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0c3ee60f108d078/デスクトップ/一般用エントリーファイル/"/>
    </mc:Choice>
  </mc:AlternateContent>
  <xr:revisionPtr revIDLastSave="1053" documentId="13_ncr:1_{5401890A-B899-4C67-ADF4-17B52126C9F8}" xr6:coauthVersionLast="47" xr6:coauthVersionMax="47" xr10:uidLastSave="{7581F111-206A-4155-A10C-EE36809C0B1F}"/>
  <workbookProtection workbookAlgorithmName="SHA-512" workbookHashValue="UsaYoSUmKt3X4QSLjCTGM19KN9/BXASMFHVzHgmLfGdC4y0yp28UJuBkg+cbOciuamGZBbxxYZcD2ie9f93NJw==" workbookSaltValue="dKeeLwbZ68H0ylnAMY4AAw==" workbookSpinCount="100000" lockStructure="1"/>
  <bookViews>
    <workbookView xWindow="-110" yWindow="-110" windowWidth="19420" windowHeight="1042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state="hidden" r:id="rId10"/>
    <sheet name="七種記録入力" sheetId="25" state="hidden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十種競技">OFFSET(リスト!$C$14,0,0,2-COUNTBLANK(リスト!$C$14:$C$15))</definedName>
    <definedName name="所属団体名">OFFSET(所属情報!$A$2,0,0,COUNTA(所属情報!$A:$A)-1)</definedName>
    <definedName name="女子リレーオープン">OFFSET(リスト!$AC$15,0,0,1-COUNTBLANK(リスト!$AC$15))</definedName>
    <definedName name="女子リレーリスト">OFFSET(リスト!$D$2,0,0,10-COUNTBLANK(リスト!$D$2:$D$11))</definedName>
    <definedName name="女子種目リスト">OFFSET(リスト!$B$2,0,0,54-COUNTBLANK(リスト!$B$2:$B$55))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レーオープン">OFFSET(リスト!$AC$12,0,0,1-COUNTBLANK(リスト!$AC$12))</definedName>
    <definedName name="男子リレーリスト">OFFSET(リスト!$C$2,0,0,10-COUNTBLANK(リスト!$C$2:$C$11))</definedName>
    <definedName name="男子種目リスト">OFFSET(リスト!$A$2,0,0,54-COUNTBLANK(リスト!$A$2:$A$55))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2" i="19"/>
  <c r="G3" i="22"/>
  <c r="M3" i="5"/>
  <c r="N3" i="5"/>
  <c r="O3" i="5"/>
  <c r="P3" i="5"/>
  <c r="Q3" i="5"/>
  <c r="R3" i="5"/>
  <c r="S3" i="5"/>
  <c r="M4" i="5"/>
  <c r="N4" i="5"/>
  <c r="O4" i="5"/>
  <c r="P4" i="5"/>
  <c r="Q4" i="5"/>
  <c r="R4" i="5"/>
  <c r="S4" i="5"/>
  <c r="M5" i="5"/>
  <c r="N5" i="5"/>
  <c r="O5" i="5"/>
  <c r="P5" i="5"/>
  <c r="Q5" i="5"/>
  <c r="R5" i="5"/>
  <c r="S5" i="5"/>
  <c r="M6" i="5"/>
  <c r="N6" i="5"/>
  <c r="O6" i="5"/>
  <c r="P6" i="5"/>
  <c r="Q6" i="5"/>
  <c r="R6" i="5"/>
  <c r="S6" i="5"/>
  <c r="M7" i="5"/>
  <c r="N7" i="5"/>
  <c r="O7" i="5"/>
  <c r="P7" i="5"/>
  <c r="Q7" i="5"/>
  <c r="R7" i="5"/>
  <c r="S7" i="5"/>
  <c r="M8" i="5"/>
  <c r="N8" i="5"/>
  <c r="O8" i="5"/>
  <c r="P8" i="5"/>
  <c r="Q8" i="5"/>
  <c r="R8" i="5"/>
  <c r="S8" i="5"/>
  <c r="M9" i="5"/>
  <c r="N9" i="5"/>
  <c r="O9" i="5"/>
  <c r="P9" i="5"/>
  <c r="Q9" i="5"/>
  <c r="R9" i="5"/>
  <c r="S9" i="5"/>
  <c r="M10" i="5"/>
  <c r="N10" i="5"/>
  <c r="O10" i="5"/>
  <c r="P10" i="5"/>
  <c r="Q10" i="5"/>
  <c r="R10" i="5"/>
  <c r="S10" i="5"/>
  <c r="M11" i="5"/>
  <c r="N11" i="5"/>
  <c r="O11" i="5"/>
  <c r="P11" i="5"/>
  <c r="Q11" i="5"/>
  <c r="R11" i="5"/>
  <c r="S11" i="5"/>
  <c r="M12" i="5"/>
  <c r="N12" i="5"/>
  <c r="O12" i="5"/>
  <c r="P12" i="5"/>
  <c r="Q12" i="5"/>
  <c r="R12" i="5"/>
  <c r="S12" i="5"/>
  <c r="M13" i="5"/>
  <c r="N13" i="5"/>
  <c r="O13" i="5"/>
  <c r="P13" i="5"/>
  <c r="Q13" i="5"/>
  <c r="R13" i="5"/>
  <c r="S13" i="5"/>
  <c r="M14" i="5"/>
  <c r="N14" i="5"/>
  <c r="O14" i="5"/>
  <c r="P14" i="5"/>
  <c r="Q14" i="5"/>
  <c r="R14" i="5"/>
  <c r="S14" i="5"/>
  <c r="M15" i="5"/>
  <c r="N15" i="5"/>
  <c r="O15" i="5"/>
  <c r="P15" i="5"/>
  <c r="Q15" i="5"/>
  <c r="R15" i="5"/>
  <c r="S15" i="5"/>
  <c r="M16" i="5"/>
  <c r="N16" i="5"/>
  <c r="O16" i="5"/>
  <c r="P16" i="5"/>
  <c r="Q16" i="5"/>
  <c r="R16" i="5"/>
  <c r="S16" i="5"/>
  <c r="M17" i="5"/>
  <c r="N17" i="5"/>
  <c r="O17" i="5"/>
  <c r="P17" i="5"/>
  <c r="Q17" i="5"/>
  <c r="R17" i="5"/>
  <c r="S17" i="5"/>
  <c r="M18" i="5"/>
  <c r="N18" i="5"/>
  <c r="O18" i="5"/>
  <c r="P18" i="5"/>
  <c r="Q18" i="5"/>
  <c r="R18" i="5"/>
  <c r="S18" i="5"/>
  <c r="M19" i="5"/>
  <c r="N19" i="5"/>
  <c r="O19" i="5"/>
  <c r="P19" i="5"/>
  <c r="Q19" i="5"/>
  <c r="R19" i="5"/>
  <c r="S19" i="5"/>
  <c r="M20" i="5"/>
  <c r="N20" i="5"/>
  <c r="O20" i="5"/>
  <c r="P20" i="5"/>
  <c r="Q20" i="5"/>
  <c r="R20" i="5"/>
  <c r="S20" i="5"/>
  <c r="M21" i="5"/>
  <c r="N21" i="5"/>
  <c r="O21" i="5"/>
  <c r="P21" i="5"/>
  <c r="Q21" i="5"/>
  <c r="R21" i="5"/>
  <c r="S21" i="5"/>
  <c r="M22" i="5"/>
  <c r="N22" i="5"/>
  <c r="O22" i="5"/>
  <c r="P22" i="5"/>
  <c r="Q22" i="5"/>
  <c r="R22" i="5"/>
  <c r="S22" i="5"/>
  <c r="M23" i="5"/>
  <c r="N23" i="5"/>
  <c r="O23" i="5"/>
  <c r="P23" i="5"/>
  <c r="Q23" i="5"/>
  <c r="R23" i="5"/>
  <c r="S23" i="5"/>
  <c r="M24" i="5"/>
  <c r="N24" i="5"/>
  <c r="O24" i="5"/>
  <c r="P24" i="5"/>
  <c r="Q24" i="5"/>
  <c r="R24" i="5"/>
  <c r="S24" i="5"/>
  <c r="M25" i="5"/>
  <c r="N25" i="5"/>
  <c r="O25" i="5"/>
  <c r="P25" i="5"/>
  <c r="Q25" i="5"/>
  <c r="R25" i="5"/>
  <c r="S25" i="5"/>
  <c r="M26" i="5"/>
  <c r="N26" i="5"/>
  <c r="O26" i="5"/>
  <c r="P26" i="5"/>
  <c r="Q26" i="5"/>
  <c r="R26" i="5"/>
  <c r="S26" i="5"/>
  <c r="M27" i="5"/>
  <c r="N27" i="5"/>
  <c r="O27" i="5"/>
  <c r="P27" i="5"/>
  <c r="Q27" i="5"/>
  <c r="R27" i="5"/>
  <c r="S27" i="5"/>
  <c r="M28" i="5"/>
  <c r="N28" i="5"/>
  <c r="O28" i="5"/>
  <c r="P28" i="5"/>
  <c r="Q28" i="5"/>
  <c r="R28" i="5"/>
  <c r="S28" i="5"/>
  <c r="M29" i="5"/>
  <c r="N29" i="5"/>
  <c r="O29" i="5"/>
  <c r="P29" i="5"/>
  <c r="Q29" i="5"/>
  <c r="R29" i="5"/>
  <c r="S29" i="5"/>
  <c r="M30" i="5"/>
  <c r="N30" i="5"/>
  <c r="O30" i="5"/>
  <c r="P30" i="5"/>
  <c r="Q30" i="5"/>
  <c r="R30" i="5"/>
  <c r="S30" i="5"/>
  <c r="M31" i="5"/>
  <c r="N31" i="5"/>
  <c r="O31" i="5"/>
  <c r="P31" i="5"/>
  <c r="Q31" i="5"/>
  <c r="R31" i="5"/>
  <c r="S31" i="5"/>
  <c r="M32" i="5"/>
  <c r="N32" i="5"/>
  <c r="O32" i="5"/>
  <c r="P32" i="5"/>
  <c r="Q32" i="5"/>
  <c r="R32" i="5"/>
  <c r="S32" i="5"/>
  <c r="M33" i="5"/>
  <c r="N33" i="5"/>
  <c r="O33" i="5"/>
  <c r="P33" i="5"/>
  <c r="Q33" i="5"/>
  <c r="R33" i="5"/>
  <c r="S33" i="5"/>
  <c r="M34" i="5"/>
  <c r="N34" i="5"/>
  <c r="O34" i="5"/>
  <c r="P34" i="5"/>
  <c r="Q34" i="5"/>
  <c r="R34" i="5"/>
  <c r="S34" i="5"/>
  <c r="M35" i="5"/>
  <c r="N35" i="5"/>
  <c r="O35" i="5"/>
  <c r="P35" i="5"/>
  <c r="Q35" i="5"/>
  <c r="R35" i="5"/>
  <c r="S35" i="5"/>
  <c r="M36" i="5"/>
  <c r="N36" i="5"/>
  <c r="O36" i="5"/>
  <c r="P36" i="5"/>
  <c r="Q36" i="5"/>
  <c r="R36" i="5"/>
  <c r="S36" i="5"/>
  <c r="M37" i="5"/>
  <c r="N37" i="5"/>
  <c r="O37" i="5"/>
  <c r="P37" i="5"/>
  <c r="Q37" i="5"/>
  <c r="R37" i="5"/>
  <c r="S37" i="5"/>
  <c r="M38" i="5"/>
  <c r="N38" i="5"/>
  <c r="O38" i="5"/>
  <c r="P38" i="5"/>
  <c r="Q38" i="5"/>
  <c r="R38" i="5"/>
  <c r="S38" i="5"/>
  <c r="M39" i="5"/>
  <c r="N39" i="5"/>
  <c r="O39" i="5"/>
  <c r="P39" i="5"/>
  <c r="Q39" i="5"/>
  <c r="R39" i="5"/>
  <c r="S39" i="5"/>
  <c r="M40" i="5"/>
  <c r="N40" i="5"/>
  <c r="O40" i="5"/>
  <c r="P40" i="5"/>
  <c r="Q40" i="5"/>
  <c r="R40" i="5"/>
  <c r="S40" i="5"/>
  <c r="M41" i="5"/>
  <c r="N41" i="5"/>
  <c r="O41" i="5"/>
  <c r="P41" i="5"/>
  <c r="Q41" i="5"/>
  <c r="R41" i="5"/>
  <c r="S41" i="5"/>
  <c r="M42" i="5"/>
  <c r="N42" i="5"/>
  <c r="O42" i="5"/>
  <c r="P42" i="5"/>
  <c r="Q42" i="5"/>
  <c r="R42" i="5"/>
  <c r="S42" i="5"/>
  <c r="M43" i="5"/>
  <c r="N43" i="5"/>
  <c r="O43" i="5"/>
  <c r="P43" i="5"/>
  <c r="Q43" i="5"/>
  <c r="R43" i="5"/>
  <c r="S43" i="5"/>
  <c r="M44" i="5"/>
  <c r="N44" i="5"/>
  <c r="O44" i="5"/>
  <c r="P44" i="5"/>
  <c r="Q44" i="5"/>
  <c r="R44" i="5"/>
  <c r="S44" i="5"/>
  <c r="M45" i="5"/>
  <c r="N45" i="5"/>
  <c r="O45" i="5"/>
  <c r="P45" i="5"/>
  <c r="Q45" i="5"/>
  <c r="R45" i="5"/>
  <c r="S45" i="5"/>
  <c r="M46" i="5"/>
  <c r="N46" i="5"/>
  <c r="O46" i="5"/>
  <c r="P46" i="5"/>
  <c r="Q46" i="5"/>
  <c r="R46" i="5"/>
  <c r="S46" i="5"/>
  <c r="M47" i="5"/>
  <c r="N47" i="5"/>
  <c r="O47" i="5"/>
  <c r="P47" i="5"/>
  <c r="Q47" i="5"/>
  <c r="R47" i="5"/>
  <c r="S47" i="5"/>
  <c r="M48" i="5"/>
  <c r="N48" i="5"/>
  <c r="O48" i="5"/>
  <c r="P48" i="5"/>
  <c r="Q48" i="5"/>
  <c r="R48" i="5"/>
  <c r="S48" i="5"/>
  <c r="M49" i="5"/>
  <c r="N49" i="5"/>
  <c r="O49" i="5"/>
  <c r="P49" i="5"/>
  <c r="Q49" i="5"/>
  <c r="R49" i="5"/>
  <c r="S49" i="5"/>
  <c r="M50" i="5"/>
  <c r="N50" i="5"/>
  <c r="O50" i="5"/>
  <c r="P50" i="5"/>
  <c r="Q50" i="5"/>
  <c r="R50" i="5"/>
  <c r="S50" i="5"/>
  <c r="M51" i="5"/>
  <c r="N51" i="5"/>
  <c r="O51" i="5"/>
  <c r="P51" i="5"/>
  <c r="Q51" i="5"/>
  <c r="R51" i="5"/>
  <c r="S51" i="5"/>
  <c r="M52" i="5"/>
  <c r="N52" i="5"/>
  <c r="O52" i="5"/>
  <c r="P52" i="5"/>
  <c r="Q52" i="5"/>
  <c r="R52" i="5"/>
  <c r="S52" i="5"/>
  <c r="M53" i="5"/>
  <c r="N53" i="5"/>
  <c r="O53" i="5"/>
  <c r="P53" i="5"/>
  <c r="Q53" i="5"/>
  <c r="R53" i="5"/>
  <c r="S53" i="5"/>
  <c r="M54" i="5"/>
  <c r="N54" i="5"/>
  <c r="O54" i="5"/>
  <c r="P54" i="5"/>
  <c r="Q54" i="5"/>
  <c r="R54" i="5"/>
  <c r="S54" i="5"/>
  <c r="M55" i="5"/>
  <c r="N55" i="5"/>
  <c r="O55" i="5"/>
  <c r="P55" i="5"/>
  <c r="Q55" i="5"/>
  <c r="R55" i="5"/>
  <c r="S55" i="5"/>
  <c r="M56" i="5"/>
  <c r="N56" i="5"/>
  <c r="O56" i="5"/>
  <c r="P56" i="5"/>
  <c r="Q56" i="5"/>
  <c r="R56" i="5"/>
  <c r="S56" i="5"/>
  <c r="M57" i="5"/>
  <c r="N57" i="5"/>
  <c r="O57" i="5"/>
  <c r="P57" i="5"/>
  <c r="Q57" i="5"/>
  <c r="R57" i="5"/>
  <c r="S57" i="5"/>
  <c r="M58" i="5"/>
  <c r="N58" i="5"/>
  <c r="O58" i="5"/>
  <c r="P58" i="5"/>
  <c r="Q58" i="5"/>
  <c r="R58" i="5"/>
  <c r="S58" i="5"/>
  <c r="M59" i="5"/>
  <c r="N59" i="5"/>
  <c r="O59" i="5"/>
  <c r="P59" i="5"/>
  <c r="Q59" i="5"/>
  <c r="R59" i="5"/>
  <c r="S59" i="5"/>
  <c r="M60" i="5"/>
  <c r="N60" i="5"/>
  <c r="O60" i="5"/>
  <c r="P60" i="5"/>
  <c r="Q60" i="5"/>
  <c r="R60" i="5"/>
  <c r="S60" i="5"/>
  <c r="M61" i="5"/>
  <c r="N61" i="5"/>
  <c r="O61" i="5"/>
  <c r="P61" i="5"/>
  <c r="Q61" i="5"/>
  <c r="R61" i="5"/>
  <c r="S61" i="5"/>
  <c r="M62" i="5"/>
  <c r="N62" i="5"/>
  <c r="O62" i="5"/>
  <c r="P62" i="5"/>
  <c r="Q62" i="5"/>
  <c r="R62" i="5"/>
  <c r="S62" i="5"/>
  <c r="M63" i="5"/>
  <c r="N63" i="5"/>
  <c r="O63" i="5"/>
  <c r="P63" i="5"/>
  <c r="Q63" i="5"/>
  <c r="R63" i="5"/>
  <c r="S63" i="5"/>
  <c r="M64" i="5"/>
  <c r="N64" i="5"/>
  <c r="O64" i="5"/>
  <c r="P64" i="5"/>
  <c r="Q64" i="5"/>
  <c r="R64" i="5"/>
  <c r="S64" i="5"/>
  <c r="M65" i="5"/>
  <c r="N65" i="5"/>
  <c r="O65" i="5"/>
  <c r="P65" i="5"/>
  <c r="Q65" i="5"/>
  <c r="R65" i="5"/>
  <c r="S65" i="5"/>
  <c r="M66" i="5"/>
  <c r="N66" i="5"/>
  <c r="O66" i="5"/>
  <c r="P66" i="5"/>
  <c r="Q66" i="5"/>
  <c r="R66" i="5"/>
  <c r="S66" i="5"/>
  <c r="M67" i="5"/>
  <c r="N67" i="5"/>
  <c r="O67" i="5"/>
  <c r="P67" i="5"/>
  <c r="Q67" i="5"/>
  <c r="R67" i="5"/>
  <c r="S67" i="5"/>
  <c r="M68" i="5"/>
  <c r="N68" i="5"/>
  <c r="O68" i="5"/>
  <c r="P68" i="5"/>
  <c r="Q68" i="5"/>
  <c r="R68" i="5"/>
  <c r="S68" i="5"/>
  <c r="M69" i="5"/>
  <c r="N69" i="5"/>
  <c r="O69" i="5"/>
  <c r="P69" i="5"/>
  <c r="Q69" i="5"/>
  <c r="R69" i="5"/>
  <c r="S69" i="5"/>
  <c r="M70" i="5"/>
  <c r="N70" i="5"/>
  <c r="O70" i="5"/>
  <c r="P70" i="5"/>
  <c r="Q70" i="5"/>
  <c r="R70" i="5"/>
  <c r="S70" i="5"/>
  <c r="M71" i="5"/>
  <c r="N71" i="5"/>
  <c r="O71" i="5"/>
  <c r="P71" i="5"/>
  <c r="Q71" i="5"/>
  <c r="R71" i="5"/>
  <c r="S71" i="5"/>
  <c r="M72" i="5"/>
  <c r="N72" i="5"/>
  <c r="O72" i="5"/>
  <c r="P72" i="5"/>
  <c r="Q72" i="5"/>
  <c r="R72" i="5"/>
  <c r="S72" i="5"/>
  <c r="M73" i="5"/>
  <c r="N73" i="5"/>
  <c r="O73" i="5"/>
  <c r="P73" i="5"/>
  <c r="Q73" i="5"/>
  <c r="R73" i="5"/>
  <c r="S73" i="5"/>
  <c r="M74" i="5"/>
  <c r="N74" i="5"/>
  <c r="O74" i="5"/>
  <c r="P74" i="5"/>
  <c r="Q74" i="5"/>
  <c r="R74" i="5"/>
  <c r="S74" i="5"/>
  <c r="M75" i="5"/>
  <c r="N75" i="5"/>
  <c r="O75" i="5"/>
  <c r="P75" i="5"/>
  <c r="Q75" i="5"/>
  <c r="R75" i="5"/>
  <c r="S75" i="5"/>
  <c r="M76" i="5"/>
  <c r="N76" i="5"/>
  <c r="O76" i="5"/>
  <c r="P76" i="5"/>
  <c r="Q76" i="5"/>
  <c r="R76" i="5"/>
  <c r="S76" i="5"/>
  <c r="M77" i="5"/>
  <c r="N77" i="5"/>
  <c r="O77" i="5"/>
  <c r="P77" i="5"/>
  <c r="Q77" i="5"/>
  <c r="R77" i="5"/>
  <c r="S77" i="5"/>
  <c r="M78" i="5"/>
  <c r="N78" i="5"/>
  <c r="O78" i="5"/>
  <c r="P78" i="5"/>
  <c r="Q78" i="5"/>
  <c r="R78" i="5"/>
  <c r="S78" i="5"/>
  <c r="M79" i="5"/>
  <c r="N79" i="5"/>
  <c r="O79" i="5"/>
  <c r="P79" i="5"/>
  <c r="Q79" i="5"/>
  <c r="R79" i="5"/>
  <c r="S79" i="5"/>
  <c r="M80" i="5"/>
  <c r="N80" i="5"/>
  <c r="O80" i="5"/>
  <c r="P80" i="5"/>
  <c r="Q80" i="5"/>
  <c r="R80" i="5"/>
  <c r="S80" i="5"/>
  <c r="M81" i="5"/>
  <c r="N81" i="5"/>
  <c r="O81" i="5"/>
  <c r="P81" i="5"/>
  <c r="Q81" i="5"/>
  <c r="R81" i="5"/>
  <c r="S81" i="5"/>
  <c r="M82" i="5"/>
  <c r="N82" i="5"/>
  <c r="O82" i="5"/>
  <c r="P82" i="5"/>
  <c r="Q82" i="5"/>
  <c r="R82" i="5"/>
  <c r="S82" i="5"/>
  <c r="M83" i="5"/>
  <c r="N83" i="5"/>
  <c r="O83" i="5"/>
  <c r="P83" i="5"/>
  <c r="Q83" i="5"/>
  <c r="R83" i="5"/>
  <c r="S83" i="5"/>
  <c r="M84" i="5"/>
  <c r="N84" i="5"/>
  <c r="O84" i="5"/>
  <c r="P84" i="5"/>
  <c r="Q84" i="5"/>
  <c r="R84" i="5"/>
  <c r="S84" i="5"/>
  <c r="M85" i="5"/>
  <c r="N85" i="5"/>
  <c r="O85" i="5"/>
  <c r="P85" i="5"/>
  <c r="Q85" i="5"/>
  <c r="R85" i="5"/>
  <c r="S85" i="5"/>
  <c r="M86" i="5"/>
  <c r="N86" i="5"/>
  <c r="O86" i="5"/>
  <c r="P86" i="5"/>
  <c r="Q86" i="5"/>
  <c r="R86" i="5"/>
  <c r="S86" i="5"/>
  <c r="M87" i="5"/>
  <c r="N87" i="5"/>
  <c r="O87" i="5"/>
  <c r="P87" i="5"/>
  <c r="Q87" i="5"/>
  <c r="R87" i="5"/>
  <c r="S87" i="5"/>
  <c r="M88" i="5"/>
  <c r="N88" i="5"/>
  <c r="O88" i="5"/>
  <c r="P88" i="5"/>
  <c r="Q88" i="5"/>
  <c r="R88" i="5"/>
  <c r="S88" i="5"/>
  <c r="M89" i="5"/>
  <c r="N89" i="5"/>
  <c r="O89" i="5"/>
  <c r="P89" i="5"/>
  <c r="Q89" i="5"/>
  <c r="R89" i="5"/>
  <c r="S89" i="5"/>
  <c r="M90" i="5"/>
  <c r="N90" i="5"/>
  <c r="O90" i="5"/>
  <c r="P90" i="5"/>
  <c r="Q90" i="5"/>
  <c r="R90" i="5"/>
  <c r="S90" i="5"/>
  <c r="M91" i="5"/>
  <c r="N91" i="5"/>
  <c r="O91" i="5"/>
  <c r="P91" i="5"/>
  <c r="Q91" i="5"/>
  <c r="R91" i="5"/>
  <c r="S91" i="5"/>
  <c r="M92" i="5"/>
  <c r="N92" i="5"/>
  <c r="O92" i="5"/>
  <c r="P92" i="5"/>
  <c r="Q92" i="5"/>
  <c r="R92" i="5"/>
  <c r="S92" i="5"/>
  <c r="M93" i="5"/>
  <c r="N93" i="5"/>
  <c r="O93" i="5"/>
  <c r="P93" i="5"/>
  <c r="Q93" i="5"/>
  <c r="R93" i="5"/>
  <c r="S93" i="5"/>
  <c r="M94" i="5"/>
  <c r="N94" i="5"/>
  <c r="O94" i="5"/>
  <c r="P94" i="5"/>
  <c r="Q94" i="5"/>
  <c r="R94" i="5"/>
  <c r="S94" i="5"/>
  <c r="M95" i="5"/>
  <c r="N95" i="5"/>
  <c r="O95" i="5"/>
  <c r="P95" i="5"/>
  <c r="Q95" i="5"/>
  <c r="R95" i="5"/>
  <c r="S95" i="5"/>
  <c r="M96" i="5"/>
  <c r="N96" i="5"/>
  <c r="O96" i="5"/>
  <c r="P96" i="5"/>
  <c r="Q96" i="5"/>
  <c r="R96" i="5"/>
  <c r="S96" i="5"/>
  <c r="M97" i="5"/>
  <c r="N97" i="5"/>
  <c r="O97" i="5"/>
  <c r="P97" i="5"/>
  <c r="Q97" i="5"/>
  <c r="R97" i="5"/>
  <c r="S97" i="5"/>
  <c r="M98" i="5"/>
  <c r="N98" i="5"/>
  <c r="O98" i="5"/>
  <c r="P98" i="5"/>
  <c r="Q98" i="5"/>
  <c r="R98" i="5"/>
  <c r="S98" i="5"/>
  <c r="M99" i="5"/>
  <c r="N99" i="5"/>
  <c r="O99" i="5"/>
  <c r="P99" i="5"/>
  <c r="Q99" i="5"/>
  <c r="R99" i="5"/>
  <c r="S99" i="5"/>
  <c r="M100" i="5"/>
  <c r="N100" i="5"/>
  <c r="O100" i="5"/>
  <c r="P100" i="5"/>
  <c r="Q100" i="5"/>
  <c r="R100" i="5"/>
  <c r="S100" i="5"/>
  <c r="M101" i="5"/>
  <c r="N101" i="5"/>
  <c r="O101" i="5"/>
  <c r="P101" i="5"/>
  <c r="Q101" i="5"/>
  <c r="R101" i="5"/>
  <c r="S101" i="5"/>
  <c r="M102" i="5"/>
  <c r="N102" i="5"/>
  <c r="O102" i="5"/>
  <c r="P102" i="5"/>
  <c r="Q102" i="5"/>
  <c r="R102" i="5"/>
  <c r="S102" i="5"/>
  <c r="M103" i="5"/>
  <c r="N103" i="5"/>
  <c r="O103" i="5"/>
  <c r="P103" i="5"/>
  <c r="Q103" i="5"/>
  <c r="R103" i="5"/>
  <c r="S103" i="5"/>
  <c r="M104" i="5"/>
  <c r="N104" i="5"/>
  <c r="O104" i="5"/>
  <c r="P104" i="5"/>
  <c r="Q104" i="5"/>
  <c r="R104" i="5"/>
  <c r="S104" i="5"/>
  <c r="M105" i="5"/>
  <c r="N105" i="5"/>
  <c r="O105" i="5"/>
  <c r="P105" i="5"/>
  <c r="Q105" i="5"/>
  <c r="R105" i="5"/>
  <c r="S105" i="5"/>
  <c r="M106" i="5"/>
  <c r="N106" i="5"/>
  <c r="O106" i="5"/>
  <c r="P106" i="5"/>
  <c r="Q106" i="5"/>
  <c r="R106" i="5"/>
  <c r="S106" i="5"/>
  <c r="M107" i="5"/>
  <c r="N107" i="5"/>
  <c r="O107" i="5"/>
  <c r="P107" i="5"/>
  <c r="Q107" i="5"/>
  <c r="R107" i="5"/>
  <c r="S107" i="5"/>
  <c r="M108" i="5"/>
  <c r="N108" i="5"/>
  <c r="O108" i="5"/>
  <c r="P108" i="5"/>
  <c r="Q108" i="5"/>
  <c r="R108" i="5"/>
  <c r="S108" i="5"/>
  <c r="M109" i="5"/>
  <c r="N109" i="5"/>
  <c r="O109" i="5"/>
  <c r="P109" i="5"/>
  <c r="Q109" i="5"/>
  <c r="R109" i="5"/>
  <c r="S109" i="5"/>
  <c r="M110" i="5"/>
  <c r="N110" i="5"/>
  <c r="O110" i="5"/>
  <c r="P110" i="5"/>
  <c r="Q110" i="5"/>
  <c r="R110" i="5"/>
  <c r="S110" i="5"/>
  <c r="M111" i="5"/>
  <c r="N111" i="5"/>
  <c r="O111" i="5"/>
  <c r="P111" i="5"/>
  <c r="Q111" i="5"/>
  <c r="R111" i="5"/>
  <c r="S111" i="5"/>
  <c r="M112" i="5"/>
  <c r="N112" i="5"/>
  <c r="O112" i="5"/>
  <c r="P112" i="5"/>
  <c r="Q112" i="5"/>
  <c r="R112" i="5"/>
  <c r="S112" i="5"/>
  <c r="M113" i="5"/>
  <c r="N113" i="5"/>
  <c r="O113" i="5"/>
  <c r="P113" i="5"/>
  <c r="Q113" i="5"/>
  <c r="R113" i="5"/>
  <c r="S113" i="5"/>
  <c r="M114" i="5"/>
  <c r="N114" i="5"/>
  <c r="O114" i="5"/>
  <c r="P114" i="5"/>
  <c r="Q114" i="5"/>
  <c r="R114" i="5"/>
  <c r="S114" i="5"/>
  <c r="M115" i="5"/>
  <c r="N115" i="5"/>
  <c r="O115" i="5"/>
  <c r="P115" i="5"/>
  <c r="Q115" i="5"/>
  <c r="R115" i="5"/>
  <c r="S115" i="5"/>
  <c r="M116" i="5"/>
  <c r="N116" i="5"/>
  <c r="O116" i="5"/>
  <c r="P116" i="5"/>
  <c r="Q116" i="5"/>
  <c r="R116" i="5"/>
  <c r="S116" i="5"/>
  <c r="M117" i="5"/>
  <c r="N117" i="5"/>
  <c r="O117" i="5"/>
  <c r="P117" i="5"/>
  <c r="Q117" i="5"/>
  <c r="R117" i="5"/>
  <c r="S117" i="5"/>
  <c r="M118" i="5"/>
  <c r="N118" i="5"/>
  <c r="O118" i="5"/>
  <c r="P118" i="5"/>
  <c r="Q118" i="5"/>
  <c r="R118" i="5"/>
  <c r="S118" i="5"/>
  <c r="M119" i="5"/>
  <c r="N119" i="5"/>
  <c r="O119" i="5"/>
  <c r="P119" i="5"/>
  <c r="Q119" i="5"/>
  <c r="R119" i="5"/>
  <c r="S119" i="5"/>
  <c r="M120" i="5"/>
  <c r="N120" i="5"/>
  <c r="O120" i="5"/>
  <c r="P120" i="5"/>
  <c r="Q120" i="5"/>
  <c r="R120" i="5"/>
  <c r="S120" i="5"/>
  <c r="M121" i="5"/>
  <c r="N121" i="5"/>
  <c r="O121" i="5"/>
  <c r="P121" i="5"/>
  <c r="Q121" i="5"/>
  <c r="R121" i="5"/>
  <c r="S121" i="5"/>
  <c r="M122" i="5"/>
  <c r="N122" i="5"/>
  <c r="O122" i="5"/>
  <c r="P122" i="5"/>
  <c r="Q122" i="5"/>
  <c r="R122" i="5"/>
  <c r="S122" i="5"/>
  <c r="M123" i="5"/>
  <c r="N123" i="5"/>
  <c r="O123" i="5"/>
  <c r="P123" i="5"/>
  <c r="Q123" i="5"/>
  <c r="R123" i="5"/>
  <c r="S123" i="5"/>
  <c r="M124" i="5"/>
  <c r="N124" i="5"/>
  <c r="O124" i="5"/>
  <c r="P124" i="5"/>
  <c r="Q124" i="5"/>
  <c r="R124" i="5"/>
  <c r="S124" i="5"/>
  <c r="M125" i="5"/>
  <c r="N125" i="5"/>
  <c r="O125" i="5"/>
  <c r="P125" i="5"/>
  <c r="Q125" i="5"/>
  <c r="R125" i="5"/>
  <c r="S125" i="5"/>
  <c r="M126" i="5"/>
  <c r="N126" i="5"/>
  <c r="O126" i="5"/>
  <c r="P126" i="5"/>
  <c r="Q126" i="5"/>
  <c r="R126" i="5"/>
  <c r="S126" i="5"/>
  <c r="M127" i="5"/>
  <c r="N127" i="5"/>
  <c r="O127" i="5"/>
  <c r="P127" i="5"/>
  <c r="Q127" i="5"/>
  <c r="R127" i="5"/>
  <c r="S127" i="5"/>
  <c r="M128" i="5"/>
  <c r="N128" i="5"/>
  <c r="O128" i="5"/>
  <c r="P128" i="5"/>
  <c r="Q128" i="5"/>
  <c r="R128" i="5"/>
  <c r="S128" i="5"/>
  <c r="M129" i="5"/>
  <c r="N129" i="5"/>
  <c r="O129" i="5"/>
  <c r="P129" i="5"/>
  <c r="Q129" i="5"/>
  <c r="R129" i="5"/>
  <c r="S129" i="5"/>
  <c r="M130" i="5"/>
  <c r="N130" i="5"/>
  <c r="O130" i="5"/>
  <c r="P130" i="5"/>
  <c r="Q130" i="5"/>
  <c r="R130" i="5"/>
  <c r="S130" i="5"/>
  <c r="M131" i="5"/>
  <c r="N131" i="5"/>
  <c r="O131" i="5"/>
  <c r="P131" i="5"/>
  <c r="Q131" i="5"/>
  <c r="R131" i="5"/>
  <c r="S131" i="5"/>
  <c r="M132" i="5"/>
  <c r="N132" i="5"/>
  <c r="O132" i="5"/>
  <c r="P132" i="5"/>
  <c r="Q132" i="5"/>
  <c r="R132" i="5"/>
  <c r="S132" i="5"/>
  <c r="M133" i="5"/>
  <c r="N133" i="5"/>
  <c r="O133" i="5"/>
  <c r="P133" i="5"/>
  <c r="Q133" i="5"/>
  <c r="R133" i="5"/>
  <c r="S133" i="5"/>
  <c r="M134" i="5"/>
  <c r="N134" i="5"/>
  <c r="O134" i="5"/>
  <c r="P134" i="5"/>
  <c r="Q134" i="5"/>
  <c r="R134" i="5"/>
  <c r="S134" i="5"/>
  <c r="M135" i="5"/>
  <c r="N135" i="5"/>
  <c r="O135" i="5"/>
  <c r="P135" i="5"/>
  <c r="Q135" i="5"/>
  <c r="R135" i="5"/>
  <c r="S135" i="5"/>
  <c r="M136" i="5"/>
  <c r="N136" i="5"/>
  <c r="O136" i="5"/>
  <c r="P136" i="5"/>
  <c r="Q136" i="5"/>
  <c r="R136" i="5"/>
  <c r="S136" i="5"/>
  <c r="M137" i="5"/>
  <c r="N137" i="5"/>
  <c r="O137" i="5"/>
  <c r="P137" i="5"/>
  <c r="Q137" i="5"/>
  <c r="R137" i="5"/>
  <c r="S137" i="5"/>
  <c r="M138" i="5"/>
  <c r="N138" i="5"/>
  <c r="O138" i="5"/>
  <c r="P138" i="5"/>
  <c r="Q138" i="5"/>
  <c r="R138" i="5"/>
  <c r="S138" i="5"/>
  <c r="M139" i="5"/>
  <c r="N139" i="5"/>
  <c r="O139" i="5"/>
  <c r="P139" i="5"/>
  <c r="Q139" i="5"/>
  <c r="R139" i="5"/>
  <c r="S139" i="5"/>
  <c r="M140" i="5"/>
  <c r="N140" i="5"/>
  <c r="O140" i="5"/>
  <c r="P140" i="5"/>
  <c r="Q140" i="5"/>
  <c r="R140" i="5"/>
  <c r="S140" i="5"/>
  <c r="M141" i="5"/>
  <c r="N141" i="5"/>
  <c r="O141" i="5"/>
  <c r="P141" i="5"/>
  <c r="Q141" i="5"/>
  <c r="R141" i="5"/>
  <c r="S141" i="5"/>
  <c r="M142" i="5"/>
  <c r="N142" i="5"/>
  <c r="O142" i="5"/>
  <c r="P142" i="5"/>
  <c r="Q142" i="5"/>
  <c r="R142" i="5"/>
  <c r="S142" i="5"/>
  <c r="M143" i="5"/>
  <c r="N143" i="5"/>
  <c r="O143" i="5"/>
  <c r="P143" i="5"/>
  <c r="Q143" i="5"/>
  <c r="R143" i="5"/>
  <c r="S143" i="5"/>
  <c r="M144" i="5"/>
  <c r="N144" i="5"/>
  <c r="O144" i="5"/>
  <c r="P144" i="5"/>
  <c r="Q144" i="5"/>
  <c r="R144" i="5"/>
  <c r="S144" i="5"/>
  <c r="M145" i="5"/>
  <c r="N145" i="5"/>
  <c r="O145" i="5"/>
  <c r="P145" i="5"/>
  <c r="Q145" i="5"/>
  <c r="R145" i="5"/>
  <c r="S145" i="5"/>
  <c r="M146" i="5"/>
  <c r="N146" i="5"/>
  <c r="O146" i="5"/>
  <c r="P146" i="5"/>
  <c r="Q146" i="5"/>
  <c r="R146" i="5"/>
  <c r="S146" i="5"/>
  <c r="M147" i="5"/>
  <c r="N147" i="5"/>
  <c r="O147" i="5"/>
  <c r="P147" i="5"/>
  <c r="Q147" i="5"/>
  <c r="R147" i="5"/>
  <c r="S147" i="5"/>
  <c r="M148" i="5"/>
  <c r="N148" i="5"/>
  <c r="O148" i="5"/>
  <c r="P148" i="5"/>
  <c r="Q148" i="5"/>
  <c r="R148" i="5"/>
  <c r="S148" i="5"/>
  <c r="M149" i="5"/>
  <c r="N149" i="5"/>
  <c r="O149" i="5"/>
  <c r="P149" i="5"/>
  <c r="Q149" i="5"/>
  <c r="R149" i="5"/>
  <c r="S149" i="5"/>
  <c r="M150" i="5"/>
  <c r="N150" i="5"/>
  <c r="O150" i="5"/>
  <c r="P150" i="5"/>
  <c r="Q150" i="5"/>
  <c r="R150" i="5"/>
  <c r="S150" i="5"/>
  <c r="M151" i="5"/>
  <c r="N151" i="5"/>
  <c r="O151" i="5"/>
  <c r="P151" i="5"/>
  <c r="Q151" i="5"/>
  <c r="R151" i="5"/>
  <c r="S151" i="5"/>
  <c r="M152" i="5"/>
  <c r="N152" i="5"/>
  <c r="O152" i="5"/>
  <c r="P152" i="5"/>
  <c r="Q152" i="5"/>
  <c r="R152" i="5"/>
  <c r="S152" i="5"/>
  <c r="M153" i="5"/>
  <c r="N153" i="5"/>
  <c r="O153" i="5"/>
  <c r="P153" i="5"/>
  <c r="Q153" i="5"/>
  <c r="R153" i="5"/>
  <c r="S153" i="5"/>
  <c r="M154" i="5"/>
  <c r="N154" i="5"/>
  <c r="O154" i="5"/>
  <c r="P154" i="5"/>
  <c r="Q154" i="5"/>
  <c r="R154" i="5"/>
  <c r="S154" i="5"/>
  <c r="M155" i="5"/>
  <c r="N155" i="5"/>
  <c r="O155" i="5"/>
  <c r="P155" i="5"/>
  <c r="Q155" i="5"/>
  <c r="R155" i="5"/>
  <c r="S155" i="5"/>
  <c r="M156" i="5"/>
  <c r="N156" i="5"/>
  <c r="O156" i="5"/>
  <c r="P156" i="5"/>
  <c r="Q156" i="5"/>
  <c r="R156" i="5"/>
  <c r="S156" i="5"/>
  <c r="M157" i="5"/>
  <c r="N157" i="5"/>
  <c r="O157" i="5"/>
  <c r="P157" i="5"/>
  <c r="Q157" i="5"/>
  <c r="R157" i="5"/>
  <c r="S157" i="5"/>
  <c r="M158" i="5"/>
  <c r="N158" i="5"/>
  <c r="O158" i="5"/>
  <c r="P158" i="5"/>
  <c r="Q158" i="5"/>
  <c r="R158" i="5"/>
  <c r="S158" i="5"/>
  <c r="M159" i="5"/>
  <c r="N159" i="5"/>
  <c r="O159" i="5"/>
  <c r="P159" i="5"/>
  <c r="Q159" i="5"/>
  <c r="R159" i="5"/>
  <c r="S159" i="5"/>
  <c r="M160" i="5"/>
  <c r="N160" i="5"/>
  <c r="O160" i="5"/>
  <c r="P160" i="5"/>
  <c r="Q160" i="5"/>
  <c r="R160" i="5"/>
  <c r="S160" i="5"/>
  <c r="M161" i="5"/>
  <c r="N161" i="5"/>
  <c r="O161" i="5"/>
  <c r="P161" i="5"/>
  <c r="Q161" i="5"/>
  <c r="R161" i="5"/>
  <c r="S161" i="5"/>
  <c r="M162" i="5"/>
  <c r="N162" i="5"/>
  <c r="O162" i="5"/>
  <c r="P162" i="5"/>
  <c r="Q162" i="5"/>
  <c r="R162" i="5"/>
  <c r="S162" i="5"/>
  <c r="M163" i="5"/>
  <c r="N163" i="5"/>
  <c r="O163" i="5"/>
  <c r="P163" i="5"/>
  <c r="Q163" i="5"/>
  <c r="R163" i="5"/>
  <c r="S163" i="5"/>
  <c r="M164" i="5"/>
  <c r="N164" i="5"/>
  <c r="O164" i="5"/>
  <c r="P164" i="5"/>
  <c r="Q164" i="5"/>
  <c r="R164" i="5"/>
  <c r="S164" i="5"/>
  <c r="M165" i="5"/>
  <c r="N165" i="5"/>
  <c r="O165" i="5"/>
  <c r="P165" i="5"/>
  <c r="Q165" i="5"/>
  <c r="R165" i="5"/>
  <c r="S165" i="5"/>
  <c r="M166" i="5"/>
  <c r="N166" i="5"/>
  <c r="O166" i="5"/>
  <c r="P166" i="5"/>
  <c r="Q166" i="5"/>
  <c r="R166" i="5"/>
  <c r="S166" i="5"/>
  <c r="M167" i="5"/>
  <c r="N167" i="5"/>
  <c r="O167" i="5"/>
  <c r="P167" i="5"/>
  <c r="Q167" i="5"/>
  <c r="R167" i="5"/>
  <c r="S167" i="5"/>
  <c r="M168" i="5"/>
  <c r="N168" i="5"/>
  <c r="O168" i="5"/>
  <c r="P168" i="5"/>
  <c r="Q168" i="5"/>
  <c r="R168" i="5"/>
  <c r="S168" i="5"/>
  <c r="M169" i="5"/>
  <c r="N169" i="5"/>
  <c r="O169" i="5"/>
  <c r="P169" i="5"/>
  <c r="Q169" i="5"/>
  <c r="R169" i="5"/>
  <c r="S169" i="5"/>
  <c r="M170" i="5"/>
  <c r="N170" i="5"/>
  <c r="O170" i="5"/>
  <c r="P170" i="5"/>
  <c r="Q170" i="5"/>
  <c r="R170" i="5"/>
  <c r="S170" i="5"/>
  <c r="M171" i="5"/>
  <c r="N171" i="5"/>
  <c r="O171" i="5"/>
  <c r="P171" i="5"/>
  <c r="Q171" i="5"/>
  <c r="R171" i="5"/>
  <c r="S171" i="5"/>
  <c r="M172" i="5"/>
  <c r="N172" i="5"/>
  <c r="O172" i="5"/>
  <c r="P172" i="5"/>
  <c r="Q172" i="5"/>
  <c r="R172" i="5"/>
  <c r="S172" i="5"/>
  <c r="M173" i="5"/>
  <c r="N173" i="5"/>
  <c r="O173" i="5"/>
  <c r="P173" i="5"/>
  <c r="Q173" i="5"/>
  <c r="R173" i="5"/>
  <c r="S173" i="5"/>
  <c r="M174" i="5"/>
  <c r="N174" i="5"/>
  <c r="O174" i="5"/>
  <c r="P174" i="5"/>
  <c r="Q174" i="5"/>
  <c r="R174" i="5"/>
  <c r="S174" i="5"/>
  <c r="M175" i="5"/>
  <c r="N175" i="5"/>
  <c r="O175" i="5"/>
  <c r="P175" i="5"/>
  <c r="Q175" i="5"/>
  <c r="R175" i="5"/>
  <c r="S175" i="5"/>
  <c r="M176" i="5"/>
  <c r="N176" i="5"/>
  <c r="O176" i="5"/>
  <c r="P176" i="5"/>
  <c r="Q176" i="5"/>
  <c r="R176" i="5"/>
  <c r="S176" i="5"/>
  <c r="M177" i="5"/>
  <c r="N177" i="5"/>
  <c r="O177" i="5"/>
  <c r="P177" i="5"/>
  <c r="Q177" i="5"/>
  <c r="R177" i="5"/>
  <c r="S177" i="5"/>
  <c r="M178" i="5"/>
  <c r="N178" i="5"/>
  <c r="O178" i="5"/>
  <c r="P178" i="5"/>
  <c r="Q178" i="5"/>
  <c r="R178" i="5"/>
  <c r="S178" i="5"/>
  <c r="M179" i="5"/>
  <c r="N179" i="5"/>
  <c r="O179" i="5"/>
  <c r="P179" i="5"/>
  <c r="Q179" i="5"/>
  <c r="R179" i="5"/>
  <c r="S179" i="5"/>
  <c r="M180" i="5"/>
  <c r="N180" i="5"/>
  <c r="O180" i="5"/>
  <c r="P180" i="5"/>
  <c r="Q180" i="5"/>
  <c r="R180" i="5"/>
  <c r="S180" i="5"/>
  <c r="M181" i="5"/>
  <c r="N181" i="5"/>
  <c r="O181" i="5"/>
  <c r="P181" i="5"/>
  <c r="Q181" i="5"/>
  <c r="R181" i="5"/>
  <c r="S181" i="5"/>
  <c r="M182" i="5"/>
  <c r="N182" i="5"/>
  <c r="O182" i="5"/>
  <c r="P182" i="5"/>
  <c r="Q182" i="5"/>
  <c r="R182" i="5"/>
  <c r="S182" i="5"/>
  <c r="M183" i="5"/>
  <c r="N183" i="5"/>
  <c r="O183" i="5"/>
  <c r="P183" i="5"/>
  <c r="Q183" i="5"/>
  <c r="R183" i="5"/>
  <c r="S183" i="5"/>
  <c r="M184" i="5"/>
  <c r="N184" i="5"/>
  <c r="O184" i="5"/>
  <c r="P184" i="5"/>
  <c r="Q184" i="5"/>
  <c r="R184" i="5"/>
  <c r="S184" i="5"/>
  <c r="M185" i="5"/>
  <c r="N185" i="5"/>
  <c r="O185" i="5"/>
  <c r="P185" i="5"/>
  <c r="Q185" i="5"/>
  <c r="R185" i="5"/>
  <c r="S185" i="5"/>
  <c r="M186" i="5"/>
  <c r="N186" i="5"/>
  <c r="O186" i="5"/>
  <c r="P186" i="5"/>
  <c r="Q186" i="5"/>
  <c r="R186" i="5"/>
  <c r="S186" i="5"/>
  <c r="M187" i="5"/>
  <c r="N187" i="5"/>
  <c r="O187" i="5"/>
  <c r="P187" i="5"/>
  <c r="Q187" i="5"/>
  <c r="R187" i="5"/>
  <c r="S187" i="5"/>
  <c r="M188" i="5"/>
  <c r="N188" i="5"/>
  <c r="O188" i="5"/>
  <c r="P188" i="5"/>
  <c r="Q188" i="5"/>
  <c r="R188" i="5"/>
  <c r="S188" i="5"/>
  <c r="M189" i="5"/>
  <c r="N189" i="5"/>
  <c r="O189" i="5"/>
  <c r="P189" i="5"/>
  <c r="Q189" i="5"/>
  <c r="R189" i="5"/>
  <c r="S189" i="5"/>
  <c r="M190" i="5"/>
  <c r="N190" i="5"/>
  <c r="O190" i="5"/>
  <c r="P190" i="5"/>
  <c r="Q190" i="5"/>
  <c r="R190" i="5"/>
  <c r="S190" i="5"/>
  <c r="M191" i="5"/>
  <c r="N191" i="5"/>
  <c r="O191" i="5"/>
  <c r="P191" i="5"/>
  <c r="Q191" i="5"/>
  <c r="R191" i="5"/>
  <c r="S191" i="5"/>
  <c r="M192" i="5"/>
  <c r="N192" i="5"/>
  <c r="O192" i="5"/>
  <c r="P192" i="5"/>
  <c r="Q192" i="5"/>
  <c r="R192" i="5"/>
  <c r="S192" i="5"/>
  <c r="M193" i="5"/>
  <c r="N193" i="5"/>
  <c r="O193" i="5"/>
  <c r="P193" i="5"/>
  <c r="Q193" i="5"/>
  <c r="R193" i="5"/>
  <c r="S193" i="5"/>
  <c r="M194" i="5"/>
  <c r="N194" i="5"/>
  <c r="O194" i="5"/>
  <c r="P194" i="5"/>
  <c r="Q194" i="5"/>
  <c r="R194" i="5"/>
  <c r="S194" i="5"/>
  <c r="M195" i="5"/>
  <c r="N195" i="5"/>
  <c r="O195" i="5"/>
  <c r="P195" i="5"/>
  <c r="Q195" i="5"/>
  <c r="R195" i="5"/>
  <c r="S195" i="5"/>
  <c r="M196" i="5"/>
  <c r="N196" i="5"/>
  <c r="O196" i="5"/>
  <c r="P196" i="5"/>
  <c r="Q196" i="5"/>
  <c r="R196" i="5"/>
  <c r="S196" i="5"/>
  <c r="M197" i="5"/>
  <c r="N197" i="5"/>
  <c r="O197" i="5"/>
  <c r="P197" i="5"/>
  <c r="Q197" i="5"/>
  <c r="R197" i="5"/>
  <c r="S197" i="5"/>
  <c r="M198" i="5"/>
  <c r="N198" i="5"/>
  <c r="O198" i="5"/>
  <c r="P198" i="5"/>
  <c r="Q198" i="5"/>
  <c r="R198" i="5"/>
  <c r="S198" i="5"/>
  <c r="M199" i="5"/>
  <c r="N199" i="5"/>
  <c r="O199" i="5"/>
  <c r="P199" i="5"/>
  <c r="Q199" i="5"/>
  <c r="R199" i="5"/>
  <c r="S199" i="5"/>
  <c r="M200" i="5"/>
  <c r="N200" i="5"/>
  <c r="O200" i="5"/>
  <c r="P200" i="5"/>
  <c r="Q200" i="5"/>
  <c r="R200" i="5"/>
  <c r="S200" i="5"/>
  <c r="M201" i="5"/>
  <c r="N201" i="5"/>
  <c r="O201" i="5"/>
  <c r="P201" i="5"/>
  <c r="Q201" i="5"/>
  <c r="R201" i="5"/>
  <c r="S201" i="5"/>
  <c r="M202" i="5"/>
  <c r="N202" i="5"/>
  <c r="O202" i="5"/>
  <c r="P202" i="5"/>
  <c r="Q202" i="5"/>
  <c r="R202" i="5"/>
  <c r="S202" i="5"/>
  <c r="M203" i="5"/>
  <c r="N203" i="5"/>
  <c r="O203" i="5"/>
  <c r="P203" i="5"/>
  <c r="Q203" i="5"/>
  <c r="R203" i="5"/>
  <c r="S203" i="5"/>
  <c r="M204" i="5"/>
  <c r="N204" i="5"/>
  <c r="O204" i="5"/>
  <c r="P204" i="5"/>
  <c r="Q204" i="5"/>
  <c r="R204" i="5"/>
  <c r="S204" i="5"/>
  <c r="M205" i="5"/>
  <c r="N205" i="5"/>
  <c r="O205" i="5"/>
  <c r="P205" i="5"/>
  <c r="Q205" i="5"/>
  <c r="R205" i="5"/>
  <c r="S205" i="5"/>
  <c r="M206" i="5"/>
  <c r="N206" i="5"/>
  <c r="O206" i="5"/>
  <c r="P206" i="5"/>
  <c r="Q206" i="5"/>
  <c r="R206" i="5"/>
  <c r="S206" i="5"/>
  <c r="M207" i="5"/>
  <c r="N207" i="5"/>
  <c r="O207" i="5"/>
  <c r="P207" i="5"/>
  <c r="Q207" i="5"/>
  <c r="R207" i="5"/>
  <c r="S207" i="5"/>
  <c r="M208" i="5"/>
  <c r="N208" i="5"/>
  <c r="O208" i="5"/>
  <c r="P208" i="5"/>
  <c r="Q208" i="5"/>
  <c r="R208" i="5"/>
  <c r="S208" i="5"/>
  <c r="M209" i="5"/>
  <c r="N209" i="5"/>
  <c r="O209" i="5"/>
  <c r="P209" i="5"/>
  <c r="Q209" i="5"/>
  <c r="R209" i="5"/>
  <c r="S209" i="5"/>
  <c r="M210" i="5"/>
  <c r="N210" i="5"/>
  <c r="O210" i="5"/>
  <c r="P210" i="5"/>
  <c r="Q210" i="5"/>
  <c r="R210" i="5"/>
  <c r="S210" i="5"/>
  <c r="M211" i="5"/>
  <c r="N211" i="5"/>
  <c r="O211" i="5"/>
  <c r="P211" i="5"/>
  <c r="Q211" i="5"/>
  <c r="R211" i="5"/>
  <c r="S211" i="5"/>
  <c r="M212" i="5"/>
  <c r="N212" i="5"/>
  <c r="O212" i="5"/>
  <c r="P212" i="5"/>
  <c r="Q212" i="5"/>
  <c r="R212" i="5"/>
  <c r="S212" i="5"/>
  <c r="M213" i="5"/>
  <c r="N213" i="5"/>
  <c r="O213" i="5"/>
  <c r="P213" i="5"/>
  <c r="Q213" i="5"/>
  <c r="R213" i="5"/>
  <c r="S213" i="5"/>
  <c r="M214" i="5"/>
  <c r="N214" i="5"/>
  <c r="O214" i="5"/>
  <c r="P214" i="5"/>
  <c r="Q214" i="5"/>
  <c r="R214" i="5"/>
  <c r="S214" i="5"/>
  <c r="M215" i="5"/>
  <c r="N215" i="5"/>
  <c r="O215" i="5"/>
  <c r="P215" i="5"/>
  <c r="Q215" i="5"/>
  <c r="R215" i="5"/>
  <c r="S215" i="5"/>
  <c r="M216" i="5"/>
  <c r="N216" i="5"/>
  <c r="O216" i="5"/>
  <c r="P216" i="5"/>
  <c r="Q216" i="5"/>
  <c r="R216" i="5"/>
  <c r="S216" i="5"/>
  <c r="M217" i="5"/>
  <c r="N217" i="5"/>
  <c r="O217" i="5"/>
  <c r="P217" i="5"/>
  <c r="Q217" i="5"/>
  <c r="R217" i="5"/>
  <c r="S217" i="5"/>
  <c r="M218" i="5"/>
  <c r="N218" i="5"/>
  <c r="O218" i="5"/>
  <c r="P218" i="5"/>
  <c r="Q218" i="5"/>
  <c r="R218" i="5"/>
  <c r="S218" i="5"/>
  <c r="M219" i="5"/>
  <c r="N219" i="5"/>
  <c r="O219" i="5"/>
  <c r="P219" i="5"/>
  <c r="Q219" i="5"/>
  <c r="R219" i="5"/>
  <c r="S219" i="5"/>
  <c r="M220" i="5"/>
  <c r="N220" i="5"/>
  <c r="O220" i="5"/>
  <c r="P220" i="5"/>
  <c r="Q220" i="5"/>
  <c r="R220" i="5"/>
  <c r="S220" i="5"/>
  <c r="M221" i="5"/>
  <c r="N221" i="5"/>
  <c r="O221" i="5"/>
  <c r="P221" i="5"/>
  <c r="Q221" i="5"/>
  <c r="R221" i="5"/>
  <c r="S221" i="5"/>
  <c r="M222" i="5"/>
  <c r="N222" i="5"/>
  <c r="O222" i="5"/>
  <c r="P222" i="5"/>
  <c r="Q222" i="5"/>
  <c r="R222" i="5"/>
  <c r="S222" i="5"/>
  <c r="M223" i="5"/>
  <c r="N223" i="5"/>
  <c r="O223" i="5"/>
  <c r="P223" i="5"/>
  <c r="Q223" i="5"/>
  <c r="R223" i="5"/>
  <c r="S223" i="5"/>
  <c r="M224" i="5"/>
  <c r="N224" i="5"/>
  <c r="O224" i="5"/>
  <c r="P224" i="5"/>
  <c r="Q224" i="5"/>
  <c r="R224" i="5"/>
  <c r="S224" i="5"/>
  <c r="M225" i="5"/>
  <c r="N225" i="5"/>
  <c r="O225" i="5"/>
  <c r="P225" i="5"/>
  <c r="Q225" i="5"/>
  <c r="R225" i="5"/>
  <c r="S225" i="5"/>
  <c r="M226" i="5"/>
  <c r="N226" i="5"/>
  <c r="O226" i="5"/>
  <c r="P226" i="5"/>
  <c r="Q226" i="5"/>
  <c r="R226" i="5"/>
  <c r="S226" i="5"/>
  <c r="M227" i="5"/>
  <c r="N227" i="5"/>
  <c r="O227" i="5"/>
  <c r="P227" i="5"/>
  <c r="Q227" i="5"/>
  <c r="R227" i="5"/>
  <c r="S227" i="5"/>
  <c r="M228" i="5"/>
  <c r="N228" i="5"/>
  <c r="O228" i="5"/>
  <c r="P228" i="5"/>
  <c r="Q228" i="5"/>
  <c r="R228" i="5"/>
  <c r="S228" i="5"/>
  <c r="M229" i="5"/>
  <c r="N229" i="5"/>
  <c r="O229" i="5"/>
  <c r="P229" i="5"/>
  <c r="Q229" i="5"/>
  <c r="R229" i="5"/>
  <c r="S229" i="5"/>
  <c r="M230" i="5"/>
  <c r="N230" i="5"/>
  <c r="O230" i="5"/>
  <c r="P230" i="5"/>
  <c r="Q230" i="5"/>
  <c r="R230" i="5"/>
  <c r="S230" i="5"/>
  <c r="M231" i="5"/>
  <c r="N231" i="5"/>
  <c r="O231" i="5"/>
  <c r="P231" i="5"/>
  <c r="Q231" i="5"/>
  <c r="R231" i="5"/>
  <c r="S231" i="5"/>
  <c r="M232" i="5"/>
  <c r="N232" i="5"/>
  <c r="O232" i="5"/>
  <c r="P232" i="5"/>
  <c r="Q232" i="5"/>
  <c r="R232" i="5"/>
  <c r="S232" i="5"/>
  <c r="M233" i="5"/>
  <c r="N233" i="5"/>
  <c r="O233" i="5"/>
  <c r="P233" i="5"/>
  <c r="Q233" i="5"/>
  <c r="R233" i="5"/>
  <c r="S233" i="5"/>
  <c r="M234" i="5"/>
  <c r="N234" i="5"/>
  <c r="O234" i="5"/>
  <c r="P234" i="5"/>
  <c r="Q234" i="5"/>
  <c r="R234" i="5"/>
  <c r="S234" i="5"/>
  <c r="M235" i="5"/>
  <c r="N235" i="5"/>
  <c r="O235" i="5"/>
  <c r="P235" i="5"/>
  <c r="Q235" i="5"/>
  <c r="R235" i="5"/>
  <c r="S235" i="5"/>
  <c r="M236" i="5"/>
  <c r="N236" i="5"/>
  <c r="O236" i="5"/>
  <c r="P236" i="5"/>
  <c r="Q236" i="5"/>
  <c r="R236" i="5"/>
  <c r="S236" i="5"/>
  <c r="M237" i="5"/>
  <c r="N237" i="5"/>
  <c r="O237" i="5"/>
  <c r="P237" i="5"/>
  <c r="Q237" i="5"/>
  <c r="R237" i="5"/>
  <c r="S237" i="5"/>
  <c r="M238" i="5"/>
  <c r="N238" i="5"/>
  <c r="O238" i="5"/>
  <c r="P238" i="5"/>
  <c r="Q238" i="5"/>
  <c r="R238" i="5"/>
  <c r="S238" i="5"/>
  <c r="M239" i="5"/>
  <c r="N239" i="5"/>
  <c r="O239" i="5"/>
  <c r="P239" i="5"/>
  <c r="Q239" i="5"/>
  <c r="R239" i="5"/>
  <c r="S239" i="5"/>
  <c r="M240" i="5"/>
  <c r="N240" i="5"/>
  <c r="O240" i="5"/>
  <c r="P240" i="5"/>
  <c r="Q240" i="5"/>
  <c r="R240" i="5"/>
  <c r="S240" i="5"/>
  <c r="M241" i="5"/>
  <c r="N241" i="5"/>
  <c r="O241" i="5"/>
  <c r="P241" i="5"/>
  <c r="Q241" i="5"/>
  <c r="R241" i="5"/>
  <c r="S241" i="5"/>
  <c r="M242" i="5"/>
  <c r="N242" i="5"/>
  <c r="O242" i="5"/>
  <c r="P242" i="5"/>
  <c r="Q242" i="5"/>
  <c r="R242" i="5"/>
  <c r="S242" i="5"/>
  <c r="M243" i="5"/>
  <c r="N243" i="5"/>
  <c r="O243" i="5"/>
  <c r="P243" i="5"/>
  <c r="Q243" i="5"/>
  <c r="R243" i="5"/>
  <c r="S243" i="5"/>
  <c r="M244" i="5"/>
  <c r="N244" i="5"/>
  <c r="O244" i="5"/>
  <c r="P244" i="5"/>
  <c r="Q244" i="5"/>
  <c r="R244" i="5"/>
  <c r="S244" i="5"/>
  <c r="M245" i="5"/>
  <c r="N245" i="5"/>
  <c r="O245" i="5"/>
  <c r="P245" i="5"/>
  <c r="Q245" i="5"/>
  <c r="R245" i="5"/>
  <c r="S245" i="5"/>
  <c r="M246" i="5"/>
  <c r="N246" i="5"/>
  <c r="O246" i="5"/>
  <c r="P246" i="5"/>
  <c r="Q246" i="5"/>
  <c r="R246" i="5"/>
  <c r="S246" i="5"/>
  <c r="M247" i="5"/>
  <c r="N247" i="5"/>
  <c r="O247" i="5"/>
  <c r="P247" i="5"/>
  <c r="Q247" i="5"/>
  <c r="R247" i="5"/>
  <c r="S247" i="5"/>
  <c r="M248" i="5"/>
  <c r="N248" i="5"/>
  <c r="O248" i="5"/>
  <c r="P248" i="5"/>
  <c r="Q248" i="5"/>
  <c r="R248" i="5"/>
  <c r="S248" i="5"/>
  <c r="M249" i="5"/>
  <c r="N249" i="5"/>
  <c r="O249" i="5"/>
  <c r="P249" i="5"/>
  <c r="Q249" i="5"/>
  <c r="R249" i="5"/>
  <c r="S249" i="5"/>
  <c r="M250" i="5"/>
  <c r="N250" i="5"/>
  <c r="O250" i="5"/>
  <c r="P250" i="5"/>
  <c r="Q250" i="5"/>
  <c r="R250" i="5"/>
  <c r="S250" i="5"/>
  <c r="M251" i="5"/>
  <c r="N251" i="5"/>
  <c r="O251" i="5"/>
  <c r="P251" i="5"/>
  <c r="Q251" i="5"/>
  <c r="R251" i="5"/>
  <c r="S251" i="5"/>
  <c r="M252" i="5"/>
  <c r="N252" i="5"/>
  <c r="O252" i="5"/>
  <c r="P252" i="5"/>
  <c r="Q252" i="5"/>
  <c r="R252" i="5"/>
  <c r="S252" i="5"/>
  <c r="M253" i="5"/>
  <c r="N253" i="5"/>
  <c r="O253" i="5"/>
  <c r="P253" i="5"/>
  <c r="Q253" i="5"/>
  <c r="R253" i="5"/>
  <c r="S253" i="5"/>
  <c r="M254" i="5"/>
  <c r="N254" i="5"/>
  <c r="O254" i="5"/>
  <c r="P254" i="5"/>
  <c r="Q254" i="5"/>
  <c r="R254" i="5"/>
  <c r="S254" i="5"/>
  <c r="M255" i="5"/>
  <c r="N255" i="5"/>
  <c r="O255" i="5"/>
  <c r="P255" i="5"/>
  <c r="Q255" i="5"/>
  <c r="R255" i="5"/>
  <c r="S255" i="5"/>
  <c r="M256" i="5"/>
  <c r="N256" i="5"/>
  <c r="O256" i="5"/>
  <c r="P256" i="5"/>
  <c r="Q256" i="5"/>
  <c r="R256" i="5"/>
  <c r="S256" i="5"/>
  <c r="M257" i="5"/>
  <c r="N257" i="5"/>
  <c r="O257" i="5"/>
  <c r="P257" i="5"/>
  <c r="Q257" i="5"/>
  <c r="R257" i="5"/>
  <c r="S257" i="5"/>
  <c r="M258" i="5"/>
  <c r="N258" i="5"/>
  <c r="O258" i="5"/>
  <c r="P258" i="5"/>
  <c r="Q258" i="5"/>
  <c r="R258" i="5"/>
  <c r="S258" i="5"/>
  <c r="M259" i="5"/>
  <c r="N259" i="5"/>
  <c r="O259" i="5"/>
  <c r="P259" i="5"/>
  <c r="Q259" i="5"/>
  <c r="R259" i="5"/>
  <c r="S259" i="5"/>
  <c r="M260" i="5"/>
  <c r="N260" i="5"/>
  <c r="O260" i="5"/>
  <c r="P260" i="5"/>
  <c r="Q260" i="5"/>
  <c r="R260" i="5"/>
  <c r="S260" i="5"/>
  <c r="M261" i="5"/>
  <c r="N261" i="5"/>
  <c r="O261" i="5"/>
  <c r="P261" i="5"/>
  <c r="Q261" i="5"/>
  <c r="R261" i="5"/>
  <c r="S261" i="5"/>
  <c r="M262" i="5"/>
  <c r="N262" i="5"/>
  <c r="O262" i="5"/>
  <c r="P262" i="5"/>
  <c r="Q262" i="5"/>
  <c r="R262" i="5"/>
  <c r="S262" i="5"/>
  <c r="M263" i="5"/>
  <c r="N263" i="5"/>
  <c r="O263" i="5"/>
  <c r="P263" i="5"/>
  <c r="Q263" i="5"/>
  <c r="R263" i="5"/>
  <c r="S263" i="5"/>
  <c r="M264" i="5"/>
  <c r="N264" i="5"/>
  <c r="O264" i="5"/>
  <c r="P264" i="5"/>
  <c r="Q264" i="5"/>
  <c r="R264" i="5"/>
  <c r="S264" i="5"/>
  <c r="M265" i="5"/>
  <c r="N265" i="5"/>
  <c r="O265" i="5"/>
  <c r="P265" i="5"/>
  <c r="Q265" i="5"/>
  <c r="R265" i="5"/>
  <c r="S265" i="5"/>
  <c r="M266" i="5"/>
  <c r="N266" i="5"/>
  <c r="O266" i="5"/>
  <c r="P266" i="5"/>
  <c r="Q266" i="5"/>
  <c r="R266" i="5"/>
  <c r="S266" i="5"/>
  <c r="M267" i="5"/>
  <c r="N267" i="5"/>
  <c r="O267" i="5"/>
  <c r="P267" i="5"/>
  <c r="Q267" i="5"/>
  <c r="R267" i="5"/>
  <c r="S267" i="5"/>
  <c r="M268" i="5"/>
  <c r="N268" i="5"/>
  <c r="O268" i="5"/>
  <c r="P268" i="5"/>
  <c r="Q268" i="5"/>
  <c r="R268" i="5"/>
  <c r="S268" i="5"/>
  <c r="M269" i="5"/>
  <c r="N269" i="5"/>
  <c r="O269" i="5"/>
  <c r="P269" i="5"/>
  <c r="Q269" i="5"/>
  <c r="R269" i="5"/>
  <c r="S269" i="5"/>
  <c r="M270" i="5"/>
  <c r="N270" i="5"/>
  <c r="O270" i="5"/>
  <c r="P270" i="5"/>
  <c r="Q270" i="5"/>
  <c r="R270" i="5"/>
  <c r="S270" i="5"/>
  <c r="M271" i="5"/>
  <c r="N271" i="5"/>
  <c r="O271" i="5"/>
  <c r="P271" i="5"/>
  <c r="Q271" i="5"/>
  <c r="R271" i="5"/>
  <c r="S271" i="5"/>
  <c r="M272" i="5"/>
  <c r="N272" i="5"/>
  <c r="O272" i="5"/>
  <c r="P272" i="5"/>
  <c r="Q272" i="5"/>
  <c r="R272" i="5"/>
  <c r="S272" i="5"/>
  <c r="M273" i="5"/>
  <c r="N273" i="5"/>
  <c r="O273" i="5"/>
  <c r="P273" i="5"/>
  <c r="Q273" i="5"/>
  <c r="R273" i="5"/>
  <c r="S273" i="5"/>
  <c r="M274" i="5"/>
  <c r="N274" i="5"/>
  <c r="O274" i="5"/>
  <c r="P274" i="5"/>
  <c r="Q274" i="5"/>
  <c r="R274" i="5"/>
  <c r="S274" i="5"/>
  <c r="M275" i="5"/>
  <c r="N275" i="5"/>
  <c r="O275" i="5"/>
  <c r="P275" i="5"/>
  <c r="Q275" i="5"/>
  <c r="R275" i="5"/>
  <c r="S275" i="5"/>
  <c r="M276" i="5"/>
  <c r="N276" i="5"/>
  <c r="O276" i="5"/>
  <c r="P276" i="5"/>
  <c r="Q276" i="5"/>
  <c r="R276" i="5"/>
  <c r="S276" i="5"/>
  <c r="M277" i="5"/>
  <c r="N277" i="5"/>
  <c r="O277" i="5"/>
  <c r="P277" i="5"/>
  <c r="Q277" i="5"/>
  <c r="R277" i="5"/>
  <c r="S277" i="5"/>
  <c r="M278" i="5"/>
  <c r="N278" i="5"/>
  <c r="O278" i="5"/>
  <c r="P278" i="5"/>
  <c r="Q278" i="5"/>
  <c r="R278" i="5"/>
  <c r="S278" i="5"/>
  <c r="M279" i="5"/>
  <c r="N279" i="5"/>
  <c r="O279" i="5"/>
  <c r="P279" i="5"/>
  <c r="Q279" i="5"/>
  <c r="R279" i="5"/>
  <c r="S279" i="5"/>
  <c r="M280" i="5"/>
  <c r="N280" i="5"/>
  <c r="O280" i="5"/>
  <c r="P280" i="5"/>
  <c r="Q280" i="5"/>
  <c r="R280" i="5"/>
  <c r="S280" i="5"/>
  <c r="M281" i="5"/>
  <c r="N281" i="5"/>
  <c r="O281" i="5"/>
  <c r="P281" i="5"/>
  <c r="Q281" i="5"/>
  <c r="R281" i="5"/>
  <c r="S281" i="5"/>
  <c r="M282" i="5"/>
  <c r="N282" i="5"/>
  <c r="O282" i="5"/>
  <c r="P282" i="5"/>
  <c r="Q282" i="5"/>
  <c r="R282" i="5"/>
  <c r="S282" i="5"/>
  <c r="M283" i="5"/>
  <c r="N283" i="5"/>
  <c r="O283" i="5"/>
  <c r="P283" i="5"/>
  <c r="Q283" i="5"/>
  <c r="R283" i="5"/>
  <c r="S283" i="5"/>
  <c r="M284" i="5"/>
  <c r="N284" i="5"/>
  <c r="O284" i="5"/>
  <c r="P284" i="5"/>
  <c r="Q284" i="5"/>
  <c r="R284" i="5"/>
  <c r="S284" i="5"/>
  <c r="M285" i="5"/>
  <c r="N285" i="5"/>
  <c r="O285" i="5"/>
  <c r="P285" i="5"/>
  <c r="Q285" i="5"/>
  <c r="R285" i="5"/>
  <c r="S285" i="5"/>
  <c r="M286" i="5"/>
  <c r="N286" i="5"/>
  <c r="O286" i="5"/>
  <c r="P286" i="5"/>
  <c r="Q286" i="5"/>
  <c r="R286" i="5"/>
  <c r="S286" i="5"/>
  <c r="M287" i="5"/>
  <c r="N287" i="5"/>
  <c r="O287" i="5"/>
  <c r="P287" i="5"/>
  <c r="Q287" i="5"/>
  <c r="R287" i="5"/>
  <c r="S287" i="5"/>
  <c r="M288" i="5"/>
  <c r="N288" i="5"/>
  <c r="O288" i="5"/>
  <c r="P288" i="5"/>
  <c r="Q288" i="5"/>
  <c r="R288" i="5"/>
  <c r="S288" i="5"/>
  <c r="M289" i="5"/>
  <c r="N289" i="5"/>
  <c r="O289" i="5"/>
  <c r="P289" i="5"/>
  <c r="Q289" i="5"/>
  <c r="R289" i="5"/>
  <c r="S289" i="5"/>
  <c r="M290" i="5"/>
  <c r="N290" i="5"/>
  <c r="O290" i="5"/>
  <c r="P290" i="5"/>
  <c r="Q290" i="5"/>
  <c r="R290" i="5"/>
  <c r="S290" i="5"/>
  <c r="M291" i="5"/>
  <c r="N291" i="5"/>
  <c r="O291" i="5"/>
  <c r="P291" i="5"/>
  <c r="Q291" i="5"/>
  <c r="R291" i="5"/>
  <c r="S291" i="5"/>
  <c r="M292" i="5"/>
  <c r="N292" i="5"/>
  <c r="O292" i="5"/>
  <c r="P292" i="5"/>
  <c r="Q292" i="5"/>
  <c r="R292" i="5"/>
  <c r="S292" i="5"/>
  <c r="M293" i="5"/>
  <c r="N293" i="5"/>
  <c r="O293" i="5"/>
  <c r="P293" i="5"/>
  <c r="Q293" i="5"/>
  <c r="R293" i="5"/>
  <c r="S293" i="5"/>
  <c r="M294" i="5"/>
  <c r="N294" i="5"/>
  <c r="O294" i="5"/>
  <c r="P294" i="5"/>
  <c r="Q294" i="5"/>
  <c r="R294" i="5"/>
  <c r="S294" i="5"/>
  <c r="M295" i="5"/>
  <c r="N295" i="5"/>
  <c r="O295" i="5"/>
  <c r="P295" i="5"/>
  <c r="Q295" i="5"/>
  <c r="R295" i="5"/>
  <c r="S295" i="5"/>
  <c r="M296" i="5"/>
  <c r="N296" i="5"/>
  <c r="O296" i="5"/>
  <c r="P296" i="5"/>
  <c r="Q296" i="5"/>
  <c r="R296" i="5"/>
  <c r="S296" i="5"/>
  <c r="M297" i="5"/>
  <c r="N297" i="5"/>
  <c r="O297" i="5"/>
  <c r="P297" i="5"/>
  <c r="Q297" i="5"/>
  <c r="R297" i="5"/>
  <c r="S297" i="5"/>
  <c r="M298" i="5"/>
  <c r="N298" i="5"/>
  <c r="O298" i="5"/>
  <c r="P298" i="5"/>
  <c r="Q298" i="5"/>
  <c r="R298" i="5"/>
  <c r="S298" i="5"/>
  <c r="M299" i="5"/>
  <c r="N299" i="5"/>
  <c r="O299" i="5"/>
  <c r="P299" i="5"/>
  <c r="Q299" i="5"/>
  <c r="R299" i="5"/>
  <c r="S299" i="5"/>
  <c r="M300" i="5"/>
  <c r="N300" i="5"/>
  <c r="O300" i="5"/>
  <c r="P300" i="5"/>
  <c r="Q300" i="5"/>
  <c r="R300" i="5"/>
  <c r="S300" i="5"/>
  <c r="M301" i="5"/>
  <c r="N301" i="5"/>
  <c r="O301" i="5"/>
  <c r="P301" i="5"/>
  <c r="Q301" i="5"/>
  <c r="R301" i="5"/>
  <c r="S301" i="5"/>
  <c r="M302" i="5"/>
  <c r="N302" i="5"/>
  <c r="O302" i="5"/>
  <c r="P302" i="5"/>
  <c r="Q302" i="5"/>
  <c r="R302" i="5"/>
  <c r="S302" i="5"/>
  <c r="M303" i="5"/>
  <c r="N303" i="5"/>
  <c r="O303" i="5"/>
  <c r="P303" i="5"/>
  <c r="Q303" i="5"/>
  <c r="R303" i="5"/>
  <c r="S303" i="5"/>
  <c r="M304" i="5"/>
  <c r="N304" i="5"/>
  <c r="O304" i="5"/>
  <c r="P304" i="5"/>
  <c r="Q304" i="5"/>
  <c r="R304" i="5"/>
  <c r="S304" i="5"/>
  <c r="M305" i="5"/>
  <c r="N305" i="5"/>
  <c r="O305" i="5"/>
  <c r="P305" i="5"/>
  <c r="Q305" i="5"/>
  <c r="R305" i="5"/>
  <c r="S305" i="5"/>
  <c r="M306" i="5"/>
  <c r="N306" i="5"/>
  <c r="O306" i="5"/>
  <c r="P306" i="5"/>
  <c r="Q306" i="5"/>
  <c r="R306" i="5"/>
  <c r="S306" i="5"/>
  <c r="M307" i="5"/>
  <c r="N307" i="5"/>
  <c r="O307" i="5"/>
  <c r="P307" i="5"/>
  <c r="Q307" i="5"/>
  <c r="R307" i="5"/>
  <c r="S307" i="5"/>
  <c r="M308" i="5"/>
  <c r="N308" i="5"/>
  <c r="O308" i="5"/>
  <c r="P308" i="5"/>
  <c r="Q308" i="5"/>
  <c r="R308" i="5"/>
  <c r="S308" i="5"/>
  <c r="M309" i="5"/>
  <c r="N309" i="5"/>
  <c r="O309" i="5"/>
  <c r="P309" i="5"/>
  <c r="Q309" i="5"/>
  <c r="R309" i="5"/>
  <c r="S309" i="5"/>
  <c r="M310" i="5"/>
  <c r="N310" i="5"/>
  <c r="O310" i="5"/>
  <c r="P310" i="5"/>
  <c r="Q310" i="5"/>
  <c r="R310" i="5"/>
  <c r="S310" i="5"/>
  <c r="M311" i="5"/>
  <c r="N311" i="5"/>
  <c r="O311" i="5"/>
  <c r="P311" i="5"/>
  <c r="Q311" i="5"/>
  <c r="R311" i="5"/>
  <c r="S311" i="5"/>
  <c r="M312" i="5"/>
  <c r="N312" i="5"/>
  <c r="O312" i="5"/>
  <c r="P312" i="5"/>
  <c r="Q312" i="5"/>
  <c r="R312" i="5"/>
  <c r="S312" i="5"/>
  <c r="M313" i="5"/>
  <c r="N313" i="5"/>
  <c r="O313" i="5"/>
  <c r="P313" i="5"/>
  <c r="Q313" i="5"/>
  <c r="R313" i="5"/>
  <c r="S313" i="5"/>
  <c r="M314" i="5"/>
  <c r="N314" i="5"/>
  <c r="O314" i="5"/>
  <c r="P314" i="5"/>
  <c r="Q314" i="5"/>
  <c r="R314" i="5"/>
  <c r="S314" i="5"/>
  <c r="M315" i="5"/>
  <c r="N315" i="5"/>
  <c r="O315" i="5"/>
  <c r="P315" i="5"/>
  <c r="Q315" i="5"/>
  <c r="R315" i="5"/>
  <c r="S315" i="5"/>
  <c r="M316" i="5"/>
  <c r="N316" i="5"/>
  <c r="O316" i="5"/>
  <c r="P316" i="5"/>
  <c r="Q316" i="5"/>
  <c r="R316" i="5"/>
  <c r="S316" i="5"/>
  <c r="M317" i="5"/>
  <c r="N317" i="5"/>
  <c r="O317" i="5"/>
  <c r="P317" i="5"/>
  <c r="Q317" i="5"/>
  <c r="R317" i="5"/>
  <c r="S317" i="5"/>
  <c r="M318" i="5"/>
  <c r="N318" i="5"/>
  <c r="O318" i="5"/>
  <c r="P318" i="5"/>
  <c r="Q318" i="5"/>
  <c r="R318" i="5"/>
  <c r="S318" i="5"/>
  <c r="M319" i="5"/>
  <c r="N319" i="5"/>
  <c r="O319" i="5"/>
  <c r="P319" i="5"/>
  <c r="Q319" i="5"/>
  <c r="R319" i="5"/>
  <c r="S319" i="5"/>
  <c r="M320" i="5"/>
  <c r="N320" i="5"/>
  <c r="O320" i="5"/>
  <c r="P320" i="5"/>
  <c r="Q320" i="5"/>
  <c r="R320" i="5"/>
  <c r="S320" i="5"/>
  <c r="M321" i="5"/>
  <c r="N321" i="5"/>
  <c r="O321" i="5"/>
  <c r="P321" i="5"/>
  <c r="Q321" i="5"/>
  <c r="R321" i="5"/>
  <c r="S321" i="5"/>
  <c r="M322" i="5"/>
  <c r="N322" i="5"/>
  <c r="O322" i="5"/>
  <c r="P322" i="5"/>
  <c r="Q322" i="5"/>
  <c r="R322" i="5"/>
  <c r="S322" i="5"/>
  <c r="M323" i="5"/>
  <c r="N323" i="5"/>
  <c r="O323" i="5"/>
  <c r="P323" i="5"/>
  <c r="Q323" i="5"/>
  <c r="R323" i="5"/>
  <c r="S323" i="5"/>
  <c r="M324" i="5"/>
  <c r="N324" i="5"/>
  <c r="O324" i="5"/>
  <c r="P324" i="5"/>
  <c r="Q324" i="5"/>
  <c r="R324" i="5"/>
  <c r="S324" i="5"/>
  <c r="M325" i="5"/>
  <c r="N325" i="5"/>
  <c r="O325" i="5"/>
  <c r="P325" i="5"/>
  <c r="Q325" i="5"/>
  <c r="R325" i="5"/>
  <c r="S325" i="5"/>
  <c r="M326" i="5"/>
  <c r="N326" i="5"/>
  <c r="O326" i="5"/>
  <c r="P326" i="5"/>
  <c r="Q326" i="5"/>
  <c r="R326" i="5"/>
  <c r="S326" i="5"/>
  <c r="M327" i="5"/>
  <c r="N327" i="5"/>
  <c r="O327" i="5"/>
  <c r="P327" i="5"/>
  <c r="Q327" i="5"/>
  <c r="R327" i="5"/>
  <c r="S327" i="5"/>
  <c r="M328" i="5"/>
  <c r="N328" i="5"/>
  <c r="O328" i="5"/>
  <c r="P328" i="5"/>
  <c r="Q328" i="5"/>
  <c r="R328" i="5"/>
  <c r="S328" i="5"/>
  <c r="M329" i="5"/>
  <c r="N329" i="5"/>
  <c r="O329" i="5"/>
  <c r="P329" i="5"/>
  <c r="Q329" i="5"/>
  <c r="R329" i="5"/>
  <c r="S329" i="5"/>
  <c r="M330" i="5"/>
  <c r="N330" i="5"/>
  <c r="O330" i="5"/>
  <c r="P330" i="5"/>
  <c r="Q330" i="5"/>
  <c r="R330" i="5"/>
  <c r="S330" i="5"/>
  <c r="M331" i="5"/>
  <c r="N331" i="5"/>
  <c r="O331" i="5"/>
  <c r="P331" i="5"/>
  <c r="Q331" i="5"/>
  <c r="R331" i="5"/>
  <c r="S331" i="5"/>
  <c r="M332" i="5"/>
  <c r="N332" i="5"/>
  <c r="O332" i="5"/>
  <c r="P332" i="5"/>
  <c r="Q332" i="5"/>
  <c r="R332" i="5"/>
  <c r="S332" i="5"/>
  <c r="M333" i="5"/>
  <c r="N333" i="5"/>
  <c r="O333" i="5"/>
  <c r="P333" i="5"/>
  <c r="Q333" i="5"/>
  <c r="R333" i="5"/>
  <c r="S333" i="5"/>
  <c r="M334" i="5"/>
  <c r="N334" i="5"/>
  <c r="O334" i="5"/>
  <c r="P334" i="5"/>
  <c r="Q334" i="5"/>
  <c r="R334" i="5"/>
  <c r="S334" i="5"/>
  <c r="M335" i="5"/>
  <c r="N335" i="5"/>
  <c r="O335" i="5"/>
  <c r="P335" i="5"/>
  <c r="Q335" i="5"/>
  <c r="R335" i="5"/>
  <c r="S335" i="5"/>
  <c r="M336" i="5"/>
  <c r="N336" i="5"/>
  <c r="O336" i="5"/>
  <c r="P336" i="5"/>
  <c r="Q336" i="5"/>
  <c r="R336" i="5"/>
  <c r="S336" i="5"/>
  <c r="M337" i="5"/>
  <c r="N337" i="5"/>
  <c r="O337" i="5"/>
  <c r="P337" i="5"/>
  <c r="Q337" i="5"/>
  <c r="R337" i="5"/>
  <c r="S337" i="5"/>
  <c r="M338" i="5"/>
  <c r="N338" i="5"/>
  <c r="O338" i="5"/>
  <c r="P338" i="5"/>
  <c r="Q338" i="5"/>
  <c r="R338" i="5"/>
  <c r="S338" i="5"/>
  <c r="M339" i="5"/>
  <c r="N339" i="5"/>
  <c r="O339" i="5"/>
  <c r="P339" i="5"/>
  <c r="Q339" i="5"/>
  <c r="R339" i="5"/>
  <c r="S339" i="5"/>
  <c r="M340" i="5"/>
  <c r="N340" i="5"/>
  <c r="O340" i="5"/>
  <c r="P340" i="5"/>
  <c r="Q340" i="5"/>
  <c r="R340" i="5"/>
  <c r="S340" i="5"/>
  <c r="M341" i="5"/>
  <c r="N341" i="5"/>
  <c r="O341" i="5"/>
  <c r="P341" i="5"/>
  <c r="Q341" i="5"/>
  <c r="R341" i="5"/>
  <c r="S341" i="5"/>
  <c r="M342" i="5"/>
  <c r="N342" i="5"/>
  <c r="O342" i="5"/>
  <c r="P342" i="5"/>
  <c r="Q342" i="5"/>
  <c r="R342" i="5"/>
  <c r="S342" i="5"/>
  <c r="M343" i="5"/>
  <c r="N343" i="5"/>
  <c r="O343" i="5"/>
  <c r="P343" i="5"/>
  <c r="Q343" i="5"/>
  <c r="R343" i="5"/>
  <c r="S343" i="5"/>
  <c r="M344" i="5"/>
  <c r="N344" i="5"/>
  <c r="O344" i="5"/>
  <c r="P344" i="5"/>
  <c r="Q344" i="5"/>
  <c r="R344" i="5"/>
  <c r="S344" i="5"/>
  <c r="M345" i="5"/>
  <c r="N345" i="5"/>
  <c r="O345" i="5"/>
  <c r="P345" i="5"/>
  <c r="Q345" i="5"/>
  <c r="R345" i="5"/>
  <c r="S345" i="5"/>
  <c r="M346" i="5"/>
  <c r="N346" i="5"/>
  <c r="O346" i="5"/>
  <c r="P346" i="5"/>
  <c r="Q346" i="5"/>
  <c r="R346" i="5"/>
  <c r="S346" i="5"/>
  <c r="M347" i="5"/>
  <c r="N347" i="5"/>
  <c r="O347" i="5"/>
  <c r="P347" i="5"/>
  <c r="Q347" i="5"/>
  <c r="R347" i="5"/>
  <c r="S347" i="5"/>
  <c r="M348" i="5"/>
  <c r="N348" i="5"/>
  <c r="O348" i="5"/>
  <c r="P348" i="5"/>
  <c r="Q348" i="5"/>
  <c r="R348" i="5"/>
  <c r="S348" i="5"/>
  <c r="M349" i="5"/>
  <c r="N349" i="5"/>
  <c r="O349" i="5"/>
  <c r="P349" i="5"/>
  <c r="Q349" i="5"/>
  <c r="R349" i="5"/>
  <c r="S349" i="5"/>
  <c r="M350" i="5"/>
  <c r="N350" i="5"/>
  <c r="O350" i="5"/>
  <c r="P350" i="5"/>
  <c r="Q350" i="5"/>
  <c r="R350" i="5"/>
  <c r="S350" i="5"/>
  <c r="M351" i="5"/>
  <c r="N351" i="5"/>
  <c r="O351" i="5"/>
  <c r="P351" i="5"/>
  <c r="Q351" i="5"/>
  <c r="R351" i="5"/>
  <c r="S351" i="5"/>
  <c r="M352" i="5"/>
  <c r="N352" i="5"/>
  <c r="O352" i="5"/>
  <c r="P352" i="5"/>
  <c r="Q352" i="5"/>
  <c r="R352" i="5"/>
  <c r="S352" i="5"/>
  <c r="M353" i="5"/>
  <c r="N353" i="5"/>
  <c r="O353" i="5"/>
  <c r="P353" i="5"/>
  <c r="Q353" i="5"/>
  <c r="R353" i="5"/>
  <c r="S353" i="5"/>
  <c r="M354" i="5"/>
  <c r="N354" i="5"/>
  <c r="O354" i="5"/>
  <c r="P354" i="5"/>
  <c r="Q354" i="5"/>
  <c r="R354" i="5"/>
  <c r="S354" i="5"/>
  <c r="M355" i="5"/>
  <c r="N355" i="5"/>
  <c r="O355" i="5"/>
  <c r="P355" i="5"/>
  <c r="Q355" i="5"/>
  <c r="R355" i="5"/>
  <c r="S355" i="5"/>
  <c r="M356" i="5"/>
  <c r="N356" i="5"/>
  <c r="O356" i="5"/>
  <c r="P356" i="5"/>
  <c r="Q356" i="5"/>
  <c r="R356" i="5"/>
  <c r="S356" i="5"/>
  <c r="M357" i="5"/>
  <c r="N357" i="5"/>
  <c r="O357" i="5"/>
  <c r="P357" i="5"/>
  <c r="Q357" i="5"/>
  <c r="R357" i="5"/>
  <c r="S357" i="5"/>
  <c r="M358" i="5"/>
  <c r="N358" i="5"/>
  <c r="O358" i="5"/>
  <c r="P358" i="5"/>
  <c r="Q358" i="5"/>
  <c r="R358" i="5"/>
  <c r="S358" i="5"/>
  <c r="M359" i="5"/>
  <c r="N359" i="5"/>
  <c r="O359" i="5"/>
  <c r="P359" i="5"/>
  <c r="Q359" i="5"/>
  <c r="R359" i="5"/>
  <c r="S359" i="5"/>
  <c r="M360" i="5"/>
  <c r="N360" i="5"/>
  <c r="O360" i="5"/>
  <c r="P360" i="5"/>
  <c r="Q360" i="5"/>
  <c r="R360" i="5"/>
  <c r="S360" i="5"/>
  <c r="M361" i="5"/>
  <c r="N361" i="5"/>
  <c r="O361" i="5"/>
  <c r="P361" i="5"/>
  <c r="Q361" i="5"/>
  <c r="R361" i="5"/>
  <c r="S361" i="5"/>
  <c r="M362" i="5"/>
  <c r="N362" i="5"/>
  <c r="O362" i="5"/>
  <c r="P362" i="5"/>
  <c r="Q362" i="5"/>
  <c r="R362" i="5"/>
  <c r="S362" i="5"/>
  <c r="M363" i="5"/>
  <c r="N363" i="5"/>
  <c r="O363" i="5"/>
  <c r="P363" i="5"/>
  <c r="Q363" i="5"/>
  <c r="R363" i="5"/>
  <c r="S363" i="5"/>
  <c r="M364" i="5"/>
  <c r="N364" i="5"/>
  <c r="O364" i="5"/>
  <c r="P364" i="5"/>
  <c r="Q364" i="5"/>
  <c r="R364" i="5"/>
  <c r="S364" i="5"/>
  <c r="M365" i="5"/>
  <c r="N365" i="5"/>
  <c r="O365" i="5"/>
  <c r="P365" i="5"/>
  <c r="Q365" i="5"/>
  <c r="R365" i="5"/>
  <c r="S365" i="5"/>
  <c r="M366" i="5"/>
  <c r="N366" i="5"/>
  <c r="O366" i="5"/>
  <c r="P366" i="5"/>
  <c r="Q366" i="5"/>
  <c r="R366" i="5"/>
  <c r="S366" i="5"/>
  <c r="M367" i="5"/>
  <c r="N367" i="5"/>
  <c r="O367" i="5"/>
  <c r="P367" i="5"/>
  <c r="Q367" i="5"/>
  <c r="R367" i="5"/>
  <c r="S367" i="5"/>
  <c r="M368" i="5"/>
  <c r="N368" i="5"/>
  <c r="O368" i="5"/>
  <c r="P368" i="5"/>
  <c r="Q368" i="5"/>
  <c r="R368" i="5"/>
  <c r="S368" i="5"/>
  <c r="M369" i="5"/>
  <c r="N369" i="5"/>
  <c r="O369" i="5"/>
  <c r="P369" i="5"/>
  <c r="Q369" i="5"/>
  <c r="R369" i="5"/>
  <c r="S369" i="5"/>
  <c r="M370" i="5"/>
  <c r="N370" i="5"/>
  <c r="O370" i="5"/>
  <c r="P370" i="5"/>
  <c r="Q370" i="5"/>
  <c r="R370" i="5"/>
  <c r="S370" i="5"/>
  <c r="M371" i="5"/>
  <c r="N371" i="5"/>
  <c r="O371" i="5"/>
  <c r="P371" i="5"/>
  <c r="Q371" i="5"/>
  <c r="R371" i="5"/>
  <c r="S371" i="5"/>
  <c r="M372" i="5"/>
  <c r="N372" i="5"/>
  <c r="O372" i="5"/>
  <c r="P372" i="5"/>
  <c r="Q372" i="5"/>
  <c r="R372" i="5"/>
  <c r="S372" i="5"/>
  <c r="M373" i="5"/>
  <c r="N373" i="5"/>
  <c r="O373" i="5"/>
  <c r="P373" i="5"/>
  <c r="Q373" i="5"/>
  <c r="R373" i="5"/>
  <c r="S373" i="5"/>
  <c r="M374" i="5"/>
  <c r="N374" i="5"/>
  <c r="O374" i="5"/>
  <c r="P374" i="5"/>
  <c r="Q374" i="5"/>
  <c r="R374" i="5"/>
  <c r="S374" i="5"/>
  <c r="M375" i="5"/>
  <c r="N375" i="5"/>
  <c r="O375" i="5"/>
  <c r="P375" i="5"/>
  <c r="Q375" i="5"/>
  <c r="R375" i="5"/>
  <c r="S375" i="5"/>
  <c r="M376" i="5"/>
  <c r="N376" i="5"/>
  <c r="O376" i="5"/>
  <c r="P376" i="5"/>
  <c r="Q376" i="5"/>
  <c r="R376" i="5"/>
  <c r="S376" i="5"/>
  <c r="M377" i="5"/>
  <c r="N377" i="5"/>
  <c r="O377" i="5"/>
  <c r="P377" i="5"/>
  <c r="Q377" i="5"/>
  <c r="R377" i="5"/>
  <c r="S377" i="5"/>
  <c r="M378" i="5"/>
  <c r="N378" i="5"/>
  <c r="O378" i="5"/>
  <c r="P378" i="5"/>
  <c r="Q378" i="5"/>
  <c r="R378" i="5"/>
  <c r="S378" i="5"/>
  <c r="M379" i="5"/>
  <c r="N379" i="5"/>
  <c r="O379" i="5"/>
  <c r="P379" i="5"/>
  <c r="Q379" i="5"/>
  <c r="R379" i="5"/>
  <c r="S379" i="5"/>
  <c r="M380" i="5"/>
  <c r="N380" i="5"/>
  <c r="O380" i="5"/>
  <c r="P380" i="5"/>
  <c r="Q380" i="5"/>
  <c r="R380" i="5"/>
  <c r="S380" i="5"/>
  <c r="M381" i="5"/>
  <c r="N381" i="5"/>
  <c r="O381" i="5"/>
  <c r="P381" i="5"/>
  <c r="Q381" i="5"/>
  <c r="R381" i="5"/>
  <c r="S381" i="5"/>
  <c r="M382" i="5"/>
  <c r="N382" i="5"/>
  <c r="O382" i="5"/>
  <c r="P382" i="5"/>
  <c r="Q382" i="5"/>
  <c r="R382" i="5"/>
  <c r="S382" i="5"/>
  <c r="M383" i="5"/>
  <c r="N383" i="5"/>
  <c r="O383" i="5"/>
  <c r="P383" i="5"/>
  <c r="Q383" i="5"/>
  <c r="R383" i="5"/>
  <c r="S383" i="5"/>
  <c r="M384" i="5"/>
  <c r="N384" i="5"/>
  <c r="O384" i="5"/>
  <c r="P384" i="5"/>
  <c r="Q384" i="5"/>
  <c r="R384" i="5"/>
  <c r="S384" i="5"/>
  <c r="M385" i="5"/>
  <c r="N385" i="5"/>
  <c r="O385" i="5"/>
  <c r="P385" i="5"/>
  <c r="Q385" i="5"/>
  <c r="R385" i="5"/>
  <c r="S385" i="5"/>
  <c r="M386" i="5"/>
  <c r="N386" i="5"/>
  <c r="O386" i="5"/>
  <c r="P386" i="5"/>
  <c r="Q386" i="5"/>
  <c r="R386" i="5"/>
  <c r="S386" i="5"/>
  <c r="M387" i="5"/>
  <c r="N387" i="5"/>
  <c r="O387" i="5"/>
  <c r="P387" i="5"/>
  <c r="Q387" i="5"/>
  <c r="R387" i="5"/>
  <c r="S387" i="5"/>
  <c r="M388" i="5"/>
  <c r="N388" i="5"/>
  <c r="O388" i="5"/>
  <c r="P388" i="5"/>
  <c r="Q388" i="5"/>
  <c r="R388" i="5"/>
  <c r="S388" i="5"/>
  <c r="M389" i="5"/>
  <c r="N389" i="5"/>
  <c r="O389" i="5"/>
  <c r="P389" i="5"/>
  <c r="Q389" i="5"/>
  <c r="R389" i="5"/>
  <c r="S389" i="5"/>
  <c r="M390" i="5"/>
  <c r="N390" i="5"/>
  <c r="O390" i="5"/>
  <c r="P390" i="5"/>
  <c r="Q390" i="5"/>
  <c r="R390" i="5"/>
  <c r="S390" i="5"/>
  <c r="M391" i="5"/>
  <c r="N391" i="5"/>
  <c r="O391" i="5"/>
  <c r="P391" i="5"/>
  <c r="Q391" i="5"/>
  <c r="R391" i="5"/>
  <c r="S391" i="5"/>
  <c r="M392" i="5"/>
  <c r="N392" i="5"/>
  <c r="O392" i="5"/>
  <c r="P392" i="5"/>
  <c r="Q392" i="5"/>
  <c r="R392" i="5"/>
  <c r="S392" i="5"/>
  <c r="M393" i="5"/>
  <c r="N393" i="5"/>
  <c r="O393" i="5"/>
  <c r="P393" i="5"/>
  <c r="Q393" i="5"/>
  <c r="R393" i="5"/>
  <c r="S393" i="5"/>
  <c r="M394" i="5"/>
  <c r="N394" i="5"/>
  <c r="O394" i="5"/>
  <c r="P394" i="5"/>
  <c r="Q394" i="5"/>
  <c r="R394" i="5"/>
  <c r="S394" i="5"/>
  <c r="M395" i="5"/>
  <c r="N395" i="5"/>
  <c r="O395" i="5"/>
  <c r="P395" i="5"/>
  <c r="Q395" i="5"/>
  <c r="R395" i="5"/>
  <c r="S395" i="5"/>
  <c r="M396" i="5"/>
  <c r="N396" i="5"/>
  <c r="O396" i="5"/>
  <c r="P396" i="5"/>
  <c r="Q396" i="5"/>
  <c r="R396" i="5"/>
  <c r="S396" i="5"/>
  <c r="M397" i="5"/>
  <c r="N397" i="5"/>
  <c r="O397" i="5"/>
  <c r="P397" i="5"/>
  <c r="Q397" i="5"/>
  <c r="R397" i="5"/>
  <c r="S397" i="5"/>
  <c r="M398" i="5"/>
  <c r="N398" i="5"/>
  <c r="O398" i="5"/>
  <c r="P398" i="5"/>
  <c r="Q398" i="5"/>
  <c r="R398" i="5"/>
  <c r="S398" i="5"/>
  <c r="M399" i="5"/>
  <c r="N399" i="5"/>
  <c r="O399" i="5"/>
  <c r="P399" i="5"/>
  <c r="Q399" i="5"/>
  <c r="R399" i="5"/>
  <c r="S399" i="5"/>
  <c r="M400" i="5"/>
  <c r="N400" i="5"/>
  <c r="O400" i="5"/>
  <c r="P400" i="5"/>
  <c r="Q400" i="5"/>
  <c r="R400" i="5"/>
  <c r="S400" i="5"/>
  <c r="M401" i="5"/>
  <c r="N401" i="5"/>
  <c r="O401" i="5"/>
  <c r="P401" i="5"/>
  <c r="Q401" i="5"/>
  <c r="R401" i="5"/>
  <c r="S401" i="5"/>
  <c r="M402" i="5"/>
  <c r="N402" i="5"/>
  <c r="O402" i="5"/>
  <c r="P402" i="5"/>
  <c r="Q402" i="5"/>
  <c r="R402" i="5"/>
  <c r="S402" i="5"/>
  <c r="M403" i="5"/>
  <c r="N403" i="5"/>
  <c r="O403" i="5"/>
  <c r="P403" i="5"/>
  <c r="Q403" i="5"/>
  <c r="R403" i="5"/>
  <c r="S403" i="5"/>
  <c r="M404" i="5"/>
  <c r="N404" i="5"/>
  <c r="O404" i="5"/>
  <c r="P404" i="5"/>
  <c r="Q404" i="5"/>
  <c r="R404" i="5"/>
  <c r="S404" i="5"/>
  <c r="M405" i="5"/>
  <c r="N405" i="5"/>
  <c r="O405" i="5"/>
  <c r="P405" i="5"/>
  <c r="Q405" i="5"/>
  <c r="R405" i="5"/>
  <c r="S405" i="5"/>
  <c r="M406" i="5"/>
  <c r="N406" i="5"/>
  <c r="O406" i="5"/>
  <c r="P406" i="5"/>
  <c r="Q406" i="5"/>
  <c r="R406" i="5"/>
  <c r="S406" i="5"/>
  <c r="M407" i="5"/>
  <c r="N407" i="5"/>
  <c r="O407" i="5"/>
  <c r="P407" i="5"/>
  <c r="Q407" i="5"/>
  <c r="R407" i="5"/>
  <c r="S407" i="5"/>
  <c r="M408" i="5"/>
  <c r="N408" i="5"/>
  <c r="O408" i="5"/>
  <c r="P408" i="5"/>
  <c r="Q408" i="5"/>
  <c r="R408" i="5"/>
  <c r="S408" i="5"/>
  <c r="M409" i="5"/>
  <c r="N409" i="5"/>
  <c r="O409" i="5"/>
  <c r="P409" i="5"/>
  <c r="Q409" i="5"/>
  <c r="R409" i="5"/>
  <c r="S409" i="5"/>
  <c r="M410" i="5"/>
  <c r="N410" i="5"/>
  <c r="O410" i="5"/>
  <c r="P410" i="5"/>
  <c r="Q410" i="5"/>
  <c r="R410" i="5"/>
  <c r="S410" i="5"/>
  <c r="M411" i="5"/>
  <c r="N411" i="5"/>
  <c r="O411" i="5"/>
  <c r="P411" i="5"/>
  <c r="Q411" i="5"/>
  <c r="R411" i="5"/>
  <c r="S411" i="5"/>
  <c r="M412" i="5"/>
  <c r="N412" i="5"/>
  <c r="O412" i="5"/>
  <c r="P412" i="5"/>
  <c r="Q412" i="5"/>
  <c r="R412" i="5"/>
  <c r="S412" i="5"/>
  <c r="M413" i="5"/>
  <c r="N413" i="5"/>
  <c r="O413" i="5"/>
  <c r="P413" i="5"/>
  <c r="Q413" i="5"/>
  <c r="R413" i="5"/>
  <c r="S413" i="5"/>
  <c r="M414" i="5"/>
  <c r="N414" i="5"/>
  <c r="O414" i="5"/>
  <c r="P414" i="5"/>
  <c r="Q414" i="5"/>
  <c r="R414" i="5"/>
  <c r="S414" i="5"/>
  <c r="M415" i="5"/>
  <c r="N415" i="5"/>
  <c r="O415" i="5"/>
  <c r="P415" i="5"/>
  <c r="Q415" i="5"/>
  <c r="R415" i="5"/>
  <c r="S415" i="5"/>
  <c r="M416" i="5"/>
  <c r="N416" i="5"/>
  <c r="O416" i="5"/>
  <c r="P416" i="5"/>
  <c r="Q416" i="5"/>
  <c r="R416" i="5"/>
  <c r="S416" i="5"/>
  <c r="M417" i="5"/>
  <c r="N417" i="5"/>
  <c r="O417" i="5"/>
  <c r="P417" i="5"/>
  <c r="Q417" i="5"/>
  <c r="R417" i="5"/>
  <c r="S417" i="5"/>
  <c r="M418" i="5"/>
  <c r="N418" i="5"/>
  <c r="O418" i="5"/>
  <c r="P418" i="5"/>
  <c r="Q418" i="5"/>
  <c r="R418" i="5"/>
  <c r="S418" i="5"/>
  <c r="M419" i="5"/>
  <c r="N419" i="5"/>
  <c r="O419" i="5"/>
  <c r="P419" i="5"/>
  <c r="Q419" i="5"/>
  <c r="R419" i="5"/>
  <c r="S419" i="5"/>
  <c r="M420" i="5"/>
  <c r="N420" i="5"/>
  <c r="O420" i="5"/>
  <c r="P420" i="5"/>
  <c r="Q420" i="5"/>
  <c r="R420" i="5"/>
  <c r="S420" i="5"/>
  <c r="M421" i="5"/>
  <c r="N421" i="5"/>
  <c r="O421" i="5"/>
  <c r="P421" i="5"/>
  <c r="Q421" i="5"/>
  <c r="R421" i="5"/>
  <c r="S421" i="5"/>
  <c r="M422" i="5"/>
  <c r="N422" i="5"/>
  <c r="O422" i="5"/>
  <c r="P422" i="5"/>
  <c r="Q422" i="5"/>
  <c r="R422" i="5"/>
  <c r="S422" i="5"/>
  <c r="M423" i="5"/>
  <c r="N423" i="5"/>
  <c r="O423" i="5"/>
  <c r="P423" i="5"/>
  <c r="Q423" i="5"/>
  <c r="R423" i="5"/>
  <c r="S423" i="5"/>
  <c r="M424" i="5"/>
  <c r="N424" i="5"/>
  <c r="O424" i="5"/>
  <c r="P424" i="5"/>
  <c r="Q424" i="5"/>
  <c r="R424" i="5"/>
  <c r="S424" i="5"/>
  <c r="M425" i="5"/>
  <c r="N425" i="5"/>
  <c r="O425" i="5"/>
  <c r="P425" i="5"/>
  <c r="Q425" i="5"/>
  <c r="R425" i="5"/>
  <c r="S425" i="5"/>
  <c r="M426" i="5"/>
  <c r="N426" i="5"/>
  <c r="O426" i="5"/>
  <c r="P426" i="5"/>
  <c r="Q426" i="5"/>
  <c r="R426" i="5"/>
  <c r="S426" i="5"/>
  <c r="M427" i="5"/>
  <c r="N427" i="5"/>
  <c r="O427" i="5"/>
  <c r="P427" i="5"/>
  <c r="Q427" i="5"/>
  <c r="R427" i="5"/>
  <c r="S427" i="5"/>
  <c r="M428" i="5"/>
  <c r="N428" i="5"/>
  <c r="O428" i="5"/>
  <c r="P428" i="5"/>
  <c r="Q428" i="5"/>
  <c r="R428" i="5"/>
  <c r="S428" i="5"/>
  <c r="M429" i="5"/>
  <c r="N429" i="5"/>
  <c r="O429" i="5"/>
  <c r="P429" i="5"/>
  <c r="Q429" i="5"/>
  <c r="R429" i="5"/>
  <c r="S429" i="5"/>
  <c r="M430" i="5"/>
  <c r="N430" i="5"/>
  <c r="O430" i="5"/>
  <c r="P430" i="5"/>
  <c r="Q430" i="5"/>
  <c r="R430" i="5"/>
  <c r="S430" i="5"/>
  <c r="M431" i="5"/>
  <c r="N431" i="5"/>
  <c r="O431" i="5"/>
  <c r="P431" i="5"/>
  <c r="Q431" i="5"/>
  <c r="R431" i="5"/>
  <c r="S431" i="5"/>
  <c r="M432" i="5"/>
  <c r="N432" i="5"/>
  <c r="O432" i="5"/>
  <c r="P432" i="5"/>
  <c r="Q432" i="5"/>
  <c r="R432" i="5"/>
  <c r="S432" i="5"/>
  <c r="M433" i="5"/>
  <c r="N433" i="5"/>
  <c r="O433" i="5"/>
  <c r="P433" i="5"/>
  <c r="Q433" i="5"/>
  <c r="R433" i="5"/>
  <c r="S433" i="5"/>
  <c r="M434" i="5"/>
  <c r="N434" i="5"/>
  <c r="O434" i="5"/>
  <c r="P434" i="5"/>
  <c r="Q434" i="5"/>
  <c r="R434" i="5"/>
  <c r="S434" i="5"/>
  <c r="M435" i="5"/>
  <c r="N435" i="5"/>
  <c r="O435" i="5"/>
  <c r="P435" i="5"/>
  <c r="Q435" i="5"/>
  <c r="R435" i="5"/>
  <c r="S435" i="5"/>
  <c r="M436" i="5"/>
  <c r="N436" i="5"/>
  <c r="O436" i="5"/>
  <c r="P436" i="5"/>
  <c r="Q436" i="5"/>
  <c r="R436" i="5"/>
  <c r="S436" i="5"/>
  <c r="M437" i="5"/>
  <c r="N437" i="5"/>
  <c r="O437" i="5"/>
  <c r="P437" i="5"/>
  <c r="Q437" i="5"/>
  <c r="R437" i="5"/>
  <c r="S437" i="5"/>
  <c r="M438" i="5"/>
  <c r="N438" i="5"/>
  <c r="O438" i="5"/>
  <c r="P438" i="5"/>
  <c r="Q438" i="5"/>
  <c r="R438" i="5"/>
  <c r="S438" i="5"/>
  <c r="M439" i="5"/>
  <c r="N439" i="5"/>
  <c r="O439" i="5"/>
  <c r="P439" i="5"/>
  <c r="Q439" i="5"/>
  <c r="R439" i="5"/>
  <c r="S439" i="5"/>
  <c r="M440" i="5"/>
  <c r="N440" i="5"/>
  <c r="O440" i="5"/>
  <c r="P440" i="5"/>
  <c r="Q440" i="5"/>
  <c r="R440" i="5"/>
  <c r="S440" i="5"/>
  <c r="M441" i="5"/>
  <c r="N441" i="5"/>
  <c r="O441" i="5"/>
  <c r="P441" i="5"/>
  <c r="Q441" i="5"/>
  <c r="R441" i="5"/>
  <c r="S441" i="5"/>
  <c r="M442" i="5"/>
  <c r="N442" i="5"/>
  <c r="O442" i="5"/>
  <c r="P442" i="5"/>
  <c r="Q442" i="5"/>
  <c r="R442" i="5"/>
  <c r="S442" i="5"/>
  <c r="M443" i="5"/>
  <c r="N443" i="5"/>
  <c r="O443" i="5"/>
  <c r="P443" i="5"/>
  <c r="Q443" i="5"/>
  <c r="R443" i="5"/>
  <c r="S443" i="5"/>
  <c r="M444" i="5"/>
  <c r="N444" i="5"/>
  <c r="O444" i="5"/>
  <c r="P444" i="5"/>
  <c r="Q444" i="5"/>
  <c r="R444" i="5"/>
  <c r="S444" i="5"/>
  <c r="M445" i="5"/>
  <c r="N445" i="5"/>
  <c r="O445" i="5"/>
  <c r="P445" i="5"/>
  <c r="Q445" i="5"/>
  <c r="R445" i="5"/>
  <c r="S445" i="5"/>
  <c r="M446" i="5"/>
  <c r="N446" i="5"/>
  <c r="O446" i="5"/>
  <c r="P446" i="5"/>
  <c r="Q446" i="5"/>
  <c r="R446" i="5"/>
  <c r="S446" i="5"/>
  <c r="M447" i="5"/>
  <c r="N447" i="5"/>
  <c r="O447" i="5"/>
  <c r="P447" i="5"/>
  <c r="Q447" i="5"/>
  <c r="R447" i="5"/>
  <c r="S447" i="5"/>
  <c r="M448" i="5"/>
  <c r="N448" i="5"/>
  <c r="O448" i="5"/>
  <c r="P448" i="5"/>
  <c r="Q448" i="5"/>
  <c r="R448" i="5"/>
  <c r="S448" i="5"/>
  <c r="M449" i="5"/>
  <c r="N449" i="5"/>
  <c r="O449" i="5"/>
  <c r="P449" i="5"/>
  <c r="Q449" i="5"/>
  <c r="R449" i="5"/>
  <c r="S449" i="5"/>
  <c r="M450" i="5"/>
  <c r="N450" i="5"/>
  <c r="O450" i="5"/>
  <c r="P450" i="5"/>
  <c r="Q450" i="5"/>
  <c r="R450" i="5"/>
  <c r="S450" i="5"/>
  <c r="M451" i="5"/>
  <c r="N451" i="5"/>
  <c r="O451" i="5"/>
  <c r="P451" i="5"/>
  <c r="Q451" i="5"/>
  <c r="R451" i="5"/>
  <c r="S451" i="5"/>
  <c r="M452" i="5"/>
  <c r="N452" i="5"/>
  <c r="O452" i="5"/>
  <c r="P452" i="5"/>
  <c r="Q452" i="5"/>
  <c r="R452" i="5"/>
  <c r="S452" i="5"/>
  <c r="M453" i="5"/>
  <c r="N453" i="5"/>
  <c r="O453" i="5"/>
  <c r="P453" i="5"/>
  <c r="Q453" i="5"/>
  <c r="R453" i="5"/>
  <c r="S453" i="5"/>
  <c r="M454" i="5"/>
  <c r="N454" i="5"/>
  <c r="O454" i="5"/>
  <c r="P454" i="5"/>
  <c r="Q454" i="5"/>
  <c r="R454" i="5"/>
  <c r="S454" i="5"/>
  <c r="M455" i="5"/>
  <c r="N455" i="5"/>
  <c r="O455" i="5"/>
  <c r="P455" i="5"/>
  <c r="Q455" i="5"/>
  <c r="R455" i="5"/>
  <c r="S455" i="5"/>
  <c r="M456" i="5"/>
  <c r="N456" i="5"/>
  <c r="O456" i="5"/>
  <c r="P456" i="5"/>
  <c r="Q456" i="5"/>
  <c r="R456" i="5"/>
  <c r="S456" i="5"/>
  <c r="M457" i="5"/>
  <c r="N457" i="5"/>
  <c r="O457" i="5"/>
  <c r="P457" i="5"/>
  <c r="Q457" i="5"/>
  <c r="R457" i="5"/>
  <c r="S457" i="5"/>
  <c r="M458" i="5"/>
  <c r="N458" i="5"/>
  <c r="O458" i="5"/>
  <c r="P458" i="5"/>
  <c r="Q458" i="5"/>
  <c r="R458" i="5"/>
  <c r="S458" i="5"/>
  <c r="M459" i="5"/>
  <c r="N459" i="5"/>
  <c r="O459" i="5"/>
  <c r="P459" i="5"/>
  <c r="Q459" i="5"/>
  <c r="R459" i="5"/>
  <c r="S459" i="5"/>
  <c r="M460" i="5"/>
  <c r="N460" i="5"/>
  <c r="O460" i="5"/>
  <c r="P460" i="5"/>
  <c r="Q460" i="5"/>
  <c r="R460" i="5"/>
  <c r="S460" i="5"/>
  <c r="M461" i="5"/>
  <c r="N461" i="5"/>
  <c r="O461" i="5"/>
  <c r="P461" i="5"/>
  <c r="Q461" i="5"/>
  <c r="R461" i="5"/>
  <c r="S461" i="5"/>
  <c r="M462" i="5"/>
  <c r="N462" i="5"/>
  <c r="O462" i="5"/>
  <c r="P462" i="5"/>
  <c r="Q462" i="5"/>
  <c r="R462" i="5"/>
  <c r="S462" i="5"/>
  <c r="M463" i="5"/>
  <c r="N463" i="5"/>
  <c r="O463" i="5"/>
  <c r="P463" i="5"/>
  <c r="Q463" i="5"/>
  <c r="R463" i="5"/>
  <c r="S463" i="5"/>
  <c r="M464" i="5"/>
  <c r="N464" i="5"/>
  <c r="O464" i="5"/>
  <c r="P464" i="5"/>
  <c r="Q464" i="5"/>
  <c r="R464" i="5"/>
  <c r="S464" i="5"/>
  <c r="M465" i="5"/>
  <c r="N465" i="5"/>
  <c r="O465" i="5"/>
  <c r="P465" i="5"/>
  <c r="Q465" i="5"/>
  <c r="R465" i="5"/>
  <c r="S465" i="5"/>
  <c r="M466" i="5"/>
  <c r="N466" i="5"/>
  <c r="O466" i="5"/>
  <c r="P466" i="5"/>
  <c r="Q466" i="5"/>
  <c r="R466" i="5"/>
  <c r="S466" i="5"/>
  <c r="M467" i="5"/>
  <c r="N467" i="5"/>
  <c r="O467" i="5"/>
  <c r="P467" i="5"/>
  <c r="Q467" i="5"/>
  <c r="R467" i="5"/>
  <c r="S467" i="5"/>
  <c r="M468" i="5"/>
  <c r="N468" i="5"/>
  <c r="O468" i="5"/>
  <c r="P468" i="5"/>
  <c r="Q468" i="5"/>
  <c r="R468" i="5"/>
  <c r="S468" i="5"/>
  <c r="M469" i="5"/>
  <c r="N469" i="5"/>
  <c r="O469" i="5"/>
  <c r="P469" i="5"/>
  <c r="Q469" i="5"/>
  <c r="R469" i="5"/>
  <c r="S469" i="5"/>
  <c r="M470" i="5"/>
  <c r="N470" i="5"/>
  <c r="O470" i="5"/>
  <c r="P470" i="5"/>
  <c r="Q470" i="5"/>
  <c r="R470" i="5"/>
  <c r="S470" i="5"/>
  <c r="M471" i="5"/>
  <c r="N471" i="5"/>
  <c r="O471" i="5"/>
  <c r="P471" i="5"/>
  <c r="Q471" i="5"/>
  <c r="R471" i="5"/>
  <c r="S471" i="5"/>
  <c r="M472" i="5"/>
  <c r="N472" i="5"/>
  <c r="O472" i="5"/>
  <c r="P472" i="5"/>
  <c r="Q472" i="5"/>
  <c r="R472" i="5"/>
  <c r="S472" i="5"/>
  <c r="M473" i="5"/>
  <c r="N473" i="5"/>
  <c r="O473" i="5"/>
  <c r="P473" i="5"/>
  <c r="Q473" i="5"/>
  <c r="R473" i="5"/>
  <c r="S473" i="5"/>
  <c r="M474" i="5"/>
  <c r="N474" i="5"/>
  <c r="O474" i="5"/>
  <c r="P474" i="5"/>
  <c r="Q474" i="5"/>
  <c r="R474" i="5"/>
  <c r="S474" i="5"/>
  <c r="M475" i="5"/>
  <c r="N475" i="5"/>
  <c r="O475" i="5"/>
  <c r="P475" i="5"/>
  <c r="Q475" i="5"/>
  <c r="R475" i="5"/>
  <c r="S475" i="5"/>
  <c r="M476" i="5"/>
  <c r="N476" i="5"/>
  <c r="O476" i="5"/>
  <c r="P476" i="5"/>
  <c r="Q476" i="5"/>
  <c r="R476" i="5"/>
  <c r="S476" i="5"/>
  <c r="M477" i="5"/>
  <c r="N477" i="5"/>
  <c r="O477" i="5"/>
  <c r="P477" i="5"/>
  <c r="Q477" i="5"/>
  <c r="R477" i="5"/>
  <c r="S477" i="5"/>
  <c r="M478" i="5"/>
  <c r="N478" i="5"/>
  <c r="O478" i="5"/>
  <c r="P478" i="5"/>
  <c r="Q478" i="5"/>
  <c r="R478" i="5"/>
  <c r="S478" i="5"/>
  <c r="M479" i="5"/>
  <c r="N479" i="5"/>
  <c r="O479" i="5"/>
  <c r="P479" i="5"/>
  <c r="Q479" i="5"/>
  <c r="R479" i="5"/>
  <c r="S479" i="5"/>
  <c r="M480" i="5"/>
  <c r="N480" i="5"/>
  <c r="O480" i="5"/>
  <c r="P480" i="5"/>
  <c r="Q480" i="5"/>
  <c r="R480" i="5"/>
  <c r="S480" i="5"/>
  <c r="M481" i="5"/>
  <c r="N481" i="5"/>
  <c r="O481" i="5"/>
  <c r="P481" i="5"/>
  <c r="Q481" i="5"/>
  <c r="R481" i="5"/>
  <c r="S481" i="5"/>
  <c r="M482" i="5"/>
  <c r="N482" i="5"/>
  <c r="O482" i="5"/>
  <c r="P482" i="5"/>
  <c r="Q482" i="5"/>
  <c r="R482" i="5"/>
  <c r="S482" i="5"/>
  <c r="M483" i="5"/>
  <c r="N483" i="5"/>
  <c r="O483" i="5"/>
  <c r="P483" i="5"/>
  <c r="Q483" i="5"/>
  <c r="R483" i="5"/>
  <c r="S483" i="5"/>
  <c r="M484" i="5"/>
  <c r="N484" i="5"/>
  <c r="O484" i="5"/>
  <c r="P484" i="5"/>
  <c r="Q484" i="5"/>
  <c r="R484" i="5"/>
  <c r="S484" i="5"/>
  <c r="M485" i="5"/>
  <c r="N485" i="5"/>
  <c r="O485" i="5"/>
  <c r="P485" i="5"/>
  <c r="Q485" i="5"/>
  <c r="R485" i="5"/>
  <c r="S485" i="5"/>
  <c r="M486" i="5"/>
  <c r="N486" i="5"/>
  <c r="O486" i="5"/>
  <c r="P486" i="5"/>
  <c r="Q486" i="5"/>
  <c r="R486" i="5"/>
  <c r="S486" i="5"/>
  <c r="M487" i="5"/>
  <c r="N487" i="5"/>
  <c r="O487" i="5"/>
  <c r="P487" i="5"/>
  <c r="Q487" i="5"/>
  <c r="R487" i="5"/>
  <c r="S487" i="5"/>
  <c r="M488" i="5"/>
  <c r="N488" i="5"/>
  <c r="O488" i="5"/>
  <c r="P488" i="5"/>
  <c r="Q488" i="5"/>
  <c r="R488" i="5"/>
  <c r="S488" i="5"/>
  <c r="M489" i="5"/>
  <c r="N489" i="5"/>
  <c r="O489" i="5"/>
  <c r="P489" i="5"/>
  <c r="Q489" i="5"/>
  <c r="R489" i="5"/>
  <c r="S489" i="5"/>
  <c r="M490" i="5"/>
  <c r="N490" i="5"/>
  <c r="O490" i="5"/>
  <c r="P490" i="5"/>
  <c r="Q490" i="5"/>
  <c r="R490" i="5"/>
  <c r="S490" i="5"/>
  <c r="M491" i="5"/>
  <c r="N491" i="5"/>
  <c r="O491" i="5"/>
  <c r="P491" i="5"/>
  <c r="Q491" i="5"/>
  <c r="R491" i="5"/>
  <c r="S491" i="5"/>
  <c r="M492" i="5"/>
  <c r="N492" i="5"/>
  <c r="O492" i="5"/>
  <c r="P492" i="5"/>
  <c r="Q492" i="5"/>
  <c r="R492" i="5"/>
  <c r="S492" i="5"/>
  <c r="M493" i="5"/>
  <c r="N493" i="5"/>
  <c r="O493" i="5"/>
  <c r="P493" i="5"/>
  <c r="Q493" i="5"/>
  <c r="R493" i="5"/>
  <c r="S493" i="5"/>
  <c r="M494" i="5"/>
  <c r="N494" i="5"/>
  <c r="O494" i="5"/>
  <c r="P494" i="5"/>
  <c r="Q494" i="5"/>
  <c r="R494" i="5"/>
  <c r="S494" i="5"/>
  <c r="M495" i="5"/>
  <c r="N495" i="5"/>
  <c r="O495" i="5"/>
  <c r="P495" i="5"/>
  <c r="Q495" i="5"/>
  <c r="R495" i="5"/>
  <c r="S495" i="5"/>
  <c r="M496" i="5"/>
  <c r="N496" i="5"/>
  <c r="O496" i="5"/>
  <c r="P496" i="5"/>
  <c r="Q496" i="5"/>
  <c r="R496" i="5"/>
  <c r="S496" i="5"/>
  <c r="M497" i="5"/>
  <c r="N497" i="5"/>
  <c r="O497" i="5"/>
  <c r="P497" i="5"/>
  <c r="Q497" i="5"/>
  <c r="R497" i="5"/>
  <c r="S497" i="5"/>
  <c r="M498" i="5"/>
  <c r="N498" i="5"/>
  <c r="O498" i="5"/>
  <c r="P498" i="5"/>
  <c r="Q498" i="5"/>
  <c r="R498" i="5"/>
  <c r="S498" i="5"/>
  <c r="M499" i="5"/>
  <c r="N499" i="5"/>
  <c r="O499" i="5"/>
  <c r="P499" i="5"/>
  <c r="Q499" i="5"/>
  <c r="R499" i="5"/>
  <c r="S499" i="5"/>
  <c r="M500" i="5"/>
  <c r="N500" i="5"/>
  <c r="O500" i="5"/>
  <c r="P500" i="5"/>
  <c r="Q500" i="5"/>
  <c r="R500" i="5"/>
  <c r="S500" i="5"/>
  <c r="M501" i="5"/>
  <c r="N501" i="5"/>
  <c r="O501" i="5"/>
  <c r="P501" i="5"/>
  <c r="Q501" i="5"/>
  <c r="R501" i="5"/>
  <c r="S501" i="5"/>
  <c r="M502" i="5"/>
  <c r="N502" i="5"/>
  <c r="O502" i="5"/>
  <c r="P502" i="5"/>
  <c r="Q502" i="5"/>
  <c r="R502" i="5"/>
  <c r="S502" i="5"/>
  <c r="M503" i="5"/>
  <c r="N503" i="5"/>
  <c r="O503" i="5"/>
  <c r="P503" i="5"/>
  <c r="Q503" i="5"/>
  <c r="R503" i="5"/>
  <c r="S503" i="5"/>
  <c r="M504" i="5"/>
  <c r="N504" i="5"/>
  <c r="O504" i="5"/>
  <c r="P504" i="5"/>
  <c r="Q504" i="5"/>
  <c r="R504" i="5"/>
  <c r="S504" i="5"/>
  <c r="M505" i="5"/>
  <c r="N505" i="5"/>
  <c r="O505" i="5"/>
  <c r="P505" i="5"/>
  <c r="Q505" i="5"/>
  <c r="R505" i="5"/>
  <c r="S505" i="5"/>
  <c r="M506" i="5"/>
  <c r="N506" i="5"/>
  <c r="O506" i="5"/>
  <c r="P506" i="5"/>
  <c r="Q506" i="5"/>
  <c r="R506" i="5"/>
  <c r="S506" i="5"/>
  <c r="M507" i="5"/>
  <c r="N507" i="5"/>
  <c r="O507" i="5"/>
  <c r="P507" i="5"/>
  <c r="Q507" i="5"/>
  <c r="R507" i="5"/>
  <c r="S507" i="5"/>
  <c r="M508" i="5"/>
  <c r="N508" i="5"/>
  <c r="O508" i="5"/>
  <c r="P508" i="5"/>
  <c r="Q508" i="5"/>
  <c r="R508" i="5"/>
  <c r="S508" i="5"/>
  <c r="M509" i="5"/>
  <c r="N509" i="5"/>
  <c r="O509" i="5"/>
  <c r="P509" i="5"/>
  <c r="Q509" i="5"/>
  <c r="R509" i="5"/>
  <c r="S509" i="5"/>
  <c r="M510" i="5"/>
  <c r="N510" i="5"/>
  <c r="O510" i="5"/>
  <c r="P510" i="5"/>
  <c r="Q510" i="5"/>
  <c r="R510" i="5"/>
  <c r="S510" i="5"/>
  <c r="M511" i="5"/>
  <c r="N511" i="5"/>
  <c r="O511" i="5"/>
  <c r="P511" i="5"/>
  <c r="Q511" i="5"/>
  <c r="R511" i="5"/>
  <c r="S511" i="5"/>
  <c r="M512" i="5"/>
  <c r="N512" i="5"/>
  <c r="O512" i="5"/>
  <c r="P512" i="5"/>
  <c r="Q512" i="5"/>
  <c r="R512" i="5"/>
  <c r="S512" i="5"/>
  <c r="M513" i="5"/>
  <c r="N513" i="5"/>
  <c r="O513" i="5"/>
  <c r="P513" i="5"/>
  <c r="Q513" i="5"/>
  <c r="R513" i="5"/>
  <c r="S513" i="5"/>
  <c r="M514" i="5"/>
  <c r="N514" i="5"/>
  <c r="O514" i="5"/>
  <c r="P514" i="5"/>
  <c r="Q514" i="5"/>
  <c r="R514" i="5"/>
  <c r="S514" i="5"/>
  <c r="M515" i="5"/>
  <c r="N515" i="5"/>
  <c r="O515" i="5"/>
  <c r="P515" i="5"/>
  <c r="Q515" i="5"/>
  <c r="R515" i="5"/>
  <c r="S515" i="5"/>
  <c r="M516" i="5"/>
  <c r="N516" i="5"/>
  <c r="O516" i="5"/>
  <c r="P516" i="5"/>
  <c r="Q516" i="5"/>
  <c r="R516" i="5"/>
  <c r="S516" i="5"/>
  <c r="M517" i="5"/>
  <c r="N517" i="5"/>
  <c r="O517" i="5"/>
  <c r="P517" i="5"/>
  <c r="Q517" i="5"/>
  <c r="R517" i="5"/>
  <c r="S517" i="5"/>
  <c r="M518" i="5"/>
  <c r="N518" i="5"/>
  <c r="O518" i="5"/>
  <c r="P518" i="5"/>
  <c r="Q518" i="5"/>
  <c r="R518" i="5"/>
  <c r="S518" i="5"/>
  <c r="M519" i="5"/>
  <c r="N519" i="5"/>
  <c r="O519" i="5"/>
  <c r="P519" i="5"/>
  <c r="Q519" i="5"/>
  <c r="R519" i="5"/>
  <c r="S519" i="5"/>
  <c r="M520" i="5"/>
  <c r="N520" i="5"/>
  <c r="O520" i="5"/>
  <c r="P520" i="5"/>
  <c r="Q520" i="5"/>
  <c r="R520" i="5"/>
  <c r="S520" i="5"/>
  <c r="M521" i="5"/>
  <c r="N521" i="5"/>
  <c r="O521" i="5"/>
  <c r="P521" i="5"/>
  <c r="Q521" i="5"/>
  <c r="R521" i="5"/>
  <c r="S521" i="5"/>
  <c r="M522" i="5"/>
  <c r="N522" i="5"/>
  <c r="O522" i="5"/>
  <c r="P522" i="5"/>
  <c r="Q522" i="5"/>
  <c r="R522" i="5"/>
  <c r="S522" i="5"/>
  <c r="M523" i="5"/>
  <c r="N523" i="5"/>
  <c r="O523" i="5"/>
  <c r="P523" i="5"/>
  <c r="Q523" i="5"/>
  <c r="R523" i="5"/>
  <c r="S523" i="5"/>
  <c r="M524" i="5"/>
  <c r="N524" i="5"/>
  <c r="O524" i="5"/>
  <c r="P524" i="5"/>
  <c r="Q524" i="5"/>
  <c r="R524" i="5"/>
  <c r="S524" i="5"/>
  <c r="M525" i="5"/>
  <c r="N525" i="5"/>
  <c r="O525" i="5"/>
  <c r="P525" i="5"/>
  <c r="Q525" i="5"/>
  <c r="R525" i="5"/>
  <c r="S525" i="5"/>
  <c r="M526" i="5"/>
  <c r="N526" i="5"/>
  <c r="O526" i="5"/>
  <c r="P526" i="5"/>
  <c r="Q526" i="5"/>
  <c r="R526" i="5"/>
  <c r="S526" i="5"/>
  <c r="M527" i="5"/>
  <c r="N527" i="5"/>
  <c r="O527" i="5"/>
  <c r="P527" i="5"/>
  <c r="Q527" i="5"/>
  <c r="R527" i="5"/>
  <c r="S527" i="5"/>
  <c r="M528" i="5"/>
  <c r="N528" i="5"/>
  <c r="O528" i="5"/>
  <c r="P528" i="5"/>
  <c r="Q528" i="5"/>
  <c r="R528" i="5"/>
  <c r="S528" i="5"/>
  <c r="M529" i="5"/>
  <c r="N529" i="5"/>
  <c r="O529" i="5"/>
  <c r="P529" i="5"/>
  <c r="Q529" i="5"/>
  <c r="R529" i="5"/>
  <c r="S529" i="5"/>
  <c r="M530" i="5"/>
  <c r="N530" i="5"/>
  <c r="O530" i="5"/>
  <c r="P530" i="5"/>
  <c r="Q530" i="5"/>
  <c r="R530" i="5"/>
  <c r="S530" i="5"/>
  <c r="M531" i="5"/>
  <c r="N531" i="5"/>
  <c r="O531" i="5"/>
  <c r="P531" i="5"/>
  <c r="Q531" i="5"/>
  <c r="R531" i="5"/>
  <c r="S531" i="5"/>
  <c r="M532" i="5"/>
  <c r="N532" i="5"/>
  <c r="O532" i="5"/>
  <c r="P532" i="5"/>
  <c r="Q532" i="5"/>
  <c r="R532" i="5"/>
  <c r="S532" i="5"/>
  <c r="M533" i="5"/>
  <c r="N533" i="5"/>
  <c r="O533" i="5"/>
  <c r="P533" i="5"/>
  <c r="Q533" i="5"/>
  <c r="R533" i="5"/>
  <c r="S533" i="5"/>
  <c r="M534" i="5"/>
  <c r="N534" i="5"/>
  <c r="O534" i="5"/>
  <c r="P534" i="5"/>
  <c r="Q534" i="5"/>
  <c r="R534" i="5"/>
  <c r="S534" i="5"/>
  <c r="M535" i="5"/>
  <c r="N535" i="5"/>
  <c r="O535" i="5"/>
  <c r="P535" i="5"/>
  <c r="Q535" i="5"/>
  <c r="R535" i="5"/>
  <c r="S535" i="5"/>
  <c r="M536" i="5"/>
  <c r="N536" i="5"/>
  <c r="O536" i="5"/>
  <c r="P536" i="5"/>
  <c r="Q536" i="5"/>
  <c r="R536" i="5"/>
  <c r="S536" i="5"/>
  <c r="M537" i="5"/>
  <c r="N537" i="5"/>
  <c r="O537" i="5"/>
  <c r="P537" i="5"/>
  <c r="Q537" i="5"/>
  <c r="R537" i="5"/>
  <c r="S537" i="5"/>
  <c r="M538" i="5"/>
  <c r="N538" i="5"/>
  <c r="O538" i="5"/>
  <c r="P538" i="5"/>
  <c r="Q538" i="5"/>
  <c r="R538" i="5"/>
  <c r="S538" i="5"/>
  <c r="M539" i="5"/>
  <c r="N539" i="5"/>
  <c r="O539" i="5"/>
  <c r="P539" i="5"/>
  <c r="Q539" i="5"/>
  <c r="R539" i="5"/>
  <c r="S539" i="5"/>
  <c r="M540" i="5"/>
  <c r="N540" i="5"/>
  <c r="O540" i="5"/>
  <c r="P540" i="5"/>
  <c r="Q540" i="5"/>
  <c r="R540" i="5"/>
  <c r="S540" i="5"/>
  <c r="M541" i="5"/>
  <c r="N541" i="5"/>
  <c r="O541" i="5"/>
  <c r="P541" i="5"/>
  <c r="Q541" i="5"/>
  <c r="R541" i="5"/>
  <c r="S541" i="5"/>
  <c r="M542" i="5"/>
  <c r="N542" i="5"/>
  <c r="O542" i="5"/>
  <c r="P542" i="5"/>
  <c r="Q542" i="5"/>
  <c r="R542" i="5"/>
  <c r="S542" i="5"/>
  <c r="M543" i="5"/>
  <c r="N543" i="5"/>
  <c r="O543" i="5"/>
  <c r="P543" i="5"/>
  <c r="Q543" i="5"/>
  <c r="R543" i="5"/>
  <c r="S543" i="5"/>
  <c r="M544" i="5"/>
  <c r="N544" i="5"/>
  <c r="O544" i="5"/>
  <c r="P544" i="5"/>
  <c r="Q544" i="5"/>
  <c r="R544" i="5"/>
  <c r="S544" i="5"/>
  <c r="M545" i="5"/>
  <c r="N545" i="5"/>
  <c r="O545" i="5"/>
  <c r="P545" i="5"/>
  <c r="Q545" i="5"/>
  <c r="R545" i="5"/>
  <c r="S545" i="5"/>
  <c r="M546" i="5"/>
  <c r="N546" i="5"/>
  <c r="O546" i="5"/>
  <c r="P546" i="5"/>
  <c r="Q546" i="5"/>
  <c r="R546" i="5"/>
  <c r="S546" i="5"/>
  <c r="M547" i="5"/>
  <c r="N547" i="5"/>
  <c r="O547" i="5"/>
  <c r="P547" i="5"/>
  <c r="Q547" i="5"/>
  <c r="R547" i="5"/>
  <c r="S547" i="5"/>
  <c r="M548" i="5"/>
  <c r="N548" i="5"/>
  <c r="O548" i="5"/>
  <c r="P548" i="5"/>
  <c r="Q548" i="5"/>
  <c r="R548" i="5"/>
  <c r="S548" i="5"/>
  <c r="M549" i="5"/>
  <c r="N549" i="5"/>
  <c r="O549" i="5"/>
  <c r="P549" i="5"/>
  <c r="Q549" i="5"/>
  <c r="R549" i="5"/>
  <c r="S549" i="5"/>
  <c r="M550" i="5"/>
  <c r="N550" i="5"/>
  <c r="O550" i="5"/>
  <c r="P550" i="5"/>
  <c r="Q550" i="5"/>
  <c r="R550" i="5"/>
  <c r="S550" i="5"/>
  <c r="M551" i="5"/>
  <c r="N551" i="5"/>
  <c r="O551" i="5"/>
  <c r="P551" i="5"/>
  <c r="Q551" i="5"/>
  <c r="R551" i="5"/>
  <c r="S551" i="5"/>
  <c r="M552" i="5"/>
  <c r="N552" i="5"/>
  <c r="O552" i="5"/>
  <c r="P552" i="5"/>
  <c r="Q552" i="5"/>
  <c r="R552" i="5"/>
  <c r="S552" i="5"/>
  <c r="M553" i="5"/>
  <c r="N553" i="5"/>
  <c r="O553" i="5"/>
  <c r="P553" i="5"/>
  <c r="Q553" i="5"/>
  <c r="R553" i="5"/>
  <c r="S553" i="5"/>
  <c r="M554" i="5"/>
  <c r="N554" i="5"/>
  <c r="O554" i="5"/>
  <c r="P554" i="5"/>
  <c r="Q554" i="5"/>
  <c r="R554" i="5"/>
  <c r="S554" i="5"/>
  <c r="M555" i="5"/>
  <c r="N555" i="5"/>
  <c r="O555" i="5"/>
  <c r="P555" i="5"/>
  <c r="Q555" i="5"/>
  <c r="R555" i="5"/>
  <c r="S555" i="5"/>
  <c r="M556" i="5"/>
  <c r="N556" i="5"/>
  <c r="O556" i="5"/>
  <c r="P556" i="5"/>
  <c r="Q556" i="5"/>
  <c r="R556" i="5"/>
  <c r="S556" i="5"/>
  <c r="M557" i="5"/>
  <c r="N557" i="5"/>
  <c r="O557" i="5"/>
  <c r="P557" i="5"/>
  <c r="Q557" i="5"/>
  <c r="R557" i="5"/>
  <c r="S557" i="5"/>
  <c r="M558" i="5"/>
  <c r="N558" i="5"/>
  <c r="O558" i="5"/>
  <c r="P558" i="5"/>
  <c r="Q558" i="5"/>
  <c r="R558" i="5"/>
  <c r="S558" i="5"/>
  <c r="M559" i="5"/>
  <c r="N559" i="5"/>
  <c r="O559" i="5"/>
  <c r="P559" i="5"/>
  <c r="Q559" i="5"/>
  <c r="R559" i="5"/>
  <c r="S559" i="5"/>
  <c r="M560" i="5"/>
  <c r="N560" i="5"/>
  <c r="O560" i="5"/>
  <c r="P560" i="5"/>
  <c r="Q560" i="5"/>
  <c r="R560" i="5"/>
  <c r="S560" i="5"/>
  <c r="M561" i="5"/>
  <c r="N561" i="5"/>
  <c r="O561" i="5"/>
  <c r="P561" i="5"/>
  <c r="Q561" i="5"/>
  <c r="R561" i="5"/>
  <c r="S561" i="5"/>
  <c r="M562" i="5"/>
  <c r="N562" i="5"/>
  <c r="O562" i="5"/>
  <c r="P562" i="5"/>
  <c r="Q562" i="5"/>
  <c r="R562" i="5"/>
  <c r="S562" i="5"/>
  <c r="M563" i="5"/>
  <c r="N563" i="5"/>
  <c r="O563" i="5"/>
  <c r="P563" i="5"/>
  <c r="Q563" i="5"/>
  <c r="R563" i="5"/>
  <c r="S563" i="5"/>
  <c r="M564" i="5"/>
  <c r="N564" i="5"/>
  <c r="O564" i="5"/>
  <c r="P564" i="5"/>
  <c r="Q564" i="5"/>
  <c r="R564" i="5"/>
  <c r="S564" i="5"/>
  <c r="M565" i="5"/>
  <c r="N565" i="5"/>
  <c r="O565" i="5"/>
  <c r="P565" i="5"/>
  <c r="Q565" i="5"/>
  <c r="R565" i="5"/>
  <c r="S565" i="5"/>
  <c r="M566" i="5"/>
  <c r="N566" i="5"/>
  <c r="O566" i="5"/>
  <c r="P566" i="5"/>
  <c r="Q566" i="5"/>
  <c r="R566" i="5"/>
  <c r="S566" i="5"/>
  <c r="M567" i="5"/>
  <c r="N567" i="5"/>
  <c r="O567" i="5"/>
  <c r="P567" i="5"/>
  <c r="Q567" i="5"/>
  <c r="R567" i="5"/>
  <c r="S567" i="5"/>
  <c r="M568" i="5"/>
  <c r="N568" i="5"/>
  <c r="O568" i="5"/>
  <c r="P568" i="5"/>
  <c r="Q568" i="5"/>
  <c r="R568" i="5"/>
  <c r="S568" i="5"/>
  <c r="M569" i="5"/>
  <c r="N569" i="5"/>
  <c r="O569" i="5"/>
  <c r="P569" i="5"/>
  <c r="Q569" i="5"/>
  <c r="R569" i="5"/>
  <c r="S569" i="5"/>
  <c r="M570" i="5"/>
  <c r="N570" i="5"/>
  <c r="O570" i="5"/>
  <c r="P570" i="5"/>
  <c r="Q570" i="5"/>
  <c r="R570" i="5"/>
  <c r="S570" i="5"/>
  <c r="M571" i="5"/>
  <c r="N571" i="5"/>
  <c r="O571" i="5"/>
  <c r="P571" i="5"/>
  <c r="Q571" i="5"/>
  <c r="R571" i="5"/>
  <c r="S571" i="5"/>
  <c r="M572" i="5"/>
  <c r="N572" i="5"/>
  <c r="O572" i="5"/>
  <c r="P572" i="5"/>
  <c r="Q572" i="5"/>
  <c r="R572" i="5"/>
  <c r="S572" i="5"/>
  <c r="M573" i="5"/>
  <c r="N573" i="5"/>
  <c r="O573" i="5"/>
  <c r="P573" i="5"/>
  <c r="Q573" i="5"/>
  <c r="R573" i="5"/>
  <c r="S573" i="5"/>
  <c r="M574" i="5"/>
  <c r="N574" i="5"/>
  <c r="O574" i="5"/>
  <c r="P574" i="5"/>
  <c r="Q574" i="5"/>
  <c r="R574" i="5"/>
  <c r="S574" i="5"/>
  <c r="M575" i="5"/>
  <c r="N575" i="5"/>
  <c r="O575" i="5"/>
  <c r="P575" i="5"/>
  <c r="Q575" i="5"/>
  <c r="R575" i="5"/>
  <c r="S575" i="5"/>
  <c r="M576" i="5"/>
  <c r="N576" i="5"/>
  <c r="O576" i="5"/>
  <c r="P576" i="5"/>
  <c r="Q576" i="5"/>
  <c r="R576" i="5"/>
  <c r="S576" i="5"/>
  <c r="M577" i="5"/>
  <c r="N577" i="5"/>
  <c r="O577" i="5"/>
  <c r="P577" i="5"/>
  <c r="Q577" i="5"/>
  <c r="R577" i="5"/>
  <c r="S577" i="5"/>
  <c r="M578" i="5"/>
  <c r="N578" i="5"/>
  <c r="O578" i="5"/>
  <c r="P578" i="5"/>
  <c r="Q578" i="5"/>
  <c r="R578" i="5"/>
  <c r="S578" i="5"/>
  <c r="M579" i="5"/>
  <c r="N579" i="5"/>
  <c r="O579" i="5"/>
  <c r="P579" i="5"/>
  <c r="Q579" i="5"/>
  <c r="R579" i="5"/>
  <c r="S579" i="5"/>
  <c r="M580" i="5"/>
  <c r="N580" i="5"/>
  <c r="O580" i="5"/>
  <c r="P580" i="5"/>
  <c r="Q580" i="5"/>
  <c r="R580" i="5"/>
  <c r="S580" i="5"/>
  <c r="M581" i="5"/>
  <c r="N581" i="5"/>
  <c r="O581" i="5"/>
  <c r="P581" i="5"/>
  <c r="Q581" i="5"/>
  <c r="R581" i="5"/>
  <c r="S581" i="5"/>
  <c r="M582" i="5"/>
  <c r="N582" i="5"/>
  <c r="O582" i="5"/>
  <c r="P582" i="5"/>
  <c r="Q582" i="5"/>
  <c r="R582" i="5"/>
  <c r="S582" i="5"/>
  <c r="M583" i="5"/>
  <c r="N583" i="5"/>
  <c r="O583" i="5"/>
  <c r="P583" i="5"/>
  <c r="Q583" i="5"/>
  <c r="R583" i="5"/>
  <c r="S583" i="5"/>
  <c r="M584" i="5"/>
  <c r="N584" i="5"/>
  <c r="O584" i="5"/>
  <c r="P584" i="5"/>
  <c r="Q584" i="5"/>
  <c r="R584" i="5"/>
  <c r="S584" i="5"/>
  <c r="M585" i="5"/>
  <c r="N585" i="5"/>
  <c r="O585" i="5"/>
  <c r="P585" i="5"/>
  <c r="Q585" i="5"/>
  <c r="R585" i="5"/>
  <c r="S585" i="5"/>
  <c r="M586" i="5"/>
  <c r="N586" i="5"/>
  <c r="O586" i="5"/>
  <c r="P586" i="5"/>
  <c r="Q586" i="5"/>
  <c r="R586" i="5"/>
  <c r="S586" i="5"/>
  <c r="M587" i="5"/>
  <c r="N587" i="5"/>
  <c r="O587" i="5"/>
  <c r="P587" i="5"/>
  <c r="Q587" i="5"/>
  <c r="R587" i="5"/>
  <c r="S587" i="5"/>
  <c r="M588" i="5"/>
  <c r="N588" i="5"/>
  <c r="O588" i="5"/>
  <c r="P588" i="5"/>
  <c r="Q588" i="5"/>
  <c r="R588" i="5"/>
  <c r="S588" i="5"/>
  <c r="M589" i="5"/>
  <c r="N589" i="5"/>
  <c r="O589" i="5"/>
  <c r="P589" i="5"/>
  <c r="Q589" i="5"/>
  <c r="R589" i="5"/>
  <c r="S589" i="5"/>
  <c r="M590" i="5"/>
  <c r="N590" i="5"/>
  <c r="O590" i="5"/>
  <c r="P590" i="5"/>
  <c r="Q590" i="5"/>
  <c r="R590" i="5"/>
  <c r="S590" i="5"/>
  <c r="M591" i="5"/>
  <c r="N591" i="5"/>
  <c r="O591" i="5"/>
  <c r="P591" i="5"/>
  <c r="Q591" i="5"/>
  <c r="R591" i="5"/>
  <c r="S591" i="5"/>
  <c r="M592" i="5"/>
  <c r="N592" i="5"/>
  <c r="O592" i="5"/>
  <c r="P592" i="5"/>
  <c r="Q592" i="5"/>
  <c r="R592" i="5"/>
  <c r="S592" i="5"/>
  <c r="M593" i="5"/>
  <c r="N593" i="5"/>
  <c r="O593" i="5"/>
  <c r="P593" i="5"/>
  <c r="Q593" i="5"/>
  <c r="R593" i="5"/>
  <c r="S593" i="5"/>
  <c r="M594" i="5"/>
  <c r="N594" i="5"/>
  <c r="O594" i="5"/>
  <c r="P594" i="5"/>
  <c r="Q594" i="5"/>
  <c r="R594" i="5"/>
  <c r="S594" i="5"/>
  <c r="M595" i="5"/>
  <c r="N595" i="5"/>
  <c r="O595" i="5"/>
  <c r="P595" i="5"/>
  <c r="Q595" i="5"/>
  <c r="R595" i="5"/>
  <c r="S595" i="5"/>
  <c r="M596" i="5"/>
  <c r="N596" i="5"/>
  <c r="O596" i="5"/>
  <c r="P596" i="5"/>
  <c r="Q596" i="5"/>
  <c r="R596" i="5"/>
  <c r="S596" i="5"/>
  <c r="M597" i="5"/>
  <c r="N597" i="5"/>
  <c r="O597" i="5"/>
  <c r="P597" i="5"/>
  <c r="Q597" i="5"/>
  <c r="R597" i="5"/>
  <c r="S597" i="5"/>
  <c r="M598" i="5"/>
  <c r="N598" i="5"/>
  <c r="O598" i="5"/>
  <c r="P598" i="5"/>
  <c r="Q598" i="5"/>
  <c r="R598" i="5"/>
  <c r="S598" i="5"/>
  <c r="M599" i="5"/>
  <c r="N599" i="5"/>
  <c r="O599" i="5"/>
  <c r="P599" i="5"/>
  <c r="Q599" i="5"/>
  <c r="R599" i="5"/>
  <c r="S599" i="5"/>
  <c r="M600" i="5"/>
  <c r="N600" i="5"/>
  <c r="O600" i="5"/>
  <c r="P600" i="5"/>
  <c r="Q600" i="5"/>
  <c r="R600" i="5"/>
  <c r="S600" i="5"/>
  <c r="M601" i="5"/>
  <c r="N601" i="5"/>
  <c r="O601" i="5"/>
  <c r="P601" i="5"/>
  <c r="Q601" i="5"/>
  <c r="R601" i="5"/>
  <c r="S601" i="5"/>
  <c r="M602" i="5"/>
  <c r="N602" i="5"/>
  <c r="O602" i="5"/>
  <c r="P602" i="5"/>
  <c r="Q602" i="5"/>
  <c r="R602" i="5"/>
  <c r="S602" i="5"/>
  <c r="M603" i="5"/>
  <c r="N603" i="5"/>
  <c r="O603" i="5"/>
  <c r="P603" i="5"/>
  <c r="Q603" i="5"/>
  <c r="R603" i="5"/>
  <c r="S603" i="5"/>
  <c r="M604" i="5"/>
  <c r="N604" i="5"/>
  <c r="O604" i="5"/>
  <c r="P604" i="5"/>
  <c r="Q604" i="5"/>
  <c r="R604" i="5"/>
  <c r="S604" i="5"/>
  <c r="M605" i="5"/>
  <c r="N605" i="5"/>
  <c r="O605" i="5"/>
  <c r="P605" i="5"/>
  <c r="Q605" i="5"/>
  <c r="R605" i="5"/>
  <c r="S605" i="5"/>
  <c r="M606" i="5"/>
  <c r="N606" i="5"/>
  <c r="O606" i="5"/>
  <c r="P606" i="5"/>
  <c r="Q606" i="5"/>
  <c r="R606" i="5"/>
  <c r="S606" i="5"/>
  <c r="M607" i="5"/>
  <c r="N607" i="5"/>
  <c r="O607" i="5"/>
  <c r="P607" i="5"/>
  <c r="Q607" i="5"/>
  <c r="R607" i="5"/>
  <c r="S607" i="5"/>
  <c r="M608" i="5"/>
  <c r="N608" i="5"/>
  <c r="O608" i="5"/>
  <c r="P608" i="5"/>
  <c r="Q608" i="5"/>
  <c r="R608" i="5"/>
  <c r="S608" i="5"/>
  <c r="M609" i="5"/>
  <c r="N609" i="5"/>
  <c r="O609" i="5"/>
  <c r="P609" i="5"/>
  <c r="Q609" i="5"/>
  <c r="R609" i="5"/>
  <c r="S609" i="5"/>
  <c r="M610" i="5"/>
  <c r="N610" i="5"/>
  <c r="O610" i="5"/>
  <c r="P610" i="5"/>
  <c r="Q610" i="5"/>
  <c r="R610" i="5"/>
  <c r="S610" i="5"/>
  <c r="M611" i="5"/>
  <c r="N611" i="5"/>
  <c r="O611" i="5"/>
  <c r="P611" i="5"/>
  <c r="Q611" i="5"/>
  <c r="R611" i="5"/>
  <c r="S611" i="5"/>
  <c r="M612" i="5"/>
  <c r="N612" i="5"/>
  <c r="O612" i="5"/>
  <c r="P612" i="5"/>
  <c r="Q612" i="5"/>
  <c r="R612" i="5"/>
  <c r="S612" i="5"/>
  <c r="M613" i="5"/>
  <c r="N613" i="5"/>
  <c r="O613" i="5"/>
  <c r="P613" i="5"/>
  <c r="Q613" i="5"/>
  <c r="R613" i="5"/>
  <c r="S613" i="5"/>
  <c r="M614" i="5"/>
  <c r="N614" i="5"/>
  <c r="O614" i="5"/>
  <c r="P614" i="5"/>
  <c r="Q614" i="5"/>
  <c r="R614" i="5"/>
  <c r="S614" i="5"/>
  <c r="M615" i="5"/>
  <c r="N615" i="5"/>
  <c r="O615" i="5"/>
  <c r="P615" i="5"/>
  <c r="Q615" i="5"/>
  <c r="R615" i="5"/>
  <c r="S615" i="5"/>
  <c r="M616" i="5"/>
  <c r="N616" i="5"/>
  <c r="O616" i="5"/>
  <c r="P616" i="5"/>
  <c r="Q616" i="5"/>
  <c r="R616" i="5"/>
  <c r="S616" i="5"/>
  <c r="M617" i="5"/>
  <c r="N617" i="5"/>
  <c r="O617" i="5"/>
  <c r="P617" i="5"/>
  <c r="Q617" i="5"/>
  <c r="R617" i="5"/>
  <c r="S617" i="5"/>
  <c r="M618" i="5"/>
  <c r="N618" i="5"/>
  <c r="O618" i="5"/>
  <c r="P618" i="5"/>
  <c r="Q618" i="5"/>
  <c r="R618" i="5"/>
  <c r="S618" i="5"/>
  <c r="M619" i="5"/>
  <c r="N619" i="5"/>
  <c r="O619" i="5"/>
  <c r="P619" i="5"/>
  <c r="Q619" i="5"/>
  <c r="R619" i="5"/>
  <c r="S619" i="5"/>
  <c r="M620" i="5"/>
  <c r="N620" i="5"/>
  <c r="O620" i="5"/>
  <c r="P620" i="5"/>
  <c r="Q620" i="5"/>
  <c r="R620" i="5"/>
  <c r="S620" i="5"/>
  <c r="M621" i="5"/>
  <c r="N621" i="5"/>
  <c r="O621" i="5"/>
  <c r="P621" i="5"/>
  <c r="Q621" i="5"/>
  <c r="R621" i="5"/>
  <c r="S621" i="5"/>
  <c r="M622" i="5"/>
  <c r="N622" i="5"/>
  <c r="O622" i="5"/>
  <c r="P622" i="5"/>
  <c r="Q622" i="5"/>
  <c r="R622" i="5"/>
  <c r="S622" i="5"/>
  <c r="M623" i="5"/>
  <c r="N623" i="5"/>
  <c r="O623" i="5"/>
  <c r="P623" i="5"/>
  <c r="Q623" i="5"/>
  <c r="R623" i="5"/>
  <c r="S623" i="5"/>
  <c r="M624" i="5"/>
  <c r="N624" i="5"/>
  <c r="O624" i="5"/>
  <c r="P624" i="5"/>
  <c r="Q624" i="5"/>
  <c r="R624" i="5"/>
  <c r="S624" i="5"/>
  <c r="M625" i="5"/>
  <c r="N625" i="5"/>
  <c r="O625" i="5"/>
  <c r="P625" i="5"/>
  <c r="Q625" i="5"/>
  <c r="R625" i="5"/>
  <c r="S625" i="5"/>
  <c r="M626" i="5"/>
  <c r="N626" i="5"/>
  <c r="O626" i="5"/>
  <c r="P626" i="5"/>
  <c r="Q626" i="5"/>
  <c r="R626" i="5"/>
  <c r="S626" i="5"/>
  <c r="M627" i="5"/>
  <c r="N627" i="5"/>
  <c r="O627" i="5"/>
  <c r="P627" i="5"/>
  <c r="Q627" i="5"/>
  <c r="R627" i="5"/>
  <c r="S627" i="5"/>
  <c r="M628" i="5"/>
  <c r="N628" i="5"/>
  <c r="O628" i="5"/>
  <c r="P628" i="5"/>
  <c r="Q628" i="5"/>
  <c r="R628" i="5"/>
  <c r="S628" i="5"/>
  <c r="M629" i="5"/>
  <c r="N629" i="5"/>
  <c r="O629" i="5"/>
  <c r="P629" i="5"/>
  <c r="Q629" i="5"/>
  <c r="R629" i="5"/>
  <c r="S629" i="5"/>
  <c r="M630" i="5"/>
  <c r="N630" i="5"/>
  <c r="O630" i="5"/>
  <c r="P630" i="5"/>
  <c r="Q630" i="5"/>
  <c r="R630" i="5"/>
  <c r="S630" i="5"/>
  <c r="M631" i="5"/>
  <c r="N631" i="5"/>
  <c r="O631" i="5"/>
  <c r="P631" i="5"/>
  <c r="Q631" i="5"/>
  <c r="R631" i="5"/>
  <c r="S631" i="5"/>
  <c r="M632" i="5"/>
  <c r="N632" i="5"/>
  <c r="O632" i="5"/>
  <c r="P632" i="5"/>
  <c r="Q632" i="5"/>
  <c r="R632" i="5"/>
  <c r="S632" i="5"/>
  <c r="M633" i="5"/>
  <c r="N633" i="5"/>
  <c r="O633" i="5"/>
  <c r="P633" i="5"/>
  <c r="Q633" i="5"/>
  <c r="R633" i="5"/>
  <c r="S633" i="5"/>
  <c r="M634" i="5"/>
  <c r="N634" i="5"/>
  <c r="O634" i="5"/>
  <c r="P634" i="5"/>
  <c r="Q634" i="5"/>
  <c r="R634" i="5"/>
  <c r="S634" i="5"/>
  <c r="M635" i="5"/>
  <c r="N635" i="5"/>
  <c r="O635" i="5"/>
  <c r="P635" i="5"/>
  <c r="Q635" i="5"/>
  <c r="R635" i="5"/>
  <c r="S635" i="5"/>
  <c r="M636" i="5"/>
  <c r="N636" i="5"/>
  <c r="O636" i="5"/>
  <c r="P636" i="5"/>
  <c r="Q636" i="5"/>
  <c r="R636" i="5"/>
  <c r="S636" i="5"/>
  <c r="M637" i="5"/>
  <c r="N637" i="5"/>
  <c r="O637" i="5"/>
  <c r="P637" i="5"/>
  <c r="Q637" i="5"/>
  <c r="R637" i="5"/>
  <c r="S637" i="5"/>
  <c r="M638" i="5"/>
  <c r="N638" i="5"/>
  <c r="O638" i="5"/>
  <c r="P638" i="5"/>
  <c r="Q638" i="5"/>
  <c r="R638" i="5"/>
  <c r="S638" i="5"/>
  <c r="M639" i="5"/>
  <c r="N639" i="5"/>
  <c r="O639" i="5"/>
  <c r="P639" i="5"/>
  <c r="Q639" i="5"/>
  <c r="R639" i="5"/>
  <c r="S639" i="5"/>
  <c r="M640" i="5"/>
  <c r="N640" i="5"/>
  <c r="O640" i="5"/>
  <c r="P640" i="5"/>
  <c r="Q640" i="5"/>
  <c r="R640" i="5"/>
  <c r="S640" i="5"/>
  <c r="M641" i="5"/>
  <c r="N641" i="5"/>
  <c r="O641" i="5"/>
  <c r="P641" i="5"/>
  <c r="Q641" i="5"/>
  <c r="R641" i="5"/>
  <c r="S641" i="5"/>
  <c r="M642" i="5"/>
  <c r="N642" i="5"/>
  <c r="O642" i="5"/>
  <c r="P642" i="5"/>
  <c r="Q642" i="5"/>
  <c r="R642" i="5"/>
  <c r="S642" i="5"/>
  <c r="M643" i="5"/>
  <c r="N643" i="5"/>
  <c r="O643" i="5"/>
  <c r="P643" i="5"/>
  <c r="Q643" i="5"/>
  <c r="R643" i="5"/>
  <c r="S643" i="5"/>
  <c r="M644" i="5"/>
  <c r="N644" i="5"/>
  <c r="O644" i="5"/>
  <c r="P644" i="5"/>
  <c r="Q644" i="5"/>
  <c r="R644" i="5"/>
  <c r="S644" i="5"/>
  <c r="M645" i="5"/>
  <c r="N645" i="5"/>
  <c r="O645" i="5"/>
  <c r="P645" i="5"/>
  <c r="Q645" i="5"/>
  <c r="R645" i="5"/>
  <c r="S645" i="5"/>
  <c r="M646" i="5"/>
  <c r="N646" i="5"/>
  <c r="O646" i="5"/>
  <c r="P646" i="5"/>
  <c r="Q646" i="5"/>
  <c r="R646" i="5"/>
  <c r="S646" i="5"/>
  <c r="M647" i="5"/>
  <c r="N647" i="5"/>
  <c r="O647" i="5"/>
  <c r="P647" i="5"/>
  <c r="Q647" i="5"/>
  <c r="R647" i="5"/>
  <c r="S647" i="5"/>
  <c r="M648" i="5"/>
  <c r="N648" i="5"/>
  <c r="O648" i="5"/>
  <c r="P648" i="5"/>
  <c r="Q648" i="5"/>
  <c r="R648" i="5"/>
  <c r="S648" i="5"/>
  <c r="M649" i="5"/>
  <c r="N649" i="5"/>
  <c r="O649" i="5"/>
  <c r="P649" i="5"/>
  <c r="Q649" i="5"/>
  <c r="R649" i="5"/>
  <c r="S649" i="5"/>
  <c r="M650" i="5"/>
  <c r="N650" i="5"/>
  <c r="O650" i="5"/>
  <c r="P650" i="5"/>
  <c r="Q650" i="5"/>
  <c r="R650" i="5"/>
  <c r="S650" i="5"/>
  <c r="M651" i="5"/>
  <c r="N651" i="5"/>
  <c r="O651" i="5"/>
  <c r="P651" i="5"/>
  <c r="Q651" i="5"/>
  <c r="R651" i="5"/>
  <c r="S651" i="5"/>
  <c r="M652" i="5"/>
  <c r="N652" i="5"/>
  <c r="O652" i="5"/>
  <c r="P652" i="5"/>
  <c r="Q652" i="5"/>
  <c r="R652" i="5"/>
  <c r="S652" i="5"/>
  <c r="M653" i="5"/>
  <c r="N653" i="5"/>
  <c r="O653" i="5"/>
  <c r="P653" i="5"/>
  <c r="Q653" i="5"/>
  <c r="R653" i="5"/>
  <c r="S653" i="5"/>
  <c r="M654" i="5"/>
  <c r="N654" i="5"/>
  <c r="O654" i="5"/>
  <c r="P654" i="5"/>
  <c r="Q654" i="5"/>
  <c r="R654" i="5"/>
  <c r="S654" i="5"/>
  <c r="M655" i="5"/>
  <c r="N655" i="5"/>
  <c r="O655" i="5"/>
  <c r="P655" i="5"/>
  <c r="Q655" i="5"/>
  <c r="R655" i="5"/>
  <c r="S655" i="5"/>
  <c r="M656" i="5"/>
  <c r="N656" i="5"/>
  <c r="O656" i="5"/>
  <c r="P656" i="5"/>
  <c r="Q656" i="5"/>
  <c r="R656" i="5"/>
  <c r="S656" i="5"/>
  <c r="M657" i="5"/>
  <c r="N657" i="5"/>
  <c r="O657" i="5"/>
  <c r="P657" i="5"/>
  <c r="Q657" i="5"/>
  <c r="R657" i="5"/>
  <c r="S657" i="5"/>
  <c r="M658" i="5"/>
  <c r="N658" i="5"/>
  <c r="O658" i="5"/>
  <c r="P658" i="5"/>
  <c r="Q658" i="5"/>
  <c r="R658" i="5"/>
  <c r="S658" i="5"/>
  <c r="M659" i="5"/>
  <c r="N659" i="5"/>
  <c r="O659" i="5"/>
  <c r="P659" i="5"/>
  <c r="Q659" i="5"/>
  <c r="R659" i="5"/>
  <c r="S659" i="5"/>
  <c r="M660" i="5"/>
  <c r="N660" i="5"/>
  <c r="O660" i="5"/>
  <c r="P660" i="5"/>
  <c r="Q660" i="5"/>
  <c r="R660" i="5"/>
  <c r="S660" i="5"/>
  <c r="M661" i="5"/>
  <c r="N661" i="5"/>
  <c r="O661" i="5"/>
  <c r="P661" i="5"/>
  <c r="Q661" i="5"/>
  <c r="R661" i="5"/>
  <c r="S661" i="5"/>
  <c r="M662" i="5"/>
  <c r="N662" i="5"/>
  <c r="O662" i="5"/>
  <c r="P662" i="5"/>
  <c r="Q662" i="5"/>
  <c r="R662" i="5"/>
  <c r="S662" i="5"/>
  <c r="M663" i="5"/>
  <c r="N663" i="5"/>
  <c r="O663" i="5"/>
  <c r="P663" i="5"/>
  <c r="Q663" i="5"/>
  <c r="R663" i="5"/>
  <c r="S663" i="5"/>
  <c r="M664" i="5"/>
  <c r="N664" i="5"/>
  <c r="O664" i="5"/>
  <c r="P664" i="5"/>
  <c r="Q664" i="5"/>
  <c r="R664" i="5"/>
  <c r="S664" i="5"/>
  <c r="M665" i="5"/>
  <c r="N665" i="5"/>
  <c r="O665" i="5"/>
  <c r="P665" i="5"/>
  <c r="Q665" i="5"/>
  <c r="R665" i="5"/>
  <c r="S665" i="5"/>
  <c r="M666" i="5"/>
  <c r="N666" i="5"/>
  <c r="O666" i="5"/>
  <c r="P666" i="5"/>
  <c r="Q666" i="5"/>
  <c r="R666" i="5"/>
  <c r="S666" i="5"/>
  <c r="M667" i="5"/>
  <c r="N667" i="5"/>
  <c r="O667" i="5"/>
  <c r="P667" i="5"/>
  <c r="Q667" i="5"/>
  <c r="R667" i="5"/>
  <c r="S667" i="5"/>
  <c r="M668" i="5"/>
  <c r="N668" i="5"/>
  <c r="O668" i="5"/>
  <c r="P668" i="5"/>
  <c r="Q668" i="5"/>
  <c r="R668" i="5"/>
  <c r="S668" i="5"/>
  <c r="M669" i="5"/>
  <c r="N669" i="5"/>
  <c r="O669" i="5"/>
  <c r="P669" i="5"/>
  <c r="Q669" i="5"/>
  <c r="R669" i="5"/>
  <c r="S669" i="5"/>
  <c r="M670" i="5"/>
  <c r="N670" i="5"/>
  <c r="O670" i="5"/>
  <c r="P670" i="5"/>
  <c r="Q670" i="5"/>
  <c r="R670" i="5"/>
  <c r="S670" i="5"/>
  <c r="M671" i="5"/>
  <c r="N671" i="5"/>
  <c r="O671" i="5"/>
  <c r="P671" i="5"/>
  <c r="Q671" i="5"/>
  <c r="R671" i="5"/>
  <c r="S671" i="5"/>
  <c r="M672" i="5"/>
  <c r="N672" i="5"/>
  <c r="O672" i="5"/>
  <c r="P672" i="5"/>
  <c r="Q672" i="5"/>
  <c r="R672" i="5"/>
  <c r="S672" i="5"/>
  <c r="M673" i="5"/>
  <c r="N673" i="5"/>
  <c r="O673" i="5"/>
  <c r="P673" i="5"/>
  <c r="Q673" i="5"/>
  <c r="R673" i="5"/>
  <c r="S673" i="5"/>
  <c r="M674" i="5"/>
  <c r="N674" i="5"/>
  <c r="O674" i="5"/>
  <c r="P674" i="5"/>
  <c r="Q674" i="5"/>
  <c r="R674" i="5"/>
  <c r="S674" i="5"/>
  <c r="M675" i="5"/>
  <c r="N675" i="5"/>
  <c r="O675" i="5"/>
  <c r="P675" i="5"/>
  <c r="Q675" i="5"/>
  <c r="R675" i="5"/>
  <c r="S675" i="5"/>
  <c r="M676" i="5"/>
  <c r="N676" i="5"/>
  <c r="O676" i="5"/>
  <c r="P676" i="5"/>
  <c r="Q676" i="5"/>
  <c r="R676" i="5"/>
  <c r="S676" i="5"/>
  <c r="M677" i="5"/>
  <c r="N677" i="5"/>
  <c r="O677" i="5"/>
  <c r="P677" i="5"/>
  <c r="Q677" i="5"/>
  <c r="R677" i="5"/>
  <c r="S677" i="5"/>
  <c r="M678" i="5"/>
  <c r="N678" i="5"/>
  <c r="O678" i="5"/>
  <c r="P678" i="5"/>
  <c r="Q678" i="5"/>
  <c r="R678" i="5"/>
  <c r="S678" i="5"/>
  <c r="M679" i="5"/>
  <c r="N679" i="5"/>
  <c r="O679" i="5"/>
  <c r="P679" i="5"/>
  <c r="Q679" i="5"/>
  <c r="R679" i="5"/>
  <c r="S679" i="5"/>
  <c r="M680" i="5"/>
  <c r="N680" i="5"/>
  <c r="O680" i="5"/>
  <c r="P680" i="5"/>
  <c r="Q680" i="5"/>
  <c r="R680" i="5"/>
  <c r="S680" i="5"/>
  <c r="M681" i="5"/>
  <c r="N681" i="5"/>
  <c r="O681" i="5"/>
  <c r="P681" i="5"/>
  <c r="Q681" i="5"/>
  <c r="R681" i="5"/>
  <c r="S681" i="5"/>
  <c r="M682" i="5"/>
  <c r="N682" i="5"/>
  <c r="O682" i="5"/>
  <c r="P682" i="5"/>
  <c r="Q682" i="5"/>
  <c r="R682" i="5"/>
  <c r="S682" i="5"/>
  <c r="M683" i="5"/>
  <c r="N683" i="5"/>
  <c r="O683" i="5"/>
  <c r="P683" i="5"/>
  <c r="Q683" i="5"/>
  <c r="R683" i="5"/>
  <c r="S683" i="5"/>
  <c r="M684" i="5"/>
  <c r="N684" i="5"/>
  <c r="O684" i="5"/>
  <c r="P684" i="5"/>
  <c r="Q684" i="5"/>
  <c r="R684" i="5"/>
  <c r="S684" i="5"/>
  <c r="M685" i="5"/>
  <c r="N685" i="5"/>
  <c r="O685" i="5"/>
  <c r="P685" i="5"/>
  <c r="Q685" i="5"/>
  <c r="R685" i="5"/>
  <c r="S685" i="5"/>
  <c r="M686" i="5"/>
  <c r="N686" i="5"/>
  <c r="O686" i="5"/>
  <c r="P686" i="5"/>
  <c r="Q686" i="5"/>
  <c r="R686" i="5"/>
  <c r="S686" i="5"/>
  <c r="M687" i="5"/>
  <c r="N687" i="5"/>
  <c r="O687" i="5"/>
  <c r="P687" i="5"/>
  <c r="Q687" i="5"/>
  <c r="R687" i="5"/>
  <c r="S687" i="5"/>
  <c r="M688" i="5"/>
  <c r="N688" i="5"/>
  <c r="O688" i="5"/>
  <c r="P688" i="5"/>
  <c r="Q688" i="5"/>
  <c r="R688" i="5"/>
  <c r="S688" i="5"/>
  <c r="M689" i="5"/>
  <c r="N689" i="5"/>
  <c r="O689" i="5"/>
  <c r="P689" i="5"/>
  <c r="Q689" i="5"/>
  <c r="R689" i="5"/>
  <c r="S689" i="5"/>
  <c r="M690" i="5"/>
  <c r="N690" i="5"/>
  <c r="O690" i="5"/>
  <c r="P690" i="5"/>
  <c r="Q690" i="5"/>
  <c r="R690" i="5"/>
  <c r="S690" i="5"/>
  <c r="M691" i="5"/>
  <c r="N691" i="5"/>
  <c r="O691" i="5"/>
  <c r="P691" i="5"/>
  <c r="Q691" i="5"/>
  <c r="R691" i="5"/>
  <c r="S691" i="5"/>
  <c r="M692" i="5"/>
  <c r="N692" i="5"/>
  <c r="O692" i="5"/>
  <c r="P692" i="5"/>
  <c r="Q692" i="5"/>
  <c r="R692" i="5"/>
  <c r="S692" i="5"/>
  <c r="M693" i="5"/>
  <c r="N693" i="5"/>
  <c r="O693" i="5"/>
  <c r="P693" i="5"/>
  <c r="Q693" i="5"/>
  <c r="R693" i="5"/>
  <c r="S693" i="5"/>
  <c r="M694" i="5"/>
  <c r="N694" i="5"/>
  <c r="O694" i="5"/>
  <c r="P694" i="5"/>
  <c r="Q694" i="5"/>
  <c r="R694" i="5"/>
  <c r="S694" i="5"/>
  <c r="M695" i="5"/>
  <c r="N695" i="5"/>
  <c r="O695" i="5"/>
  <c r="P695" i="5"/>
  <c r="Q695" i="5"/>
  <c r="R695" i="5"/>
  <c r="S695" i="5"/>
  <c r="M696" i="5"/>
  <c r="N696" i="5"/>
  <c r="O696" i="5"/>
  <c r="P696" i="5"/>
  <c r="Q696" i="5"/>
  <c r="R696" i="5"/>
  <c r="S696" i="5"/>
  <c r="M697" i="5"/>
  <c r="N697" i="5"/>
  <c r="O697" i="5"/>
  <c r="P697" i="5"/>
  <c r="Q697" i="5"/>
  <c r="R697" i="5"/>
  <c r="S697" i="5"/>
  <c r="M698" i="5"/>
  <c r="N698" i="5"/>
  <c r="O698" i="5"/>
  <c r="P698" i="5"/>
  <c r="Q698" i="5"/>
  <c r="R698" i="5"/>
  <c r="S698" i="5"/>
  <c r="M699" i="5"/>
  <c r="N699" i="5"/>
  <c r="O699" i="5"/>
  <c r="P699" i="5"/>
  <c r="Q699" i="5"/>
  <c r="R699" i="5"/>
  <c r="S699" i="5"/>
  <c r="M700" i="5"/>
  <c r="N700" i="5"/>
  <c r="O700" i="5"/>
  <c r="P700" i="5"/>
  <c r="Q700" i="5"/>
  <c r="R700" i="5"/>
  <c r="S700" i="5"/>
  <c r="M701" i="5"/>
  <c r="N701" i="5"/>
  <c r="O701" i="5"/>
  <c r="P701" i="5"/>
  <c r="Q701" i="5"/>
  <c r="R701" i="5"/>
  <c r="S701" i="5"/>
  <c r="M702" i="5"/>
  <c r="N702" i="5"/>
  <c r="O702" i="5"/>
  <c r="P702" i="5"/>
  <c r="Q702" i="5"/>
  <c r="R702" i="5"/>
  <c r="S702" i="5"/>
  <c r="M703" i="5"/>
  <c r="N703" i="5"/>
  <c r="O703" i="5"/>
  <c r="P703" i="5"/>
  <c r="Q703" i="5"/>
  <c r="R703" i="5"/>
  <c r="S703" i="5"/>
  <c r="M704" i="5"/>
  <c r="N704" i="5"/>
  <c r="O704" i="5"/>
  <c r="P704" i="5"/>
  <c r="Q704" i="5"/>
  <c r="R704" i="5"/>
  <c r="S704" i="5"/>
  <c r="M705" i="5"/>
  <c r="N705" i="5"/>
  <c r="O705" i="5"/>
  <c r="P705" i="5"/>
  <c r="Q705" i="5"/>
  <c r="R705" i="5"/>
  <c r="S705" i="5"/>
  <c r="M706" i="5"/>
  <c r="N706" i="5"/>
  <c r="O706" i="5"/>
  <c r="P706" i="5"/>
  <c r="Q706" i="5"/>
  <c r="R706" i="5"/>
  <c r="S706" i="5"/>
  <c r="M707" i="5"/>
  <c r="N707" i="5"/>
  <c r="O707" i="5"/>
  <c r="P707" i="5"/>
  <c r="Q707" i="5"/>
  <c r="R707" i="5"/>
  <c r="S707" i="5"/>
  <c r="M708" i="5"/>
  <c r="N708" i="5"/>
  <c r="O708" i="5"/>
  <c r="P708" i="5"/>
  <c r="Q708" i="5"/>
  <c r="R708" i="5"/>
  <c r="S708" i="5"/>
  <c r="M709" i="5"/>
  <c r="N709" i="5"/>
  <c r="O709" i="5"/>
  <c r="P709" i="5"/>
  <c r="Q709" i="5"/>
  <c r="R709" i="5"/>
  <c r="S709" i="5"/>
  <c r="M710" i="5"/>
  <c r="N710" i="5"/>
  <c r="O710" i="5"/>
  <c r="P710" i="5"/>
  <c r="Q710" i="5"/>
  <c r="R710" i="5"/>
  <c r="S710" i="5"/>
  <c r="M711" i="5"/>
  <c r="N711" i="5"/>
  <c r="O711" i="5"/>
  <c r="P711" i="5"/>
  <c r="Q711" i="5"/>
  <c r="R711" i="5"/>
  <c r="S711" i="5"/>
  <c r="M712" i="5"/>
  <c r="N712" i="5"/>
  <c r="O712" i="5"/>
  <c r="P712" i="5"/>
  <c r="Q712" i="5"/>
  <c r="R712" i="5"/>
  <c r="S712" i="5"/>
  <c r="M713" i="5"/>
  <c r="N713" i="5"/>
  <c r="O713" i="5"/>
  <c r="P713" i="5"/>
  <c r="Q713" i="5"/>
  <c r="R713" i="5"/>
  <c r="S713" i="5"/>
  <c r="M714" i="5"/>
  <c r="N714" i="5"/>
  <c r="O714" i="5"/>
  <c r="P714" i="5"/>
  <c r="Q714" i="5"/>
  <c r="R714" i="5"/>
  <c r="S714" i="5"/>
  <c r="M715" i="5"/>
  <c r="N715" i="5"/>
  <c r="O715" i="5"/>
  <c r="P715" i="5"/>
  <c r="Q715" i="5"/>
  <c r="R715" i="5"/>
  <c r="S715" i="5"/>
  <c r="M716" i="5"/>
  <c r="N716" i="5"/>
  <c r="O716" i="5"/>
  <c r="P716" i="5"/>
  <c r="Q716" i="5"/>
  <c r="R716" i="5"/>
  <c r="S716" i="5"/>
  <c r="M717" i="5"/>
  <c r="N717" i="5"/>
  <c r="O717" i="5"/>
  <c r="P717" i="5"/>
  <c r="Q717" i="5"/>
  <c r="R717" i="5"/>
  <c r="S717" i="5"/>
  <c r="M718" i="5"/>
  <c r="N718" i="5"/>
  <c r="O718" i="5"/>
  <c r="P718" i="5"/>
  <c r="Q718" i="5"/>
  <c r="R718" i="5"/>
  <c r="S718" i="5"/>
  <c r="M719" i="5"/>
  <c r="N719" i="5"/>
  <c r="O719" i="5"/>
  <c r="P719" i="5"/>
  <c r="Q719" i="5"/>
  <c r="R719" i="5"/>
  <c r="S719" i="5"/>
  <c r="M720" i="5"/>
  <c r="N720" i="5"/>
  <c r="O720" i="5"/>
  <c r="P720" i="5"/>
  <c r="Q720" i="5"/>
  <c r="R720" i="5"/>
  <c r="S720" i="5"/>
  <c r="M721" i="5"/>
  <c r="N721" i="5"/>
  <c r="O721" i="5"/>
  <c r="P721" i="5"/>
  <c r="Q721" i="5"/>
  <c r="R721" i="5"/>
  <c r="S721" i="5"/>
  <c r="M722" i="5"/>
  <c r="N722" i="5"/>
  <c r="O722" i="5"/>
  <c r="P722" i="5"/>
  <c r="Q722" i="5"/>
  <c r="R722" i="5"/>
  <c r="S722" i="5"/>
  <c r="M723" i="5"/>
  <c r="N723" i="5"/>
  <c r="O723" i="5"/>
  <c r="P723" i="5"/>
  <c r="Q723" i="5"/>
  <c r="R723" i="5"/>
  <c r="S723" i="5"/>
  <c r="M724" i="5"/>
  <c r="N724" i="5"/>
  <c r="O724" i="5"/>
  <c r="P724" i="5"/>
  <c r="Q724" i="5"/>
  <c r="R724" i="5"/>
  <c r="S724" i="5"/>
  <c r="M725" i="5"/>
  <c r="N725" i="5"/>
  <c r="O725" i="5"/>
  <c r="P725" i="5"/>
  <c r="Q725" i="5"/>
  <c r="R725" i="5"/>
  <c r="S725" i="5"/>
  <c r="M726" i="5"/>
  <c r="N726" i="5"/>
  <c r="O726" i="5"/>
  <c r="P726" i="5"/>
  <c r="Q726" i="5"/>
  <c r="R726" i="5"/>
  <c r="S726" i="5"/>
  <c r="M727" i="5"/>
  <c r="N727" i="5"/>
  <c r="O727" i="5"/>
  <c r="P727" i="5"/>
  <c r="Q727" i="5"/>
  <c r="R727" i="5"/>
  <c r="S727" i="5"/>
  <c r="M728" i="5"/>
  <c r="N728" i="5"/>
  <c r="O728" i="5"/>
  <c r="P728" i="5"/>
  <c r="Q728" i="5"/>
  <c r="R728" i="5"/>
  <c r="S728" i="5"/>
  <c r="M729" i="5"/>
  <c r="N729" i="5"/>
  <c r="O729" i="5"/>
  <c r="P729" i="5"/>
  <c r="Q729" i="5"/>
  <c r="R729" i="5"/>
  <c r="S729" i="5"/>
  <c r="M730" i="5"/>
  <c r="N730" i="5"/>
  <c r="O730" i="5"/>
  <c r="P730" i="5"/>
  <c r="Q730" i="5"/>
  <c r="R730" i="5"/>
  <c r="S730" i="5"/>
  <c r="M731" i="5"/>
  <c r="N731" i="5"/>
  <c r="O731" i="5"/>
  <c r="P731" i="5"/>
  <c r="Q731" i="5"/>
  <c r="R731" i="5"/>
  <c r="S731" i="5"/>
  <c r="M732" i="5"/>
  <c r="N732" i="5"/>
  <c r="O732" i="5"/>
  <c r="P732" i="5"/>
  <c r="Q732" i="5"/>
  <c r="R732" i="5"/>
  <c r="S732" i="5"/>
  <c r="M733" i="5"/>
  <c r="N733" i="5"/>
  <c r="O733" i="5"/>
  <c r="P733" i="5"/>
  <c r="Q733" i="5"/>
  <c r="R733" i="5"/>
  <c r="S733" i="5"/>
  <c r="M734" i="5"/>
  <c r="N734" i="5"/>
  <c r="O734" i="5"/>
  <c r="P734" i="5"/>
  <c r="Q734" i="5"/>
  <c r="R734" i="5"/>
  <c r="S734" i="5"/>
  <c r="M735" i="5"/>
  <c r="N735" i="5"/>
  <c r="O735" i="5"/>
  <c r="P735" i="5"/>
  <c r="Q735" i="5"/>
  <c r="R735" i="5"/>
  <c r="S735" i="5"/>
  <c r="M736" i="5"/>
  <c r="N736" i="5"/>
  <c r="O736" i="5"/>
  <c r="P736" i="5"/>
  <c r="Q736" i="5"/>
  <c r="R736" i="5"/>
  <c r="S736" i="5"/>
  <c r="M737" i="5"/>
  <c r="N737" i="5"/>
  <c r="O737" i="5"/>
  <c r="P737" i="5"/>
  <c r="Q737" i="5"/>
  <c r="R737" i="5"/>
  <c r="S737" i="5"/>
  <c r="M738" i="5"/>
  <c r="N738" i="5"/>
  <c r="O738" i="5"/>
  <c r="P738" i="5"/>
  <c r="Q738" i="5"/>
  <c r="R738" i="5"/>
  <c r="S738" i="5"/>
  <c r="M739" i="5"/>
  <c r="N739" i="5"/>
  <c r="O739" i="5"/>
  <c r="P739" i="5"/>
  <c r="Q739" i="5"/>
  <c r="R739" i="5"/>
  <c r="S739" i="5"/>
  <c r="M740" i="5"/>
  <c r="N740" i="5"/>
  <c r="O740" i="5"/>
  <c r="P740" i="5"/>
  <c r="Q740" i="5"/>
  <c r="R740" i="5"/>
  <c r="S740" i="5"/>
  <c r="M741" i="5"/>
  <c r="N741" i="5"/>
  <c r="O741" i="5"/>
  <c r="P741" i="5"/>
  <c r="Q741" i="5"/>
  <c r="R741" i="5"/>
  <c r="S741" i="5"/>
  <c r="M742" i="5"/>
  <c r="N742" i="5"/>
  <c r="O742" i="5"/>
  <c r="P742" i="5"/>
  <c r="Q742" i="5"/>
  <c r="R742" i="5"/>
  <c r="S742" i="5"/>
  <c r="M743" i="5"/>
  <c r="N743" i="5"/>
  <c r="O743" i="5"/>
  <c r="P743" i="5"/>
  <c r="Q743" i="5"/>
  <c r="R743" i="5"/>
  <c r="S743" i="5"/>
  <c r="M744" i="5"/>
  <c r="N744" i="5"/>
  <c r="O744" i="5"/>
  <c r="P744" i="5"/>
  <c r="Q744" i="5"/>
  <c r="R744" i="5"/>
  <c r="S744" i="5"/>
  <c r="M745" i="5"/>
  <c r="N745" i="5"/>
  <c r="O745" i="5"/>
  <c r="P745" i="5"/>
  <c r="Q745" i="5"/>
  <c r="R745" i="5"/>
  <c r="S745" i="5"/>
  <c r="M746" i="5"/>
  <c r="N746" i="5"/>
  <c r="O746" i="5"/>
  <c r="P746" i="5"/>
  <c r="Q746" i="5"/>
  <c r="R746" i="5"/>
  <c r="S746" i="5"/>
  <c r="M747" i="5"/>
  <c r="N747" i="5"/>
  <c r="O747" i="5"/>
  <c r="P747" i="5"/>
  <c r="Q747" i="5"/>
  <c r="R747" i="5"/>
  <c r="S747" i="5"/>
  <c r="M748" i="5"/>
  <c r="N748" i="5"/>
  <c r="O748" i="5"/>
  <c r="P748" i="5"/>
  <c r="Q748" i="5"/>
  <c r="R748" i="5"/>
  <c r="S748" i="5"/>
  <c r="M749" i="5"/>
  <c r="N749" i="5"/>
  <c r="O749" i="5"/>
  <c r="P749" i="5"/>
  <c r="Q749" i="5"/>
  <c r="R749" i="5"/>
  <c r="S749" i="5"/>
  <c r="M750" i="5"/>
  <c r="N750" i="5"/>
  <c r="O750" i="5"/>
  <c r="P750" i="5"/>
  <c r="Q750" i="5"/>
  <c r="R750" i="5"/>
  <c r="S750" i="5"/>
  <c r="M751" i="5"/>
  <c r="N751" i="5"/>
  <c r="O751" i="5"/>
  <c r="P751" i="5"/>
  <c r="Q751" i="5"/>
  <c r="R751" i="5"/>
  <c r="S751" i="5"/>
  <c r="M752" i="5"/>
  <c r="N752" i="5"/>
  <c r="O752" i="5"/>
  <c r="P752" i="5"/>
  <c r="Q752" i="5"/>
  <c r="R752" i="5"/>
  <c r="S752" i="5"/>
  <c r="M753" i="5"/>
  <c r="N753" i="5"/>
  <c r="O753" i="5"/>
  <c r="P753" i="5"/>
  <c r="Q753" i="5"/>
  <c r="R753" i="5"/>
  <c r="S753" i="5"/>
  <c r="M754" i="5"/>
  <c r="N754" i="5"/>
  <c r="O754" i="5"/>
  <c r="P754" i="5"/>
  <c r="Q754" i="5"/>
  <c r="R754" i="5"/>
  <c r="S754" i="5"/>
  <c r="M755" i="5"/>
  <c r="N755" i="5"/>
  <c r="O755" i="5"/>
  <c r="P755" i="5"/>
  <c r="Q755" i="5"/>
  <c r="R755" i="5"/>
  <c r="S755" i="5"/>
  <c r="M756" i="5"/>
  <c r="N756" i="5"/>
  <c r="O756" i="5"/>
  <c r="P756" i="5"/>
  <c r="Q756" i="5"/>
  <c r="R756" i="5"/>
  <c r="S756" i="5"/>
  <c r="M757" i="5"/>
  <c r="N757" i="5"/>
  <c r="O757" i="5"/>
  <c r="P757" i="5"/>
  <c r="Q757" i="5"/>
  <c r="R757" i="5"/>
  <c r="S757" i="5"/>
  <c r="M758" i="5"/>
  <c r="N758" i="5"/>
  <c r="O758" i="5"/>
  <c r="P758" i="5"/>
  <c r="Q758" i="5"/>
  <c r="R758" i="5"/>
  <c r="S758" i="5"/>
  <c r="M759" i="5"/>
  <c r="N759" i="5"/>
  <c r="O759" i="5"/>
  <c r="P759" i="5"/>
  <c r="Q759" i="5"/>
  <c r="R759" i="5"/>
  <c r="S759" i="5"/>
  <c r="M760" i="5"/>
  <c r="N760" i="5"/>
  <c r="O760" i="5"/>
  <c r="P760" i="5"/>
  <c r="Q760" i="5"/>
  <c r="R760" i="5"/>
  <c r="S760" i="5"/>
  <c r="M761" i="5"/>
  <c r="N761" i="5"/>
  <c r="O761" i="5"/>
  <c r="P761" i="5"/>
  <c r="Q761" i="5"/>
  <c r="R761" i="5"/>
  <c r="S761" i="5"/>
  <c r="M762" i="5"/>
  <c r="N762" i="5"/>
  <c r="O762" i="5"/>
  <c r="P762" i="5"/>
  <c r="Q762" i="5"/>
  <c r="R762" i="5"/>
  <c r="S762" i="5"/>
  <c r="M763" i="5"/>
  <c r="N763" i="5"/>
  <c r="O763" i="5"/>
  <c r="P763" i="5"/>
  <c r="Q763" i="5"/>
  <c r="R763" i="5"/>
  <c r="S763" i="5"/>
  <c r="M764" i="5"/>
  <c r="N764" i="5"/>
  <c r="O764" i="5"/>
  <c r="P764" i="5"/>
  <c r="Q764" i="5"/>
  <c r="R764" i="5"/>
  <c r="S764" i="5"/>
  <c r="M765" i="5"/>
  <c r="N765" i="5"/>
  <c r="O765" i="5"/>
  <c r="P765" i="5"/>
  <c r="Q765" i="5"/>
  <c r="R765" i="5"/>
  <c r="S765" i="5"/>
  <c r="M766" i="5"/>
  <c r="N766" i="5"/>
  <c r="O766" i="5"/>
  <c r="P766" i="5"/>
  <c r="Q766" i="5"/>
  <c r="R766" i="5"/>
  <c r="S766" i="5"/>
  <c r="M767" i="5"/>
  <c r="N767" i="5"/>
  <c r="O767" i="5"/>
  <c r="P767" i="5"/>
  <c r="Q767" i="5"/>
  <c r="R767" i="5"/>
  <c r="S767" i="5"/>
  <c r="M768" i="5"/>
  <c r="N768" i="5"/>
  <c r="O768" i="5"/>
  <c r="P768" i="5"/>
  <c r="Q768" i="5"/>
  <c r="R768" i="5"/>
  <c r="S768" i="5"/>
  <c r="M769" i="5"/>
  <c r="N769" i="5"/>
  <c r="O769" i="5"/>
  <c r="P769" i="5"/>
  <c r="Q769" i="5"/>
  <c r="R769" i="5"/>
  <c r="S769" i="5"/>
  <c r="M770" i="5"/>
  <c r="N770" i="5"/>
  <c r="O770" i="5"/>
  <c r="P770" i="5"/>
  <c r="Q770" i="5"/>
  <c r="R770" i="5"/>
  <c r="S770" i="5"/>
  <c r="M771" i="5"/>
  <c r="N771" i="5"/>
  <c r="O771" i="5"/>
  <c r="P771" i="5"/>
  <c r="Q771" i="5"/>
  <c r="R771" i="5"/>
  <c r="S771" i="5"/>
  <c r="M772" i="5"/>
  <c r="N772" i="5"/>
  <c r="O772" i="5"/>
  <c r="P772" i="5"/>
  <c r="Q772" i="5"/>
  <c r="R772" i="5"/>
  <c r="S772" i="5"/>
  <c r="M773" i="5"/>
  <c r="N773" i="5"/>
  <c r="O773" i="5"/>
  <c r="P773" i="5"/>
  <c r="Q773" i="5"/>
  <c r="R773" i="5"/>
  <c r="S773" i="5"/>
  <c r="M774" i="5"/>
  <c r="N774" i="5"/>
  <c r="O774" i="5"/>
  <c r="P774" i="5"/>
  <c r="Q774" i="5"/>
  <c r="R774" i="5"/>
  <c r="S774" i="5"/>
  <c r="M775" i="5"/>
  <c r="N775" i="5"/>
  <c r="O775" i="5"/>
  <c r="P775" i="5"/>
  <c r="Q775" i="5"/>
  <c r="R775" i="5"/>
  <c r="S775" i="5"/>
  <c r="M776" i="5"/>
  <c r="N776" i="5"/>
  <c r="O776" i="5"/>
  <c r="P776" i="5"/>
  <c r="Q776" i="5"/>
  <c r="R776" i="5"/>
  <c r="S776" i="5"/>
  <c r="M777" i="5"/>
  <c r="N777" i="5"/>
  <c r="O777" i="5"/>
  <c r="P777" i="5"/>
  <c r="Q777" i="5"/>
  <c r="R777" i="5"/>
  <c r="S777" i="5"/>
  <c r="M778" i="5"/>
  <c r="N778" i="5"/>
  <c r="O778" i="5"/>
  <c r="P778" i="5"/>
  <c r="Q778" i="5"/>
  <c r="R778" i="5"/>
  <c r="S778" i="5"/>
  <c r="M779" i="5"/>
  <c r="N779" i="5"/>
  <c r="O779" i="5"/>
  <c r="P779" i="5"/>
  <c r="Q779" i="5"/>
  <c r="R779" i="5"/>
  <c r="S779" i="5"/>
  <c r="M780" i="5"/>
  <c r="N780" i="5"/>
  <c r="O780" i="5"/>
  <c r="P780" i="5"/>
  <c r="Q780" i="5"/>
  <c r="R780" i="5"/>
  <c r="S780" i="5"/>
  <c r="M781" i="5"/>
  <c r="N781" i="5"/>
  <c r="O781" i="5"/>
  <c r="P781" i="5"/>
  <c r="Q781" i="5"/>
  <c r="R781" i="5"/>
  <c r="S781" i="5"/>
  <c r="M782" i="5"/>
  <c r="N782" i="5"/>
  <c r="O782" i="5"/>
  <c r="P782" i="5"/>
  <c r="Q782" i="5"/>
  <c r="R782" i="5"/>
  <c r="S782" i="5"/>
  <c r="M783" i="5"/>
  <c r="N783" i="5"/>
  <c r="O783" i="5"/>
  <c r="P783" i="5"/>
  <c r="Q783" i="5"/>
  <c r="R783" i="5"/>
  <c r="S783" i="5"/>
  <c r="M784" i="5"/>
  <c r="N784" i="5"/>
  <c r="O784" i="5"/>
  <c r="P784" i="5"/>
  <c r="Q784" i="5"/>
  <c r="R784" i="5"/>
  <c r="S784" i="5"/>
  <c r="M785" i="5"/>
  <c r="N785" i="5"/>
  <c r="O785" i="5"/>
  <c r="P785" i="5"/>
  <c r="Q785" i="5"/>
  <c r="R785" i="5"/>
  <c r="S785" i="5"/>
  <c r="M786" i="5"/>
  <c r="N786" i="5"/>
  <c r="O786" i="5"/>
  <c r="P786" i="5"/>
  <c r="Q786" i="5"/>
  <c r="R786" i="5"/>
  <c r="S786" i="5"/>
  <c r="M787" i="5"/>
  <c r="N787" i="5"/>
  <c r="O787" i="5"/>
  <c r="P787" i="5"/>
  <c r="Q787" i="5"/>
  <c r="R787" i="5"/>
  <c r="S787" i="5"/>
  <c r="M788" i="5"/>
  <c r="N788" i="5"/>
  <c r="O788" i="5"/>
  <c r="P788" i="5"/>
  <c r="Q788" i="5"/>
  <c r="R788" i="5"/>
  <c r="S788" i="5"/>
  <c r="M789" i="5"/>
  <c r="N789" i="5"/>
  <c r="O789" i="5"/>
  <c r="P789" i="5"/>
  <c r="Q789" i="5"/>
  <c r="R789" i="5"/>
  <c r="S789" i="5"/>
  <c r="M790" i="5"/>
  <c r="N790" i="5"/>
  <c r="O790" i="5"/>
  <c r="P790" i="5"/>
  <c r="Q790" i="5"/>
  <c r="R790" i="5"/>
  <c r="S790" i="5"/>
  <c r="M791" i="5"/>
  <c r="N791" i="5"/>
  <c r="O791" i="5"/>
  <c r="P791" i="5"/>
  <c r="Q791" i="5"/>
  <c r="R791" i="5"/>
  <c r="S791" i="5"/>
  <c r="M792" i="5"/>
  <c r="N792" i="5"/>
  <c r="O792" i="5"/>
  <c r="P792" i="5"/>
  <c r="Q792" i="5"/>
  <c r="R792" i="5"/>
  <c r="S792" i="5"/>
  <c r="M793" i="5"/>
  <c r="N793" i="5"/>
  <c r="O793" i="5"/>
  <c r="P793" i="5"/>
  <c r="Q793" i="5"/>
  <c r="R793" i="5"/>
  <c r="S793" i="5"/>
  <c r="M794" i="5"/>
  <c r="N794" i="5"/>
  <c r="O794" i="5"/>
  <c r="P794" i="5"/>
  <c r="Q794" i="5"/>
  <c r="R794" i="5"/>
  <c r="S794" i="5"/>
  <c r="M795" i="5"/>
  <c r="N795" i="5"/>
  <c r="O795" i="5"/>
  <c r="P795" i="5"/>
  <c r="Q795" i="5"/>
  <c r="R795" i="5"/>
  <c r="S795" i="5"/>
  <c r="M796" i="5"/>
  <c r="N796" i="5"/>
  <c r="O796" i="5"/>
  <c r="P796" i="5"/>
  <c r="Q796" i="5"/>
  <c r="R796" i="5"/>
  <c r="S796" i="5"/>
  <c r="M797" i="5"/>
  <c r="N797" i="5"/>
  <c r="O797" i="5"/>
  <c r="P797" i="5"/>
  <c r="Q797" i="5"/>
  <c r="R797" i="5"/>
  <c r="S797" i="5"/>
  <c r="M798" i="5"/>
  <c r="N798" i="5"/>
  <c r="O798" i="5"/>
  <c r="P798" i="5"/>
  <c r="Q798" i="5"/>
  <c r="R798" i="5"/>
  <c r="S798" i="5"/>
  <c r="M799" i="5"/>
  <c r="N799" i="5"/>
  <c r="O799" i="5"/>
  <c r="P799" i="5"/>
  <c r="Q799" i="5"/>
  <c r="R799" i="5"/>
  <c r="S799" i="5"/>
  <c r="M800" i="5"/>
  <c r="N800" i="5"/>
  <c r="O800" i="5"/>
  <c r="P800" i="5"/>
  <c r="Q800" i="5"/>
  <c r="R800" i="5"/>
  <c r="S800" i="5"/>
  <c r="M801" i="5"/>
  <c r="N801" i="5"/>
  <c r="O801" i="5"/>
  <c r="P801" i="5"/>
  <c r="Q801" i="5"/>
  <c r="R801" i="5"/>
  <c r="S801" i="5"/>
  <c r="M802" i="5"/>
  <c r="N802" i="5"/>
  <c r="O802" i="5"/>
  <c r="P802" i="5"/>
  <c r="Q802" i="5"/>
  <c r="R802" i="5"/>
  <c r="S802" i="5"/>
  <c r="M803" i="5"/>
  <c r="N803" i="5"/>
  <c r="O803" i="5"/>
  <c r="P803" i="5"/>
  <c r="Q803" i="5"/>
  <c r="R803" i="5"/>
  <c r="S803" i="5"/>
  <c r="M804" i="5"/>
  <c r="N804" i="5"/>
  <c r="O804" i="5"/>
  <c r="P804" i="5"/>
  <c r="Q804" i="5"/>
  <c r="R804" i="5"/>
  <c r="S804" i="5"/>
  <c r="M805" i="5"/>
  <c r="N805" i="5"/>
  <c r="O805" i="5"/>
  <c r="P805" i="5"/>
  <c r="Q805" i="5"/>
  <c r="R805" i="5"/>
  <c r="S805" i="5"/>
  <c r="M806" i="5"/>
  <c r="N806" i="5"/>
  <c r="O806" i="5"/>
  <c r="P806" i="5"/>
  <c r="Q806" i="5"/>
  <c r="R806" i="5"/>
  <c r="S806" i="5"/>
  <c r="M807" i="5"/>
  <c r="N807" i="5"/>
  <c r="O807" i="5"/>
  <c r="P807" i="5"/>
  <c r="Q807" i="5"/>
  <c r="R807" i="5"/>
  <c r="S807" i="5"/>
  <c r="M808" i="5"/>
  <c r="N808" i="5"/>
  <c r="O808" i="5"/>
  <c r="P808" i="5"/>
  <c r="Q808" i="5"/>
  <c r="R808" i="5"/>
  <c r="S808" i="5"/>
  <c r="M809" i="5"/>
  <c r="N809" i="5"/>
  <c r="O809" i="5"/>
  <c r="P809" i="5"/>
  <c r="Q809" i="5"/>
  <c r="R809" i="5"/>
  <c r="S809" i="5"/>
  <c r="M810" i="5"/>
  <c r="N810" i="5"/>
  <c r="O810" i="5"/>
  <c r="P810" i="5"/>
  <c r="Q810" i="5"/>
  <c r="R810" i="5"/>
  <c r="S810" i="5"/>
  <c r="M811" i="5"/>
  <c r="N811" i="5"/>
  <c r="O811" i="5"/>
  <c r="P811" i="5"/>
  <c r="Q811" i="5"/>
  <c r="R811" i="5"/>
  <c r="S811" i="5"/>
  <c r="M812" i="5"/>
  <c r="N812" i="5"/>
  <c r="O812" i="5"/>
  <c r="P812" i="5"/>
  <c r="Q812" i="5"/>
  <c r="R812" i="5"/>
  <c r="S812" i="5"/>
  <c r="M813" i="5"/>
  <c r="N813" i="5"/>
  <c r="O813" i="5"/>
  <c r="P813" i="5"/>
  <c r="Q813" i="5"/>
  <c r="R813" i="5"/>
  <c r="S813" i="5"/>
  <c r="M814" i="5"/>
  <c r="N814" i="5"/>
  <c r="O814" i="5"/>
  <c r="P814" i="5"/>
  <c r="Q814" i="5"/>
  <c r="R814" i="5"/>
  <c r="S814" i="5"/>
  <c r="M815" i="5"/>
  <c r="N815" i="5"/>
  <c r="O815" i="5"/>
  <c r="P815" i="5"/>
  <c r="Q815" i="5"/>
  <c r="R815" i="5"/>
  <c r="S815" i="5"/>
  <c r="M816" i="5"/>
  <c r="N816" i="5"/>
  <c r="O816" i="5"/>
  <c r="P816" i="5"/>
  <c r="Q816" i="5"/>
  <c r="R816" i="5"/>
  <c r="S816" i="5"/>
  <c r="M817" i="5"/>
  <c r="N817" i="5"/>
  <c r="O817" i="5"/>
  <c r="P817" i="5"/>
  <c r="Q817" i="5"/>
  <c r="R817" i="5"/>
  <c r="S817" i="5"/>
  <c r="M818" i="5"/>
  <c r="N818" i="5"/>
  <c r="O818" i="5"/>
  <c r="P818" i="5"/>
  <c r="Q818" i="5"/>
  <c r="R818" i="5"/>
  <c r="S818" i="5"/>
  <c r="M819" i="5"/>
  <c r="N819" i="5"/>
  <c r="O819" i="5"/>
  <c r="P819" i="5"/>
  <c r="Q819" i="5"/>
  <c r="R819" i="5"/>
  <c r="S819" i="5"/>
  <c r="M820" i="5"/>
  <c r="N820" i="5"/>
  <c r="O820" i="5"/>
  <c r="P820" i="5"/>
  <c r="Q820" i="5"/>
  <c r="R820" i="5"/>
  <c r="S820" i="5"/>
  <c r="M821" i="5"/>
  <c r="N821" i="5"/>
  <c r="O821" i="5"/>
  <c r="P821" i="5"/>
  <c r="Q821" i="5"/>
  <c r="R821" i="5"/>
  <c r="S821" i="5"/>
  <c r="M822" i="5"/>
  <c r="N822" i="5"/>
  <c r="O822" i="5"/>
  <c r="P822" i="5"/>
  <c r="Q822" i="5"/>
  <c r="R822" i="5"/>
  <c r="S822" i="5"/>
  <c r="M823" i="5"/>
  <c r="N823" i="5"/>
  <c r="O823" i="5"/>
  <c r="P823" i="5"/>
  <c r="Q823" i="5"/>
  <c r="R823" i="5"/>
  <c r="S823" i="5"/>
  <c r="M824" i="5"/>
  <c r="N824" i="5"/>
  <c r="O824" i="5"/>
  <c r="P824" i="5"/>
  <c r="Q824" i="5"/>
  <c r="R824" i="5"/>
  <c r="S824" i="5"/>
  <c r="M825" i="5"/>
  <c r="N825" i="5"/>
  <c r="O825" i="5"/>
  <c r="P825" i="5"/>
  <c r="Q825" i="5"/>
  <c r="R825" i="5"/>
  <c r="S825" i="5"/>
  <c r="M826" i="5"/>
  <c r="N826" i="5"/>
  <c r="O826" i="5"/>
  <c r="P826" i="5"/>
  <c r="Q826" i="5"/>
  <c r="R826" i="5"/>
  <c r="S826" i="5"/>
  <c r="M827" i="5"/>
  <c r="N827" i="5"/>
  <c r="O827" i="5"/>
  <c r="P827" i="5"/>
  <c r="Q827" i="5"/>
  <c r="R827" i="5"/>
  <c r="S827" i="5"/>
  <c r="M828" i="5"/>
  <c r="N828" i="5"/>
  <c r="O828" i="5"/>
  <c r="P828" i="5"/>
  <c r="Q828" i="5"/>
  <c r="R828" i="5"/>
  <c r="S828" i="5"/>
  <c r="M829" i="5"/>
  <c r="N829" i="5"/>
  <c r="O829" i="5"/>
  <c r="P829" i="5"/>
  <c r="Q829" i="5"/>
  <c r="R829" i="5"/>
  <c r="S829" i="5"/>
  <c r="M830" i="5"/>
  <c r="N830" i="5"/>
  <c r="O830" i="5"/>
  <c r="P830" i="5"/>
  <c r="Q830" i="5"/>
  <c r="R830" i="5"/>
  <c r="S830" i="5"/>
  <c r="M831" i="5"/>
  <c r="N831" i="5"/>
  <c r="O831" i="5"/>
  <c r="P831" i="5"/>
  <c r="Q831" i="5"/>
  <c r="R831" i="5"/>
  <c r="S831" i="5"/>
  <c r="M832" i="5"/>
  <c r="N832" i="5"/>
  <c r="O832" i="5"/>
  <c r="P832" i="5"/>
  <c r="Q832" i="5"/>
  <c r="R832" i="5"/>
  <c r="S832" i="5"/>
  <c r="M833" i="5"/>
  <c r="N833" i="5"/>
  <c r="O833" i="5"/>
  <c r="P833" i="5"/>
  <c r="Q833" i="5"/>
  <c r="R833" i="5"/>
  <c r="S833" i="5"/>
  <c r="M834" i="5"/>
  <c r="N834" i="5"/>
  <c r="O834" i="5"/>
  <c r="P834" i="5"/>
  <c r="Q834" i="5"/>
  <c r="R834" i="5"/>
  <c r="S834" i="5"/>
  <c r="M835" i="5"/>
  <c r="N835" i="5"/>
  <c r="O835" i="5"/>
  <c r="P835" i="5"/>
  <c r="Q835" i="5"/>
  <c r="R835" i="5"/>
  <c r="S835" i="5"/>
  <c r="M836" i="5"/>
  <c r="N836" i="5"/>
  <c r="O836" i="5"/>
  <c r="P836" i="5"/>
  <c r="Q836" i="5"/>
  <c r="R836" i="5"/>
  <c r="S836" i="5"/>
  <c r="M837" i="5"/>
  <c r="N837" i="5"/>
  <c r="O837" i="5"/>
  <c r="P837" i="5"/>
  <c r="Q837" i="5"/>
  <c r="R837" i="5"/>
  <c r="S837" i="5"/>
  <c r="M838" i="5"/>
  <c r="N838" i="5"/>
  <c r="O838" i="5"/>
  <c r="P838" i="5"/>
  <c r="Q838" i="5"/>
  <c r="R838" i="5"/>
  <c r="S838" i="5"/>
  <c r="M839" i="5"/>
  <c r="N839" i="5"/>
  <c r="O839" i="5"/>
  <c r="P839" i="5"/>
  <c r="Q839" i="5"/>
  <c r="R839" i="5"/>
  <c r="S839" i="5"/>
  <c r="M840" i="5"/>
  <c r="N840" i="5"/>
  <c r="O840" i="5"/>
  <c r="P840" i="5"/>
  <c r="Q840" i="5"/>
  <c r="R840" i="5"/>
  <c r="S840" i="5"/>
  <c r="M841" i="5"/>
  <c r="N841" i="5"/>
  <c r="O841" i="5"/>
  <c r="P841" i="5"/>
  <c r="Q841" i="5"/>
  <c r="R841" i="5"/>
  <c r="S841" i="5"/>
  <c r="M842" i="5"/>
  <c r="N842" i="5"/>
  <c r="O842" i="5"/>
  <c r="P842" i="5"/>
  <c r="Q842" i="5"/>
  <c r="R842" i="5"/>
  <c r="S842" i="5"/>
  <c r="M843" i="5"/>
  <c r="N843" i="5"/>
  <c r="O843" i="5"/>
  <c r="P843" i="5"/>
  <c r="Q843" i="5"/>
  <c r="R843" i="5"/>
  <c r="S843" i="5"/>
  <c r="M844" i="5"/>
  <c r="N844" i="5"/>
  <c r="O844" i="5"/>
  <c r="P844" i="5"/>
  <c r="Q844" i="5"/>
  <c r="R844" i="5"/>
  <c r="S844" i="5"/>
  <c r="M845" i="5"/>
  <c r="N845" i="5"/>
  <c r="O845" i="5"/>
  <c r="P845" i="5"/>
  <c r="Q845" i="5"/>
  <c r="R845" i="5"/>
  <c r="S845" i="5"/>
  <c r="M846" i="5"/>
  <c r="N846" i="5"/>
  <c r="O846" i="5"/>
  <c r="P846" i="5"/>
  <c r="Q846" i="5"/>
  <c r="R846" i="5"/>
  <c r="S846" i="5"/>
  <c r="M847" i="5"/>
  <c r="N847" i="5"/>
  <c r="O847" i="5"/>
  <c r="P847" i="5"/>
  <c r="Q847" i="5"/>
  <c r="R847" i="5"/>
  <c r="S847" i="5"/>
  <c r="M848" i="5"/>
  <c r="N848" i="5"/>
  <c r="O848" i="5"/>
  <c r="P848" i="5"/>
  <c r="Q848" i="5"/>
  <c r="R848" i="5"/>
  <c r="S848" i="5"/>
  <c r="M849" i="5"/>
  <c r="N849" i="5"/>
  <c r="O849" i="5"/>
  <c r="P849" i="5"/>
  <c r="Q849" i="5"/>
  <c r="R849" i="5"/>
  <c r="S849" i="5"/>
  <c r="M850" i="5"/>
  <c r="N850" i="5"/>
  <c r="O850" i="5"/>
  <c r="P850" i="5"/>
  <c r="Q850" i="5"/>
  <c r="R850" i="5"/>
  <c r="S850" i="5"/>
  <c r="M851" i="5"/>
  <c r="N851" i="5"/>
  <c r="O851" i="5"/>
  <c r="P851" i="5"/>
  <c r="Q851" i="5"/>
  <c r="R851" i="5"/>
  <c r="S851" i="5"/>
  <c r="M852" i="5"/>
  <c r="N852" i="5"/>
  <c r="O852" i="5"/>
  <c r="P852" i="5"/>
  <c r="Q852" i="5"/>
  <c r="R852" i="5"/>
  <c r="S852" i="5"/>
  <c r="M853" i="5"/>
  <c r="N853" i="5"/>
  <c r="O853" i="5"/>
  <c r="P853" i="5"/>
  <c r="Q853" i="5"/>
  <c r="R853" i="5"/>
  <c r="S853" i="5"/>
  <c r="M854" i="5"/>
  <c r="N854" i="5"/>
  <c r="O854" i="5"/>
  <c r="P854" i="5"/>
  <c r="Q854" i="5"/>
  <c r="R854" i="5"/>
  <c r="S854" i="5"/>
  <c r="M855" i="5"/>
  <c r="N855" i="5"/>
  <c r="O855" i="5"/>
  <c r="P855" i="5"/>
  <c r="Q855" i="5"/>
  <c r="R855" i="5"/>
  <c r="S855" i="5"/>
  <c r="M856" i="5"/>
  <c r="N856" i="5"/>
  <c r="O856" i="5"/>
  <c r="P856" i="5"/>
  <c r="Q856" i="5"/>
  <c r="R856" i="5"/>
  <c r="S856" i="5"/>
  <c r="M857" i="5"/>
  <c r="N857" i="5"/>
  <c r="O857" i="5"/>
  <c r="P857" i="5"/>
  <c r="Q857" i="5"/>
  <c r="R857" i="5"/>
  <c r="S857" i="5"/>
  <c r="M858" i="5"/>
  <c r="N858" i="5"/>
  <c r="O858" i="5"/>
  <c r="P858" i="5"/>
  <c r="Q858" i="5"/>
  <c r="R858" i="5"/>
  <c r="S858" i="5"/>
  <c r="M859" i="5"/>
  <c r="N859" i="5"/>
  <c r="O859" i="5"/>
  <c r="P859" i="5"/>
  <c r="Q859" i="5"/>
  <c r="R859" i="5"/>
  <c r="S859" i="5"/>
  <c r="M860" i="5"/>
  <c r="N860" i="5"/>
  <c r="O860" i="5"/>
  <c r="P860" i="5"/>
  <c r="Q860" i="5"/>
  <c r="R860" i="5"/>
  <c r="S860" i="5"/>
  <c r="M861" i="5"/>
  <c r="N861" i="5"/>
  <c r="O861" i="5"/>
  <c r="P861" i="5"/>
  <c r="Q861" i="5"/>
  <c r="R861" i="5"/>
  <c r="S861" i="5"/>
  <c r="M862" i="5"/>
  <c r="N862" i="5"/>
  <c r="O862" i="5"/>
  <c r="P862" i="5"/>
  <c r="Q862" i="5"/>
  <c r="R862" i="5"/>
  <c r="S862" i="5"/>
  <c r="M863" i="5"/>
  <c r="N863" i="5"/>
  <c r="O863" i="5"/>
  <c r="P863" i="5"/>
  <c r="Q863" i="5"/>
  <c r="R863" i="5"/>
  <c r="S863" i="5"/>
  <c r="M864" i="5"/>
  <c r="N864" i="5"/>
  <c r="O864" i="5"/>
  <c r="P864" i="5"/>
  <c r="Q864" i="5"/>
  <c r="R864" i="5"/>
  <c r="S864" i="5"/>
  <c r="M865" i="5"/>
  <c r="N865" i="5"/>
  <c r="O865" i="5"/>
  <c r="P865" i="5"/>
  <c r="Q865" i="5"/>
  <c r="R865" i="5"/>
  <c r="S865" i="5"/>
  <c r="M866" i="5"/>
  <c r="N866" i="5"/>
  <c r="O866" i="5"/>
  <c r="P866" i="5"/>
  <c r="Q866" i="5"/>
  <c r="R866" i="5"/>
  <c r="S866" i="5"/>
  <c r="M867" i="5"/>
  <c r="N867" i="5"/>
  <c r="O867" i="5"/>
  <c r="P867" i="5"/>
  <c r="Q867" i="5"/>
  <c r="R867" i="5"/>
  <c r="S867" i="5"/>
  <c r="M868" i="5"/>
  <c r="N868" i="5"/>
  <c r="O868" i="5"/>
  <c r="P868" i="5"/>
  <c r="Q868" i="5"/>
  <c r="R868" i="5"/>
  <c r="S868" i="5"/>
  <c r="M869" i="5"/>
  <c r="N869" i="5"/>
  <c r="O869" i="5"/>
  <c r="P869" i="5"/>
  <c r="Q869" i="5"/>
  <c r="R869" i="5"/>
  <c r="S869" i="5"/>
  <c r="M870" i="5"/>
  <c r="N870" i="5"/>
  <c r="O870" i="5"/>
  <c r="P870" i="5"/>
  <c r="Q870" i="5"/>
  <c r="R870" i="5"/>
  <c r="S870" i="5"/>
  <c r="M871" i="5"/>
  <c r="N871" i="5"/>
  <c r="O871" i="5"/>
  <c r="P871" i="5"/>
  <c r="Q871" i="5"/>
  <c r="R871" i="5"/>
  <c r="S871" i="5"/>
  <c r="M872" i="5"/>
  <c r="N872" i="5"/>
  <c r="O872" i="5"/>
  <c r="P872" i="5"/>
  <c r="Q872" i="5"/>
  <c r="R872" i="5"/>
  <c r="S872" i="5"/>
  <c r="M873" i="5"/>
  <c r="N873" i="5"/>
  <c r="O873" i="5"/>
  <c r="P873" i="5"/>
  <c r="Q873" i="5"/>
  <c r="R873" i="5"/>
  <c r="S873" i="5"/>
  <c r="M874" i="5"/>
  <c r="N874" i="5"/>
  <c r="O874" i="5"/>
  <c r="P874" i="5"/>
  <c r="Q874" i="5"/>
  <c r="R874" i="5"/>
  <c r="S874" i="5"/>
  <c r="M875" i="5"/>
  <c r="N875" i="5"/>
  <c r="O875" i="5"/>
  <c r="P875" i="5"/>
  <c r="Q875" i="5"/>
  <c r="R875" i="5"/>
  <c r="S875" i="5"/>
  <c r="M876" i="5"/>
  <c r="N876" i="5"/>
  <c r="O876" i="5"/>
  <c r="P876" i="5"/>
  <c r="Q876" i="5"/>
  <c r="R876" i="5"/>
  <c r="S876" i="5"/>
  <c r="M877" i="5"/>
  <c r="N877" i="5"/>
  <c r="O877" i="5"/>
  <c r="P877" i="5"/>
  <c r="Q877" i="5"/>
  <c r="R877" i="5"/>
  <c r="S877" i="5"/>
  <c r="M878" i="5"/>
  <c r="N878" i="5"/>
  <c r="O878" i="5"/>
  <c r="P878" i="5"/>
  <c r="Q878" i="5"/>
  <c r="R878" i="5"/>
  <c r="S878" i="5"/>
  <c r="M879" i="5"/>
  <c r="N879" i="5"/>
  <c r="O879" i="5"/>
  <c r="P879" i="5"/>
  <c r="Q879" i="5"/>
  <c r="R879" i="5"/>
  <c r="S879" i="5"/>
  <c r="M880" i="5"/>
  <c r="N880" i="5"/>
  <c r="O880" i="5"/>
  <c r="P880" i="5"/>
  <c r="Q880" i="5"/>
  <c r="R880" i="5"/>
  <c r="S880" i="5"/>
  <c r="M881" i="5"/>
  <c r="N881" i="5"/>
  <c r="O881" i="5"/>
  <c r="P881" i="5"/>
  <c r="Q881" i="5"/>
  <c r="R881" i="5"/>
  <c r="S881" i="5"/>
  <c r="M882" i="5"/>
  <c r="N882" i="5"/>
  <c r="O882" i="5"/>
  <c r="P882" i="5"/>
  <c r="Q882" i="5"/>
  <c r="R882" i="5"/>
  <c r="S882" i="5"/>
  <c r="M883" i="5"/>
  <c r="N883" i="5"/>
  <c r="O883" i="5"/>
  <c r="P883" i="5"/>
  <c r="Q883" i="5"/>
  <c r="R883" i="5"/>
  <c r="S883" i="5"/>
  <c r="M884" i="5"/>
  <c r="N884" i="5"/>
  <c r="O884" i="5"/>
  <c r="P884" i="5"/>
  <c r="Q884" i="5"/>
  <c r="R884" i="5"/>
  <c r="S884" i="5"/>
  <c r="M885" i="5"/>
  <c r="N885" i="5"/>
  <c r="O885" i="5"/>
  <c r="P885" i="5"/>
  <c r="Q885" i="5"/>
  <c r="R885" i="5"/>
  <c r="S885" i="5"/>
  <c r="M886" i="5"/>
  <c r="N886" i="5"/>
  <c r="O886" i="5"/>
  <c r="P886" i="5"/>
  <c r="Q886" i="5"/>
  <c r="R886" i="5"/>
  <c r="S886" i="5"/>
  <c r="M887" i="5"/>
  <c r="N887" i="5"/>
  <c r="O887" i="5"/>
  <c r="P887" i="5"/>
  <c r="Q887" i="5"/>
  <c r="R887" i="5"/>
  <c r="S887" i="5"/>
  <c r="M888" i="5"/>
  <c r="N888" i="5"/>
  <c r="O888" i="5"/>
  <c r="P888" i="5"/>
  <c r="Q888" i="5"/>
  <c r="R888" i="5"/>
  <c r="S888" i="5"/>
  <c r="M889" i="5"/>
  <c r="N889" i="5"/>
  <c r="O889" i="5"/>
  <c r="P889" i="5"/>
  <c r="Q889" i="5"/>
  <c r="R889" i="5"/>
  <c r="S889" i="5"/>
  <c r="M890" i="5"/>
  <c r="N890" i="5"/>
  <c r="O890" i="5"/>
  <c r="P890" i="5"/>
  <c r="Q890" i="5"/>
  <c r="R890" i="5"/>
  <c r="S890" i="5"/>
  <c r="M891" i="5"/>
  <c r="N891" i="5"/>
  <c r="O891" i="5"/>
  <c r="P891" i="5"/>
  <c r="Q891" i="5"/>
  <c r="R891" i="5"/>
  <c r="S891" i="5"/>
  <c r="M892" i="5"/>
  <c r="N892" i="5"/>
  <c r="O892" i="5"/>
  <c r="P892" i="5"/>
  <c r="Q892" i="5"/>
  <c r="R892" i="5"/>
  <c r="S892" i="5"/>
  <c r="M893" i="5"/>
  <c r="N893" i="5"/>
  <c r="O893" i="5"/>
  <c r="P893" i="5"/>
  <c r="Q893" i="5"/>
  <c r="R893" i="5"/>
  <c r="S893" i="5"/>
  <c r="M894" i="5"/>
  <c r="N894" i="5"/>
  <c r="O894" i="5"/>
  <c r="P894" i="5"/>
  <c r="Q894" i="5"/>
  <c r="R894" i="5"/>
  <c r="S894" i="5"/>
  <c r="M895" i="5"/>
  <c r="N895" i="5"/>
  <c r="O895" i="5"/>
  <c r="P895" i="5"/>
  <c r="Q895" i="5"/>
  <c r="R895" i="5"/>
  <c r="S895" i="5"/>
  <c r="M896" i="5"/>
  <c r="N896" i="5"/>
  <c r="O896" i="5"/>
  <c r="P896" i="5"/>
  <c r="Q896" i="5"/>
  <c r="R896" i="5"/>
  <c r="S896" i="5"/>
  <c r="M897" i="5"/>
  <c r="N897" i="5"/>
  <c r="O897" i="5"/>
  <c r="P897" i="5"/>
  <c r="Q897" i="5"/>
  <c r="R897" i="5"/>
  <c r="S897" i="5"/>
  <c r="M898" i="5"/>
  <c r="N898" i="5"/>
  <c r="O898" i="5"/>
  <c r="P898" i="5"/>
  <c r="Q898" i="5"/>
  <c r="R898" i="5"/>
  <c r="S898" i="5"/>
  <c r="M899" i="5"/>
  <c r="N899" i="5"/>
  <c r="O899" i="5"/>
  <c r="P899" i="5"/>
  <c r="Q899" i="5"/>
  <c r="R899" i="5"/>
  <c r="S899" i="5"/>
  <c r="M900" i="5"/>
  <c r="N900" i="5"/>
  <c r="O900" i="5"/>
  <c r="P900" i="5"/>
  <c r="Q900" i="5"/>
  <c r="R900" i="5"/>
  <c r="S900" i="5"/>
  <c r="M901" i="5"/>
  <c r="N901" i="5"/>
  <c r="O901" i="5"/>
  <c r="P901" i="5"/>
  <c r="Q901" i="5"/>
  <c r="R901" i="5"/>
  <c r="S901" i="5"/>
  <c r="M902" i="5"/>
  <c r="N902" i="5"/>
  <c r="O902" i="5"/>
  <c r="P902" i="5"/>
  <c r="Q902" i="5"/>
  <c r="R902" i="5"/>
  <c r="S902" i="5"/>
  <c r="M903" i="5"/>
  <c r="N903" i="5"/>
  <c r="O903" i="5"/>
  <c r="P903" i="5"/>
  <c r="Q903" i="5"/>
  <c r="R903" i="5"/>
  <c r="S903" i="5"/>
  <c r="M904" i="5"/>
  <c r="N904" i="5"/>
  <c r="O904" i="5"/>
  <c r="P904" i="5"/>
  <c r="Q904" i="5"/>
  <c r="R904" i="5"/>
  <c r="S904" i="5"/>
  <c r="M905" i="5"/>
  <c r="N905" i="5"/>
  <c r="O905" i="5"/>
  <c r="P905" i="5"/>
  <c r="Q905" i="5"/>
  <c r="R905" i="5"/>
  <c r="S905" i="5"/>
  <c r="M906" i="5"/>
  <c r="N906" i="5"/>
  <c r="O906" i="5"/>
  <c r="P906" i="5"/>
  <c r="Q906" i="5"/>
  <c r="R906" i="5"/>
  <c r="S906" i="5"/>
  <c r="M907" i="5"/>
  <c r="N907" i="5"/>
  <c r="O907" i="5"/>
  <c r="P907" i="5"/>
  <c r="Q907" i="5"/>
  <c r="R907" i="5"/>
  <c r="S907" i="5"/>
  <c r="M908" i="5"/>
  <c r="N908" i="5"/>
  <c r="O908" i="5"/>
  <c r="P908" i="5"/>
  <c r="Q908" i="5"/>
  <c r="R908" i="5"/>
  <c r="S908" i="5"/>
  <c r="M909" i="5"/>
  <c r="N909" i="5"/>
  <c r="O909" i="5"/>
  <c r="P909" i="5"/>
  <c r="Q909" i="5"/>
  <c r="R909" i="5"/>
  <c r="S909" i="5"/>
  <c r="M910" i="5"/>
  <c r="N910" i="5"/>
  <c r="O910" i="5"/>
  <c r="P910" i="5"/>
  <c r="Q910" i="5"/>
  <c r="R910" i="5"/>
  <c r="S910" i="5"/>
  <c r="M911" i="5"/>
  <c r="N911" i="5"/>
  <c r="O911" i="5"/>
  <c r="P911" i="5"/>
  <c r="Q911" i="5"/>
  <c r="R911" i="5"/>
  <c r="S911" i="5"/>
  <c r="M912" i="5"/>
  <c r="N912" i="5"/>
  <c r="O912" i="5"/>
  <c r="P912" i="5"/>
  <c r="Q912" i="5"/>
  <c r="R912" i="5"/>
  <c r="S912" i="5"/>
  <c r="M913" i="5"/>
  <c r="N913" i="5"/>
  <c r="O913" i="5"/>
  <c r="P913" i="5"/>
  <c r="Q913" i="5"/>
  <c r="R913" i="5"/>
  <c r="S913" i="5"/>
  <c r="M914" i="5"/>
  <c r="N914" i="5"/>
  <c r="O914" i="5"/>
  <c r="P914" i="5"/>
  <c r="Q914" i="5"/>
  <c r="R914" i="5"/>
  <c r="S914" i="5"/>
  <c r="M915" i="5"/>
  <c r="N915" i="5"/>
  <c r="O915" i="5"/>
  <c r="P915" i="5"/>
  <c r="Q915" i="5"/>
  <c r="R915" i="5"/>
  <c r="S915" i="5"/>
  <c r="M916" i="5"/>
  <c r="N916" i="5"/>
  <c r="O916" i="5"/>
  <c r="P916" i="5"/>
  <c r="Q916" i="5"/>
  <c r="R916" i="5"/>
  <c r="S916" i="5"/>
  <c r="M917" i="5"/>
  <c r="N917" i="5"/>
  <c r="O917" i="5"/>
  <c r="P917" i="5"/>
  <c r="Q917" i="5"/>
  <c r="R917" i="5"/>
  <c r="S917" i="5"/>
  <c r="M918" i="5"/>
  <c r="N918" i="5"/>
  <c r="O918" i="5"/>
  <c r="P918" i="5"/>
  <c r="Q918" i="5"/>
  <c r="R918" i="5"/>
  <c r="S918" i="5"/>
  <c r="M919" i="5"/>
  <c r="N919" i="5"/>
  <c r="O919" i="5"/>
  <c r="P919" i="5"/>
  <c r="Q919" i="5"/>
  <c r="R919" i="5"/>
  <c r="S919" i="5"/>
  <c r="M920" i="5"/>
  <c r="N920" i="5"/>
  <c r="O920" i="5"/>
  <c r="P920" i="5"/>
  <c r="Q920" i="5"/>
  <c r="R920" i="5"/>
  <c r="S920" i="5"/>
  <c r="M921" i="5"/>
  <c r="N921" i="5"/>
  <c r="O921" i="5"/>
  <c r="P921" i="5"/>
  <c r="Q921" i="5"/>
  <c r="R921" i="5"/>
  <c r="S921" i="5"/>
  <c r="M922" i="5"/>
  <c r="N922" i="5"/>
  <c r="O922" i="5"/>
  <c r="P922" i="5"/>
  <c r="Q922" i="5"/>
  <c r="R922" i="5"/>
  <c r="S922" i="5"/>
  <c r="M923" i="5"/>
  <c r="N923" i="5"/>
  <c r="O923" i="5"/>
  <c r="P923" i="5"/>
  <c r="Q923" i="5"/>
  <c r="R923" i="5"/>
  <c r="S923" i="5"/>
  <c r="M924" i="5"/>
  <c r="N924" i="5"/>
  <c r="O924" i="5"/>
  <c r="P924" i="5"/>
  <c r="Q924" i="5"/>
  <c r="R924" i="5"/>
  <c r="S924" i="5"/>
  <c r="M925" i="5"/>
  <c r="N925" i="5"/>
  <c r="O925" i="5"/>
  <c r="P925" i="5"/>
  <c r="Q925" i="5"/>
  <c r="R925" i="5"/>
  <c r="S925" i="5"/>
  <c r="M926" i="5"/>
  <c r="N926" i="5"/>
  <c r="O926" i="5"/>
  <c r="P926" i="5"/>
  <c r="Q926" i="5"/>
  <c r="R926" i="5"/>
  <c r="S926" i="5"/>
  <c r="M927" i="5"/>
  <c r="N927" i="5"/>
  <c r="O927" i="5"/>
  <c r="P927" i="5"/>
  <c r="Q927" i="5"/>
  <c r="R927" i="5"/>
  <c r="S927" i="5"/>
  <c r="M928" i="5"/>
  <c r="N928" i="5"/>
  <c r="O928" i="5"/>
  <c r="P928" i="5"/>
  <c r="Q928" i="5"/>
  <c r="R928" i="5"/>
  <c r="S928" i="5"/>
  <c r="M929" i="5"/>
  <c r="N929" i="5"/>
  <c r="O929" i="5"/>
  <c r="P929" i="5"/>
  <c r="Q929" i="5"/>
  <c r="R929" i="5"/>
  <c r="S929" i="5"/>
  <c r="M930" i="5"/>
  <c r="N930" i="5"/>
  <c r="O930" i="5"/>
  <c r="P930" i="5"/>
  <c r="Q930" i="5"/>
  <c r="R930" i="5"/>
  <c r="S930" i="5"/>
  <c r="M931" i="5"/>
  <c r="N931" i="5"/>
  <c r="O931" i="5"/>
  <c r="P931" i="5"/>
  <c r="Q931" i="5"/>
  <c r="R931" i="5"/>
  <c r="S931" i="5"/>
  <c r="M932" i="5"/>
  <c r="N932" i="5"/>
  <c r="O932" i="5"/>
  <c r="P932" i="5"/>
  <c r="Q932" i="5"/>
  <c r="R932" i="5"/>
  <c r="S932" i="5"/>
  <c r="M933" i="5"/>
  <c r="N933" i="5"/>
  <c r="O933" i="5"/>
  <c r="P933" i="5"/>
  <c r="Q933" i="5"/>
  <c r="R933" i="5"/>
  <c r="S933" i="5"/>
  <c r="M934" i="5"/>
  <c r="N934" i="5"/>
  <c r="O934" i="5"/>
  <c r="P934" i="5"/>
  <c r="Q934" i="5"/>
  <c r="R934" i="5"/>
  <c r="S934" i="5"/>
  <c r="M935" i="5"/>
  <c r="N935" i="5"/>
  <c r="O935" i="5"/>
  <c r="P935" i="5"/>
  <c r="Q935" i="5"/>
  <c r="R935" i="5"/>
  <c r="S935" i="5"/>
  <c r="M936" i="5"/>
  <c r="N936" i="5"/>
  <c r="O936" i="5"/>
  <c r="P936" i="5"/>
  <c r="Q936" i="5"/>
  <c r="R936" i="5"/>
  <c r="S936" i="5"/>
  <c r="M937" i="5"/>
  <c r="N937" i="5"/>
  <c r="O937" i="5"/>
  <c r="P937" i="5"/>
  <c r="Q937" i="5"/>
  <c r="R937" i="5"/>
  <c r="S937" i="5"/>
  <c r="M938" i="5"/>
  <c r="N938" i="5"/>
  <c r="O938" i="5"/>
  <c r="P938" i="5"/>
  <c r="Q938" i="5"/>
  <c r="R938" i="5"/>
  <c r="S938" i="5"/>
  <c r="M939" i="5"/>
  <c r="N939" i="5"/>
  <c r="O939" i="5"/>
  <c r="P939" i="5"/>
  <c r="Q939" i="5"/>
  <c r="R939" i="5"/>
  <c r="S939" i="5"/>
  <c r="M940" i="5"/>
  <c r="N940" i="5"/>
  <c r="O940" i="5"/>
  <c r="P940" i="5"/>
  <c r="Q940" i="5"/>
  <c r="R940" i="5"/>
  <c r="S940" i="5"/>
  <c r="M941" i="5"/>
  <c r="N941" i="5"/>
  <c r="O941" i="5"/>
  <c r="P941" i="5"/>
  <c r="Q941" i="5"/>
  <c r="R941" i="5"/>
  <c r="S941" i="5"/>
  <c r="M942" i="5"/>
  <c r="N942" i="5"/>
  <c r="O942" i="5"/>
  <c r="P942" i="5"/>
  <c r="Q942" i="5"/>
  <c r="R942" i="5"/>
  <c r="S942" i="5"/>
  <c r="M943" i="5"/>
  <c r="N943" i="5"/>
  <c r="O943" i="5"/>
  <c r="P943" i="5"/>
  <c r="Q943" i="5"/>
  <c r="R943" i="5"/>
  <c r="S943" i="5"/>
  <c r="M944" i="5"/>
  <c r="N944" i="5"/>
  <c r="O944" i="5"/>
  <c r="P944" i="5"/>
  <c r="Q944" i="5"/>
  <c r="R944" i="5"/>
  <c r="S944" i="5"/>
  <c r="M945" i="5"/>
  <c r="N945" i="5"/>
  <c r="O945" i="5"/>
  <c r="P945" i="5"/>
  <c r="Q945" i="5"/>
  <c r="R945" i="5"/>
  <c r="S945" i="5"/>
  <c r="M946" i="5"/>
  <c r="N946" i="5"/>
  <c r="O946" i="5"/>
  <c r="P946" i="5"/>
  <c r="Q946" i="5"/>
  <c r="R946" i="5"/>
  <c r="S946" i="5"/>
  <c r="M947" i="5"/>
  <c r="N947" i="5"/>
  <c r="O947" i="5"/>
  <c r="P947" i="5"/>
  <c r="Q947" i="5"/>
  <c r="R947" i="5"/>
  <c r="S947" i="5"/>
  <c r="M948" i="5"/>
  <c r="N948" i="5"/>
  <c r="O948" i="5"/>
  <c r="P948" i="5"/>
  <c r="Q948" i="5"/>
  <c r="R948" i="5"/>
  <c r="S948" i="5"/>
  <c r="M949" i="5"/>
  <c r="N949" i="5"/>
  <c r="O949" i="5"/>
  <c r="P949" i="5"/>
  <c r="Q949" i="5"/>
  <c r="R949" i="5"/>
  <c r="S949" i="5"/>
  <c r="M950" i="5"/>
  <c r="N950" i="5"/>
  <c r="O950" i="5"/>
  <c r="P950" i="5"/>
  <c r="Q950" i="5"/>
  <c r="R950" i="5"/>
  <c r="S950" i="5"/>
  <c r="M951" i="5"/>
  <c r="N951" i="5"/>
  <c r="O951" i="5"/>
  <c r="P951" i="5"/>
  <c r="Q951" i="5"/>
  <c r="R951" i="5"/>
  <c r="S951" i="5"/>
  <c r="M952" i="5"/>
  <c r="N952" i="5"/>
  <c r="O952" i="5"/>
  <c r="P952" i="5"/>
  <c r="Q952" i="5"/>
  <c r="R952" i="5"/>
  <c r="S952" i="5"/>
  <c r="M953" i="5"/>
  <c r="N953" i="5"/>
  <c r="O953" i="5"/>
  <c r="P953" i="5"/>
  <c r="Q953" i="5"/>
  <c r="R953" i="5"/>
  <c r="S953" i="5"/>
  <c r="M954" i="5"/>
  <c r="N954" i="5"/>
  <c r="O954" i="5"/>
  <c r="P954" i="5"/>
  <c r="Q954" i="5"/>
  <c r="R954" i="5"/>
  <c r="S954" i="5"/>
  <c r="M955" i="5"/>
  <c r="N955" i="5"/>
  <c r="O955" i="5"/>
  <c r="P955" i="5"/>
  <c r="Q955" i="5"/>
  <c r="R955" i="5"/>
  <c r="S955" i="5"/>
  <c r="M956" i="5"/>
  <c r="N956" i="5"/>
  <c r="O956" i="5"/>
  <c r="P956" i="5"/>
  <c r="Q956" i="5"/>
  <c r="R956" i="5"/>
  <c r="S956" i="5"/>
  <c r="M957" i="5"/>
  <c r="N957" i="5"/>
  <c r="O957" i="5"/>
  <c r="P957" i="5"/>
  <c r="Q957" i="5"/>
  <c r="R957" i="5"/>
  <c r="S957" i="5"/>
  <c r="M958" i="5"/>
  <c r="N958" i="5"/>
  <c r="O958" i="5"/>
  <c r="P958" i="5"/>
  <c r="Q958" i="5"/>
  <c r="R958" i="5"/>
  <c r="S958" i="5"/>
  <c r="M959" i="5"/>
  <c r="N959" i="5"/>
  <c r="O959" i="5"/>
  <c r="P959" i="5"/>
  <c r="Q959" i="5"/>
  <c r="R959" i="5"/>
  <c r="S959" i="5"/>
  <c r="M960" i="5"/>
  <c r="N960" i="5"/>
  <c r="O960" i="5"/>
  <c r="P960" i="5"/>
  <c r="Q960" i="5"/>
  <c r="R960" i="5"/>
  <c r="S960" i="5"/>
  <c r="M961" i="5"/>
  <c r="N961" i="5"/>
  <c r="O961" i="5"/>
  <c r="P961" i="5"/>
  <c r="Q961" i="5"/>
  <c r="R961" i="5"/>
  <c r="S961" i="5"/>
  <c r="M962" i="5"/>
  <c r="N962" i="5"/>
  <c r="O962" i="5"/>
  <c r="P962" i="5"/>
  <c r="Q962" i="5"/>
  <c r="R962" i="5"/>
  <c r="S962" i="5"/>
  <c r="M963" i="5"/>
  <c r="N963" i="5"/>
  <c r="O963" i="5"/>
  <c r="P963" i="5"/>
  <c r="Q963" i="5"/>
  <c r="R963" i="5"/>
  <c r="S963" i="5"/>
  <c r="M964" i="5"/>
  <c r="N964" i="5"/>
  <c r="O964" i="5"/>
  <c r="P964" i="5"/>
  <c r="Q964" i="5"/>
  <c r="R964" i="5"/>
  <c r="S964" i="5"/>
  <c r="M965" i="5"/>
  <c r="N965" i="5"/>
  <c r="O965" i="5"/>
  <c r="P965" i="5"/>
  <c r="Q965" i="5"/>
  <c r="R965" i="5"/>
  <c r="S965" i="5"/>
  <c r="M966" i="5"/>
  <c r="N966" i="5"/>
  <c r="O966" i="5"/>
  <c r="P966" i="5"/>
  <c r="Q966" i="5"/>
  <c r="R966" i="5"/>
  <c r="S966" i="5"/>
  <c r="M967" i="5"/>
  <c r="N967" i="5"/>
  <c r="O967" i="5"/>
  <c r="P967" i="5"/>
  <c r="Q967" i="5"/>
  <c r="R967" i="5"/>
  <c r="S967" i="5"/>
  <c r="M968" i="5"/>
  <c r="N968" i="5"/>
  <c r="O968" i="5"/>
  <c r="P968" i="5"/>
  <c r="Q968" i="5"/>
  <c r="R968" i="5"/>
  <c r="S968" i="5"/>
  <c r="M969" i="5"/>
  <c r="N969" i="5"/>
  <c r="O969" i="5"/>
  <c r="P969" i="5"/>
  <c r="Q969" i="5"/>
  <c r="R969" i="5"/>
  <c r="S969" i="5"/>
  <c r="M970" i="5"/>
  <c r="N970" i="5"/>
  <c r="O970" i="5"/>
  <c r="P970" i="5"/>
  <c r="Q970" i="5"/>
  <c r="R970" i="5"/>
  <c r="S970" i="5"/>
  <c r="M971" i="5"/>
  <c r="N971" i="5"/>
  <c r="O971" i="5"/>
  <c r="P971" i="5"/>
  <c r="Q971" i="5"/>
  <c r="R971" i="5"/>
  <c r="S971" i="5"/>
  <c r="M972" i="5"/>
  <c r="N972" i="5"/>
  <c r="O972" i="5"/>
  <c r="P972" i="5"/>
  <c r="Q972" i="5"/>
  <c r="R972" i="5"/>
  <c r="S972" i="5"/>
  <c r="M973" i="5"/>
  <c r="N973" i="5"/>
  <c r="O973" i="5"/>
  <c r="P973" i="5"/>
  <c r="Q973" i="5"/>
  <c r="R973" i="5"/>
  <c r="S973" i="5"/>
  <c r="M974" i="5"/>
  <c r="N974" i="5"/>
  <c r="O974" i="5"/>
  <c r="P974" i="5"/>
  <c r="Q974" i="5"/>
  <c r="R974" i="5"/>
  <c r="S974" i="5"/>
  <c r="M975" i="5"/>
  <c r="N975" i="5"/>
  <c r="O975" i="5"/>
  <c r="P975" i="5"/>
  <c r="Q975" i="5"/>
  <c r="R975" i="5"/>
  <c r="S975" i="5"/>
  <c r="M976" i="5"/>
  <c r="N976" i="5"/>
  <c r="O976" i="5"/>
  <c r="P976" i="5"/>
  <c r="Q976" i="5"/>
  <c r="R976" i="5"/>
  <c r="S976" i="5"/>
  <c r="M977" i="5"/>
  <c r="N977" i="5"/>
  <c r="O977" i="5"/>
  <c r="P977" i="5"/>
  <c r="Q977" i="5"/>
  <c r="R977" i="5"/>
  <c r="S977" i="5"/>
  <c r="M978" i="5"/>
  <c r="N978" i="5"/>
  <c r="O978" i="5"/>
  <c r="P978" i="5"/>
  <c r="Q978" i="5"/>
  <c r="R978" i="5"/>
  <c r="S978" i="5"/>
  <c r="M979" i="5"/>
  <c r="N979" i="5"/>
  <c r="O979" i="5"/>
  <c r="P979" i="5"/>
  <c r="Q979" i="5"/>
  <c r="R979" i="5"/>
  <c r="S979" i="5"/>
  <c r="M980" i="5"/>
  <c r="N980" i="5"/>
  <c r="O980" i="5"/>
  <c r="P980" i="5"/>
  <c r="Q980" i="5"/>
  <c r="R980" i="5"/>
  <c r="S980" i="5"/>
  <c r="M981" i="5"/>
  <c r="N981" i="5"/>
  <c r="O981" i="5"/>
  <c r="P981" i="5"/>
  <c r="Q981" i="5"/>
  <c r="R981" i="5"/>
  <c r="S981" i="5"/>
  <c r="M982" i="5"/>
  <c r="N982" i="5"/>
  <c r="O982" i="5"/>
  <c r="P982" i="5"/>
  <c r="Q982" i="5"/>
  <c r="R982" i="5"/>
  <c r="S982" i="5"/>
  <c r="M983" i="5"/>
  <c r="N983" i="5"/>
  <c r="O983" i="5"/>
  <c r="P983" i="5"/>
  <c r="Q983" i="5"/>
  <c r="R983" i="5"/>
  <c r="S983" i="5"/>
  <c r="M984" i="5"/>
  <c r="N984" i="5"/>
  <c r="O984" i="5"/>
  <c r="P984" i="5"/>
  <c r="Q984" i="5"/>
  <c r="R984" i="5"/>
  <c r="S984" i="5"/>
  <c r="M985" i="5"/>
  <c r="N985" i="5"/>
  <c r="O985" i="5"/>
  <c r="P985" i="5"/>
  <c r="Q985" i="5"/>
  <c r="R985" i="5"/>
  <c r="S985" i="5"/>
  <c r="M986" i="5"/>
  <c r="N986" i="5"/>
  <c r="O986" i="5"/>
  <c r="P986" i="5"/>
  <c r="Q986" i="5"/>
  <c r="R986" i="5"/>
  <c r="S986" i="5"/>
  <c r="M987" i="5"/>
  <c r="N987" i="5"/>
  <c r="O987" i="5"/>
  <c r="P987" i="5"/>
  <c r="Q987" i="5"/>
  <c r="R987" i="5"/>
  <c r="S987" i="5"/>
  <c r="M988" i="5"/>
  <c r="N988" i="5"/>
  <c r="O988" i="5"/>
  <c r="P988" i="5"/>
  <c r="Q988" i="5"/>
  <c r="R988" i="5"/>
  <c r="S988" i="5"/>
  <c r="M989" i="5"/>
  <c r="N989" i="5"/>
  <c r="O989" i="5"/>
  <c r="P989" i="5"/>
  <c r="Q989" i="5"/>
  <c r="R989" i="5"/>
  <c r="S989" i="5"/>
  <c r="M990" i="5"/>
  <c r="N990" i="5"/>
  <c r="O990" i="5"/>
  <c r="P990" i="5"/>
  <c r="Q990" i="5"/>
  <c r="R990" i="5"/>
  <c r="S990" i="5"/>
  <c r="M991" i="5"/>
  <c r="N991" i="5"/>
  <c r="O991" i="5"/>
  <c r="P991" i="5"/>
  <c r="Q991" i="5"/>
  <c r="R991" i="5"/>
  <c r="S991" i="5"/>
  <c r="M992" i="5"/>
  <c r="N992" i="5"/>
  <c r="O992" i="5"/>
  <c r="P992" i="5"/>
  <c r="Q992" i="5"/>
  <c r="R992" i="5"/>
  <c r="S992" i="5"/>
  <c r="M993" i="5"/>
  <c r="N993" i="5"/>
  <c r="O993" i="5"/>
  <c r="P993" i="5"/>
  <c r="Q993" i="5"/>
  <c r="R993" i="5"/>
  <c r="S993" i="5"/>
  <c r="M994" i="5"/>
  <c r="N994" i="5"/>
  <c r="O994" i="5"/>
  <c r="P994" i="5"/>
  <c r="Q994" i="5"/>
  <c r="R994" i="5"/>
  <c r="S994" i="5"/>
  <c r="M995" i="5"/>
  <c r="N995" i="5"/>
  <c r="O995" i="5"/>
  <c r="P995" i="5"/>
  <c r="Q995" i="5"/>
  <c r="R995" i="5"/>
  <c r="S995" i="5"/>
  <c r="M996" i="5"/>
  <c r="N996" i="5"/>
  <c r="O996" i="5"/>
  <c r="P996" i="5"/>
  <c r="Q996" i="5"/>
  <c r="R996" i="5"/>
  <c r="S996" i="5"/>
  <c r="M997" i="5"/>
  <c r="N997" i="5"/>
  <c r="O997" i="5"/>
  <c r="P997" i="5"/>
  <c r="Q997" i="5"/>
  <c r="R997" i="5"/>
  <c r="S997" i="5"/>
  <c r="M998" i="5"/>
  <c r="N998" i="5"/>
  <c r="O998" i="5"/>
  <c r="P998" i="5"/>
  <c r="Q998" i="5"/>
  <c r="R998" i="5"/>
  <c r="S998" i="5"/>
  <c r="M999" i="5"/>
  <c r="N999" i="5"/>
  <c r="O999" i="5"/>
  <c r="P999" i="5"/>
  <c r="Q999" i="5"/>
  <c r="R999" i="5"/>
  <c r="S999" i="5"/>
  <c r="M1000" i="5"/>
  <c r="N1000" i="5"/>
  <c r="O1000" i="5"/>
  <c r="P1000" i="5"/>
  <c r="Q1000" i="5"/>
  <c r="R1000" i="5"/>
  <c r="S1000" i="5"/>
  <c r="M1001" i="5"/>
  <c r="N1001" i="5"/>
  <c r="O1001" i="5"/>
  <c r="P1001" i="5"/>
  <c r="Q1001" i="5"/>
  <c r="R1001" i="5"/>
  <c r="S1001" i="5"/>
  <c r="M1002" i="5"/>
  <c r="N1002" i="5"/>
  <c r="O1002" i="5"/>
  <c r="P1002" i="5"/>
  <c r="Q1002" i="5"/>
  <c r="R1002" i="5"/>
  <c r="S1002" i="5"/>
  <c r="M1003" i="5"/>
  <c r="N1003" i="5"/>
  <c r="O1003" i="5"/>
  <c r="P1003" i="5"/>
  <c r="Q1003" i="5"/>
  <c r="R1003" i="5"/>
  <c r="S1003" i="5"/>
  <c r="M1004" i="5"/>
  <c r="N1004" i="5"/>
  <c r="O1004" i="5"/>
  <c r="P1004" i="5"/>
  <c r="Q1004" i="5"/>
  <c r="R1004" i="5"/>
  <c r="S1004" i="5"/>
  <c r="M1005" i="5"/>
  <c r="N1005" i="5"/>
  <c r="O1005" i="5"/>
  <c r="P1005" i="5"/>
  <c r="Q1005" i="5"/>
  <c r="R1005" i="5"/>
  <c r="S1005" i="5"/>
  <c r="M1006" i="5"/>
  <c r="N1006" i="5"/>
  <c r="O1006" i="5"/>
  <c r="P1006" i="5"/>
  <c r="Q1006" i="5"/>
  <c r="R1006" i="5"/>
  <c r="S1006" i="5"/>
  <c r="M1007" i="5"/>
  <c r="N1007" i="5"/>
  <c r="O1007" i="5"/>
  <c r="P1007" i="5"/>
  <c r="Q1007" i="5"/>
  <c r="R1007" i="5"/>
  <c r="S1007" i="5"/>
  <c r="M1008" i="5"/>
  <c r="N1008" i="5"/>
  <c r="O1008" i="5"/>
  <c r="P1008" i="5"/>
  <c r="Q1008" i="5"/>
  <c r="R1008" i="5"/>
  <c r="S1008" i="5"/>
  <c r="M1009" i="5"/>
  <c r="N1009" i="5"/>
  <c r="O1009" i="5"/>
  <c r="P1009" i="5"/>
  <c r="Q1009" i="5"/>
  <c r="R1009" i="5"/>
  <c r="S1009" i="5"/>
  <c r="M1010" i="5"/>
  <c r="N1010" i="5"/>
  <c r="O1010" i="5"/>
  <c r="P1010" i="5"/>
  <c r="Q1010" i="5"/>
  <c r="R1010" i="5"/>
  <c r="S1010" i="5"/>
  <c r="M1011" i="5"/>
  <c r="N1011" i="5"/>
  <c r="O1011" i="5"/>
  <c r="P1011" i="5"/>
  <c r="Q1011" i="5"/>
  <c r="R1011" i="5"/>
  <c r="S1011" i="5"/>
  <c r="M1012" i="5"/>
  <c r="N1012" i="5"/>
  <c r="O1012" i="5"/>
  <c r="P1012" i="5"/>
  <c r="Q1012" i="5"/>
  <c r="R1012" i="5"/>
  <c r="S1012" i="5"/>
  <c r="M1013" i="5"/>
  <c r="N1013" i="5"/>
  <c r="O1013" i="5"/>
  <c r="P1013" i="5"/>
  <c r="Q1013" i="5"/>
  <c r="R1013" i="5"/>
  <c r="S1013" i="5"/>
  <c r="M1014" i="5"/>
  <c r="N1014" i="5"/>
  <c r="O1014" i="5"/>
  <c r="P1014" i="5"/>
  <c r="Q1014" i="5"/>
  <c r="R1014" i="5"/>
  <c r="S1014" i="5"/>
  <c r="M1015" i="5"/>
  <c r="N1015" i="5"/>
  <c r="O1015" i="5"/>
  <c r="P1015" i="5"/>
  <c r="Q1015" i="5"/>
  <c r="R1015" i="5"/>
  <c r="S1015" i="5"/>
  <c r="M1016" i="5"/>
  <c r="N1016" i="5"/>
  <c r="O1016" i="5"/>
  <c r="P1016" i="5"/>
  <c r="Q1016" i="5"/>
  <c r="R1016" i="5"/>
  <c r="S1016" i="5"/>
  <c r="M1017" i="5"/>
  <c r="N1017" i="5"/>
  <c r="O1017" i="5"/>
  <c r="P1017" i="5"/>
  <c r="Q1017" i="5"/>
  <c r="R1017" i="5"/>
  <c r="S1017" i="5"/>
  <c r="M1018" i="5"/>
  <c r="N1018" i="5"/>
  <c r="O1018" i="5"/>
  <c r="P1018" i="5"/>
  <c r="Q1018" i="5"/>
  <c r="R1018" i="5"/>
  <c r="S1018" i="5"/>
  <c r="M1019" i="5"/>
  <c r="N1019" i="5"/>
  <c r="O1019" i="5"/>
  <c r="P1019" i="5"/>
  <c r="Q1019" i="5"/>
  <c r="R1019" i="5"/>
  <c r="S1019" i="5"/>
  <c r="M1020" i="5"/>
  <c r="N1020" i="5"/>
  <c r="O1020" i="5"/>
  <c r="P1020" i="5"/>
  <c r="Q1020" i="5"/>
  <c r="R1020" i="5"/>
  <c r="S1020" i="5"/>
  <c r="M1021" i="5"/>
  <c r="N1021" i="5"/>
  <c r="O1021" i="5"/>
  <c r="P1021" i="5"/>
  <c r="Q1021" i="5"/>
  <c r="R1021" i="5"/>
  <c r="S1021" i="5"/>
  <c r="M1022" i="5"/>
  <c r="N1022" i="5"/>
  <c r="O1022" i="5"/>
  <c r="P1022" i="5"/>
  <c r="Q1022" i="5"/>
  <c r="R1022" i="5"/>
  <c r="S1022" i="5"/>
  <c r="M1023" i="5"/>
  <c r="N1023" i="5"/>
  <c r="O1023" i="5"/>
  <c r="P1023" i="5"/>
  <c r="Q1023" i="5"/>
  <c r="R1023" i="5"/>
  <c r="S1023" i="5"/>
  <c r="M1024" i="5"/>
  <c r="N1024" i="5"/>
  <c r="O1024" i="5"/>
  <c r="P1024" i="5"/>
  <c r="Q1024" i="5"/>
  <c r="R1024" i="5"/>
  <c r="S1024" i="5"/>
  <c r="M1025" i="5"/>
  <c r="N1025" i="5"/>
  <c r="O1025" i="5"/>
  <c r="P1025" i="5"/>
  <c r="Q1025" i="5"/>
  <c r="R1025" i="5"/>
  <c r="S1025" i="5"/>
  <c r="M1026" i="5"/>
  <c r="N1026" i="5"/>
  <c r="O1026" i="5"/>
  <c r="P1026" i="5"/>
  <c r="Q1026" i="5"/>
  <c r="R1026" i="5"/>
  <c r="S1026" i="5"/>
  <c r="M1027" i="5"/>
  <c r="N1027" i="5"/>
  <c r="O1027" i="5"/>
  <c r="P1027" i="5"/>
  <c r="Q1027" i="5"/>
  <c r="R1027" i="5"/>
  <c r="S1027" i="5"/>
  <c r="M1028" i="5"/>
  <c r="N1028" i="5"/>
  <c r="O1028" i="5"/>
  <c r="P1028" i="5"/>
  <c r="Q1028" i="5"/>
  <c r="R1028" i="5"/>
  <c r="S1028" i="5"/>
  <c r="M1029" i="5"/>
  <c r="N1029" i="5"/>
  <c r="O1029" i="5"/>
  <c r="P1029" i="5"/>
  <c r="Q1029" i="5"/>
  <c r="R1029" i="5"/>
  <c r="S1029" i="5"/>
  <c r="M1030" i="5"/>
  <c r="N1030" i="5"/>
  <c r="O1030" i="5"/>
  <c r="P1030" i="5"/>
  <c r="Q1030" i="5"/>
  <c r="R1030" i="5"/>
  <c r="S1030" i="5"/>
  <c r="M1031" i="5"/>
  <c r="N1031" i="5"/>
  <c r="O1031" i="5"/>
  <c r="P1031" i="5"/>
  <c r="Q1031" i="5"/>
  <c r="R1031" i="5"/>
  <c r="S1031" i="5"/>
  <c r="M1032" i="5"/>
  <c r="N1032" i="5"/>
  <c r="O1032" i="5"/>
  <c r="P1032" i="5"/>
  <c r="Q1032" i="5"/>
  <c r="R1032" i="5"/>
  <c r="S1032" i="5"/>
  <c r="M1033" i="5"/>
  <c r="N1033" i="5"/>
  <c r="O1033" i="5"/>
  <c r="P1033" i="5"/>
  <c r="Q1033" i="5"/>
  <c r="R1033" i="5"/>
  <c r="S1033" i="5"/>
  <c r="M1034" i="5"/>
  <c r="N1034" i="5"/>
  <c r="O1034" i="5"/>
  <c r="P1034" i="5"/>
  <c r="Q1034" i="5"/>
  <c r="R1034" i="5"/>
  <c r="S1034" i="5"/>
  <c r="M1035" i="5"/>
  <c r="N1035" i="5"/>
  <c r="O1035" i="5"/>
  <c r="P1035" i="5"/>
  <c r="Q1035" i="5"/>
  <c r="R1035" i="5"/>
  <c r="S1035" i="5"/>
  <c r="M1036" i="5"/>
  <c r="N1036" i="5"/>
  <c r="O1036" i="5"/>
  <c r="P1036" i="5"/>
  <c r="Q1036" i="5"/>
  <c r="R1036" i="5"/>
  <c r="S1036" i="5"/>
  <c r="M1037" i="5"/>
  <c r="N1037" i="5"/>
  <c r="O1037" i="5"/>
  <c r="P1037" i="5"/>
  <c r="Q1037" i="5"/>
  <c r="R1037" i="5"/>
  <c r="S1037" i="5"/>
  <c r="M1038" i="5"/>
  <c r="N1038" i="5"/>
  <c r="O1038" i="5"/>
  <c r="P1038" i="5"/>
  <c r="Q1038" i="5"/>
  <c r="R1038" i="5"/>
  <c r="S1038" i="5"/>
  <c r="M1039" i="5"/>
  <c r="N1039" i="5"/>
  <c r="O1039" i="5"/>
  <c r="P1039" i="5"/>
  <c r="Q1039" i="5"/>
  <c r="R1039" i="5"/>
  <c r="S1039" i="5"/>
  <c r="M1040" i="5"/>
  <c r="N1040" i="5"/>
  <c r="O1040" i="5"/>
  <c r="P1040" i="5"/>
  <c r="Q1040" i="5"/>
  <c r="R1040" i="5"/>
  <c r="S1040" i="5"/>
  <c r="M1041" i="5"/>
  <c r="N1041" i="5"/>
  <c r="O1041" i="5"/>
  <c r="P1041" i="5"/>
  <c r="Q1041" i="5"/>
  <c r="R1041" i="5"/>
  <c r="S1041" i="5"/>
  <c r="M1042" i="5"/>
  <c r="N1042" i="5"/>
  <c r="O1042" i="5"/>
  <c r="P1042" i="5"/>
  <c r="Q1042" i="5"/>
  <c r="R1042" i="5"/>
  <c r="S1042" i="5"/>
  <c r="M1043" i="5"/>
  <c r="N1043" i="5"/>
  <c r="O1043" i="5"/>
  <c r="P1043" i="5"/>
  <c r="Q1043" i="5"/>
  <c r="R1043" i="5"/>
  <c r="S1043" i="5"/>
  <c r="M1044" i="5"/>
  <c r="N1044" i="5"/>
  <c r="O1044" i="5"/>
  <c r="P1044" i="5"/>
  <c r="Q1044" i="5"/>
  <c r="R1044" i="5"/>
  <c r="S1044" i="5"/>
  <c r="M1045" i="5"/>
  <c r="N1045" i="5"/>
  <c r="O1045" i="5"/>
  <c r="P1045" i="5"/>
  <c r="Q1045" i="5"/>
  <c r="R1045" i="5"/>
  <c r="S1045" i="5"/>
  <c r="M1046" i="5"/>
  <c r="N1046" i="5"/>
  <c r="O1046" i="5"/>
  <c r="P1046" i="5"/>
  <c r="Q1046" i="5"/>
  <c r="R1046" i="5"/>
  <c r="S1046" i="5"/>
  <c r="M1047" i="5"/>
  <c r="N1047" i="5"/>
  <c r="O1047" i="5"/>
  <c r="P1047" i="5"/>
  <c r="Q1047" i="5"/>
  <c r="R1047" i="5"/>
  <c r="S1047" i="5"/>
  <c r="M1048" i="5"/>
  <c r="N1048" i="5"/>
  <c r="O1048" i="5"/>
  <c r="P1048" i="5"/>
  <c r="Q1048" i="5"/>
  <c r="R1048" i="5"/>
  <c r="S1048" i="5"/>
  <c r="M1049" i="5"/>
  <c r="N1049" i="5"/>
  <c r="O1049" i="5"/>
  <c r="P1049" i="5"/>
  <c r="Q1049" i="5"/>
  <c r="R1049" i="5"/>
  <c r="S1049" i="5"/>
  <c r="M1050" i="5"/>
  <c r="N1050" i="5"/>
  <c r="O1050" i="5"/>
  <c r="P1050" i="5"/>
  <c r="Q1050" i="5"/>
  <c r="R1050" i="5"/>
  <c r="S1050" i="5"/>
  <c r="M1051" i="5"/>
  <c r="N1051" i="5"/>
  <c r="O1051" i="5"/>
  <c r="P1051" i="5"/>
  <c r="Q1051" i="5"/>
  <c r="R1051" i="5"/>
  <c r="S1051" i="5"/>
  <c r="M1052" i="5"/>
  <c r="N1052" i="5"/>
  <c r="O1052" i="5"/>
  <c r="P1052" i="5"/>
  <c r="Q1052" i="5"/>
  <c r="R1052" i="5"/>
  <c r="S1052" i="5"/>
  <c r="M1053" i="5"/>
  <c r="N1053" i="5"/>
  <c r="O1053" i="5"/>
  <c r="P1053" i="5"/>
  <c r="Q1053" i="5"/>
  <c r="R1053" i="5"/>
  <c r="S1053" i="5"/>
  <c r="M1054" i="5"/>
  <c r="N1054" i="5"/>
  <c r="O1054" i="5"/>
  <c r="P1054" i="5"/>
  <c r="Q1054" i="5"/>
  <c r="R1054" i="5"/>
  <c r="S1054" i="5"/>
  <c r="M1055" i="5"/>
  <c r="N1055" i="5"/>
  <c r="O1055" i="5"/>
  <c r="P1055" i="5"/>
  <c r="Q1055" i="5"/>
  <c r="R1055" i="5"/>
  <c r="S1055" i="5"/>
  <c r="M1056" i="5"/>
  <c r="N1056" i="5"/>
  <c r="O1056" i="5"/>
  <c r="P1056" i="5"/>
  <c r="Q1056" i="5"/>
  <c r="R1056" i="5"/>
  <c r="S1056" i="5"/>
  <c r="M1057" i="5"/>
  <c r="N1057" i="5"/>
  <c r="O1057" i="5"/>
  <c r="P1057" i="5"/>
  <c r="Q1057" i="5"/>
  <c r="R1057" i="5"/>
  <c r="S1057" i="5"/>
  <c r="M1058" i="5"/>
  <c r="N1058" i="5"/>
  <c r="O1058" i="5"/>
  <c r="P1058" i="5"/>
  <c r="Q1058" i="5"/>
  <c r="R1058" i="5"/>
  <c r="S1058" i="5"/>
  <c r="M1059" i="5"/>
  <c r="N1059" i="5"/>
  <c r="O1059" i="5"/>
  <c r="P1059" i="5"/>
  <c r="Q1059" i="5"/>
  <c r="R1059" i="5"/>
  <c r="S1059" i="5"/>
  <c r="M1060" i="5"/>
  <c r="N1060" i="5"/>
  <c r="O1060" i="5"/>
  <c r="P1060" i="5"/>
  <c r="Q1060" i="5"/>
  <c r="R1060" i="5"/>
  <c r="S1060" i="5"/>
  <c r="M1061" i="5"/>
  <c r="N1061" i="5"/>
  <c r="O1061" i="5"/>
  <c r="P1061" i="5"/>
  <c r="Q1061" i="5"/>
  <c r="R1061" i="5"/>
  <c r="S1061" i="5"/>
  <c r="M1062" i="5"/>
  <c r="N1062" i="5"/>
  <c r="O1062" i="5"/>
  <c r="P1062" i="5"/>
  <c r="Q1062" i="5"/>
  <c r="R1062" i="5"/>
  <c r="S1062" i="5"/>
  <c r="M1063" i="5"/>
  <c r="N1063" i="5"/>
  <c r="O1063" i="5"/>
  <c r="P1063" i="5"/>
  <c r="Q1063" i="5"/>
  <c r="R1063" i="5"/>
  <c r="S1063" i="5"/>
  <c r="M1064" i="5"/>
  <c r="N1064" i="5"/>
  <c r="O1064" i="5"/>
  <c r="P1064" i="5"/>
  <c r="Q1064" i="5"/>
  <c r="R1064" i="5"/>
  <c r="S1064" i="5"/>
  <c r="M1065" i="5"/>
  <c r="N1065" i="5"/>
  <c r="O1065" i="5"/>
  <c r="P1065" i="5"/>
  <c r="Q1065" i="5"/>
  <c r="R1065" i="5"/>
  <c r="S1065" i="5"/>
  <c r="M1066" i="5"/>
  <c r="N1066" i="5"/>
  <c r="O1066" i="5"/>
  <c r="P1066" i="5"/>
  <c r="Q1066" i="5"/>
  <c r="R1066" i="5"/>
  <c r="S1066" i="5"/>
  <c r="M1067" i="5"/>
  <c r="N1067" i="5"/>
  <c r="O1067" i="5"/>
  <c r="P1067" i="5"/>
  <c r="Q1067" i="5"/>
  <c r="R1067" i="5"/>
  <c r="S1067" i="5"/>
  <c r="M1068" i="5"/>
  <c r="N1068" i="5"/>
  <c r="O1068" i="5"/>
  <c r="P1068" i="5"/>
  <c r="Q1068" i="5"/>
  <c r="R1068" i="5"/>
  <c r="S1068" i="5"/>
  <c r="M1069" i="5"/>
  <c r="N1069" i="5"/>
  <c r="O1069" i="5"/>
  <c r="P1069" i="5"/>
  <c r="Q1069" i="5"/>
  <c r="R1069" i="5"/>
  <c r="S1069" i="5"/>
  <c r="M1070" i="5"/>
  <c r="N1070" i="5"/>
  <c r="O1070" i="5"/>
  <c r="P1070" i="5"/>
  <c r="Q1070" i="5"/>
  <c r="R1070" i="5"/>
  <c r="S1070" i="5"/>
  <c r="M1071" i="5"/>
  <c r="N1071" i="5"/>
  <c r="O1071" i="5"/>
  <c r="P1071" i="5"/>
  <c r="Q1071" i="5"/>
  <c r="R1071" i="5"/>
  <c r="S1071" i="5"/>
  <c r="M1072" i="5"/>
  <c r="N1072" i="5"/>
  <c r="O1072" i="5"/>
  <c r="P1072" i="5"/>
  <c r="Q1072" i="5"/>
  <c r="R1072" i="5"/>
  <c r="S1072" i="5"/>
  <c r="M1073" i="5"/>
  <c r="N1073" i="5"/>
  <c r="O1073" i="5"/>
  <c r="P1073" i="5"/>
  <c r="Q1073" i="5"/>
  <c r="R1073" i="5"/>
  <c r="S1073" i="5"/>
  <c r="M1074" i="5"/>
  <c r="N1074" i="5"/>
  <c r="O1074" i="5"/>
  <c r="P1074" i="5"/>
  <c r="Q1074" i="5"/>
  <c r="R1074" i="5"/>
  <c r="S1074" i="5"/>
  <c r="M1075" i="5"/>
  <c r="N1075" i="5"/>
  <c r="O1075" i="5"/>
  <c r="P1075" i="5"/>
  <c r="Q1075" i="5"/>
  <c r="R1075" i="5"/>
  <c r="S1075" i="5"/>
  <c r="M1076" i="5"/>
  <c r="N1076" i="5"/>
  <c r="O1076" i="5"/>
  <c r="P1076" i="5"/>
  <c r="Q1076" i="5"/>
  <c r="R1076" i="5"/>
  <c r="S1076" i="5"/>
  <c r="M1077" i="5"/>
  <c r="N1077" i="5"/>
  <c r="O1077" i="5"/>
  <c r="P1077" i="5"/>
  <c r="Q1077" i="5"/>
  <c r="R1077" i="5"/>
  <c r="S1077" i="5"/>
  <c r="M1078" i="5"/>
  <c r="N1078" i="5"/>
  <c r="O1078" i="5"/>
  <c r="P1078" i="5"/>
  <c r="Q1078" i="5"/>
  <c r="R1078" i="5"/>
  <c r="S1078" i="5"/>
  <c r="M1079" i="5"/>
  <c r="N1079" i="5"/>
  <c r="O1079" i="5"/>
  <c r="P1079" i="5"/>
  <c r="Q1079" i="5"/>
  <c r="R1079" i="5"/>
  <c r="S1079" i="5"/>
  <c r="M1080" i="5"/>
  <c r="N1080" i="5"/>
  <c r="O1080" i="5"/>
  <c r="P1080" i="5"/>
  <c r="Q1080" i="5"/>
  <c r="R1080" i="5"/>
  <c r="S1080" i="5"/>
  <c r="M1081" i="5"/>
  <c r="N1081" i="5"/>
  <c r="O1081" i="5"/>
  <c r="P1081" i="5"/>
  <c r="Q1081" i="5"/>
  <c r="R1081" i="5"/>
  <c r="S1081" i="5"/>
  <c r="M1082" i="5"/>
  <c r="N1082" i="5"/>
  <c r="O1082" i="5"/>
  <c r="P1082" i="5"/>
  <c r="Q1082" i="5"/>
  <c r="R1082" i="5"/>
  <c r="S1082" i="5"/>
  <c r="M1083" i="5"/>
  <c r="N1083" i="5"/>
  <c r="O1083" i="5"/>
  <c r="P1083" i="5"/>
  <c r="Q1083" i="5"/>
  <c r="R1083" i="5"/>
  <c r="S1083" i="5"/>
  <c r="M1084" i="5"/>
  <c r="N1084" i="5"/>
  <c r="O1084" i="5"/>
  <c r="P1084" i="5"/>
  <c r="Q1084" i="5"/>
  <c r="R1084" i="5"/>
  <c r="S1084" i="5"/>
  <c r="M1085" i="5"/>
  <c r="N1085" i="5"/>
  <c r="O1085" i="5"/>
  <c r="P1085" i="5"/>
  <c r="Q1085" i="5"/>
  <c r="R1085" i="5"/>
  <c r="S1085" i="5"/>
  <c r="M1086" i="5"/>
  <c r="N1086" i="5"/>
  <c r="O1086" i="5"/>
  <c r="P1086" i="5"/>
  <c r="Q1086" i="5"/>
  <c r="R1086" i="5"/>
  <c r="S1086" i="5"/>
  <c r="M1087" i="5"/>
  <c r="N1087" i="5"/>
  <c r="O1087" i="5"/>
  <c r="P1087" i="5"/>
  <c r="Q1087" i="5"/>
  <c r="R1087" i="5"/>
  <c r="S1087" i="5"/>
  <c r="M1088" i="5"/>
  <c r="N1088" i="5"/>
  <c r="O1088" i="5"/>
  <c r="P1088" i="5"/>
  <c r="Q1088" i="5"/>
  <c r="R1088" i="5"/>
  <c r="S1088" i="5"/>
  <c r="M1089" i="5"/>
  <c r="N1089" i="5"/>
  <c r="O1089" i="5"/>
  <c r="P1089" i="5"/>
  <c r="Q1089" i="5"/>
  <c r="R1089" i="5"/>
  <c r="S1089" i="5"/>
  <c r="M1090" i="5"/>
  <c r="N1090" i="5"/>
  <c r="O1090" i="5"/>
  <c r="P1090" i="5"/>
  <c r="Q1090" i="5"/>
  <c r="R1090" i="5"/>
  <c r="S1090" i="5"/>
  <c r="M1091" i="5"/>
  <c r="N1091" i="5"/>
  <c r="O1091" i="5"/>
  <c r="P1091" i="5"/>
  <c r="Q1091" i="5"/>
  <c r="R1091" i="5"/>
  <c r="S1091" i="5"/>
  <c r="M1092" i="5"/>
  <c r="N1092" i="5"/>
  <c r="O1092" i="5"/>
  <c r="P1092" i="5"/>
  <c r="Q1092" i="5"/>
  <c r="R1092" i="5"/>
  <c r="S1092" i="5"/>
  <c r="M1093" i="5"/>
  <c r="N1093" i="5"/>
  <c r="O1093" i="5"/>
  <c r="P1093" i="5"/>
  <c r="Q1093" i="5"/>
  <c r="R1093" i="5"/>
  <c r="S1093" i="5"/>
  <c r="M1094" i="5"/>
  <c r="N1094" i="5"/>
  <c r="O1094" i="5"/>
  <c r="P1094" i="5"/>
  <c r="Q1094" i="5"/>
  <c r="R1094" i="5"/>
  <c r="S1094" i="5"/>
  <c r="M1095" i="5"/>
  <c r="N1095" i="5"/>
  <c r="O1095" i="5"/>
  <c r="P1095" i="5"/>
  <c r="Q1095" i="5"/>
  <c r="R1095" i="5"/>
  <c r="S1095" i="5"/>
  <c r="M1096" i="5"/>
  <c r="N1096" i="5"/>
  <c r="O1096" i="5"/>
  <c r="P1096" i="5"/>
  <c r="Q1096" i="5"/>
  <c r="R1096" i="5"/>
  <c r="S1096" i="5"/>
  <c r="M1097" i="5"/>
  <c r="N1097" i="5"/>
  <c r="O1097" i="5"/>
  <c r="P1097" i="5"/>
  <c r="Q1097" i="5"/>
  <c r="R1097" i="5"/>
  <c r="S1097" i="5"/>
  <c r="M1098" i="5"/>
  <c r="N1098" i="5"/>
  <c r="O1098" i="5"/>
  <c r="P1098" i="5"/>
  <c r="Q1098" i="5"/>
  <c r="R1098" i="5"/>
  <c r="S1098" i="5"/>
  <c r="M1099" i="5"/>
  <c r="N1099" i="5"/>
  <c r="O1099" i="5"/>
  <c r="P1099" i="5"/>
  <c r="Q1099" i="5"/>
  <c r="R1099" i="5"/>
  <c r="S1099" i="5"/>
  <c r="M1100" i="5"/>
  <c r="N1100" i="5"/>
  <c r="O1100" i="5"/>
  <c r="P1100" i="5"/>
  <c r="Q1100" i="5"/>
  <c r="R1100" i="5"/>
  <c r="S1100" i="5"/>
  <c r="M1101" i="5"/>
  <c r="N1101" i="5"/>
  <c r="O1101" i="5"/>
  <c r="P1101" i="5"/>
  <c r="Q1101" i="5"/>
  <c r="R1101" i="5"/>
  <c r="S1101" i="5"/>
  <c r="M1102" i="5"/>
  <c r="N1102" i="5"/>
  <c r="O1102" i="5"/>
  <c r="P1102" i="5"/>
  <c r="Q1102" i="5"/>
  <c r="R1102" i="5"/>
  <c r="S1102" i="5"/>
  <c r="M1103" i="5"/>
  <c r="N1103" i="5"/>
  <c r="O1103" i="5"/>
  <c r="P1103" i="5"/>
  <c r="Q1103" i="5"/>
  <c r="R1103" i="5"/>
  <c r="S1103" i="5"/>
  <c r="M1104" i="5"/>
  <c r="N1104" i="5"/>
  <c r="O1104" i="5"/>
  <c r="P1104" i="5"/>
  <c r="Q1104" i="5"/>
  <c r="R1104" i="5"/>
  <c r="S1104" i="5"/>
  <c r="M1105" i="5"/>
  <c r="N1105" i="5"/>
  <c r="O1105" i="5"/>
  <c r="P1105" i="5"/>
  <c r="Q1105" i="5"/>
  <c r="R1105" i="5"/>
  <c r="S1105" i="5"/>
  <c r="M1106" i="5"/>
  <c r="N1106" i="5"/>
  <c r="O1106" i="5"/>
  <c r="P1106" i="5"/>
  <c r="Q1106" i="5"/>
  <c r="R1106" i="5"/>
  <c r="S1106" i="5"/>
  <c r="M1107" i="5"/>
  <c r="N1107" i="5"/>
  <c r="O1107" i="5"/>
  <c r="P1107" i="5"/>
  <c r="Q1107" i="5"/>
  <c r="R1107" i="5"/>
  <c r="S1107" i="5"/>
  <c r="M1108" i="5"/>
  <c r="N1108" i="5"/>
  <c r="O1108" i="5"/>
  <c r="P1108" i="5"/>
  <c r="Q1108" i="5"/>
  <c r="R1108" i="5"/>
  <c r="S1108" i="5"/>
  <c r="M1109" i="5"/>
  <c r="N1109" i="5"/>
  <c r="O1109" i="5"/>
  <c r="P1109" i="5"/>
  <c r="Q1109" i="5"/>
  <c r="R1109" i="5"/>
  <c r="S1109" i="5"/>
  <c r="M1110" i="5"/>
  <c r="N1110" i="5"/>
  <c r="O1110" i="5"/>
  <c r="P1110" i="5"/>
  <c r="Q1110" i="5"/>
  <c r="R1110" i="5"/>
  <c r="S1110" i="5"/>
  <c r="M1111" i="5"/>
  <c r="N1111" i="5"/>
  <c r="O1111" i="5"/>
  <c r="P1111" i="5"/>
  <c r="Q1111" i="5"/>
  <c r="R1111" i="5"/>
  <c r="S1111" i="5"/>
  <c r="M1112" i="5"/>
  <c r="N1112" i="5"/>
  <c r="O1112" i="5"/>
  <c r="P1112" i="5"/>
  <c r="Q1112" i="5"/>
  <c r="R1112" i="5"/>
  <c r="S1112" i="5"/>
  <c r="M1113" i="5"/>
  <c r="N1113" i="5"/>
  <c r="O1113" i="5"/>
  <c r="P1113" i="5"/>
  <c r="Q1113" i="5"/>
  <c r="R1113" i="5"/>
  <c r="S1113" i="5"/>
  <c r="M1114" i="5"/>
  <c r="N1114" i="5"/>
  <c r="O1114" i="5"/>
  <c r="P1114" i="5"/>
  <c r="Q1114" i="5"/>
  <c r="R1114" i="5"/>
  <c r="S1114" i="5"/>
  <c r="M1115" i="5"/>
  <c r="N1115" i="5"/>
  <c r="O1115" i="5"/>
  <c r="P1115" i="5"/>
  <c r="Q1115" i="5"/>
  <c r="R1115" i="5"/>
  <c r="S1115" i="5"/>
  <c r="M1116" i="5"/>
  <c r="N1116" i="5"/>
  <c r="O1116" i="5"/>
  <c r="P1116" i="5"/>
  <c r="Q1116" i="5"/>
  <c r="R1116" i="5"/>
  <c r="S1116" i="5"/>
  <c r="M1117" i="5"/>
  <c r="N1117" i="5"/>
  <c r="O1117" i="5"/>
  <c r="P1117" i="5"/>
  <c r="Q1117" i="5"/>
  <c r="R1117" i="5"/>
  <c r="S1117" i="5"/>
  <c r="M1118" i="5"/>
  <c r="N1118" i="5"/>
  <c r="O1118" i="5"/>
  <c r="P1118" i="5"/>
  <c r="Q1118" i="5"/>
  <c r="R1118" i="5"/>
  <c r="S1118" i="5"/>
  <c r="M1119" i="5"/>
  <c r="N1119" i="5"/>
  <c r="O1119" i="5"/>
  <c r="P1119" i="5"/>
  <c r="Q1119" i="5"/>
  <c r="R1119" i="5"/>
  <c r="S1119" i="5"/>
  <c r="M1120" i="5"/>
  <c r="N1120" i="5"/>
  <c r="O1120" i="5"/>
  <c r="P1120" i="5"/>
  <c r="Q1120" i="5"/>
  <c r="R1120" i="5"/>
  <c r="S1120" i="5"/>
  <c r="M1121" i="5"/>
  <c r="N1121" i="5"/>
  <c r="O1121" i="5"/>
  <c r="P1121" i="5"/>
  <c r="Q1121" i="5"/>
  <c r="R1121" i="5"/>
  <c r="S1121" i="5"/>
  <c r="M1122" i="5"/>
  <c r="N1122" i="5"/>
  <c r="O1122" i="5"/>
  <c r="P1122" i="5"/>
  <c r="Q1122" i="5"/>
  <c r="R1122" i="5"/>
  <c r="S1122" i="5"/>
  <c r="M1123" i="5"/>
  <c r="N1123" i="5"/>
  <c r="O1123" i="5"/>
  <c r="P1123" i="5"/>
  <c r="Q1123" i="5"/>
  <c r="R1123" i="5"/>
  <c r="S1123" i="5"/>
  <c r="M1124" i="5"/>
  <c r="N1124" i="5"/>
  <c r="O1124" i="5"/>
  <c r="P1124" i="5"/>
  <c r="Q1124" i="5"/>
  <c r="R1124" i="5"/>
  <c r="S1124" i="5"/>
  <c r="M1125" i="5"/>
  <c r="N1125" i="5"/>
  <c r="O1125" i="5"/>
  <c r="P1125" i="5"/>
  <c r="Q1125" i="5"/>
  <c r="R1125" i="5"/>
  <c r="S1125" i="5"/>
  <c r="M1126" i="5"/>
  <c r="N1126" i="5"/>
  <c r="O1126" i="5"/>
  <c r="P1126" i="5"/>
  <c r="Q1126" i="5"/>
  <c r="R1126" i="5"/>
  <c r="S1126" i="5"/>
  <c r="M1127" i="5"/>
  <c r="N1127" i="5"/>
  <c r="O1127" i="5"/>
  <c r="P1127" i="5"/>
  <c r="Q1127" i="5"/>
  <c r="R1127" i="5"/>
  <c r="S1127" i="5"/>
  <c r="M1128" i="5"/>
  <c r="N1128" i="5"/>
  <c r="O1128" i="5"/>
  <c r="P1128" i="5"/>
  <c r="Q1128" i="5"/>
  <c r="R1128" i="5"/>
  <c r="S1128" i="5"/>
  <c r="M1129" i="5"/>
  <c r="N1129" i="5"/>
  <c r="O1129" i="5"/>
  <c r="P1129" i="5"/>
  <c r="Q1129" i="5"/>
  <c r="R1129" i="5"/>
  <c r="S1129" i="5"/>
  <c r="M1130" i="5"/>
  <c r="N1130" i="5"/>
  <c r="O1130" i="5"/>
  <c r="P1130" i="5"/>
  <c r="Q1130" i="5"/>
  <c r="R1130" i="5"/>
  <c r="S1130" i="5"/>
  <c r="M1131" i="5"/>
  <c r="N1131" i="5"/>
  <c r="O1131" i="5"/>
  <c r="P1131" i="5"/>
  <c r="Q1131" i="5"/>
  <c r="R1131" i="5"/>
  <c r="S1131" i="5"/>
  <c r="M1132" i="5"/>
  <c r="N1132" i="5"/>
  <c r="O1132" i="5"/>
  <c r="P1132" i="5"/>
  <c r="Q1132" i="5"/>
  <c r="R1132" i="5"/>
  <c r="S1132" i="5"/>
  <c r="M1133" i="5"/>
  <c r="N1133" i="5"/>
  <c r="O1133" i="5"/>
  <c r="P1133" i="5"/>
  <c r="Q1133" i="5"/>
  <c r="R1133" i="5"/>
  <c r="S1133" i="5"/>
  <c r="M1134" i="5"/>
  <c r="N1134" i="5"/>
  <c r="O1134" i="5"/>
  <c r="P1134" i="5"/>
  <c r="Q1134" i="5"/>
  <c r="R1134" i="5"/>
  <c r="S1134" i="5"/>
  <c r="M1135" i="5"/>
  <c r="N1135" i="5"/>
  <c r="O1135" i="5"/>
  <c r="P1135" i="5"/>
  <c r="Q1135" i="5"/>
  <c r="R1135" i="5"/>
  <c r="S1135" i="5"/>
  <c r="M1136" i="5"/>
  <c r="N1136" i="5"/>
  <c r="O1136" i="5"/>
  <c r="P1136" i="5"/>
  <c r="Q1136" i="5"/>
  <c r="R1136" i="5"/>
  <c r="S1136" i="5"/>
  <c r="M1137" i="5"/>
  <c r="N1137" i="5"/>
  <c r="O1137" i="5"/>
  <c r="P1137" i="5"/>
  <c r="Q1137" i="5"/>
  <c r="R1137" i="5"/>
  <c r="S1137" i="5"/>
  <c r="M1138" i="5"/>
  <c r="N1138" i="5"/>
  <c r="O1138" i="5"/>
  <c r="P1138" i="5"/>
  <c r="Q1138" i="5"/>
  <c r="R1138" i="5"/>
  <c r="S1138" i="5"/>
  <c r="M1139" i="5"/>
  <c r="N1139" i="5"/>
  <c r="O1139" i="5"/>
  <c r="P1139" i="5"/>
  <c r="Q1139" i="5"/>
  <c r="R1139" i="5"/>
  <c r="S1139" i="5"/>
  <c r="M1140" i="5"/>
  <c r="N1140" i="5"/>
  <c r="O1140" i="5"/>
  <c r="P1140" i="5"/>
  <c r="Q1140" i="5"/>
  <c r="R1140" i="5"/>
  <c r="S1140" i="5"/>
  <c r="M1141" i="5"/>
  <c r="N1141" i="5"/>
  <c r="O1141" i="5"/>
  <c r="P1141" i="5"/>
  <c r="Q1141" i="5"/>
  <c r="R1141" i="5"/>
  <c r="S1141" i="5"/>
  <c r="M1142" i="5"/>
  <c r="N1142" i="5"/>
  <c r="O1142" i="5"/>
  <c r="P1142" i="5"/>
  <c r="Q1142" i="5"/>
  <c r="R1142" i="5"/>
  <c r="S1142" i="5"/>
  <c r="M1143" i="5"/>
  <c r="N1143" i="5"/>
  <c r="O1143" i="5"/>
  <c r="P1143" i="5"/>
  <c r="Q1143" i="5"/>
  <c r="R1143" i="5"/>
  <c r="S1143" i="5"/>
  <c r="M1144" i="5"/>
  <c r="N1144" i="5"/>
  <c r="O1144" i="5"/>
  <c r="P1144" i="5"/>
  <c r="Q1144" i="5"/>
  <c r="R1144" i="5"/>
  <c r="S1144" i="5"/>
  <c r="M1145" i="5"/>
  <c r="N1145" i="5"/>
  <c r="O1145" i="5"/>
  <c r="P1145" i="5"/>
  <c r="Q1145" i="5"/>
  <c r="R1145" i="5"/>
  <c r="S1145" i="5"/>
  <c r="M1146" i="5"/>
  <c r="N1146" i="5"/>
  <c r="O1146" i="5"/>
  <c r="P1146" i="5"/>
  <c r="Q1146" i="5"/>
  <c r="R1146" i="5"/>
  <c r="S1146" i="5"/>
  <c r="M1147" i="5"/>
  <c r="N1147" i="5"/>
  <c r="O1147" i="5"/>
  <c r="P1147" i="5"/>
  <c r="Q1147" i="5"/>
  <c r="R1147" i="5"/>
  <c r="S1147" i="5"/>
  <c r="M1148" i="5"/>
  <c r="N1148" i="5"/>
  <c r="O1148" i="5"/>
  <c r="P1148" i="5"/>
  <c r="Q1148" i="5"/>
  <c r="R1148" i="5"/>
  <c r="S1148" i="5"/>
  <c r="M1149" i="5"/>
  <c r="N1149" i="5"/>
  <c r="O1149" i="5"/>
  <c r="P1149" i="5"/>
  <c r="Q1149" i="5"/>
  <c r="R1149" i="5"/>
  <c r="S1149" i="5"/>
  <c r="M1150" i="5"/>
  <c r="N1150" i="5"/>
  <c r="O1150" i="5"/>
  <c r="P1150" i="5"/>
  <c r="Q1150" i="5"/>
  <c r="R1150" i="5"/>
  <c r="S1150" i="5"/>
  <c r="M1151" i="5"/>
  <c r="N1151" i="5"/>
  <c r="O1151" i="5"/>
  <c r="P1151" i="5"/>
  <c r="Q1151" i="5"/>
  <c r="R1151" i="5"/>
  <c r="S1151" i="5"/>
  <c r="M1152" i="5"/>
  <c r="N1152" i="5"/>
  <c r="O1152" i="5"/>
  <c r="P1152" i="5"/>
  <c r="Q1152" i="5"/>
  <c r="R1152" i="5"/>
  <c r="S1152" i="5"/>
  <c r="M1153" i="5"/>
  <c r="N1153" i="5"/>
  <c r="O1153" i="5"/>
  <c r="P1153" i="5"/>
  <c r="Q1153" i="5"/>
  <c r="R1153" i="5"/>
  <c r="S1153" i="5"/>
  <c r="M1154" i="5"/>
  <c r="N1154" i="5"/>
  <c r="O1154" i="5"/>
  <c r="P1154" i="5"/>
  <c r="Q1154" i="5"/>
  <c r="R1154" i="5"/>
  <c r="S1154" i="5"/>
  <c r="M1155" i="5"/>
  <c r="N1155" i="5"/>
  <c r="O1155" i="5"/>
  <c r="P1155" i="5"/>
  <c r="Q1155" i="5"/>
  <c r="R1155" i="5"/>
  <c r="S1155" i="5"/>
  <c r="M1156" i="5"/>
  <c r="N1156" i="5"/>
  <c r="O1156" i="5"/>
  <c r="P1156" i="5"/>
  <c r="Q1156" i="5"/>
  <c r="R1156" i="5"/>
  <c r="S1156" i="5"/>
  <c r="M1157" i="5"/>
  <c r="N1157" i="5"/>
  <c r="O1157" i="5"/>
  <c r="P1157" i="5"/>
  <c r="Q1157" i="5"/>
  <c r="R1157" i="5"/>
  <c r="S1157" i="5"/>
  <c r="M1158" i="5"/>
  <c r="N1158" i="5"/>
  <c r="O1158" i="5"/>
  <c r="P1158" i="5"/>
  <c r="Q1158" i="5"/>
  <c r="R1158" i="5"/>
  <c r="S1158" i="5"/>
  <c r="M1159" i="5"/>
  <c r="N1159" i="5"/>
  <c r="O1159" i="5"/>
  <c r="P1159" i="5"/>
  <c r="Q1159" i="5"/>
  <c r="R1159" i="5"/>
  <c r="S1159" i="5"/>
  <c r="M1160" i="5"/>
  <c r="N1160" i="5"/>
  <c r="O1160" i="5"/>
  <c r="P1160" i="5"/>
  <c r="Q1160" i="5"/>
  <c r="R1160" i="5"/>
  <c r="S1160" i="5"/>
  <c r="M1161" i="5"/>
  <c r="N1161" i="5"/>
  <c r="O1161" i="5"/>
  <c r="P1161" i="5"/>
  <c r="Q1161" i="5"/>
  <c r="R1161" i="5"/>
  <c r="S1161" i="5"/>
  <c r="M1162" i="5"/>
  <c r="N1162" i="5"/>
  <c r="O1162" i="5"/>
  <c r="P1162" i="5"/>
  <c r="Q1162" i="5"/>
  <c r="R1162" i="5"/>
  <c r="S1162" i="5"/>
  <c r="M1163" i="5"/>
  <c r="N1163" i="5"/>
  <c r="O1163" i="5"/>
  <c r="P1163" i="5"/>
  <c r="Q1163" i="5"/>
  <c r="R1163" i="5"/>
  <c r="S1163" i="5"/>
  <c r="M1164" i="5"/>
  <c r="N1164" i="5"/>
  <c r="O1164" i="5"/>
  <c r="P1164" i="5"/>
  <c r="Q1164" i="5"/>
  <c r="R1164" i="5"/>
  <c r="S1164" i="5"/>
  <c r="M1165" i="5"/>
  <c r="N1165" i="5"/>
  <c r="O1165" i="5"/>
  <c r="P1165" i="5"/>
  <c r="Q1165" i="5"/>
  <c r="R1165" i="5"/>
  <c r="S1165" i="5"/>
  <c r="M1166" i="5"/>
  <c r="N1166" i="5"/>
  <c r="O1166" i="5"/>
  <c r="P1166" i="5"/>
  <c r="Q1166" i="5"/>
  <c r="R1166" i="5"/>
  <c r="S1166" i="5"/>
  <c r="M1167" i="5"/>
  <c r="N1167" i="5"/>
  <c r="O1167" i="5"/>
  <c r="P1167" i="5"/>
  <c r="Q1167" i="5"/>
  <c r="R1167" i="5"/>
  <c r="S1167" i="5"/>
  <c r="M1168" i="5"/>
  <c r="N1168" i="5"/>
  <c r="O1168" i="5"/>
  <c r="P1168" i="5"/>
  <c r="Q1168" i="5"/>
  <c r="R1168" i="5"/>
  <c r="S1168" i="5"/>
  <c r="M1169" i="5"/>
  <c r="N1169" i="5"/>
  <c r="O1169" i="5"/>
  <c r="P1169" i="5"/>
  <c r="Q1169" i="5"/>
  <c r="R1169" i="5"/>
  <c r="S1169" i="5"/>
  <c r="M1170" i="5"/>
  <c r="N1170" i="5"/>
  <c r="O1170" i="5"/>
  <c r="P1170" i="5"/>
  <c r="Q1170" i="5"/>
  <c r="R1170" i="5"/>
  <c r="S1170" i="5"/>
  <c r="M1171" i="5"/>
  <c r="N1171" i="5"/>
  <c r="O1171" i="5"/>
  <c r="P1171" i="5"/>
  <c r="Q1171" i="5"/>
  <c r="R1171" i="5"/>
  <c r="S1171" i="5"/>
  <c r="M1172" i="5"/>
  <c r="N1172" i="5"/>
  <c r="O1172" i="5"/>
  <c r="P1172" i="5"/>
  <c r="Q1172" i="5"/>
  <c r="R1172" i="5"/>
  <c r="S1172" i="5"/>
  <c r="M1173" i="5"/>
  <c r="N1173" i="5"/>
  <c r="O1173" i="5"/>
  <c r="P1173" i="5"/>
  <c r="Q1173" i="5"/>
  <c r="R1173" i="5"/>
  <c r="S1173" i="5"/>
  <c r="M1174" i="5"/>
  <c r="N1174" i="5"/>
  <c r="O1174" i="5"/>
  <c r="P1174" i="5"/>
  <c r="Q1174" i="5"/>
  <c r="R1174" i="5"/>
  <c r="S1174" i="5"/>
  <c r="M1175" i="5"/>
  <c r="N1175" i="5"/>
  <c r="O1175" i="5"/>
  <c r="P1175" i="5"/>
  <c r="Q1175" i="5"/>
  <c r="R1175" i="5"/>
  <c r="S1175" i="5"/>
  <c r="M1176" i="5"/>
  <c r="N1176" i="5"/>
  <c r="O1176" i="5"/>
  <c r="P1176" i="5"/>
  <c r="Q1176" i="5"/>
  <c r="R1176" i="5"/>
  <c r="S1176" i="5"/>
  <c r="M1177" i="5"/>
  <c r="N1177" i="5"/>
  <c r="O1177" i="5"/>
  <c r="P1177" i="5"/>
  <c r="Q1177" i="5"/>
  <c r="R1177" i="5"/>
  <c r="S1177" i="5"/>
  <c r="M1178" i="5"/>
  <c r="N1178" i="5"/>
  <c r="O1178" i="5"/>
  <c r="P1178" i="5"/>
  <c r="Q1178" i="5"/>
  <c r="R1178" i="5"/>
  <c r="S1178" i="5"/>
  <c r="M1179" i="5"/>
  <c r="N1179" i="5"/>
  <c r="O1179" i="5"/>
  <c r="P1179" i="5"/>
  <c r="Q1179" i="5"/>
  <c r="R1179" i="5"/>
  <c r="S1179" i="5"/>
  <c r="M1180" i="5"/>
  <c r="N1180" i="5"/>
  <c r="O1180" i="5"/>
  <c r="P1180" i="5"/>
  <c r="Q1180" i="5"/>
  <c r="R1180" i="5"/>
  <c r="S1180" i="5"/>
  <c r="M1181" i="5"/>
  <c r="N1181" i="5"/>
  <c r="O1181" i="5"/>
  <c r="P1181" i="5"/>
  <c r="Q1181" i="5"/>
  <c r="R1181" i="5"/>
  <c r="S1181" i="5"/>
  <c r="M1182" i="5"/>
  <c r="N1182" i="5"/>
  <c r="O1182" i="5"/>
  <c r="P1182" i="5"/>
  <c r="Q1182" i="5"/>
  <c r="R1182" i="5"/>
  <c r="S1182" i="5"/>
  <c r="M1183" i="5"/>
  <c r="N1183" i="5"/>
  <c r="O1183" i="5"/>
  <c r="P1183" i="5"/>
  <c r="Q1183" i="5"/>
  <c r="R1183" i="5"/>
  <c r="S1183" i="5"/>
  <c r="M1184" i="5"/>
  <c r="N1184" i="5"/>
  <c r="O1184" i="5"/>
  <c r="P1184" i="5"/>
  <c r="Q1184" i="5"/>
  <c r="R1184" i="5"/>
  <c r="S1184" i="5"/>
  <c r="M1185" i="5"/>
  <c r="N1185" i="5"/>
  <c r="O1185" i="5"/>
  <c r="P1185" i="5"/>
  <c r="Q1185" i="5"/>
  <c r="R1185" i="5"/>
  <c r="S1185" i="5"/>
  <c r="M1186" i="5"/>
  <c r="N1186" i="5"/>
  <c r="O1186" i="5"/>
  <c r="P1186" i="5"/>
  <c r="Q1186" i="5"/>
  <c r="R1186" i="5"/>
  <c r="S1186" i="5"/>
  <c r="M1187" i="5"/>
  <c r="N1187" i="5"/>
  <c r="O1187" i="5"/>
  <c r="P1187" i="5"/>
  <c r="Q1187" i="5"/>
  <c r="R1187" i="5"/>
  <c r="S1187" i="5"/>
  <c r="M1188" i="5"/>
  <c r="N1188" i="5"/>
  <c r="O1188" i="5"/>
  <c r="P1188" i="5"/>
  <c r="Q1188" i="5"/>
  <c r="R1188" i="5"/>
  <c r="S1188" i="5"/>
  <c r="M1189" i="5"/>
  <c r="N1189" i="5"/>
  <c r="O1189" i="5"/>
  <c r="P1189" i="5"/>
  <c r="Q1189" i="5"/>
  <c r="R1189" i="5"/>
  <c r="S1189" i="5"/>
  <c r="M1190" i="5"/>
  <c r="N1190" i="5"/>
  <c r="O1190" i="5"/>
  <c r="P1190" i="5"/>
  <c r="Q1190" i="5"/>
  <c r="R1190" i="5"/>
  <c r="S1190" i="5"/>
  <c r="M1191" i="5"/>
  <c r="N1191" i="5"/>
  <c r="O1191" i="5"/>
  <c r="P1191" i="5"/>
  <c r="Q1191" i="5"/>
  <c r="R1191" i="5"/>
  <c r="S1191" i="5"/>
  <c r="M1192" i="5"/>
  <c r="N1192" i="5"/>
  <c r="O1192" i="5"/>
  <c r="P1192" i="5"/>
  <c r="Q1192" i="5"/>
  <c r="R1192" i="5"/>
  <c r="S1192" i="5"/>
  <c r="M1193" i="5"/>
  <c r="N1193" i="5"/>
  <c r="O1193" i="5"/>
  <c r="P1193" i="5"/>
  <c r="Q1193" i="5"/>
  <c r="R1193" i="5"/>
  <c r="S1193" i="5"/>
  <c r="M1194" i="5"/>
  <c r="N1194" i="5"/>
  <c r="O1194" i="5"/>
  <c r="P1194" i="5"/>
  <c r="Q1194" i="5"/>
  <c r="R1194" i="5"/>
  <c r="S1194" i="5"/>
  <c r="M1195" i="5"/>
  <c r="N1195" i="5"/>
  <c r="O1195" i="5"/>
  <c r="P1195" i="5"/>
  <c r="Q1195" i="5"/>
  <c r="R1195" i="5"/>
  <c r="S1195" i="5"/>
  <c r="M1196" i="5"/>
  <c r="N1196" i="5"/>
  <c r="O1196" i="5"/>
  <c r="P1196" i="5"/>
  <c r="Q1196" i="5"/>
  <c r="R1196" i="5"/>
  <c r="S1196" i="5"/>
  <c r="M1197" i="5"/>
  <c r="N1197" i="5"/>
  <c r="O1197" i="5"/>
  <c r="P1197" i="5"/>
  <c r="Q1197" i="5"/>
  <c r="R1197" i="5"/>
  <c r="S1197" i="5"/>
  <c r="M1198" i="5"/>
  <c r="N1198" i="5"/>
  <c r="O1198" i="5"/>
  <c r="P1198" i="5"/>
  <c r="Q1198" i="5"/>
  <c r="R1198" i="5"/>
  <c r="S1198" i="5"/>
  <c r="M1199" i="5"/>
  <c r="N1199" i="5"/>
  <c r="O1199" i="5"/>
  <c r="P1199" i="5"/>
  <c r="Q1199" i="5"/>
  <c r="R1199" i="5"/>
  <c r="S1199" i="5"/>
  <c r="M1200" i="5"/>
  <c r="N1200" i="5"/>
  <c r="O1200" i="5"/>
  <c r="P1200" i="5"/>
  <c r="Q1200" i="5"/>
  <c r="R1200" i="5"/>
  <c r="S1200" i="5"/>
  <c r="M1201" i="5"/>
  <c r="N1201" i="5"/>
  <c r="O1201" i="5"/>
  <c r="P1201" i="5"/>
  <c r="Q1201" i="5"/>
  <c r="R1201" i="5"/>
  <c r="S1201" i="5"/>
  <c r="M1202" i="5"/>
  <c r="N1202" i="5"/>
  <c r="O1202" i="5"/>
  <c r="P1202" i="5"/>
  <c r="Q1202" i="5"/>
  <c r="R1202" i="5"/>
  <c r="S1202" i="5"/>
  <c r="M1203" i="5"/>
  <c r="N1203" i="5"/>
  <c r="O1203" i="5"/>
  <c r="P1203" i="5"/>
  <c r="Q1203" i="5"/>
  <c r="R1203" i="5"/>
  <c r="S1203" i="5"/>
  <c r="M1204" i="5"/>
  <c r="N1204" i="5"/>
  <c r="O1204" i="5"/>
  <c r="P1204" i="5"/>
  <c r="Q1204" i="5"/>
  <c r="R1204" i="5"/>
  <c r="S1204" i="5"/>
  <c r="M1205" i="5"/>
  <c r="N1205" i="5"/>
  <c r="O1205" i="5"/>
  <c r="P1205" i="5"/>
  <c r="Q1205" i="5"/>
  <c r="R1205" i="5"/>
  <c r="S1205" i="5"/>
  <c r="M1206" i="5"/>
  <c r="N1206" i="5"/>
  <c r="O1206" i="5"/>
  <c r="P1206" i="5"/>
  <c r="Q1206" i="5"/>
  <c r="R1206" i="5"/>
  <c r="S1206" i="5"/>
  <c r="M1207" i="5"/>
  <c r="N1207" i="5"/>
  <c r="O1207" i="5"/>
  <c r="P1207" i="5"/>
  <c r="Q1207" i="5"/>
  <c r="R1207" i="5"/>
  <c r="S1207" i="5"/>
  <c r="M1208" i="5"/>
  <c r="N1208" i="5"/>
  <c r="O1208" i="5"/>
  <c r="P1208" i="5"/>
  <c r="Q1208" i="5"/>
  <c r="R1208" i="5"/>
  <c r="S1208" i="5"/>
  <c r="M1209" i="5"/>
  <c r="N1209" i="5"/>
  <c r="O1209" i="5"/>
  <c r="P1209" i="5"/>
  <c r="Q1209" i="5"/>
  <c r="R1209" i="5"/>
  <c r="S1209" i="5"/>
  <c r="M1210" i="5"/>
  <c r="N1210" i="5"/>
  <c r="O1210" i="5"/>
  <c r="P1210" i="5"/>
  <c r="Q1210" i="5"/>
  <c r="R1210" i="5"/>
  <c r="S1210" i="5"/>
  <c r="M1211" i="5"/>
  <c r="N1211" i="5"/>
  <c r="O1211" i="5"/>
  <c r="P1211" i="5"/>
  <c r="Q1211" i="5"/>
  <c r="R1211" i="5"/>
  <c r="S1211" i="5"/>
  <c r="M1212" i="5"/>
  <c r="N1212" i="5"/>
  <c r="O1212" i="5"/>
  <c r="P1212" i="5"/>
  <c r="Q1212" i="5"/>
  <c r="R1212" i="5"/>
  <c r="S1212" i="5"/>
  <c r="M1213" i="5"/>
  <c r="N1213" i="5"/>
  <c r="O1213" i="5"/>
  <c r="P1213" i="5"/>
  <c r="Q1213" i="5"/>
  <c r="R1213" i="5"/>
  <c r="S1213" i="5"/>
  <c r="M1214" i="5"/>
  <c r="N1214" i="5"/>
  <c r="O1214" i="5"/>
  <c r="P1214" i="5"/>
  <c r="Q1214" i="5"/>
  <c r="R1214" i="5"/>
  <c r="S1214" i="5"/>
  <c r="M1215" i="5"/>
  <c r="N1215" i="5"/>
  <c r="O1215" i="5"/>
  <c r="P1215" i="5"/>
  <c r="Q1215" i="5"/>
  <c r="R1215" i="5"/>
  <c r="S1215" i="5"/>
  <c r="M1216" i="5"/>
  <c r="N1216" i="5"/>
  <c r="O1216" i="5"/>
  <c r="P1216" i="5"/>
  <c r="Q1216" i="5"/>
  <c r="R1216" i="5"/>
  <c r="S1216" i="5"/>
  <c r="M1217" i="5"/>
  <c r="N1217" i="5"/>
  <c r="O1217" i="5"/>
  <c r="P1217" i="5"/>
  <c r="Q1217" i="5"/>
  <c r="R1217" i="5"/>
  <c r="S1217" i="5"/>
  <c r="M1218" i="5"/>
  <c r="N1218" i="5"/>
  <c r="O1218" i="5"/>
  <c r="P1218" i="5"/>
  <c r="Q1218" i="5"/>
  <c r="R1218" i="5"/>
  <c r="S1218" i="5"/>
  <c r="M1219" i="5"/>
  <c r="N1219" i="5"/>
  <c r="O1219" i="5"/>
  <c r="P1219" i="5"/>
  <c r="Q1219" i="5"/>
  <c r="R1219" i="5"/>
  <c r="S1219" i="5"/>
  <c r="M1220" i="5"/>
  <c r="N1220" i="5"/>
  <c r="O1220" i="5"/>
  <c r="P1220" i="5"/>
  <c r="Q1220" i="5"/>
  <c r="R1220" i="5"/>
  <c r="S1220" i="5"/>
  <c r="M1221" i="5"/>
  <c r="N1221" i="5"/>
  <c r="O1221" i="5"/>
  <c r="P1221" i="5"/>
  <c r="Q1221" i="5"/>
  <c r="R1221" i="5"/>
  <c r="S1221" i="5"/>
  <c r="M1222" i="5"/>
  <c r="N1222" i="5"/>
  <c r="O1222" i="5"/>
  <c r="P1222" i="5"/>
  <c r="Q1222" i="5"/>
  <c r="R1222" i="5"/>
  <c r="S1222" i="5"/>
  <c r="M1223" i="5"/>
  <c r="N1223" i="5"/>
  <c r="O1223" i="5"/>
  <c r="P1223" i="5"/>
  <c r="Q1223" i="5"/>
  <c r="R1223" i="5"/>
  <c r="S1223" i="5"/>
  <c r="M1224" i="5"/>
  <c r="N1224" i="5"/>
  <c r="O1224" i="5"/>
  <c r="P1224" i="5"/>
  <c r="Q1224" i="5"/>
  <c r="R1224" i="5"/>
  <c r="S1224" i="5"/>
  <c r="M1225" i="5"/>
  <c r="N1225" i="5"/>
  <c r="O1225" i="5"/>
  <c r="P1225" i="5"/>
  <c r="Q1225" i="5"/>
  <c r="R1225" i="5"/>
  <c r="S1225" i="5"/>
  <c r="M1226" i="5"/>
  <c r="N1226" i="5"/>
  <c r="O1226" i="5"/>
  <c r="P1226" i="5"/>
  <c r="Q1226" i="5"/>
  <c r="R1226" i="5"/>
  <c r="S1226" i="5"/>
  <c r="M1227" i="5"/>
  <c r="N1227" i="5"/>
  <c r="O1227" i="5"/>
  <c r="P1227" i="5"/>
  <c r="Q1227" i="5"/>
  <c r="R1227" i="5"/>
  <c r="S1227" i="5"/>
  <c r="M1228" i="5"/>
  <c r="N1228" i="5"/>
  <c r="O1228" i="5"/>
  <c r="P1228" i="5"/>
  <c r="Q1228" i="5"/>
  <c r="R1228" i="5"/>
  <c r="S1228" i="5"/>
  <c r="M1229" i="5"/>
  <c r="N1229" i="5"/>
  <c r="O1229" i="5"/>
  <c r="P1229" i="5"/>
  <c r="Q1229" i="5"/>
  <c r="R1229" i="5"/>
  <c r="S1229" i="5"/>
  <c r="M1230" i="5"/>
  <c r="N1230" i="5"/>
  <c r="O1230" i="5"/>
  <c r="P1230" i="5"/>
  <c r="Q1230" i="5"/>
  <c r="R1230" i="5"/>
  <c r="S1230" i="5"/>
  <c r="M1231" i="5"/>
  <c r="N1231" i="5"/>
  <c r="O1231" i="5"/>
  <c r="P1231" i="5"/>
  <c r="Q1231" i="5"/>
  <c r="R1231" i="5"/>
  <c r="S1231" i="5"/>
  <c r="M1232" i="5"/>
  <c r="N1232" i="5"/>
  <c r="O1232" i="5"/>
  <c r="P1232" i="5"/>
  <c r="Q1232" i="5"/>
  <c r="R1232" i="5"/>
  <c r="S1232" i="5"/>
  <c r="M1233" i="5"/>
  <c r="N1233" i="5"/>
  <c r="O1233" i="5"/>
  <c r="P1233" i="5"/>
  <c r="Q1233" i="5"/>
  <c r="R1233" i="5"/>
  <c r="S1233" i="5"/>
  <c r="M1234" i="5"/>
  <c r="N1234" i="5"/>
  <c r="O1234" i="5"/>
  <c r="P1234" i="5"/>
  <c r="Q1234" i="5"/>
  <c r="R1234" i="5"/>
  <c r="S1234" i="5"/>
  <c r="M1235" i="5"/>
  <c r="N1235" i="5"/>
  <c r="O1235" i="5"/>
  <c r="P1235" i="5"/>
  <c r="Q1235" i="5"/>
  <c r="R1235" i="5"/>
  <c r="S1235" i="5"/>
  <c r="M1236" i="5"/>
  <c r="N1236" i="5"/>
  <c r="O1236" i="5"/>
  <c r="P1236" i="5"/>
  <c r="Q1236" i="5"/>
  <c r="R1236" i="5"/>
  <c r="S1236" i="5"/>
  <c r="M1237" i="5"/>
  <c r="N1237" i="5"/>
  <c r="O1237" i="5"/>
  <c r="P1237" i="5"/>
  <c r="Q1237" i="5"/>
  <c r="R1237" i="5"/>
  <c r="S1237" i="5"/>
  <c r="M1238" i="5"/>
  <c r="N1238" i="5"/>
  <c r="O1238" i="5"/>
  <c r="P1238" i="5"/>
  <c r="Q1238" i="5"/>
  <c r="R1238" i="5"/>
  <c r="S1238" i="5"/>
  <c r="M1239" i="5"/>
  <c r="N1239" i="5"/>
  <c r="O1239" i="5"/>
  <c r="P1239" i="5"/>
  <c r="Q1239" i="5"/>
  <c r="R1239" i="5"/>
  <c r="S1239" i="5"/>
  <c r="M1240" i="5"/>
  <c r="N1240" i="5"/>
  <c r="O1240" i="5"/>
  <c r="P1240" i="5"/>
  <c r="Q1240" i="5"/>
  <c r="R1240" i="5"/>
  <c r="S1240" i="5"/>
  <c r="M1241" i="5"/>
  <c r="N1241" i="5"/>
  <c r="O1241" i="5"/>
  <c r="P1241" i="5"/>
  <c r="Q1241" i="5"/>
  <c r="R1241" i="5"/>
  <c r="S1241" i="5"/>
  <c r="M1242" i="5"/>
  <c r="N1242" i="5"/>
  <c r="O1242" i="5"/>
  <c r="P1242" i="5"/>
  <c r="Q1242" i="5"/>
  <c r="R1242" i="5"/>
  <c r="S1242" i="5"/>
  <c r="M1243" i="5"/>
  <c r="N1243" i="5"/>
  <c r="O1243" i="5"/>
  <c r="P1243" i="5"/>
  <c r="Q1243" i="5"/>
  <c r="R1243" i="5"/>
  <c r="S1243" i="5"/>
  <c r="M1244" i="5"/>
  <c r="N1244" i="5"/>
  <c r="O1244" i="5"/>
  <c r="P1244" i="5"/>
  <c r="Q1244" i="5"/>
  <c r="R1244" i="5"/>
  <c r="S1244" i="5"/>
  <c r="M1245" i="5"/>
  <c r="N1245" i="5"/>
  <c r="O1245" i="5"/>
  <c r="P1245" i="5"/>
  <c r="Q1245" i="5"/>
  <c r="R1245" i="5"/>
  <c r="S1245" i="5"/>
  <c r="M1246" i="5"/>
  <c r="N1246" i="5"/>
  <c r="O1246" i="5"/>
  <c r="P1246" i="5"/>
  <c r="Q1246" i="5"/>
  <c r="R1246" i="5"/>
  <c r="S1246" i="5"/>
  <c r="M1247" i="5"/>
  <c r="N1247" i="5"/>
  <c r="O1247" i="5"/>
  <c r="P1247" i="5"/>
  <c r="Q1247" i="5"/>
  <c r="R1247" i="5"/>
  <c r="S1247" i="5"/>
  <c r="M1248" i="5"/>
  <c r="N1248" i="5"/>
  <c r="O1248" i="5"/>
  <c r="P1248" i="5"/>
  <c r="Q1248" i="5"/>
  <c r="R1248" i="5"/>
  <c r="S1248" i="5"/>
  <c r="M1249" i="5"/>
  <c r="N1249" i="5"/>
  <c r="O1249" i="5"/>
  <c r="P1249" i="5"/>
  <c r="Q1249" i="5"/>
  <c r="R1249" i="5"/>
  <c r="S1249" i="5"/>
  <c r="M1250" i="5"/>
  <c r="N1250" i="5"/>
  <c r="O1250" i="5"/>
  <c r="P1250" i="5"/>
  <c r="Q1250" i="5"/>
  <c r="R1250" i="5"/>
  <c r="S1250" i="5"/>
  <c r="M1251" i="5"/>
  <c r="N1251" i="5"/>
  <c r="O1251" i="5"/>
  <c r="P1251" i="5"/>
  <c r="Q1251" i="5"/>
  <c r="R1251" i="5"/>
  <c r="S1251" i="5"/>
  <c r="M1252" i="5"/>
  <c r="N1252" i="5"/>
  <c r="O1252" i="5"/>
  <c r="P1252" i="5"/>
  <c r="Q1252" i="5"/>
  <c r="R1252" i="5"/>
  <c r="S1252" i="5"/>
  <c r="M1253" i="5"/>
  <c r="N1253" i="5"/>
  <c r="O1253" i="5"/>
  <c r="P1253" i="5"/>
  <c r="Q1253" i="5"/>
  <c r="R1253" i="5"/>
  <c r="S1253" i="5"/>
  <c r="M1254" i="5"/>
  <c r="N1254" i="5"/>
  <c r="O1254" i="5"/>
  <c r="P1254" i="5"/>
  <c r="Q1254" i="5"/>
  <c r="R1254" i="5"/>
  <c r="S1254" i="5"/>
  <c r="M1255" i="5"/>
  <c r="N1255" i="5"/>
  <c r="O1255" i="5"/>
  <c r="P1255" i="5"/>
  <c r="Q1255" i="5"/>
  <c r="R1255" i="5"/>
  <c r="S1255" i="5"/>
  <c r="M1256" i="5"/>
  <c r="N1256" i="5"/>
  <c r="O1256" i="5"/>
  <c r="P1256" i="5"/>
  <c r="Q1256" i="5"/>
  <c r="R1256" i="5"/>
  <c r="S1256" i="5"/>
  <c r="M1257" i="5"/>
  <c r="N1257" i="5"/>
  <c r="O1257" i="5"/>
  <c r="P1257" i="5"/>
  <c r="Q1257" i="5"/>
  <c r="R1257" i="5"/>
  <c r="S1257" i="5"/>
  <c r="M1258" i="5"/>
  <c r="N1258" i="5"/>
  <c r="O1258" i="5"/>
  <c r="P1258" i="5"/>
  <c r="Q1258" i="5"/>
  <c r="R1258" i="5"/>
  <c r="S1258" i="5"/>
  <c r="M1259" i="5"/>
  <c r="N1259" i="5"/>
  <c r="O1259" i="5"/>
  <c r="P1259" i="5"/>
  <c r="Q1259" i="5"/>
  <c r="R1259" i="5"/>
  <c r="S1259" i="5"/>
  <c r="M1260" i="5"/>
  <c r="N1260" i="5"/>
  <c r="O1260" i="5"/>
  <c r="P1260" i="5"/>
  <c r="Q1260" i="5"/>
  <c r="R1260" i="5"/>
  <c r="S1260" i="5"/>
  <c r="M1261" i="5"/>
  <c r="N1261" i="5"/>
  <c r="O1261" i="5"/>
  <c r="P1261" i="5"/>
  <c r="Q1261" i="5"/>
  <c r="R1261" i="5"/>
  <c r="S1261" i="5"/>
  <c r="M1262" i="5"/>
  <c r="N1262" i="5"/>
  <c r="O1262" i="5"/>
  <c r="P1262" i="5"/>
  <c r="Q1262" i="5"/>
  <c r="R1262" i="5"/>
  <c r="S1262" i="5"/>
  <c r="M1263" i="5"/>
  <c r="N1263" i="5"/>
  <c r="O1263" i="5"/>
  <c r="P1263" i="5"/>
  <c r="Q1263" i="5"/>
  <c r="R1263" i="5"/>
  <c r="S1263" i="5"/>
  <c r="M1264" i="5"/>
  <c r="N1264" i="5"/>
  <c r="O1264" i="5"/>
  <c r="P1264" i="5"/>
  <c r="Q1264" i="5"/>
  <c r="R1264" i="5"/>
  <c r="S1264" i="5"/>
  <c r="M1265" i="5"/>
  <c r="N1265" i="5"/>
  <c r="O1265" i="5"/>
  <c r="P1265" i="5"/>
  <c r="Q1265" i="5"/>
  <c r="R1265" i="5"/>
  <c r="S1265" i="5"/>
  <c r="M1266" i="5"/>
  <c r="N1266" i="5"/>
  <c r="O1266" i="5"/>
  <c r="P1266" i="5"/>
  <c r="Q1266" i="5"/>
  <c r="R1266" i="5"/>
  <c r="S1266" i="5"/>
  <c r="M1267" i="5"/>
  <c r="N1267" i="5"/>
  <c r="O1267" i="5"/>
  <c r="P1267" i="5"/>
  <c r="Q1267" i="5"/>
  <c r="R1267" i="5"/>
  <c r="S1267" i="5"/>
  <c r="M1268" i="5"/>
  <c r="N1268" i="5"/>
  <c r="O1268" i="5"/>
  <c r="P1268" i="5"/>
  <c r="Q1268" i="5"/>
  <c r="R1268" i="5"/>
  <c r="S1268" i="5"/>
  <c r="M1269" i="5"/>
  <c r="N1269" i="5"/>
  <c r="O1269" i="5"/>
  <c r="P1269" i="5"/>
  <c r="Q1269" i="5"/>
  <c r="R1269" i="5"/>
  <c r="S1269" i="5"/>
  <c r="M1270" i="5"/>
  <c r="N1270" i="5"/>
  <c r="O1270" i="5"/>
  <c r="P1270" i="5"/>
  <c r="Q1270" i="5"/>
  <c r="R1270" i="5"/>
  <c r="S1270" i="5"/>
  <c r="M1271" i="5"/>
  <c r="N1271" i="5"/>
  <c r="O1271" i="5"/>
  <c r="P1271" i="5"/>
  <c r="Q1271" i="5"/>
  <c r="R1271" i="5"/>
  <c r="S1271" i="5"/>
  <c r="M1272" i="5"/>
  <c r="N1272" i="5"/>
  <c r="O1272" i="5"/>
  <c r="P1272" i="5"/>
  <c r="Q1272" i="5"/>
  <c r="R1272" i="5"/>
  <c r="S1272" i="5"/>
  <c r="M1273" i="5"/>
  <c r="N1273" i="5"/>
  <c r="O1273" i="5"/>
  <c r="P1273" i="5"/>
  <c r="Q1273" i="5"/>
  <c r="R1273" i="5"/>
  <c r="S1273" i="5"/>
  <c r="M1274" i="5"/>
  <c r="N1274" i="5"/>
  <c r="O1274" i="5"/>
  <c r="P1274" i="5"/>
  <c r="Q1274" i="5"/>
  <c r="R1274" i="5"/>
  <c r="S1274" i="5"/>
  <c r="M1275" i="5"/>
  <c r="N1275" i="5"/>
  <c r="O1275" i="5"/>
  <c r="P1275" i="5"/>
  <c r="Q1275" i="5"/>
  <c r="R1275" i="5"/>
  <c r="S1275" i="5"/>
  <c r="M1276" i="5"/>
  <c r="N1276" i="5"/>
  <c r="O1276" i="5"/>
  <c r="P1276" i="5"/>
  <c r="Q1276" i="5"/>
  <c r="R1276" i="5"/>
  <c r="S1276" i="5"/>
  <c r="M1277" i="5"/>
  <c r="N1277" i="5"/>
  <c r="O1277" i="5"/>
  <c r="P1277" i="5"/>
  <c r="Q1277" i="5"/>
  <c r="R1277" i="5"/>
  <c r="S1277" i="5"/>
  <c r="M1278" i="5"/>
  <c r="N1278" i="5"/>
  <c r="O1278" i="5"/>
  <c r="P1278" i="5"/>
  <c r="Q1278" i="5"/>
  <c r="R1278" i="5"/>
  <c r="S1278" i="5"/>
  <c r="M1279" i="5"/>
  <c r="N1279" i="5"/>
  <c r="O1279" i="5"/>
  <c r="P1279" i="5"/>
  <c r="Q1279" i="5"/>
  <c r="R1279" i="5"/>
  <c r="S1279" i="5"/>
  <c r="M1280" i="5"/>
  <c r="N1280" i="5"/>
  <c r="O1280" i="5"/>
  <c r="P1280" i="5"/>
  <c r="Q1280" i="5"/>
  <c r="R1280" i="5"/>
  <c r="S1280" i="5"/>
  <c r="M1281" i="5"/>
  <c r="N1281" i="5"/>
  <c r="O1281" i="5"/>
  <c r="P1281" i="5"/>
  <c r="Q1281" i="5"/>
  <c r="R1281" i="5"/>
  <c r="S1281" i="5"/>
  <c r="M1282" i="5"/>
  <c r="N1282" i="5"/>
  <c r="O1282" i="5"/>
  <c r="P1282" i="5"/>
  <c r="Q1282" i="5"/>
  <c r="R1282" i="5"/>
  <c r="S1282" i="5"/>
  <c r="M1283" i="5"/>
  <c r="N1283" i="5"/>
  <c r="O1283" i="5"/>
  <c r="P1283" i="5"/>
  <c r="Q1283" i="5"/>
  <c r="R1283" i="5"/>
  <c r="S1283" i="5"/>
  <c r="M1284" i="5"/>
  <c r="N1284" i="5"/>
  <c r="O1284" i="5"/>
  <c r="P1284" i="5"/>
  <c r="Q1284" i="5"/>
  <c r="R1284" i="5"/>
  <c r="S1284" i="5"/>
  <c r="M1285" i="5"/>
  <c r="N1285" i="5"/>
  <c r="O1285" i="5"/>
  <c r="P1285" i="5"/>
  <c r="Q1285" i="5"/>
  <c r="R1285" i="5"/>
  <c r="S1285" i="5"/>
  <c r="M1286" i="5"/>
  <c r="N1286" i="5"/>
  <c r="O1286" i="5"/>
  <c r="P1286" i="5"/>
  <c r="Q1286" i="5"/>
  <c r="R1286" i="5"/>
  <c r="S1286" i="5"/>
  <c r="M1287" i="5"/>
  <c r="N1287" i="5"/>
  <c r="O1287" i="5"/>
  <c r="P1287" i="5"/>
  <c r="Q1287" i="5"/>
  <c r="R1287" i="5"/>
  <c r="S1287" i="5"/>
  <c r="M1288" i="5"/>
  <c r="N1288" i="5"/>
  <c r="O1288" i="5"/>
  <c r="P1288" i="5"/>
  <c r="Q1288" i="5"/>
  <c r="R1288" i="5"/>
  <c r="S1288" i="5"/>
  <c r="M1289" i="5"/>
  <c r="N1289" i="5"/>
  <c r="O1289" i="5"/>
  <c r="P1289" i="5"/>
  <c r="Q1289" i="5"/>
  <c r="R1289" i="5"/>
  <c r="S1289" i="5"/>
  <c r="M1290" i="5"/>
  <c r="N1290" i="5"/>
  <c r="O1290" i="5"/>
  <c r="P1290" i="5"/>
  <c r="Q1290" i="5"/>
  <c r="R1290" i="5"/>
  <c r="S1290" i="5"/>
  <c r="M1291" i="5"/>
  <c r="N1291" i="5"/>
  <c r="O1291" i="5"/>
  <c r="P1291" i="5"/>
  <c r="Q1291" i="5"/>
  <c r="R1291" i="5"/>
  <c r="S1291" i="5"/>
  <c r="M1292" i="5"/>
  <c r="N1292" i="5"/>
  <c r="O1292" i="5"/>
  <c r="P1292" i="5"/>
  <c r="Q1292" i="5"/>
  <c r="R1292" i="5"/>
  <c r="S1292" i="5"/>
  <c r="M1293" i="5"/>
  <c r="N1293" i="5"/>
  <c r="O1293" i="5"/>
  <c r="P1293" i="5"/>
  <c r="Q1293" i="5"/>
  <c r="R1293" i="5"/>
  <c r="S1293" i="5"/>
  <c r="M1294" i="5"/>
  <c r="N1294" i="5"/>
  <c r="O1294" i="5"/>
  <c r="P1294" i="5"/>
  <c r="Q1294" i="5"/>
  <c r="R1294" i="5"/>
  <c r="S1294" i="5"/>
  <c r="M1295" i="5"/>
  <c r="N1295" i="5"/>
  <c r="O1295" i="5"/>
  <c r="P1295" i="5"/>
  <c r="Q1295" i="5"/>
  <c r="R1295" i="5"/>
  <c r="S1295" i="5"/>
  <c r="M1296" i="5"/>
  <c r="N1296" i="5"/>
  <c r="O1296" i="5"/>
  <c r="P1296" i="5"/>
  <c r="Q1296" i="5"/>
  <c r="R1296" i="5"/>
  <c r="S1296" i="5"/>
  <c r="M1297" i="5"/>
  <c r="N1297" i="5"/>
  <c r="O1297" i="5"/>
  <c r="P1297" i="5"/>
  <c r="Q1297" i="5"/>
  <c r="R1297" i="5"/>
  <c r="S1297" i="5"/>
  <c r="M1298" i="5"/>
  <c r="N1298" i="5"/>
  <c r="O1298" i="5"/>
  <c r="P1298" i="5"/>
  <c r="Q1298" i="5"/>
  <c r="R1298" i="5"/>
  <c r="S1298" i="5"/>
  <c r="M1299" i="5"/>
  <c r="N1299" i="5"/>
  <c r="O1299" i="5"/>
  <c r="P1299" i="5"/>
  <c r="Q1299" i="5"/>
  <c r="R1299" i="5"/>
  <c r="S1299" i="5"/>
  <c r="M1300" i="5"/>
  <c r="N1300" i="5"/>
  <c r="O1300" i="5"/>
  <c r="P1300" i="5"/>
  <c r="Q1300" i="5"/>
  <c r="R1300" i="5"/>
  <c r="S1300" i="5"/>
  <c r="M1301" i="5"/>
  <c r="N1301" i="5"/>
  <c r="O1301" i="5"/>
  <c r="P1301" i="5"/>
  <c r="Q1301" i="5"/>
  <c r="R1301" i="5"/>
  <c r="S1301" i="5"/>
  <c r="M1302" i="5"/>
  <c r="N1302" i="5"/>
  <c r="O1302" i="5"/>
  <c r="P1302" i="5"/>
  <c r="Q1302" i="5"/>
  <c r="R1302" i="5"/>
  <c r="S1302" i="5"/>
  <c r="M1303" i="5"/>
  <c r="N1303" i="5"/>
  <c r="O1303" i="5"/>
  <c r="P1303" i="5"/>
  <c r="Q1303" i="5"/>
  <c r="R1303" i="5"/>
  <c r="S1303" i="5"/>
  <c r="M1304" i="5"/>
  <c r="N1304" i="5"/>
  <c r="O1304" i="5"/>
  <c r="P1304" i="5"/>
  <c r="Q1304" i="5"/>
  <c r="R1304" i="5"/>
  <c r="S1304" i="5"/>
  <c r="M1305" i="5"/>
  <c r="N1305" i="5"/>
  <c r="O1305" i="5"/>
  <c r="P1305" i="5"/>
  <c r="Q1305" i="5"/>
  <c r="R1305" i="5"/>
  <c r="S1305" i="5"/>
  <c r="M1306" i="5"/>
  <c r="N1306" i="5"/>
  <c r="O1306" i="5"/>
  <c r="P1306" i="5"/>
  <c r="Q1306" i="5"/>
  <c r="R1306" i="5"/>
  <c r="S1306" i="5"/>
  <c r="M1307" i="5"/>
  <c r="N1307" i="5"/>
  <c r="O1307" i="5"/>
  <c r="P1307" i="5"/>
  <c r="Q1307" i="5"/>
  <c r="R1307" i="5"/>
  <c r="S1307" i="5"/>
  <c r="M1308" i="5"/>
  <c r="N1308" i="5"/>
  <c r="O1308" i="5"/>
  <c r="P1308" i="5"/>
  <c r="Q1308" i="5"/>
  <c r="R1308" i="5"/>
  <c r="S1308" i="5"/>
  <c r="M1309" i="5"/>
  <c r="N1309" i="5"/>
  <c r="O1309" i="5"/>
  <c r="P1309" i="5"/>
  <c r="Q1309" i="5"/>
  <c r="R1309" i="5"/>
  <c r="S1309" i="5"/>
  <c r="M1310" i="5"/>
  <c r="N1310" i="5"/>
  <c r="O1310" i="5"/>
  <c r="P1310" i="5"/>
  <c r="Q1310" i="5"/>
  <c r="R1310" i="5"/>
  <c r="S1310" i="5"/>
  <c r="M1311" i="5"/>
  <c r="N1311" i="5"/>
  <c r="O1311" i="5"/>
  <c r="P1311" i="5"/>
  <c r="Q1311" i="5"/>
  <c r="R1311" i="5"/>
  <c r="S1311" i="5"/>
  <c r="M1312" i="5"/>
  <c r="N1312" i="5"/>
  <c r="O1312" i="5"/>
  <c r="P1312" i="5"/>
  <c r="Q1312" i="5"/>
  <c r="R1312" i="5"/>
  <c r="S1312" i="5"/>
  <c r="M1313" i="5"/>
  <c r="N1313" i="5"/>
  <c r="O1313" i="5"/>
  <c r="P1313" i="5"/>
  <c r="Q1313" i="5"/>
  <c r="R1313" i="5"/>
  <c r="S1313" i="5"/>
  <c r="M1314" i="5"/>
  <c r="N1314" i="5"/>
  <c r="O1314" i="5"/>
  <c r="P1314" i="5"/>
  <c r="Q1314" i="5"/>
  <c r="R1314" i="5"/>
  <c r="S1314" i="5"/>
  <c r="M1315" i="5"/>
  <c r="N1315" i="5"/>
  <c r="O1315" i="5"/>
  <c r="P1315" i="5"/>
  <c r="Q1315" i="5"/>
  <c r="R1315" i="5"/>
  <c r="S1315" i="5"/>
  <c r="M1316" i="5"/>
  <c r="N1316" i="5"/>
  <c r="O1316" i="5"/>
  <c r="P1316" i="5"/>
  <c r="Q1316" i="5"/>
  <c r="R1316" i="5"/>
  <c r="S1316" i="5"/>
  <c r="M1317" i="5"/>
  <c r="N1317" i="5"/>
  <c r="O1317" i="5"/>
  <c r="P1317" i="5"/>
  <c r="Q1317" i="5"/>
  <c r="R1317" i="5"/>
  <c r="S1317" i="5"/>
  <c r="M1318" i="5"/>
  <c r="N1318" i="5"/>
  <c r="O1318" i="5"/>
  <c r="P1318" i="5"/>
  <c r="Q1318" i="5"/>
  <c r="R1318" i="5"/>
  <c r="S1318" i="5"/>
  <c r="M1319" i="5"/>
  <c r="N1319" i="5"/>
  <c r="O1319" i="5"/>
  <c r="P1319" i="5"/>
  <c r="Q1319" i="5"/>
  <c r="R1319" i="5"/>
  <c r="S1319" i="5"/>
  <c r="M1320" i="5"/>
  <c r="N1320" i="5"/>
  <c r="O1320" i="5"/>
  <c r="P1320" i="5"/>
  <c r="Q1320" i="5"/>
  <c r="R1320" i="5"/>
  <c r="S1320" i="5"/>
  <c r="M1321" i="5"/>
  <c r="N1321" i="5"/>
  <c r="O1321" i="5"/>
  <c r="P1321" i="5"/>
  <c r="Q1321" i="5"/>
  <c r="R1321" i="5"/>
  <c r="S1321" i="5"/>
  <c r="M1322" i="5"/>
  <c r="N1322" i="5"/>
  <c r="O1322" i="5"/>
  <c r="P1322" i="5"/>
  <c r="Q1322" i="5"/>
  <c r="R1322" i="5"/>
  <c r="S1322" i="5"/>
  <c r="M1323" i="5"/>
  <c r="N1323" i="5"/>
  <c r="O1323" i="5"/>
  <c r="P1323" i="5"/>
  <c r="Q1323" i="5"/>
  <c r="R1323" i="5"/>
  <c r="S1323" i="5"/>
  <c r="M1324" i="5"/>
  <c r="N1324" i="5"/>
  <c r="O1324" i="5"/>
  <c r="P1324" i="5"/>
  <c r="Q1324" i="5"/>
  <c r="R1324" i="5"/>
  <c r="S1324" i="5"/>
  <c r="M1325" i="5"/>
  <c r="N1325" i="5"/>
  <c r="O1325" i="5"/>
  <c r="P1325" i="5"/>
  <c r="Q1325" i="5"/>
  <c r="R1325" i="5"/>
  <c r="S1325" i="5"/>
  <c r="M1326" i="5"/>
  <c r="N1326" i="5"/>
  <c r="O1326" i="5"/>
  <c r="P1326" i="5"/>
  <c r="Q1326" i="5"/>
  <c r="R1326" i="5"/>
  <c r="S1326" i="5"/>
  <c r="M1327" i="5"/>
  <c r="N1327" i="5"/>
  <c r="O1327" i="5"/>
  <c r="P1327" i="5"/>
  <c r="Q1327" i="5"/>
  <c r="R1327" i="5"/>
  <c r="S1327" i="5"/>
  <c r="M1328" i="5"/>
  <c r="N1328" i="5"/>
  <c r="O1328" i="5"/>
  <c r="P1328" i="5"/>
  <c r="Q1328" i="5"/>
  <c r="R1328" i="5"/>
  <c r="S1328" i="5"/>
  <c r="M1329" i="5"/>
  <c r="N1329" i="5"/>
  <c r="O1329" i="5"/>
  <c r="P1329" i="5"/>
  <c r="Q1329" i="5"/>
  <c r="R1329" i="5"/>
  <c r="S1329" i="5"/>
  <c r="M1330" i="5"/>
  <c r="N1330" i="5"/>
  <c r="O1330" i="5"/>
  <c r="P1330" i="5"/>
  <c r="Q1330" i="5"/>
  <c r="R1330" i="5"/>
  <c r="S1330" i="5"/>
  <c r="M1331" i="5"/>
  <c r="N1331" i="5"/>
  <c r="O1331" i="5"/>
  <c r="P1331" i="5"/>
  <c r="Q1331" i="5"/>
  <c r="R1331" i="5"/>
  <c r="S1331" i="5"/>
  <c r="M1332" i="5"/>
  <c r="N1332" i="5"/>
  <c r="O1332" i="5"/>
  <c r="P1332" i="5"/>
  <c r="Q1332" i="5"/>
  <c r="R1332" i="5"/>
  <c r="S1332" i="5"/>
  <c r="M1333" i="5"/>
  <c r="N1333" i="5"/>
  <c r="O1333" i="5"/>
  <c r="P1333" i="5"/>
  <c r="Q1333" i="5"/>
  <c r="R1333" i="5"/>
  <c r="S1333" i="5"/>
  <c r="M1334" i="5"/>
  <c r="N1334" i="5"/>
  <c r="O1334" i="5"/>
  <c r="P1334" i="5"/>
  <c r="Q1334" i="5"/>
  <c r="R1334" i="5"/>
  <c r="S1334" i="5"/>
  <c r="M1335" i="5"/>
  <c r="N1335" i="5"/>
  <c r="O1335" i="5"/>
  <c r="P1335" i="5"/>
  <c r="Q1335" i="5"/>
  <c r="R1335" i="5"/>
  <c r="S1335" i="5"/>
  <c r="M1336" i="5"/>
  <c r="N1336" i="5"/>
  <c r="O1336" i="5"/>
  <c r="P1336" i="5"/>
  <c r="Q1336" i="5"/>
  <c r="R1336" i="5"/>
  <c r="S1336" i="5"/>
  <c r="M1337" i="5"/>
  <c r="N1337" i="5"/>
  <c r="O1337" i="5"/>
  <c r="P1337" i="5"/>
  <c r="Q1337" i="5"/>
  <c r="R1337" i="5"/>
  <c r="S1337" i="5"/>
  <c r="M1338" i="5"/>
  <c r="N1338" i="5"/>
  <c r="O1338" i="5"/>
  <c r="P1338" i="5"/>
  <c r="Q1338" i="5"/>
  <c r="R1338" i="5"/>
  <c r="S1338" i="5"/>
  <c r="M1339" i="5"/>
  <c r="N1339" i="5"/>
  <c r="O1339" i="5"/>
  <c r="P1339" i="5"/>
  <c r="Q1339" i="5"/>
  <c r="R1339" i="5"/>
  <c r="S1339" i="5"/>
  <c r="M1340" i="5"/>
  <c r="N1340" i="5"/>
  <c r="O1340" i="5"/>
  <c r="P1340" i="5"/>
  <c r="Q1340" i="5"/>
  <c r="R1340" i="5"/>
  <c r="S1340" i="5"/>
  <c r="M1341" i="5"/>
  <c r="N1341" i="5"/>
  <c r="O1341" i="5"/>
  <c r="P1341" i="5"/>
  <c r="Q1341" i="5"/>
  <c r="R1341" i="5"/>
  <c r="S1341" i="5"/>
  <c r="M1342" i="5"/>
  <c r="N1342" i="5"/>
  <c r="O1342" i="5"/>
  <c r="P1342" i="5"/>
  <c r="Q1342" i="5"/>
  <c r="R1342" i="5"/>
  <c r="S1342" i="5"/>
  <c r="M1343" i="5"/>
  <c r="N1343" i="5"/>
  <c r="O1343" i="5"/>
  <c r="P1343" i="5"/>
  <c r="Q1343" i="5"/>
  <c r="R1343" i="5"/>
  <c r="S1343" i="5"/>
  <c r="M1344" i="5"/>
  <c r="N1344" i="5"/>
  <c r="O1344" i="5"/>
  <c r="P1344" i="5"/>
  <c r="Q1344" i="5"/>
  <c r="R1344" i="5"/>
  <c r="S1344" i="5"/>
  <c r="M1345" i="5"/>
  <c r="N1345" i="5"/>
  <c r="O1345" i="5"/>
  <c r="P1345" i="5"/>
  <c r="Q1345" i="5"/>
  <c r="R1345" i="5"/>
  <c r="S1345" i="5"/>
  <c r="M1346" i="5"/>
  <c r="N1346" i="5"/>
  <c r="O1346" i="5"/>
  <c r="P1346" i="5"/>
  <c r="Q1346" i="5"/>
  <c r="R1346" i="5"/>
  <c r="S1346" i="5"/>
  <c r="M1347" i="5"/>
  <c r="N1347" i="5"/>
  <c r="O1347" i="5"/>
  <c r="P1347" i="5"/>
  <c r="Q1347" i="5"/>
  <c r="R1347" i="5"/>
  <c r="S1347" i="5"/>
  <c r="M1348" i="5"/>
  <c r="N1348" i="5"/>
  <c r="O1348" i="5"/>
  <c r="P1348" i="5"/>
  <c r="Q1348" i="5"/>
  <c r="R1348" i="5"/>
  <c r="S1348" i="5"/>
  <c r="M1349" i="5"/>
  <c r="N1349" i="5"/>
  <c r="O1349" i="5"/>
  <c r="P1349" i="5"/>
  <c r="Q1349" i="5"/>
  <c r="R1349" i="5"/>
  <c r="S1349" i="5"/>
  <c r="M1350" i="5"/>
  <c r="N1350" i="5"/>
  <c r="O1350" i="5"/>
  <c r="P1350" i="5"/>
  <c r="Q1350" i="5"/>
  <c r="R1350" i="5"/>
  <c r="S1350" i="5"/>
  <c r="M1351" i="5"/>
  <c r="N1351" i="5"/>
  <c r="O1351" i="5"/>
  <c r="P1351" i="5"/>
  <c r="Q1351" i="5"/>
  <c r="R1351" i="5"/>
  <c r="S1351" i="5"/>
  <c r="M1352" i="5"/>
  <c r="N1352" i="5"/>
  <c r="O1352" i="5"/>
  <c r="P1352" i="5"/>
  <c r="Q1352" i="5"/>
  <c r="R1352" i="5"/>
  <c r="S1352" i="5"/>
  <c r="M1353" i="5"/>
  <c r="N1353" i="5"/>
  <c r="O1353" i="5"/>
  <c r="P1353" i="5"/>
  <c r="Q1353" i="5"/>
  <c r="R1353" i="5"/>
  <c r="S1353" i="5"/>
  <c r="M1354" i="5"/>
  <c r="N1354" i="5"/>
  <c r="O1354" i="5"/>
  <c r="P1354" i="5"/>
  <c r="Q1354" i="5"/>
  <c r="R1354" i="5"/>
  <c r="S1354" i="5"/>
  <c r="M1355" i="5"/>
  <c r="N1355" i="5"/>
  <c r="O1355" i="5"/>
  <c r="P1355" i="5"/>
  <c r="Q1355" i="5"/>
  <c r="R1355" i="5"/>
  <c r="S1355" i="5"/>
  <c r="M1356" i="5"/>
  <c r="N1356" i="5"/>
  <c r="O1356" i="5"/>
  <c r="P1356" i="5"/>
  <c r="Q1356" i="5"/>
  <c r="R1356" i="5"/>
  <c r="S1356" i="5"/>
  <c r="M1357" i="5"/>
  <c r="N1357" i="5"/>
  <c r="O1357" i="5"/>
  <c r="P1357" i="5"/>
  <c r="Q1357" i="5"/>
  <c r="R1357" i="5"/>
  <c r="S1357" i="5"/>
  <c r="M1358" i="5"/>
  <c r="N1358" i="5"/>
  <c r="O1358" i="5"/>
  <c r="P1358" i="5"/>
  <c r="Q1358" i="5"/>
  <c r="R1358" i="5"/>
  <c r="S1358" i="5"/>
  <c r="M1359" i="5"/>
  <c r="N1359" i="5"/>
  <c r="O1359" i="5"/>
  <c r="P1359" i="5"/>
  <c r="Q1359" i="5"/>
  <c r="R1359" i="5"/>
  <c r="S1359" i="5"/>
  <c r="M1360" i="5"/>
  <c r="N1360" i="5"/>
  <c r="O1360" i="5"/>
  <c r="P1360" i="5"/>
  <c r="Q1360" i="5"/>
  <c r="R1360" i="5"/>
  <c r="S1360" i="5"/>
  <c r="M1361" i="5"/>
  <c r="N1361" i="5"/>
  <c r="O1361" i="5"/>
  <c r="P1361" i="5"/>
  <c r="Q1361" i="5"/>
  <c r="R1361" i="5"/>
  <c r="S1361" i="5"/>
  <c r="M1362" i="5"/>
  <c r="N1362" i="5"/>
  <c r="O1362" i="5"/>
  <c r="P1362" i="5"/>
  <c r="Q1362" i="5"/>
  <c r="R1362" i="5"/>
  <c r="S1362" i="5"/>
  <c r="M1363" i="5"/>
  <c r="N1363" i="5"/>
  <c r="O1363" i="5"/>
  <c r="P1363" i="5"/>
  <c r="Q1363" i="5"/>
  <c r="R1363" i="5"/>
  <c r="S1363" i="5"/>
  <c r="M1364" i="5"/>
  <c r="N1364" i="5"/>
  <c r="O1364" i="5"/>
  <c r="P1364" i="5"/>
  <c r="Q1364" i="5"/>
  <c r="R1364" i="5"/>
  <c r="S1364" i="5"/>
  <c r="M1365" i="5"/>
  <c r="N1365" i="5"/>
  <c r="O1365" i="5"/>
  <c r="P1365" i="5"/>
  <c r="Q1365" i="5"/>
  <c r="R1365" i="5"/>
  <c r="S1365" i="5"/>
  <c r="M1366" i="5"/>
  <c r="N1366" i="5"/>
  <c r="O1366" i="5"/>
  <c r="P1366" i="5"/>
  <c r="Q1366" i="5"/>
  <c r="R1366" i="5"/>
  <c r="S1366" i="5"/>
  <c r="M1367" i="5"/>
  <c r="N1367" i="5"/>
  <c r="O1367" i="5"/>
  <c r="P1367" i="5"/>
  <c r="Q1367" i="5"/>
  <c r="R1367" i="5"/>
  <c r="S1367" i="5"/>
  <c r="M1368" i="5"/>
  <c r="N1368" i="5"/>
  <c r="O1368" i="5"/>
  <c r="P1368" i="5"/>
  <c r="Q1368" i="5"/>
  <c r="R1368" i="5"/>
  <c r="S1368" i="5"/>
  <c r="M1369" i="5"/>
  <c r="N1369" i="5"/>
  <c r="O1369" i="5"/>
  <c r="P1369" i="5"/>
  <c r="Q1369" i="5"/>
  <c r="R1369" i="5"/>
  <c r="S1369" i="5"/>
  <c r="M1370" i="5"/>
  <c r="N1370" i="5"/>
  <c r="O1370" i="5"/>
  <c r="P1370" i="5"/>
  <c r="Q1370" i="5"/>
  <c r="R1370" i="5"/>
  <c r="S1370" i="5"/>
  <c r="M1371" i="5"/>
  <c r="N1371" i="5"/>
  <c r="O1371" i="5"/>
  <c r="P1371" i="5"/>
  <c r="Q1371" i="5"/>
  <c r="R1371" i="5"/>
  <c r="S1371" i="5"/>
  <c r="M1372" i="5"/>
  <c r="N1372" i="5"/>
  <c r="O1372" i="5"/>
  <c r="P1372" i="5"/>
  <c r="Q1372" i="5"/>
  <c r="R1372" i="5"/>
  <c r="S1372" i="5"/>
  <c r="M1373" i="5"/>
  <c r="N1373" i="5"/>
  <c r="O1373" i="5"/>
  <c r="P1373" i="5"/>
  <c r="Q1373" i="5"/>
  <c r="R1373" i="5"/>
  <c r="S1373" i="5"/>
  <c r="M1374" i="5"/>
  <c r="N1374" i="5"/>
  <c r="O1374" i="5"/>
  <c r="P1374" i="5"/>
  <c r="Q1374" i="5"/>
  <c r="R1374" i="5"/>
  <c r="S1374" i="5"/>
  <c r="M1375" i="5"/>
  <c r="N1375" i="5"/>
  <c r="O1375" i="5"/>
  <c r="P1375" i="5"/>
  <c r="Q1375" i="5"/>
  <c r="R1375" i="5"/>
  <c r="S1375" i="5"/>
  <c r="M1376" i="5"/>
  <c r="N1376" i="5"/>
  <c r="O1376" i="5"/>
  <c r="P1376" i="5"/>
  <c r="Q1376" i="5"/>
  <c r="R1376" i="5"/>
  <c r="S1376" i="5"/>
  <c r="M1377" i="5"/>
  <c r="N1377" i="5"/>
  <c r="O1377" i="5"/>
  <c r="P1377" i="5"/>
  <c r="Q1377" i="5"/>
  <c r="R1377" i="5"/>
  <c r="S1377" i="5"/>
  <c r="M1378" i="5"/>
  <c r="N1378" i="5"/>
  <c r="O1378" i="5"/>
  <c r="P1378" i="5"/>
  <c r="Q1378" i="5"/>
  <c r="R1378" i="5"/>
  <c r="S1378" i="5"/>
  <c r="M1379" i="5"/>
  <c r="N1379" i="5"/>
  <c r="O1379" i="5"/>
  <c r="P1379" i="5"/>
  <c r="Q1379" i="5"/>
  <c r="R1379" i="5"/>
  <c r="S1379" i="5"/>
  <c r="M1380" i="5"/>
  <c r="N1380" i="5"/>
  <c r="O1380" i="5"/>
  <c r="P1380" i="5"/>
  <c r="Q1380" i="5"/>
  <c r="R1380" i="5"/>
  <c r="S1380" i="5"/>
  <c r="M1381" i="5"/>
  <c r="N1381" i="5"/>
  <c r="O1381" i="5"/>
  <c r="P1381" i="5"/>
  <c r="Q1381" i="5"/>
  <c r="R1381" i="5"/>
  <c r="S1381" i="5"/>
  <c r="M1382" i="5"/>
  <c r="N1382" i="5"/>
  <c r="O1382" i="5"/>
  <c r="P1382" i="5"/>
  <c r="Q1382" i="5"/>
  <c r="R1382" i="5"/>
  <c r="S1382" i="5"/>
  <c r="M1383" i="5"/>
  <c r="N1383" i="5"/>
  <c r="O1383" i="5"/>
  <c r="P1383" i="5"/>
  <c r="Q1383" i="5"/>
  <c r="R1383" i="5"/>
  <c r="S1383" i="5"/>
  <c r="M1384" i="5"/>
  <c r="N1384" i="5"/>
  <c r="O1384" i="5"/>
  <c r="P1384" i="5"/>
  <c r="Q1384" i="5"/>
  <c r="R1384" i="5"/>
  <c r="S1384" i="5"/>
  <c r="M1385" i="5"/>
  <c r="N1385" i="5"/>
  <c r="O1385" i="5"/>
  <c r="P1385" i="5"/>
  <c r="Q1385" i="5"/>
  <c r="R1385" i="5"/>
  <c r="S1385" i="5"/>
  <c r="M1386" i="5"/>
  <c r="N1386" i="5"/>
  <c r="O1386" i="5"/>
  <c r="P1386" i="5"/>
  <c r="Q1386" i="5"/>
  <c r="R1386" i="5"/>
  <c r="S1386" i="5"/>
  <c r="M1387" i="5"/>
  <c r="N1387" i="5"/>
  <c r="O1387" i="5"/>
  <c r="P1387" i="5"/>
  <c r="Q1387" i="5"/>
  <c r="R1387" i="5"/>
  <c r="S1387" i="5"/>
  <c r="M1388" i="5"/>
  <c r="N1388" i="5"/>
  <c r="O1388" i="5"/>
  <c r="P1388" i="5"/>
  <c r="Q1388" i="5"/>
  <c r="R1388" i="5"/>
  <c r="S1388" i="5"/>
  <c r="M1389" i="5"/>
  <c r="N1389" i="5"/>
  <c r="O1389" i="5"/>
  <c r="P1389" i="5"/>
  <c r="Q1389" i="5"/>
  <c r="R1389" i="5"/>
  <c r="S1389" i="5"/>
  <c r="M1390" i="5"/>
  <c r="N1390" i="5"/>
  <c r="O1390" i="5"/>
  <c r="P1390" i="5"/>
  <c r="Q1390" i="5"/>
  <c r="R1390" i="5"/>
  <c r="S1390" i="5"/>
  <c r="M1391" i="5"/>
  <c r="N1391" i="5"/>
  <c r="O1391" i="5"/>
  <c r="P1391" i="5"/>
  <c r="Q1391" i="5"/>
  <c r="R1391" i="5"/>
  <c r="S1391" i="5"/>
  <c r="M1392" i="5"/>
  <c r="N1392" i="5"/>
  <c r="O1392" i="5"/>
  <c r="P1392" i="5"/>
  <c r="Q1392" i="5"/>
  <c r="R1392" i="5"/>
  <c r="S1392" i="5"/>
  <c r="M1393" i="5"/>
  <c r="N1393" i="5"/>
  <c r="O1393" i="5"/>
  <c r="P1393" i="5"/>
  <c r="Q1393" i="5"/>
  <c r="R1393" i="5"/>
  <c r="S1393" i="5"/>
  <c r="M1394" i="5"/>
  <c r="N1394" i="5"/>
  <c r="O1394" i="5"/>
  <c r="P1394" i="5"/>
  <c r="Q1394" i="5"/>
  <c r="R1394" i="5"/>
  <c r="S1394" i="5"/>
  <c r="M1395" i="5"/>
  <c r="N1395" i="5"/>
  <c r="O1395" i="5"/>
  <c r="P1395" i="5"/>
  <c r="Q1395" i="5"/>
  <c r="R1395" i="5"/>
  <c r="S1395" i="5"/>
  <c r="M1396" i="5"/>
  <c r="N1396" i="5"/>
  <c r="O1396" i="5"/>
  <c r="P1396" i="5"/>
  <c r="Q1396" i="5"/>
  <c r="R1396" i="5"/>
  <c r="S1396" i="5"/>
  <c r="M1397" i="5"/>
  <c r="N1397" i="5"/>
  <c r="O1397" i="5"/>
  <c r="P1397" i="5"/>
  <c r="Q1397" i="5"/>
  <c r="R1397" i="5"/>
  <c r="S1397" i="5"/>
  <c r="M1398" i="5"/>
  <c r="N1398" i="5"/>
  <c r="O1398" i="5"/>
  <c r="P1398" i="5"/>
  <c r="Q1398" i="5"/>
  <c r="R1398" i="5"/>
  <c r="S1398" i="5"/>
  <c r="M1399" i="5"/>
  <c r="N1399" i="5"/>
  <c r="O1399" i="5"/>
  <c r="P1399" i="5"/>
  <c r="Q1399" i="5"/>
  <c r="R1399" i="5"/>
  <c r="S1399" i="5"/>
  <c r="M1400" i="5"/>
  <c r="N1400" i="5"/>
  <c r="O1400" i="5"/>
  <c r="P1400" i="5"/>
  <c r="Q1400" i="5"/>
  <c r="R1400" i="5"/>
  <c r="S1400" i="5"/>
  <c r="M1401" i="5"/>
  <c r="N1401" i="5"/>
  <c r="O1401" i="5"/>
  <c r="P1401" i="5"/>
  <c r="Q1401" i="5"/>
  <c r="R1401" i="5"/>
  <c r="S1401" i="5"/>
  <c r="M1402" i="5"/>
  <c r="N1402" i="5"/>
  <c r="O1402" i="5"/>
  <c r="P1402" i="5"/>
  <c r="Q1402" i="5"/>
  <c r="R1402" i="5"/>
  <c r="S1402" i="5"/>
  <c r="M1403" i="5"/>
  <c r="N1403" i="5"/>
  <c r="O1403" i="5"/>
  <c r="P1403" i="5"/>
  <c r="Q1403" i="5"/>
  <c r="R1403" i="5"/>
  <c r="S1403" i="5"/>
  <c r="M1404" i="5"/>
  <c r="N1404" i="5"/>
  <c r="O1404" i="5"/>
  <c r="P1404" i="5"/>
  <c r="Q1404" i="5"/>
  <c r="R1404" i="5"/>
  <c r="S1404" i="5"/>
  <c r="M1405" i="5"/>
  <c r="N1405" i="5"/>
  <c r="O1405" i="5"/>
  <c r="P1405" i="5"/>
  <c r="Q1405" i="5"/>
  <c r="R1405" i="5"/>
  <c r="S1405" i="5"/>
  <c r="M1406" i="5"/>
  <c r="N1406" i="5"/>
  <c r="O1406" i="5"/>
  <c r="P1406" i="5"/>
  <c r="Q1406" i="5"/>
  <c r="R1406" i="5"/>
  <c r="S1406" i="5"/>
  <c r="M1407" i="5"/>
  <c r="N1407" i="5"/>
  <c r="O1407" i="5"/>
  <c r="P1407" i="5"/>
  <c r="Q1407" i="5"/>
  <c r="R1407" i="5"/>
  <c r="S1407" i="5"/>
  <c r="M1408" i="5"/>
  <c r="N1408" i="5"/>
  <c r="O1408" i="5"/>
  <c r="P1408" i="5"/>
  <c r="Q1408" i="5"/>
  <c r="R1408" i="5"/>
  <c r="S1408" i="5"/>
  <c r="M1409" i="5"/>
  <c r="N1409" i="5"/>
  <c r="O1409" i="5"/>
  <c r="P1409" i="5"/>
  <c r="Q1409" i="5"/>
  <c r="R1409" i="5"/>
  <c r="S1409" i="5"/>
  <c r="M1410" i="5"/>
  <c r="N1410" i="5"/>
  <c r="O1410" i="5"/>
  <c r="P1410" i="5"/>
  <c r="Q1410" i="5"/>
  <c r="R1410" i="5"/>
  <c r="S1410" i="5"/>
  <c r="M1411" i="5"/>
  <c r="N1411" i="5"/>
  <c r="O1411" i="5"/>
  <c r="P1411" i="5"/>
  <c r="Q1411" i="5"/>
  <c r="R1411" i="5"/>
  <c r="S1411" i="5"/>
  <c r="M1412" i="5"/>
  <c r="N1412" i="5"/>
  <c r="O1412" i="5"/>
  <c r="P1412" i="5"/>
  <c r="Q1412" i="5"/>
  <c r="R1412" i="5"/>
  <c r="S1412" i="5"/>
  <c r="M1413" i="5"/>
  <c r="N1413" i="5"/>
  <c r="O1413" i="5"/>
  <c r="P1413" i="5"/>
  <c r="Q1413" i="5"/>
  <c r="R1413" i="5"/>
  <c r="S1413" i="5"/>
  <c r="M1414" i="5"/>
  <c r="N1414" i="5"/>
  <c r="O1414" i="5"/>
  <c r="P1414" i="5"/>
  <c r="Q1414" i="5"/>
  <c r="R1414" i="5"/>
  <c r="S1414" i="5"/>
  <c r="M1415" i="5"/>
  <c r="N1415" i="5"/>
  <c r="O1415" i="5"/>
  <c r="P1415" i="5"/>
  <c r="Q1415" i="5"/>
  <c r="R1415" i="5"/>
  <c r="S1415" i="5"/>
  <c r="M1416" i="5"/>
  <c r="N1416" i="5"/>
  <c r="O1416" i="5"/>
  <c r="P1416" i="5"/>
  <c r="Q1416" i="5"/>
  <c r="R1416" i="5"/>
  <c r="S1416" i="5"/>
  <c r="M1417" i="5"/>
  <c r="N1417" i="5"/>
  <c r="O1417" i="5"/>
  <c r="P1417" i="5"/>
  <c r="Q1417" i="5"/>
  <c r="R1417" i="5"/>
  <c r="S1417" i="5"/>
  <c r="M1418" i="5"/>
  <c r="N1418" i="5"/>
  <c r="O1418" i="5"/>
  <c r="P1418" i="5"/>
  <c r="Q1418" i="5"/>
  <c r="R1418" i="5"/>
  <c r="S1418" i="5"/>
  <c r="M1419" i="5"/>
  <c r="N1419" i="5"/>
  <c r="O1419" i="5"/>
  <c r="P1419" i="5"/>
  <c r="Q1419" i="5"/>
  <c r="R1419" i="5"/>
  <c r="S1419" i="5"/>
  <c r="M1420" i="5"/>
  <c r="N1420" i="5"/>
  <c r="O1420" i="5"/>
  <c r="P1420" i="5"/>
  <c r="Q1420" i="5"/>
  <c r="R1420" i="5"/>
  <c r="S1420" i="5"/>
  <c r="M1421" i="5"/>
  <c r="N1421" i="5"/>
  <c r="O1421" i="5"/>
  <c r="P1421" i="5"/>
  <c r="Q1421" i="5"/>
  <c r="R1421" i="5"/>
  <c r="S1421" i="5"/>
  <c r="M1422" i="5"/>
  <c r="N1422" i="5"/>
  <c r="O1422" i="5"/>
  <c r="P1422" i="5"/>
  <c r="Q1422" i="5"/>
  <c r="R1422" i="5"/>
  <c r="S1422" i="5"/>
  <c r="M1423" i="5"/>
  <c r="N1423" i="5"/>
  <c r="O1423" i="5"/>
  <c r="P1423" i="5"/>
  <c r="Q1423" i="5"/>
  <c r="R1423" i="5"/>
  <c r="S1423" i="5"/>
  <c r="M1424" i="5"/>
  <c r="N1424" i="5"/>
  <c r="O1424" i="5"/>
  <c r="P1424" i="5"/>
  <c r="Q1424" i="5"/>
  <c r="R1424" i="5"/>
  <c r="S1424" i="5"/>
  <c r="M1425" i="5"/>
  <c r="N1425" i="5"/>
  <c r="O1425" i="5"/>
  <c r="P1425" i="5"/>
  <c r="Q1425" i="5"/>
  <c r="R1425" i="5"/>
  <c r="S1425" i="5"/>
  <c r="M1426" i="5"/>
  <c r="N1426" i="5"/>
  <c r="O1426" i="5"/>
  <c r="P1426" i="5"/>
  <c r="Q1426" i="5"/>
  <c r="R1426" i="5"/>
  <c r="S1426" i="5"/>
  <c r="M1427" i="5"/>
  <c r="N1427" i="5"/>
  <c r="O1427" i="5"/>
  <c r="P1427" i="5"/>
  <c r="Q1427" i="5"/>
  <c r="R1427" i="5"/>
  <c r="S1427" i="5"/>
  <c r="M1428" i="5"/>
  <c r="N1428" i="5"/>
  <c r="O1428" i="5"/>
  <c r="P1428" i="5"/>
  <c r="Q1428" i="5"/>
  <c r="R1428" i="5"/>
  <c r="S1428" i="5"/>
  <c r="M1429" i="5"/>
  <c r="N1429" i="5"/>
  <c r="O1429" i="5"/>
  <c r="P1429" i="5"/>
  <c r="Q1429" i="5"/>
  <c r="R1429" i="5"/>
  <c r="S1429" i="5"/>
  <c r="M1430" i="5"/>
  <c r="N1430" i="5"/>
  <c r="O1430" i="5"/>
  <c r="P1430" i="5"/>
  <c r="Q1430" i="5"/>
  <c r="R1430" i="5"/>
  <c r="S1430" i="5"/>
  <c r="M1431" i="5"/>
  <c r="N1431" i="5"/>
  <c r="O1431" i="5"/>
  <c r="P1431" i="5"/>
  <c r="Q1431" i="5"/>
  <c r="R1431" i="5"/>
  <c r="S1431" i="5"/>
  <c r="M1432" i="5"/>
  <c r="N1432" i="5"/>
  <c r="O1432" i="5"/>
  <c r="P1432" i="5"/>
  <c r="Q1432" i="5"/>
  <c r="R1432" i="5"/>
  <c r="S1432" i="5"/>
  <c r="M1433" i="5"/>
  <c r="N1433" i="5"/>
  <c r="O1433" i="5"/>
  <c r="P1433" i="5"/>
  <c r="Q1433" i="5"/>
  <c r="R1433" i="5"/>
  <c r="S1433" i="5"/>
  <c r="M1434" i="5"/>
  <c r="N1434" i="5"/>
  <c r="O1434" i="5"/>
  <c r="P1434" i="5"/>
  <c r="Q1434" i="5"/>
  <c r="R1434" i="5"/>
  <c r="S1434" i="5"/>
  <c r="M1435" i="5"/>
  <c r="N1435" i="5"/>
  <c r="O1435" i="5"/>
  <c r="P1435" i="5"/>
  <c r="Q1435" i="5"/>
  <c r="R1435" i="5"/>
  <c r="S1435" i="5"/>
  <c r="M1436" i="5"/>
  <c r="N1436" i="5"/>
  <c r="O1436" i="5"/>
  <c r="P1436" i="5"/>
  <c r="Q1436" i="5"/>
  <c r="R1436" i="5"/>
  <c r="S1436" i="5"/>
  <c r="M1437" i="5"/>
  <c r="N1437" i="5"/>
  <c r="O1437" i="5"/>
  <c r="P1437" i="5"/>
  <c r="Q1437" i="5"/>
  <c r="R1437" i="5"/>
  <c r="S1437" i="5"/>
  <c r="M1438" i="5"/>
  <c r="N1438" i="5"/>
  <c r="O1438" i="5"/>
  <c r="P1438" i="5"/>
  <c r="Q1438" i="5"/>
  <c r="R1438" i="5"/>
  <c r="S1438" i="5"/>
  <c r="M1439" i="5"/>
  <c r="N1439" i="5"/>
  <c r="O1439" i="5"/>
  <c r="P1439" i="5"/>
  <c r="Q1439" i="5"/>
  <c r="R1439" i="5"/>
  <c r="S1439" i="5"/>
  <c r="M1440" i="5"/>
  <c r="N1440" i="5"/>
  <c r="O1440" i="5"/>
  <c r="P1440" i="5"/>
  <c r="Q1440" i="5"/>
  <c r="R1440" i="5"/>
  <c r="S1440" i="5"/>
  <c r="M1441" i="5"/>
  <c r="N1441" i="5"/>
  <c r="O1441" i="5"/>
  <c r="P1441" i="5"/>
  <c r="Q1441" i="5"/>
  <c r="R1441" i="5"/>
  <c r="S1441" i="5"/>
  <c r="M1442" i="5"/>
  <c r="N1442" i="5"/>
  <c r="O1442" i="5"/>
  <c r="P1442" i="5"/>
  <c r="Q1442" i="5"/>
  <c r="R1442" i="5"/>
  <c r="S1442" i="5"/>
  <c r="M1443" i="5"/>
  <c r="N1443" i="5"/>
  <c r="O1443" i="5"/>
  <c r="P1443" i="5"/>
  <c r="Q1443" i="5"/>
  <c r="R1443" i="5"/>
  <c r="S1443" i="5"/>
  <c r="M1444" i="5"/>
  <c r="N1444" i="5"/>
  <c r="O1444" i="5"/>
  <c r="P1444" i="5"/>
  <c r="Q1444" i="5"/>
  <c r="R1444" i="5"/>
  <c r="S1444" i="5"/>
  <c r="M1445" i="5"/>
  <c r="N1445" i="5"/>
  <c r="O1445" i="5"/>
  <c r="P1445" i="5"/>
  <c r="Q1445" i="5"/>
  <c r="R1445" i="5"/>
  <c r="S1445" i="5"/>
  <c r="M1446" i="5"/>
  <c r="N1446" i="5"/>
  <c r="O1446" i="5"/>
  <c r="P1446" i="5"/>
  <c r="Q1446" i="5"/>
  <c r="R1446" i="5"/>
  <c r="S1446" i="5"/>
  <c r="M1447" i="5"/>
  <c r="N1447" i="5"/>
  <c r="O1447" i="5"/>
  <c r="P1447" i="5"/>
  <c r="Q1447" i="5"/>
  <c r="R1447" i="5"/>
  <c r="S1447" i="5"/>
  <c r="M1448" i="5"/>
  <c r="N1448" i="5"/>
  <c r="O1448" i="5"/>
  <c r="P1448" i="5"/>
  <c r="Q1448" i="5"/>
  <c r="R1448" i="5"/>
  <c r="S1448" i="5"/>
  <c r="M1449" i="5"/>
  <c r="N1449" i="5"/>
  <c r="O1449" i="5"/>
  <c r="P1449" i="5"/>
  <c r="Q1449" i="5"/>
  <c r="R1449" i="5"/>
  <c r="S1449" i="5"/>
  <c r="M1450" i="5"/>
  <c r="N1450" i="5"/>
  <c r="O1450" i="5"/>
  <c r="P1450" i="5"/>
  <c r="Q1450" i="5"/>
  <c r="R1450" i="5"/>
  <c r="S1450" i="5"/>
  <c r="M1451" i="5"/>
  <c r="N1451" i="5"/>
  <c r="O1451" i="5"/>
  <c r="P1451" i="5"/>
  <c r="Q1451" i="5"/>
  <c r="R1451" i="5"/>
  <c r="S1451" i="5"/>
  <c r="M1452" i="5"/>
  <c r="N1452" i="5"/>
  <c r="O1452" i="5"/>
  <c r="P1452" i="5"/>
  <c r="Q1452" i="5"/>
  <c r="R1452" i="5"/>
  <c r="S1452" i="5"/>
  <c r="M1453" i="5"/>
  <c r="N1453" i="5"/>
  <c r="O1453" i="5"/>
  <c r="P1453" i="5"/>
  <c r="Q1453" i="5"/>
  <c r="R1453" i="5"/>
  <c r="S1453" i="5"/>
  <c r="M1454" i="5"/>
  <c r="N1454" i="5"/>
  <c r="O1454" i="5"/>
  <c r="P1454" i="5"/>
  <c r="Q1454" i="5"/>
  <c r="R1454" i="5"/>
  <c r="S1454" i="5"/>
  <c r="M1455" i="5"/>
  <c r="N1455" i="5"/>
  <c r="O1455" i="5"/>
  <c r="P1455" i="5"/>
  <c r="Q1455" i="5"/>
  <c r="R1455" i="5"/>
  <c r="S1455" i="5"/>
  <c r="M1456" i="5"/>
  <c r="N1456" i="5"/>
  <c r="O1456" i="5"/>
  <c r="P1456" i="5"/>
  <c r="Q1456" i="5"/>
  <c r="R1456" i="5"/>
  <c r="S1456" i="5"/>
  <c r="M1457" i="5"/>
  <c r="N1457" i="5"/>
  <c r="O1457" i="5"/>
  <c r="P1457" i="5"/>
  <c r="Q1457" i="5"/>
  <c r="R1457" i="5"/>
  <c r="S1457" i="5"/>
  <c r="M1458" i="5"/>
  <c r="N1458" i="5"/>
  <c r="O1458" i="5"/>
  <c r="P1458" i="5"/>
  <c r="Q1458" i="5"/>
  <c r="R1458" i="5"/>
  <c r="S1458" i="5"/>
  <c r="M1459" i="5"/>
  <c r="N1459" i="5"/>
  <c r="O1459" i="5"/>
  <c r="P1459" i="5"/>
  <c r="Q1459" i="5"/>
  <c r="R1459" i="5"/>
  <c r="S1459" i="5"/>
  <c r="M1460" i="5"/>
  <c r="N1460" i="5"/>
  <c r="O1460" i="5"/>
  <c r="P1460" i="5"/>
  <c r="Q1460" i="5"/>
  <c r="R1460" i="5"/>
  <c r="S1460" i="5"/>
  <c r="M1461" i="5"/>
  <c r="N1461" i="5"/>
  <c r="O1461" i="5"/>
  <c r="P1461" i="5"/>
  <c r="Q1461" i="5"/>
  <c r="R1461" i="5"/>
  <c r="S1461" i="5"/>
  <c r="M1462" i="5"/>
  <c r="N1462" i="5"/>
  <c r="O1462" i="5"/>
  <c r="P1462" i="5"/>
  <c r="Q1462" i="5"/>
  <c r="R1462" i="5"/>
  <c r="S1462" i="5"/>
  <c r="M1463" i="5"/>
  <c r="N1463" i="5"/>
  <c r="O1463" i="5"/>
  <c r="P1463" i="5"/>
  <c r="Q1463" i="5"/>
  <c r="R1463" i="5"/>
  <c r="S1463" i="5"/>
  <c r="M1464" i="5"/>
  <c r="N1464" i="5"/>
  <c r="O1464" i="5"/>
  <c r="P1464" i="5"/>
  <c r="Q1464" i="5"/>
  <c r="R1464" i="5"/>
  <c r="S1464" i="5"/>
  <c r="M1465" i="5"/>
  <c r="N1465" i="5"/>
  <c r="O1465" i="5"/>
  <c r="P1465" i="5"/>
  <c r="Q1465" i="5"/>
  <c r="R1465" i="5"/>
  <c r="S1465" i="5"/>
  <c r="M1466" i="5"/>
  <c r="N1466" i="5"/>
  <c r="O1466" i="5"/>
  <c r="P1466" i="5"/>
  <c r="Q1466" i="5"/>
  <c r="R1466" i="5"/>
  <c r="S1466" i="5"/>
  <c r="M1467" i="5"/>
  <c r="N1467" i="5"/>
  <c r="O1467" i="5"/>
  <c r="P1467" i="5"/>
  <c r="Q1467" i="5"/>
  <c r="R1467" i="5"/>
  <c r="S1467" i="5"/>
  <c r="M1468" i="5"/>
  <c r="N1468" i="5"/>
  <c r="O1468" i="5"/>
  <c r="P1468" i="5"/>
  <c r="Q1468" i="5"/>
  <c r="R1468" i="5"/>
  <c r="S1468" i="5"/>
  <c r="M1469" i="5"/>
  <c r="N1469" i="5"/>
  <c r="O1469" i="5"/>
  <c r="P1469" i="5"/>
  <c r="Q1469" i="5"/>
  <c r="R1469" i="5"/>
  <c r="S1469" i="5"/>
  <c r="M1470" i="5"/>
  <c r="N1470" i="5"/>
  <c r="O1470" i="5"/>
  <c r="P1470" i="5"/>
  <c r="Q1470" i="5"/>
  <c r="R1470" i="5"/>
  <c r="S1470" i="5"/>
  <c r="M1471" i="5"/>
  <c r="N1471" i="5"/>
  <c r="O1471" i="5"/>
  <c r="P1471" i="5"/>
  <c r="Q1471" i="5"/>
  <c r="R1471" i="5"/>
  <c r="S1471" i="5"/>
  <c r="M1472" i="5"/>
  <c r="N1472" i="5"/>
  <c r="O1472" i="5"/>
  <c r="P1472" i="5"/>
  <c r="Q1472" i="5"/>
  <c r="R1472" i="5"/>
  <c r="S1472" i="5"/>
  <c r="M1473" i="5"/>
  <c r="N1473" i="5"/>
  <c r="O1473" i="5"/>
  <c r="P1473" i="5"/>
  <c r="Q1473" i="5"/>
  <c r="R1473" i="5"/>
  <c r="S1473" i="5"/>
  <c r="M1474" i="5"/>
  <c r="N1474" i="5"/>
  <c r="O1474" i="5"/>
  <c r="P1474" i="5"/>
  <c r="Q1474" i="5"/>
  <c r="R1474" i="5"/>
  <c r="S1474" i="5"/>
  <c r="M1475" i="5"/>
  <c r="N1475" i="5"/>
  <c r="O1475" i="5"/>
  <c r="P1475" i="5"/>
  <c r="Q1475" i="5"/>
  <c r="R1475" i="5"/>
  <c r="S1475" i="5"/>
  <c r="M1476" i="5"/>
  <c r="N1476" i="5"/>
  <c r="O1476" i="5"/>
  <c r="P1476" i="5"/>
  <c r="Q1476" i="5"/>
  <c r="R1476" i="5"/>
  <c r="S1476" i="5"/>
  <c r="M1477" i="5"/>
  <c r="N1477" i="5"/>
  <c r="O1477" i="5"/>
  <c r="P1477" i="5"/>
  <c r="Q1477" i="5"/>
  <c r="R1477" i="5"/>
  <c r="S1477" i="5"/>
  <c r="M1478" i="5"/>
  <c r="N1478" i="5"/>
  <c r="O1478" i="5"/>
  <c r="P1478" i="5"/>
  <c r="Q1478" i="5"/>
  <c r="R1478" i="5"/>
  <c r="S1478" i="5"/>
  <c r="M1479" i="5"/>
  <c r="N1479" i="5"/>
  <c r="O1479" i="5"/>
  <c r="P1479" i="5"/>
  <c r="Q1479" i="5"/>
  <c r="R1479" i="5"/>
  <c r="S1479" i="5"/>
  <c r="M1480" i="5"/>
  <c r="N1480" i="5"/>
  <c r="O1480" i="5"/>
  <c r="P1480" i="5"/>
  <c r="Q1480" i="5"/>
  <c r="R1480" i="5"/>
  <c r="S1480" i="5"/>
  <c r="M1481" i="5"/>
  <c r="N1481" i="5"/>
  <c r="O1481" i="5"/>
  <c r="P1481" i="5"/>
  <c r="Q1481" i="5"/>
  <c r="R1481" i="5"/>
  <c r="S1481" i="5"/>
  <c r="M1482" i="5"/>
  <c r="N1482" i="5"/>
  <c r="O1482" i="5"/>
  <c r="P1482" i="5"/>
  <c r="Q1482" i="5"/>
  <c r="R1482" i="5"/>
  <c r="S1482" i="5"/>
  <c r="M1483" i="5"/>
  <c r="N1483" i="5"/>
  <c r="O1483" i="5"/>
  <c r="P1483" i="5"/>
  <c r="Q1483" i="5"/>
  <c r="R1483" i="5"/>
  <c r="S1483" i="5"/>
  <c r="M1484" i="5"/>
  <c r="N1484" i="5"/>
  <c r="O1484" i="5"/>
  <c r="P1484" i="5"/>
  <c r="Q1484" i="5"/>
  <c r="R1484" i="5"/>
  <c r="S1484" i="5"/>
  <c r="M1485" i="5"/>
  <c r="N1485" i="5"/>
  <c r="O1485" i="5"/>
  <c r="P1485" i="5"/>
  <c r="Q1485" i="5"/>
  <c r="R1485" i="5"/>
  <c r="S1485" i="5"/>
  <c r="M1486" i="5"/>
  <c r="N1486" i="5"/>
  <c r="O1486" i="5"/>
  <c r="P1486" i="5"/>
  <c r="Q1486" i="5"/>
  <c r="R1486" i="5"/>
  <c r="S1486" i="5"/>
  <c r="M1487" i="5"/>
  <c r="N1487" i="5"/>
  <c r="O1487" i="5"/>
  <c r="P1487" i="5"/>
  <c r="Q1487" i="5"/>
  <c r="R1487" i="5"/>
  <c r="S1487" i="5"/>
  <c r="M1488" i="5"/>
  <c r="N1488" i="5"/>
  <c r="O1488" i="5"/>
  <c r="P1488" i="5"/>
  <c r="Q1488" i="5"/>
  <c r="R1488" i="5"/>
  <c r="S1488" i="5"/>
  <c r="M1489" i="5"/>
  <c r="N1489" i="5"/>
  <c r="O1489" i="5"/>
  <c r="P1489" i="5"/>
  <c r="Q1489" i="5"/>
  <c r="R1489" i="5"/>
  <c r="S1489" i="5"/>
  <c r="M1490" i="5"/>
  <c r="N1490" i="5"/>
  <c r="O1490" i="5"/>
  <c r="P1490" i="5"/>
  <c r="Q1490" i="5"/>
  <c r="R1490" i="5"/>
  <c r="S1490" i="5"/>
  <c r="M1491" i="5"/>
  <c r="N1491" i="5"/>
  <c r="O1491" i="5"/>
  <c r="P1491" i="5"/>
  <c r="Q1491" i="5"/>
  <c r="R1491" i="5"/>
  <c r="S1491" i="5"/>
  <c r="M1492" i="5"/>
  <c r="N1492" i="5"/>
  <c r="O1492" i="5"/>
  <c r="P1492" i="5"/>
  <c r="Q1492" i="5"/>
  <c r="R1492" i="5"/>
  <c r="S1492" i="5"/>
  <c r="M1493" i="5"/>
  <c r="N1493" i="5"/>
  <c r="O1493" i="5"/>
  <c r="P1493" i="5"/>
  <c r="Q1493" i="5"/>
  <c r="R1493" i="5"/>
  <c r="S1493" i="5"/>
  <c r="M1494" i="5"/>
  <c r="N1494" i="5"/>
  <c r="O1494" i="5"/>
  <c r="P1494" i="5"/>
  <c r="Q1494" i="5"/>
  <c r="R1494" i="5"/>
  <c r="S1494" i="5"/>
  <c r="M1495" i="5"/>
  <c r="N1495" i="5"/>
  <c r="O1495" i="5"/>
  <c r="P1495" i="5"/>
  <c r="Q1495" i="5"/>
  <c r="R1495" i="5"/>
  <c r="S1495" i="5"/>
  <c r="M1496" i="5"/>
  <c r="N1496" i="5"/>
  <c r="O1496" i="5"/>
  <c r="P1496" i="5"/>
  <c r="Q1496" i="5"/>
  <c r="R1496" i="5"/>
  <c r="S1496" i="5"/>
  <c r="M1497" i="5"/>
  <c r="N1497" i="5"/>
  <c r="O1497" i="5"/>
  <c r="P1497" i="5"/>
  <c r="Q1497" i="5"/>
  <c r="R1497" i="5"/>
  <c r="S1497" i="5"/>
  <c r="M1498" i="5"/>
  <c r="N1498" i="5"/>
  <c r="O1498" i="5"/>
  <c r="P1498" i="5"/>
  <c r="Q1498" i="5"/>
  <c r="R1498" i="5"/>
  <c r="S1498" i="5"/>
  <c r="M1499" i="5"/>
  <c r="N1499" i="5"/>
  <c r="O1499" i="5"/>
  <c r="P1499" i="5"/>
  <c r="Q1499" i="5"/>
  <c r="R1499" i="5"/>
  <c r="S1499" i="5"/>
  <c r="M1500" i="5"/>
  <c r="N1500" i="5"/>
  <c r="O1500" i="5"/>
  <c r="P1500" i="5"/>
  <c r="Q1500" i="5"/>
  <c r="R1500" i="5"/>
  <c r="S1500" i="5"/>
  <c r="M1501" i="5"/>
  <c r="N1501" i="5"/>
  <c r="O1501" i="5"/>
  <c r="P1501" i="5"/>
  <c r="Q1501" i="5"/>
  <c r="R1501" i="5"/>
  <c r="S1501" i="5"/>
  <c r="M1502" i="5"/>
  <c r="N1502" i="5"/>
  <c r="O1502" i="5"/>
  <c r="P1502" i="5"/>
  <c r="Q1502" i="5"/>
  <c r="R1502" i="5"/>
  <c r="S1502" i="5"/>
  <c r="M1503" i="5"/>
  <c r="N1503" i="5"/>
  <c r="O1503" i="5"/>
  <c r="P1503" i="5"/>
  <c r="Q1503" i="5"/>
  <c r="R1503" i="5"/>
  <c r="S1503" i="5"/>
  <c r="M1504" i="5"/>
  <c r="N1504" i="5"/>
  <c r="O1504" i="5"/>
  <c r="P1504" i="5"/>
  <c r="Q1504" i="5"/>
  <c r="R1504" i="5"/>
  <c r="S1504" i="5"/>
  <c r="M1505" i="5"/>
  <c r="N1505" i="5"/>
  <c r="O1505" i="5"/>
  <c r="P1505" i="5"/>
  <c r="Q1505" i="5"/>
  <c r="R1505" i="5"/>
  <c r="S1505" i="5"/>
  <c r="M1506" i="5"/>
  <c r="N1506" i="5"/>
  <c r="O1506" i="5"/>
  <c r="P1506" i="5"/>
  <c r="Q1506" i="5"/>
  <c r="R1506" i="5"/>
  <c r="S1506" i="5"/>
  <c r="M1507" i="5"/>
  <c r="N1507" i="5"/>
  <c r="O1507" i="5"/>
  <c r="P1507" i="5"/>
  <c r="Q1507" i="5"/>
  <c r="R1507" i="5"/>
  <c r="S1507" i="5"/>
  <c r="M1508" i="5"/>
  <c r="N1508" i="5"/>
  <c r="O1508" i="5"/>
  <c r="P1508" i="5"/>
  <c r="Q1508" i="5"/>
  <c r="R1508" i="5"/>
  <c r="S1508" i="5"/>
  <c r="M1509" i="5"/>
  <c r="N1509" i="5"/>
  <c r="O1509" i="5"/>
  <c r="P1509" i="5"/>
  <c r="Q1509" i="5"/>
  <c r="R1509" i="5"/>
  <c r="S1509" i="5"/>
  <c r="M1510" i="5"/>
  <c r="N1510" i="5"/>
  <c r="O1510" i="5"/>
  <c r="P1510" i="5"/>
  <c r="Q1510" i="5"/>
  <c r="R1510" i="5"/>
  <c r="S1510" i="5"/>
  <c r="M1511" i="5"/>
  <c r="N1511" i="5"/>
  <c r="O1511" i="5"/>
  <c r="P1511" i="5"/>
  <c r="Q1511" i="5"/>
  <c r="R1511" i="5"/>
  <c r="S1511" i="5"/>
  <c r="M1512" i="5"/>
  <c r="N1512" i="5"/>
  <c r="O1512" i="5"/>
  <c r="P1512" i="5"/>
  <c r="Q1512" i="5"/>
  <c r="R1512" i="5"/>
  <c r="S1512" i="5"/>
  <c r="M1513" i="5"/>
  <c r="N1513" i="5"/>
  <c r="O1513" i="5"/>
  <c r="P1513" i="5"/>
  <c r="Q1513" i="5"/>
  <c r="R1513" i="5"/>
  <c r="S1513" i="5"/>
  <c r="M1514" i="5"/>
  <c r="N1514" i="5"/>
  <c r="O1514" i="5"/>
  <c r="P1514" i="5"/>
  <c r="Q1514" i="5"/>
  <c r="R1514" i="5"/>
  <c r="S1514" i="5"/>
  <c r="M1515" i="5"/>
  <c r="N1515" i="5"/>
  <c r="O1515" i="5"/>
  <c r="P1515" i="5"/>
  <c r="Q1515" i="5"/>
  <c r="R1515" i="5"/>
  <c r="S1515" i="5"/>
  <c r="M1516" i="5"/>
  <c r="N1516" i="5"/>
  <c r="O1516" i="5"/>
  <c r="P1516" i="5"/>
  <c r="Q1516" i="5"/>
  <c r="R1516" i="5"/>
  <c r="S1516" i="5"/>
  <c r="M1517" i="5"/>
  <c r="N1517" i="5"/>
  <c r="O1517" i="5"/>
  <c r="P1517" i="5"/>
  <c r="Q1517" i="5"/>
  <c r="R1517" i="5"/>
  <c r="S1517" i="5"/>
  <c r="M1518" i="5"/>
  <c r="N1518" i="5"/>
  <c r="O1518" i="5"/>
  <c r="P1518" i="5"/>
  <c r="Q1518" i="5"/>
  <c r="R1518" i="5"/>
  <c r="S1518" i="5"/>
  <c r="M1519" i="5"/>
  <c r="N1519" i="5"/>
  <c r="O1519" i="5"/>
  <c r="P1519" i="5"/>
  <c r="Q1519" i="5"/>
  <c r="R1519" i="5"/>
  <c r="S1519" i="5"/>
  <c r="M1520" i="5"/>
  <c r="N1520" i="5"/>
  <c r="O1520" i="5"/>
  <c r="P1520" i="5"/>
  <c r="Q1520" i="5"/>
  <c r="R1520" i="5"/>
  <c r="S1520" i="5"/>
  <c r="M1521" i="5"/>
  <c r="N1521" i="5"/>
  <c r="O1521" i="5"/>
  <c r="P1521" i="5"/>
  <c r="Q1521" i="5"/>
  <c r="R1521" i="5"/>
  <c r="S1521" i="5"/>
  <c r="M1522" i="5"/>
  <c r="N1522" i="5"/>
  <c r="O1522" i="5"/>
  <c r="P1522" i="5"/>
  <c r="Q1522" i="5"/>
  <c r="R1522" i="5"/>
  <c r="S1522" i="5"/>
  <c r="M1523" i="5"/>
  <c r="N1523" i="5"/>
  <c r="O1523" i="5"/>
  <c r="P1523" i="5"/>
  <c r="Q1523" i="5"/>
  <c r="R1523" i="5"/>
  <c r="S1523" i="5"/>
  <c r="M1524" i="5"/>
  <c r="N1524" i="5"/>
  <c r="O1524" i="5"/>
  <c r="P1524" i="5"/>
  <c r="Q1524" i="5"/>
  <c r="R1524" i="5"/>
  <c r="S1524" i="5"/>
  <c r="M1525" i="5"/>
  <c r="N1525" i="5"/>
  <c r="O1525" i="5"/>
  <c r="P1525" i="5"/>
  <c r="Q1525" i="5"/>
  <c r="R1525" i="5"/>
  <c r="S1525" i="5"/>
  <c r="M1526" i="5"/>
  <c r="N1526" i="5"/>
  <c r="O1526" i="5"/>
  <c r="P1526" i="5"/>
  <c r="Q1526" i="5"/>
  <c r="R1526" i="5"/>
  <c r="S1526" i="5"/>
  <c r="M1527" i="5"/>
  <c r="N1527" i="5"/>
  <c r="O1527" i="5"/>
  <c r="P1527" i="5"/>
  <c r="Q1527" i="5"/>
  <c r="R1527" i="5"/>
  <c r="S1527" i="5"/>
  <c r="M1528" i="5"/>
  <c r="N1528" i="5"/>
  <c r="O1528" i="5"/>
  <c r="P1528" i="5"/>
  <c r="Q1528" i="5"/>
  <c r="R1528" i="5"/>
  <c r="S1528" i="5"/>
  <c r="M1529" i="5"/>
  <c r="N1529" i="5"/>
  <c r="O1529" i="5"/>
  <c r="P1529" i="5"/>
  <c r="Q1529" i="5"/>
  <c r="R1529" i="5"/>
  <c r="S1529" i="5"/>
  <c r="M1530" i="5"/>
  <c r="N1530" i="5"/>
  <c r="O1530" i="5"/>
  <c r="P1530" i="5"/>
  <c r="Q1530" i="5"/>
  <c r="R1530" i="5"/>
  <c r="S1530" i="5"/>
  <c r="M1531" i="5"/>
  <c r="N1531" i="5"/>
  <c r="O1531" i="5"/>
  <c r="P1531" i="5"/>
  <c r="Q1531" i="5"/>
  <c r="R1531" i="5"/>
  <c r="S1531" i="5"/>
  <c r="M1532" i="5"/>
  <c r="N1532" i="5"/>
  <c r="O1532" i="5"/>
  <c r="P1532" i="5"/>
  <c r="Q1532" i="5"/>
  <c r="R1532" i="5"/>
  <c r="S1532" i="5"/>
  <c r="M1533" i="5"/>
  <c r="N1533" i="5"/>
  <c r="O1533" i="5"/>
  <c r="P1533" i="5"/>
  <c r="Q1533" i="5"/>
  <c r="R1533" i="5"/>
  <c r="S1533" i="5"/>
  <c r="M1534" i="5"/>
  <c r="N1534" i="5"/>
  <c r="O1534" i="5"/>
  <c r="P1534" i="5"/>
  <c r="Q1534" i="5"/>
  <c r="R1534" i="5"/>
  <c r="S1534" i="5"/>
  <c r="M1535" i="5"/>
  <c r="N1535" i="5"/>
  <c r="O1535" i="5"/>
  <c r="P1535" i="5"/>
  <c r="Q1535" i="5"/>
  <c r="R1535" i="5"/>
  <c r="S1535" i="5"/>
  <c r="M1536" i="5"/>
  <c r="N1536" i="5"/>
  <c r="O1536" i="5"/>
  <c r="P1536" i="5"/>
  <c r="Q1536" i="5"/>
  <c r="R1536" i="5"/>
  <c r="S1536" i="5"/>
  <c r="M1537" i="5"/>
  <c r="N1537" i="5"/>
  <c r="O1537" i="5"/>
  <c r="P1537" i="5"/>
  <c r="Q1537" i="5"/>
  <c r="R1537" i="5"/>
  <c r="S1537" i="5"/>
  <c r="M1538" i="5"/>
  <c r="N1538" i="5"/>
  <c r="O1538" i="5"/>
  <c r="P1538" i="5"/>
  <c r="Q1538" i="5"/>
  <c r="R1538" i="5"/>
  <c r="S1538" i="5"/>
  <c r="M1539" i="5"/>
  <c r="N1539" i="5"/>
  <c r="O1539" i="5"/>
  <c r="P1539" i="5"/>
  <c r="Q1539" i="5"/>
  <c r="R1539" i="5"/>
  <c r="S1539" i="5"/>
  <c r="M1540" i="5"/>
  <c r="N1540" i="5"/>
  <c r="O1540" i="5"/>
  <c r="P1540" i="5"/>
  <c r="Q1540" i="5"/>
  <c r="R1540" i="5"/>
  <c r="S1540" i="5"/>
  <c r="M1541" i="5"/>
  <c r="N1541" i="5"/>
  <c r="O1541" i="5"/>
  <c r="P1541" i="5"/>
  <c r="Q1541" i="5"/>
  <c r="R1541" i="5"/>
  <c r="S1541" i="5"/>
  <c r="M1542" i="5"/>
  <c r="N1542" i="5"/>
  <c r="O1542" i="5"/>
  <c r="P1542" i="5"/>
  <c r="Q1542" i="5"/>
  <c r="R1542" i="5"/>
  <c r="S1542" i="5"/>
  <c r="M1543" i="5"/>
  <c r="N1543" i="5"/>
  <c r="O1543" i="5"/>
  <c r="P1543" i="5"/>
  <c r="Q1543" i="5"/>
  <c r="R1543" i="5"/>
  <c r="S1543" i="5"/>
  <c r="M1544" i="5"/>
  <c r="N1544" i="5"/>
  <c r="O1544" i="5"/>
  <c r="P1544" i="5"/>
  <c r="Q1544" i="5"/>
  <c r="R1544" i="5"/>
  <c r="S1544" i="5"/>
  <c r="M1545" i="5"/>
  <c r="N1545" i="5"/>
  <c r="O1545" i="5"/>
  <c r="P1545" i="5"/>
  <c r="Q1545" i="5"/>
  <c r="R1545" i="5"/>
  <c r="S1545" i="5"/>
  <c r="M1546" i="5"/>
  <c r="N1546" i="5"/>
  <c r="O1546" i="5"/>
  <c r="P1546" i="5"/>
  <c r="Q1546" i="5"/>
  <c r="R1546" i="5"/>
  <c r="S1546" i="5"/>
  <c r="M1547" i="5"/>
  <c r="N1547" i="5"/>
  <c r="O1547" i="5"/>
  <c r="P1547" i="5"/>
  <c r="Q1547" i="5"/>
  <c r="R1547" i="5"/>
  <c r="S1547" i="5"/>
  <c r="M1548" i="5"/>
  <c r="N1548" i="5"/>
  <c r="O1548" i="5"/>
  <c r="P1548" i="5"/>
  <c r="Q1548" i="5"/>
  <c r="R1548" i="5"/>
  <c r="S1548" i="5"/>
  <c r="M1549" i="5"/>
  <c r="N1549" i="5"/>
  <c r="O1549" i="5"/>
  <c r="P1549" i="5"/>
  <c r="Q1549" i="5"/>
  <c r="R1549" i="5"/>
  <c r="S1549" i="5"/>
  <c r="M1550" i="5"/>
  <c r="N1550" i="5"/>
  <c r="O1550" i="5"/>
  <c r="P1550" i="5"/>
  <c r="Q1550" i="5"/>
  <c r="R1550" i="5"/>
  <c r="S1550" i="5"/>
  <c r="M1551" i="5"/>
  <c r="N1551" i="5"/>
  <c r="O1551" i="5"/>
  <c r="P1551" i="5"/>
  <c r="Q1551" i="5"/>
  <c r="R1551" i="5"/>
  <c r="S1551" i="5"/>
  <c r="M1552" i="5"/>
  <c r="N1552" i="5"/>
  <c r="O1552" i="5"/>
  <c r="P1552" i="5"/>
  <c r="Q1552" i="5"/>
  <c r="R1552" i="5"/>
  <c r="S1552" i="5"/>
  <c r="M1553" i="5"/>
  <c r="N1553" i="5"/>
  <c r="O1553" i="5"/>
  <c r="P1553" i="5"/>
  <c r="Q1553" i="5"/>
  <c r="R1553" i="5"/>
  <c r="S1553" i="5"/>
  <c r="M1554" i="5"/>
  <c r="N1554" i="5"/>
  <c r="O1554" i="5"/>
  <c r="P1554" i="5"/>
  <c r="Q1554" i="5"/>
  <c r="R1554" i="5"/>
  <c r="S1554" i="5"/>
  <c r="M1555" i="5"/>
  <c r="N1555" i="5"/>
  <c r="O1555" i="5"/>
  <c r="P1555" i="5"/>
  <c r="Q1555" i="5"/>
  <c r="R1555" i="5"/>
  <c r="S1555" i="5"/>
  <c r="M1556" i="5"/>
  <c r="N1556" i="5"/>
  <c r="O1556" i="5"/>
  <c r="P1556" i="5"/>
  <c r="Q1556" i="5"/>
  <c r="R1556" i="5"/>
  <c r="S1556" i="5"/>
  <c r="M1557" i="5"/>
  <c r="N1557" i="5"/>
  <c r="O1557" i="5"/>
  <c r="P1557" i="5"/>
  <c r="Q1557" i="5"/>
  <c r="R1557" i="5"/>
  <c r="S1557" i="5"/>
  <c r="M1558" i="5"/>
  <c r="N1558" i="5"/>
  <c r="O1558" i="5"/>
  <c r="P1558" i="5"/>
  <c r="Q1558" i="5"/>
  <c r="R1558" i="5"/>
  <c r="S1558" i="5"/>
  <c r="M1559" i="5"/>
  <c r="N1559" i="5"/>
  <c r="O1559" i="5"/>
  <c r="P1559" i="5"/>
  <c r="Q1559" i="5"/>
  <c r="R1559" i="5"/>
  <c r="S1559" i="5"/>
  <c r="M1560" i="5"/>
  <c r="N1560" i="5"/>
  <c r="O1560" i="5"/>
  <c r="P1560" i="5"/>
  <c r="Q1560" i="5"/>
  <c r="R1560" i="5"/>
  <c r="S1560" i="5"/>
  <c r="M1561" i="5"/>
  <c r="N1561" i="5"/>
  <c r="O1561" i="5"/>
  <c r="P1561" i="5"/>
  <c r="Q1561" i="5"/>
  <c r="R1561" i="5"/>
  <c r="S1561" i="5"/>
  <c r="M1562" i="5"/>
  <c r="N1562" i="5"/>
  <c r="O1562" i="5"/>
  <c r="P1562" i="5"/>
  <c r="Q1562" i="5"/>
  <c r="R1562" i="5"/>
  <c r="S1562" i="5"/>
  <c r="M1563" i="5"/>
  <c r="N1563" i="5"/>
  <c r="O1563" i="5"/>
  <c r="P1563" i="5"/>
  <c r="Q1563" i="5"/>
  <c r="R1563" i="5"/>
  <c r="S1563" i="5"/>
  <c r="M1564" i="5"/>
  <c r="N1564" i="5"/>
  <c r="O1564" i="5"/>
  <c r="P1564" i="5"/>
  <c r="Q1564" i="5"/>
  <c r="R1564" i="5"/>
  <c r="S1564" i="5"/>
  <c r="M1565" i="5"/>
  <c r="N1565" i="5"/>
  <c r="O1565" i="5"/>
  <c r="P1565" i="5"/>
  <c r="Q1565" i="5"/>
  <c r="R1565" i="5"/>
  <c r="S1565" i="5"/>
  <c r="M1566" i="5"/>
  <c r="N1566" i="5"/>
  <c r="O1566" i="5"/>
  <c r="P1566" i="5"/>
  <c r="Q1566" i="5"/>
  <c r="R1566" i="5"/>
  <c r="S1566" i="5"/>
  <c r="M1567" i="5"/>
  <c r="N1567" i="5"/>
  <c r="O1567" i="5"/>
  <c r="P1567" i="5"/>
  <c r="Q1567" i="5"/>
  <c r="R1567" i="5"/>
  <c r="S1567" i="5"/>
  <c r="M1568" i="5"/>
  <c r="N1568" i="5"/>
  <c r="O1568" i="5"/>
  <c r="P1568" i="5"/>
  <c r="Q1568" i="5"/>
  <c r="R1568" i="5"/>
  <c r="S1568" i="5"/>
  <c r="M1569" i="5"/>
  <c r="N1569" i="5"/>
  <c r="O1569" i="5"/>
  <c r="P1569" i="5"/>
  <c r="Q1569" i="5"/>
  <c r="R1569" i="5"/>
  <c r="S1569" i="5"/>
  <c r="M1570" i="5"/>
  <c r="N1570" i="5"/>
  <c r="O1570" i="5"/>
  <c r="P1570" i="5"/>
  <c r="Q1570" i="5"/>
  <c r="R1570" i="5"/>
  <c r="S1570" i="5"/>
  <c r="M1571" i="5"/>
  <c r="N1571" i="5"/>
  <c r="O1571" i="5"/>
  <c r="P1571" i="5"/>
  <c r="Q1571" i="5"/>
  <c r="R1571" i="5"/>
  <c r="S1571" i="5"/>
  <c r="M1572" i="5"/>
  <c r="N1572" i="5"/>
  <c r="O1572" i="5"/>
  <c r="P1572" i="5"/>
  <c r="Q1572" i="5"/>
  <c r="R1572" i="5"/>
  <c r="S1572" i="5"/>
  <c r="M1573" i="5"/>
  <c r="N1573" i="5"/>
  <c r="O1573" i="5"/>
  <c r="P1573" i="5"/>
  <c r="Q1573" i="5"/>
  <c r="R1573" i="5"/>
  <c r="S1573" i="5"/>
  <c r="M1574" i="5"/>
  <c r="N1574" i="5"/>
  <c r="O1574" i="5"/>
  <c r="P1574" i="5"/>
  <c r="Q1574" i="5"/>
  <c r="R1574" i="5"/>
  <c r="S1574" i="5"/>
  <c r="M1575" i="5"/>
  <c r="N1575" i="5"/>
  <c r="O1575" i="5"/>
  <c r="P1575" i="5"/>
  <c r="Q1575" i="5"/>
  <c r="R1575" i="5"/>
  <c r="S1575" i="5"/>
  <c r="M1576" i="5"/>
  <c r="N1576" i="5"/>
  <c r="O1576" i="5"/>
  <c r="P1576" i="5"/>
  <c r="Q1576" i="5"/>
  <c r="R1576" i="5"/>
  <c r="S1576" i="5"/>
  <c r="M1577" i="5"/>
  <c r="N1577" i="5"/>
  <c r="O1577" i="5"/>
  <c r="P1577" i="5"/>
  <c r="Q1577" i="5"/>
  <c r="R1577" i="5"/>
  <c r="S1577" i="5"/>
  <c r="M1578" i="5"/>
  <c r="N1578" i="5"/>
  <c r="O1578" i="5"/>
  <c r="P1578" i="5"/>
  <c r="Q1578" i="5"/>
  <c r="R1578" i="5"/>
  <c r="S1578" i="5"/>
  <c r="M1579" i="5"/>
  <c r="N1579" i="5"/>
  <c r="O1579" i="5"/>
  <c r="P1579" i="5"/>
  <c r="Q1579" i="5"/>
  <c r="R1579" i="5"/>
  <c r="S1579" i="5"/>
  <c r="M1580" i="5"/>
  <c r="N1580" i="5"/>
  <c r="O1580" i="5"/>
  <c r="P1580" i="5"/>
  <c r="Q1580" i="5"/>
  <c r="R1580" i="5"/>
  <c r="S1580" i="5"/>
  <c r="M1581" i="5"/>
  <c r="N1581" i="5"/>
  <c r="O1581" i="5"/>
  <c r="P1581" i="5"/>
  <c r="Q1581" i="5"/>
  <c r="R1581" i="5"/>
  <c r="S1581" i="5"/>
  <c r="M1582" i="5"/>
  <c r="N1582" i="5"/>
  <c r="O1582" i="5"/>
  <c r="P1582" i="5"/>
  <c r="Q1582" i="5"/>
  <c r="R1582" i="5"/>
  <c r="S1582" i="5"/>
  <c r="M1583" i="5"/>
  <c r="N1583" i="5"/>
  <c r="O1583" i="5"/>
  <c r="P1583" i="5"/>
  <c r="Q1583" i="5"/>
  <c r="R1583" i="5"/>
  <c r="S1583" i="5"/>
  <c r="M1584" i="5"/>
  <c r="N1584" i="5"/>
  <c r="O1584" i="5"/>
  <c r="P1584" i="5"/>
  <c r="Q1584" i="5"/>
  <c r="R1584" i="5"/>
  <c r="S1584" i="5"/>
  <c r="M1585" i="5"/>
  <c r="N1585" i="5"/>
  <c r="O1585" i="5"/>
  <c r="P1585" i="5"/>
  <c r="Q1585" i="5"/>
  <c r="R1585" i="5"/>
  <c r="S1585" i="5"/>
  <c r="M1586" i="5"/>
  <c r="N1586" i="5"/>
  <c r="O1586" i="5"/>
  <c r="P1586" i="5"/>
  <c r="Q1586" i="5"/>
  <c r="R1586" i="5"/>
  <c r="S1586" i="5"/>
  <c r="M1587" i="5"/>
  <c r="N1587" i="5"/>
  <c r="O1587" i="5"/>
  <c r="P1587" i="5"/>
  <c r="Q1587" i="5"/>
  <c r="R1587" i="5"/>
  <c r="S1587" i="5"/>
  <c r="M1588" i="5"/>
  <c r="N1588" i="5"/>
  <c r="O1588" i="5"/>
  <c r="P1588" i="5"/>
  <c r="Q1588" i="5"/>
  <c r="R1588" i="5"/>
  <c r="S1588" i="5"/>
  <c r="M1589" i="5"/>
  <c r="N1589" i="5"/>
  <c r="O1589" i="5"/>
  <c r="P1589" i="5"/>
  <c r="Q1589" i="5"/>
  <c r="R1589" i="5"/>
  <c r="S1589" i="5"/>
  <c r="M1590" i="5"/>
  <c r="N1590" i="5"/>
  <c r="O1590" i="5"/>
  <c r="P1590" i="5"/>
  <c r="Q1590" i="5"/>
  <c r="R1590" i="5"/>
  <c r="S1590" i="5"/>
  <c r="M1591" i="5"/>
  <c r="N1591" i="5"/>
  <c r="O1591" i="5"/>
  <c r="P1591" i="5"/>
  <c r="Q1591" i="5"/>
  <c r="R1591" i="5"/>
  <c r="S1591" i="5"/>
  <c r="M1592" i="5"/>
  <c r="N1592" i="5"/>
  <c r="O1592" i="5"/>
  <c r="P1592" i="5"/>
  <c r="Q1592" i="5"/>
  <c r="R1592" i="5"/>
  <c r="S1592" i="5"/>
  <c r="M1593" i="5"/>
  <c r="N1593" i="5"/>
  <c r="O1593" i="5"/>
  <c r="P1593" i="5"/>
  <c r="Q1593" i="5"/>
  <c r="R1593" i="5"/>
  <c r="S1593" i="5"/>
  <c r="M1594" i="5"/>
  <c r="N1594" i="5"/>
  <c r="O1594" i="5"/>
  <c r="P1594" i="5"/>
  <c r="Q1594" i="5"/>
  <c r="R1594" i="5"/>
  <c r="S1594" i="5"/>
  <c r="M1595" i="5"/>
  <c r="N1595" i="5"/>
  <c r="O1595" i="5"/>
  <c r="P1595" i="5"/>
  <c r="Q1595" i="5"/>
  <c r="R1595" i="5"/>
  <c r="S1595" i="5"/>
  <c r="M1596" i="5"/>
  <c r="N1596" i="5"/>
  <c r="O1596" i="5"/>
  <c r="P1596" i="5"/>
  <c r="Q1596" i="5"/>
  <c r="R1596" i="5"/>
  <c r="S1596" i="5"/>
  <c r="M1597" i="5"/>
  <c r="N1597" i="5"/>
  <c r="O1597" i="5"/>
  <c r="P1597" i="5"/>
  <c r="Q1597" i="5"/>
  <c r="R1597" i="5"/>
  <c r="S1597" i="5"/>
  <c r="M1598" i="5"/>
  <c r="N1598" i="5"/>
  <c r="O1598" i="5"/>
  <c r="P1598" i="5"/>
  <c r="Q1598" i="5"/>
  <c r="R1598" i="5"/>
  <c r="S1598" i="5"/>
  <c r="M1599" i="5"/>
  <c r="N1599" i="5"/>
  <c r="O1599" i="5"/>
  <c r="P1599" i="5"/>
  <c r="Q1599" i="5"/>
  <c r="R1599" i="5"/>
  <c r="S1599" i="5"/>
  <c r="M1600" i="5"/>
  <c r="N1600" i="5"/>
  <c r="O1600" i="5"/>
  <c r="P1600" i="5"/>
  <c r="Q1600" i="5"/>
  <c r="R1600" i="5"/>
  <c r="S1600" i="5"/>
  <c r="M1601" i="5"/>
  <c r="N1601" i="5"/>
  <c r="O1601" i="5"/>
  <c r="P1601" i="5"/>
  <c r="Q1601" i="5"/>
  <c r="R1601" i="5"/>
  <c r="S1601" i="5"/>
  <c r="M1602" i="5"/>
  <c r="N1602" i="5"/>
  <c r="O1602" i="5"/>
  <c r="P1602" i="5"/>
  <c r="Q1602" i="5"/>
  <c r="R1602" i="5"/>
  <c r="S1602" i="5"/>
  <c r="M1603" i="5"/>
  <c r="N1603" i="5"/>
  <c r="O1603" i="5"/>
  <c r="P1603" i="5"/>
  <c r="Q1603" i="5"/>
  <c r="R1603" i="5"/>
  <c r="S1603" i="5"/>
  <c r="M1604" i="5"/>
  <c r="N1604" i="5"/>
  <c r="O1604" i="5"/>
  <c r="P1604" i="5"/>
  <c r="Q1604" i="5"/>
  <c r="R1604" i="5"/>
  <c r="S1604" i="5"/>
  <c r="M1605" i="5"/>
  <c r="N1605" i="5"/>
  <c r="O1605" i="5"/>
  <c r="P1605" i="5"/>
  <c r="Q1605" i="5"/>
  <c r="R1605" i="5"/>
  <c r="S1605" i="5"/>
  <c r="M1606" i="5"/>
  <c r="N1606" i="5"/>
  <c r="O1606" i="5"/>
  <c r="P1606" i="5"/>
  <c r="Q1606" i="5"/>
  <c r="R1606" i="5"/>
  <c r="S1606" i="5"/>
  <c r="M1607" i="5"/>
  <c r="N1607" i="5"/>
  <c r="O1607" i="5"/>
  <c r="P1607" i="5"/>
  <c r="Q1607" i="5"/>
  <c r="R1607" i="5"/>
  <c r="S1607" i="5"/>
  <c r="M1608" i="5"/>
  <c r="N1608" i="5"/>
  <c r="O1608" i="5"/>
  <c r="P1608" i="5"/>
  <c r="Q1608" i="5"/>
  <c r="R1608" i="5"/>
  <c r="S1608" i="5"/>
  <c r="M1609" i="5"/>
  <c r="N1609" i="5"/>
  <c r="O1609" i="5"/>
  <c r="P1609" i="5"/>
  <c r="Q1609" i="5"/>
  <c r="R1609" i="5"/>
  <c r="S1609" i="5"/>
  <c r="M1610" i="5"/>
  <c r="N1610" i="5"/>
  <c r="O1610" i="5"/>
  <c r="P1610" i="5"/>
  <c r="Q1610" i="5"/>
  <c r="R1610" i="5"/>
  <c r="S1610" i="5"/>
  <c r="M1611" i="5"/>
  <c r="N1611" i="5"/>
  <c r="O1611" i="5"/>
  <c r="P1611" i="5"/>
  <c r="Q1611" i="5"/>
  <c r="R1611" i="5"/>
  <c r="S1611" i="5"/>
  <c r="M1612" i="5"/>
  <c r="N1612" i="5"/>
  <c r="O1612" i="5"/>
  <c r="P1612" i="5"/>
  <c r="Q1612" i="5"/>
  <c r="R1612" i="5"/>
  <c r="S1612" i="5"/>
  <c r="M1613" i="5"/>
  <c r="N1613" i="5"/>
  <c r="O1613" i="5"/>
  <c r="P1613" i="5"/>
  <c r="Q1613" i="5"/>
  <c r="R1613" i="5"/>
  <c r="S1613" i="5"/>
  <c r="M1614" i="5"/>
  <c r="N1614" i="5"/>
  <c r="O1614" i="5"/>
  <c r="P1614" i="5"/>
  <c r="Q1614" i="5"/>
  <c r="R1614" i="5"/>
  <c r="S1614" i="5"/>
  <c r="M1615" i="5"/>
  <c r="N1615" i="5"/>
  <c r="O1615" i="5"/>
  <c r="P1615" i="5"/>
  <c r="Q1615" i="5"/>
  <c r="R1615" i="5"/>
  <c r="S1615" i="5"/>
  <c r="M1616" i="5"/>
  <c r="N1616" i="5"/>
  <c r="O1616" i="5"/>
  <c r="P1616" i="5"/>
  <c r="Q1616" i="5"/>
  <c r="R1616" i="5"/>
  <c r="S1616" i="5"/>
  <c r="M1617" i="5"/>
  <c r="N1617" i="5"/>
  <c r="O1617" i="5"/>
  <c r="P1617" i="5"/>
  <c r="Q1617" i="5"/>
  <c r="R1617" i="5"/>
  <c r="S1617" i="5"/>
  <c r="M1618" i="5"/>
  <c r="N1618" i="5"/>
  <c r="O1618" i="5"/>
  <c r="P1618" i="5"/>
  <c r="Q1618" i="5"/>
  <c r="R1618" i="5"/>
  <c r="S1618" i="5"/>
  <c r="M1619" i="5"/>
  <c r="N1619" i="5"/>
  <c r="O1619" i="5"/>
  <c r="P1619" i="5"/>
  <c r="Q1619" i="5"/>
  <c r="R1619" i="5"/>
  <c r="S1619" i="5"/>
  <c r="M1620" i="5"/>
  <c r="N1620" i="5"/>
  <c r="O1620" i="5"/>
  <c r="P1620" i="5"/>
  <c r="Q1620" i="5"/>
  <c r="R1620" i="5"/>
  <c r="S1620" i="5"/>
  <c r="M1621" i="5"/>
  <c r="N1621" i="5"/>
  <c r="O1621" i="5"/>
  <c r="P1621" i="5"/>
  <c r="Q1621" i="5"/>
  <c r="R1621" i="5"/>
  <c r="S1621" i="5"/>
  <c r="M1622" i="5"/>
  <c r="N1622" i="5"/>
  <c r="O1622" i="5"/>
  <c r="P1622" i="5"/>
  <c r="Q1622" i="5"/>
  <c r="R1622" i="5"/>
  <c r="S1622" i="5"/>
  <c r="M1623" i="5"/>
  <c r="N1623" i="5"/>
  <c r="O1623" i="5"/>
  <c r="P1623" i="5"/>
  <c r="Q1623" i="5"/>
  <c r="R1623" i="5"/>
  <c r="S1623" i="5"/>
  <c r="M1624" i="5"/>
  <c r="N1624" i="5"/>
  <c r="O1624" i="5"/>
  <c r="P1624" i="5"/>
  <c r="Q1624" i="5"/>
  <c r="R1624" i="5"/>
  <c r="S1624" i="5"/>
  <c r="M1625" i="5"/>
  <c r="N1625" i="5"/>
  <c r="O1625" i="5"/>
  <c r="P1625" i="5"/>
  <c r="Q1625" i="5"/>
  <c r="R1625" i="5"/>
  <c r="S1625" i="5"/>
  <c r="M1626" i="5"/>
  <c r="N1626" i="5"/>
  <c r="O1626" i="5"/>
  <c r="P1626" i="5"/>
  <c r="Q1626" i="5"/>
  <c r="R1626" i="5"/>
  <c r="S1626" i="5"/>
  <c r="M1627" i="5"/>
  <c r="N1627" i="5"/>
  <c r="O1627" i="5"/>
  <c r="P1627" i="5"/>
  <c r="Q1627" i="5"/>
  <c r="R1627" i="5"/>
  <c r="S1627" i="5"/>
  <c r="M1628" i="5"/>
  <c r="N1628" i="5"/>
  <c r="O1628" i="5"/>
  <c r="P1628" i="5"/>
  <c r="Q1628" i="5"/>
  <c r="R1628" i="5"/>
  <c r="S1628" i="5"/>
  <c r="M1629" i="5"/>
  <c r="N1629" i="5"/>
  <c r="O1629" i="5"/>
  <c r="P1629" i="5"/>
  <c r="Q1629" i="5"/>
  <c r="R1629" i="5"/>
  <c r="S1629" i="5"/>
  <c r="M1630" i="5"/>
  <c r="N1630" i="5"/>
  <c r="O1630" i="5"/>
  <c r="P1630" i="5"/>
  <c r="Q1630" i="5"/>
  <c r="R1630" i="5"/>
  <c r="S1630" i="5"/>
  <c r="M1631" i="5"/>
  <c r="N1631" i="5"/>
  <c r="O1631" i="5"/>
  <c r="P1631" i="5"/>
  <c r="Q1631" i="5"/>
  <c r="R1631" i="5"/>
  <c r="S1631" i="5"/>
  <c r="M1632" i="5"/>
  <c r="N1632" i="5"/>
  <c r="O1632" i="5"/>
  <c r="P1632" i="5"/>
  <c r="Q1632" i="5"/>
  <c r="R1632" i="5"/>
  <c r="S1632" i="5"/>
  <c r="M1633" i="5"/>
  <c r="N1633" i="5"/>
  <c r="O1633" i="5"/>
  <c r="P1633" i="5"/>
  <c r="Q1633" i="5"/>
  <c r="R1633" i="5"/>
  <c r="S1633" i="5"/>
  <c r="M1634" i="5"/>
  <c r="N1634" i="5"/>
  <c r="O1634" i="5"/>
  <c r="P1634" i="5"/>
  <c r="Q1634" i="5"/>
  <c r="R1634" i="5"/>
  <c r="S1634" i="5"/>
  <c r="M1635" i="5"/>
  <c r="N1635" i="5"/>
  <c r="O1635" i="5"/>
  <c r="P1635" i="5"/>
  <c r="Q1635" i="5"/>
  <c r="R1635" i="5"/>
  <c r="S1635" i="5"/>
  <c r="M1636" i="5"/>
  <c r="N1636" i="5"/>
  <c r="O1636" i="5"/>
  <c r="P1636" i="5"/>
  <c r="Q1636" i="5"/>
  <c r="R1636" i="5"/>
  <c r="S1636" i="5"/>
  <c r="M1637" i="5"/>
  <c r="N1637" i="5"/>
  <c r="O1637" i="5"/>
  <c r="P1637" i="5"/>
  <c r="Q1637" i="5"/>
  <c r="R1637" i="5"/>
  <c r="S1637" i="5"/>
  <c r="M1638" i="5"/>
  <c r="N1638" i="5"/>
  <c r="O1638" i="5"/>
  <c r="P1638" i="5"/>
  <c r="Q1638" i="5"/>
  <c r="R1638" i="5"/>
  <c r="S1638" i="5"/>
  <c r="M1639" i="5"/>
  <c r="N1639" i="5"/>
  <c r="O1639" i="5"/>
  <c r="P1639" i="5"/>
  <c r="Q1639" i="5"/>
  <c r="R1639" i="5"/>
  <c r="S1639" i="5"/>
  <c r="M1640" i="5"/>
  <c r="N1640" i="5"/>
  <c r="O1640" i="5"/>
  <c r="P1640" i="5"/>
  <c r="Q1640" i="5"/>
  <c r="R1640" i="5"/>
  <c r="S1640" i="5"/>
  <c r="M1641" i="5"/>
  <c r="N1641" i="5"/>
  <c r="O1641" i="5"/>
  <c r="P1641" i="5"/>
  <c r="Q1641" i="5"/>
  <c r="R1641" i="5"/>
  <c r="S1641" i="5"/>
  <c r="M1642" i="5"/>
  <c r="N1642" i="5"/>
  <c r="O1642" i="5"/>
  <c r="P1642" i="5"/>
  <c r="Q1642" i="5"/>
  <c r="R1642" i="5"/>
  <c r="S1642" i="5"/>
  <c r="M1643" i="5"/>
  <c r="N1643" i="5"/>
  <c r="O1643" i="5"/>
  <c r="P1643" i="5"/>
  <c r="Q1643" i="5"/>
  <c r="R1643" i="5"/>
  <c r="S1643" i="5"/>
  <c r="M1644" i="5"/>
  <c r="N1644" i="5"/>
  <c r="O1644" i="5"/>
  <c r="P1644" i="5"/>
  <c r="Q1644" i="5"/>
  <c r="R1644" i="5"/>
  <c r="S1644" i="5"/>
  <c r="M1645" i="5"/>
  <c r="N1645" i="5"/>
  <c r="O1645" i="5"/>
  <c r="P1645" i="5"/>
  <c r="Q1645" i="5"/>
  <c r="R1645" i="5"/>
  <c r="S1645" i="5"/>
  <c r="M1646" i="5"/>
  <c r="N1646" i="5"/>
  <c r="O1646" i="5"/>
  <c r="P1646" i="5"/>
  <c r="Q1646" i="5"/>
  <c r="R1646" i="5"/>
  <c r="S1646" i="5"/>
  <c r="M1647" i="5"/>
  <c r="N1647" i="5"/>
  <c r="O1647" i="5"/>
  <c r="P1647" i="5"/>
  <c r="Q1647" i="5"/>
  <c r="R1647" i="5"/>
  <c r="S1647" i="5"/>
  <c r="M1648" i="5"/>
  <c r="N1648" i="5"/>
  <c r="O1648" i="5"/>
  <c r="P1648" i="5"/>
  <c r="Q1648" i="5"/>
  <c r="R1648" i="5"/>
  <c r="S1648" i="5"/>
  <c r="M1649" i="5"/>
  <c r="N1649" i="5"/>
  <c r="O1649" i="5"/>
  <c r="P1649" i="5"/>
  <c r="Q1649" i="5"/>
  <c r="R1649" i="5"/>
  <c r="S1649" i="5"/>
  <c r="M1650" i="5"/>
  <c r="N1650" i="5"/>
  <c r="O1650" i="5"/>
  <c r="P1650" i="5"/>
  <c r="Q1650" i="5"/>
  <c r="R1650" i="5"/>
  <c r="S1650" i="5"/>
  <c r="M1651" i="5"/>
  <c r="N1651" i="5"/>
  <c r="O1651" i="5"/>
  <c r="P1651" i="5"/>
  <c r="Q1651" i="5"/>
  <c r="R1651" i="5"/>
  <c r="S1651" i="5"/>
  <c r="M1652" i="5"/>
  <c r="N1652" i="5"/>
  <c r="O1652" i="5"/>
  <c r="P1652" i="5"/>
  <c r="Q1652" i="5"/>
  <c r="R1652" i="5"/>
  <c r="S1652" i="5"/>
  <c r="M1653" i="5"/>
  <c r="N1653" i="5"/>
  <c r="O1653" i="5"/>
  <c r="P1653" i="5"/>
  <c r="Q1653" i="5"/>
  <c r="R1653" i="5"/>
  <c r="S1653" i="5"/>
  <c r="M1654" i="5"/>
  <c r="N1654" i="5"/>
  <c r="O1654" i="5"/>
  <c r="P1654" i="5"/>
  <c r="Q1654" i="5"/>
  <c r="R1654" i="5"/>
  <c r="S1654" i="5"/>
  <c r="M1655" i="5"/>
  <c r="N1655" i="5"/>
  <c r="O1655" i="5"/>
  <c r="P1655" i="5"/>
  <c r="Q1655" i="5"/>
  <c r="R1655" i="5"/>
  <c r="S1655" i="5"/>
  <c r="M1656" i="5"/>
  <c r="N1656" i="5"/>
  <c r="O1656" i="5"/>
  <c r="P1656" i="5"/>
  <c r="Q1656" i="5"/>
  <c r="R1656" i="5"/>
  <c r="S1656" i="5"/>
  <c r="M1657" i="5"/>
  <c r="N1657" i="5"/>
  <c r="O1657" i="5"/>
  <c r="P1657" i="5"/>
  <c r="Q1657" i="5"/>
  <c r="R1657" i="5"/>
  <c r="S1657" i="5"/>
  <c r="M1658" i="5"/>
  <c r="N1658" i="5"/>
  <c r="O1658" i="5"/>
  <c r="P1658" i="5"/>
  <c r="Q1658" i="5"/>
  <c r="R1658" i="5"/>
  <c r="S1658" i="5"/>
  <c r="M1659" i="5"/>
  <c r="N1659" i="5"/>
  <c r="O1659" i="5"/>
  <c r="P1659" i="5"/>
  <c r="Q1659" i="5"/>
  <c r="R1659" i="5"/>
  <c r="S1659" i="5"/>
  <c r="M1660" i="5"/>
  <c r="N1660" i="5"/>
  <c r="O1660" i="5"/>
  <c r="P1660" i="5"/>
  <c r="Q1660" i="5"/>
  <c r="R1660" i="5"/>
  <c r="S1660" i="5"/>
  <c r="M1661" i="5"/>
  <c r="N1661" i="5"/>
  <c r="O1661" i="5"/>
  <c r="P1661" i="5"/>
  <c r="Q1661" i="5"/>
  <c r="R1661" i="5"/>
  <c r="S1661" i="5"/>
  <c r="M1662" i="5"/>
  <c r="N1662" i="5"/>
  <c r="O1662" i="5"/>
  <c r="P1662" i="5"/>
  <c r="Q1662" i="5"/>
  <c r="R1662" i="5"/>
  <c r="S1662" i="5"/>
  <c r="M1663" i="5"/>
  <c r="N1663" i="5"/>
  <c r="O1663" i="5"/>
  <c r="P1663" i="5"/>
  <c r="Q1663" i="5"/>
  <c r="R1663" i="5"/>
  <c r="S1663" i="5"/>
  <c r="M1664" i="5"/>
  <c r="N1664" i="5"/>
  <c r="O1664" i="5"/>
  <c r="P1664" i="5"/>
  <c r="Q1664" i="5"/>
  <c r="R1664" i="5"/>
  <c r="S1664" i="5"/>
  <c r="M1665" i="5"/>
  <c r="N1665" i="5"/>
  <c r="O1665" i="5"/>
  <c r="P1665" i="5"/>
  <c r="Q1665" i="5"/>
  <c r="R1665" i="5"/>
  <c r="S1665" i="5"/>
  <c r="M1666" i="5"/>
  <c r="N1666" i="5"/>
  <c r="O1666" i="5"/>
  <c r="P1666" i="5"/>
  <c r="Q1666" i="5"/>
  <c r="R1666" i="5"/>
  <c r="S1666" i="5"/>
  <c r="M1667" i="5"/>
  <c r="N1667" i="5"/>
  <c r="O1667" i="5"/>
  <c r="P1667" i="5"/>
  <c r="Q1667" i="5"/>
  <c r="R1667" i="5"/>
  <c r="S1667" i="5"/>
  <c r="M1668" i="5"/>
  <c r="N1668" i="5"/>
  <c r="O1668" i="5"/>
  <c r="P1668" i="5"/>
  <c r="Q1668" i="5"/>
  <c r="R1668" i="5"/>
  <c r="S1668" i="5"/>
  <c r="M1669" i="5"/>
  <c r="N1669" i="5"/>
  <c r="O1669" i="5"/>
  <c r="P1669" i="5"/>
  <c r="Q1669" i="5"/>
  <c r="R1669" i="5"/>
  <c r="S1669" i="5"/>
  <c r="M1670" i="5"/>
  <c r="N1670" i="5"/>
  <c r="O1670" i="5"/>
  <c r="P1670" i="5"/>
  <c r="Q1670" i="5"/>
  <c r="R1670" i="5"/>
  <c r="S1670" i="5"/>
  <c r="M1671" i="5"/>
  <c r="N1671" i="5"/>
  <c r="O1671" i="5"/>
  <c r="P1671" i="5"/>
  <c r="Q1671" i="5"/>
  <c r="R1671" i="5"/>
  <c r="S1671" i="5"/>
  <c r="M1672" i="5"/>
  <c r="N1672" i="5"/>
  <c r="O1672" i="5"/>
  <c r="P1672" i="5"/>
  <c r="Q1672" i="5"/>
  <c r="R1672" i="5"/>
  <c r="S1672" i="5"/>
  <c r="M1673" i="5"/>
  <c r="N1673" i="5"/>
  <c r="O1673" i="5"/>
  <c r="P1673" i="5"/>
  <c r="Q1673" i="5"/>
  <c r="R1673" i="5"/>
  <c r="S1673" i="5"/>
  <c r="M1674" i="5"/>
  <c r="N1674" i="5"/>
  <c r="O1674" i="5"/>
  <c r="P1674" i="5"/>
  <c r="Q1674" i="5"/>
  <c r="R1674" i="5"/>
  <c r="S1674" i="5"/>
  <c r="M1675" i="5"/>
  <c r="N1675" i="5"/>
  <c r="O1675" i="5"/>
  <c r="P1675" i="5"/>
  <c r="Q1675" i="5"/>
  <c r="R1675" i="5"/>
  <c r="S1675" i="5"/>
  <c r="M1676" i="5"/>
  <c r="N1676" i="5"/>
  <c r="O1676" i="5"/>
  <c r="P1676" i="5"/>
  <c r="Q1676" i="5"/>
  <c r="R1676" i="5"/>
  <c r="S1676" i="5"/>
  <c r="M1677" i="5"/>
  <c r="N1677" i="5"/>
  <c r="O1677" i="5"/>
  <c r="P1677" i="5"/>
  <c r="Q1677" i="5"/>
  <c r="R1677" i="5"/>
  <c r="S1677" i="5"/>
  <c r="M1678" i="5"/>
  <c r="N1678" i="5"/>
  <c r="O1678" i="5"/>
  <c r="P1678" i="5"/>
  <c r="Q1678" i="5"/>
  <c r="R1678" i="5"/>
  <c r="S1678" i="5"/>
  <c r="M1679" i="5"/>
  <c r="N1679" i="5"/>
  <c r="O1679" i="5"/>
  <c r="P1679" i="5"/>
  <c r="Q1679" i="5"/>
  <c r="R1679" i="5"/>
  <c r="S1679" i="5"/>
  <c r="M1680" i="5"/>
  <c r="N1680" i="5"/>
  <c r="O1680" i="5"/>
  <c r="P1680" i="5"/>
  <c r="Q1680" i="5"/>
  <c r="R1680" i="5"/>
  <c r="S1680" i="5"/>
  <c r="M1681" i="5"/>
  <c r="N1681" i="5"/>
  <c r="O1681" i="5"/>
  <c r="P1681" i="5"/>
  <c r="Q1681" i="5"/>
  <c r="R1681" i="5"/>
  <c r="S1681" i="5"/>
  <c r="M1682" i="5"/>
  <c r="N1682" i="5"/>
  <c r="O1682" i="5"/>
  <c r="P1682" i="5"/>
  <c r="Q1682" i="5"/>
  <c r="R1682" i="5"/>
  <c r="S1682" i="5"/>
  <c r="M1683" i="5"/>
  <c r="N1683" i="5"/>
  <c r="O1683" i="5"/>
  <c r="P1683" i="5"/>
  <c r="Q1683" i="5"/>
  <c r="R1683" i="5"/>
  <c r="S1683" i="5"/>
  <c r="M1684" i="5"/>
  <c r="N1684" i="5"/>
  <c r="O1684" i="5"/>
  <c r="P1684" i="5"/>
  <c r="Q1684" i="5"/>
  <c r="R1684" i="5"/>
  <c r="S1684" i="5"/>
  <c r="M1685" i="5"/>
  <c r="N1685" i="5"/>
  <c r="O1685" i="5"/>
  <c r="P1685" i="5"/>
  <c r="Q1685" i="5"/>
  <c r="R1685" i="5"/>
  <c r="S1685" i="5"/>
  <c r="M1686" i="5"/>
  <c r="N1686" i="5"/>
  <c r="O1686" i="5"/>
  <c r="P1686" i="5"/>
  <c r="Q1686" i="5"/>
  <c r="R1686" i="5"/>
  <c r="S1686" i="5"/>
  <c r="M1687" i="5"/>
  <c r="N1687" i="5"/>
  <c r="O1687" i="5"/>
  <c r="P1687" i="5"/>
  <c r="Q1687" i="5"/>
  <c r="R1687" i="5"/>
  <c r="S1687" i="5"/>
  <c r="M1688" i="5"/>
  <c r="N1688" i="5"/>
  <c r="O1688" i="5"/>
  <c r="P1688" i="5"/>
  <c r="Q1688" i="5"/>
  <c r="R1688" i="5"/>
  <c r="S1688" i="5"/>
  <c r="M1689" i="5"/>
  <c r="N1689" i="5"/>
  <c r="O1689" i="5"/>
  <c r="P1689" i="5"/>
  <c r="Q1689" i="5"/>
  <c r="R1689" i="5"/>
  <c r="S1689" i="5"/>
  <c r="M1690" i="5"/>
  <c r="N1690" i="5"/>
  <c r="O1690" i="5"/>
  <c r="P1690" i="5"/>
  <c r="Q1690" i="5"/>
  <c r="R1690" i="5"/>
  <c r="S1690" i="5"/>
  <c r="M1691" i="5"/>
  <c r="N1691" i="5"/>
  <c r="O1691" i="5"/>
  <c r="P1691" i="5"/>
  <c r="Q1691" i="5"/>
  <c r="R1691" i="5"/>
  <c r="S1691" i="5"/>
  <c r="M1692" i="5"/>
  <c r="N1692" i="5"/>
  <c r="O1692" i="5"/>
  <c r="P1692" i="5"/>
  <c r="Q1692" i="5"/>
  <c r="R1692" i="5"/>
  <c r="S1692" i="5"/>
  <c r="M1693" i="5"/>
  <c r="N1693" i="5"/>
  <c r="O1693" i="5"/>
  <c r="P1693" i="5"/>
  <c r="Q1693" i="5"/>
  <c r="R1693" i="5"/>
  <c r="S1693" i="5"/>
  <c r="M1694" i="5"/>
  <c r="N1694" i="5"/>
  <c r="O1694" i="5"/>
  <c r="P1694" i="5"/>
  <c r="Q1694" i="5"/>
  <c r="R1694" i="5"/>
  <c r="S1694" i="5"/>
  <c r="M1695" i="5"/>
  <c r="N1695" i="5"/>
  <c r="O1695" i="5"/>
  <c r="P1695" i="5"/>
  <c r="Q1695" i="5"/>
  <c r="R1695" i="5"/>
  <c r="S1695" i="5"/>
  <c r="M1696" i="5"/>
  <c r="N1696" i="5"/>
  <c r="O1696" i="5"/>
  <c r="P1696" i="5"/>
  <c r="Q1696" i="5"/>
  <c r="R1696" i="5"/>
  <c r="S1696" i="5"/>
  <c r="M1697" i="5"/>
  <c r="N1697" i="5"/>
  <c r="O1697" i="5"/>
  <c r="P1697" i="5"/>
  <c r="Q1697" i="5"/>
  <c r="R1697" i="5"/>
  <c r="S1697" i="5"/>
  <c r="M1698" i="5"/>
  <c r="N1698" i="5"/>
  <c r="O1698" i="5"/>
  <c r="P1698" i="5"/>
  <c r="Q1698" i="5"/>
  <c r="R1698" i="5"/>
  <c r="S1698" i="5"/>
  <c r="M1699" i="5"/>
  <c r="N1699" i="5"/>
  <c r="O1699" i="5"/>
  <c r="P1699" i="5"/>
  <c r="Q1699" i="5"/>
  <c r="R1699" i="5"/>
  <c r="S1699" i="5"/>
  <c r="M1700" i="5"/>
  <c r="N1700" i="5"/>
  <c r="O1700" i="5"/>
  <c r="P1700" i="5"/>
  <c r="Q1700" i="5"/>
  <c r="R1700" i="5"/>
  <c r="S1700" i="5"/>
  <c r="M1701" i="5"/>
  <c r="N1701" i="5"/>
  <c r="O1701" i="5"/>
  <c r="P1701" i="5"/>
  <c r="Q1701" i="5"/>
  <c r="R1701" i="5"/>
  <c r="S1701" i="5"/>
  <c r="M1702" i="5"/>
  <c r="N1702" i="5"/>
  <c r="O1702" i="5"/>
  <c r="P1702" i="5"/>
  <c r="Q1702" i="5"/>
  <c r="R1702" i="5"/>
  <c r="S1702" i="5"/>
  <c r="M1703" i="5"/>
  <c r="N1703" i="5"/>
  <c r="O1703" i="5"/>
  <c r="P1703" i="5"/>
  <c r="Q1703" i="5"/>
  <c r="R1703" i="5"/>
  <c r="S1703" i="5"/>
  <c r="M1704" i="5"/>
  <c r="N1704" i="5"/>
  <c r="O1704" i="5"/>
  <c r="P1704" i="5"/>
  <c r="Q1704" i="5"/>
  <c r="R1704" i="5"/>
  <c r="S1704" i="5"/>
  <c r="M1705" i="5"/>
  <c r="N1705" i="5"/>
  <c r="O1705" i="5"/>
  <c r="P1705" i="5"/>
  <c r="Q1705" i="5"/>
  <c r="R1705" i="5"/>
  <c r="S1705" i="5"/>
  <c r="M1706" i="5"/>
  <c r="N1706" i="5"/>
  <c r="O1706" i="5"/>
  <c r="P1706" i="5"/>
  <c r="Q1706" i="5"/>
  <c r="R1706" i="5"/>
  <c r="S1706" i="5"/>
  <c r="M1707" i="5"/>
  <c r="N1707" i="5"/>
  <c r="O1707" i="5"/>
  <c r="P1707" i="5"/>
  <c r="Q1707" i="5"/>
  <c r="R1707" i="5"/>
  <c r="S1707" i="5"/>
  <c r="M1708" i="5"/>
  <c r="N1708" i="5"/>
  <c r="O1708" i="5"/>
  <c r="P1708" i="5"/>
  <c r="Q1708" i="5"/>
  <c r="R1708" i="5"/>
  <c r="S1708" i="5"/>
  <c r="M1709" i="5"/>
  <c r="N1709" i="5"/>
  <c r="O1709" i="5"/>
  <c r="P1709" i="5"/>
  <c r="Q1709" i="5"/>
  <c r="R1709" i="5"/>
  <c r="S1709" i="5"/>
  <c r="M1710" i="5"/>
  <c r="N1710" i="5"/>
  <c r="O1710" i="5"/>
  <c r="P1710" i="5"/>
  <c r="Q1710" i="5"/>
  <c r="R1710" i="5"/>
  <c r="S1710" i="5"/>
  <c r="M1711" i="5"/>
  <c r="N1711" i="5"/>
  <c r="O1711" i="5"/>
  <c r="P1711" i="5"/>
  <c r="Q1711" i="5"/>
  <c r="R1711" i="5"/>
  <c r="S1711" i="5"/>
  <c r="M1712" i="5"/>
  <c r="N1712" i="5"/>
  <c r="O1712" i="5"/>
  <c r="P1712" i="5"/>
  <c r="Q1712" i="5"/>
  <c r="R1712" i="5"/>
  <c r="S1712" i="5"/>
  <c r="M1713" i="5"/>
  <c r="N1713" i="5"/>
  <c r="O1713" i="5"/>
  <c r="P1713" i="5"/>
  <c r="Q1713" i="5"/>
  <c r="R1713" i="5"/>
  <c r="S1713" i="5"/>
  <c r="M1714" i="5"/>
  <c r="N1714" i="5"/>
  <c r="O1714" i="5"/>
  <c r="P1714" i="5"/>
  <c r="Q1714" i="5"/>
  <c r="R1714" i="5"/>
  <c r="S1714" i="5"/>
  <c r="M1715" i="5"/>
  <c r="N1715" i="5"/>
  <c r="O1715" i="5"/>
  <c r="P1715" i="5"/>
  <c r="Q1715" i="5"/>
  <c r="R1715" i="5"/>
  <c r="S1715" i="5"/>
  <c r="M1716" i="5"/>
  <c r="N1716" i="5"/>
  <c r="O1716" i="5"/>
  <c r="P1716" i="5"/>
  <c r="Q1716" i="5"/>
  <c r="R1716" i="5"/>
  <c r="S1716" i="5"/>
  <c r="M1717" i="5"/>
  <c r="N1717" i="5"/>
  <c r="O1717" i="5"/>
  <c r="P1717" i="5"/>
  <c r="Q1717" i="5"/>
  <c r="R1717" i="5"/>
  <c r="S1717" i="5"/>
  <c r="M1718" i="5"/>
  <c r="N1718" i="5"/>
  <c r="O1718" i="5"/>
  <c r="P1718" i="5"/>
  <c r="Q1718" i="5"/>
  <c r="R1718" i="5"/>
  <c r="S1718" i="5"/>
  <c r="M1719" i="5"/>
  <c r="N1719" i="5"/>
  <c r="O1719" i="5"/>
  <c r="P1719" i="5"/>
  <c r="Q1719" i="5"/>
  <c r="R1719" i="5"/>
  <c r="S1719" i="5"/>
  <c r="M1720" i="5"/>
  <c r="N1720" i="5"/>
  <c r="O1720" i="5"/>
  <c r="P1720" i="5"/>
  <c r="Q1720" i="5"/>
  <c r="R1720" i="5"/>
  <c r="S1720" i="5"/>
  <c r="M1721" i="5"/>
  <c r="N1721" i="5"/>
  <c r="O1721" i="5"/>
  <c r="P1721" i="5"/>
  <c r="Q1721" i="5"/>
  <c r="R1721" i="5"/>
  <c r="S1721" i="5"/>
  <c r="M1722" i="5"/>
  <c r="N1722" i="5"/>
  <c r="O1722" i="5"/>
  <c r="P1722" i="5"/>
  <c r="Q1722" i="5"/>
  <c r="R1722" i="5"/>
  <c r="S1722" i="5"/>
  <c r="M1723" i="5"/>
  <c r="N1723" i="5"/>
  <c r="O1723" i="5"/>
  <c r="P1723" i="5"/>
  <c r="Q1723" i="5"/>
  <c r="R1723" i="5"/>
  <c r="S1723" i="5"/>
  <c r="M1724" i="5"/>
  <c r="N1724" i="5"/>
  <c r="O1724" i="5"/>
  <c r="P1724" i="5"/>
  <c r="Q1724" i="5"/>
  <c r="R1724" i="5"/>
  <c r="S1724" i="5"/>
  <c r="M1725" i="5"/>
  <c r="N1725" i="5"/>
  <c r="O1725" i="5"/>
  <c r="P1725" i="5"/>
  <c r="Q1725" i="5"/>
  <c r="R1725" i="5"/>
  <c r="S1725" i="5"/>
  <c r="M1726" i="5"/>
  <c r="N1726" i="5"/>
  <c r="O1726" i="5"/>
  <c r="P1726" i="5"/>
  <c r="Q1726" i="5"/>
  <c r="R1726" i="5"/>
  <c r="S1726" i="5"/>
  <c r="M1727" i="5"/>
  <c r="N1727" i="5"/>
  <c r="O1727" i="5"/>
  <c r="P1727" i="5"/>
  <c r="Q1727" i="5"/>
  <c r="R1727" i="5"/>
  <c r="S1727" i="5"/>
  <c r="M1728" i="5"/>
  <c r="N1728" i="5"/>
  <c r="O1728" i="5"/>
  <c r="P1728" i="5"/>
  <c r="Q1728" i="5"/>
  <c r="R1728" i="5"/>
  <c r="S1728" i="5"/>
  <c r="M1729" i="5"/>
  <c r="N1729" i="5"/>
  <c r="O1729" i="5"/>
  <c r="P1729" i="5"/>
  <c r="Q1729" i="5"/>
  <c r="R1729" i="5"/>
  <c r="S1729" i="5"/>
  <c r="M1730" i="5"/>
  <c r="N1730" i="5"/>
  <c r="O1730" i="5"/>
  <c r="P1730" i="5"/>
  <c r="Q1730" i="5"/>
  <c r="R1730" i="5"/>
  <c r="S1730" i="5"/>
  <c r="M1731" i="5"/>
  <c r="N1731" i="5"/>
  <c r="O1731" i="5"/>
  <c r="P1731" i="5"/>
  <c r="Q1731" i="5"/>
  <c r="R1731" i="5"/>
  <c r="S1731" i="5"/>
  <c r="M1732" i="5"/>
  <c r="N1732" i="5"/>
  <c r="O1732" i="5"/>
  <c r="P1732" i="5"/>
  <c r="Q1732" i="5"/>
  <c r="R1732" i="5"/>
  <c r="S1732" i="5"/>
  <c r="M1733" i="5"/>
  <c r="N1733" i="5"/>
  <c r="O1733" i="5"/>
  <c r="P1733" i="5"/>
  <c r="Q1733" i="5"/>
  <c r="R1733" i="5"/>
  <c r="S1733" i="5"/>
  <c r="M1734" i="5"/>
  <c r="N1734" i="5"/>
  <c r="O1734" i="5"/>
  <c r="P1734" i="5"/>
  <c r="Q1734" i="5"/>
  <c r="R1734" i="5"/>
  <c r="S1734" i="5"/>
  <c r="M1735" i="5"/>
  <c r="N1735" i="5"/>
  <c r="O1735" i="5"/>
  <c r="P1735" i="5"/>
  <c r="Q1735" i="5"/>
  <c r="R1735" i="5"/>
  <c r="S1735" i="5"/>
  <c r="M1736" i="5"/>
  <c r="N1736" i="5"/>
  <c r="O1736" i="5"/>
  <c r="P1736" i="5"/>
  <c r="Q1736" i="5"/>
  <c r="R1736" i="5"/>
  <c r="S1736" i="5"/>
  <c r="M1737" i="5"/>
  <c r="N1737" i="5"/>
  <c r="O1737" i="5"/>
  <c r="P1737" i="5"/>
  <c r="Q1737" i="5"/>
  <c r="R1737" i="5"/>
  <c r="S1737" i="5"/>
  <c r="M1738" i="5"/>
  <c r="N1738" i="5"/>
  <c r="O1738" i="5"/>
  <c r="P1738" i="5"/>
  <c r="Q1738" i="5"/>
  <c r="R1738" i="5"/>
  <c r="S1738" i="5"/>
  <c r="M1739" i="5"/>
  <c r="N1739" i="5"/>
  <c r="O1739" i="5"/>
  <c r="P1739" i="5"/>
  <c r="Q1739" i="5"/>
  <c r="R1739" i="5"/>
  <c r="S1739" i="5"/>
  <c r="M1740" i="5"/>
  <c r="N1740" i="5"/>
  <c r="O1740" i="5"/>
  <c r="P1740" i="5"/>
  <c r="Q1740" i="5"/>
  <c r="R1740" i="5"/>
  <c r="S1740" i="5"/>
  <c r="M1741" i="5"/>
  <c r="N1741" i="5"/>
  <c r="O1741" i="5"/>
  <c r="P1741" i="5"/>
  <c r="Q1741" i="5"/>
  <c r="R1741" i="5"/>
  <c r="S1741" i="5"/>
  <c r="M1742" i="5"/>
  <c r="N1742" i="5"/>
  <c r="O1742" i="5"/>
  <c r="P1742" i="5"/>
  <c r="Q1742" i="5"/>
  <c r="R1742" i="5"/>
  <c r="S1742" i="5"/>
  <c r="M1743" i="5"/>
  <c r="N1743" i="5"/>
  <c r="O1743" i="5"/>
  <c r="P1743" i="5"/>
  <c r="Q1743" i="5"/>
  <c r="R1743" i="5"/>
  <c r="S1743" i="5"/>
  <c r="M1744" i="5"/>
  <c r="N1744" i="5"/>
  <c r="O1744" i="5"/>
  <c r="P1744" i="5"/>
  <c r="Q1744" i="5"/>
  <c r="R1744" i="5"/>
  <c r="S1744" i="5"/>
  <c r="M1745" i="5"/>
  <c r="N1745" i="5"/>
  <c r="O1745" i="5"/>
  <c r="P1745" i="5"/>
  <c r="Q1745" i="5"/>
  <c r="R1745" i="5"/>
  <c r="S1745" i="5"/>
  <c r="M1746" i="5"/>
  <c r="N1746" i="5"/>
  <c r="O1746" i="5"/>
  <c r="P1746" i="5"/>
  <c r="Q1746" i="5"/>
  <c r="R1746" i="5"/>
  <c r="S1746" i="5"/>
  <c r="M1747" i="5"/>
  <c r="N1747" i="5"/>
  <c r="O1747" i="5"/>
  <c r="P1747" i="5"/>
  <c r="Q1747" i="5"/>
  <c r="R1747" i="5"/>
  <c r="S1747" i="5"/>
  <c r="M1748" i="5"/>
  <c r="N1748" i="5"/>
  <c r="O1748" i="5"/>
  <c r="P1748" i="5"/>
  <c r="Q1748" i="5"/>
  <c r="R1748" i="5"/>
  <c r="S1748" i="5"/>
  <c r="M1749" i="5"/>
  <c r="N1749" i="5"/>
  <c r="O1749" i="5"/>
  <c r="P1749" i="5"/>
  <c r="Q1749" i="5"/>
  <c r="R1749" i="5"/>
  <c r="S1749" i="5"/>
  <c r="M1750" i="5"/>
  <c r="N1750" i="5"/>
  <c r="O1750" i="5"/>
  <c r="P1750" i="5"/>
  <c r="Q1750" i="5"/>
  <c r="R1750" i="5"/>
  <c r="S1750" i="5"/>
  <c r="M1751" i="5"/>
  <c r="N1751" i="5"/>
  <c r="O1751" i="5"/>
  <c r="P1751" i="5"/>
  <c r="Q1751" i="5"/>
  <c r="R1751" i="5"/>
  <c r="S1751" i="5"/>
  <c r="M1752" i="5"/>
  <c r="N1752" i="5"/>
  <c r="O1752" i="5"/>
  <c r="P1752" i="5"/>
  <c r="Q1752" i="5"/>
  <c r="R1752" i="5"/>
  <c r="S1752" i="5"/>
  <c r="M1753" i="5"/>
  <c r="N1753" i="5"/>
  <c r="O1753" i="5"/>
  <c r="P1753" i="5"/>
  <c r="Q1753" i="5"/>
  <c r="R1753" i="5"/>
  <c r="S1753" i="5"/>
  <c r="M1754" i="5"/>
  <c r="N1754" i="5"/>
  <c r="O1754" i="5"/>
  <c r="P1754" i="5"/>
  <c r="Q1754" i="5"/>
  <c r="R1754" i="5"/>
  <c r="S1754" i="5"/>
  <c r="M1755" i="5"/>
  <c r="N1755" i="5"/>
  <c r="O1755" i="5"/>
  <c r="P1755" i="5"/>
  <c r="Q1755" i="5"/>
  <c r="R1755" i="5"/>
  <c r="S1755" i="5"/>
  <c r="M1756" i="5"/>
  <c r="N1756" i="5"/>
  <c r="O1756" i="5"/>
  <c r="P1756" i="5"/>
  <c r="Q1756" i="5"/>
  <c r="R1756" i="5"/>
  <c r="S1756" i="5"/>
  <c r="M1757" i="5"/>
  <c r="N1757" i="5"/>
  <c r="O1757" i="5"/>
  <c r="P1757" i="5"/>
  <c r="Q1757" i="5"/>
  <c r="R1757" i="5"/>
  <c r="S1757" i="5"/>
  <c r="M1758" i="5"/>
  <c r="N1758" i="5"/>
  <c r="O1758" i="5"/>
  <c r="P1758" i="5"/>
  <c r="Q1758" i="5"/>
  <c r="R1758" i="5"/>
  <c r="S1758" i="5"/>
  <c r="M1759" i="5"/>
  <c r="N1759" i="5"/>
  <c r="O1759" i="5"/>
  <c r="P1759" i="5"/>
  <c r="Q1759" i="5"/>
  <c r="R1759" i="5"/>
  <c r="S1759" i="5"/>
  <c r="M1760" i="5"/>
  <c r="N1760" i="5"/>
  <c r="O1760" i="5"/>
  <c r="P1760" i="5"/>
  <c r="Q1760" i="5"/>
  <c r="R1760" i="5"/>
  <c r="S1760" i="5"/>
  <c r="M1761" i="5"/>
  <c r="N1761" i="5"/>
  <c r="O1761" i="5"/>
  <c r="P1761" i="5"/>
  <c r="Q1761" i="5"/>
  <c r="R1761" i="5"/>
  <c r="S1761" i="5"/>
  <c r="M1762" i="5"/>
  <c r="N1762" i="5"/>
  <c r="O1762" i="5"/>
  <c r="P1762" i="5"/>
  <c r="Q1762" i="5"/>
  <c r="R1762" i="5"/>
  <c r="S1762" i="5"/>
  <c r="M1763" i="5"/>
  <c r="N1763" i="5"/>
  <c r="O1763" i="5"/>
  <c r="P1763" i="5"/>
  <c r="Q1763" i="5"/>
  <c r="R1763" i="5"/>
  <c r="S1763" i="5"/>
  <c r="M1764" i="5"/>
  <c r="N1764" i="5"/>
  <c r="O1764" i="5"/>
  <c r="P1764" i="5"/>
  <c r="Q1764" i="5"/>
  <c r="R1764" i="5"/>
  <c r="S1764" i="5"/>
  <c r="M1765" i="5"/>
  <c r="N1765" i="5"/>
  <c r="O1765" i="5"/>
  <c r="P1765" i="5"/>
  <c r="Q1765" i="5"/>
  <c r="R1765" i="5"/>
  <c r="S1765" i="5"/>
  <c r="M1766" i="5"/>
  <c r="N1766" i="5"/>
  <c r="O1766" i="5"/>
  <c r="P1766" i="5"/>
  <c r="Q1766" i="5"/>
  <c r="R1766" i="5"/>
  <c r="S1766" i="5"/>
  <c r="M1767" i="5"/>
  <c r="N1767" i="5"/>
  <c r="O1767" i="5"/>
  <c r="P1767" i="5"/>
  <c r="Q1767" i="5"/>
  <c r="R1767" i="5"/>
  <c r="S1767" i="5"/>
  <c r="M1768" i="5"/>
  <c r="N1768" i="5"/>
  <c r="O1768" i="5"/>
  <c r="P1768" i="5"/>
  <c r="Q1768" i="5"/>
  <c r="R1768" i="5"/>
  <c r="S1768" i="5"/>
  <c r="M1769" i="5"/>
  <c r="N1769" i="5"/>
  <c r="O1769" i="5"/>
  <c r="P1769" i="5"/>
  <c r="Q1769" i="5"/>
  <c r="R1769" i="5"/>
  <c r="S1769" i="5"/>
  <c r="M1770" i="5"/>
  <c r="N1770" i="5"/>
  <c r="O1770" i="5"/>
  <c r="P1770" i="5"/>
  <c r="Q1770" i="5"/>
  <c r="R1770" i="5"/>
  <c r="S1770" i="5"/>
  <c r="M1771" i="5"/>
  <c r="N1771" i="5"/>
  <c r="O1771" i="5"/>
  <c r="P1771" i="5"/>
  <c r="Q1771" i="5"/>
  <c r="R1771" i="5"/>
  <c r="S1771" i="5"/>
  <c r="M1772" i="5"/>
  <c r="N1772" i="5"/>
  <c r="O1772" i="5"/>
  <c r="P1772" i="5"/>
  <c r="Q1772" i="5"/>
  <c r="R1772" i="5"/>
  <c r="S1772" i="5"/>
  <c r="M1773" i="5"/>
  <c r="N1773" i="5"/>
  <c r="O1773" i="5"/>
  <c r="P1773" i="5"/>
  <c r="Q1773" i="5"/>
  <c r="R1773" i="5"/>
  <c r="S1773" i="5"/>
  <c r="M1774" i="5"/>
  <c r="N1774" i="5"/>
  <c r="O1774" i="5"/>
  <c r="P1774" i="5"/>
  <c r="Q1774" i="5"/>
  <c r="R1774" i="5"/>
  <c r="S1774" i="5"/>
  <c r="M1775" i="5"/>
  <c r="N1775" i="5"/>
  <c r="O1775" i="5"/>
  <c r="P1775" i="5"/>
  <c r="Q1775" i="5"/>
  <c r="R1775" i="5"/>
  <c r="S1775" i="5"/>
  <c r="M1776" i="5"/>
  <c r="N1776" i="5"/>
  <c r="O1776" i="5"/>
  <c r="P1776" i="5"/>
  <c r="Q1776" i="5"/>
  <c r="R1776" i="5"/>
  <c r="S1776" i="5"/>
  <c r="M1777" i="5"/>
  <c r="N1777" i="5"/>
  <c r="O1777" i="5"/>
  <c r="P1777" i="5"/>
  <c r="Q1777" i="5"/>
  <c r="R1777" i="5"/>
  <c r="S1777" i="5"/>
  <c r="M1778" i="5"/>
  <c r="N1778" i="5"/>
  <c r="O1778" i="5"/>
  <c r="P1778" i="5"/>
  <c r="Q1778" i="5"/>
  <c r="R1778" i="5"/>
  <c r="S1778" i="5"/>
  <c r="M1779" i="5"/>
  <c r="N1779" i="5"/>
  <c r="O1779" i="5"/>
  <c r="P1779" i="5"/>
  <c r="Q1779" i="5"/>
  <c r="R1779" i="5"/>
  <c r="S1779" i="5"/>
  <c r="M1780" i="5"/>
  <c r="N1780" i="5"/>
  <c r="O1780" i="5"/>
  <c r="P1780" i="5"/>
  <c r="Q1780" i="5"/>
  <c r="R1780" i="5"/>
  <c r="S1780" i="5"/>
  <c r="M1781" i="5"/>
  <c r="N1781" i="5"/>
  <c r="O1781" i="5"/>
  <c r="P1781" i="5"/>
  <c r="Q1781" i="5"/>
  <c r="R1781" i="5"/>
  <c r="S1781" i="5"/>
  <c r="M1782" i="5"/>
  <c r="N1782" i="5"/>
  <c r="O1782" i="5"/>
  <c r="P1782" i="5"/>
  <c r="Q1782" i="5"/>
  <c r="R1782" i="5"/>
  <c r="S1782" i="5"/>
  <c r="M1783" i="5"/>
  <c r="N1783" i="5"/>
  <c r="O1783" i="5"/>
  <c r="P1783" i="5"/>
  <c r="Q1783" i="5"/>
  <c r="R1783" i="5"/>
  <c r="S1783" i="5"/>
  <c r="M1784" i="5"/>
  <c r="N1784" i="5"/>
  <c r="O1784" i="5"/>
  <c r="P1784" i="5"/>
  <c r="Q1784" i="5"/>
  <c r="R1784" i="5"/>
  <c r="S1784" i="5"/>
  <c r="M1785" i="5"/>
  <c r="N1785" i="5"/>
  <c r="O1785" i="5"/>
  <c r="P1785" i="5"/>
  <c r="Q1785" i="5"/>
  <c r="R1785" i="5"/>
  <c r="S1785" i="5"/>
  <c r="M1786" i="5"/>
  <c r="N1786" i="5"/>
  <c r="O1786" i="5"/>
  <c r="P1786" i="5"/>
  <c r="Q1786" i="5"/>
  <c r="R1786" i="5"/>
  <c r="S1786" i="5"/>
  <c r="M1787" i="5"/>
  <c r="N1787" i="5"/>
  <c r="O1787" i="5"/>
  <c r="P1787" i="5"/>
  <c r="Q1787" i="5"/>
  <c r="R1787" i="5"/>
  <c r="S1787" i="5"/>
  <c r="M1788" i="5"/>
  <c r="N1788" i="5"/>
  <c r="O1788" i="5"/>
  <c r="P1788" i="5"/>
  <c r="Q1788" i="5"/>
  <c r="R1788" i="5"/>
  <c r="S1788" i="5"/>
  <c r="M1789" i="5"/>
  <c r="N1789" i="5"/>
  <c r="O1789" i="5"/>
  <c r="P1789" i="5"/>
  <c r="Q1789" i="5"/>
  <c r="R1789" i="5"/>
  <c r="S1789" i="5"/>
  <c r="M1790" i="5"/>
  <c r="N1790" i="5"/>
  <c r="O1790" i="5"/>
  <c r="P1790" i="5"/>
  <c r="Q1790" i="5"/>
  <c r="R1790" i="5"/>
  <c r="S1790" i="5"/>
  <c r="M1791" i="5"/>
  <c r="N1791" i="5"/>
  <c r="O1791" i="5"/>
  <c r="P1791" i="5"/>
  <c r="Q1791" i="5"/>
  <c r="R1791" i="5"/>
  <c r="S1791" i="5"/>
  <c r="M1792" i="5"/>
  <c r="N1792" i="5"/>
  <c r="O1792" i="5"/>
  <c r="P1792" i="5"/>
  <c r="Q1792" i="5"/>
  <c r="R1792" i="5"/>
  <c r="S1792" i="5"/>
  <c r="M1793" i="5"/>
  <c r="N1793" i="5"/>
  <c r="O1793" i="5"/>
  <c r="P1793" i="5"/>
  <c r="Q1793" i="5"/>
  <c r="R1793" i="5"/>
  <c r="S1793" i="5"/>
  <c r="M1794" i="5"/>
  <c r="N1794" i="5"/>
  <c r="O1794" i="5"/>
  <c r="P1794" i="5"/>
  <c r="Q1794" i="5"/>
  <c r="R1794" i="5"/>
  <c r="S1794" i="5"/>
  <c r="M1795" i="5"/>
  <c r="N1795" i="5"/>
  <c r="O1795" i="5"/>
  <c r="P1795" i="5"/>
  <c r="Q1795" i="5"/>
  <c r="R1795" i="5"/>
  <c r="S1795" i="5"/>
  <c r="M1796" i="5"/>
  <c r="N1796" i="5"/>
  <c r="O1796" i="5"/>
  <c r="P1796" i="5"/>
  <c r="Q1796" i="5"/>
  <c r="R1796" i="5"/>
  <c r="S1796" i="5"/>
  <c r="M1797" i="5"/>
  <c r="N1797" i="5"/>
  <c r="O1797" i="5"/>
  <c r="P1797" i="5"/>
  <c r="Q1797" i="5"/>
  <c r="R1797" i="5"/>
  <c r="S1797" i="5"/>
  <c r="M1798" i="5"/>
  <c r="N1798" i="5"/>
  <c r="O1798" i="5"/>
  <c r="P1798" i="5"/>
  <c r="Q1798" i="5"/>
  <c r="R1798" i="5"/>
  <c r="S1798" i="5"/>
  <c r="M1799" i="5"/>
  <c r="N1799" i="5"/>
  <c r="O1799" i="5"/>
  <c r="P1799" i="5"/>
  <c r="Q1799" i="5"/>
  <c r="R1799" i="5"/>
  <c r="S1799" i="5"/>
  <c r="M1800" i="5"/>
  <c r="N1800" i="5"/>
  <c r="O1800" i="5"/>
  <c r="P1800" i="5"/>
  <c r="Q1800" i="5"/>
  <c r="R1800" i="5"/>
  <c r="S1800" i="5"/>
  <c r="M1801" i="5"/>
  <c r="N1801" i="5"/>
  <c r="O1801" i="5"/>
  <c r="P1801" i="5"/>
  <c r="Q1801" i="5"/>
  <c r="R1801" i="5"/>
  <c r="S1801" i="5"/>
  <c r="M1802" i="5"/>
  <c r="N1802" i="5"/>
  <c r="O1802" i="5"/>
  <c r="P1802" i="5"/>
  <c r="Q1802" i="5"/>
  <c r="R1802" i="5"/>
  <c r="S1802" i="5"/>
  <c r="M1803" i="5"/>
  <c r="N1803" i="5"/>
  <c r="O1803" i="5"/>
  <c r="P1803" i="5"/>
  <c r="Q1803" i="5"/>
  <c r="R1803" i="5"/>
  <c r="S1803" i="5"/>
  <c r="M1804" i="5"/>
  <c r="N1804" i="5"/>
  <c r="O1804" i="5"/>
  <c r="P1804" i="5"/>
  <c r="Q1804" i="5"/>
  <c r="R1804" i="5"/>
  <c r="S1804" i="5"/>
  <c r="M1805" i="5"/>
  <c r="N1805" i="5"/>
  <c r="O1805" i="5"/>
  <c r="P1805" i="5"/>
  <c r="Q1805" i="5"/>
  <c r="R1805" i="5"/>
  <c r="S1805" i="5"/>
  <c r="M1806" i="5"/>
  <c r="N1806" i="5"/>
  <c r="O1806" i="5"/>
  <c r="P1806" i="5"/>
  <c r="Q1806" i="5"/>
  <c r="R1806" i="5"/>
  <c r="S1806" i="5"/>
  <c r="M1807" i="5"/>
  <c r="N1807" i="5"/>
  <c r="O1807" i="5"/>
  <c r="P1807" i="5"/>
  <c r="Q1807" i="5"/>
  <c r="R1807" i="5"/>
  <c r="S1807" i="5"/>
  <c r="M1808" i="5"/>
  <c r="N1808" i="5"/>
  <c r="O1808" i="5"/>
  <c r="P1808" i="5"/>
  <c r="Q1808" i="5"/>
  <c r="R1808" i="5"/>
  <c r="S1808" i="5"/>
  <c r="M1809" i="5"/>
  <c r="N1809" i="5"/>
  <c r="O1809" i="5"/>
  <c r="P1809" i="5"/>
  <c r="Q1809" i="5"/>
  <c r="R1809" i="5"/>
  <c r="S1809" i="5"/>
  <c r="M1810" i="5"/>
  <c r="N1810" i="5"/>
  <c r="O1810" i="5"/>
  <c r="P1810" i="5"/>
  <c r="Q1810" i="5"/>
  <c r="R1810" i="5"/>
  <c r="S1810" i="5"/>
  <c r="M1811" i="5"/>
  <c r="N1811" i="5"/>
  <c r="O1811" i="5"/>
  <c r="P1811" i="5"/>
  <c r="Q1811" i="5"/>
  <c r="R1811" i="5"/>
  <c r="S1811" i="5"/>
  <c r="M1812" i="5"/>
  <c r="N1812" i="5"/>
  <c r="O1812" i="5"/>
  <c r="P1812" i="5"/>
  <c r="Q1812" i="5"/>
  <c r="R1812" i="5"/>
  <c r="S1812" i="5"/>
  <c r="M1813" i="5"/>
  <c r="N1813" i="5"/>
  <c r="O1813" i="5"/>
  <c r="P1813" i="5"/>
  <c r="Q1813" i="5"/>
  <c r="R1813" i="5"/>
  <c r="S1813" i="5"/>
  <c r="M1814" i="5"/>
  <c r="N1814" i="5"/>
  <c r="O1814" i="5"/>
  <c r="P1814" i="5"/>
  <c r="Q1814" i="5"/>
  <c r="R1814" i="5"/>
  <c r="S1814" i="5"/>
  <c r="M1815" i="5"/>
  <c r="N1815" i="5"/>
  <c r="O1815" i="5"/>
  <c r="P1815" i="5"/>
  <c r="Q1815" i="5"/>
  <c r="R1815" i="5"/>
  <c r="S1815" i="5"/>
  <c r="M1816" i="5"/>
  <c r="N1816" i="5"/>
  <c r="O1816" i="5"/>
  <c r="P1816" i="5"/>
  <c r="Q1816" i="5"/>
  <c r="R1816" i="5"/>
  <c r="S1816" i="5"/>
  <c r="M1817" i="5"/>
  <c r="N1817" i="5"/>
  <c r="O1817" i="5"/>
  <c r="P1817" i="5"/>
  <c r="Q1817" i="5"/>
  <c r="R1817" i="5"/>
  <c r="S1817" i="5"/>
  <c r="M1818" i="5"/>
  <c r="N1818" i="5"/>
  <c r="O1818" i="5"/>
  <c r="P1818" i="5"/>
  <c r="Q1818" i="5"/>
  <c r="R1818" i="5"/>
  <c r="S1818" i="5"/>
  <c r="M1819" i="5"/>
  <c r="N1819" i="5"/>
  <c r="O1819" i="5"/>
  <c r="P1819" i="5"/>
  <c r="Q1819" i="5"/>
  <c r="R1819" i="5"/>
  <c r="S1819" i="5"/>
  <c r="M1820" i="5"/>
  <c r="N1820" i="5"/>
  <c r="O1820" i="5"/>
  <c r="P1820" i="5"/>
  <c r="Q1820" i="5"/>
  <c r="R1820" i="5"/>
  <c r="S1820" i="5"/>
  <c r="M1821" i="5"/>
  <c r="N1821" i="5"/>
  <c r="O1821" i="5"/>
  <c r="P1821" i="5"/>
  <c r="Q1821" i="5"/>
  <c r="R1821" i="5"/>
  <c r="S1821" i="5"/>
  <c r="M1822" i="5"/>
  <c r="N1822" i="5"/>
  <c r="O1822" i="5"/>
  <c r="P1822" i="5"/>
  <c r="Q1822" i="5"/>
  <c r="R1822" i="5"/>
  <c r="S1822" i="5"/>
  <c r="M1823" i="5"/>
  <c r="N1823" i="5"/>
  <c r="O1823" i="5"/>
  <c r="P1823" i="5"/>
  <c r="Q1823" i="5"/>
  <c r="R1823" i="5"/>
  <c r="S1823" i="5"/>
  <c r="M1824" i="5"/>
  <c r="N1824" i="5"/>
  <c r="O1824" i="5"/>
  <c r="P1824" i="5"/>
  <c r="Q1824" i="5"/>
  <c r="R1824" i="5"/>
  <c r="S1824" i="5"/>
  <c r="M1825" i="5"/>
  <c r="N1825" i="5"/>
  <c r="O1825" i="5"/>
  <c r="P1825" i="5"/>
  <c r="Q1825" i="5"/>
  <c r="R1825" i="5"/>
  <c r="S1825" i="5"/>
  <c r="M1826" i="5"/>
  <c r="N1826" i="5"/>
  <c r="O1826" i="5"/>
  <c r="P1826" i="5"/>
  <c r="Q1826" i="5"/>
  <c r="R1826" i="5"/>
  <c r="S1826" i="5"/>
  <c r="M1827" i="5"/>
  <c r="N1827" i="5"/>
  <c r="O1827" i="5"/>
  <c r="P1827" i="5"/>
  <c r="Q1827" i="5"/>
  <c r="R1827" i="5"/>
  <c r="S1827" i="5"/>
  <c r="M1828" i="5"/>
  <c r="N1828" i="5"/>
  <c r="O1828" i="5"/>
  <c r="P1828" i="5"/>
  <c r="Q1828" i="5"/>
  <c r="R1828" i="5"/>
  <c r="S1828" i="5"/>
  <c r="M1829" i="5"/>
  <c r="N1829" i="5"/>
  <c r="O1829" i="5"/>
  <c r="P1829" i="5"/>
  <c r="Q1829" i="5"/>
  <c r="R1829" i="5"/>
  <c r="S1829" i="5"/>
  <c r="M1830" i="5"/>
  <c r="N1830" i="5"/>
  <c r="O1830" i="5"/>
  <c r="P1830" i="5"/>
  <c r="Q1830" i="5"/>
  <c r="R1830" i="5"/>
  <c r="S1830" i="5"/>
  <c r="M1831" i="5"/>
  <c r="N1831" i="5"/>
  <c r="O1831" i="5"/>
  <c r="P1831" i="5"/>
  <c r="Q1831" i="5"/>
  <c r="R1831" i="5"/>
  <c r="S1831" i="5"/>
  <c r="M1832" i="5"/>
  <c r="N1832" i="5"/>
  <c r="O1832" i="5"/>
  <c r="P1832" i="5"/>
  <c r="Q1832" i="5"/>
  <c r="R1832" i="5"/>
  <c r="S1832" i="5"/>
  <c r="M1833" i="5"/>
  <c r="N1833" i="5"/>
  <c r="O1833" i="5"/>
  <c r="P1833" i="5"/>
  <c r="Q1833" i="5"/>
  <c r="R1833" i="5"/>
  <c r="S1833" i="5"/>
  <c r="M1834" i="5"/>
  <c r="N1834" i="5"/>
  <c r="O1834" i="5"/>
  <c r="P1834" i="5"/>
  <c r="Q1834" i="5"/>
  <c r="R1834" i="5"/>
  <c r="S1834" i="5"/>
  <c r="M1835" i="5"/>
  <c r="N1835" i="5"/>
  <c r="O1835" i="5"/>
  <c r="P1835" i="5"/>
  <c r="Q1835" i="5"/>
  <c r="R1835" i="5"/>
  <c r="S1835" i="5"/>
  <c r="M1836" i="5"/>
  <c r="N1836" i="5"/>
  <c r="O1836" i="5"/>
  <c r="P1836" i="5"/>
  <c r="Q1836" i="5"/>
  <c r="R1836" i="5"/>
  <c r="S1836" i="5"/>
  <c r="M1837" i="5"/>
  <c r="N1837" i="5"/>
  <c r="O1837" i="5"/>
  <c r="P1837" i="5"/>
  <c r="Q1837" i="5"/>
  <c r="R1837" i="5"/>
  <c r="S1837" i="5"/>
  <c r="M1838" i="5"/>
  <c r="N1838" i="5"/>
  <c r="O1838" i="5"/>
  <c r="P1838" i="5"/>
  <c r="Q1838" i="5"/>
  <c r="R1838" i="5"/>
  <c r="S1838" i="5"/>
  <c r="M1839" i="5"/>
  <c r="N1839" i="5"/>
  <c r="O1839" i="5"/>
  <c r="P1839" i="5"/>
  <c r="Q1839" i="5"/>
  <c r="R1839" i="5"/>
  <c r="S1839" i="5"/>
  <c r="M1840" i="5"/>
  <c r="N1840" i="5"/>
  <c r="O1840" i="5"/>
  <c r="P1840" i="5"/>
  <c r="Q1840" i="5"/>
  <c r="R1840" i="5"/>
  <c r="S1840" i="5"/>
  <c r="M1841" i="5"/>
  <c r="N1841" i="5"/>
  <c r="O1841" i="5"/>
  <c r="P1841" i="5"/>
  <c r="Q1841" i="5"/>
  <c r="R1841" i="5"/>
  <c r="S1841" i="5"/>
  <c r="M1842" i="5"/>
  <c r="N1842" i="5"/>
  <c r="O1842" i="5"/>
  <c r="P1842" i="5"/>
  <c r="Q1842" i="5"/>
  <c r="R1842" i="5"/>
  <c r="S1842" i="5"/>
  <c r="M1843" i="5"/>
  <c r="N1843" i="5"/>
  <c r="O1843" i="5"/>
  <c r="P1843" i="5"/>
  <c r="Q1843" i="5"/>
  <c r="R1843" i="5"/>
  <c r="S1843" i="5"/>
  <c r="M1844" i="5"/>
  <c r="N1844" i="5"/>
  <c r="O1844" i="5"/>
  <c r="P1844" i="5"/>
  <c r="Q1844" i="5"/>
  <c r="R1844" i="5"/>
  <c r="S1844" i="5"/>
  <c r="M1845" i="5"/>
  <c r="N1845" i="5"/>
  <c r="O1845" i="5"/>
  <c r="P1845" i="5"/>
  <c r="Q1845" i="5"/>
  <c r="R1845" i="5"/>
  <c r="S1845" i="5"/>
  <c r="M1846" i="5"/>
  <c r="N1846" i="5"/>
  <c r="O1846" i="5"/>
  <c r="P1846" i="5"/>
  <c r="Q1846" i="5"/>
  <c r="R1846" i="5"/>
  <c r="S1846" i="5"/>
  <c r="M1847" i="5"/>
  <c r="N1847" i="5"/>
  <c r="O1847" i="5"/>
  <c r="P1847" i="5"/>
  <c r="Q1847" i="5"/>
  <c r="R1847" i="5"/>
  <c r="S1847" i="5"/>
  <c r="M1848" i="5"/>
  <c r="N1848" i="5"/>
  <c r="O1848" i="5"/>
  <c r="P1848" i="5"/>
  <c r="Q1848" i="5"/>
  <c r="R1848" i="5"/>
  <c r="S1848" i="5"/>
  <c r="M1849" i="5"/>
  <c r="N1849" i="5"/>
  <c r="O1849" i="5"/>
  <c r="P1849" i="5"/>
  <c r="Q1849" i="5"/>
  <c r="R1849" i="5"/>
  <c r="S1849" i="5"/>
  <c r="M1850" i="5"/>
  <c r="N1850" i="5"/>
  <c r="O1850" i="5"/>
  <c r="P1850" i="5"/>
  <c r="Q1850" i="5"/>
  <c r="R1850" i="5"/>
  <c r="S1850" i="5"/>
  <c r="M1851" i="5"/>
  <c r="N1851" i="5"/>
  <c r="O1851" i="5"/>
  <c r="P1851" i="5"/>
  <c r="Q1851" i="5"/>
  <c r="R1851" i="5"/>
  <c r="S1851" i="5"/>
  <c r="M1852" i="5"/>
  <c r="N1852" i="5"/>
  <c r="O1852" i="5"/>
  <c r="P1852" i="5"/>
  <c r="Q1852" i="5"/>
  <c r="R1852" i="5"/>
  <c r="S1852" i="5"/>
  <c r="M1853" i="5"/>
  <c r="N1853" i="5"/>
  <c r="O1853" i="5"/>
  <c r="P1853" i="5"/>
  <c r="Q1853" i="5"/>
  <c r="R1853" i="5"/>
  <c r="S1853" i="5"/>
  <c r="M1854" i="5"/>
  <c r="N1854" i="5"/>
  <c r="O1854" i="5"/>
  <c r="P1854" i="5"/>
  <c r="Q1854" i="5"/>
  <c r="R1854" i="5"/>
  <c r="S1854" i="5"/>
  <c r="M1855" i="5"/>
  <c r="N1855" i="5"/>
  <c r="O1855" i="5"/>
  <c r="P1855" i="5"/>
  <c r="Q1855" i="5"/>
  <c r="R1855" i="5"/>
  <c r="S1855" i="5"/>
  <c r="M1856" i="5"/>
  <c r="N1856" i="5"/>
  <c r="O1856" i="5"/>
  <c r="P1856" i="5"/>
  <c r="Q1856" i="5"/>
  <c r="R1856" i="5"/>
  <c r="S1856" i="5"/>
  <c r="M1857" i="5"/>
  <c r="N1857" i="5"/>
  <c r="O1857" i="5"/>
  <c r="P1857" i="5"/>
  <c r="Q1857" i="5"/>
  <c r="R1857" i="5"/>
  <c r="S1857" i="5"/>
  <c r="M1858" i="5"/>
  <c r="N1858" i="5"/>
  <c r="O1858" i="5"/>
  <c r="P1858" i="5"/>
  <c r="Q1858" i="5"/>
  <c r="R1858" i="5"/>
  <c r="S1858" i="5"/>
  <c r="M1859" i="5"/>
  <c r="N1859" i="5"/>
  <c r="O1859" i="5"/>
  <c r="P1859" i="5"/>
  <c r="Q1859" i="5"/>
  <c r="R1859" i="5"/>
  <c r="S1859" i="5"/>
  <c r="M1860" i="5"/>
  <c r="N1860" i="5"/>
  <c r="O1860" i="5"/>
  <c r="P1860" i="5"/>
  <c r="Q1860" i="5"/>
  <c r="R1860" i="5"/>
  <c r="S1860" i="5"/>
  <c r="M1861" i="5"/>
  <c r="N1861" i="5"/>
  <c r="O1861" i="5"/>
  <c r="P1861" i="5"/>
  <c r="Q1861" i="5"/>
  <c r="R1861" i="5"/>
  <c r="S1861" i="5"/>
  <c r="M1862" i="5"/>
  <c r="N1862" i="5"/>
  <c r="O1862" i="5"/>
  <c r="P1862" i="5"/>
  <c r="Q1862" i="5"/>
  <c r="R1862" i="5"/>
  <c r="S1862" i="5"/>
  <c r="M1863" i="5"/>
  <c r="N1863" i="5"/>
  <c r="O1863" i="5"/>
  <c r="P1863" i="5"/>
  <c r="Q1863" i="5"/>
  <c r="R1863" i="5"/>
  <c r="S1863" i="5"/>
  <c r="M1864" i="5"/>
  <c r="N1864" i="5"/>
  <c r="O1864" i="5"/>
  <c r="P1864" i="5"/>
  <c r="Q1864" i="5"/>
  <c r="R1864" i="5"/>
  <c r="S1864" i="5"/>
  <c r="M1865" i="5"/>
  <c r="N1865" i="5"/>
  <c r="O1865" i="5"/>
  <c r="P1865" i="5"/>
  <c r="Q1865" i="5"/>
  <c r="R1865" i="5"/>
  <c r="S1865" i="5"/>
  <c r="M1866" i="5"/>
  <c r="N1866" i="5"/>
  <c r="O1866" i="5"/>
  <c r="P1866" i="5"/>
  <c r="Q1866" i="5"/>
  <c r="R1866" i="5"/>
  <c r="S1866" i="5"/>
  <c r="M1867" i="5"/>
  <c r="N1867" i="5"/>
  <c r="O1867" i="5"/>
  <c r="P1867" i="5"/>
  <c r="Q1867" i="5"/>
  <c r="R1867" i="5"/>
  <c r="S1867" i="5"/>
  <c r="M1868" i="5"/>
  <c r="N1868" i="5"/>
  <c r="O1868" i="5"/>
  <c r="P1868" i="5"/>
  <c r="Q1868" i="5"/>
  <c r="R1868" i="5"/>
  <c r="S1868" i="5"/>
  <c r="M1869" i="5"/>
  <c r="N1869" i="5"/>
  <c r="O1869" i="5"/>
  <c r="P1869" i="5"/>
  <c r="Q1869" i="5"/>
  <c r="R1869" i="5"/>
  <c r="S1869" i="5"/>
  <c r="M1870" i="5"/>
  <c r="N1870" i="5"/>
  <c r="O1870" i="5"/>
  <c r="P1870" i="5"/>
  <c r="Q1870" i="5"/>
  <c r="R1870" i="5"/>
  <c r="S1870" i="5"/>
  <c r="M1871" i="5"/>
  <c r="N1871" i="5"/>
  <c r="O1871" i="5"/>
  <c r="P1871" i="5"/>
  <c r="Q1871" i="5"/>
  <c r="R1871" i="5"/>
  <c r="S1871" i="5"/>
  <c r="M1872" i="5"/>
  <c r="N1872" i="5"/>
  <c r="O1872" i="5"/>
  <c r="P1872" i="5"/>
  <c r="Q1872" i="5"/>
  <c r="R1872" i="5"/>
  <c r="S1872" i="5"/>
  <c r="M1873" i="5"/>
  <c r="N1873" i="5"/>
  <c r="O1873" i="5"/>
  <c r="P1873" i="5"/>
  <c r="Q1873" i="5"/>
  <c r="R1873" i="5"/>
  <c r="S1873" i="5"/>
  <c r="M1874" i="5"/>
  <c r="N1874" i="5"/>
  <c r="O1874" i="5"/>
  <c r="P1874" i="5"/>
  <c r="Q1874" i="5"/>
  <c r="R1874" i="5"/>
  <c r="S1874" i="5"/>
  <c r="M1875" i="5"/>
  <c r="N1875" i="5"/>
  <c r="O1875" i="5"/>
  <c r="P1875" i="5"/>
  <c r="Q1875" i="5"/>
  <c r="R1875" i="5"/>
  <c r="S1875" i="5"/>
  <c r="M1876" i="5"/>
  <c r="N1876" i="5"/>
  <c r="O1876" i="5"/>
  <c r="P1876" i="5"/>
  <c r="Q1876" i="5"/>
  <c r="R1876" i="5"/>
  <c r="S1876" i="5"/>
  <c r="M1877" i="5"/>
  <c r="N1877" i="5"/>
  <c r="O1877" i="5"/>
  <c r="P1877" i="5"/>
  <c r="Q1877" i="5"/>
  <c r="R1877" i="5"/>
  <c r="S1877" i="5"/>
  <c r="M1878" i="5"/>
  <c r="N1878" i="5"/>
  <c r="O1878" i="5"/>
  <c r="P1878" i="5"/>
  <c r="Q1878" i="5"/>
  <c r="R1878" i="5"/>
  <c r="S1878" i="5"/>
  <c r="M1879" i="5"/>
  <c r="N1879" i="5"/>
  <c r="O1879" i="5"/>
  <c r="P1879" i="5"/>
  <c r="Q1879" i="5"/>
  <c r="R1879" i="5"/>
  <c r="S1879" i="5"/>
  <c r="M1880" i="5"/>
  <c r="N1880" i="5"/>
  <c r="O1880" i="5"/>
  <c r="P1880" i="5"/>
  <c r="Q1880" i="5"/>
  <c r="R1880" i="5"/>
  <c r="S1880" i="5"/>
  <c r="M1881" i="5"/>
  <c r="N1881" i="5"/>
  <c r="O1881" i="5"/>
  <c r="P1881" i="5"/>
  <c r="Q1881" i="5"/>
  <c r="R1881" i="5"/>
  <c r="S1881" i="5"/>
  <c r="M1882" i="5"/>
  <c r="N1882" i="5"/>
  <c r="O1882" i="5"/>
  <c r="P1882" i="5"/>
  <c r="Q1882" i="5"/>
  <c r="R1882" i="5"/>
  <c r="S1882" i="5"/>
  <c r="M1883" i="5"/>
  <c r="N1883" i="5"/>
  <c r="O1883" i="5"/>
  <c r="P1883" i="5"/>
  <c r="Q1883" i="5"/>
  <c r="R1883" i="5"/>
  <c r="S1883" i="5"/>
  <c r="M1884" i="5"/>
  <c r="N1884" i="5"/>
  <c r="O1884" i="5"/>
  <c r="P1884" i="5"/>
  <c r="Q1884" i="5"/>
  <c r="R1884" i="5"/>
  <c r="S1884" i="5"/>
  <c r="M1885" i="5"/>
  <c r="N1885" i="5"/>
  <c r="O1885" i="5"/>
  <c r="P1885" i="5"/>
  <c r="Q1885" i="5"/>
  <c r="R1885" i="5"/>
  <c r="S1885" i="5"/>
  <c r="M1886" i="5"/>
  <c r="N1886" i="5"/>
  <c r="O1886" i="5"/>
  <c r="P1886" i="5"/>
  <c r="Q1886" i="5"/>
  <c r="R1886" i="5"/>
  <c r="S1886" i="5"/>
  <c r="M1887" i="5"/>
  <c r="N1887" i="5"/>
  <c r="O1887" i="5"/>
  <c r="P1887" i="5"/>
  <c r="Q1887" i="5"/>
  <c r="R1887" i="5"/>
  <c r="S1887" i="5"/>
  <c r="M1888" i="5"/>
  <c r="N1888" i="5"/>
  <c r="O1888" i="5"/>
  <c r="P1888" i="5"/>
  <c r="Q1888" i="5"/>
  <c r="R1888" i="5"/>
  <c r="S1888" i="5"/>
  <c r="M1889" i="5"/>
  <c r="N1889" i="5"/>
  <c r="O1889" i="5"/>
  <c r="P1889" i="5"/>
  <c r="Q1889" i="5"/>
  <c r="R1889" i="5"/>
  <c r="S1889" i="5"/>
  <c r="M1890" i="5"/>
  <c r="N1890" i="5"/>
  <c r="O1890" i="5"/>
  <c r="P1890" i="5"/>
  <c r="Q1890" i="5"/>
  <c r="R1890" i="5"/>
  <c r="S1890" i="5"/>
  <c r="M1891" i="5"/>
  <c r="N1891" i="5"/>
  <c r="O1891" i="5"/>
  <c r="P1891" i="5"/>
  <c r="Q1891" i="5"/>
  <c r="R1891" i="5"/>
  <c r="S1891" i="5"/>
  <c r="M1892" i="5"/>
  <c r="N1892" i="5"/>
  <c r="O1892" i="5"/>
  <c r="P1892" i="5"/>
  <c r="Q1892" i="5"/>
  <c r="R1892" i="5"/>
  <c r="S1892" i="5"/>
  <c r="M1893" i="5"/>
  <c r="N1893" i="5"/>
  <c r="O1893" i="5"/>
  <c r="P1893" i="5"/>
  <c r="Q1893" i="5"/>
  <c r="R1893" i="5"/>
  <c r="S1893" i="5"/>
  <c r="M1894" i="5"/>
  <c r="N1894" i="5"/>
  <c r="O1894" i="5"/>
  <c r="P1894" i="5"/>
  <c r="Q1894" i="5"/>
  <c r="R1894" i="5"/>
  <c r="S1894" i="5"/>
  <c r="M1895" i="5"/>
  <c r="N1895" i="5"/>
  <c r="O1895" i="5"/>
  <c r="P1895" i="5"/>
  <c r="Q1895" i="5"/>
  <c r="R1895" i="5"/>
  <c r="S1895" i="5"/>
  <c r="M1896" i="5"/>
  <c r="N1896" i="5"/>
  <c r="O1896" i="5"/>
  <c r="P1896" i="5"/>
  <c r="Q1896" i="5"/>
  <c r="R1896" i="5"/>
  <c r="S1896" i="5"/>
  <c r="M1897" i="5"/>
  <c r="N1897" i="5"/>
  <c r="O1897" i="5"/>
  <c r="P1897" i="5"/>
  <c r="Q1897" i="5"/>
  <c r="R1897" i="5"/>
  <c r="S1897" i="5"/>
  <c r="M1898" i="5"/>
  <c r="N1898" i="5"/>
  <c r="O1898" i="5"/>
  <c r="P1898" i="5"/>
  <c r="Q1898" i="5"/>
  <c r="R1898" i="5"/>
  <c r="S1898" i="5"/>
  <c r="M1899" i="5"/>
  <c r="N1899" i="5"/>
  <c r="O1899" i="5"/>
  <c r="P1899" i="5"/>
  <c r="Q1899" i="5"/>
  <c r="R1899" i="5"/>
  <c r="S1899" i="5"/>
  <c r="M1900" i="5"/>
  <c r="N1900" i="5"/>
  <c r="O1900" i="5"/>
  <c r="P1900" i="5"/>
  <c r="Q1900" i="5"/>
  <c r="R1900" i="5"/>
  <c r="S1900" i="5"/>
  <c r="M1901" i="5"/>
  <c r="N1901" i="5"/>
  <c r="O1901" i="5"/>
  <c r="P1901" i="5"/>
  <c r="Q1901" i="5"/>
  <c r="R1901" i="5"/>
  <c r="S1901" i="5"/>
  <c r="M1902" i="5"/>
  <c r="N1902" i="5"/>
  <c r="O1902" i="5"/>
  <c r="P1902" i="5"/>
  <c r="Q1902" i="5"/>
  <c r="R1902" i="5"/>
  <c r="S1902" i="5"/>
  <c r="M1903" i="5"/>
  <c r="N1903" i="5"/>
  <c r="O1903" i="5"/>
  <c r="P1903" i="5"/>
  <c r="Q1903" i="5"/>
  <c r="R1903" i="5"/>
  <c r="S1903" i="5"/>
  <c r="M1904" i="5"/>
  <c r="N1904" i="5"/>
  <c r="O1904" i="5"/>
  <c r="P1904" i="5"/>
  <c r="Q1904" i="5"/>
  <c r="R1904" i="5"/>
  <c r="S1904" i="5"/>
  <c r="M1905" i="5"/>
  <c r="N1905" i="5"/>
  <c r="O1905" i="5"/>
  <c r="P1905" i="5"/>
  <c r="Q1905" i="5"/>
  <c r="R1905" i="5"/>
  <c r="S1905" i="5"/>
  <c r="M1906" i="5"/>
  <c r="N1906" i="5"/>
  <c r="O1906" i="5"/>
  <c r="P1906" i="5"/>
  <c r="Q1906" i="5"/>
  <c r="R1906" i="5"/>
  <c r="S1906" i="5"/>
  <c r="M1907" i="5"/>
  <c r="N1907" i="5"/>
  <c r="O1907" i="5"/>
  <c r="P1907" i="5"/>
  <c r="Q1907" i="5"/>
  <c r="R1907" i="5"/>
  <c r="S1907" i="5"/>
  <c r="M1908" i="5"/>
  <c r="N1908" i="5"/>
  <c r="O1908" i="5"/>
  <c r="P1908" i="5"/>
  <c r="Q1908" i="5"/>
  <c r="R1908" i="5"/>
  <c r="S1908" i="5"/>
  <c r="M1909" i="5"/>
  <c r="N1909" i="5"/>
  <c r="O1909" i="5"/>
  <c r="P1909" i="5"/>
  <c r="Q1909" i="5"/>
  <c r="R1909" i="5"/>
  <c r="S1909" i="5"/>
  <c r="M1910" i="5"/>
  <c r="N1910" i="5"/>
  <c r="O1910" i="5"/>
  <c r="P1910" i="5"/>
  <c r="Q1910" i="5"/>
  <c r="R1910" i="5"/>
  <c r="S1910" i="5"/>
  <c r="M1911" i="5"/>
  <c r="N1911" i="5"/>
  <c r="O1911" i="5"/>
  <c r="P1911" i="5"/>
  <c r="Q1911" i="5"/>
  <c r="R1911" i="5"/>
  <c r="S1911" i="5"/>
  <c r="M1912" i="5"/>
  <c r="N1912" i="5"/>
  <c r="O1912" i="5"/>
  <c r="P1912" i="5"/>
  <c r="Q1912" i="5"/>
  <c r="R1912" i="5"/>
  <c r="S1912" i="5"/>
  <c r="M1913" i="5"/>
  <c r="N1913" i="5"/>
  <c r="O1913" i="5"/>
  <c r="P1913" i="5"/>
  <c r="Q1913" i="5"/>
  <c r="R1913" i="5"/>
  <c r="S1913" i="5"/>
  <c r="M1914" i="5"/>
  <c r="N1914" i="5"/>
  <c r="O1914" i="5"/>
  <c r="P1914" i="5"/>
  <c r="Q1914" i="5"/>
  <c r="R1914" i="5"/>
  <c r="S1914" i="5"/>
  <c r="M1915" i="5"/>
  <c r="N1915" i="5"/>
  <c r="O1915" i="5"/>
  <c r="P1915" i="5"/>
  <c r="Q1915" i="5"/>
  <c r="R1915" i="5"/>
  <c r="S1915" i="5"/>
  <c r="M1916" i="5"/>
  <c r="N1916" i="5"/>
  <c r="O1916" i="5"/>
  <c r="P1916" i="5"/>
  <c r="Q1916" i="5"/>
  <c r="R1916" i="5"/>
  <c r="S1916" i="5"/>
  <c r="M1917" i="5"/>
  <c r="N1917" i="5"/>
  <c r="O1917" i="5"/>
  <c r="P1917" i="5"/>
  <c r="Q1917" i="5"/>
  <c r="R1917" i="5"/>
  <c r="S1917" i="5"/>
  <c r="M1918" i="5"/>
  <c r="N1918" i="5"/>
  <c r="O1918" i="5"/>
  <c r="P1918" i="5"/>
  <c r="Q1918" i="5"/>
  <c r="R1918" i="5"/>
  <c r="S1918" i="5"/>
  <c r="M1919" i="5"/>
  <c r="N1919" i="5"/>
  <c r="O1919" i="5"/>
  <c r="P1919" i="5"/>
  <c r="Q1919" i="5"/>
  <c r="R1919" i="5"/>
  <c r="S1919" i="5"/>
  <c r="M1920" i="5"/>
  <c r="N1920" i="5"/>
  <c r="O1920" i="5"/>
  <c r="P1920" i="5"/>
  <c r="Q1920" i="5"/>
  <c r="R1920" i="5"/>
  <c r="S1920" i="5"/>
  <c r="M1921" i="5"/>
  <c r="N1921" i="5"/>
  <c r="O1921" i="5"/>
  <c r="P1921" i="5"/>
  <c r="Q1921" i="5"/>
  <c r="R1921" i="5"/>
  <c r="S1921" i="5"/>
  <c r="M1922" i="5"/>
  <c r="N1922" i="5"/>
  <c r="O1922" i="5"/>
  <c r="P1922" i="5"/>
  <c r="Q1922" i="5"/>
  <c r="R1922" i="5"/>
  <c r="S1922" i="5"/>
  <c r="M1923" i="5"/>
  <c r="N1923" i="5"/>
  <c r="O1923" i="5"/>
  <c r="P1923" i="5"/>
  <c r="Q1923" i="5"/>
  <c r="R1923" i="5"/>
  <c r="S1923" i="5"/>
  <c r="M1924" i="5"/>
  <c r="N1924" i="5"/>
  <c r="O1924" i="5"/>
  <c r="P1924" i="5"/>
  <c r="Q1924" i="5"/>
  <c r="R1924" i="5"/>
  <c r="S1924" i="5"/>
  <c r="M1925" i="5"/>
  <c r="N1925" i="5"/>
  <c r="O1925" i="5"/>
  <c r="P1925" i="5"/>
  <c r="Q1925" i="5"/>
  <c r="R1925" i="5"/>
  <c r="S1925" i="5"/>
  <c r="M1926" i="5"/>
  <c r="N1926" i="5"/>
  <c r="O1926" i="5"/>
  <c r="P1926" i="5"/>
  <c r="Q1926" i="5"/>
  <c r="R1926" i="5"/>
  <c r="S1926" i="5"/>
  <c r="M1927" i="5"/>
  <c r="N1927" i="5"/>
  <c r="O1927" i="5"/>
  <c r="P1927" i="5"/>
  <c r="Q1927" i="5"/>
  <c r="R1927" i="5"/>
  <c r="S1927" i="5"/>
  <c r="M1928" i="5"/>
  <c r="N1928" i="5"/>
  <c r="O1928" i="5"/>
  <c r="P1928" i="5"/>
  <c r="Q1928" i="5"/>
  <c r="R1928" i="5"/>
  <c r="S1928" i="5"/>
  <c r="M1929" i="5"/>
  <c r="N1929" i="5"/>
  <c r="O1929" i="5"/>
  <c r="P1929" i="5"/>
  <c r="Q1929" i="5"/>
  <c r="R1929" i="5"/>
  <c r="S1929" i="5"/>
  <c r="M1930" i="5"/>
  <c r="N1930" i="5"/>
  <c r="O1930" i="5"/>
  <c r="P1930" i="5"/>
  <c r="Q1930" i="5"/>
  <c r="R1930" i="5"/>
  <c r="S1930" i="5"/>
  <c r="M1931" i="5"/>
  <c r="N1931" i="5"/>
  <c r="O1931" i="5"/>
  <c r="P1931" i="5"/>
  <c r="Q1931" i="5"/>
  <c r="R1931" i="5"/>
  <c r="S1931" i="5"/>
  <c r="M1932" i="5"/>
  <c r="N1932" i="5"/>
  <c r="O1932" i="5"/>
  <c r="P1932" i="5"/>
  <c r="Q1932" i="5"/>
  <c r="R1932" i="5"/>
  <c r="S1932" i="5"/>
  <c r="M1933" i="5"/>
  <c r="N1933" i="5"/>
  <c r="O1933" i="5"/>
  <c r="P1933" i="5"/>
  <c r="Q1933" i="5"/>
  <c r="R1933" i="5"/>
  <c r="S1933" i="5"/>
  <c r="M1934" i="5"/>
  <c r="N1934" i="5"/>
  <c r="O1934" i="5"/>
  <c r="P1934" i="5"/>
  <c r="Q1934" i="5"/>
  <c r="R1934" i="5"/>
  <c r="S1934" i="5"/>
  <c r="M1935" i="5"/>
  <c r="N1935" i="5"/>
  <c r="O1935" i="5"/>
  <c r="P1935" i="5"/>
  <c r="Q1935" i="5"/>
  <c r="R1935" i="5"/>
  <c r="S1935" i="5"/>
  <c r="M1936" i="5"/>
  <c r="N1936" i="5"/>
  <c r="O1936" i="5"/>
  <c r="P1936" i="5"/>
  <c r="Q1936" i="5"/>
  <c r="R1936" i="5"/>
  <c r="S1936" i="5"/>
  <c r="M1937" i="5"/>
  <c r="N1937" i="5"/>
  <c r="O1937" i="5"/>
  <c r="P1937" i="5"/>
  <c r="Q1937" i="5"/>
  <c r="R1937" i="5"/>
  <c r="S1937" i="5"/>
  <c r="M1938" i="5"/>
  <c r="N1938" i="5"/>
  <c r="O1938" i="5"/>
  <c r="P1938" i="5"/>
  <c r="Q1938" i="5"/>
  <c r="R1938" i="5"/>
  <c r="S1938" i="5"/>
  <c r="M1939" i="5"/>
  <c r="N1939" i="5"/>
  <c r="O1939" i="5"/>
  <c r="P1939" i="5"/>
  <c r="Q1939" i="5"/>
  <c r="R1939" i="5"/>
  <c r="S1939" i="5"/>
  <c r="M1940" i="5"/>
  <c r="N1940" i="5"/>
  <c r="O1940" i="5"/>
  <c r="P1940" i="5"/>
  <c r="Q1940" i="5"/>
  <c r="R1940" i="5"/>
  <c r="S1940" i="5"/>
  <c r="M1941" i="5"/>
  <c r="N1941" i="5"/>
  <c r="O1941" i="5"/>
  <c r="P1941" i="5"/>
  <c r="Q1941" i="5"/>
  <c r="R1941" i="5"/>
  <c r="S1941" i="5"/>
  <c r="M1942" i="5"/>
  <c r="N1942" i="5"/>
  <c r="O1942" i="5"/>
  <c r="P1942" i="5"/>
  <c r="Q1942" i="5"/>
  <c r="R1942" i="5"/>
  <c r="S1942" i="5"/>
  <c r="M1943" i="5"/>
  <c r="N1943" i="5"/>
  <c r="O1943" i="5"/>
  <c r="P1943" i="5"/>
  <c r="Q1943" i="5"/>
  <c r="R1943" i="5"/>
  <c r="S1943" i="5"/>
  <c r="M1944" i="5"/>
  <c r="N1944" i="5"/>
  <c r="O1944" i="5"/>
  <c r="P1944" i="5"/>
  <c r="Q1944" i="5"/>
  <c r="R1944" i="5"/>
  <c r="S1944" i="5"/>
  <c r="M1945" i="5"/>
  <c r="N1945" i="5"/>
  <c r="O1945" i="5"/>
  <c r="P1945" i="5"/>
  <c r="Q1945" i="5"/>
  <c r="R1945" i="5"/>
  <c r="S1945" i="5"/>
  <c r="M1946" i="5"/>
  <c r="N1946" i="5"/>
  <c r="O1946" i="5"/>
  <c r="P1946" i="5"/>
  <c r="Q1946" i="5"/>
  <c r="R1946" i="5"/>
  <c r="S1946" i="5"/>
  <c r="M1947" i="5"/>
  <c r="N1947" i="5"/>
  <c r="O1947" i="5"/>
  <c r="P1947" i="5"/>
  <c r="Q1947" i="5"/>
  <c r="R1947" i="5"/>
  <c r="S1947" i="5"/>
  <c r="M1948" i="5"/>
  <c r="N1948" i="5"/>
  <c r="O1948" i="5"/>
  <c r="P1948" i="5"/>
  <c r="Q1948" i="5"/>
  <c r="R1948" i="5"/>
  <c r="S1948" i="5"/>
  <c r="M1949" i="5"/>
  <c r="N1949" i="5"/>
  <c r="O1949" i="5"/>
  <c r="P1949" i="5"/>
  <c r="Q1949" i="5"/>
  <c r="R1949" i="5"/>
  <c r="S1949" i="5"/>
  <c r="M1950" i="5"/>
  <c r="N1950" i="5"/>
  <c r="O1950" i="5"/>
  <c r="P1950" i="5"/>
  <c r="Q1950" i="5"/>
  <c r="R1950" i="5"/>
  <c r="S1950" i="5"/>
  <c r="M1951" i="5"/>
  <c r="N1951" i="5"/>
  <c r="O1951" i="5"/>
  <c r="P1951" i="5"/>
  <c r="Q1951" i="5"/>
  <c r="R1951" i="5"/>
  <c r="S1951" i="5"/>
  <c r="M1952" i="5"/>
  <c r="N1952" i="5"/>
  <c r="O1952" i="5"/>
  <c r="P1952" i="5"/>
  <c r="Q1952" i="5"/>
  <c r="R1952" i="5"/>
  <c r="S1952" i="5"/>
  <c r="M1953" i="5"/>
  <c r="N1953" i="5"/>
  <c r="O1953" i="5"/>
  <c r="P1953" i="5"/>
  <c r="Q1953" i="5"/>
  <c r="R1953" i="5"/>
  <c r="S1953" i="5"/>
  <c r="M1954" i="5"/>
  <c r="N1954" i="5"/>
  <c r="O1954" i="5"/>
  <c r="P1954" i="5"/>
  <c r="Q1954" i="5"/>
  <c r="R1954" i="5"/>
  <c r="S1954" i="5"/>
  <c r="M1955" i="5"/>
  <c r="N1955" i="5"/>
  <c r="O1955" i="5"/>
  <c r="P1955" i="5"/>
  <c r="Q1955" i="5"/>
  <c r="R1955" i="5"/>
  <c r="S1955" i="5"/>
  <c r="M1956" i="5"/>
  <c r="N1956" i="5"/>
  <c r="O1956" i="5"/>
  <c r="P1956" i="5"/>
  <c r="Q1956" i="5"/>
  <c r="R1956" i="5"/>
  <c r="S1956" i="5"/>
  <c r="M1957" i="5"/>
  <c r="N1957" i="5"/>
  <c r="O1957" i="5"/>
  <c r="P1957" i="5"/>
  <c r="Q1957" i="5"/>
  <c r="R1957" i="5"/>
  <c r="S1957" i="5"/>
  <c r="M1958" i="5"/>
  <c r="N1958" i="5"/>
  <c r="O1958" i="5"/>
  <c r="P1958" i="5"/>
  <c r="Q1958" i="5"/>
  <c r="R1958" i="5"/>
  <c r="S1958" i="5"/>
  <c r="M1959" i="5"/>
  <c r="N1959" i="5"/>
  <c r="O1959" i="5"/>
  <c r="P1959" i="5"/>
  <c r="Q1959" i="5"/>
  <c r="R1959" i="5"/>
  <c r="S1959" i="5"/>
  <c r="M1960" i="5"/>
  <c r="N1960" i="5"/>
  <c r="O1960" i="5"/>
  <c r="P1960" i="5"/>
  <c r="Q1960" i="5"/>
  <c r="R1960" i="5"/>
  <c r="S1960" i="5"/>
  <c r="M1961" i="5"/>
  <c r="N1961" i="5"/>
  <c r="O1961" i="5"/>
  <c r="P1961" i="5"/>
  <c r="Q1961" i="5"/>
  <c r="R1961" i="5"/>
  <c r="S1961" i="5"/>
  <c r="M1962" i="5"/>
  <c r="N1962" i="5"/>
  <c r="O1962" i="5"/>
  <c r="P1962" i="5"/>
  <c r="Q1962" i="5"/>
  <c r="R1962" i="5"/>
  <c r="S1962" i="5"/>
  <c r="M1963" i="5"/>
  <c r="N1963" i="5"/>
  <c r="O1963" i="5"/>
  <c r="P1963" i="5"/>
  <c r="Q1963" i="5"/>
  <c r="R1963" i="5"/>
  <c r="S1963" i="5"/>
  <c r="M1964" i="5"/>
  <c r="N1964" i="5"/>
  <c r="O1964" i="5"/>
  <c r="P1964" i="5"/>
  <c r="Q1964" i="5"/>
  <c r="R1964" i="5"/>
  <c r="S1964" i="5"/>
  <c r="M1965" i="5"/>
  <c r="N1965" i="5"/>
  <c r="O1965" i="5"/>
  <c r="P1965" i="5"/>
  <c r="Q1965" i="5"/>
  <c r="R1965" i="5"/>
  <c r="S1965" i="5"/>
  <c r="M1966" i="5"/>
  <c r="N1966" i="5"/>
  <c r="O1966" i="5"/>
  <c r="P1966" i="5"/>
  <c r="Q1966" i="5"/>
  <c r="R1966" i="5"/>
  <c r="S1966" i="5"/>
  <c r="M1967" i="5"/>
  <c r="N1967" i="5"/>
  <c r="O1967" i="5"/>
  <c r="P1967" i="5"/>
  <c r="Q1967" i="5"/>
  <c r="R1967" i="5"/>
  <c r="S1967" i="5"/>
  <c r="M1968" i="5"/>
  <c r="N1968" i="5"/>
  <c r="O1968" i="5"/>
  <c r="P1968" i="5"/>
  <c r="Q1968" i="5"/>
  <c r="R1968" i="5"/>
  <c r="S1968" i="5"/>
  <c r="M1969" i="5"/>
  <c r="N1969" i="5"/>
  <c r="O1969" i="5"/>
  <c r="P1969" i="5"/>
  <c r="Q1969" i="5"/>
  <c r="R1969" i="5"/>
  <c r="S1969" i="5"/>
  <c r="M1970" i="5"/>
  <c r="N1970" i="5"/>
  <c r="O1970" i="5"/>
  <c r="P1970" i="5"/>
  <c r="Q1970" i="5"/>
  <c r="R1970" i="5"/>
  <c r="S1970" i="5"/>
  <c r="M1971" i="5"/>
  <c r="N1971" i="5"/>
  <c r="O1971" i="5"/>
  <c r="P1971" i="5"/>
  <c r="Q1971" i="5"/>
  <c r="R1971" i="5"/>
  <c r="S1971" i="5"/>
  <c r="M1972" i="5"/>
  <c r="N1972" i="5"/>
  <c r="O1972" i="5"/>
  <c r="P1972" i="5"/>
  <c r="Q1972" i="5"/>
  <c r="R1972" i="5"/>
  <c r="S1972" i="5"/>
  <c r="M1973" i="5"/>
  <c r="N1973" i="5"/>
  <c r="O1973" i="5"/>
  <c r="P1973" i="5"/>
  <c r="Q1973" i="5"/>
  <c r="R1973" i="5"/>
  <c r="S1973" i="5"/>
  <c r="M1974" i="5"/>
  <c r="N1974" i="5"/>
  <c r="O1974" i="5"/>
  <c r="P1974" i="5"/>
  <c r="Q1974" i="5"/>
  <c r="R1974" i="5"/>
  <c r="S1974" i="5"/>
  <c r="M1975" i="5"/>
  <c r="N1975" i="5"/>
  <c r="O1975" i="5"/>
  <c r="P1975" i="5"/>
  <c r="Q1975" i="5"/>
  <c r="R1975" i="5"/>
  <c r="S1975" i="5"/>
  <c r="M1976" i="5"/>
  <c r="N1976" i="5"/>
  <c r="O1976" i="5"/>
  <c r="P1976" i="5"/>
  <c r="Q1976" i="5"/>
  <c r="R1976" i="5"/>
  <c r="S1976" i="5"/>
  <c r="M1977" i="5"/>
  <c r="N1977" i="5"/>
  <c r="O1977" i="5"/>
  <c r="P1977" i="5"/>
  <c r="Q1977" i="5"/>
  <c r="R1977" i="5"/>
  <c r="S1977" i="5"/>
  <c r="M1978" i="5"/>
  <c r="N1978" i="5"/>
  <c r="O1978" i="5"/>
  <c r="P1978" i="5"/>
  <c r="Q1978" i="5"/>
  <c r="R1978" i="5"/>
  <c r="S1978" i="5"/>
  <c r="M1979" i="5"/>
  <c r="N1979" i="5"/>
  <c r="O1979" i="5"/>
  <c r="P1979" i="5"/>
  <c r="Q1979" i="5"/>
  <c r="R1979" i="5"/>
  <c r="S1979" i="5"/>
  <c r="M1980" i="5"/>
  <c r="N1980" i="5"/>
  <c r="O1980" i="5"/>
  <c r="P1980" i="5"/>
  <c r="Q1980" i="5"/>
  <c r="R1980" i="5"/>
  <c r="S1980" i="5"/>
  <c r="M1981" i="5"/>
  <c r="N1981" i="5"/>
  <c r="O1981" i="5"/>
  <c r="P1981" i="5"/>
  <c r="Q1981" i="5"/>
  <c r="R1981" i="5"/>
  <c r="S1981" i="5"/>
  <c r="M1982" i="5"/>
  <c r="N1982" i="5"/>
  <c r="O1982" i="5"/>
  <c r="P1982" i="5"/>
  <c r="Q1982" i="5"/>
  <c r="R1982" i="5"/>
  <c r="S1982" i="5"/>
  <c r="M1983" i="5"/>
  <c r="N1983" i="5"/>
  <c r="O1983" i="5"/>
  <c r="P1983" i="5"/>
  <c r="Q1983" i="5"/>
  <c r="R1983" i="5"/>
  <c r="S1983" i="5"/>
  <c r="M1984" i="5"/>
  <c r="N1984" i="5"/>
  <c r="O1984" i="5"/>
  <c r="P1984" i="5"/>
  <c r="Q1984" i="5"/>
  <c r="R1984" i="5"/>
  <c r="S1984" i="5"/>
  <c r="M1985" i="5"/>
  <c r="N1985" i="5"/>
  <c r="O1985" i="5"/>
  <c r="P1985" i="5"/>
  <c r="Q1985" i="5"/>
  <c r="R1985" i="5"/>
  <c r="S1985" i="5"/>
  <c r="M1986" i="5"/>
  <c r="N1986" i="5"/>
  <c r="O1986" i="5"/>
  <c r="P1986" i="5"/>
  <c r="Q1986" i="5"/>
  <c r="R1986" i="5"/>
  <c r="S1986" i="5"/>
  <c r="M1987" i="5"/>
  <c r="N1987" i="5"/>
  <c r="O1987" i="5"/>
  <c r="P1987" i="5"/>
  <c r="Q1987" i="5"/>
  <c r="R1987" i="5"/>
  <c r="S1987" i="5"/>
  <c r="M1988" i="5"/>
  <c r="N1988" i="5"/>
  <c r="O1988" i="5"/>
  <c r="P1988" i="5"/>
  <c r="Q1988" i="5"/>
  <c r="R1988" i="5"/>
  <c r="S1988" i="5"/>
  <c r="M1989" i="5"/>
  <c r="N1989" i="5"/>
  <c r="O1989" i="5"/>
  <c r="P1989" i="5"/>
  <c r="Q1989" i="5"/>
  <c r="R1989" i="5"/>
  <c r="S1989" i="5"/>
  <c r="M1990" i="5"/>
  <c r="N1990" i="5"/>
  <c r="O1990" i="5"/>
  <c r="P1990" i="5"/>
  <c r="Q1990" i="5"/>
  <c r="R1990" i="5"/>
  <c r="S1990" i="5"/>
  <c r="M1991" i="5"/>
  <c r="N1991" i="5"/>
  <c r="O1991" i="5"/>
  <c r="P1991" i="5"/>
  <c r="Q1991" i="5"/>
  <c r="R1991" i="5"/>
  <c r="S1991" i="5"/>
  <c r="M1992" i="5"/>
  <c r="N1992" i="5"/>
  <c r="O1992" i="5"/>
  <c r="P1992" i="5"/>
  <c r="Q1992" i="5"/>
  <c r="R1992" i="5"/>
  <c r="S1992" i="5"/>
  <c r="M1993" i="5"/>
  <c r="N1993" i="5"/>
  <c r="O1993" i="5"/>
  <c r="P1993" i="5"/>
  <c r="Q1993" i="5"/>
  <c r="R1993" i="5"/>
  <c r="S1993" i="5"/>
  <c r="M1994" i="5"/>
  <c r="N1994" i="5"/>
  <c r="O1994" i="5"/>
  <c r="P1994" i="5"/>
  <c r="Q1994" i="5"/>
  <c r="R1994" i="5"/>
  <c r="S1994" i="5"/>
  <c r="M1995" i="5"/>
  <c r="N1995" i="5"/>
  <c r="O1995" i="5"/>
  <c r="P1995" i="5"/>
  <c r="Q1995" i="5"/>
  <c r="R1995" i="5"/>
  <c r="S1995" i="5"/>
  <c r="M1996" i="5"/>
  <c r="N1996" i="5"/>
  <c r="O1996" i="5"/>
  <c r="P1996" i="5"/>
  <c r="Q1996" i="5"/>
  <c r="R1996" i="5"/>
  <c r="S1996" i="5"/>
  <c r="M1997" i="5"/>
  <c r="N1997" i="5"/>
  <c r="O1997" i="5"/>
  <c r="P1997" i="5"/>
  <c r="Q1997" i="5"/>
  <c r="R1997" i="5"/>
  <c r="S1997" i="5"/>
  <c r="M1998" i="5"/>
  <c r="N1998" i="5"/>
  <c r="O1998" i="5"/>
  <c r="P1998" i="5"/>
  <c r="Q1998" i="5"/>
  <c r="R1998" i="5"/>
  <c r="S1998" i="5"/>
  <c r="M1999" i="5"/>
  <c r="N1999" i="5"/>
  <c r="O1999" i="5"/>
  <c r="P1999" i="5"/>
  <c r="Q1999" i="5"/>
  <c r="R1999" i="5"/>
  <c r="S1999" i="5"/>
  <c r="M2000" i="5"/>
  <c r="N2000" i="5"/>
  <c r="O2000" i="5"/>
  <c r="P2000" i="5"/>
  <c r="Q2000" i="5"/>
  <c r="R2000" i="5"/>
  <c r="S2000" i="5"/>
  <c r="M2001" i="5"/>
  <c r="N2001" i="5"/>
  <c r="O2001" i="5"/>
  <c r="P2001" i="5"/>
  <c r="Q2001" i="5"/>
  <c r="R2001" i="5"/>
  <c r="S2001" i="5"/>
  <c r="M2002" i="5"/>
  <c r="N2002" i="5"/>
  <c r="O2002" i="5"/>
  <c r="P2002" i="5"/>
  <c r="Q2002" i="5"/>
  <c r="R2002" i="5"/>
  <c r="S2002" i="5"/>
  <c r="M2003" i="5"/>
  <c r="N2003" i="5"/>
  <c r="O2003" i="5"/>
  <c r="P2003" i="5"/>
  <c r="Q2003" i="5"/>
  <c r="R2003" i="5"/>
  <c r="S2003" i="5"/>
  <c r="M2004" i="5"/>
  <c r="N2004" i="5"/>
  <c r="O2004" i="5"/>
  <c r="P2004" i="5"/>
  <c r="Q2004" i="5"/>
  <c r="R2004" i="5"/>
  <c r="S2004" i="5"/>
  <c r="M2005" i="5"/>
  <c r="N2005" i="5"/>
  <c r="O2005" i="5"/>
  <c r="P2005" i="5"/>
  <c r="Q2005" i="5"/>
  <c r="R2005" i="5"/>
  <c r="S2005" i="5"/>
  <c r="M2006" i="5"/>
  <c r="N2006" i="5"/>
  <c r="O2006" i="5"/>
  <c r="P2006" i="5"/>
  <c r="Q2006" i="5"/>
  <c r="R2006" i="5"/>
  <c r="S2006" i="5"/>
  <c r="M2007" i="5"/>
  <c r="N2007" i="5"/>
  <c r="O2007" i="5"/>
  <c r="P2007" i="5"/>
  <c r="Q2007" i="5"/>
  <c r="R2007" i="5"/>
  <c r="S2007" i="5"/>
  <c r="M2008" i="5"/>
  <c r="N2008" i="5"/>
  <c r="O2008" i="5"/>
  <c r="P2008" i="5"/>
  <c r="Q2008" i="5"/>
  <c r="R2008" i="5"/>
  <c r="S2008" i="5"/>
  <c r="M2009" i="5"/>
  <c r="N2009" i="5"/>
  <c r="O2009" i="5"/>
  <c r="P2009" i="5"/>
  <c r="Q2009" i="5"/>
  <c r="R2009" i="5"/>
  <c r="S2009" i="5"/>
  <c r="M2010" i="5"/>
  <c r="N2010" i="5"/>
  <c r="O2010" i="5"/>
  <c r="P2010" i="5"/>
  <c r="Q2010" i="5"/>
  <c r="R2010" i="5"/>
  <c r="S2010" i="5"/>
  <c r="M2011" i="5"/>
  <c r="N2011" i="5"/>
  <c r="O2011" i="5"/>
  <c r="P2011" i="5"/>
  <c r="Q2011" i="5"/>
  <c r="R2011" i="5"/>
  <c r="S2011" i="5"/>
  <c r="M2012" i="5"/>
  <c r="N2012" i="5"/>
  <c r="O2012" i="5"/>
  <c r="P2012" i="5"/>
  <c r="Q2012" i="5"/>
  <c r="R2012" i="5"/>
  <c r="S2012" i="5"/>
  <c r="M2013" i="5"/>
  <c r="N2013" i="5"/>
  <c r="O2013" i="5"/>
  <c r="P2013" i="5"/>
  <c r="Q2013" i="5"/>
  <c r="R2013" i="5"/>
  <c r="S2013" i="5"/>
  <c r="M2014" i="5"/>
  <c r="N2014" i="5"/>
  <c r="O2014" i="5"/>
  <c r="P2014" i="5"/>
  <c r="Q2014" i="5"/>
  <c r="R2014" i="5"/>
  <c r="S2014" i="5"/>
  <c r="M2015" i="5"/>
  <c r="N2015" i="5"/>
  <c r="O2015" i="5"/>
  <c r="P2015" i="5"/>
  <c r="Q2015" i="5"/>
  <c r="R2015" i="5"/>
  <c r="S2015" i="5"/>
  <c r="M2016" i="5"/>
  <c r="N2016" i="5"/>
  <c r="O2016" i="5"/>
  <c r="P2016" i="5"/>
  <c r="Q2016" i="5"/>
  <c r="R2016" i="5"/>
  <c r="S2016" i="5"/>
  <c r="M2017" i="5"/>
  <c r="N2017" i="5"/>
  <c r="O2017" i="5"/>
  <c r="P2017" i="5"/>
  <c r="Q2017" i="5"/>
  <c r="R2017" i="5"/>
  <c r="S2017" i="5"/>
  <c r="M2018" i="5"/>
  <c r="N2018" i="5"/>
  <c r="O2018" i="5"/>
  <c r="P2018" i="5"/>
  <c r="Q2018" i="5"/>
  <c r="R2018" i="5"/>
  <c r="S2018" i="5"/>
  <c r="M2019" i="5"/>
  <c r="N2019" i="5"/>
  <c r="O2019" i="5"/>
  <c r="P2019" i="5"/>
  <c r="Q2019" i="5"/>
  <c r="R2019" i="5"/>
  <c r="S2019" i="5"/>
  <c r="M2020" i="5"/>
  <c r="N2020" i="5"/>
  <c r="O2020" i="5"/>
  <c r="P2020" i="5"/>
  <c r="Q2020" i="5"/>
  <c r="R2020" i="5"/>
  <c r="S2020" i="5"/>
  <c r="M2021" i="5"/>
  <c r="N2021" i="5"/>
  <c r="O2021" i="5"/>
  <c r="P2021" i="5"/>
  <c r="Q2021" i="5"/>
  <c r="R2021" i="5"/>
  <c r="S2021" i="5"/>
  <c r="M2022" i="5"/>
  <c r="N2022" i="5"/>
  <c r="O2022" i="5"/>
  <c r="P2022" i="5"/>
  <c r="Q2022" i="5"/>
  <c r="R2022" i="5"/>
  <c r="S2022" i="5"/>
  <c r="M2023" i="5"/>
  <c r="N2023" i="5"/>
  <c r="O2023" i="5"/>
  <c r="P2023" i="5"/>
  <c r="Q2023" i="5"/>
  <c r="R2023" i="5"/>
  <c r="S2023" i="5"/>
  <c r="M2024" i="5"/>
  <c r="N2024" i="5"/>
  <c r="O2024" i="5"/>
  <c r="P2024" i="5"/>
  <c r="Q2024" i="5"/>
  <c r="R2024" i="5"/>
  <c r="S2024" i="5"/>
  <c r="M2025" i="5"/>
  <c r="N2025" i="5"/>
  <c r="O2025" i="5"/>
  <c r="P2025" i="5"/>
  <c r="Q2025" i="5"/>
  <c r="R2025" i="5"/>
  <c r="S2025" i="5"/>
  <c r="M2026" i="5"/>
  <c r="N2026" i="5"/>
  <c r="O2026" i="5"/>
  <c r="P2026" i="5"/>
  <c r="Q2026" i="5"/>
  <c r="R2026" i="5"/>
  <c r="S2026" i="5"/>
  <c r="M2027" i="5"/>
  <c r="N2027" i="5"/>
  <c r="O2027" i="5"/>
  <c r="P2027" i="5"/>
  <c r="Q2027" i="5"/>
  <c r="R2027" i="5"/>
  <c r="S2027" i="5"/>
  <c r="M2028" i="5"/>
  <c r="N2028" i="5"/>
  <c r="O2028" i="5"/>
  <c r="P2028" i="5"/>
  <c r="Q2028" i="5"/>
  <c r="R2028" i="5"/>
  <c r="S2028" i="5"/>
  <c r="M2029" i="5"/>
  <c r="N2029" i="5"/>
  <c r="O2029" i="5"/>
  <c r="P2029" i="5"/>
  <c r="Q2029" i="5"/>
  <c r="R2029" i="5"/>
  <c r="S2029" i="5"/>
  <c r="M2030" i="5"/>
  <c r="N2030" i="5"/>
  <c r="O2030" i="5"/>
  <c r="P2030" i="5"/>
  <c r="Q2030" i="5"/>
  <c r="R2030" i="5"/>
  <c r="S2030" i="5"/>
  <c r="M2031" i="5"/>
  <c r="N2031" i="5"/>
  <c r="O2031" i="5"/>
  <c r="P2031" i="5"/>
  <c r="Q2031" i="5"/>
  <c r="R2031" i="5"/>
  <c r="S2031" i="5"/>
  <c r="M2032" i="5"/>
  <c r="N2032" i="5"/>
  <c r="O2032" i="5"/>
  <c r="P2032" i="5"/>
  <c r="Q2032" i="5"/>
  <c r="R2032" i="5"/>
  <c r="S2032" i="5"/>
  <c r="M2033" i="5"/>
  <c r="N2033" i="5"/>
  <c r="O2033" i="5"/>
  <c r="P2033" i="5"/>
  <c r="Q2033" i="5"/>
  <c r="R2033" i="5"/>
  <c r="S2033" i="5"/>
  <c r="M2034" i="5"/>
  <c r="N2034" i="5"/>
  <c r="O2034" i="5"/>
  <c r="P2034" i="5"/>
  <c r="Q2034" i="5"/>
  <c r="R2034" i="5"/>
  <c r="S2034" i="5"/>
  <c r="M2035" i="5"/>
  <c r="N2035" i="5"/>
  <c r="O2035" i="5"/>
  <c r="P2035" i="5"/>
  <c r="Q2035" i="5"/>
  <c r="R2035" i="5"/>
  <c r="S2035" i="5"/>
  <c r="M2036" i="5"/>
  <c r="N2036" i="5"/>
  <c r="O2036" i="5"/>
  <c r="P2036" i="5"/>
  <c r="Q2036" i="5"/>
  <c r="R2036" i="5"/>
  <c r="S2036" i="5"/>
  <c r="M2037" i="5"/>
  <c r="N2037" i="5"/>
  <c r="O2037" i="5"/>
  <c r="P2037" i="5"/>
  <c r="Q2037" i="5"/>
  <c r="R2037" i="5"/>
  <c r="S2037" i="5"/>
  <c r="M2038" i="5"/>
  <c r="N2038" i="5"/>
  <c r="O2038" i="5"/>
  <c r="P2038" i="5"/>
  <c r="Q2038" i="5"/>
  <c r="R2038" i="5"/>
  <c r="S2038" i="5"/>
  <c r="M2039" i="5"/>
  <c r="N2039" i="5"/>
  <c r="O2039" i="5"/>
  <c r="P2039" i="5"/>
  <c r="Q2039" i="5"/>
  <c r="R2039" i="5"/>
  <c r="S2039" i="5"/>
  <c r="M2040" i="5"/>
  <c r="N2040" i="5"/>
  <c r="O2040" i="5"/>
  <c r="P2040" i="5"/>
  <c r="Q2040" i="5"/>
  <c r="R2040" i="5"/>
  <c r="S2040" i="5"/>
  <c r="M2041" i="5"/>
  <c r="N2041" i="5"/>
  <c r="O2041" i="5"/>
  <c r="P2041" i="5"/>
  <c r="Q2041" i="5"/>
  <c r="R2041" i="5"/>
  <c r="S2041" i="5"/>
  <c r="M2042" i="5"/>
  <c r="N2042" i="5"/>
  <c r="O2042" i="5"/>
  <c r="P2042" i="5"/>
  <c r="Q2042" i="5"/>
  <c r="R2042" i="5"/>
  <c r="S2042" i="5"/>
  <c r="M2043" i="5"/>
  <c r="N2043" i="5"/>
  <c r="O2043" i="5"/>
  <c r="P2043" i="5"/>
  <c r="Q2043" i="5"/>
  <c r="R2043" i="5"/>
  <c r="S2043" i="5"/>
  <c r="M2044" i="5"/>
  <c r="N2044" i="5"/>
  <c r="O2044" i="5"/>
  <c r="P2044" i="5"/>
  <c r="Q2044" i="5"/>
  <c r="R2044" i="5"/>
  <c r="S2044" i="5"/>
  <c r="M2045" i="5"/>
  <c r="N2045" i="5"/>
  <c r="O2045" i="5"/>
  <c r="P2045" i="5"/>
  <c r="Q2045" i="5"/>
  <c r="R2045" i="5"/>
  <c r="S2045" i="5"/>
  <c r="M2046" i="5"/>
  <c r="N2046" i="5"/>
  <c r="O2046" i="5"/>
  <c r="P2046" i="5"/>
  <c r="Q2046" i="5"/>
  <c r="R2046" i="5"/>
  <c r="S2046" i="5"/>
  <c r="M2047" i="5"/>
  <c r="N2047" i="5"/>
  <c r="O2047" i="5"/>
  <c r="P2047" i="5"/>
  <c r="Q2047" i="5"/>
  <c r="R2047" i="5"/>
  <c r="S2047" i="5"/>
  <c r="M2048" i="5"/>
  <c r="N2048" i="5"/>
  <c r="O2048" i="5"/>
  <c r="P2048" i="5"/>
  <c r="Q2048" i="5"/>
  <c r="R2048" i="5"/>
  <c r="S2048" i="5"/>
  <c r="M2049" i="5"/>
  <c r="N2049" i="5"/>
  <c r="O2049" i="5"/>
  <c r="P2049" i="5"/>
  <c r="Q2049" i="5"/>
  <c r="R2049" i="5"/>
  <c r="S2049" i="5"/>
  <c r="M2050" i="5"/>
  <c r="N2050" i="5"/>
  <c r="O2050" i="5"/>
  <c r="P2050" i="5"/>
  <c r="Q2050" i="5"/>
  <c r="R2050" i="5"/>
  <c r="S2050" i="5"/>
  <c r="M2051" i="5"/>
  <c r="N2051" i="5"/>
  <c r="O2051" i="5"/>
  <c r="P2051" i="5"/>
  <c r="Q2051" i="5"/>
  <c r="R2051" i="5"/>
  <c r="S2051" i="5"/>
  <c r="M2052" i="5"/>
  <c r="N2052" i="5"/>
  <c r="O2052" i="5"/>
  <c r="P2052" i="5"/>
  <c r="Q2052" i="5"/>
  <c r="R2052" i="5"/>
  <c r="S2052" i="5"/>
  <c r="M2053" i="5"/>
  <c r="N2053" i="5"/>
  <c r="O2053" i="5"/>
  <c r="P2053" i="5"/>
  <c r="Q2053" i="5"/>
  <c r="R2053" i="5"/>
  <c r="S2053" i="5"/>
  <c r="M2054" i="5"/>
  <c r="N2054" i="5"/>
  <c r="O2054" i="5"/>
  <c r="P2054" i="5"/>
  <c r="Q2054" i="5"/>
  <c r="R2054" i="5"/>
  <c r="S2054" i="5"/>
  <c r="M2055" i="5"/>
  <c r="N2055" i="5"/>
  <c r="O2055" i="5"/>
  <c r="P2055" i="5"/>
  <c r="Q2055" i="5"/>
  <c r="R2055" i="5"/>
  <c r="S2055" i="5"/>
  <c r="M2056" i="5"/>
  <c r="N2056" i="5"/>
  <c r="O2056" i="5"/>
  <c r="P2056" i="5"/>
  <c r="Q2056" i="5"/>
  <c r="R2056" i="5"/>
  <c r="S2056" i="5"/>
  <c r="M2057" i="5"/>
  <c r="N2057" i="5"/>
  <c r="O2057" i="5"/>
  <c r="P2057" i="5"/>
  <c r="Q2057" i="5"/>
  <c r="R2057" i="5"/>
  <c r="S2057" i="5"/>
  <c r="M2058" i="5"/>
  <c r="N2058" i="5"/>
  <c r="O2058" i="5"/>
  <c r="P2058" i="5"/>
  <c r="Q2058" i="5"/>
  <c r="R2058" i="5"/>
  <c r="S2058" i="5"/>
  <c r="M2059" i="5"/>
  <c r="N2059" i="5"/>
  <c r="O2059" i="5"/>
  <c r="P2059" i="5"/>
  <c r="Q2059" i="5"/>
  <c r="R2059" i="5"/>
  <c r="S2059" i="5"/>
  <c r="M2060" i="5"/>
  <c r="N2060" i="5"/>
  <c r="O2060" i="5"/>
  <c r="P2060" i="5"/>
  <c r="Q2060" i="5"/>
  <c r="R2060" i="5"/>
  <c r="S2060" i="5"/>
  <c r="M2061" i="5"/>
  <c r="N2061" i="5"/>
  <c r="O2061" i="5"/>
  <c r="P2061" i="5"/>
  <c r="Q2061" i="5"/>
  <c r="R2061" i="5"/>
  <c r="S2061" i="5"/>
  <c r="M2062" i="5"/>
  <c r="N2062" i="5"/>
  <c r="O2062" i="5"/>
  <c r="P2062" i="5"/>
  <c r="Q2062" i="5"/>
  <c r="R2062" i="5"/>
  <c r="S2062" i="5"/>
  <c r="M2063" i="5"/>
  <c r="N2063" i="5"/>
  <c r="O2063" i="5"/>
  <c r="P2063" i="5"/>
  <c r="Q2063" i="5"/>
  <c r="R2063" i="5"/>
  <c r="S2063" i="5"/>
  <c r="M2064" i="5"/>
  <c r="N2064" i="5"/>
  <c r="O2064" i="5"/>
  <c r="P2064" i="5"/>
  <c r="Q2064" i="5"/>
  <c r="R2064" i="5"/>
  <c r="S2064" i="5"/>
  <c r="M2065" i="5"/>
  <c r="N2065" i="5"/>
  <c r="O2065" i="5"/>
  <c r="P2065" i="5"/>
  <c r="Q2065" i="5"/>
  <c r="R2065" i="5"/>
  <c r="S2065" i="5"/>
  <c r="M2066" i="5"/>
  <c r="N2066" i="5"/>
  <c r="O2066" i="5"/>
  <c r="P2066" i="5"/>
  <c r="Q2066" i="5"/>
  <c r="R2066" i="5"/>
  <c r="S2066" i="5"/>
  <c r="M2067" i="5"/>
  <c r="N2067" i="5"/>
  <c r="O2067" i="5"/>
  <c r="P2067" i="5"/>
  <c r="Q2067" i="5"/>
  <c r="R2067" i="5"/>
  <c r="S2067" i="5"/>
  <c r="M2068" i="5"/>
  <c r="N2068" i="5"/>
  <c r="O2068" i="5"/>
  <c r="P2068" i="5"/>
  <c r="Q2068" i="5"/>
  <c r="R2068" i="5"/>
  <c r="S2068" i="5"/>
  <c r="M2069" i="5"/>
  <c r="N2069" i="5"/>
  <c r="O2069" i="5"/>
  <c r="P2069" i="5"/>
  <c r="Q2069" i="5"/>
  <c r="R2069" i="5"/>
  <c r="S2069" i="5"/>
  <c r="M2070" i="5"/>
  <c r="N2070" i="5"/>
  <c r="O2070" i="5"/>
  <c r="P2070" i="5"/>
  <c r="Q2070" i="5"/>
  <c r="R2070" i="5"/>
  <c r="S2070" i="5"/>
  <c r="M2071" i="5"/>
  <c r="N2071" i="5"/>
  <c r="O2071" i="5"/>
  <c r="P2071" i="5"/>
  <c r="Q2071" i="5"/>
  <c r="R2071" i="5"/>
  <c r="S2071" i="5"/>
  <c r="M2072" i="5"/>
  <c r="N2072" i="5"/>
  <c r="O2072" i="5"/>
  <c r="P2072" i="5"/>
  <c r="Q2072" i="5"/>
  <c r="R2072" i="5"/>
  <c r="S2072" i="5"/>
  <c r="M2073" i="5"/>
  <c r="N2073" i="5"/>
  <c r="O2073" i="5"/>
  <c r="P2073" i="5"/>
  <c r="Q2073" i="5"/>
  <c r="R2073" i="5"/>
  <c r="S2073" i="5"/>
  <c r="M2074" i="5"/>
  <c r="N2074" i="5"/>
  <c r="O2074" i="5"/>
  <c r="P2074" i="5"/>
  <c r="Q2074" i="5"/>
  <c r="R2074" i="5"/>
  <c r="S2074" i="5"/>
  <c r="M2075" i="5"/>
  <c r="N2075" i="5"/>
  <c r="O2075" i="5"/>
  <c r="P2075" i="5"/>
  <c r="Q2075" i="5"/>
  <c r="R2075" i="5"/>
  <c r="S2075" i="5"/>
  <c r="M2076" i="5"/>
  <c r="N2076" i="5"/>
  <c r="O2076" i="5"/>
  <c r="P2076" i="5"/>
  <c r="Q2076" i="5"/>
  <c r="R2076" i="5"/>
  <c r="S2076" i="5"/>
  <c r="M2077" i="5"/>
  <c r="N2077" i="5"/>
  <c r="O2077" i="5"/>
  <c r="P2077" i="5"/>
  <c r="Q2077" i="5"/>
  <c r="R2077" i="5"/>
  <c r="S2077" i="5"/>
  <c r="M2078" i="5"/>
  <c r="N2078" i="5"/>
  <c r="O2078" i="5"/>
  <c r="P2078" i="5"/>
  <c r="Q2078" i="5"/>
  <c r="R2078" i="5"/>
  <c r="S2078" i="5"/>
  <c r="M2079" i="5"/>
  <c r="N2079" i="5"/>
  <c r="O2079" i="5"/>
  <c r="P2079" i="5"/>
  <c r="Q2079" i="5"/>
  <c r="R2079" i="5"/>
  <c r="S2079" i="5"/>
  <c r="M2080" i="5"/>
  <c r="N2080" i="5"/>
  <c r="O2080" i="5"/>
  <c r="P2080" i="5"/>
  <c r="Q2080" i="5"/>
  <c r="R2080" i="5"/>
  <c r="S2080" i="5"/>
  <c r="M2081" i="5"/>
  <c r="N2081" i="5"/>
  <c r="O2081" i="5"/>
  <c r="P2081" i="5"/>
  <c r="Q2081" i="5"/>
  <c r="R2081" i="5"/>
  <c r="S2081" i="5"/>
  <c r="M2082" i="5"/>
  <c r="N2082" i="5"/>
  <c r="O2082" i="5"/>
  <c r="P2082" i="5"/>
  <c r="Q2082" i="5"/>
  <c r="R2082" i="5"/>
  <c r="S2082" i="5"/>
  <c r="M2083" i="5"/>
  <c r="N2083" i="5"/>
  <c r="O2083" i="5"/>
  <c r="P2083" i="5"/>
  <c r="Q2083" i="5"/>
  <c r="R2083" i="5"/>
  <c r="S2083" i="5"/>
  <c r="M2084" i="5"/>
  <c r="N2084" i="5"/>
  <c r="O2084" i="5"/>
  <c r="P2084" i="5"/>
  <c r="Q2084" i="5"/>
  <c r="R2084" i="5"/>
  <c r="S2084" i="5"/>
  <c r="M2085" i="5"/>
  <c r="N2085" i="5"/>
  <c r="O2085" i="5"/>
  <c r="P2085" i="5"/>
  <c r="Q2085" i="5"/>
  <c r="R2085" i="5"/>
  <c r="S2085" i="5"/>
  <c r="M2086" i="5"/>
  <c r="N2086" i="5"/>
  <c r="O2086" i="5"/>
  <c r="P2086" i="5"/>
  <c r="Q2086" i="5"/>
  <c r="R2086" i="5"/>
  <c r="S2086" i="5"/>
  <c r="M2087" i="5"/>
  <c r="N2087" i="5"/>
  <c r="O2087" i="5"/>
  <c r="P2087" i="5"/>
  <c r="Q2087" i="5"/>
  <c r="R2087" i="5"/>
  <c r="S2087" i="5"/>
  <c r="M2088" i="5"/>
  <c r="N2088" i="5"/>
  <c r="O2088" i="5"/>
  <c r="P2088" i="5"/>
  <c r="Q2088" i="5"/>
  <c r="R2088" i="5"/>
  <c r="S2088" i="5"/>
  <c r="M2089" i="5"/>
  <c r="N2089" i="5"/>
  <c r="O2089" i="5"/>
  <c r="P2089" i="5"/>
  <c r="Q2089" i="5"/>
  <c r="R2089" i="5"/>
  <c r="S2089" i="5"/>
  <c r="M2090" i="5"/>
  <c r="N2090" i="5"/>
  <c r="O2090" i="5"/>
  <c r="P2090" i="5"/>
  <c r="Q2090" i="5"/>
  <c r="R2090" i="5"/>
  <c r="S2090" i="5"/>
  <c r="M2091" i="5"/>
  <c r="N2091" i="5"/>
  <c r="O2091" i="5"/>
  <c r="P2091" i="5"/>
  <c r="Q2091" i="5"/>
  <c r="R2091" i="5"/>
  <c r="S2091" i="5"/>
  <c r="M2092" i="5"/>
  <c r="N2092" i="5"/>
  <c r="O2092" i="5"/>
  <c r="P2092" i="5"/>
  <c r="Q2092" i="5"/>
  <c r="R2092" i="5"/>
  <c r="S2092" i="5"/>
  <c r="M2093" i="5"/>
  <c r="N2093" i="5"/>
  <c r="O2093" i="5"/>
  <c r="P2093" i="5"/>
  <c r="Q2093" i="5"/>
  <c r="R2093" i="5"/>
  <c r="S2093" i="5"/>
  <c r="M2094" i="5"/>
  <c r="N2094" i="5"/>
  <c r="O2094" i="5"/>
  <c r="P2094" i="5"/>
  <c r="Q2094" i="5"/>
  <c r="R2094" i="5"/>
  <c r="S2094" i="5"/>
  <c r="M2095" i="5"/>
  <c r="N2095" i="5"/>
  <c r="O2095" i="5"/>
  <c r="P2095" i="5"/>
  <c r="Q2095" i="5"/>
  <c r="R2095" i="5"/>
  <c r="S2095" i="5"/>
  <c r="M2096" i="5"/>
  <c r="N2096" i="5"/>
  <c r="O2096" i="5"/>
  <c r="P2096" i="5"/>
  <c r="Q2096" i="5"/>
  <c r="R2096" i="5"/>
  <c r="S2096" i="5"/>
  <c r="M2097" i="5"/>
  <c r="N2097" i="5"/>
  <c r="O2097" i="5"/>
  <c r="P2097" i="5"/>
  <c r="Q2097" i="5"/>
  <c r="R2097" i="5"/>
  <c r="S2097" i="5"/>
  <c r="M2098" i="5"/>
  <c r="N2098" i="5"/>
  <c r="O2098" i="5"/>
  <c r="P2098" i="5"/>
  <c r="Q2098" i="5"/>
  <c r="R2098" i="5"/>
  <c r="S2098" i="5"/>
  <c r="M2099" i="5"/>
  <c r="N2099" i="5"/>
  <c r="O2099" i="5"/>
  <c r="P2099" i="5"/>
  <c r="Q2099" i="5"/>
  <c r="R2099" i="5"/>
  <c r="S2099" i="5"/>
  <c r="M2100" i="5"/>
  <c r="N2100" i="5"/>
  <c r="O2100" i="5"/>
  <c r="P2100" i="5"/>
  <c r="Q2100" i="5"/>
  <c r="R2100" i="5"/>
  <c r="S2100" i="5"/>
  <c r="M2101" i="5"/>
  <c r="N2101" i="5"/>
  <c r="O2101" i="5"/>
  <c r="P2101" i="5"/>
  <c r="Q2101" i="5"/>
  <c r="R2101" i="5"/>
  <c r="S2101" i="5"/>
  <c r="M2102" i="5"/>
  <c r="N2102" i="5"/>
  <c r="O2102" i="5"/>
  <c r="P2102" i="5"/>
  <c r="Q2102" i="5"/>
  <c r="R2102" i="5"/>
  <c r="S2102" i="5"/>
  <c r="M2103" i="5"/>
  <c r="N2103" i="5"/>
  <c r="O2103" i="5"/>
  <c r="P2103" i="5"/>
  <c r="Q2103" i="5"/>
  <c r="R2103" i="5"/>
  <c r="S2103" i="5"/>
  <c r="M2104" i="5"/>
  <c r="N2104" i="5"/>
  <c r="O2104" i="5"/>
  <c r="P2104" i="5"/>
  <c r="Q2104" i="5"/>
  <c r="R2104" i="5"/>
  <c r="S2104" i="5"/>
  <c r="M2105" i="5"/>
  <c r="N2105" i="5"/>
  <c r="O2105" i="5"/>
  <c r="P2105" i="5"/>
  <c r="Q2105" i="5"/>
  <c r="R2105" i="5"/>
  <c r="S2105" i="5"/>
  <c r="M2106" i="5"/>
  <c r="N2106" i="5"/>
  <c r="O2106" i="5"/>
  <c r="P2106" i="5"/>
  <c r="Q2106" i="5"/>
  <c r="R2106" i="5"/>
  <c r="S2106" i="5"/>
  <c r="M2107" i="5"/>
  <c r="N2107" i="5"/>
  <c r="O2107" i="5"/>
  <c r="P2107" i="5"/>
  <c r="Q2107" i="5"/>
  <c r="R2107" i="5"/>
  <c r="S2107" i="5"/>
  <c r="M2108" i="5"/>
  <c r="N2108" i="5"/>
  <c r="O2108" i="5"/>
  <c r="P2108" i="5"/>
  <c r="Q2108" i="5"/>
  <c r="R2108" i="5"/>
  <c r="S2108" i="5"/>
  <c r="M2109" i="5"/>
  <c r="N2109" i="5"/>
  <c r="O2109" i="5"/>
  <c r="P2109" i="5"/>
  <c r="Q2109" i="5"/>
  <c r="R2109" i="5"/>
  <c r="S2109" i="5"/>
  <c r="M2110" i="5"/>
  <c r="N2110" i="5"/>
  <c r="O2110" i="5"/>
  <c r="P2110" i="5"/>
  <c r="Q2110" i="5"/>
  <c r="R2110" i="5"/>
  <c r="S2110" i="5"/>
  <c r="M2111" i="5"/>
  <c r="N2111" i="5"/>
  <c r="O2111" i="5"/>
  <c r="P2111" i="5"/>
  <c r="Q2111" i="5"/>
  <c r="R2111" i="5"/>
  <c r="S2111" i="5"/>
  <c r="M2112" i="5"/>
  <c r="N2112" i="5"/>
  <c r="O2112" i="5"/>
  <c r="P2112" i="5"/>
  <c r="Q2112" i="5"/>
  <c r="R2112" i="5"/>
  <c r="S2112" i="5"/>
  <c r="M2113" i="5"/>
  <c r="N2113" i="5"/>
  <c r="O2113" i="5"/>
  <c r="P2113" i="5"/>
  <c r="Q2113" i="5"/>
  <c r="R2113" i="5"/>
  <c r="S2113" i="5"/>
  <c r="M2114" i="5"/>
  <c r="N2114" i="5"/>
  <c r="O2114" i="5"/>
  <c r="P2114" i="5"/>
  <c r="Q2114" i="5"/>
  <c r="R2114" i="5"/>
  <c r="S2114" i="5"/>
  <c r="M2115" i="5"/>
  <c r="N2115" i="5"/>
  <c r="O2115" i="5"/>
  <c r="P2115" i="5"/>
  <c r="Q2115" i="5"/>
  <c r="R2115" i="5"/>
  <c r="S2115" i="5"/>
  <c r="M2116" i="5"/>
  <c r="N2116" i="5"/>
  <c r="O2116" i="5"/>
  <c r="P2116" i="5"/>
  <c r="Q2116" i="5"/>
  <c r="R2116" i="5"/>
  <c r="S2116" i="5"/>
  <c r="M2117" i="5"/>
  <c r="N2117" i="5"/>
  <c r="O2117" i="5"/>
  <c r="P2117" i="5"/>
  <c r="Q2117" i="5"/>
  <c r="R2117" i="5"/>
  <c r="S2117" i="5"/>
  <c r="M2118" i="5"/>
  <c r="N2118" i="5"/>
  <c r="O2118" i="5"/>
  <c r="P2118" i="5"/>
  <c r="Q2118" i="5"/>
  <c r="R2118" i="5"/>
  <c r="S2118" i="5"/>
  <c r="M2119" i="5"/>
  <c r="N2119" i="5"/>
  <c r="O2119" i="5"/>
  <c r="P2119" i="5"/>
  <c r="Q2119" i="5"/>
  <c r="R2119" i="5"/>
  <c r="S2119" i="5"/>
  <c r="M2120" i="5"/>
  <c r="N2120" i="5"/>
  <c r="O2120" i="5"/>
  <c r="P2120" i="5"/>
  <c r="Q2120" i="5"/>
  <c r="R2120" i="5"/>
  <c r="S2120" i="5"/>
  <c r="M2121" i="5"/>
  <c r="N2121" i="5"/>
  <c r="O2121" i="5"/>
  <c r="P2121" i="5"/>
  <c r="Q2121" i="5"/>
  <c r="R2121" i="5"/>
  <c r="S2121" i="5"/>
  <c r="M2122" i="5"/>
  <c r="N2122" i="5"/>
  <c r="O2122" i="5"/>
  <c r="P2122" i="5"/>
  <c r="Q2122" i="5"/>
  <c r="R2122" i="5"/>
  <c r="S2122" i="5"/>
  <c r="M2123" i="5"/>
  <c r="N2123" i="5"/>
  <c r="O2123" i="5"/>
  <c r="P2123" i="5"/>
  <c r="Q2123" i="5"/>
  <c r="R2123" i="5"/>
  <c r="S2123" i="5"/>
  <c r="M2124" i="5"/>
  <c r="N2124" i="5"/>
  <c r="O2124" i="5"/>
  <c r="P2124" i="5"/>
  <c r="Q2124" i="5"/>
  <c r="R2124" i="5"/>
  <c r="S2124" i="5"/>
  <c r="M2125" i="5"/>
  <c r="N2125" i="5"/>
  <c r="O2125" i="5"/>
  <c r="P2125" i="5"/>
  <c r="Q2125" i="5"/>
  <c r="R2125" i="5"/>
  <c r="S2125" i="5"/>
  <c r="M2126" i="5"/>
  <c r="N2126" i="5"/>
  <c r="O2126" i="5"/>
  <c r="P2126" i="5"/>
  <c r="Q2126" i="5"/>
  <c r="R2126" i="5"/>
  <c r="S2126" i="5"/>
  <c r="M2127" i="5"/>
  <c r="N2127" i="5"/>
  <c r="O2127" i="5"/>
  <c r="P2127" i="5"/>
  <c r="Q2127" i="5"/>
  <c r="R2127" i="5"/>
  <c r="S2127" i="5"/>
  <c r="M2128" i="5"/>
  <c r="N2128" i="5"/>
  <c r="O2128" i="5"/>
  <c r="P2128" i="5"/>
  <c r="Q2128" i="5"/>
  <c r="R2128" i="5"/>
  <c r="S2128" i="5"/>
  <c r="M2129" i="5"/>
  <c r="N2129" i="5"/>
  <c r="O2129" i="5"/>
  <c r="P2129" i="5"/>
  <c r="Q2129" i="5"/>
  <c r="R2129" i="5"/>
  <c r="S2129" i="5"/>
  <c r="M2130" i="5"/>
  <c r="N2130" i="5"/>
  <c r="O2130" i="5"/>
  <c r="P2130" i="5"/>
  <c r="Q2130" i="5"/>
  <c r="R2130" i="5"/>
  <c r="S2130" i="5"/>
  <c r="M2131" i="5"/>
  <c r="N2131" i="5"/>
  <c r="O2131" i="5"/>
  <c r="P2131" i="5"/>
  <c r="Q2131" i="5"/>
  <c r="R2131" i="5"/>
  <c r="S2131" i="5"/>
  <c r="M2132" i="5"/>
  <c r="N2132" i="5"/>
  <c r="O2132" i="5"/>
  <c r="P2132" i="5"/>
  <c r="Q2132" i="5"/>
  <c r="R2132" i="5"/>
  <c r="S2132" i="5"/>
  <c r="M2133" i="5"/>
  <c r="N2133" i="5"/>
  <c r="O2133" i="5"/>
  <c r="P2133" i="5"/>
  <c r="Q2133" i="5"/>
  <c r="R2133" i="5"/>
  <c r="S2133" i="5"/>
  <c r="M2134" i="5"/>
  <c r="N2134" i="5"/>
  <c r="O2134" i="5"/>
  <c r="P2134" i="5"/>
  <c r="Q2134" i="5"/>
  <c r="R2134" i="5"/>
  <c r="S2134" i="5"/>
  <c r="M2135" i="5"/>
  <c r="N2135" i="5"/>
  <c r="O2135" i="5"/>
  <c r="P2135" i="5"/>
  <c r="Q2135" i="5"/>
  <c r="R2135" i="5"/>
  <c r="S2135" i="5"/>
  <c r="M2136" i="5"/>
  <c r="N2136" i="5"/>
  <c r="O2136" i="5"/>
  <c r="P2136" i="5"/>
  <c r="Q2136" i="5"/>
  <c r="R2136" i="5"/>
  <c r="S2136" i="5"/>
  <c r="M2137" i="5"/>
  <c r="N2137" i="5"/>
  <c r="O2137" i="5"/>
  <c r="P2137" i="5"/>
  <c r="Q2137" i="5"/>
  <c r="R2137" i="5"/>
  <c r="S2137" i="5"/>
  <c r="M2138" i="5"/>
  <c r="N2138" i="5"/>
  <c r="O2138" i="5"/>
  <c r="P2138" i="5"/>
  <c r="Q2138" i="5"/>
  <c r="R2138" i="5"/>
  <c r="S2138" i="5"/>
  <c r="M2139" i="5"/>
  <c r="N2139" i="5"/>
  <c r="O2139" i="5"/>
  <c r="P2139" i="5"/>
  <c r="Q2139" i="5"/>
  <c r="R2139" i="5"/>
  <c r="S2139" i="5"/>
  <c r="M2140" i="5"/>
  <c r="N2140" i="5"/>
  <c r="O2140" i="5"/>
  <c r="P2140" i="5"/>
  <c r="Q2140" i="5"/>
  <c r="R2140" i="5"/>
  <c r="S2140" i="5"/>
  <c r="M2141" i="5"/>
  <c r="N2141" i="5"/>
  <c r="O2141" i="5"/>
  <c r="P2141" i="5"/>
  <c r="Q2141" i="5"/>
  <c r="R2141" i="5"/>
  <c r="S2141" i="5"/>
  <c r="M2142" i="5"/>
  <c r="N2142" i="5"/>
  <c r="O2142" i="5"/>
  <c r="P2142" i="5"/>
  <c r="Q2142" i="5"/>
  <c r="R2142" i="5"/>
  <c r="S2142" i="5"/>
  <c r="M2143" i="5"/>
  <c r="N2143" i="5"/>
  <c r="O2143" i="5"/>
  <c r="P2143" i="5"/>
  <c r="Q2143" i="5"/>
  <c r="R2143" i="5"/>
  <c r="S2143" i="5"/>
  <c r="M2144" i="5"/>
  <c r="N2144" i="5"/>
  <c r="O2144" i="5"/>
  <c r="P2144" i="5"/>
  <c r="Q2144" i="5"/>
  <c r="R2144" i="5"/>
  <c r="S2144" i="5"/>
  <c r="M2145" i="5"/>
  <c r="N2145" i="5"/>
  <c r="O2145" i="5"/>
  <c r="P2145" i="5"/>
  <c r="Q2145" i="5"/>
  <c r="R2145" i="5"/>
  <c r="S2145" i="5"/>
  <c r="M2146" i="5"/>
  <c r="N2146" i="5"/>
  <c r="O2146" i="5"/>
  <c r="P2146" i="5"/>
  <c r="Q2146" i="5"/>
  <c r="R2146" i="5"/>
  <c r="S2146" i="5"/>
  <c r="M2147" i="5"/>
  <c r="N2147" i="5"/>
  <c r="O2147" i="5"/>
  <c r="P2147" i="5"/>
  <c r="Q2147" i="5"/>
  <c r="R2147" i="5"/>
  <c r="S2147" i="5"/>
  <c r="M2148" i="5"/>
  <c r="N2148" i="5"/>
  <c r="O2148" i="5"/>
  <c r="P2148" i="5"/>
  <c r="Q2148" i="5"/>
  <c r="R2148" i="5"/>
  <c r="S2148" i="5"/>
  <c r="M2149" i="5"/>
  <c r="N2149" i="5"/>
  <c r="O2149" i="5"/>
  <c r="P2149" i="5"/>
  <c r="Q2149" i="5"/>
  <c r="R2149" i="5"/>
  <c r="S2149" i="5"/>
  <c r="M2150" i="5"/>
  <c r="N2150" i="5"/>
  <c r="O2150" i="5"/>
  <c r="P2150" i="5"/>
  <c r="Q2150" i="5"/>
  <c r="R2150" i="5"/>
  <c r="S2150" i="5"/>
  <c r="M2151" i="5"/>
  <c r="N2151" i="5"/>
  <c r="O2151" i="5"/>
  <c r="P2151" i="5"/>
  <c r="Q2151" i="5"/>
  <c r="R2151" i="5"/>
  <c r="S2151" i="5"/>
  <c r="M2152" i="5"/>
  <c r="N2152" i="5"/>
  <c r="O2152" i="5"/>
  <c r="P2152" i="5"/>
  <c r="Q2152" i="5"/>
  <c r="R2152" i="5"/>
  <c r="S2152" i="5"/>
  <c r="M2153" i="5"/>
  <c r="N2153" i="5"/>
  <c r="O2153" i="5"/>
  <c r="P2153" i="5"/>
  <c r="Q2153" i="5"/>
  <c r="R2153" i="5"/>
  <c r="S2153" i="5"/>
  <c r="M2154" i="5"/>
  <c r="N2154" i="5"/>
  <c r="O2154" i="5"/>
  <c r="P2154" i="5"/>
  <c r="Q2154" i="5"/>
  <c r="R2154" i="5"/>
  <c r="S2154" i="5"/>
  <c r="M2155" i="5"/>
  <c r="N2155" i="5"/>
  <c r="O2155" i="5"/>
  <c r="P2155" i="5"/>
  <c r="Q2155" i="5"/>
  <c r="R2155" i="5"/>
  <c r="S2155" i="5"/>
  <c r="M2156" i="5"/>
  <c r="N2156" i="5"/>
  <c r="O2156" i="5"/>
  <c r="P2156" i="5"/>
  <c r="Q2156" i="5"/>
  <c r="R2156" i="5"/>
  <c r="S2156" i="5"/>
  <c r="M2157" i="5"/>
  <c r="N2157" i="5"/>
  <c r="O2157" i="5"/>
  <c r="P2157" i="5"/>
  <c r="Q2157" i="5"/>
  <c r="R2157" i="5"/>
  <c r="S2157" i="5"/>
  <c r="M2158" i="5"/>
  <c r="N2158" i="5"/>
  <c r="O2158" i="5"/>
  <c r="P2158" i="5"/>
  <c r="Q2158" i="5"/>
  <c r="R2158" i="5"/>
  <c r="S2158" i="5"/>
  <c r="M2159" i="5"/>
  <c r="N2159" i="5"/>
  <c r="O2159" i="5"/>
  <c r="P2159" i="5"/>
  <c r="Q2159" i="5"/>
  <c r="R2159" i="5"/>
  <c r="S2159" i="5"/>
  <c r="M2160" i="5"/>
  <c r="N2160" i="5"/>
  <c r="O2160" i="5"/>
  <c r="P2160" i="5"/>
  <c r="Q2160" i="5"/>
  <c r="R2160" i="5"/>
  <c r="S2160" i="5"/>
  <c r="M2161" i="5"/>
  <c r="N2161" i="5"/>
  <c r="O2161" i="5"/>
  <c r="P2161" i="5"/>
  <c r="Q2161" i="5"/>
  <c r="R2161" i="5"/>
  <c r="S2161" i="5"/>
  <c r="M2162" i="5"/>
  <c r="N2162" i="5"/>
  <c r="O2162" i="5"/>
  <c r="P2162" i="5"/>
  <c r="Q2162" i="5"/>
  <c r="R2162" i="5"/>
  <c r="S2162" i="5"/>
  <c r="M2163" i="5"/>
  <c r="N2163" i="5"/>
  <c r="O2163" i="5"/>
  <c r="P2163" i="5"/>
  <c r="Q2163" i="5"/>
  <c r="R2163" i="5"/>
  <c r="S2163" i="5"/>
  <c r="M2164" i="5"/>
  <c r="N2164" i="5"/>
  <c r="O2164" i="5"/>
  <c r="P2164" i="5"/>
  <c r="Q2164" i="5"/>
  <c r="R2164" i="5"/>
  <c r="S2164" i="5"/>
  <c r="M2165" i="5"/>
  <c r="N2165" i="5"/>
  <c r="O2165" i="5"/>
  <c r="P2165" i="5"/>
  <c r="Q2165" i="5"/>
  <c r="R2165" i="5"/>
  <c r="S2165" i="5"/>
  <c r="M2166" i="5"/>
  <c r="N2166" i="5"/>
  <c r="O2166" i="5"/>
  <c r="P2166" i="5"/>
  <c r="Q2166" i="5"/>
  <c r="R2166" i="5"/>
  <c r="S2166" i="5"/>
  <c r="M2167" i="5"/>
  <c r="N2167" i="5"/>
  <c r="O2167" i="5"/>
  <c r="P2167" i="5"/>
  <c r="Q2167" i="5"/>
  <c r="R2167" i="5"/>
  <c r="S2167" i="5"/>
  <c r="M2168" i="5"/>
  <c r="N2168" i="5"/>
  <c r="O2168" i="5"/>
  <c r="P2168" i="5"/>
  <c r="Q2168" i="5"/>
  <c r="R2168" i="5"/>
  <c r="S2168" i="5"/>
  <c r="M2169" i="5"/>
  <c r="N2169" i="5"/>
  <c r="O2169" i="5"/>
  <c r="P2169" i="5"/>
  <c r="Q2169" i="5"/>
  <c r="R2169" i="5"/>
  <c r="S2169" i="5"/>
  <c r="M2170" i="5"/>
  <c r="N2170" i="5"/>
  <c r="O2170" i="5"/>
  <c r="P2170" i="5"/>
  <c r="Q2170" i="5"/>
  <c r="R2170" i="5"/>
  <c r="S2170" i="5"/>
  <c r="M2171" i="5"/>
  <c r="N2171" i="5"/>
  <c r="O2171" i="5"/>
  <c r="P2171" i="5"/>
  <c r="Q2171" i="5"/>
  <c r="R2171" i="5"/>
  <c r="S2171" i="5"/>
  <c r="M2172" i="5"/>
  <c r="N2172" i="5"/>
  <c r="O2172" i="5"/>
  <c r="P2172" i="5"/>
  <c r="Q2172" i="5"/>
  <c r="R2172" i="5"/>
  <c r="S2172" i="5"/>
  <c r="M2173" i="5"/>
  <c r="N2173" i="5"/>
  <c r="O2173" i="5"/>
  <c r="P2173" i="5"/>
  <c r="Q2173" i="5"/>
  <c r="R2173" i="5"/>
  <c r="S2173" i="5"/>
  <c r="M2174" i="5"/>
  <c r="N2174" i="5"/>
  <c r="O2174" i="5"/>
  <c r="P2174" i="5"/>
  <c r="Q2174" i="5"/>
  <c r="R2174" i="5"/>
  <c r="S2174" i="5"/>
  <c r="M2175" i="5"/>
  <c r="N2175" i="5"/>
  <c r="O2175" i="5"/>
  <c r="P2175" i="5"/>
  <c r="Q2175" i="5"/>
  <c r="R2175" i="5"/>
  <c r="S2175" i="5"/>
  <c r="M2176" i="5"/>
  <c r="N2176" i="5"/>
  <c r="O2176" i="5"/>
  <c r="P2176" i="5"/>
  <c r="Q2176" i="5"/>
  <c r="R2176" i="5"/>
  <c r="S2176" i="5"/>
  <c r="M2177" i="5"/>
  <c r="N2177" i="5"/>
  <c r="O2177" i="5"/>
  <c r="P2177" i="5"/>
  <c r="Q2177" i="5"/>
  <c r="R2177" i="5"/>
  <c r="S2177" i="5"/>
  <c r="M2178" i="5"/>
  <c r="N2178" i="5"/>
  <c r="O2178" i="5"/>
  <c r="P2178" i="5"/>
  <c r="Q2178" i="5"/>
  <c r="R2178" i="5"/>
  <c r="S2178" i="5"/>
  <c r="M2179" i="5"/>
  <c r="N2179" i="5"/>
  <c r="O2179" i="5"/>
  <c r="P2179" i="5"/>
  <c r="Q2179" i="5"/>
  <c r="R2179" i="5"/>
  <c r="S2179" i="5"/>
  <c r="M2180" i="5"/>
  <c r="N2180" i="5"/>
  <c r="O2180" i="5"/>
  <c r="P2180" i="5"/>
  <c r="Q2180" i="5"/>
  <c r="R2180" i="5"/>
  <c r="S2180" i="5"/>
  <c r="M2181" i="5"/>
  <c r="N2181" i="5"/>
  <c r="O2181" i="5"/>
  <c r="P2181" i="5"/>
  <c r="Q2181" i="5"/>
  <c r="R2181" i="5"/>
  <c r="S2181" i="5"/>
  <c r="M2182" i="5"/>
  <c r="N2182" i="5"/>
  <c r="O2182" i="5"/>
  <c r="P2182" i="5"/>
  <c r="Q2182" i="5"/>
  <c r="R2182" i="5"/>
  <c r="S2182" i="5"/>
  <c r="M2183" i="5"/>
  <c r="N2183" i="5"/>
  <c r="O2183" i="5"/>
  <c r="P2183" i="5"/>
  <c r="Q2183" i="5"/>
  <c r="R2183" i="5"/>
  <c r="S2183" i="5"/>
  <c r="M2184" i="5"/>
  <c r="N2184" i="5"/>
  <c r="O2184" i="5"/>
  <c r="P2184" i="5"/>
  <c r="Q2184" i="5"/>
  <c r="R2184" i="5"/>
  <c r="S2184" i="5"/>
  <c r="M2185" i="5"/>
  <c r="N2185" i="5"/>
  <c r="O2185" i="5"/>
  <c r="P2185" i="5"/>
  <c r="Q2185" i="5"/>
  <c r="R2185" i="5"/>
  <c r="S2185" i="5"/>
  <c r="M2186" i="5"/>
  <c r="N2186" i="5"/>
  <c r="O2186" i="5"/>
  <c r="P2186" i="5"/>
  <c r="Q2186" i="5"/>
  <c r="R2186" i="5"/>
  <c r="S2186" i="5"/>
  <c r="M2187" i="5"/>
  <c r="N2187" i="5"/>
  <c r="O2187" i="5"/>
  <c r="P2187" i="5"/>
  <c r="Q2187" i="5"/>
  <c r="R2187" i="5"/>
  <c r="S2187" i="5"/>
  <c r="M2188" i="5"/>
  <c r="N2188" i="5"/>
  <c r="O2188" i="5"/>
  <c r="P2188" i="5"/>
  <c r="Q2188" i="5"/>
  <c r="R2188" i="5"/>
  <c r="S2188" i="5"/>
  <c r="M2189" i="5"/>
  <c r="N2189" i="5"/>
  <c r="O2189" i="5"/>
  <c r="P2189" i="5"/>
  <c r="Q2189" i="5"/>
  <c r="R2189" i="5"/>
  <c r="S2189" i="5"/>
  <c r="M2190" i="5"/>
  <c r="N2190" i="5"/>
  <c r="O2190" i="5"/>
  <c r="P2190" i="5"/>
  <c r="Q2190" i="5"/>
  <c r="R2190" i="5"/>
  <c r="S2190" i="5"/>
  <c r="M2191" i="5"/>
  <c r="N2191" i="5"/>
  <c r="O2191" i="5"/>
  <c r="P2191" i="5"/>
  <c r="Q2191" i="5"/>
  <c r="R2191" i="5"/>
  <c r="S2191" i="5"/>
  <c r="M2192" i="5"/>
  <c r="N2192" i="5"/>
  <c r="O2192" i="5"/>
  <c r="P2192" i="5"/>
  <c r="Q2192" i="5"/>
  <c r="R2192" i="5"/>
  <c r="S2192" i="5"/>
  <c r="M2193" i="5"/>
  <c r="N2193" i="5"/>
  <c r="O2193" i="5"/>
  <c r="P2193" i="5"/>
  <c r="Q2193" i="5"/>
  <c r="R2193" i="5"/>
  <c r="S2193" i="5"/>
  <c r="M2194" i="5"/>
  <c r="N2194" i="5"/>
  <c r="O2194" i="5"/>
  <c r="P2194" i="5"/>
  <c r="Q2194" i="5"/>
  <c r="R2194" i="5"/>
  <c r="S2194" i="5"/>
  <c r="M2195" i="5"/>
  <c r="N2195" i="5"/>
  <c r="O2195" i="5"/>
  <c r="P2195" i="5"/>
  <c r="Q2195" i="5"/>
  <c r="R2195" i="5"/>
  <c r="S2195" i="5"/>
  <c r="M2196" i="5"/>
  <c r="N2196" i="5"/>
  <c r="O2196" i="5"/>
  <c r="P2196" i="5"/>
  <c r="Q2196" i="5"/>
  <c r="R2196" i="5"/>
  <c r="S2196" i="5"/>
  <c r="M2197" i="5"/>
  <c r="N2197" i="5"/>
  <c r="O2197" i="5"/>
  <c r="P2197" i="5"/>
  <c r="Q2197" i="5"/>
  <c r="R2197" i="5"/>
  <c r="S2197" i="5"/>
  <c r="M2198" i="5"/>
  <c r="N2198" i="5"/>
  <c r="O2198" i="5"/>
  <c r="P2198" i="5"/>
  <c r="Q2198" i="5"/>
  <c r="R2198" i="5"/>
  <c r="S2198" i="5"/>
  <c r="M2199" i="5"/>
  <c r="N2199" i="5"/>
  <c r="O2199" i="5"/>
  <c r="P2199" i="5"/>
  <c r="Q2199" i="5"/>
  <c r="R2199" i="5"/>
  <c r="S2199" i="5"/>
  <c r="M2200" i="5"/>
  <c r="N2200" i="5"/>
  <c r="O2200" i="5"/>
  <c r="P2200" i="5"/>
  <c r="Q2200" i="5"/>
  <c r="R2200" i="5"/>
  <c r="S2200" i="5"/>
  <c r="M2201" i="5"/>
  <c r="N2201" i="5"/>
  <c r="O2201" i="5"/>
  <c r="P2201" i="5"/>
  <c r="Q2201" i="5"/>
  <c r="R2201" i="5"/>
  <c r="S2201" i="5"/>
  <c r="M2202" i="5"/>
  <c r="N2202" i="5"/>
  <c r="O2202" i="5"/>
  <c r="P2202" i="5"/>
  <c r="Q2202" i="5"/>
  <c r="R2202" i="5"/>
  <c r="S2202" i="5"/>
  <c r="M2203" i="5"/>
  <c r="N2203" i="5"/>
  <c r="O2203" i="5"/>
  <c r="P2203" i="5"/>
  <c r="Q2203" i="5"/>
  <c r="R2203" i="5"/>
  <c r="S2203" i="5"/>
  <c r="M2204" i="5"/>
  <c r="N2204" i="5"/>
  <c r="O2204" i="5"/>
  <c r="P2204" i="5"/>
  <c r="Q2204" i="5"/>
  <c r="R2204" i="5"/>
  <c r="S2204" i="5"/>
  <c r="M2205" i="5"/>
  <c r="N2205" i="5"/>
  <c r="O2205" i="5"/>
  <c r="P2205" i="5"/>
  <c r="Q2205" i="5"/>
  <c r="R2205" i="5"/>
  <c r="S2205" i="5"/>
  <c r="M2206" i="5"/>
  <c r="N2206" i="5"/>
  <c r="O2206" i="5"/>
  <c r="P2206" i="5"/>
  <c r="Q2206" i="5"/>
  <c r="R2206" i="5"/>
  <c r="S2206" i="5"/>
  <c r="M2207" i="5"/>
  <c r="N2207" i="5"/>
  <c r="O2207" i="5"/>
  <c r="P2207" i="5"/>
  <c r="Q2207" i="5"/>
  <c r="R2207" i="5"/>
  <c r="S2207" i="5"/>
  <c r="M2208" i="5"/>
  <c r="N2208" i="5"/>
  <c r="O2208" i="5"/>
  <c r="P2208" i="5"/>
  <c r="Q2208" i="5"/>
  <c r="R2208" i="5"/>
  <c r="S2208" i="5"/>
  <c r="M2209" i="5"/>
  <c r="N2209" i="5"/>
  <c r="O2209" i="5"/>
  <c r="P2209" i="5"/>
  <c r="Q2209" i="5"/>
  <c r="R2209" i="5"/>
  <c r="S2209" i="5"/>
  <c r="M2210" i="5"/>
  <c r="N2210" i="5"/>
  <c r="O2210" i="5"/>
  <c r="P2210" i="5"/>
  <c r="Q2210" i="5"/>
  <c r="R2210" i="5"/>
  <c r="S2210" i="5"/>
  <c r="M2211" i="5"/>
  <c r="N2211" i="5"/>
  <c r="O2211" i="5"/>
  <c r="P2211" i="5"/>
  <c r="Q2211" i="5"/>
  <c r="R2211" i="5"/>
  <c r="S2211" i="5"/>
  <c r="M2212" i="5"/>
  <c r="N2212" i="5"/>
  <c r="O2212" i="5"/>
  <c r="P2212" i="5"/>
  <c r="Q2212" i="5"/>
  <c r="R2212" i="5"/>
  <c r="S2212" i="5"/>
  <c r="M2213" i="5"/>
  <c r="N2213" i="5"/>
  <c r="O2213" i="5"/>
  <c r="P2213" i="5"/>
  <c r="Q2213" i="5"/>
  <c r="R2213" i="5"/>
  <c r="S2213" i="5"/>
  <c r="M2214" i="5"/>
  <c r="N2214" i="5"/>
  <c r="O2214" i="5"/>
  <c r="P2214" i="5"/>
  <c r="Q2214" i="5"/>
  <c r="R2214" i="5"/>
  <c r="S2214" i="5"/>
  <c r="M2215" i="5"/>
  <c r="N2215" i="5"/>
  <c r="O2215" i="5"/>
  <c r="P2215" i="5"/>
  <c r="Q2215" i="5"/>
  <c r="R2215" i="5"/>
  <c r="S2215" i="5"/>
  <c r="M2216" i="5"/>
  <c r="N2216" i="5"/>
  <c r="O2216" i="5"/>
  <c r="P2216" i="5"/>
  <c r="Q2216" i="5"/>
  <c r="R2216" i="5"/>
  <c r="S2216" i="5"/>
  <c r="M2217" i="5"/>
  <c r="N2217" i="5"/>
  <c r="O2217" i="5"/>
  <c r="P2217" i="5"/>
  <c r="Q2217" i="5"/>
  <c r="R2217" i="5"/>
  <c r="S2217" i="5"/>
  <c r="M2218" i="5"/>
  <c r="N2218" i="5"/>
  <c r="O2218" i="5"/>
  <c r="P2218" i="5"/>
  <c r="Q2218" i="5"/>
  <c r="R2218" i="5"/>
  <c r="S2218" i="5"/>
  <c r="M2219" i="5"/>
  <c r="N2219" i="5"/>
  <c r="O2219" i="5"/>
  <c r="P2219" i="5"/>
  <c r="Q2219" i="5"/>
  <c r="R2219" i="5"/>
  <c r="S2219" i="5"/>
  <c r="M2220" i="5"/>
  <c r="N2220" i="5"/>
  <c r="O2220" i="5"/>
  <c r="P2220" i="5"/>
  <c r="Q2220" i="5"/>
  <c r="R2220" i="5"/>
  <c r="S2220" i="5"/>
  <c r="M2221" i="5"/>
  <c r="N2221" i="5"/>
  <c r="O2221" i="5"/>
  <c r="P2221" i="5"/>
  <c r="Q2221" i="5"/>
  <c r="R2221" i="5"/>
  <c r="S2221" i="5"/>
  <c r="M2222" i="5"/>
  <c r="N2222" i="5"/>
  <c r="O2222" i="5"/>
  <c r="P2222" i="5"/>
  <c r="Q2222" i="5"/>
  <c r="R2222" i="5"/>
  <c r="S2222" i="5"/>
  <c r="M2223" i="5"/>
  <c r="N2223" i="5"/>
  <c r="O2223" i="5"/>
  <c r="P2223" i="5"/>
  <c r="Q2223" i="5"/>
  <c r="R2223" i="5"/>
  <c r="S2223" i="5"/>
  <c r="M2224" i="5"/>
  <c r="N2224" i="5"/>
  <c r="O2224" i="5"/>
  <c r="P2224" i="5"/>
  <c r="Q2224" i="5"/>
  <c r="R2224" i="5"/>
  <c r="S2224" i="5"/>
  <c r="M2225" i="5"/>
  <c r="N2225" i="5"/>
  <c r="O2225" i="5"/>
  <c r="P2225" i="5"/>
  <c r="Q2225" i="5"/>
  <c r="R2225" i="5"/>
  <c r="S2225" i="5"/>
  <c r="M2226" i="5"/>
  <c r="N2226" i="5"/>
  <c r="O2226" i="5"/>
  <c r="P2226" i="5"/>
  <c r="Q2226" i="5"/>
  <c r="R2226" i="5"/>
  <c r="S2226" i="5"/>
  <c r="M2227" i="5"/>
  <c r="N2227" i="5"/>
  <c r="O2227" i="5"/>
  <c r="P2227" i="5"/>
  <c r="Q2227" i="5"/>
  <c r="R2227" i="5"/>
  <c r="S2227" i="5"/>
  <c r="M2228" i="5"/>
  <c r="N2228" i="5"/>
  <c r="O2228" i="5"/>
  <c r="P2228" i="5"/>
  <c r="Q2228" i="5"/>
  <c r="R2228" i="5"/>
  <c r="S2228" i="5"/>
  <c r="M2229" i="5"/>
  <c r="N2229" i="5"/>
  <c r="O2229" i="5"/>
  <c r="P2229" i="5"/>
  <c r="Q2229" i="5"/>
  <c r="R2229" i="5"/>
  <c r="S2229" i="5"/>
  <c r="M2230" i="5"/>
  <c r="N2230" i="5"/>
  <c r="O2230" i="5"/>
  <c r="P2230" i="5"/>
  <c r="Q2230" i="5"/>
  <c r="R2230" i="5"/>
  <c r="S2230" i="5"/>
  <c r="M2231" i="5"/>
  <c r="N2231" i="5"/>
  <c r="O2231" i="5"/>
  <c r="P2231" i="5"/>
  <c r="Q2231" i="5"/>
  <c r="R2231" i="5"/>
  <c r="S2231" i="5"/>
  <c r="M2232" i="5"/>
  <c r="N2232" i="5"/>
  <c r="O2232" i="5"/>
  <c r="P2232" i="5"/>
  <c r="Q2232" i="5"/>
  <c r="R2232" i="5"/>
  <c r="S2232" i="5"/>
  <c r="M2233" i="5"/>
  <c r="N2233" i="5"/>
  <c r="O2233" i="5"/>
  <c r="P2233" i="5"/>
  <c r="Q2233" i="5"/>
  <c r="R2233" i="5"/>
  <c r="S2233" i="5"/>
  <c r="M2234" i="5"/>
  <c r="N2234" i="5"/>
  <c r="O2234" i="5"/>
  <c r="P2234" i="5"/>
  <c r="Q2234" i="5"/>
  <c r="R2234" i="5"/>
  <c r="S2234" i="5"/>
  <c r="M2235" i="5"/>
  <c r="N2235" i="5"/>
  <c r="O2235" i="5"/>
  <c r="P2235" i="5"/>
  <c r="Q2235" i="5"/>
  <c r="R2235" i="5"/>
  <c r="S2235" i="5"/>
  <c r="M2236" i="5"/>
  <c r="N2236" i="5"/>
  <c r="O2236" i="5"/>
  <c r="P2236" i="5"/>
  <c r="Q2236" i="5"/>
  <c r="R2236" i="5"/>
  <c r="S2236" i="5"/>
  <c r="M2237" i="5"/>
  <c r="N2237" i="5"/>
  <c r="O2237" i="5"/>
  <c r="P2237" i="5"/>
  <c r="Q2237" i="5"/>
  <c r="R2237" i="5"/>
  <c r="S2237" i="5"/>
  <c r="M2238" i="5"/>
  <c r="N2238" i="5"/>
  <c r="O2238" i="5"/>
  <c r="P2238" i="5"/>
  <c r="Q2238" i="5"/>
  <c r="R2238" i="5"/>
  <c r="S2238" i="5"/>
  <c r="M2239" i="5"/>
  <c r="N2239" i="5"/>
  <c r="O2239" i="5"/>
  <c r="P2239" i="5"/>
  <c r="Q2239" i="5"/>
  <c r="R2239" i="5"/>
  <c r="S2239" i="5"/>
  <c r="M2240" i="5"/>
  <c r="N2240" i="5"/>
  <c r="O2240" i="5"/>
  <c r="P2240" i="5"/>
  <c r="Q2240" i="5"/>
  <c r="R2240" i="5"/>
  <c r="S2240" i="5"/>
  <c r="M2241" i="5"/>
  <c r="N2241" i="5"/>
  <c r="O2241" i="5"/>
  <c r="P2241" i="5"/>
  <c r="Q2241" i="5"/>
  <c r="R2241" i="5"/>
  <c r="S2241" i="5"/>
  <c r="M2242" i="5"/>
  <c r="N2242" i="5"/>
  <c r="O2242" i="5"/>
  <c r="P2242" i="5"/>
  <c r="Q2242" i="5"/>
  <c r="R2242" i="5"/>
  <c r="S2242" i="5"/>
  <c r="M2243" i="5"/>
  <c r="N2243" i="5"/>
  <c r="O2243" i="5"/>
  <c r="P2243" i="5"/>
  <c r="Q2243" i="5"/>
  <c r="R2243" i="5"/>
  <c r="S2243" i="5"/>
  <c r="M2244" i="5"/>
  <c r="N2244" i="5"/>
  <c r="O2244" i="5"/>
  <c r="P2244" i="5"/>
  <c r="Q2244" i="5"/>
  <c r="R2244" i="5"/>
  <c r="S2244" i="5"/>
  <c r="M2245" i="5"/>
  <c r="N2245" i="5"/>
  <c r="O2245" i="5"/>
  <c r="P2245" i="5"/>
  <c r="Q2245" i="5"/>
  <c r="R2245" i="5"/>
  <c r="S2245" i="5"/>
  <c r="M2246" i="5"/>
  <c r="N2246" i="5"/>
  <c r="O2246" i="5"/>
  <c r="P2246" i="5"/>
  <c r="Q2246" i="5"/>
  <c r="R2246" i="5"/>
  <c r="S2246" i="5"/>
  <c r="M2247" i="5"/>
  <c r="N2247" i="5"/>
  <c r="O2247" i="5"/>
  <c r="P2247" i="5"/>
  <c r="Q2247" i="5"/>
  <c r="R2247" i="5"/>
  <c r="S2247" i="5"/>
  <c r="M2248" i="5"/>
  <c r="N2248" i="5"/>
  <c r="O2248" i="5"/>
  <c r="P2248" i="5"/>
  <c r="Q2248" i="5"/>
  <c r="R2248" i="5"/>
  <c r="S2248" i="5"/>
  <c r="M2249" i="5"/>
  <c r="N2249" i="5"/>
  <c r="O2249" i="5"/>
  <c r="P2249" i="5"/>
  <c r="Q2249" i="5"/>
  <c r="R2249" i="5"/>
  <c r="S2249" i="5"/>
  <c r="M2250" i="5"/>
  <c r="N2250" i="5"/>
  <c r="O2250" i="5"/>
  <c r="P2250" i="5"/>
  <c r="Q2250" i="5"/>
  <c r="R2250" i="5"/>
  <c r="S2250" i="5"/>
  <c r="M2251" i="5"/>
  <c r="N2251" i="5"/>
  <c r="O2251" i="5"/>
  <c r="P2251" i="5"/>
  <c r="Q2251" i="5"/>
  <c r="R2251" i="5"/>
  <c r="S2251" i="5"/>
  <c r="M2252" i="5"/>
  <c r="N2252" i="5"/>
  <c r="O2252" i="5"/>
  <c r="P2252" i="5"/>
  <c r="Q2252" i="5"/>
  <c r="R2252" i="5"/>
  <c r="S2252" i="5"/>
  <c r="M2253" i="5"/>
  <c r="N2253" i="5"/>
  <c r="O2253" i="5"/>
  <c r="P2253" i="5"/>
  <c r="Q2253" i="5"/>
  <c r="R2253" i="5"/>
  <c r="S2253" i="5"/>
  <c r="M2254" i="5"/>
  <c r="N2254" i="5"/>
  <c r="O2254" i="5"/>
  <c r="P2254" i="5"/>
  <c r="Q2254" i="5"/>
  <c r="R2254" i="5"/>
  <c r="S2254" i="5"/>
  <c r="M2255" i="5"/>
  <c r="N2255" i="5"/>
  <c r="O2255" i="5"/>
  <c r="P2255" i="5"/>
  <c r="Q2255" i="5"/>
  <c r="R2255" i="5"/>
  <c r="S2255" i="5"/>
  <c r="M2256" i="5"/>
  <c r="N2256" i="5"/>
  <c r="O2256" i="5"/>
  <c r="P2256" i="5"/>
  <c r="Q2256" i="5"/>
  <c r="R2256" i="5"/>
  <c r="S2256" i="5"/>
  <c r="M2257" i="5"/>
  <c r="N2257" i="5"/>
  <c r="O2257" i="5"/>
  <c r="P2257" i="5"/>
  <c r="Q2257" i="5"/>
  <c r="R2257" i="5"/>
  <c r="S2257" i="5"/>
  <c r="M2258" i="5"/>
  <c r="N2258" i="5"/>
  <c r="O2258" i="5"/>
  <c r="P2258" i="5"/>
  <c r="Q2258" i="5"/>
  <c r="R2258" i="5"/>
  <c r="S2258" i="5"/>
  <c r="M2259" i="5"/>
  <c r="N2259" i="5"/>
  <c r="O2259" i="5"/>
  <c r="P2259" i="5"/>
  <c r="Q2259" i="5"/>
  <c r="R2259" i="5"/>
  <c r="S2259" i="5"/>
  <c r="M2260" i="5"/>
  <c r="N2260" i="5"/>
  <c r="O2260" i="5"/>
  <c r="P2260" i="5"/>
  <c r="Q2260" i="5"/>
  <c r="R2260" i="5"/>
  <c r="S2260" i="5"/>
  <c r="M2261" i="5"/>
  <c r="N2261" i="5"/>
  <c r="O2261" i="5"/>
  <c r="P2261" i="5"/>
  <c r="Q2261" i="5"/>
  <c r="R2261" i="5"/>
  <c r="S2261" i="5"/>
  <c r="M2262" i="5"/>
  <c r="N2262" i="5"/>
  <c r="O2262" i="5"/>
  <c r="P2262" i="5"/>
  <c r="Q2262" i="5"/>
  <c r="R2262" i="5"/>
  <c r="S2262" i="5"/>
  <c r="M2263" i="5"/>
  <c r="N2263" i="5"/>
  <c r="O2263" i="5"/>
  <c r="P2263" i="5"/>
  <c r="Q2263" i="5"/>
  <c r="R2263" i="5"/>
  <c r="S2263" i="5"/>
  <c r="M2264" i="5"/>
  <c r="N2264" i="5"/>
  <c r="O2264" i="5"/>
  <c r="P2264" i="5"/>
  <c r="Q2264" i="5"/>
  <c r="R2264" i="5"/>
  <c r="S2264" i="5"/>
  <c r="M2265" i="5"/>
  <c r="N2265" i="5"/>
  <c r="O2265" i="5"/>
  <c r="P2265" i="5"/>
  <c r="Q2265" i="5"/>
  <c r="R2265" i="5"/>
  <c r="S2265" i="5"/>
  <c r="M2266" i="5"/>
  <c r="N2266" i="5"/>
  <c r="O2266" i="5"/>
  <c r="P2266" i="5"/>
  <c r="Q2266" i="5"/>
  <c r="R2266" i="5"/>
  <c r="S2266" i="5"/>
  <c r="M2267" i="5"/>
  <c r="N2267" i="5"/>
  <c r="O2267" i="5"/>
  <c r="P2267" i="5"/>
  <c r="Q2267" i="5"/>
  <c r="R2267" i="5"/>
  <c r="S2267" i="5"/>
  <c r="M2268" i="5"/>
  <c r="N2268" i="5"/>
  <c r="O2268" i="5"/>
  <c r="P2268" i="5"/>
  <c r="Q2268" i="5"/>
  <c r="R2268" i="5"/>
  <c r="S2268" i="5"/>
  <c r="M2269" i="5"/>
  <c r="N2269" i="5"/>
  <c r="O2269" i="5"/>
  <c r="P2269" i="5"/>
  <c r="Q2269" i="5"/>
  <c r="R2269" i="5"/>
  <c r="S2269" i="5"/>
  <c r="M2270" i="5"/>
  <c r="N2270" i="5"/>
  <c r="O2270" i="5"/>
  <c r="P2270" i="5"/>
  <c r="Q2270" i="5"/>
  <c r="R2270" i="5"/>
  <c r="S2270" i="5"/>
  <c r="M2271" i="5"/>
  <c r="N2271" i="5"/>
  <c r="O2271" i="5"/>
  <c r="P2271" i="5"/>
  <c r="Q2271" i="5"/>
  <c r="R2271" i="5"/>
  <c r="S2271" i="5"/>
  <c r="M2272" i="5"/>
  <c r="N2272" i="5"/>
  <c r="O2272" i="5"/>
  <c r="P2272" i="5"/>
  <c r="Q2272" i="5"/>
  <c r="R2272" i="5"/>
  <c r="S2272" i="5"/>
  <c r="M2273" i="5"/>
  <c r="N2273" i="5"/>
  <c r="O2273" i="5"/>
  <c r="P2273" i="5"/>
  <c r="Q2273" i="5"/>
  <c r="R2273" i="5"/>
  <c r="S2273" i="5"/>
  <c r="M2274" i="5"/>
  <c r="N2274" i="5"/>
  <c r="O2274" i="5"/>
  <c r="P2274" i="5"/>
  <c r="Q2274" i="5"/>
  <c r="R2274" i="5"/>
  <c r="S2274" i="5"/>
  <c r="M2275" i="5"/>
  <c r="N2275" i="5"/>
  <c r="O2275" i="5"/>
  <c r="P2275" i="5"/>
  <c r="Q2275" i="5"/>
  <c r="R2275" i="5"/>
  <c r="S2275" i="5"/>
  <c r="M2276" i="5"/>
  <c r="N2276" i="5"/>
  <c r="O2276" i="5"/>
  <c r="P2276" i="5"/>
  <c r="Q2276" i="5"/>
  <c r="R2276" i="5"/>
  <c r="S2276" i="5"/>
  <c r="M2277" i="5"/>
  <c r="N2277" i="5"/>
  <c r="O2277" i="5"/>
  <c r="P2277" i="5"/>
  <c r="Q2277" i="5"/>
  <c r="R2277" i="5"/>
  <c r="S2277" i="5"/>
  <c r="M2278" i="5"/>
  <c r="N2278" i="5"/>
  <c r="O2278" i="5"/>
  <c r="P2278" i="5"/>
  <c r="Q2278" i="5"/>
  <c r="R2278" i="5"/>
  <c r="S2278" i="5"/>
  <c r="M2279" i="5"/>
  <c r="N2279" i="5"/>
  <c r="O2279" i="5"/>
  <c r="P2279" i="5"/>
  <c r="Q2279" i="5"/>
  <c r="R2279" i="5"/>
  <c r="S2279" i="5"/>
  <c r="M2280" i="5"/>
  <c r="N2280" i="5"/>
  <c r="O2280" i="5"/>
  <c r="P2280" i="5"/>
  <c r="Q2280" i="5"/>
  <c r="R2280" i="5"/>
  <c r="S2280" i="5"/>
  <c r="M2281" i="5"/>
  <c r="N2281" i="5"/>
  <c r="O2281" i="5"/>
  <c r="P2281" i="5"/>
  <c r="Q2281" i="5"/>
  <c r="R2281" i="5"/>
  <c r="S2281" i="5"/>
  <c r="M2282" i="5"/>
  <c r="N2282" i="5"/>
  <c r="O2282" i="5"/>
  <c r="P2282" i="5"/>
  <c r="Q2282" i="5"/>
  <c r="R2282" i="5"/>
  <c r="S2282" i="5"/>
  <c r="M2283" i="5"/>
  <c r="N2283" i="5"/>
  <c r="O2283" i="5"/>
  <c r="P2283" i="5"/>
  <c r="Q2283" i="5"/>
  <c r="R2283" i="5"/>
  <c r="S2283" i="5"/>
  <c r="M2284" i="5"/>
  <c r="N2284" i="5"/>
  <c r="O2284" i="5"/>
  <c r="P2284" i="5"/>
  <c r="Q2284" i="5"/>
  <c r="R2284" i="5"/>
  <c r="S2284" i="5"/>
  <c r="M2285" i="5"/>
  <c r="N2285" i="5"/>
  <c r="O2285" i="5"/>
  <c r="P2285" i="5"/>
  <c r="Q2285" i="5"/>
  <c r="R2285" i="5"/>
  <c r="S2285" i="5"/>
  <c r="M2286" i="5"/>
  <c r="N2286" i="5"/>
  <c r="O2286" i="5"/>
  <c r="P2286" i="5"/>
  <c r="Q2286" i="5"/>
  <c r="R2286" i="5"/>
  <c r="S2286" i="5"/>
  <c r="M2287" i="5"/>
  <c r="N2287" i="5"/>
  <c r="O2287" i="5"/>
  <c r="P2287" i="5"/>
  <c r="Q2287" i="5"/>
  <c r="R2287" i="5"/>
  <c r="S2287" i="5"/>
  <c r="M2288" i="5"/>
  <c r="N2288" i="5"/>
  <c r="O2288" i="5"/>
  <c r="P2288" i="5"/>
  <c r="Q2288" i="5"/>
  <c r="R2288" i="5"/>
  <c r="S2288" i="5"/>
  <c r="M2289" i="5"/>
  <c r="N2289" i="5"/>
  <c r="O2289" i="5"/>
  <c r="P2289" i="5"/>
  <c r="Q2289" i="5"/>
  <c r="R2289" i="5"/>
  <c r="S2289" i="5"/>
  <c r="M2290" i="5"/>
  <c r="N2290" i="5"/>
  <c r="O2290" i="5"/>
  <c r="P2290" i="5"/>
  <c r="Q2290" i="5"/>
  <c r="R2290" i="5"/>
  <c r="S2290" i="5"/>
  <c r="M2291" i="5"/>
  <c r="N2291" i="5"/>
  <c r="O2291" i="5"/>
  <c r="P2291" i="5"/>
  <c r="Q2291" i="5"/>
  <c r="R2291" i="5"/>
  <c r="S2291" i="5"/>
  <c r="M2292" i="5"/>
  <c r="N2292" i="5"/>
  <c r="O2292" i="5"/>
  <c r="P2292" i="5"/>
  <c r="Q2292" i="5"/>
  <c r="R2292" i="5"/>
  <c r="S2292" i="5"/>
  <c r="M2293" i="5"/>
  <c r="N2293" i="5"/>
  <c r="O2293" i="5"/>
  <c r="P2293" i="5"/>
  <c r="Q2293" i="5"/>
  <c r="R2293" i="5"/>
  <c r="S2293" i="5"/>
  <c r="M2294" i="5"/>
  <c r="N2294" i="5"/>
  <c r="O2294" i="5"/>
  <c r="P2294" i="5"/>
  <c r="Q2294" i="5"/>
  <c r="R2294" i="5"/>
  <c r="S2294" i="5"/>
  <c r="M2295" i="5"/>
  <c r="N2295" i="5"/>
  <c r="O2295" i="5"/>
  <c r="P2295" i="5"/>
  <c r="Q2295" i="5"/>
  <c r="R2295" i="5"/>
  <c r="S2295" i="5"/>
  <c r="M2296" i="5"/>
  <c r="N2296" i="5"/>
  <c r="O2296" i="5"/>
  <c r="P2296" i="5"/>
  <c r="Q2296" i="5"/>
  <c r="R2296" i="5"/>
  <c r="S2296" i="5"/>
  <c r="M2297" i="5"/>
  <c r="N2297" i="5"/>
  <c r="O2297" i="5"/>
  <c r="P2297" i="5"/>
  <c r="Q2297" i="5"/>
  <c r="R2297" i="5"/>
  <c r="S2297" i="5"/>
  <c r="M2298" i="5"/>
  <c r="N2298" i="5"/>
  <c r="O2298" i="5"/>
  <c r="P2298" i="5"/>
  <c r="Q2298" i="5"/>
  <c r="R2298" i="5"/>
  <c r="S2298" i="5"/>
  <c r="M2299" i="5"/>
  <c r="N2299" i="5"/>
  <c r="O2299" i="5"/>
  <c r="P2299" i="5"/>
  <c r="Q2299" i="5"/>
  <c r="R2299" i="5"/>
  <c r="S2299" i="5"/>
  <c r="M2300" i="5"/>
  <c r="N2300" i="5"/>
  <c r="O2300" i="5"/>
  <c r="P2300" i="5"/>
  <c r="Q2300" i="5"/>
  <c r="R2300" i="5"/>
  <c r="S2300" i="5"/>
  <c r="M2301" i="5"/>
  <c r="N2301" i="5"/>
  <c r="O2301" i="5"/>
  <c r="P2301" i="5"/>
  <c r="Q2301" i="5"/>
  <c r="R2301" i="5"/>
  <c r="S2301" i="5"/>
  <c r="M2302" i="5"/>
  <c r="N2302" i="5"/>
  <c r="O2302" i="5"/>
  <c r="P2302" i="5"/>
  <c r="Q2302" i="5"/>
  <c r="R2302" i="5"/>
  <c r="S2302" i="5"/>
  <c r="M2303" i="5"/>
  <c r="N2303" i="5"/>
  <c r="O2303" i="5"/>
  <c r="P2303" i="5"/>
  <c r="Q2303" i="5"/>
  <c r="R2303" i="5"/>
  <c r="S2303" i="5"/>
  <c r="M2304" i="5"/>
  <c r="N2304" i="5"/>
  <c r="O2304" i="5"/>
  <c r="P2304" i="5"/>
  <c r="Q2304" i="5"/>
  <c r="R2304" i="5"/>
  <c r="S2304" i="5"/>
  <c r="M2305" i="5"/>
  <c r="N2305" i="5"/>
  <c r="O2305" i="5"/>
  <c r="P2305" i="5"/>
  <c r="Q2305" i="5"/>
  <c r="R2305" i="5"/>
  <c r="S2305" i="5"/>
  <c r="M2306" i="5"/>
  <c r="N2306" i="5"/>
  <c r="O2306" i="5"/>
  <c r="P2306" i="5"/>
  <c r="Q2306" i="5"/>
  <c r="R2306" i="5"/>
  <c r="S2306" i="5"/>
  <c r="M2307" i="5"/>
  <c r="N2307" i="5"/>
  <c r="O2307" i="5"/>
  <c r="P2307" i="5"/>
  <c r="Q2307" i="5"/>
  <c r="R2307" i="5"/>
  <c r="S2307" i="5"/>
  <c r="M2308" i="5"/>
  <c r="N2308" i="5"/>
  <c r="O2308" i="5"/>
  <c r="P2308" i="5"/>
  <c r="Q2308" i="5"/>
  <c r="R2308" i="5"/>
  <c r="S2308" i="5"/>
  <c r="M2309" i="5"/>
  <c r="N2309" i="5"/>
  <c r="O2309" i="5"/>
  <c r="P2309" i="5"/>
  <c r="Q2309" i="5"/>
  <c r="R2309" i="5"/>
  <c r="S2309" i="5"/>
  <c r="M2310" i="5"/>
  <c r="N2310" i="5"/>
  <c r="O2310" i="5"/>
  <c r="P2310" i="5"/>
  <c r="Q2310" i="5"/>
  <c r="R2310" i="5"/>
  <c r="S2310" i="5"/>
  <c r="M2311" i="5"/>
  <c r="N2311" i="5"/>
  <c r="O2311" i="5"/>
  <c r="P2311" i="5"/>
  <c r="Q2311" i="5"/>
  <c r="R2311" i="5"/>
  <c r="S2311" i="5"/>
  <c r="M2312" i="5"/>
  <c r="N2312" i="5"/>
  <c r="O2312" i="5"/>
  <c r="P2312" i="5"/>
  <c r="Q2312" i="5"/>
  <c r="R2312" i="5"/>
  <c r="S2312" i="5"/>
  <c r="M2313" i="5"/>
  <c r="N2313" i="5"/>
  <c r="O2313" i="5"/>
  <c r="P2313" i="5"/>
  <c r="Q2313" i="5"/>
  <c r="R2313" i="5"/>
  <c r="S2313" i="5"/>
  <c r="M2314" i="5"/>
  <c r="N2314" i="5"/>
  <c r="O2314" i="5"/>
  <c r="P2314" i="5"/>
  <c r="Q2314" i="5"/>
  <c r="R2314" i="5"/>
  <c r="S2314" i="5"/>
  <c r="M2315" i="5"/>
  <c r="N2315" i="5"/>
  <c r="O2315" i="5"/>
  <c r="P2315" i="5"/>
  <c r="Q2315" i="5"/>
  <c r="R2315" i="5"/>
  <c r="S2315" i="5"/>
  <c r="M2316" i="5"/>
  <c r="N2316" i="5"/>
  <c r="O2316" i="5"/>
  <c r="P2316" i="5"/>
  <c r="Q2316" i="5"/>
  <c r="R2316" i="5"/>
  <c r="S2316" i="5"/>
  <c r="M2317" i="5"/>
  <c r="N2317" i="5"/>
  <c r="O2317" i="5"/>
  <c r="P2317" i="5"/>
  <c r="Q2317" i="5"/>
  <c r="R2317" i="5"/>
  <c r="S2317" i="5"/>
  <c r="M2318" i="5"/>
  <c r="N2318" i="5"/>
  <c r="O2318" i="5"/>
  <c r="P2318" i="5"/>
  <c r="Q2318" i="5"/>
  <c r="R2318" i="5"/>
  <c r="S2318" i="5"/>
  <c r="M2319" i="5"/>
  <c r="N2319" i="5"/>
  <c r="O2319" i="5"/>
  <c r="P2319" i="5"/>
  <c r="Q2319" i="5"/>
  <c r="R2319" i="5"/>
  <c r="S2319" i="5"/>
  <c r="M2320" i="5"/>
  <c r="N2320" i="5"/>
  <c r="O2320" i="5"/>
  <c r="P2320" i="5"/>
  <c r="Q2320" i="5"/>
  <c r="R2320" i="5"/>
  <c r="S2320" i="5"/>
  <c r="M2321" i="5"/>
  <c r="N2321" i="5"/>
  <c r="O2321" i="5"/>
  <c r="P2321" i="5"/>
  <c r="Q2321" i="5"/>
  <c r="R2321" i="5"/>
  <c r="S2321" i="5"/>
  <c r="M2322" i="5"/>
  <c r="N2322" i="5"/>
  <c r="O2322" i="5"/>
  <c r="P2322" i="5"/>
  <c r="Q2322" i="5"/>
  <c r="R2322" i="5"/>
  <c r="S2322" i="5"/>
  <c r="M2323" i="5"/>
  <c r="N2323" i="5"/>
  <c r="O2323" i="5"/>
  <c r="P2323" i="5"/>
  <c r="Q2323" i="5"/>
  <c r="R2323" i="5"/>
  <c r="S2323" i="5"/>
  <c r="M2324" i="5"/>
  <c r="N2324" i="5"/>
  <c r="O2324" i="5"/>
  <c r="P2324" i="5"/>
  <c r="Q2324" i="5"/>
  <c r="R2324" i="5"/>
  <c r="S2324" i="5"/>
  <c r="M2325" i="5"/>
  <c r="N2325" i="5"/>
  <c r="O2325" i="5"/>
  <c r="P2325" i="5"/>
  <c r="Q2325" i="5"/>
  <c r="R2325" i="5"/>
  <c r="S2325" i="5"/>
  <c r="M2326" i="5"/>
  <c r="N2326" i="5"/>
  <c r="O2326" i="5"/>
  <c r="P2326" i="5"/>
  <c r="Q2326" i="5"/>
  <c r="R2326" i="5"/>
  <c r="S2326" i="5"/>
  <c r="M2327" i="5"/>
  <c r="N2327" i="5"/>
  <c r="O2327" i="5"/>
  <c r="P2327" i="5"/>
  <c r="Q2327" i="5"/>
  <c r="R2327" i="5"/>
  <c r="S2327" i="5"/>
  <c r="M2328" i="5"/>
  <c r="N2328" i="5"/>
  <c r="O2328" i="5"/>
  <c r="P2328" i="5"/>
  <c r="Q2328" i="5"/>
  <c r="R2328" i="5"/>
  <c r="S2328" i="5"/>
  <c r="M2329" i="5"/>
  <c r="N2329" i="5"/>
  <c r="O2329" i="5"/>
  <c r="P2329" i="5"/>
  <c r="Q2329" i="5"/>
  <c r="R2329" i="5"/>
  <c r="S2329" i="5"/>
  <c r="M2330" i="5"/>
  <c r="N2330" i="5"/>
  <c r="O2330" i="5"/>
  <c r="P2330" i="5"/>
  <c r="Q2330" i="5"/>
  <c r="R2330" i="5"/>
  <c r="S2330" i="5"/>
  <c r="M2331" i="5"/>
  <c r="N2331" i="5"/>
  <c r="O2331" i="5"/>
  <c r="P2331" i="5"/>
  <c r="Q2331" i="5"/>
  <c r="R2331" i="5"/>
  <c r="S2331" i="5"/>
  <c r="M2332" i="5"/>
  <c r="N2332" i="5"/>
  <c r="O2332" i="5"/>
  <c r="P2332" i="5"/>
  <c r="Q2332" i="5"/>
  <c r="R2332" i="5"/>
  <c r="S2332" i="5"/>
  <c r="M2333" i="5"/>
  <c r="N2333" i="5"/>
  <c r="O2333" i="5"/>
  <c r="P2333" i="5"/>
  <c r="Q2333" i="5"/>
  <c r="R2333" i="5"/>
  <c r="S2333" i="5"/>
  <c r="M2334" i="5"/>
  <c r="N2334" i="5"/>
  <c r="O2334" i="5"/>
  <c r="P2334" i="5"/>
  <c r="Q2334" i="5"/>
  <c r="R2334" i="5"/>
  <c r="S2334" i="5"/>
  <c r="M2335" i="5"/>
  <c r="N2335" i="5"/>
  <c r="O2335" i="5"/>
  <c r="P2335" i="5"/>
  <c r="Q2335" i="5"/>
  <c r="R2335" i="5"/>
  <c r="S2335" i="5"/>
  <c r="M2336" i="5"/>
  <c r="N2336" i="5"/>
  <c r="O2336" i="5"/>
  <c r="P2336" i="5"/>
  <c r="Q2336" i="5"/>
  <c r="R2336" i="5"/>
  <c r="S2336" i="5"/>
  <c r="M2337" i="5"/>
  <c r="N2337" i="5"/>
  <c r="O2337" i="5"/>
  <c r="P2337" i="5"/>
  <c r="Q2337" i="5"/>
  <c r="R2337" i="5"/>
  <c r="S2337" i="5"/>
  <c r="M2338" i="5"/>
  <c r="N2338" i="5"/>
  <c r="O2338" i="5"/>
  <c r="P2338" i="5"/>
  <c r="Q2338" i="5"/>
  <c r="R2338" i="5"/>
  <c r="S2338" i="5"/>
  <c r="M2339" i="5"/>
  <c r="N2339" i="5"/>
  <c r="O2339" i="5"/>
  <c r="P2339" i="5"/>
  <c r="Q2339" i="5"/>
  <c r="R2339" i="5"/>
  <c r="S2339" i="5"/>
  <c r="M2340" i="5"/>
  <c r="N2340" i="5"/>
  <c r="O2340" i="5"/>
  <c r="P2340" i="5"/>
  <c r="Q2340" i="5"/>
  <c r="R2340" i="5"/>
  <c r="S2340" i="5"/>
  <c r="M2341" i="5"/>
  <c r="N2341" i="5"/>
  <c r="O2341" i="5"/>
  <c r="P2341" i="5"/>
  <c r="Q2341" i="5"/>
  <c r="R2341" i="5"/>
  <c r="S2341" i="5"/>
  <c r="M2342" i="5"/>
  <c r="N2342" i="5"/>
  <c r="O2342" i="5"/>
  <c r="P2342" i="5"/>
  <c r="Q2342" i="5"/>
  <c r="R2342" i="5"/>
  <c r="S2342" i="5"/>
  <c r="M2343" i="5"/>
  <c r="N2343" i="5"/>
  <c r="O2343" i="5"/>
  <c r="P2343" i="5"/>
  <c r="Q2343" i="5"/>
  <c r="R2343" i="5"/>
  <c r="S2343" i="5"/>
  <c r="M2344" i="5"/>
  <c r="N2344" i="5"/>
  <c r="O2344" i="5"/>
  <c r="P2344" i="5"/>
  <c r="Q2344" i="5"/>
  <c r="R2344" i="5"/>
  <c r="S2344" i="5"/>
  <c r="M2345" i="5"/>
  <c r="N2345" i="5"/>
  <c r="O2345" i="5"/>
  <c r="P2345" i="5"/>
  <c r="Q2345" i="5"/>
  <c r="R2345" i="5"/>
  <c r="S2345" i="5"/>
  <c r="M2346" i="5"/>
  <c r="N2346" i="5"/>
  <c r="O2346" i="5"/>
  <c r="P2346" i="5"/>
  <c r="Q2346" i="5"/>
  <c r="R2346" i="5"/>
  <c r="S2346" i="5"/>
  <c r="M2347" i="5"/>
  <c r="N2347" i="5"/>
  <c r="O2347" i="5"/>
  <c r="P2347" i="5"/>
  <c r="Q2347" i="5"/>
  <c r="R2347" i="5"/>
  <c r="S2347" i="5"/>
  <c r="M2348" i="5"/>
  <c r="N2348" i="5"/>
  <c r="O2348" i="5"/>
  <c r="P2348" i="5"/>
  <c r="Q2348" i="5"/>
  <c r="R2348" i="5"/>
  <c r="S2348" i="5"/>
  <c r="M2349" i="5"/>
  <c r="N2349" i="5"/>
  <c r="O2349" i="5"/>
  <c r="P2349" i="5"/>
  <c r="Q2349" i="5"/>
  <c r="R2349" i="5"/>
  <c r="S2349" i="5"/>
  <c r="M2350" i="5"/>
  <c r="N2350" i="5"/>
  <c r="O2350" i="5"/>
  <c r="P2350" i="5"/>
  <c r="Q2350" i="5"/>
  <c r="R2350" i="5"/>
  <c r="S2350" i="5"/>
  <c r="M2351" i="5"/>
  <c r="N2351" i="5"/>
  <c r="O2351" i="5"/>
  <c r="P2351" i="5"/>
  <c r="Q2351" i="5"/>
  <c r="R2351" i="5"/>
  <c r="S2351" i="5"/>
  <c r="M2352" i="5"/>
  <c r="N2352" i="5"/>
  <c r="O2352" i="5"/>
  <c r="P2352" i="5"/>
  <c r="Q2352" i="5"/>
  <c r="R2352" i="5"/>
  <c r="S2352" i="5"/>
  <c r="M2353" i="5"/>
  <c r="N2353" i="5"/>
  <c r="O2353" i="5"/>
  <c r="P2353" i="5"/>
  <c r="Q2353" i="5"/>
  <c r="R2353" i="5"/>
  <c r="S2353" i="5"/>
  <c r="M2354" i="5"/>
  <c r="N2354" i="5"/>
  <c r="O2354" i="5"/>
  <c r="P2354" i="5"/>
  <c r="Q2354" i="5"/>
  <c r="R2354" i="5"/>
  <c r="S2354" i="5"/>
  <c r="M2355" i="5"/>
  <c r="N2355" i="5"/>
  <c r="O2355" i="5"/>
  <c r="P2355" i="5"/>
  <c r="Q2355" i="5"/>
  <c r="R2355" i="5"/>
  <c r="S2355" i="5"/>
  <c r="M2356" i="5"/>
  <c r="N2356" i="5"/>
  <c r="O2356" i="5"/>
  <c r="P2356" i="5"/>
  <c r="Q2356" i="5"/>
  <c r="R2356" i="5"/>
  <c r="S2356" i="5"/>
  <c r="M2357" i="5"/>
  <c r="N2357" i="5"/>
  <c r="O2357" i="5"/>
  <c r="P2357" i="5"/>
  <c r="Q2357" i="5"/>
  <c r="R2357" i="5"/>
  <c r="S2357" i="5"/>
  <c r="M2358" i="5"/>
  <c r="N2358" i="5"/>
  <c r="O2358" i="5"/>
  <c r="P2358" i="5"/>
  <c r="Q2358" i="5"/>
  <c r="R2358" i="5"/>
  <c r="S2358" i="5"/>
  <c r="M2359" i="5"/>
  <c r="N2359" i="5"/>
  <c r="O2359" i="5"/>
  <c r="P2359" i="5"/>
  <c r="Q2359" i="5"/>
  <c r="R2359" i="5"/>
  <c r="S2359" i="5"/>
  <c r="M2360" i="5"/>
  <c r="N2360" i="5"/>
  <c r="O2360" i="5"/>
  <c r="P2360" i="5"/>
  <c r="Q2360" i="5"/>
  <c r="R2360" i="5"/>
  <c r="S2360" i="5"/>
  <c r="M2361" i="5"/>
  <c r="N2361" i="5"/>
  <c r="O2361" i="5"/>
  <c r="P2361" i="5"/>
  <c r="Q2361" i="5"/>
  <c r="R2361" i="5"/>
  <c r="S2361" i="5"/>
  <c r="M2362" i="5"/>
  <c r="N2362" i="5"/>
  <c r="O2362" i="5"/>
  <c r="P2362" i="5"/>
  <c r="Q2362" i="5"/>
  <c r="R2362" i="5"/>
  <c r="S2362" i="5"/>
  <c r="M2363" i="5"/>
  <c r="N2363" i="5"/>
  <c r="O2363" i="5"/>
  <c r="P2363" i="5"/>
  <c r="Q2363" i="5"/>
  <c r="R2363" i="5"/>
  <c r="S2363" i="5"/>
  <c r="M2364" i="5"/>
  <c r="N2364" i="5"/>
  <c r="O2364" i="5"/>
  <c r="P2364" i="5"/>
  <c r="Q2364" i="5"/>
  <c r="R2364" i="5"/>
  <c r="S2364" i="5"/>
  <c r="M2365" i="5"/>
  <c r="N2365" i="5"/>
  <c r="O2365" i="5"/>
  <c r="P2365" i="5"/>
  <c r="Q2365" i="5"/>
  <c r="R2365" i="5"/>
  <c r="S2365" i="5"/>
  <c r="M2366" i="5"/>
  <c r="N2366" i="5"/>
  <c r="O2366" i="5"/>
  <c r="P2366" i="5"/>
  <c r="Q2366" i="5"/>
  <c r="R2366" i="5"/>
  <c r="S2366" i="5"/>
  <c r="M2367" i="5"/>
  <c r="N2367" i="5"/>
  <c r="O2367" i="5"/>
  <c r="P2367" i="5"/>
  <c r="Q2367" i="5"/>
  <c r="R2367" i="5"/>
  <c r="S2367" i="5"/>
  <c r="M2368" i="5"/>
  <c r="N2368" i="5"/>
  <c r="O2368" i="5"/>
  <c r="P2368" i="5"/>
  <c r="Q2368" i="5"/>
  <c r="R2368" i="5"/>
  <c r="S2368" i="5"/>
  <c r="M2369" i="5"/>
  <c r="N2369" i="5"/>
  <c r="O2369" i="5"/>
  <c r="P2369" i="5"/>
  <c r="Q2369" i="5"/>
  <c r="R2369" i="5"/>
  <c r="S2369" i="5"/>
  <c r="M2370" i="5"/>
  <c r="N2370" i="5"/>
  <c r="O2370" i="5"/>
  <c r="P2370" i="5"/>
  <c r="Q2370" i="5"/>
  <c r="R2370" i="5"/>
  <c r="S2370" i="5"/>
  <c r="M2371" i="5"/>
  <c r="N2371" i="5"/>
  <c r="O2371" i="5"/>
  <c r="P2371" i="5"/>
  <c r="Q2371" i="5"/>
  <c r="R2371" i="5"/>
  <c r="S2371" i="5"/>
  <c r="M2372" i="5"/>
  <c r="N2372" i="5"/>
  <c r="O2372" i="5"/>
  <c r="P2372" i="5"/>
  <c r="Q2372" i="5"/>
  <c r="R2372" i="5"/>
  <c r="S2372" i="5"/>
  <c r="M2373" i="5"/>
  <c r="N2373" i="5"/>
  <c r="O2373" i="5"/>
  <c r="P2373" i="5"/>
  <c r="Q2373" i="5"/>
  <c r="R2373" i="5"/>
  <c r="S2373" i="5"/>
  <c r="M2374" i="5"/>
  <c r="N2374" i="5"/>
  <c r="O2374" i="5"/>
  <c r="P2374" i="5"/>
  <c r="Q2374" i="5"/>
  <c r="R2374" i="5"/>
  <c r="S2374" i="5"/>
  <c r="M2375" i="5"/>
  <c r="N2375" i="5"/>
  <c r="O2375" i="5"/>
  <c r="P2375" i="5"/>
  <c r="Q2375" i="5"/>
  <c r="R2375" i="5"/>
  <c r="S2375" i="5"/>
  <c r="M2376" i="5"/>
  <c r="N2376" i="5"/>
  <c r="O2376" i="5"/>
  <c r="P2376" i="5"/>
  <c r="Q2376" i="5"/>
  <c r="R2376" i="5"/>
  <c r="S2376" i="5"/>
  <c r="M2377" i="5"/>
  <c r="N2377" i="5"/>
  <c r="O2377" i="5"/>
  <c r="P2377" i="5"/>
  <c r="Q2377" i="5"/>
  <c r="R2377" i="5"/>
  <c r="S2377" i="5"/>
  <c r="M2378" i="5"/>
  <c r="N2378" i="5"/>
  <c r="O2378" i="5"/>
  <c r="P2378" i="5"/>
  <c r="Q2378" i="5"/>
  <c r="R2378" i="5"/>
  <c r="S2378" i="5"/>
  <c r="M2379" i="5"/>
  <c r="N2379" i="5"/>
  <c r="O2379" i="5"/>
  <c r="P2379" i="5"/>
  <c r="Q2379" i="5"/>
  <c r="R2379" i="5"/>
  <c r="S2379" i="5"/>
  <c r="M2380" i="5"/>
  <c r="N2380" i="5"/>
  <c r="O2380" i="5"/>
  <c r="P2380" i="5"/>
  <c r="Q2380" i="5"/>
  <c r="R2380" i="5"/>
  <c r="S2380" i="5"/>
  <c r="M2381" i="5"/>
  <c r="N2381" i="5"/>
  <c r="O2381" i="5"/>
  <c r="P2381" i="5"/>
  <c r="Q2381" i="5"/>
  <c r="R2381" i="5"/>
  <c r="S2381" i="5"/>
  <c r="M2382" i="5"/>
  <c r="N2382" i="5"/>
  <c r="O2382" i="5"/>
  <c r="P2382" i="5"/>
  <c r="Q2382" i="5"/>
  <c r="R2382" i="5"/>
  <c r="S2382" i="5"/>
  <c r="M2383" i="5"/>
  <c r="N2383" i="5"/>
  <c r="O2383" i="5"/>
  <c r="P2383" i="5"/>
  <c r="Q2383" i="5"/>
  <c r="R2383" i="5"/>
  <c r="S2383" i="5"/>
  <c r="M2384" i="5"/>
  <c r="N2384" i="5"/>
  <c r="O2384" i="5"/>
  <c r="P2384" i="5"/>
  <c r="Q2384" i="5"/>
  <c r="R2384" i="5"/>
  <c r="S2384" i="5"/>
  <c r="M2385" i="5"/>
  <c r="N2385" i="5"/>
  <c r="O2385" i="5"/>
  <c r="P2385" i="5"/>
  <c r="Q2385" i="5"/>
  <c r="R2385" i="5"/>
  <c r="S2385" i="5"/>
  <c r="M2386" i="5"/>
  <c r="N2386" i="5"/>
  <c r="O2386" i="5"/>
  <c r="P2386" i="5"/>
  <c r="Q2386" i="5"/>
  <c r="R2386" i="5"/>
  <c r="S2386" i="5"/>
  <c r="M2387" i="5"/>
  <c r="N2387" i="5"/>
  <c r="O2387" i="5"/>
  <c r="P2387" i="5"/>
  <c r="Q2387" i="5"/>
  <c r="R2387" i="5"/>
  <c r="S2387" i="5"/>
  <c r="M2388" i="5"/>
  <c r="N2388" i="5"/>
  <c r="O2388" i="5"/>
  <c r="P2388" i="5"/>
  <c r="Q2388" i="5"/>
  <c r="R2388" i="5"/>
  <c r="S2388" i="5"/>
  <c r="M2389" i="5"/>
  <c r="N2389" i="5"/>
  <c r="O2389" i="5"/>
  <c r="P2389" i="5"/>
  <c r="Q2389" i="5"/>
  <c r="R2389" i="5"/>
  <c r="S2389" i="5"/>
  <c r="M2390" i="5"/>
  <c r="N2390" i="5"/>
  <c r="O2390" i="5"/>
  <c r="P2390" i="5"/>
  <c r="Q2390" i="5"/>
  <c r="R2390" i="5"/>
  <c r="S2390" i="5"/>
  <c r="M2391" i="5"/>
  <c r="N2391" i="5"/>
  <c r="O2391" i="5"/>
  <c r="P2391" i="5"/>
  <c r="Q2391" i="5"/>
  <c r="R2391" i="5"/>
  <c r="S2391" i="5"/>
  <c r="M2392" i="5"/>
  <c r="N2392" i="5"/>
  <c r="O2392" i="5"/>
  <c r="P2392" i="5"/>
  <c r="Q2392" i="5"/>
  <c r="R2392" i="5"/>
  <c r="S2392" i="5"/>
  <c r="M2393" i="5"/>
  <c r="N2393" i="5"/>
  <c r="O2393" i="5"/>
  <c r="P2393" i="5"/>
  <c r="Q2393" i="5"/>
  <c r="R2393" i="5"/>
  <c r="S2393" i="5"/>
  <c r="M2394" i="5"/>
  <c r="N2394" i="5"/>
  <c r="O2394" i="5"/>
  <c r="P2394" i="5"/>
  <c r="Q2394" i="5"/>
  <c r="R2394" i="5"/>
  <c r="S2394" i="5"/>
  <c r="M2395" i="5"/>
  <c r="N2395" i="5"/>
  <c r="O2395" i="5"/>
  <c r="P2395" i="5"/>
  <c r="Q2395" i="5"/>
  <c r="R2395" i="5"/>
  <c r="S2395" i="5"/>
  <c r="M2396" i="5"/>
  <c r="N2396" i="5"/>
  <c r="O2396" i="5"/>
  <c r="P2396" i="5"/>
  <c r="Q2396" i="5"/>
  <c r="R2396" i="5"/>
  <c r="S2396" i="5"/>
  <c r="M2397" i="5"/>
  <c r="N2397" i="5"/>
  <c r="O2397" i="5"/>
  <c r="P2397" i="5"/>
  <c r="Q2397" i="5"/>
  <c r="R2397" i="5"/>
  <c r="S2397" i="5"/>
  <c r="M2398" i="5"/>
  <c r="N2398" i="5"/>
  <c r="O2398" i="5"/>
  <c r="P2398" i="5"/>
  <c r="Q2398" i="5"/>
  <c r="R2398" i="5"/>
  <c r="S2398" i="5"/>
  <c r="M2399" i="5"/>
  <c r="N2399" i="5"/>
  <c r="O2399" i="5"/>
  <c r="P2399" i="5"/>
  <c r="Q2399" i="5"/>
  <c r="R2399" i="5"/>
  <c r="S2399" i="5"/>
  <c r="M2400" i="5"/>
  <c r="N2400" i="5"/>
  <c r="O2400" i="5"/>
  <c r="P2400" i="5"/>
  <c r="Q2400" i="5"/>
  <c r="R2400" i="5"/>
  <c r="S2400" i="5"/>
  <c r="M2401" i="5"/>
  <c r="N2401" i="5"/>
  <c r="O2401" i="5"/>
  <c r="P2401" i="5"/>
  <c r="Q2401" i="5"/>
  <c r="R2401" i="5"/>
  <c r="S2401" i="5"/>
  <c r="M2402" i="5"/>
  <c r="N2402" i="5"/>
  <c r="O2402" i="5"/>
  <c r="P2402" i="5"/>
  <c r="Q2402" i="5"/>
  <c r="R2402" i="5"/>
  <c r="S2402" i="5"/>
  <c r="M2403" i="5"/>
  <c r="N2403" i="5"/>
  <c r="O2403" i="5"/>
  <c r="P2403" i="5"/>
  <c r="Q2403" i="5"/>
  <c r="R2403" i="5"/>
  <c r="S2403" i="5"/>
  <c r="M2404" i="5"/>
  <c r="N2404" i="5"/>
  <c r="O2404" i="5"/>
  <c r="P2404" i="5"/>
  <c r="Q2404" i="5"/>
  <c r="R2404" i="5"/>
  <c r="S2404" i="5"/>
  <c r="M2405" i="5"/>
  <c r="N2405" i="5"/>
  <c r="O2405" i="5"/>
  <c r="P2405" i="5"/>
  <c r="Q2405" i="5"/>
  <c r="R2405" i="5"/>
  <c r="S2405" i="5"/>
  <c r="M2406" i="5"/>
  <c r="N2406" i="5"/>
  <c r="O2406" i="5"/>
  <c r="P2406" i="5"/>
  <c r="Q2406" i="5"/>
  <c r="R2406" i="5"/>
  <c r="S2406" i="5"/>
  <c r="M2407" i="5"/>
  <c r="N2407" i="5"/>
  <c r="O2407" i="5"/>
  <c r="P2407" i="5"/>
  <c r="Q2407" i="5"/>
  <c r="R2407" i="5"/>
  <c r="S2407" i="5"/>
  <c r="M2408" i="5"/>
  <c r="N2408" i="5"/>
  <c r="O2408" i="5"/>
  <c r="P2408" i="5"/>
  <c r="Q2408" i="5"/>
  <c r="R2408" i="5"/>
  <c r="S2408" i="5"/>
  <c r="M2409" i="5"/>
  <c r="N2409" i="5"/>
  <c r="O2409" i="5"/>
  <c r="P2409" i="5"/>
  <c r="Q2409" i="5"/>
  <c r="R2409" i="5"/>
  <c r="S2409" i="5"/>
  <c r="M2410" i="5"/>
  <c r="N2410" i="5"/>
  <c r="O2410" i="5"/>
  <c r="P2410" i="5"/>
  <c r="Q2410" i="5"/>
  <c r="R2410" i="5"/>
  <c r="S2410" i="5"/>
  <c r="M2411" i="5"/>
  <c r="N2411" i="5"/>
  <c r="O2411" i="5"/>
  <c r="P2411" i="5"/>
  <c r="Q2411" i="5"/>
  <c r="R2411" i="5"/>
  <c r="S2411" i="5"/>
  <c r="M2412" i="5"/>
  <c r="N2412" i="5"/>
  <c r="O2412" i="5"/>
  <c r="P2412" i="5"/>
  <c r="Q2412" i="5"/>
  <c r="R2412" i="5"/>
  <c r="S2412" i="5"/>
  <c r="M2413" i="5"/>
  <c r="N2413" i="5"/>
  <c r="O2413" i="5"/>
  <c r="P2413" i="5"/>
  <c r="Q2413" i="5"/>
  <c r="R2413" i="5"/>
  <c r="S2413" i="5"/>
  <c r="M2414" i="5"/>
  <c r="N2414" i="5"/>
  <c r="O2414" i="5"/>
  <c r="P2414" i="5"/>
  <c r="Q2414" i="5"/>
  <c r="R2414" i="5"/>
  <c r="S2414" i="5"/>
  <c r="M2415" i="5"/>
  <c r="N2415" i="5"/>
  <c r="O2415" i="5"/>
  <c r="P2415" i="5"/>
  <c r="Q2415" i="5"/>
  <c r="R2415" i="5"/>
  <c r="S2415" i="5"/>
  <c r="M2416" i="5"/>
  <c r="N2416" i="5"/>
  <c r="O2416" i="5"/>
  <c r="P2416" i="5"/>
  <c r="Q2416" i="5"/>
  <c r="R2416" i="5"/>
  <c r="S2416" i="5"/>
  <c r="M2417" i="5"/>
  <c r="N2417" i="5"/>
  <c r="O2417" i="5"/>
  <c r="P2417" i="5"/>
  <c r="Q2417" i="5"/>
  <c r="R2417" i="5"/>
  <c r="S2417" i="5"/>
  <c r="M2418" i="5"/>
  <c r="N2418" i="5"/>
  <c r="O2418" i="5"/>
  <c r="P2418" i="5"/>
  <c r="Q2418" i="5"/>
  <c r="R2418" i="5"/>
  <c r="S2418" i="5"/>
  <c r="M2419" i="5"/>
  <c r="N2419" i="5"/>
  <c r="O2419" i="5"/>
  <c r="P2419" i="5"/>
  <c r="Q2419" i="5"/>
  <c r="R2419" i="5"/>
  <c r="S2419" i="5"/>
  <c r="M2420" i="5"/>
  <c r="N2420" i="5"/>
  <c r="O2420" i="5"/>
  <c r="P2420" i="5"/>
  <c r="Q2420" i="5"/>
  <c r="R2420" i="5"/>
  <c r="S2420" i="5"/>
  <c r="M2421" i="5"/>
  <c r="N2421" i="5"/>
  <c r="O2421" i="5"/>
  <c r="P2421" i="5"/>
  <c r="Q2421" i="5"/>
  <c r="R2421" i="5"/>
  <c r="S2421" i="5"/>
  <c r="M2422" i="5"/>
  <c r="N2422" i="5"/>
  <c r="O2422" i="5"/>
  <c r="P2422" i="5"/>
  <c r="Q2422" i="5"/>
  <c r="R2422" i="5"/>
  <c r="S2422" i="5"/>
  <c r="M2423" i="5"/>
  <c r="N2423" i="5"/>
  <c r="O2423" i="5"/>
  <c r="P2423" i="5"/>
  <c r="Q2423" i="5"/>
  <c r="R2423" i="5"/>
  <c r="S2423" i="5"/>
  <c r="M2424" i="5"/>
  <c r="N2424" i="5"/>
  <c r="O2424" i="5"/>
  <c r="P2424" i="5"/>
  <c r="Q2424" i="5"/>
  <c r="R2424" i="5"/>
  <c r="S2424" i="5"/>
  <c r="M2425" i="5"/>
  <c r="N2425" i="5"/>
  <c r="O2425" i="5"/>
  <c r="P2425" i="5"/>
  <c r="Q2425" i="5"/>
  <c r="R2425" i="5"/>
  <c r="S2425" i="5"/>
  <c r="M2426" i="5"/>
  <c r="N2426" i="5"/>
  <c r="O2426" i="5"/>
  <c r="P2426" i="5"/>
  <c r="Q2426" i="5"/>
  <c r="R2426" i="5"/>
  <c r="S2426" i="5"/>
  <c r="M2427" i="5"/>
  <c r="N2427" i="5"/>
  <c r="O2427" i="5"/>
  <c r="P2427" i="5"/>
  <c r="Q2427" i="5"/>
  <c r="R2427" i="5"/>
  <c r="S2427" i="5"/>
  <c r="M2428" i="5"/>
  <c r="N2428" i="5"/>
  <c r="O2428" i="5"/>
  <c r="P2428" i="5"/>
  <c r="Q2428" i="5"/>
  <c r="R2428" i="5"/>
  <c r="S2428" i="5"/>
  <c r="M2429" i="5"/>
  <c r="N2429" i="5"/>
  <c r="O2429" i="5"/>
  <c r="P2429" i="5"/>
  <c r="Q2429" i="5"/>
  <c r="R2429" i="5"/>
  <c r="S2429" i="5"/>
  <c r="M2430" i="5"/>
  <c r="N2430" i="5"/>
  <c r="O2430" i="5"/>
  <c r="P2430" i="5"/>
  <c r="Q2430" i="5"/>
  <c r="R2430" i="5"/>
  <c r="S2430" i="5"/>
  <c r="M2431" i="5"/>
  <c r="N2431" i="5"/>
  <c r="O2431" i="5"/>
  <c r="P2431" i="5"/>
  <c r="Q2431" i="5"/>
  <c r="R2431" i="5"/>
  <c r="S2431" i="5"/>
  <c r="M2432" i="5"/>
  <c r="N2432" i="5"/>
  <c r="O2432" i="5"/>
  <c r="P2432" i="5"/>
  <c r="Q2432" i="5"/>
  <c r="R2432" i="5"/>
  <c r="S2432" i="5"/>
  <c r="M2433" i="5"/>
  <c r="N2433" i="5"/>
  <c r="O2433" i="5"/>
  <c r="P2433" i="5"/>
  <c r="Q2433" i="5"/>
  <c r="R2433" i="5"/>
  <c r="S2433" i="5"/>
  <c r="M2434" i="5"/>
  <c r="N2434" i="5"/>
  <c r="O2434" i="5"/>
  <c r="P2434" i="5"/>
  <c r="Q2434" i="5"/>
  <c r="R2434" i="5"/>
  <c r="S2434" i="5"/>
  <c r="M2435" i="5"/>
  <c r="N2435" i="5"/>
  <c r="O2435" i="5"/>
  <c r="P2435" i="5"/>
  <c r="Q2435" i="5"/>
  <c r="R2435" i="5"/>
  <c r="S2435" i="5"/>
  <c r="M2436" i="5"/>
  <c r="N2436" i="5"/>
  <c r="O2436" i="5"/>
  <c r="P2436" i="5"/>
  <c r="Q2436" i="5"/>
  <c r="R2436" i="5"/>
  <c r="S2436" i="5"/>
  <c r="M2437" i="5"/>
  <c r="N2437" i="5"/>
  <c r="O2437" i="5"/>
  <c r="P2437" i="5"/>
  <c r="Q2437" i="5"/>
  <c r="R2437" i="5"/>
  <c r="S2437" i="5"/>
  <c r="M2438" i="5"/>
  <c r="N2438" i="5"/>
  <c r="O2438" i="5"/>
  <c r="P2438" i="5"/>
  <c r="Q2438" i="5"/>
  <c r="R2438" i="5"/>
  <c r="S2438" i="5"/>
  <c r="M2439" i="5"/>
  <c r="N2439" i="5"/>
  <c r="O2439" i="5"/>
  <c r="P2439" i="5"/>
  <c r="Q2439" i="5"/>
  <c r="R2439" i="5"/>
  <c r="S2439" i="5"/>
  <c r="M2440" i="5"/>
  <c r="N2440" i="5"/>
  <c r="O2440" i="5"/>
  <c r="P2440" i="5"/>
  <c r="Q2440" i="5"/>
  <c r="R2440" i="5"/>
  <c r="S2440" i="5"/>
  <c r="M2441" i="5"/>
  <c r="N2441" i="5"/>
  <c r="O2441" i="5"/>
  <c r="P2441" i="5"/>
  <c r="Q2441" i="5"/>
  <c r="R2441" i="5"/>
  <c r="S2441" i="5"/>
  <c r="M2442" i="5"/>
  <c r="N2442" i="5"/>
  <c r="O2442" i="5"/>
  <c r="P2442" i="5"/>
  <c r="Q2442" i="5"/>
  <c r="R2442" i="5"/>
  <c r="S2442" i="5"/>
  <c r="M2443" i="5"/>
  <c r="N2443" i="5"/>
  <c r="O2443" i="5"/>
  <c r="P2443" i="5"/>
  <c r="Q2443" i="5"/>
  <c r="R2443" i="5"/>
  <c r="S2443" i="5"/>
  <c r="M2444" i="5"/>
  <c r="N2444" i="5"/>
  <c r="O2444" i="5"/>
  <c r="P2444" i="5"/>
  <c r="Q2444" i="5"/>
  <c r="R2444" i="5"/>
  <c r="S2444" i="5"/>
  <c r="M2445" i="5"/>
  <c r="N2445" i="5"/>
  <c r="O2445" i="5"/>
  <c r="P2445" i="5"/>
  <c r="Q2445" i="5"/>
  <c r="R2445" i="5"/>
  <c r="S2445" i="5"/>
  <c r="M2446" i="5"/>
  <c r="N2446" i="5"/>
  <c r="O2446" i="5"/>
  <c r="P2446" i="5"/>
  <c r="Q2446" i="5"/>
  <c r="R2446" i="5"/>
  <c r="S2446" i="5"/>
  <c r="M2447" i="5"/>
  <c r="N2447" i="5"/>
  <c r="O2447" i="5"/>
  <c r="P2447" i="5"/>
  <c r="Q2447" i="5"/>
  <c r="R2447" i="5"/>
  <c r="S2447" i="5"/>
  <c r="M2448" i="5"/>
  <c r="N2448" i="5"/>
  <c r="O2448" i="5"/>
  <c r="P2448" i="5"/>
  <c r="Q2448" i="5"/>
  <c r="R2448" i="5"/>
  <c r="S2448" i="5"/>
  <c r="M2449" i="5"/>
  <c r="N2449" i="5"/>
  <c r="O2449" i="5"/>
  <c r="P2449" i="5"/>
  <c r="Q2449" i="5"/>
  <c r="R2449" i="5"/>
  <c r="S2449" i="5"/>
  <c r="M2450" i="5"/>
  <c r="N2450" i="5"/>
  <c r="O2450" i="5"/>
  <c r="P2450" i="5"/>
  <c r="Q2450" i="5"/>
  <c r="R2450" i="5"/>
  <c r="S2450" i="5"/>
  <c r="M2451" i="5"/>
  <c r="N2451" i="5"/>
  <c r="O2451" i="5"/>
  <c r="P2451" i="5"/>
  <c r="Q2451" i="5"/>
  <c r="R2451" i="5"/>
  <c r="S2451" i="5"/>
  <c r="M2452" i="5"/>
  <c r="N2452" i="5"/>
  <c r="O2452" i="5"/>
  <c r="P2452" i="5"/>
  <c r="Q2452" i="5"/>
  <c r="R2452" i="5"/>
  <c r="S2452" i="5"/>
  <c r="M2453" i="5"/>
  <c r="N2453" i="5"/>
  <c r="O2453" i="5"/>
  <c r="P2453" i="5"/>
  <c r="Q2453" i="5"/>
  <c r="R2453" i="5"/>
  <c r="S2453" i="5"/>
  <c r="M2454" i="5"/>
  <c r="N2454" i="5"/>
  <c r="O2454" i="5"/>
  <c r="P2454" i="5"/>
  <c r="Q2454" i="5"/>
  <c r="R2454" i="5"/>
  <c r="S2454" i="5"/>
  <c r="M2455" i="5"/>
  <c r="N2455" i="5"/>
  <c r="O2455" i="5"/>
  <c r="P2455" i="5"/>
  <c r="Q2455" i="5"/>
  <c r="R2455" i="5"/>
  <c r="S2455" i="5"/>
  <c r="M2456" i="5"/>
  <c r="N2456" i="5"/>
  <c r="O2456" i="5"/>
  <c r="P2456" i="5"/>
  <c r="Q2456" i="5"/>
  <c r="R2456" i="5"/>
  <c r="S2456" i="5"/>
  <c r="M2457" i="5"/>
  <c r="N2457" i="5"/>
  <c r="O2457" i="5"/>
  <c r="P2457" i="5"/>
  <c r="Q2457" i="5"/>
  <c r="R2457" i="5"/>
  <c r="S2457" i="5"/>
  <c r="M2458" i="5"/>
  <c r="N2458" i="5"/>
  <c r="O2458" i="5"/>
  <c r="P2458" i="5"/>
  <c r="Q2458" i="5"/>
  <c r="R2458" i="5"/>
  <c r="S2458" i="5"/>
  <c r="M2459" i="5"/>
  <c r="N2459" i="5"/>
  <c r="O2459" i="5"/>
  <c r="P2459" i="5"/>
  <c r="Q2459" i="5"/>
  <c r="R2459" i="5"/>
  <c r="S2459" i="5"/>
  <c r="M2460" i="5"/>
  <c r="N2460" i="5"/>
  <c r="O2460" i="5"/>
  <c r="P2460" i="5"/>
  <c r="Q2460" i="5"/>
  <c r="R2460" i="5"/>
  <c r="S2460" i="5"/>
  <c r="M2461" i="5"/>
  <c r="N2461" i="5"/>
  <c r="O2461" i="5"/>
  <c r="P2461" i="5"/>
  <c r="Q2461" i="5"/>
  <c r="R2461" i="5"/>
  <c r="S2461" i="5"/>
  <c r="M2462" i="5"/>
  <c r="N2462" i="5"/>
  <c r="O2462" i="5"/>
  <c r="P2462" i="5"/>
  <c r="Q2462" i="5"/>
  <c r="R2462" i="5"/>
  <c r="S2462" i="5"/>
  <c r="M2463" i="5"/>
  <c r="N2463" i="5"/>
  <c r="O2463" i="5"/>
  <c r="P2463" i="5"/>
  <c r="Q2463" i="5"/>
  <c r="R2463" i="5"/>
  <c r="S2463" i="5"/>
  <c r="M2464" i="5"/>
  <c r="N2464" i="5"/>
  <c r="O2464" i="5"/>
  <c r="P2464" i="5"/>
  <c r="Q2464" i="5"/>
  <c r="R2464" i="5"/>
  <c r="S2464" i="5"/>
  <c r="M2465" i="5"/>
  <c r="N2465" i="5"/>
  <c r="O2465" i="5"/>
  <c r="P2465" i="5"/>
  <c r="Q2465" i="5"/>
  <c r="R2465" i="5"/>
  <c r="S2465" i="5"/>
  <c r="M2466" i="5"/>
  <c r="N2466" i="5"/>
  <c r="O2466" i="5"/>
  <c r="P2466" i="5"/>
  <c r="Q2466" i="5"/>
  <c r="R2466" i="5"/>
  <c r="S2466" i="5"/>
  <c r="M2467" i="5"/>
  <c r="N2467" i="5"/>
  <c r="O2467" i="5"/>
  <c r="P2467" i="5"/>
  <c r="Q2467" i="5"/>
  <c r="R2467" i="5"/>
  <c r="S2467" i="5"/>
  <c r="M2468" i="5"/>
  <c r="N2468" i="5"/>
  <c r="O2468" i="5"/>
  <c r="P2468" i="5"/>
  <c r="Q2468" i="5"/>
  <c r="R2468" i="5"/>
  <c r="S2468" i="5"/>
  <c r="M2469" i="5"/>
  <c r="N2469" i="5"/>
  <c r="O2469" i="5"/>
  <c r="P2469" i="5"/>
  <c r="Q2469" i="5"/>
  <c r="R2469" i="5"/>
  <c r="S2469" i="5"/>
  <c r="M2470" i="5"/>
  <c r="N2470" i="5"/>
  <c r="O2470" i="5"/>
  <c r="P2470" i="5"/>
  <c r="Q2470" i="5"/>
  <c r="R2470" i="5"/>
  <c r="S2470" i="5"/>
  <c r="M2471" i="5"/>
  <c r="N2471" i="5"/>
  <c r="O2471" i="5"/>
  <c r="P2471" i="5"/>
  <c r="Q2471" i="5"/>
  <c r="R2471" i="5"/>
  <c r="S2471" i="5"/>
  <c r="M2472" i="5"/>
  <c r="N2472" i="5"/>
  <c r="O2472" i="5"/>
  <c r="P2472" i="5"/>
  <c r="Q2472" i="5"/>
  <c r="R2472" i="5"/>
  <c r="S2472" i="5"/>
  <c r="M2473" i="5"/>
  <c r="N2473" i="5"/>
  <c r="O2473" i="5"/>
  <c r="P2473" i="5"/>
  <c r="Q2473" i="5"/>
  <c r="R2473" i="5"/>
  <c r="S2473" i="5"/>
  <c r="M2474" i="5"/>
  <c r="N2474" i="5"/>
  <c r="O2474" i="5"/>
  <c r="P2474" i="5"/>
  <c r="Q2474" i="5"/>
  <c r="R2474" i="5"/>
  <c r="S2474" i="5"/>
  <c r="M2475" i="5"/>
  <c r="N2475" i="5"/>
  <c r="O2475" i="5"/>
  <c r="P2475" i="5"/>
  <c r="Q2475" i="5"/>
  <c r="R2475" i="5"/>
  <c r="S2475" i="5"/>
  <c r="M2476" i="5"/>
  <c r="N2476" i="5"/>
  <c r="O2476" i="5"/>
  <c r="P2476" i="5"/>
  <c r="Q2476" i="5"/>
  <c r="R2476" i="5"/>
  <c r="S2476" i="5"/>
  <c r="M2477" i="5"/>
  <c r="N2477" i="5"/>
  <c r="O2477" i="5"/>
  <c r="P2477" i="5"/>
  <c r="Q2477" i="5"/>
  <c r="R2477" i="5"/>
  <c r="S2477" i="5"/>
  <c r="M2478" i="5"/>
  <c r="N2478" i="5"/>
  <c r="O2478" i="5"/>
  <c r="P2478" i="5"/>
  <c r="Q2478" i="5"/>
  <c r="R2478" i="5"/>
  <c r="S2478" i="5"/>
  <c r="M2479" i="5"/>
  <c r="N2479" i="5"/>
  <c r="O2479" i="5"/>
  <c r="P2479" i="5"/>
  <c r="Q2479" i="5"/>
  <c r="R2479" i="5"/>
  <c r="S2479" i="5"/>
  <c r="M2480" i="5"/>
  <c r="N2480" i="5"/>
  <c r="O2480" i="5"/>
  <c r="P2480" i="5"/>
  <c r="Q2480" i="5"/>
  <c r="R2480" i="5"/>
  <c r="S2480" i="5"/>
  <c r="M2481" i="5"/>
  <c r="N2481" i="5"/>
  <c r="O2481" i="5"/>
  <c r="P2481" i="5"/>
  <c r="Q2481" i="5"/>
  <c r="R2481" i="5"/>
  <c r="S2481" i="5"/>
  <c r="M2482" i="5"/>
  <c r="N2482" i="5"/>
  <c r="O2482" i="5"/>
  <c r="P2482" i="5"/>
  <c r="Q2482" i="5"/>
  <c r="R2482" i="5"/>
  <c r="S2482" i="5"/>
  <c r="M2483" i="5"/>
  <c r="N2483" i="5"/>
  <c r="O2483" i="5"/>
  <c r="P2483" i="5"/>
  <c r="Q2483" i="5"/>
  <c r="R2483" i="5"/>
  <c r="S2483" i="5"/>
  <c r="M2484" i="5"/>
  <c r="N2484" i="5"/>
  <c r="O2484" i="5"/>
  <c r="P2484" i="5"/>
  <c r="Q2484" i="5"/>
  <c r="R2484" i="5"/>
  <c r="S2484" i="5"/>
  <c r="M2485" i="5"/>
  <c r="N2485" i="5"/>
  <c r="O2485" i="5"/>
  <c r="P2485" i="5"/>
  <c r="Q2485" i="5"/>
  <c r="R2485" i="5"/>
  <c r="S2485" i="5"/>
  <c r="M2486" i="5"/>
  <c r="N2486" i="5"/>
  <c r="O2486" i="5"/>
  <c r="P2486" i="5"/>
  <c r="Q2486" i="5"/>
  <c r="R2486" i="5"/>
  <c r="S2486" i="5"/>
  <c r="M2487" i="5"/>
  <c r="N2487" i="5"/>
  <c r="O2487" i="5"/>
  <c r="P2487" i="5"/>
  <c r="Q2487" i="5"/>
  <c r="R2487" i="5"/>
  <c r="S2487" i="5"/>
  <c r="M2488" i="5"/>
  <c r="N2488" i="5"/>
  <c r="O2488" i="5"/>
  <c r="P2488" i="5"/>
  <c r="Q2488" i="5"/>
  <c r="R2488" i="5"/>
  <c r="S2488" i="5"/>
  <c r="M2489" i="5"/>
  <c r="N2489" i="5"/>
  <c r="O2489" i="5"/>
  <c r="P2489" i="5"/>
  <c r="Q2489" i="5"/>
  <c r="R2489" i="5"/>
  <c r="S2489" i="5"/>
  <c r="M2490" i="5"/>
  <c r="N2490" i="5"/>
  <c r="O2490" i="5"/>
  <c r="P2490" i="5"/>
  <c r="Q2490" i="5"/>
  <c r="R2490" i="5"/>
  <c r="S2490" i="5"/>
  <c r="M2491" i="5"/>
  <c r="N2491" i="5"/>
  <c r="O2491" i="5"/>
  <c r="P2491" i="5"/>
  <c r="Q2491" i="5"/>
  <c r="R2491" i="5"/>
  <c r="S2491" i="5"/>
  <c r="M2492" i="5"/>
  <c r="N2492" i="5"/>
  <c r="O2492" i="5"/>
  <c r="P2492" i="5"/>
  <c r="Q2492" i="5"/>
  <c r="R2492" i="5"/>
  <c r="S2492" i="5"/>
  <c r="M2493" i="5"/>
  <c r="N2493" i="5"/>
  <c r="O2493" i="5"/>
  <c r="P2493" i="5"/>
  <c r="Q2493" i="5"/>
  <c r="R2493" i="5"/>
  <c r="S2493" i="5"/>
  <c r="M2494" i="5"/>
  <c r="N2494" i="5"/>
  <c r="O2494" i="5"/>
  <c r="P2494" i="5"/>
  <c r="Q2494" i="5"/>
  <c r="R2494" i="5"/>
  <c r="S2494" i="5"/>
  <c r="M2495" i="5"/>
  <c r="N2495" i="5"/>
  <c r="O2495" i="5"/>
  <c r="P2495" i="5"/>
  <c r="Q2495" i="5"/>
  <c r="R2495" i="5"/>
  <c r="S2495" i="5"/>
  <c r="M2496" i="5"/>
  <c r="N2496" i="5"/>
  <c r="O2496" i="5"/>
  <c r="P2496" i="5"/>
  <c r="Q2496" i="5"/>
  <c r="R2496" i="5"/>
  <c r="S2496" i="5"/>
  <c r="M2497" i="5"/>
  <c r="N2497" i="5"/>
  <c r="O2497" i="5"/>
  <c r="P2497" i="5"/>
  <c r="Q2497" i="5"/>
  <c r="R2497" i="5"/>
  <c r="S2497" i="5"/>
  <c r="M2498" i="5"/>
  <c r="N2498" i="5"/>
  <c r="O2498" i="5"/>
  <c r="P2498" i="5"/>
  <c r="Q2498" i="5"/>
  <c r="R2498" i="5"/>
  <c r="S2498" i="5"/>
  <c r="M2499" i="5"/>
  <c r="N2499" i="5"/>
  <c r="O2499" i="5"/>
  <c r="P2499" i="5"/>
  <c r="Q2499" i="5"/>
  <c r="R2499" i="5"/>
  <c r="S2499" i="5"/>
  <c r="M2500" i="5"/>
  <c r="N2500" i="5"/>
  <c r="O2500" i="5"/>
  <c r="P2500" i="5"/>
  <c r="Q2500" i="5"/>
  <c r="R2500" i="5"/>
  <c r="S2500" i="5"/>
  <c r="M2501" i="5"/>
  <c r="N2501" i="5"/>
  <c r="O2501" i="5"/>
  <c r="P2501" i="5"/>
  <c r="Q2501" i="5"/>
  <c r="R2501" i="5"/>
  <c r="S2501" i="5"/>
  <c r="M2502" i="5"/>
  <c r="N2502" i="5"/>
  <c r="O2502" i="5"/>
  <c r="P2502" i="5"/>
  <c r="Q2502" i="5"/>
  <c r="R2502" i="5"/>
  <c r="S2502" i="5"/>
  <c r="M2503" i="5"/>
  <c r="N2503" i="5"/>
  <c r="O2503" i="5"/>
  <c r="P2503" i="5"/>
  <c r="Q2503" i="5"/>
  <c r="R2503" i="5"/>
  <c r="S2503" i="5"/>
  <c r="M2504" i="5"/>
  <c r="N2504" i="5"/>
  <c r="O2504" i="5"/>
  <c r="P2504" i="5"/>
  <c r="Q2504" i="5"/>
  <c r="R2504" i="5"/>
  <c r="S2504" i="5"/>
  <c r="M2505" i="5"/>
  <c r="N2505" i="5"/>
  <c r="O2505" i="5"/>
  <c r="P2505" i="5"/>
  <c r="Q2505" i="5"/>
  <c r="R2505" i="5"/>
  <c r="S2505" i="5"/>
  <c r="M2506" i="5"/>
  <c r="N2506" i="5"/>
  <c r="O2506" i="5"/>
  <c r="P2506" i="5"/>
  <c r="Q2506" i="5"/>
  <c r="R2506" i="5"/>
  <c r="S2506" i="5"/>
  <c r="M2507" i="5"/>
  <c r="N2507" i="5"/>
  <c r="O2507" i="5"/>
  <c r="P2507" i="5"/>
  <c r="Q2507" i="5"/>
  <c r="R2507" i="5"/>
  <c r="S2507" i="5"/>
  <c r="M2508" i="5"/>
  <c r="N2508" i="5"/>
  <c r="O2508" i="5"/>
  <c r="P2508" i="5"/>
  <c r="Q2508" i="5"/>
  <c r="R2508" i="5"/>
  <c r="S2508" i="5"/>
  <c r="M2509" i="5"/>
  <c r="N2509" i="5"/>
  <c r="O2509" i="5"/>
  <c r="P2509" i="5"/>
  <c r="Q2509" i="5"/>
  <c r="R2509" i="5"/>
  <c r="S2509" i="5"/>
  <c r="M2510" i="5"/>
  <c r="N2510" i="5"/>
  <c r="O2510" i="5"/>
  <c r="P2510" i="5"/>
  <c r="Q2510" i="5"/>
  <c r="R2510" i="5"/>
  <c r="S2510" i="5"/>
  <c r="M2511" i="5"/>
  <c r="N2511" i="5"/>
  <c r="O2511" i="5"/>
  <c r="P2511" i="5"/>
  <c r="Q2511" i="5"/>
  <c r="R2511" i="5"/>
  <c r="S2511" i="5"/>
  <c r="M2512" i="5"/>
  <c r="N2512" i="5"/>
  <c r="O2512" i="5"/>
  <c r="P2512" i="5"/>
  <c r="Q2512" i="5"/>
  <c r="R2512" i="5"/>
  <c r="S2512" i="5"/>
  <c r="M2513" i="5"/>
  <c r="N2513" i="5"/>
  <c r="O2513" i="5"/>
  <c r="P2513" i="5"/>
  <c r="Q2513" i="5"/>
  <c r="R2513" i="5"/>
  <c r="S2513" i="5"/>
  <c r="M2514" i="5"/>
  <c r="N2514" i="5"/>
  <c r="O2514" i="5"/>
  <c r="P2514" i="5"/>
  <c r="Q2514" i="5"/>
  <c r="R2514" i="5"/>
  <c r="S2514" i="5"/>
  <c r="M2515" i="5"/>
  <c r="N2515" i="5"/>
  <c r="O2515" i="5"/>
  <c r="P2515" i="5"/>
  <c r="Q2515" i="5"/>
  <c r="R2515" i="5"/>
  <c r="S2515" i="5"/>
  <c r="M2516" i="5"/>
  <c r="N2516" i="5"/>
  <c r="O2516" i="5"/>
  <c r="P2516" i="5"/>
  <c r="Q2516" i="5"/>
  <c r="R2516" i="5"/>
  <c r="S2516" i="5"/>
  <c r="M2517" i="5"/>
  <c r="N2517" i="5"/>
  <c r="O2517" i="5"/>
  <c r="P2517" i="5"/>
  <c r="Q2517" i="5"/>
  <c r="R2517" i="5"/>
  <c r="S2517" i="5"/>
  <c r="M2518" i="5"/>
  <c r="N2518" i="5"/>
  <c r="O2518" i="5"/>
  <c r="P2518" i="5"/>
  <c r="Q2518" i="5"/>
  <c r="R2518" i="5"/>
  <c r="S2518" i="5"/>
  <c r="M2519" i="5"/>
  <c r="N2519" i="5"/>
  <c r="O2519" i="5"/>
  <c r="P2519" i="5"/>
  <c r="Q2519" i="5"/>
  <c r="R2519" i="5"/>
  <c r="S2519" i="5"/>
  <c r="M2520" i="5"/>
  <c r="N2520" i="5"/>
  <c r="O2520" i="5"/>
  <c r="P2520" i="5"/>
  <c r="Q2520" i="5"/>
  <c r="R2520" i="5"/>
  <c r="S2520" i="5"/>
  <c r="M2521" i="5"/>
  <c r="N2521" i="5"/>
  <c r="O2521" i="5"/>
  <c r="P2521" i="5"/>
  <c r="Q2521" i="5"/>
  <c r="R2521" i="5"/>
  <c r="S2521" i="5"/>
  <c r="M2522" i="5"/>
  <c r="N2522" i="5"/>
  <c r="O2522" i="5"/>
  <c r="P2522" i="5"/>
  <c r="Q2522" i="5"/>
  <c r="R2522" i="5"/>
  <c r="S2522" i="5"/>
  <c r="M2523" i="5"/>
  <c r="N2523" i="5"/>
  <c r="O2523" i="5"/>
  <c r="P2523" i="5"/>
  <c r="Q2523" i="5"/>
  <c r="R2523" i="5"/>
  <c r="S2523" i="5"/>
  <c r="M2524" i="5"/>
  <c r="N2524" i="5"/>
  <c r="O2524" i="5"/>
  <c r="P2524" i="5"/>
  <c r="Q2524" i="5"/>
  <c r="R2524" i="5"/>
  <c r="S2524" i="5"/>
  <c r="M2525" i="5"/>
  <c r="N2525" i="5"/>
  <c r="O2525" i="5"/>
  <c r="P2525" i="5"/>
  <c r="Q2525" i="5"/>
  <c r="R2525" i="5"/>
  <c r="S2525" i="5"/>
  <c r="M2526" i="5"/>
  <c r="N2526" i="5"/>
  <c r="O2526" i="5"/>
  <c r="P2526" i="5"/>
  <c r="Q2526" i="5"/>
  <c r="R2526" i="5"/>
  <c r="S2526" i="5"/>
  <c r="M2527" i="5"/>
  <c r="N2527" i="5"/>
  <c r="O2527" i="5"/>
  <c r="P2527" i="5"/>
  <c r="Q2527" i="5"/>
  <c r="R2527" i="5"/>
  <c r="S2527" i="5"/>
  <c r="M2528" i="5"/>
  <c r="N2528" i="5"/>
  <c r="O2528" i="5"/>
  <c r="P2528" i="5"/>
  <c r="Q2528" i="5"/>
  <c r="R2528" i="5"/>
  <c r="S2528" i="5"/>
  <c r="M2529" i="5"/>
  <c r="N2529" i="5"/>
  <c r="O2529" i="5"/>
  <c r="P2529" i="5"/>
  <c r="Q2529" i="5"/>
  <c r="R2529" i="5"/>
  <c r="S2529" i="5"/>
  <c r="M2530" i="5"/>
  <c r="N2530" i="5"/>
  <c r="O2530" i="5"/>
  <c r="P2530" i="5"/>
  <c r="Q2530" i="5"/>
  <c r="R2530" i="5"/>
  <c r="S2530" i="5"/>
  <c r="M2531" i="5"/>
  <c r="N2531" i="5"/>
  <c r="O2531" i="5"/>
  <c r="P2531" i="5"/>
  <c r="Q2531" i="5"/>
  <c r="R2531" i="5"/>
  <c r="S2531" i="5"/>
  <c r="M2532" i="5"/>
  <c r="N2532" i="5"/>
  <c r="O2532" i="5"/>
  <c r="P2532" i="5"/>
  <c r="Q2532" i="5"/>
  <c r="R2532" i="5"/>
  <c r="S2532" i="5"/>
  <c r="M2533" i="5"/>
  <c r="N2533" i="5"/>
  <c r="O2533" i="5"/>
  <c r="P2533" i="5"/>
  <c r="Q2533" i="5"/>
  <c r="R2533" i="5"/>
  <c r="S2533" i="5"/>
  <c r="M2534" i="5"/>
  <c r="N2534" i="5"/>
  <c r="O2534" i="5"/>
  <c r="P2534" i="5"/>
  <c r="Q2534" i="5"/>
  <c r="R2534" i="5"/>
  <c r="S2534" i="5"/>
  <c r="M2535" i="5"/>
  <c r="N2535" i="5"/>
  <c r="O2535" i="5"/>
  <c r="P2535" i="5"/>
  <c r="Q2535" i="5"/>
  <c r="R2535" i="5"/>
  <c r="S2535" i="5"/>
  <c r="M2536" i="5"/>
  <c r="N2536" i="5"/>
  <c r="O2536" i="5"/>
  <c r="P2536" i="5"/>
  <c r="Q2536" i="5"/>
  <c r="R2536" i="5"/>
  <c r="S2536" i="5"/>
  <c r="M2537" i="5"/>
  <c r="N2537" i="5"/>
  <c r="O2537" i="5"/>
  <c r="P2537" i="5"/>
  <c r="Q2537" i="5"/>
  <c r="R2537" i="5"/>
  <c r="S2537" i="5"/>
  <c r="M2538" i="5"/>
  <c r="N2538" i="5"/>
  <c r="O2538" i="5"/>
  <c r="P2538" i="5"/>
  <c r="Q2538" i="5"/>
  <c r="R2538" i="5"/>
  <c r="S2538" i="5"/>
  <c r="M2539" i="5"/>
  <c r="N2539" i="5"/>
  <c r="O2539" i="5"/>
  <c r="P2539" i="5"/>
  <c r="Q2539" i="5"/>
  <c r="R2539" i="5"/>
  <c r="S2539" i="5"/>
  <c r="M2540" i="5"/>
  <c r="N2540" i="5"/>
  <c r="O2540" i="5"/>
  <c r="P2540" i="5"/>
  <c r="Q2540" i="5"/>
  <c r="R2540" i="5"/>
  <c r="S2540" i="5"/>
  <c r="M2541" i="5"/>
  <c r="N2541" i="5"/>
  <c r="O2541" i="5"/>
  <c r="P2541" i="5"/>
  <c r="Q2541" i="5"/>
  <c r="R2541" i="5"/>
  <c r="S2541" i="5"/>
  <c r="M2542" i="5"/>
  <c r="N2542" i="5"/>
  <c r="O2542" i="5"/>
  <c r="P2542" i="5"/>
  <c r="Q2542" i="5"/>
  <c r="R2542" i="5"/>
  <c r="S2542" i="5"/>
  <c r="M2543" i="5"/>
  <c r="N2543" i="5"/>
  <c r="O2543" i="5"/>
  <c r="P2543" i="5"/>
  <c r="Q2543" i="5"/>
  <c r="R2543" i="5"/>
  <c r="S2543" i="5"/>
  <c r="M2544" i="5"/>
  <c r="N2544" i="5"/>
  <c r="O2544" i="5"/>
  <c r="P2544" i="5"/>
  <c r="Q2544" i="5"/>
  <c r="R2544" i="5"/>
  <c r="S2544" i="5"/>
  <c r="M2545" i="5"/>
  <c r="N2545" i="5"/>
  <c r="O2545" i="5"/>
  <c r="P2545" i="5"/>
  <c r="Q2545" i="5"/>
  <c r="R2545" i="5"/>
  <c r="S2545" i="5"/>
  <c r="M2546" i="5"/>
  <c r="N2546" i="5"/>
  <c r="O2546" i="5"/>
  <c r="P2546" i="5"/>
  <c r="Q2546" i="5"/>
  <c r="R2546" i="5"/>
  <c r="S2546" i="5"/>
  <c r="M2547" i="5"/>
  <c r="N2547" i="5"/>
  <c r="O2547" i="5"/>
  <c r="P2547" i="5"/>
  <c r="Q2547" i="5"/>
  <c r="R2547" i="5"/>
  <c r="S2547" i="5"/>
  <c r="M2548" i="5"/>
  <c r="N2548" i="5"/>
  <c r="O2548" i="5"/>
  <c r="P2548" i="5"/>
  <c r="Q2548" i="5"/>
  <c r="R2548" i="5"/>
  <c r="S2548" i="5"/>
  <c r="M2549" i="5"/>
  <c r="N2549" i="5"/>
  <c r="O2549" i="5"/>
  <c r="P2549" i="5"/>
  <c r="Q2549" i="5"/>
  <c r="R2549" i="5"/>
  <c r="S2549" i="5"/>
  <c r="M2550" i="5"/>
  <c r="N2550" i="5"/>
  <c r="O2550" i="5"/>
  <c r="P2550" i="5"/>
  <c r="Q2550" i="5"/>
  <c r="R2550" i="5"/>
  <c r="S2550" i="5"/>
  <c r="M2551" i="5"/>
  <c r="N2551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M3" i="12"/>
  <c r="N3" i="12"/>
  <c r="O3" i="12"/>
  <c r="P3" i="12"/>
  <c r="Q3" i="12"/>
  <c r="R3" i="12"/>
  <c r="S3" i="12"/>
  <c r="M4" i="12"/>
  <c r="N4" i="12"/>
  <c r="O4" i="12"/>
  <c r="P4" i="12"/>
  <c r="Q4" i="12"/>
  <c r="R4" i="12"/>
  <c r="S4" i="12"/>
  <c r="M5" i="12"/>
  <c r="N5" i="12"/>
  <c r="O5" i="12"/>
  <c r="P5" i="12"/>
  <c r="Q5" i="12"/>
  <c r="R5" i="12"/>
  <c r="S5" i="12"/>
  <c r="M6" i="12"/>
  <c r="N6" i="12"/>
  <c r="O6" i="12"/>
  <c r="P6" i="12"/>
  <c r="Q6" i="12"/>
  <c r="R6" i="12"/>
  <c r="S6" i="12"/>
  <c r="M7" i="12"/>
  <c r="N7" i="12"/>
  <c r="O7" i="12"/>
  <c r="P7" i="12"/>
  <c r="Q7" i="12"/>
  <c r="R7" i="12"/>
  <c r="S7" i="12"/>
  <c r="M8" i="12"/>
  <c r="N8" i="12"/>
  <c r="O8" i="12"/>
  <c r="P8" i="12"/>
  <c r="Q8" i="12"/>
  <c r="R8" i="12"/>
  <c r="S8" i="12"/>
  <c r="M9" i="12"/>
  <c r="N9" i="12"/>
  <c r="O9" i="12"/>
  <c r="P9" i="12"/>
  <c r="Q9" i="12"/>
  <c r="R9" i="12"/>
  <c r="S9" i="12"/>
  <c r="M10" i="12"/>
  <c r="N10" i="12"/>
  <c r="O10" i="12"/>
  <c r="P10" i="12"/>
  <c r="Q10" i="12"/>
  <c r="R10" i="12"/>
  <c r="S10" i="12"/>
  <c r="M11" i="12"/>
  <c r="N11" i="12"/>
  <c r="O11" i="12"/>
  <c r="P11" i="12"/>
  <c r="Q11" i="12"/>
  <c r="R11" i="12"/>
  <c r="S11" i="12"/>
  <c r="M12" i="12"/>
  <c r="N12" i="12"/>
  <c r="O12" i="12"/>
  <c r="P12" i="12"/>
  <c r="Q12" i="12"/>
  <c r="R12" i="12"/>
  <c r="S12" i="12"/>
  <c r="M13" i="12"/>
  <c r="N13" i="12"/>
  <c r="O13" i="12"/>
  <c r="P13" i="12"/>
  <c r="Q13" i="12"/>
  <c r="R13" i="12"/>
  <c r="S13" i="12"/>
  <c r="M14" i="12"/>
  <c r="N14" i="12"/>
  <c r="O14" i="12"/>
  <c r="P14" i="12"/>
  <c r="Q14" i="12"/>
  <c r="R14" i="12"/>
  <c r="S14" i="12"/>
  <c r="M15" i="12"/>
  <c r="N15" i="12"/>
  <c r="O15" i="12"/>
  <c r="P15" i="12"/>
  <c r="Q15" i="12"/>
  <c r="R15" i="12"/>
  <c r="S15" i="12"/>
  <c r="M16" i="12"/>
  <c r="N16" i="12"/>
  <c r="O16" i="12"/>
  <c r="P16" i="12"/>
  <c r="Q16" i="12"/>
  <c r="R16" i="12"/>
  <c r="S16" i="12"/>
  <c r="M17" i="12"/>
  <c r="N17" i="12"/>
  <c r="O17" i="12"/>
  <c r="P17" i="12"/>
  <c r="Q17" i="12"/>
  <c r="R17" i="12"/>
  <c r="S17" i="12"/>
  <c r="M18" i="12"/>
  <c r="N18" i="12"/>
  <c r="O18" i="12"/>
  <c r="P18" i="12"/>
  <c r="Q18" i="12"/>
  <c r="R18" i="12"/>
  <c r="S18" i="12"/>
  <c r="M19" i="12"/>
  <c r="N19" i="12"/>
  <c r="O19" i="12"/>
  <c r="P19" i="12"/>
  <c r="Q19" i="12"/>
  <c r="R19" i="12"/>
  <c r="S19" i="12"/>
  <c r="M20" i="12"/>
  <c r="N20" i="12"/>
  <c r="O20" i="12"/>
  <c r="P20" i="12"/>
  <c r="Q20" i="12"/>
  <c r="R20" i="12"/>
  <c r="S20" i="12"/>
  <c r="M21" i="12"/>
  <c r="N21" i="12"/>
  <c r="O21" i="12"/>
  <c r="P21" i="12"/>
  <c r="Q21" i="12"/>
  <c r="R21" i="12"/>
  <c r="S21" i="12"/>
  <c r="M22" i="12"/>
  <c r="N22" i="12"/>
  <c r="O22" i="12"/>
  <c r="P22" i="12"/>
  <c r="Q22" i="12"/>
  <c r="R22" i="12"/>
  <c r="S22" i="12"/>
  <c r="M23" i="12"/>
  <c r="N23" i="12"/>
  <c r="O23" i="12"/>
  <c r="P23" i="12"/>
  <c r="Q23" i="12"/>
  <c r="R23" i="12"/>
  <c r="S23" i="12"/>
  <c r="M24" i="12"/>
  <c r="N24" i="12"/>
  <c r="O24" i="12"/>
  <c r="P24" i="12"/>
  <c r="Q24" i="12"/>
  <c r="R24" i="12"/>
  <c r="S24" i="12"/>
  <c r="M25" i="12"/>
  <c r="N25" i="12"/>
  <c r="O25" i="12"/>
  <c r="P25" i="12"/>
  <c r="Q25" i="12"/>
  <c r="R25" i="12"/>
  <c r="S25" i="12"/>
  <c r="M26" i="12"/>
  <c r="N26" i="12"/>
  <c r="O26" i="12"/>
  <c r="P26" i="12"/>
  <c r="Q26" i="12"/>
  <c r="R26" i="12"/>
  <c r="S26" i="12"/>
  <c r="M27" i="12"/>
  <c r="N27" i="12"/>
  <c r="O27" i="12"/>
  <c r="P27" i="12"/>
  <c r="Q27" i="12"/>
  <c r="R27" i="12"/>
  <c r="S27" i="12"/>
  <c r="M28" i="12"/>
  <c r="N28" i="12"/>
  <c r="O28" i="12"/>
  <c r="P28" i="12"/>
  <c r="Q28" i="12"/>
  <c r="R28" i="12"/>
  <c r="S28" i="12"/>
  <c r="M29" i="12"/>
  <c r="N29" i="12"/>
  <c r="O29" i="12"/>
  <c r="P29" i="12"/>
  <c r="Q29" i="12"/>
  <c r="R29" i="12"/>
  <c r="S29" i="12"/>
  <c r="M30" i="12"/>
  <c r="N30" i="12"/>
  <c r="O30" i="12"/>
  <c r="P30" i="12"/>
  <c r="Q30" i="12"/>
  <c r="R30" i="12"/>
  <c r="S30" i="12"/>
  <c r="M31" i="12"/>
  <c r="N31" i="12"/>
  <c r="O31" i="12"/>
  <c r="P31" i="12"/>
  <c r="Q31" i="12"/>
  <c r="R31" i="12"/>
  <c r="S31" i="12"/>
  <c r="M32" i="12"/>
  <c r="N32" i="12"/>
  <c r="O32" i="12"/>
  <c r="P32" i="12"/>
  <c r="Q32" i="12"/>
  <c r="R32" i="12"/>
  <c r="S32" i="12"/>
  <c r="M33" i="12"/>
  <c r="N33" i="12"/>
  <c r="O33" i="12"/>
  <c r="P33" i="12"/>
  <c r="Q33" i="12"/>
  <c r="R33" i="12"/>
  <c r="S33" i="12"/>
  <c r="M34" i="12"/>
  <c r="N34" i="12"/>
  <c r="O34" i="12"/>
  <c r="P34" i="12"/>
  <c r="Q34" i="12"/>
  <c r="R34" i="12"/>
  <c r="S34" i="12"/>
  <c r="M35" i="12"/>
  <c r="N35" i="12"/>
  <c r="O35" i="12"/>
  <c r="P35" i="12"/>
  <c r="Q35" i="12"/>
  <c r="R35" i="12"/>
  <c r="S35" i="12"/>
  <c r="M36" i="12"/>
  <c r="N36" i="12"/>
  <c r="O36" i="12"/>
  <c r="P36" i="12"/>
  <c r="Q36" i="12"/>
  <c r="R36" i="12"/>
  <c r="S36" i="12"/>
  <c r="M37" i="12"/>
  <c r="N37" i="12"/>
  <c r="O37" i="12"/>
  <c r="P37" i="12"/>
  <c r="Q37" i="12"/>
  <c r="R37" i="12"/>
  <c r="S37" i="12"/>
  <c r="M38" i="12"/>
  <c r="N38" i="12"/>
  <c r="O38" i="12"/>
  <c r="P38" i="12"/>
  <c r="Q38" i="12"/>
  <c r="R38" i="12"/>
  <c r="S38" i="12"/>
  <c r="M39" i="12"/>
  <c r="N39" i="12"/>
  <c r="O39" i="12"/>
  <c r="P39" i="12"/>
  <c r="Q39" i="12"/>
  <c r="R39" i="12"/>
  <c r="S39" i="12"/>
  <c r="M40" i="12"/>
  <c r="N40" i="12"/>
  <c r="O40" i="12"/>
  <c r="P40" i="12"/>
  <c r="Q40" i="12"/>
  <c r="R40" i="12"/>
  <c r="S40" i="12"/>
  <c r="M41" i="12"/>
  <c r="N41" i="12"/>
  <c r="O41" i="12"/>
  <c r="P41" i="12"/>
  <c r="Q41" i="12"/>
  <c r="R41" i="12"/>
  <c r="S41" i="12"/>
  <c r="M42" i="12"/>
  <c r="N42" i="12"/>
  <c r="O42" i="12"/>
  <c r="P42" i="12"/>
  <c r="Q42" i="12"/>
  <c r="R42" i="12"/>
  <c r="S42" i="12"/>
  <c r="M43" i="12"/>
  <c r="N43" i="12"/>
  <c r="O43" i="12"/>
  <c r="P43" i="12"/>
  <c r="Q43" i="12"/>
  <c r="R43" i="12"/>
  <c r="S43" i="12"/>
  <c r="M44" i="12"/>
  <c r="N44" i="12"/>
  <c r="O44" i="12"/>
  <c r="P44" i="12"/>
  <c r="Q44" i="12"/>
  <c r="R44" i="12"/>
  <c r="S44" i="12"/>
  <c r="M45" i="12"/>
  <c r="N45" i="12"/>
  <c r="O45" i="12"/>
  <c r="P45" i="12"/>
  <c r="Q45" i="12"/>
  <c r="R45" i="12"/>
  <c r="S45" i="12"/>
  <c r="M46" i="12"/>
  <c r="N46" i="12"/>
  <c r="O46" i="12"/>
  <c r="P46" i="12"/>
  <c r="Q46" i="12"/>
  <c r="R46" i="12"/>
  <c r="S46" i="12"/>
  <c r="M47" i="12"/>
  <c r="N47" i="12"/>
  <c r="O47" i="12"/>
  <c r="P47" i="12"/>
  <c r="Q47" i="12"/>
  <c r="R47" i="12"/>
  <c r="S47" i="12"/>
  <c r="M48" i="12"/>
  <c r="N48" i="12"/>
  <c r="O48" i="12"/>
  <c r="P48" i="12"/>
  <c r="Q48" i="12"/>
  <c r="R48" i="12"/>
  <c r="S48" i="12"/>
  <c r="M49" i="12"/>
  <c r="N49" i="12"/>
  <c r="O49" i="12"/>
  <c r="P49" i="12"/>
  <c r="Q49" i="12"/>
  <c r="R49" i="12"/>
  <c r="S49" i="12"/>
  <c r="M50" i="12"/>
  <c r="N50" i="12"/>
  <c r="O50" i="12"/>
  <c r="P50" i="12"/>
  <c r="Q50" i="12"/>
  <c r="R50" i="12"/>
  <c r="S50" i="12"/>
  <c r="M51" i="12"/>
  <c r="N51" i="12"/>
  <c r="O51" i="12"/>
  <c r="P51" i="12"/>
  <c r="Q51" i="12"/>
  <c r="R51" i="12"/>
  <c r="S51" i="12"/>
  <c r="M52" i="12"/>
  <c r="N52" i="12"/>
  <c r="O52" i="12"/>
  <c r="P52" i="12"/>
  <c r="Q52" i="12"/>
  <c r="R52" i="12"/>
  <c r="S52" i="12"/>
  <c r="M53" i="12"/>
  <c r="N53" i="12"/>
  <c r="O53" i="12"/>
  <c r="P53" i="12"/>
  <c r="Q53" i="12"/>
  <c r="R53" i="12"/>
  <c r="S53" i="12"/>
  <c r="M54" i="12"/>
  <c r="N54" i="12"/>
  <c r="O54" i="12"/>
  <c r="P54" i="12"/>
  <c r="Q54" i="12"/>
  <c r="R54" i="12"/>
  <c r="S54" i="12"/>
  <c r="M55" i="12"/>
  <c r="N55" i="12"/>
  <c r="O55" i="12"/>
  <c r="P55" i="12"/>
  <c r="Q55" i="12"/>
  <c r="R55" i="12"/>
  <c r="S55" i="12"/>
  <c r="M56" i="12"/>
  <c r="N56" i="12"/>
  <c r="O56" i="12"/>
  <c r="P56" i="12"/>
  <c r="Q56" i="12"/>
  <c r="R56" i="12"/>
  <c r="S56" i="12"/>
  <c r="M57" i="12"/>
  <c r="N57" i="12"/>
  <c r="O57" i="12"/>
  <c r="P57" i="12"/>
  <c r="Q57" i="12"/>
  <c r="R57" i="12"/>
  <c r="S57" i="12"/>
  <c r="M58" i="12"/>
  <c r="N58" i="12"/>
  <c r="O58" i="12"/>
  <c r="P58" i="12"/>
  <c r="Q58" i="12"/>
  <c r="R58" i="12"/>
  <c r="S58" i="12"/>
  <c r="M59" i="12"/>
  <c r="N59" i="12"/>
  <c r="O59" i="12"/>
  <c r="P59" i="12"/>
  <c r="Q59" i="12"/>
  <c r="R59" i="12"/>
  <c r="S59" i="12"/>
  <c r="M60" i="12"/>
  <c r="N60" i="12"/>
  <c r="O60" i="12"/>
  <c r="P60" i="12"/>
  <c r="Q60" i="12"/>
  <c r="R60" i="12"/>
  <c r="S60" i="12"/>
  <c r="M61" i="12"/>
  <c r="N61" i="12"/>
  <c r="O61" i="12"/>
  <c r="P61" i="12"/>
  <c r="Q61" i="12"/>
  <c r="R61" i="12"/>
  <c r="S61" i="12"/>
  <c r="M62" i="12"/>
  <c r="N62" i="12"/>
  <c r="O62" i="12"/>
  <c r="P62" i="12"/>
  <c r="Q62" i="12"/>
  <c r="R62" i="12"/>
  <c r="S62" i="12"/>
  <c r="M63" i="12"/>
  <c r="N63" i="12"/>
  <c r="O63" i="12"/>
  <c r="P63" i="12"/>
  <c r="Q63" i="12"/>
  <c r="R63" i="12"/>
  <c r="S63" i="12"/>
  <c r="M64" i="12"/>
  <c r="N64" i="12"/>
  <c r="O64" i="12"/>
  <c r="P64" i="12"/>
  <c r="Q64" i="12"/>
  <c r="R64" i="12"/>
  <c r="S64" i="12"/>
  <c r="M65" i="12"/>
  <c r="N65" i="12"/>
  <c r="O65" i="12"/>
  <c r="P65" i="12"/>
  <c r="Q65" i="12"/>
  <c r="R65" i="12"/>
  <c r="S65" i="12"/>
  <c r="M66" i="12"/>
  <c r="N66" i="12"/>
  <c r="O66" i="12"/>
  <c r="P66" i="12"/>
  <c r="Q66" i="12"/>
  <c r="R66" i="12"/>
  <c r="S66" i="12"/>
  <c r="M67" i="12"/>
  <c r="N67" i="12"/>
  <c r="O67" i="12"/>
  <c r="P67" i="12"/>
  <c r="Q67" i="12"/>
  <c r="R67" i="12"/>
  <c r="S67" i="12"/>
  <c r="M68" i="12"/>
  <c r="N68" i="12"/>
  <c r="O68" i="12"/>
  <c r="P68" i="12"/>
  <c r="Q68" i="12"/>
  <c r="R68" i="12"/>
  <c r="S68" i="12"/>
  <c r="M69" i="12"/>
  <c r="N69" i="12"/>
  <c r="O69" i="12"/>
  <c r="P69" i="12"/>
  <c r="Q69" i="12"/>
  <c r="R69" i="12"/>
  <c r="S69" i="12"/>
  <c r="M70" i="12"/>
  <c r="N70" i="12"/>
  <c r="O70" i="12"/>
  <c r="P70" i="12"/>
  <c r="Q70" i="12"/>
  <c r="R70" i="12"/>
  <c r="S70" i="12"/>
  <c r="M71" i="12"/>
  <c r="N71" i="12"/>
  <c r="O71" i="12"/>
  <c r="P71" i="12"/>
  <c r="Q71" i="12"/>
  <c r="R71" i="12"/>
  <c r="S71" i="12"/>
  <c r="M72" i="12"/>
  <c r="N72" i="12"/>
  <c r="O72" i="12"/>
  <c r="P72" i="12"/>
  <c r="Q72" i="12"/>
  <c r="R72" i="12"/>
  <c r="S72" i="12"/>
  <c r="M73" i="12"/>
  <c r="N73" i="12"/>
  <c r="O73" i="12"/>
  <c r="P73" i="12"/>
  <c r="Q73" i="12"/>
  <c r="R73" i="12"/>
  <c r="S73" i="12"/>
  <c r="M74" i="12"/>
  <c r="N74" i="12"/>
  <c r="O74" i="12"/>
  <c r="P74" i="12"/>
  <c r="Q74" i="12"/>
  <c r="R74" i="12"/>
  <c r="S74" i="12"/>
  <c r="M75" i="12"/>
  <c r="N75" i="12"/>
  <c r="O75" i="12"/>
  <c r="P75" i="12"/>
  <c r="Q75" i="12"/>
  <c r="R75" i="12"/>
  <c r="S75" i="12"/>
  <c r="M76" i="12"/>
  <c r="N76" i="12"/>
  <c r="O76" i="12"/>
  <c r="P76" i="12"/>
  <c r="Q76" i="12"/>
  <c r="R76" i="12"/>
  <c r="S76" i="12"/>
  <c r="M77" i="12"/>
  <c r="N77" i="12"/>
  <c r="O77" i="12"/>
  <c r="P77" i="12"/>
  <c r="Q77" i="12"/>
  <c r="R77" i="12"/>
  <c r="S77" i="12"/>
  <c r="M78" i="12"/>
  <c r="N78" i="12"/>
  <c r="O78" i="12"/>
  <c r="P78" i="12"/>
  <c r="Q78" i="12"/>
  <c r="R78" i="12"/>
  <c r="S78" i="12"/>
  <c r="M79" i="12"/>
  <c r="N79" i="12"/>
  <c r="O79" i="12"/>
  <c r="P79" i="12"/>
  <c r="Q79" i="12"/>
  <c r="R79" i="12"/>
  <c r="S79" i="12"/>
  <c r="M80" i="12"/>
  <c r="N80" i="12"/>
  <c r="O80" i="12"/>
  <c r="P80" i="12"/>
  <c r="Q80" i="12"/>
  <c r="R80" i="12"/>
  <c r="S80" i="12"/>
  <c r="M81" i="12"/>
  <c r="N81" i="12"/>
  <c r="O81" i="12"/>
  <c r="P81" i="12"/>
  <c r="Q81" i="12"/>
  <c r="R81" i="12"/>
  <c r="S81" i="12"/>
  <c r="M82" i="12"/>
  <c r="N82" i="12"/>
  <c r="O82" i="12"/>
  <c r="P82" i="12"/>
  <c r="Q82" i="12"/>
  <c r="R82" i="12"/>
  <c r="S82" i="12"/>
  <c r="M83" i="12"/>
  <c r="N83" i="12"/>
  <c r="O83" i="12"/>
  <c r="P83" i="12"/>
  <c r="Q83" i="12"/>
  <c r="R83" i="12"/>
  <c r="S83" i="12"/>
  <c r="M84" i="12"/>
  <c r="N84" i="12"/>
  <c r="O84" i="12"/>
  <c r="P84" i="12"/>
  <c r="Q84" i="12"/>
  <c r="R84" i="12"/>
  <c r="S84" i="12"/>
  <c r="M85" i="12"/>
  <c r="N85" i="12"/>
  <c r="O85" i="12"/>
  <c r="P85" i="12"/>
  <c r="Q85" i="12"/>
  <c r="R85" i="12"/>
  <c r="S85" i="12"/>
  <c r="M86" i="12"/>
  <c r="N86" i="12"/>
  <c r="O86" i="12"/>
  <c r="P86" i="12"/>
  <c r="Q86" i="12"/>
  <c r="R86" i="12"/>
  <c r="S86" i="12"/>
  <c r="M87" i="12"/>
  <c r="N87" i="12"/>
  <c r="O87" i="12"/>
  <c r="P87" i="12"/>
  <c r="Q87" i="12"/>
  <c r="R87" i="12"/>
  <c r="S87" i="12"/>
  <c r="M88" i="12"/>
  <c r="N88" i="12"/>
  <c r="O88" i="12"/>
  <c r="P88" i="12"/>
  <c r="Q88" i="12"/>
  <c r="R88" i="12"/>
  <c r="S88" i="12"/>
  <c r="M89" i="12"/>
  <c r="N89" i="12"/>
  <c r="O89" i="12"/>
  <c r="P89" i="12"/>
  <c r="Q89" i="12"/>
  <c r="R89" i="12"/>
  <c r="S89" i="12"/>
  <c r="M90" i="12"/>
  <c r="N90" i="12"/>
  <c r="O90" i="12"/>
  <c r="P90" i="12"/>
  <c r="Q90" i="12"/>
  <c r="R90" i="12"/>
  <c r="S90" i="12"/>
  <c r="M91" i="12"/>
  <c r="N91" i="12"/>
  <c r="O91" i="12"/>
  <c r="P91" i="12"/>
  <c r="Q91" i="12"/>
  <c r="R91" i="12"/>
  <c r="S91" i="12"/>
  <c r="M92" i="12"/>
  <c r="N92" i="12"/>
  <c r="O92" i="12"/>
  <c r="P92" i="12"/>
  <c r="Q92" i="12"/>
  <c r="R92" i="12"/>
  <c r="S92" i="12"/>
  <c r="M93" i="12"/>
  <c r="N93" i="12"/>
  <c r="O93" i="12"/>
  <c r="P93" i="12"/>
  <c r="Q93" i="12"/>
  <c r="R93" i="12"/>
  <c r="S93" i="12"/>
  <c r="M94" i="12"/>
  <c r="N94" i="12"/>
  <c r="O94" i="12"/>
  <c r="P94" i="12"/>
  <c r="Q94" i="12"/>
  <c r="R94" i="12"/>
  <c r="S94" i="12"/>
  <c r="M95" i="12"/>
  <c r="N95" i="12"/>
  <c r="O95" i="12"/>
  <c r="P95" i="12"/>
  <c r="Q95" i="12"/>
  <c r="R95" i="12"/>
  <c r="S95" i="12"/>
  <c r="M96" i="12"/>
  <c r="N96" i="12"/>
  <c r="O96" i="12"/>
  <c r="P96" i="12"/>
  <c r="Q96" i="12"/>
  <c r="R96" i="12"/>
  <c r="S96" i="12"/>
  <c r="M97" i="12"/>
  <c r="N97" i="12"/>
  <c r="O97" i="12"/>
  <c r="P97" i="12"/>
  <c r="Q97" i="12"/>
  <c r="R97" i="12"/>
  <c r="S97" i="12"/>
  <c r="M98" i="12"/>
  <c r="N98" i="12"/>
  <c r="O98" i="12"/>
  <c r="P98" i="12"/>
  <c r="Q98" i="12"/>
  <c r="R98" i="12"/>
  <c r="S98" i="12"/>
  <c r="M99" i="12"/>
  <c r="N99" i="12"/>
  <c r="O99" i="12"/>
  <c r="P99" i="12"/>
  <c r="Q99" i="12"/>
  <c r="R99" i="12"/>
  <c r="S99" i="12"/>
  <c r="M100" i="12"/>
  <c r="N100" i="12"/>
  <c r="O100" i="12"/>
  <c r="P100" i="12"/>
  <c r="Q100" i="12"/>
  <c r="R100" i="12"/>
  <c r="S100" i="12"/>
  <c r="M101" i="12"/>
  <c r="N101" i="12"/>
  <c r="O101" i="12"/>
  <c r="P101" i="12"/>
  <c r="Q101" i="12"/>
  <c r="R101" i="12"/>
  <c r="S101" i="12"/>
  <c r="M102" i="12"/>
  <c r="N102" i="12"/>
  <c r="O102" i="12"/>
  <c r="P102" i="12"/>
  <c r="Q102" i="12"/>
  <c r="R102" i="12"/>
  <c r="S102" i="12"/>
  <c r="M103" i="12"/>
  <c r="N103" i="12"/>
  <c r="O103" i="12"/>
  <c r="P103" i="12"/>
  <c r="Q103" i="12"/>
  <c r="R103" i="12"/>
  <c r="S103" i="12"/>
  <c r="M104" i="12"/>
  <c r="N104" i="12"/>
  <c r="O104" i="12"/>
  <c r="P104" i="12"/>
  <c r="Q104" i="12"/>
  <c r="R104" i="12"/>
  <c r="S104" i="12"/>
  <c r="M105" i="12"/>
  <c r="N105" i="12"/>
  <c r="O105" i="12"/>
  <c r="P105" i="12"/>
  <c r="Q105" i="12"/>
  <c r="R105" i="12"/>
  <c r="S105" i="12"/>
  <c r="M106" i="12"/>
  <c r="N106" i="12"/>
  <c r="O106" i="12"/>
  <c r="P106" i="12"/>
  <c r="Q106" i="12"/>
  <c r="R106" i="12"/>
  <c r="S106" i="12"/>
  <c r="M107" i="12"/>
  <c r="N107" i="12"/>
  <c r="O107" i="12"/>
  <c r="P107" i="12"/>
  <c r="Q107" i="12"/>
  <c r="R107" i="12"/>
  <c r="S107" i="12"/>
  <c r="M108" i="12"/>
  <c r="N108" i="12"/>
  <c r="O108" i="12"/>
  <c r="P108" i="12"/>
  <c r="Q108" i="12"/>
  <c r="R108" i="12"/>
  <c r="S108" i="12"/>
  <c r="M109" i="12"/>
  <c r="N109" i="12"/>
  <c r="O109" i="12"/>
  <c r="P109" i="12"/>
  <c r="Q109" i="12"/>
  <c r="R109" i="12"/>
  <c r="S109" i="12"/>
  <c r="M110" i="12"/>
  <c r="N110" i="12"/>
  <c r="O110" i="12"/>
  <c r="P110" i="12"/>
  <c r="Q110" i="12"/>
  <c r="R110" i="12"/>
  <c r="S110" i="12"/>
  <c r="M111" i="12"/>
  <c r="N111" i="12"/>
  <c r="O111" i="12"/>
  <c r="P111" i="12"/>
  <c r="Q111" i="12"/>
  <c r="R111" i="12"/>
  <c r="S111" i="12"/>
  <c r="M112" i="12"/>
  <c r="N112" i="12"/>
  <c r="O112" i="12"/>
  <c r="P112" i="12"/>
  <c r="Q112" i="12"/>
  <c r="R112" i="12"/>
  <c r="S112" i="12"/>
  <c r="M113" i="12"/>
  <c r="N113" i="12"/>
  <c r="O113" i="12"/>
  <c r="P113" i="12"/>
  <c r="Q113" i="12"/>
  <c r="R113" i="12"/>
  <c r="S113" i="12"/>
  <c r="M114" i="12"/>
  <c r="N114" i="12"/>
  <c r="O114" i="12"/>
  <c r="P114" i="12"/>
  <c r="Q114" i="12"/>
  <c r="R114" i="12"/>
  <c r="S114" i="12"/>
  <c r="M115" i="12"/>
  <c r="N115" i="12"/>
  <c r="O115" i="12"/>
  <c r="P115" i="12"/>
  <c r="Q115" i="12"/>
  <c r="R115" i="12"/>
  <c r="S115" i="12"/>
  <c r="M116" i="12"/>
  <c r="N116" i="12"/>
  <c r="O116" i="12"/>
  <c r="P116" i="12"/>
  <c r="Q116" i="12"/>
  <c r="R116" i="12"/>
  <c r="S116" i="12"/>
  <c r="M117" i="12"/>
  <c r="N117" i="12"/>
  <c r="O117" i="12"/>
  <c r="P117" i="12"/>
  <c r="Q117" i="12"/>
  <c r="R117" i="12"/>
  <c r="S117" i="12"/>
  <c r="M118" i="12"/>
  <c r="N118" i="12"/>
  <c r="O118" i="12"/>
  <c r="P118" i="12"/>
  <c r="Q118" i="12"/>
  <c r="R118" i="12"/>
  <c r="S118" i="12"/>
  <c r="M119" i="12"/>
  <c r="N119" i="12"/>
  <c r="O119" i="12"/>
  <c r="P119" i="12"/>
  <c r="Q119" i="12"/>
  <c r="R119" i="12"/>
  <c r="S119" i="12"/>
  <c r="M120" i="12"/>
  <c r="N120" i="12"/>
  <c r="O120" i="12"/>
  <c r="P120" i="12"/>
  <c r="Q120" i="12"/>
  <c r="R120" i="12"/>
  <c r="S120" i="12"/>
  <c r="M121" i="12"/>
  <c r="N121" i="12"/>
  <c r="O121" i="12"/>
  <c r="P121" i="12"/>
  <c r="Q121" i="12"/>
  <c r="R121" i="12"/>
  <c r="S121" i="12"/>
  <c r="M122" i="12"/>
  <c r="N122" i="12"/>
  <c r="O122" i="12"/>
  <c r="P122" i="12"/>
  <c r="Q122" i="12"/>
  <c r="R122" i="12"/>
  <c r="S122" i="12"/>
  <c r="M123" i="12"/>
  <c r="N123" i="12"/>
  <c r="O123" i="12"/>
  <c r="P123" i="12"/>
  <c r="Q123" i="12"/>
  <c r="R123" i="12"/>
  <c r="S123" i="12"/>
  <c r="M124" i="12"/>
  <c r="N124" i="12"/>
  <c r="O124" i="12"/>
  <c r="P124" i="12"/>
  <c r="Q124" i="12"/>
  <c r="R124" i="12"/>
  <c r="S124" i="12"/>
  <c r="M125" i="12"/>
  <c r="N125" i="12"/>
  <c r="O125" i="12"/>
  <c r="P125" i="12"/>
  <c r="Q125" i="12"/>
  <c r="R125" i="12"/>
  <c r="S125" i="12"/>
  <c r="M126" i="12"/>
  <c r="N126" i="12"/>
  <c r="O126" i="12"/>
  <c r="P126" i="12"/>
  <c r="Q126" i="12"/>
  <c r="R126" i="12"/>
  <c r="S126" i="12"/>
  <c r="M127" i="12"/>
  <c r="N127" i="12"/>
  <c r="O127" i="12"/>
  <c r="P127" i="12"/>
  <c r="Q127" i="12"/>
  <c r="R127" i="12"/>
  <c r="S127" i="12"/>
  <c r="M128" i="12"/>
  <c r="N128" i="12"/>
  <c r="O128" i="12"/>
  <c r="P128" i="12"/>
  <c r="Q128" i="12"/>
  <c r="R128" i="12"/>
  <c r="S128" i="12"/>
  <c r="M129" i="12"/>
  <c r="N129" i="12"/>
  <c r="O129" i="12"/>
  <c r="P129" i="12"/>
  <c r="Q129" i="12"/>
  <c r="R129" i="12"/>
  <c r="S129" i="12"/>
  <c r="M130" i="12"/>
  <c r="N130" i="12"/>
  <c r="O130" i="12"/>
  <c r="P130" i="12"/>
  <c r="Q130" i="12"/>
  <c r="R130" i="12"/>
  <c r="S130" i="12"/>
  <c r="M131" i="12"/>
  <c r="N131" i="12"/>
  <c r="O131" i="12"/>
  <c r="P131" i="12"/>
  <c r="Q131" i="12"/>
  <c r="R131" i="12"/>
  <c r="S131" i="12"/>
  <c r="M132" i="12"/>
  <c r="N132" i="12"/>
  <c r="O132" i="12"/>
  <c r="P132" i="12"/>
  <c r="Q132" i="12"/>
  <c r="R132" i="12"/>
  <c r="S132" i="12"/>
  <c r="M133" i="12"/>
  <c r="N133" i="12"/>
  <c r="O133" i="12"/>
  <c r="P133" i="12"/>
  <c r="Q133" i="12"/>
  <c r="R133" i="12"/>
  <c r="S133" i="12"/>
  <c r="M134" i="12"/>
  <c r="N134" i="12"/>
  <c r="O134" i="12"/>
  <c r="P134" i="12"/>
  <c r="Q134" i="12"/>
  <c r="R134" i="12"/>
  <c r="S134" i="12"/>
  <c r="M135" i="12"/>
  <c r="N135" i="12"/>
  <c r="O135" i="12"/>
  <c r="P135" i="12"/>
  <c r="Q135" i="12"/>
  <c r="R135" i="12"/>
  <c r="S135" i="12"/>
  <c r="M136" i="12"/>
  <c r="N136" i="12"/>
  <c r="O136" i="12"/>
  <c r="P136" i="12"/>
  <c r="Q136" i="12"/>
  <c r="R136" i="12"/>
  <c r="S136" i="12"/>
  <c r="M137" i="12"/>
  <c r="N137" i="12"/>
  <c r="O137" i="12"/>
  <c r="P137" i="12"/>
  <c r="Q137" i="12"/>
  <c r="R137" i="12"/>
  <c r="S137" i="12"/>
  <c r="M138" i="12"/>
  <c r="N138" i="12"/>
  <c r="O138" i="12"/>
  <c r="P138" i="12"/>
  <c r="Q138" i="12"/>
  <c r="R138" i="12"/>
  <c r="S138" i="12"/>
  <c r="M139" i="12"/>
  <c r="N139" i="12"/>
  <c r="O139" i="12"/>
  <c r="P139" i="12"/>
  <c r="Q139" i="12"/>
  <c r="R139" i="12"/>
  <c r="S139" i="12"/>
  <c r="M140" i="12"/>
  <c r="N140" i="12"/>
  <c r="O140" i="12"/>
  <c r="P140" i="12"/>
  <c r="Q140" i="12"/>
  <c r="R140" i="12"/>
  <c r="S140" i="12"/>
  <c r="M141" i="12"/>
  <c r="N141" i="12"/>
  <c r="O141" i="12"/>
  <c r="P141" i="12"/>
  <c r="Q141" i="12"/>
  <c r="R141" i="12"/>
  <c r="S141" i="12"/>
  <c r="M142" i="12"/>
  <c r="N142" i="12"/>
  <c r="O142" i="12"/>
  <c r="P142" i="12"/>
  <c r="Q142" i="12"/>
  <c r="R142" i="12"/>
  <c r="S142" i="12"/>
  <c r="M143" i="12"/>
  <c r="N143" i="12"/>
  <c r="O143" i="12"/>
  <c r="P143" i="12"/>
  <c r="Q143" i="12"/>
  <c r="R143" i="12"/>
  <c r="S143" i="12"/>
  <c r="M144" i="12"/>
  <c r="N144" i="12"/>
  <c r="O144" i="12"/>
  <c r="P144" i="12"/>
  <c r="Q144" i="12"/>
  <c r="R144" i="12"/>
  <c r="S144" i="12"/>
  <c r="M145" i="12"/>
  <c r="N145" i="12"/>
  <c r="O145" i="12"/>
  <c r="P145" i="12"/>
  <c r="Q145" i="12"/>
  <c r="R145" i="12"/>
  <c r="S145" i="12"/>
  <c r="M146" i="12"/>
  <c r="N146" i="12"/>
  <c r="O146" i="12"/>
  <c r="P146" i="12"/>
  <c r="Q146" i="12"/>
  <c r="R146" i="12"/>
  <c r="S146" i="12"/>
  <c r="M147" i="12"/>
  <c r="N147" i="12"/>
  <c r="O147" i="12"/>
  <c r="P147" i="12"/>
  <c r="Q147" i="12"/>
  <c r="R147" i="12"/>
  <c r="S147" i="12"/>
  <c r="M148" i="12"/>
  <c r="N148" i="12"/>
  <c r="O148" i="12"/>
  <c r="P148" i="12"/>
  <c r="Q148" i="12"/>
  <c r="R148" i="12"/>
  <c r="S148" i="12"/>
  <c r="M149" i="12"/>
  <c r="N149" i="12"/>
  <c r="O149" i="12"/>
  <c r="P149" i="12"/>
  <c r="Q149" i="12"/>
  <c r="R149" i="12"/>
  <c r="S149" i="12"/>
  <c r="M150" i="12"/>
  <c r="N150" i="12"/>
  <c r="O150" i="12"/>
  <c r="P150" i="12"/>
  <c r="Q150" i="12"/>
  <c r="R150" i="12"/>
  <c r="S150" i="12"/>
  <c r="M151" i="12"/>
  <c r="N151" i="12"/>
  <c r="O151" i="12"/>
  <c r="P151" i="12"/>
  <c r="Q151" i="12"/>
  <c r="R151" i="12"/>
  <c r="S151" i="12"/>
  <c r="M152" i="12"/>
  <c r="N152" i="12"/>
  <c r="O152" i="12"/>
  <c r="P152" i="12"/>
  <c r="Q152" i="12"/>
  <c r="R152" i="12"/>
  <c r="S152" i="12"/>
  <c r="M153" i="12"/>
  <c r="N153" i="12"/>
  <c r="O153" i="12"/>
  <c r="P153" i="12"/>
  <c r="Q153" i="12"/>
  <c r="R153" i="12"/>
  <c r="S153" i="12"/>
  <c r="M154" i="12"/>
  <c r="N154" i="12"/>
  <c r="O154" i="12"/>
  <c r="P154" i="12"/>
  <c r="Q154" i="12"/>
  <c r="R154" i="12"/>
  <c r="S154" i="12"/>
  <c r="M155" i="12"/>
  <c r="N155" i="12"/>
  <c r="O155" i="12"/>
  <c r="P155" i="12"/>
  <c r="Q155" i="12"/>
  <c r="R155" i="12"/>
  <c r="S155" i="12"/>
  <c r="M156" i="12"/>
  <c r="N156" i="12"/>
  <c r="O156" i="12"/>
  <c r="P156" i="12"/>
  <c r="Q156" i="12"/>
  <c r="R156" i="12"/>
  <c r="S156" i="12"/>
  <c r="M157" i="12"/>
  <c r="N157" i="12"/>
  <c r="O157" i="12"/>
  <c r="P157" i="12"/>
  <c r="Q157" i="12"/>
  <c r="R157" i="12"/>
  <c r="S157" i="12"/>
  <c r="M158" i="12"/>
  <c r="N158" i="12"/>
  <c r="O158" i="12"/>
  <c r="P158" i="12"/>
  <c r="Q158" i="12"/>
  <c r="R158" i="12"/>
  <c r="S158" i="12"/>
  <c r="M159" i="12"/>
  <c r="N159" i="12"/>
  <c r="O159" i="12"/>
  <c r="P159" i="12"/>
  <c r="Q159" i="12"/>
  <c r="R159" i="12"/>
  <c r="S159" i="12"/>
  <c r="M160" i="12"/>
  <c r="N160" i="12"/>
  <c r="O160" i="12"/>
  <c r="P160" i="12"/>
  <c r="Q160" i="12"/>
  <c r="R160" i="12"/>
  <c r="S160" i="12"/>
  <c r="M161" i="12"/>
  <c r="N161" i="12"/>
  <c r="O161" i="12"/>
  <c r="P161" i="12"/>
  <c r="Q161" i="12"/>
  <c r="R161" i="12"/>
  <c r="S161" i="12"/>
  <c r="M162" i="12"/>
  <c r="N162" i="12"/>
  <c r="O162" i="12"/>
  <c r="P162" i="12"/>
  <c r="Q162" i="12"/>
  <c r="R162" i="12"/>
  <c r="S162" i="12"/>
  <c r="M163" i="12"/>
  <c r="N163" i="12"/>
  <c r="O163" i="12"/>
  <c r="P163" i="12"/>
  <c r="Q163" i="12"/>
  <c r="R163" i="12"/>
  <c r="S163" i="12"/>
  <c r="M164" i="12"/>
  <c r="N164" i="12"/>
  <c r="O164" i="12"/>
  <c r="P164" i="12"/>
  <c r="Q164" i="12"/>
  <c r="R164" i="12"/>
  <c r="S164" i="12"/>
  <c r="M165" i="12"/>
  <c r="N165" i="12"/>
  <c r="O165" i="12"/>
  <c r="P165" i="12"/>
  <c r="Q165" i="12"/>
  <c r="R165" i="12"/>
  <c r="S165" i="12"/>
  <c r="M166" i="12"/>
  <c r="N166" i="12"/>
  <c r="O166" i="12"/>
  <c r="P166" i="12"/>
  <c r="Q166" i="12"/>
  <c r="R166" i="12"/>
  <c r="S166" i="12"/>
  <c r="M167" i="12"/>
  <c r="N167" i="12"/>
  <c r="O167" i="12"/>
  <c r="P167" i="12"/>
  <c r="Q167" i="12"/>
  <c r="R167" i="12"/>
  <c r="S167" i="12"/>
  <c r="M168" i="12"/>
  <c r="N168" i="12"/>
  <c r="O168" i="12"/>
  <c r="P168" i="12"/>
  <c r="Q168" i="12"/>
  <c r="R168" i="12"/>
  <c r="S168" i="12"/>
  <c r="M169" i="12"/>
  <c r="N169" i="12"/>
  <c r="O169" i="12"/>
  <c r="P169" i="12"/>
  <c r="Q169" i="12"/>
  <c r="R169" i="12"/>
  <c r="S169" i="12"/>
  <c r="M170" i="12"/>
  <c r="N170" i="12"/>
  <c r="O170" i="12"/>
  <c r="P170" i="12"/>
  <c r="Q170" i="12"/>
  <c r="R170" i="12"/>
  <c r="S170" i="12"/>
  <c r="M171" i="12"/>
  <c r="N171" i="12"/>
  <c r="O171" i="12"/>
  <c r="P171" i="12"/>
  <c r="Q171" i="12"/>
  <c r="R171" i="12"/>
  <c r="S171" i="12"/>
  <c r="M172" i="12"/>
  <c r="N172" i="12"/>
  <c r="O172" i="12"/>
  <c r="P172" i="12"/>
  <c r="Q172" i="12"/>
  <c r="R172" i="12"/>
  <c r="S172" i="12"/>
  <c r="M173" i="12"/>
  <c r="N173" i="12"/>
  <c r="O173" i="12"/>
  <c r="P173" i="12"/>
  <c r="Q173" i="12"/>
  <c r="R173" i="12"/>
  <c r="S173" i="12"/>
  <c r="M174" i="12"/>
  <c r="N174" i="12"/>
  <c r="O174" i="12"/>
  <c r="P174" i="12"/>
  <c r="Q174" i="12"/>
  <c r="R174" i="12"/>
  <c r="S174" i="12"/>
  <c r="M175" i="12"/>
  <c r="N175" i="12"/>
  <c r="O175" i="12"/>
  <c r="P175" i="12"/>
  <c r="Q175" i="12"/>
  <c r="R175" i="12"/>
  <c r="S175" i="12"/>
  <c r="M176" i="12"/>
  <c r="N176" i="12"/>
  <c r="O176" i="12"/>
  <c r="P176" i="12"/>
  <c r="Q176" i="12"/>
  <c r="R176" i="12"/>
  <c r="S176" i="12"/>
  <c r="M177" i="12"/>
  <c r="N177" i="12"/>
  <c r="O177" i="12"/>
  <c r="P177" i="12"/>
  <c r="Q177" i="12"/>
  <c r="R177" i="12"/>
  <c r="S177" i="12"/>
  <c r="M178" i="12"/>
  <c r="N178" i="12"/>
  <c r="O178" i="12"/>
  <c r="P178" i="12"/>
  <c r="Q178" i="12"/>
  <c r="R178" i="12"/>
  <c r="S178" i="12"/>
  <c r="M179" i="12"/>
  <c r="N179" i="12"/>
  <c r="O179" i="12"/>
  <c r="P179" i="12"/>
  <c r="Q179" i="12"/>
  <c r="R179" i="12"/>
  <c r="S179" i="12"/>
  <c r="M180" i="12"/>
  <c r="N180" i="12"/>
  <c r="O180" i="12"/>
  <c r="P180" i="12"/>
  <c r="Q180" i="12"/>
  <c r="R180" i="12"/>
  <c r="S180" i="12"/>
  <c r="M181" i="12"/>
  <c r="N181" i="12"/>
  <c r="O181" i="12"/>
  <c r="P181" i="12"/>
  <c r="Q181" i="12"/>
  <c r="R181" i="12"/>
  <c r="S181" i="12"/>
  <c r="M182" i="12"/>
  <c r="N182" i="12"/>
  <c r="O182" i="12"/>
  <c r="P182" i="12"/>
  <c r="Q182" i="12"/>
  <c r="R182" i="12"/>
  <c r="S182" i="12"/>
  <c r="M183" i="12"/>
  <c r="N183" i="12"/>
  <c r="O183" i="12"/>
  <c r="P183" i="12"/>
  <c r="Q183" i="12"/>
  <c r="R183" i="12"/>
  <c r="S183" i="12"/>
  <c r="M184" i="12"/>
  <c r="N184" i="12"/>
  <c r="O184" i="12"/>
  <c r="P184" i="12"/>
  <c r="Q184" i="12"/>
  <c r="R184" i="12"/>
  <c r="S184" i="12"/>
  <c r="M185" i="12"/>
  <c r="N185" i="12"/>
  <c r="O185" i="12"/>
  <c r="P185" i="12"/>
  <c r="Q185" i="12"/>
  <c r="R185" i="12"/>
  <c r="S185" i="12"/>
  <c r="M186" i="12"/>
  <c r="N186" i="12"/>
  <c r="O186" i="12"/>
  <c r="P186" i="12"/>
  <c r="Q186" i="12"/>
  <c r="R186" i="12"/>
  <c r="S186" i="12"/>
  <c r="M187" i="12"/>
  <c r="N187" i="12"/>
  <c r="O187" i="12"/>
  <c r="P187" i="12"/>
  <c r="Q187" i="12"/>
  <c r="R187" i="12"/>
  <c r="S187" i="12"/>
  <c r="M188" i="12"/>
  <c r="N188" i="12"/>
  <c r="O188" i="12"/>
  <c r="P188" i="12"/>
  <c r="Q188" i="12"/>
  <c r="R188" i="12"/>
  <c r="S188" i="12"/>
  <c r="M189" i="12"/>
  <c r="N189" i="12"/>
  <c r="O189" i="12"/>
  <c r="P189" i="12"/>
  <c r="Q189" i="12"/>
  <c r="R189" i="12"/>
  <c r="S189" i="12"/>
  <c r="M190" i="12"/>
  <c r="N190" i="12"/>
  <c r="O190" i="12"/>
  <c r="P190" i="12"/>
  <c r="Q190" i="12"/>
  <c r="R190" i="12"/>
  <c r="S190" i="12"/>
  <c r="M191" i="12"/>
  <c r="N191" i="12"/>
  <c r="O191" i="12"/>
  <c r="P191" i="12"/>
  <c r="Q191" i="12"/>
  <c r="R191" i="12"/>
  <c r="S191" i="12"/>
  <c r="M192" i="12"/>
  <c r="N192" i="12"/>
  <c r="O192" i="12"/>
  <c r="P192" i="12"/>
  <c r="Q192" i="12"/>
  <c r="R192" i="12"/>
  <c r="S192" i="12"/>
  <c r="M193" i="12"/>
  <c r="N193" i="12"/>
  <c r="O193" i="12"/>
  <c r="P193" i="12"/>
  <c r="Q193" i="12"/>
  <c r="R193" i="12"/>
  <c r="S193" i="12"/>
  <c r="M194" i="12"/>
  <c r="N194" i="12"/>
  <c r="O194" i="12"/>
  <c r="P194" i="12"/>
  <c r="Q194" i="12"/>
  <c r="R194" i="12"/>
  <c r="S194" i="12"/>
  <c r="M195" i="12"/>
  <c r="N195" i="12"/>
  <c r="O195" i="12"/>
  <c r="P195" i="12"/>
  <c r="Q195" i="12"/>
  <c r="R195" i="12"/>
  <c r="S195" i="12"/>
  <c r="M196" i="12"/>
  <c r="N196" i="12"/>
  <c r="O196" i="12"/>
  <c r="P196" i="12"/>
  <c r="Q196" i="12"/>
  <c r="R196" i="12"/>
  <c r="S196" i="12"/>
  <c r="M197" i="12"/>
  <c r="N197" i="12"/>
  <c r="O197" i="12"/>
  <c r="P197" i="12"/>
  <c r="Q197" i="12"/>
  <c r="R197" i="12"/>
  <c r="S197" i="12"/>
  <c r="M198" i="12"/>
  <c r="N198" i="12"/>
  <c r="O198" i="12"/>
  <c r="P198" i="12"/>
  <c r="Q198" i="12"/>
  <c r="R198" i="12"/>
  <c r="S198" i="12"/>
  <c r="M199" i="12"/>
  <c r="N199" i="12"/>
  <c r="O199" i="12"/>
  <c r="P199" i="12"/>
  <c r="Q199" i="12"/>
  <c r="R199" i="12"/>
  <c r="S199" i="12"/>
  <c r="M200" i="12"/>
  <c r="N200" i="12"/>
  <c r="O200" i="12"/>
  <c r="P200" i="12"/>
  <c r="Q200" i="12"/>
  <c r="R200" i="12"/>
  <c r="S200" i="12"/>
  <c r="M201" i="12"/>
  <c r="N201" i="12"/>
  <c r="O201" i="12"/>
  <c r="P201" i="12"/>
  <c r="Q201" i="12"/>
  <c r="R201" i="12"/>
  <c r="S201" i="12"/>
  <c r="M202" i="12"/>
  <c r="N202" i="12"/>
  <c r="O202" i="12"/>
  <c r="P202" i="12"/>
  <c r="Q202" i="12"/>
  <c r="R202" i="12"/>
  <c r="S202" i="12"/>
  <c r="M203" i="12"/>
  <c r="N203" i="12"/>
  <c r="O203" i="12"/>
  <c r="P203" i="12"/>
  <c r="Q203" i="12"/>
  <c r="R203" i="12"/>
  <c r="S203" i="12"/>
  <c r="M204" i="12"/>
  <c r="N204" i="12"/>
  <c r="O204" i="12"/>
  <c r="P204" i="12"/>
  <c r="Q204" i="12"/>
  <c r="R204" i="12"/>
  <c r="S204" i="12"/>
  <c r="M205" i="12"/>
  <c r="N205" i="12"/>
  <c r="O205" i="12"/>
  <c r="P205" i="12"/>
  <c r="Q205" i="12"/>
  <c r="R205" i="12"/>
  <c r="S205" i="12"/>
  <c r="M206" i="12"/>
  <c r="N206" i="12"/>
  <c r="O206" i="12"/>
  <c r="P206" i="12"/>
  <c r="Q206" i="12"/>
  <c r="R206" i="12"/>
  <c r="S206" i="12"/>
  <c r="M207" i="12"/>
  <c r="N207" i="12"/>
  <c r="O207" i="12"/>
  <c r="P207" i="12"/>
  <c r="Q207" i="12"/>
  <c r="R207" i="12"/>
  <c r="S207" i="12"/>
  <c r="M208" i="12"/>
  <c r="N208" i="12"/>
  <c r="O208" i="12"/>
  <c r="P208" i="12"/>
  <c r="Q208" i="12"/>
  <c r="R208" i="12"/>
  <c r="S208" i="12"/>
  <c r="M209" i="12"/>
  <c r="N209" i="12"/>
  <c r="O209" i="12"/>
  <c r="P209" i="12"/>
  <c r="Q209" i="12"/>
  <c r="R209" i="12"/>
  <c r="S209" i="12"/>
  <c r="M210" i="12"/>
  <c r="N210" i="12"/>
  <c r="O210" i="12"/>
  <c r="P210" i="12"/>
  <c r="Q210" i="12"/>
  <c r="R210" i="12"/>
  <c r="S210" i="12"/>
  <c r="M211" i="12"/>
  <c r="N211" i="12"/>
  <c r="O211" i="12"/>
  <c r="P211" i="12"/>
  <c r="Q211" i="12"/>
  <c r="R211" i="12"/>
  <c r="S211" i="12"/>
  <c r="M212" i="12"/>
  <c r="N212" i="12"/>
  <c r="O212" i="12"/>
  <c r="P212" i="12"/>
  <c r="Q212" i="12"/>
  <c r="R212" i="12"/>
  <c r="S212" i="12"/>
  <c r="M213" i="12"/>
  <c r="N213" i="12"/>
  <c r="O213" i="12"/>
  <c r="P213" i="12"/>
  <c r="Q213" i="12"/>
  <c r="R213" i="12"/>
  <c r="S213" i="12"/>
  <c r="M214" i="12"/>
  <c r="N214" i="12"/>
  <c r="O214" i="12"/>
  <c r="P214" i="12"/>
  <c r="Q214" i="12"/>
  <c r="R214" i="12"/>
  <c r="S214" i="12"/>
  <c r="M215" i="12"/>
  <c r="N215" i="12"/>
  <c r="O215" i="12"/>
  <c r="P215" i="12"/>
  <c r="Q215" i="12"/>
  <c r="R215" i="12"/>
  <c r="S215" i="12"/>
  <c r="M216" i="12"/>
  <c r="N216" i="12"/>
  <c r="O216" i="12"/>
  <c r="P216" i="12"/>
  <c r="Q216" i="12"/>
  <c r="R216" i="12"/>
  <c r="S216" i="12"/>
  <c r="M217" i="12"/>
  <c r="N217" i="12"/>
  <c r="O217" i="12"/>
  <c r="P217" i="12"/>
  <c r="Q217" i="12"/>
  <c r="R217" i="12"/>
  <c r="S217" i="12"/>
  <c r="M218" i="12"/>
  <c r="N218" i="12"/>
  <c r="O218" i="12"/>
  <c r="P218" i="12"/>
  <c r="Q218" i="12"/>
  <c r="R218" i="12"/>
  <c r="S218" i="12"/>
  <c r="M219" i="12"/>
  <c r="N219" i="12"/>
  <c r="O219" i="12"/>
  <c r="P219" i="12"/>
  <c r="Q219" i="12"/>
  <c r="R219" i="12"/>
  <c r="S219" i="12"/>
  <c r="M220" i="12"/>
  <c r="N220" i="12"/>
  <c r="O220" i="12"/>
  <c r="P220" i="12"/>
  <c r="Q220" i="12"/>
  <c r="R220" i="12"/>
  <c r="S220" i="12"/>
  <c r="M221" i="12"/>
  <c r="N221" i="12"/>
  <c r="O221" i="12"/>
  <c r="P221" i="12"/>
  <c r="Q221" i="12"/>
  <c r="R221" i="12"/>
  <c r="S221" i="12"/>
  <c r="M222" i="12"/>
  <c r="N222" i="12"/>
  <c r="O222" i="12"/>
  <c r="P222" i="12"/>
  <c r="Q222" i="12"/>
  <c r="R222" i="12"/>
  <c r="S222" i="12"/>
  <c r="M223" i="12"/>
  <c r="N223" i="12"/>
  <c r="O223" i="12"/>
  <c r="P223" i="12"/>
  <c r="Q223" i="12"/>
  <c r="R223" i="12"/>
  <c r="S223" i="12"/>
  <c r="M224" i="12"/>
  <c r="N224" i="12"/>
  <c r="O224" i="12"/>
  <c r="P224" i="12"/>
  <c r="Q224" i="12"/>
  <c r="R224" i="12"/>
  <c r="S224" i="12"/>
  <c r="M225" i="12"/>
  <c r="N225" i="12"/>
  <c r="O225" i="12"/>
  <c r="P225" i="12"/>
  <c r="Q225" i="12"/>
  <c r="R225" i="12"/>
  <c r="S225" i="12"/>
  <c r="M226" i="12"/>
  <c r="N226" i="12"/>
  <c r="O226" i="12"/>
  <c r="P226" i="12"/>
  <c r="Q226" i="12"/>
  <c r="R226" i="12"/>
  <c r="S226" i="12"/>
  <c r="M227" i="12"/>
  <c r="N227" i="12"/>
  <c r="O227" i="12"/>
  <c r="P227" i="12"/>
  <c r="Q227" i="12"/>
  <c r="R227" i="12"/>
  <c r="S227" i="12"/>
  <c r="M228" i="12"/>
  <c r="N228" i="12"/>
  <c r="O228" i="12"/>
  <c r="P228" i="12"/>
  <c r="Q228" i="12"/>
  <c r="R228" i="12"/>
  <c r="S228" i="12"/>
  <c r="M229" i="12"/>
  <c r="N229" i="12"/>
  <c r="O229" i="12"/>
  <c r="P229" i="12"/>
  <c r="Q229" i="12"/>
  <c r="R229" i="12"/>
  <c r="S229" i="12"/>
  <c r="M230" i="12"/>
  <c r="N230" i="12"/>
  <c r="O230" i="12"/>
  <c r="P230" i="12"/>
  <c r="Q230" i="12"/>
  <c r="R230" i="12"/>
  <c r="S230" i="12"/>
  <c r="M231" i="12"/>
  <c r="N231" i="12"/>
  <c r="O231" i="12"/>
  <c r="P231" i="12"/>
  <c r="Q231" i="12"/>
  <c r="R231" i="12"/>
  <c r="S231" i="12"/>
  <c r="M232" i="12"/>
  <c r="N232" i="12"/>
  <c r="O232" i="12"/>
  <c r="P232" i="12"/>
  <c r="Q232" i="12"/>
  <c r="R232" i="12"/>
  <c r="S232" i="12"/>
  <c r="M233" i="12"/>
  <c r="N233" i="12"/>
  <c r="O233" i="12"/>
  <c r="P233" i="12"/>
  <c r="Q233" i="12"/>
  <c r="R233" i="12"/>
  <c r="S233" i="12"/>
  <c r="M234" i="12"/>
  <c r="N234" i="12"/>
  <c r="O234" i="12"/>
  <c r="P234" i="12"/>
  <c r="Q234" i="12"/>
  <c r="R234" i="12"/>
  <c r="S234" i="12"/>
  <c r="M235" i="12"/>
  <c r="N235" i="12"/>
  <c r="O235" i="12"/>
  <c r="P235" i="12"/>
  <c r="Q235" i="12"/>
  <c r="R235" i="12"/>
  <c r="S235" i="12"/>
  <c r="M236" i="12"/>
  <c r="N236" i="12"/>
  <c r="O236" i="12"/>
  <c r="P236" i="12"/>
  <c r="Q236" i="12"/>
  <c r="R236" i="12"/>
  <c r="S236" i="12"/>
  <c r="M237" i="12"/>
  <c r="N237" i="12"/>
  <c r="O237" i="12"/>
  <c r="P237" i="12"/>
  <c r="Q237" i="12"/>
  <c r="R237" i="12"/>
  <c r="S237" i="12"/>
  <c r="M238" i="12"/>
  <c r="N238" i="12"/>
  <c r="O238" i="12"/>
  <c r="P238" i="12"/>
  <c r="Q238" i="12"/>
  <c r="R238" i="12"/>
  <c r="S238" i="12"/>
  <c r="M239" i="12"/>
  <c r="N239" i="12"/>
  <c r="O239" i="12"/>
  <c r="P239" i="12"/>
  <c r="Q239" i="12"/>
  <c r="R239" i="12"/>
  <c r="S239" i="12"/>
  <c r="M240" i="12"/>
  <c r="N240" i="12"/>
  <c r="O240" i="12"/>
  <c r="P240" i="12"/>
  <c r="Q240" i="12"/>
  <c r="R240" i="12"/>
  <c r="S240" i="12"/>
  <c r="M241" i="12"/>
  <c r="N241" i="12"/>
  <c r="O241" i="12"/>
  <c r="P241" i="12"/>
  <c r="Q241" i="12"/>
  <c r="R241" i="12"/>
  <c r="S241" i="12"/>
  <c r="M242" i="12"/>
  <c r="N242" i="12"/>
  <c r="O242" i="12"/>
  <c r="P242" i="12"/>
  <c r="Q242" i="12"/>
  <c r="R242" i="12"/>
  <c r="S242" i="12"/>
  <c r="M243" i="12"/>
  <c r="N243" i="12"/>
  <c r="O243" i="12"/>
  <c r="P243" i="12"/>
  <c r="Q243" i="12"/>
  <c r="R243" i="12"/>
  <c r="S243" i="12"/>
  <c r="M244" i="12"/>
  <c r="N244" i="12"/>
  <c r="O244" i="12"/>
  <c r="P244" i="12"/>
  <c r="Q244" i="12"/>
  <c r="R244" i="12"/>
  <c r="S244" i="12"/>
  <c r="M245" i="12"/>
  <c r="N245" i="12"/>
  <c r="O245" i="12"/>
  <c r="P245" i="12"/>
  <c r="Q245" i="12"/>
  <c r="R245" i="12"/>
  <c r="S245" i="12"/>
  <c r="M246" i="12"/>
  <c r="N246" i="12"/>
  <c r="O246" i="12"/>
  <c r="P246" i="12"/>
  <c r="Q246" i="12"/>
  <c r="R246" i="12"/>
  <c r="S246" i="12"/>
  <c r="M247" i="12"/>
  <c r="N247" i="12"/>
  <c r="O247" i="12"/>
  <c r="P247" i="12"/>
  <c r="Q247" i="12"/>
  <c r="R247" i="12"/>
  <c r="S247" i="12"/>
  <c r="M248" i="12"/>
  <c r="N248" i="12"/>
  <c r="O248" i="12"/>
  <c r="P248" i="12"/>
  <c r="Q248" i="12"/>
  <c r="R248" i="12"/>
  <c r="S248" i="12"/>
  <c r="M249" i="12"/>
  <c r="N249" i="12"/>
  <c r="O249" i="12"/>
  <c r="P249" i="12"/>
  <c r="Q249" i="12"/>
  <c r="R249" i="12"/>
  <c r="S249" i="12"/>
  <c r="M250" i="12"/>
  <c r="N250" i="12"/>
  <c r="O250" i="12"/>
  <c r="P250" i="12"/>
  <c r="Q250" i="12"/>
  <c r="R250" i="12"/>
  <c r="S250" i="12"/>
  <c r="M251" i="12"/>
  <c r="N251" i="12"/>
  <c r="O251" i="12"/>
  <c r="P251" i="12"/>
  <c r="Q251" i="12"/>
  <c r="R251" i="12"/>
  <c r="S251" i="12"/>
  <c r="M252" i="12"/>
  <c r="N252" i="12"/>
  <c r="O252" i="12"/>
  <c r="P252" i="12"/>
  <c r="Q252" i="12"/>
  <c r="R252" i="12"/>
  <c r="S252" i="12"/>
  <c r="M253" i="12"/>
  <c r="N253" i="12"/>
  <c r="O253" i="12"/>
  <c r="P253" i="12"/>
  <c r="Q253" i="12"/>
  <c r="R253" i="12"/>
  <c r="S253" i="12"/>
  <c r="M254" i="12"/>
  <c r="N254" i="12"/>
  <c r="O254" i="12"/>
  <c r="P254" i="12"/>
  <c r="Q254" i="12"/>
  <c r="R254" i="12"/>
  <c r="S254" i="12"/>
  <c r="M255" i="12"/>
  <c r="N255" i="12"/>
  <c r="O255" i="12"/>
  <c r="P255" i="12"/>
  <c r="Q255" i="12"/>
  <c r="R255" i="12"/>
  <c r="S255" i="12"/>
  <c r="M256" i="12"/>
  <c r="N256" i="12"/>
  <c r="O256" i="12"/>
  <c r="P256" i="12"/>
  <c r="Q256" i="12"/>
  <c r="R256" i="12"/>
  <c r="S256" i="12"/>
  <c r="M257" i="12"/>
  <c r="N257" i="12"/>
  <c r="O257" i="12"/>
  <c r="P257" i="12"/>
  <c r="Q257" i="12"/>
  <c r="R257" i="12"/>
  <c r="S257" i="12"/>
  <c r="M258" i="12"/>
  <c r="N258" i="12"/>
  <c r="O258" i="12"/>
  <c r="P258" i="12"/>
  <c r="Q258" i="12"/>
  <c r="R258" i="12"/>
  <c r="S258" i="12"/>
  <c r="M259" i="12"/>
  <c r="N259" i="12"/>
  <c r="O259" i="12"/>
  <c r="P259" i="12"/>
  <c r="Q259" i="12"/>
  <c r="R259" i="12"/>
  <c r="S259" i="12"/>
  <c r="M260" i="12"/>
  <c r="N260" i="12"/>
  <c r="O260" i="12"/>
  <c r="P260" i="12"/>
  <c r="Q260" i="12"/>
  <c r="R260" i="12"/>
  <c r="S260" i="12"/>
  <c r="M261" i="12"/>
  <c r="N261" i="12"/>
  <c r="O261" i="12"/>
  <c r="P261" i="12"/>
  <c r="Q261" i="12"/>
  <c r="R261" i="12"/>
  <c r="S261" i="12"/>
  <c r="M262" i="12"/>
  <c r="N262" i="12"/>
  <c r="O262" i="12"/>
  <c r="P262" i="12"/>
  <c r="Q262" i="12"/>
  <c r="R262" i="12"/>
  <c r="S262" i="12"/>
  <c r="M263" i="12"/>
  <c r="N263" i="12"/>
  <c r="O263" i="12"/>
  <c r="P263" i="12"/>
  <c r="Q263" i="12"/>
  <c r="R263" i="12"/>
  <c r="S263" i="12"/>
  <c r="M264" i="12"/>
  <c r="N264" i="12"/>
  <c r="O264" i="12"/>
  <c r="P264" i="12"/>
  <c r="Q264" i="12"/>
  <c r="R264" i="12"/>
  <c r="S264" i="12"/>
  <c r="M265" i="12"/>
  <c r="N265" i="12"/>
  <c r="O265" i="12"/>
  <c r="P265" i="12"/>
  <c r="Q265" i="12"/>
  <c r="R265" i="12"/>
  <c r="S265" i="12"/>
  <c r="M266" i="12"/>
  <c r="N266" i="12"/>
  <c r="O266" i="12"/>
  <c r="P266" i="12"/>
  <c r="Q266" i="12"/>
  <c r="R266" i="12"/>
  <c r="S266" i="12"/>
  <c r="M267" i="12"/>
  <c r="N267" i="12"/>
  <c r="O267" i="12"/>
  <c r="P267" i="12"/>
  <c r="Q267" i="12"/>
  <c r="R267" i="12"/>
  <c r="S267" i="12"/>
  <c r="M268" i="12"/>
  <c r="N268" i="12"/>
  <c r="O268" i="12"/>
  <c r="P268" i="12"/>
  <c r="Q268" i="12"/>
  <c r="R268" i="12"/>
  <c r="S268" i="12"/>
  <c r="M269" i="12"/>
  <c r="N269" i="12"/>
  <c r="O269" i="12"/>
  <c r="P269" i="12"/>
  <c r="Q269" i="12"/>
  <c r="R269" i="12"/>
  <c r="S269" i="12"/>
  <c r="M270" i="12"/>
  <c r="N270" i="12"/>
  <c r="O270" i="12"/>
  <c r="P270" i="12"/>
  <c r="Q270" i="12"/>
  <c r="R270" i="12"/>
  <c r="S270" i="12"/>
  <c r="M271" i="12"/>
  <c r="N271" i="12"/>
  <c r="O271" i="12"/>
  <c r="P271" i="12"/>
  <c r="Q271" i="12"/>
  <c r="R271" i="12"/>
  <c r="S271" i="12"/>
  <c r="M272" i="12"/>
  <c r="N272" i="12"/>
  <c r="O272" i="12"/>
  <c r="P272" i="12"/>
  <c r="Q272" i="12"/>
  <c r="R272" i="12"/>
  <c r="S272" i="12"/>
  <c r="M273" i="12"/>
  <c r="N273" i="12"/>
  <c r="O273" i="12"/>
  <c r="P273" i="12"/>
  <c r="Q273" i="12"/>
  <c r="R273" i="12"/>
  <c r="S273" i="12"/>
  <c r="M274" i="12"/>
  <c r="N274" i="12"/>
  <c r="O274" i="12"/>
  <c r="P274" i="12"/>
  <c r="Q274" i="12"/>
  <c r="R274" i="12"/>
  <c r="S274" i="12"/>
  <c r="M275" i="12"/>
  <c r="N275" i="12"/>
  <c r="O275" i="12"/>
  <c r="P275" i="12"/>
  <c r="Q275" i="12"/>
  <c r="R275" i="12"/>
  <c r="S275" i="12"/>
  <c r="M276" i="12"/>
  <c r="N276" i="12"/>
  <c r="O276" i="12"/>
  <c r="P276" i="12"/>
  <c r="Q276" i="12"/>
  <c r="R276" i="12"/>
  <c r="S276" i="12"/>
  <c r="M277" i="12"/>
  <c r="N277" i="12"/>
  <c r="O277" i="12"/>
  <c r="P277" i="12"/>
  <c r="Q277" i="12"/>
  <c r="R277" i="12"/>
  <c r="S277" i="12"/>
  <c r="M278" i="12"/>
  <c r="N278" i="12"/>
  <c r="O278" i="12"/>
  <c r="P278" i="12"/>
  <c r="Q278" i="12"/>
  <c r="R278" i="12"/>
  <c r="S278" i="12"/>
  <c r="M279" i="12"/>
  <c r="N279" i="12"/>
  <c r="O279" i="12"/>
  <c r="P279" i="12"/>
  <c r="Q279" i="12"/>
  <c r="R279" i="12"/>
  <c r="S279" i="12"/>
  <c r="M280" i="12"/>
  <c r="N280" i="12"/>
  <c r="O280" i="12"/>
  <c r="P280" i="12"/>
  <c r="Q280" i="12"/>
  <c r="R280" i="12"/>
  <c r="S280" i="12"/>
  <c r="M281" i="12"/>
  <c r="N281" i="12"/>
  <c r="O281" i="12"/>
  <c r="P281" i="12"/>
  <c r="Q281" i="12"/>
  <c r="R281" i="12"/>
  <c r="S281" i="12"/>
  <c r="M282" i="12"/>
  <c r="N282" i="12"/>
  <c r="O282" i="12"/>
  <c r="P282" i="12"/>
  <c r="Q282" i="12"/>
  <c r="R282" i="12"/>
  <c r="S282" i="12"/>
  <c r="M283" i="12"/>
  <c r="N283" i="12"/>
  <c r="O283" i="12"/>
  <c r="P283" i="12"/>
  <c r="Q283" i="12"/>
  <c r="R283" i="12"/>
  <c r="S283" i="12"/>
  <c r="M284" i="12"/>
  <c r="N284" i="12"/>
  <c r="O284" i="12"/>
  <c r="P284" i="12"/>
  <c r="Q284" i="12"/>
  <c r="R284" i="12"/>
  <c r="S284" i="12"/>
  <c r="M285" i="12"/>
  <c r="N285" i="12"/>
  <c r="O285" i="12"/>
  <c r="P285" i="12"/>
  <c r="Q285" i="12"/>
  <c r="R285" i="12"/>
  <c r="S285" i="12"/>
  <c r="M286" i="12"/>
  <c r="N286" i="12"/>
  <c r="O286" i="12"/>
  <c r="P286" i="12"/>
  <c r="Q286" i="12"/>
  <c r="R286" i="12"/>
  <c r="S286" i="12"/>
  <c r="M287" i="12"/>
  <c r="N287" i="12"/>
  <c r="O287" i="12"/>
  <c r="P287" i="12"/>
  <c r="Q287" i="12"/>
  <c r="R287" i="12"/>
  <c r="S287" i="12"/>
  <c r="M288" i="12"/>
  <c r="N288" i="12"/>
  <c r="O288" i="12"/>
  <c r="P288" i="12"/>
  <c r="Q288" i="12"/>
  <c r="R288" i="12"/>
  <c r="S288" i="12"/>
  <c r="M289" i="12"/>
  <c r="N289" i="12"/>
  <c r="O289" i="12"/>
  <c r="P289" i="12"/>
  <c r="Q289" i="12"/>
  <c r="R289" i="12"/>
  <c r="S289" i="12"/>
  <c r="M290" i="12"/>
  <c r="N290" i="12"/>
  <c r="O290" i="12"/>
  <c r="P290" i="12"/>
  <c r="Q290" i="12"/>
  <c r="R290" i="12"/>
  <c r="S290" i="12"/>
  <c r="M291" i="12"/>
  <c r="N291" i="12"/>
  <c r="O291" i="12"/>
  <c r="P291" i="12"/>
  <c r="Q291" i="12"/>
  <c r="R291" i="12"/>
  <c r="S291" i="12"/>
  <c r="M292" i="12"/>
  <c r="N292" i="12"/>
  <c r="O292" i="12"/>
  <c r="P292" i="12"/>
  <c r="Q292" i="12"/>
  <c r="R292" i="12"/>
  <c r="S292" i="12"/>
  <c r="M293" i="12"/>
  <c r="N293" i="12"/>
  <c r="O293" i="12"/>
  <c r="P293" i="12"/>
  <c r="Q293" i="12"/>
  <c r="R293" i="12"/>
  <c r="S293" i="12"/>
  <c r="M294" i="12"/>
  <c r="N294" i="12"/>
  <c r="O294" i="12"/>
  <c r="P294" i="12"/>
  <c r="Q294" i="12"/>
  <c r="R294" i="12"/>
  <c r="S294" i="12"/>
  <c r="M295" i="12"/>
  <c r="N295" i="12"/>
  <c r="O295" i="12"/>
  <c r="P295" i="12"/>
  <c r="Q295" i="12"/>
  <c r="R295" i="12"/>
  <c r="S295" i="12"/>
  <c r="M296" i="12"/>
  <c r="N296" i="12"/>
  <c r="O296" i="12"/>
  <c r="P296" i="12"/>
  <c r="Q296" i="12"/>
  <c r="R296" i="12"/>
  <c r="S296" i="12"/>
  <c r="M297" i="12"/>
  <c r="N297" i="12"/>
  <c r="O297" i="12"/>
  <c r="P297" i="12"/>
  <c r="Q297" i="12"/>
  <c r="R297" i="12"/>
  <c r="S297" i="12"/>
  <c r="M298" i="12"/>
  <c r="N298" i="12"/>
  <c r="O298" i="12"/>
  <c r="P298" i="12"/>
  <c r="Q298" i="12"/>
  <c r="R298" i="12"/>
  <c r="S298" i="12"/>
  <c r="M299" i="12"/>
  <c r="N299" i="12"/>
  <c r="O299" i="12"/>
  <c r="P299" i="12"/>
  <c r="Q299" i="12"/>
  <c r="R299" i="12"/>
  <c r="S299" i="12"/>
  <c r="M300" i="12"/>
  <c r="N300" i="12"/>
  <c r="O300" i="12"/>
  <c r="P300" i="12"/>
  <c r="Q300" i="12"/>
  <c r="R300" i="12"/>
  <c r="S300" i="12"/>
  <c r="M301" i="12"/>
  <c r="N301" i="12"/>
  <c r="O301" i="12"/>
  <c r="P301" i="12"/>
  <c r="Q301" i="12"/>
  <c r="R301" i="12"/>
  <c r="S301" i="12"/>
  <c r="M302" i="12"/>
  <c r="N302" i="12"/>
  <c r="O302" i="12"/>
  <c r="P302" i="12"/>
  <c r="Q302" i="12"/>
  <c r="R302" i="12"/>
  <c r="S302" i="12"/>
  <c r="M303" i="12"/>
  <c r="N303" i="12"/>
  <c r="O303" i="12"/>
  <c r="P303" i="12"/>
  <c r="Q303" i="12"/>
  <c r="R303" i="12"/>
  <c r="S303" i="12"/>
  <c r="M304" i="12"/>
  <c r="N304" i="12"/>
  <c r="O304" i="12"/>
  <c r="P304" i="12"/>
  <c r="Q304" i="12"/>
  <c r="R304" i="12"/>
  <c r="S304" i="12"/>
  <c r="M305" i="12"/>
  <c r="N305" i="12"/>
  <c r="O305" i="12"/>
  <c r="P305" i="12"/>
  <c r="Q305" i="12"/>
  <c r="R305" i="12"/>
  <c r="S305" i="12"/>
  <c r="M306" i="12"/>
  <c r="N306" i="12"/>
  <c r="O306" i="12"/>
  <c r="P306" i="12"/>
  <c r="Q306" i="12"/>
  <c r="R306" i="12"/>
  <c r="S306" i="12"/>
  <c r="M307" i="12"/>
  <c r="N307" i="12"/>
  <c r="O307" i="12"/>
  <c r="P307" i="12"/>
  <c r="Q307" i="12"/>
  <c r="R307" i="12"/>
  <c r="S307" i="12"/>
  <c r="M308" i="12"/>
  <c r="N308" i="12"/>
  <c r="O308" i="12"/>
  <c r="P308" i="12"/>
  <c r="Q308" i="12"/>
  <c r="R308" i="12"/>
  <c r="S308" i="12"/>
  <c r="M309" i="12"/>
  <c r="N309" i="12"/>
  <c r="O309" i="12"/>
  <c r="P309" i="12"/>
  <c r="Q309" i="12"/>
  <c r="R309" i="12"/>
  <c r="S309" i="12"/>
  <c r="M310" i="12"/>
  <c r="N310" i="12"/>
  <c r="O310" i="12"/>
  <c r="P310" i="12"/>
  <c r="Q310" i="12"/>
  <c r="R310" i="12"/>
  <c r="S310" i="12"/>
  <c r="M311" i="12"/>
  <c r="N311" i="12"/>
  <c r="O311" i="12"/>
  <c r="P311" i="12"/>
  <c r="Q311" i="12"/>
  <c r="R311" i="12"/>
  <c r="S311" i="12"/>
  <c r="M312" i="12"/>
  <c r="N312" i="12"/>
  <c r="O312" i="12"/>
  <c r="P312" i="12"/>
  <c r="Q312" i="12"/>
  <c r="R312" i="12"/>
  <c r="S312" i="12"/>
  <c r="M313" i="12"/>
  <c r="N313" i="12"/>
  <c r="O313" i="12"/>
  <c r="P313" i="12"/>
  <c r="Q313" i="12"/>
  <c r="R313" i="12"/>
  <c r="S313" i="12"/>
  <c r="M314" i="12"/>
  <c r="N314" i="12"/>
  <c r="O314" i="12"/>
  <c r="P314" i="12"/>
  <c r="Q314" i="12"/>
  <c r="R314" i="12"/>
  <c r="S314" i="12"/>
  <c r="M315" i="12"/>
  <c r="N315" i="12"/>
  <c r="O315" i="12"/>
  <c r="P315" i="12"/>
  <c r="Q315" i="12"/>
  <c r="R315" i="12"/>
  <c r="S315" i="12"/>
  <c r="M316" i="12"/>
  <c r="N316" i="12"/>
  <c r="O316" i="12"/>
  <c r="P316" i="12"/>
  <c r="Q316" i="12"/>
  <c r="R316" i="12"/>
  <c r="S316" i="12"/>
  <c r="M317" i="12"/>
  <c r="N317" i="12"/>
  <c r="O317" i="12"/>
  <c r="P317" i="12"/>
  <c r="Q317" i="12"/>
  <c r="R317" i="12"/>
  <c r="S317" i="12"/>
  <c r="M318" i="12"/>
  <c r="N318" i="12"/>
  <c r="O318" i="12"/>
  <c r="P318" i="12"/>
  <c r="Q318" i="12"/>
  <c r="R318" i="12"/>
  <c r="S318" i="12"/>
  <c r="M319" i="12"/>
  <c r="N319" i="12"/>
  <c r="O319" i="12"/>
  <c r="P319" i="12"/>
  <c r="Q319" i="12"/>
  <c r="R319" i="12"/>
  <c r="S319" i="12"/>
  <c r="M320" i="12"/>
  <c r="N320" i="12"/>
  <c r="O320" i="12"/>
  <c r="P320" i="12"/>
  <c r="Q320" i="12"/>
  <c r="R320" i="12"/>
  <c r="S320" i="12"/>
  <c r="M321" i="12"/>
  <c r="N321" i="12"/>
  <c r="O321" i="12"/>
  <c r="P321" i="12"/>
  <c r="Q321" i="12"/>
  <c r="R321" i="12"/>
  <c r="S321" i="12"/>
  <c r="M322" i="12"/>
  <c r="N322" i="12"/>
  <c r="O322" i="12"/>
  <c r="P322" i="12"/>
  <c r="Q322" i="12"/>
  <c r="R322" i="12"/>
  <c r="S322" i="12"/>
  <c r="M323" i="12"/>
  <c r="N323" i="12"/>
  <c r="O323" i="12"/>
  <c r="P323" i="12"/>
  <c r="Q323" i="12"/>
  <c r="R323" i="12"/>
  <c r="S323" i="12"/>
  <c r="M324" i="12"/>
  <c r="N324" i="12"/>
  <c r="O324" i="12"/>
  <c r="P324" i="12"/>
  <c r="Q324" i="12"/>
  <c r="R324" i="12"/>
  <c r="S324" i="12"/>
  <c r="M325" i="12"/>
  <c r="N325" i="12"/>
  <c r="O325" i="12"/>
  <c r="P325" i="12"/>
  <c r="Q325" i="12"/>
  <c r="R325" i="12"/>
  <c r="S325" i="12"/>
  <c r="M326" i="12"/>
  <c r="N326" i="12"/>
  <c r="O326" i="12"/>
  <c r="P326" i="12"/>
  <c r="Q326" i="12"/>
  <c r="R326" i="12"/>
  <c r="S326" i="12"/>
  <c r="M327" i="12"/>
  <c r="N327" i="12"/>
  <c r="O327" i="12"/>
  <c r="P327" i="12"/>
  <c r="Q327" i="12"/>
  <c r="R327" i="12"/>
  <c r="S327" i="12"/>
  <c r="M328" i="12"/>
  <c r="N328" i="12"/>
  <c r="O328" i="12"/>
  <c r="P328" i="12"/>
  <c r="Q328" i="12"/>
  <c r="R328" i="12"/>
  <c r="S328" i="12"/>
  <c r="M329" i="12"/>
  <c r="N329" i="12"/>
  <c r="O329" i="12"/>
  <c r="P329" i="12"/>
  <c r="Q329" i="12"/>
  <c r="R329" i="12"/>
  <c r="S329" i="12"/>
  <c r="M330" i="12"/>
  <c r="N330" i="12"/>
  <c r="O330" i="12"/>
  <c r="P330" i="12"/>
  <c r="Q330" i="12"/>
  <c r="R330" i="12"/>
  <c r="S330" i="12"/>
  <c r="M331" i="12"/>
  <c r="N331" i="12"/>
  <c r="O331" i="12"/>
  <c r="P331" i="12"/>
  <c r="Q331" i="12"/>
  <c r="R331" i="12"/>
  <c r="S331" i="12"/>
  <c r="M332" i="12"/>
  <c r="N332" i="12"/>
  <c r="O332" i="12"/>
  <c r="P332" i="12"/>
  <c r="Q332" i="12"/>
  <c r="R332" i="12"/>
  <c r="S332" i="12"/>
  <c r="M333" i="12"/>
  <c r="N333" i="12"/>
  <c r="O333" i="12"/>
  <c r="P333" i="12"/>
  <c r="Q333" i="12"/>
  <c r="R333" i="12"/>
  <c r="S333" i="12"/>
  <c r="M334" i="12"/>
  <c r="N334" i="12"/>
  <c r="O334" i="12"/>
  <c r="P334" i="12"/>
  <c r="Q334" i="12"/>
  <c r="R334" i="12"/>
  <c r="S334" i="12"/>
  <c r="M335" i="12"/>
  <c r="N335" i="12"/>
  <c r="O335" i="12"/>
  <c r="P335" i="12"/>
  <c r="Q335" i="12"/>
  <c r="R335" i="12"/>
  <c r="S335" i="12"/>
  <c r="M336" i="12"/>
  <c r="N336" i="12"/>
  <c r="O336" i="12"/>
  <c r="P336" i="12"/>
  <c r="Q336" i="12"/>
  <c r="R336" i="12"/>
  <c r="S336" i="12"/>
  <c r="M337" i="12"/>
  <c r="N337" i="12"/>
  <c r="O337" i="12"/>
  <c r="P337" i="12"/>
  <c r="Q337" i="12"/>
  <c r="R337" i="12"/>
  <c r="S337" i="12"/>
  <c r="M338" i="12"/>
  <c r="N338" i="12"/>
  <c r="O338" i="12"/>
  <c r="P338" i="12"/>
  <c r="Q338" i="12"/>
  <c r="R338" i="12"/>
  <c r="S338" i="12"/>
  <c r="M339" i="12"/>
  <c r="N339" i="12"/>
  <c r="O339" i="12"/>
  <c r="P339" i="12"/>
  <c r="Q339" i="12"/>
  <c r="R339" i="12"/>
  <c r="S339" i="12"/>
  <c r="M340" i="12"/>
  <c r="N340" i="12"/>
  <c r="O340" i="12"/>
  <c r="P340" i="12"/>
  <c r="Q340" i="12"/>
  <c r="R340" i="12"/>
  <c r="S340" i="12"/>
  <c r="M341" i="12"/>
  <c r="N341" i="12"/>
  <c r="O341" i="12"/>
  <c r="P341" i="12"/>
  <c r="Q341" i="12"/>
  <c r="R341" i="12"/>
  <c r="S341" i="12"/>
  <c r="M342" i="12"/>
  <c r="N342" i="12"/>
  <c r="O342" i="12"/>
  <c r="P342" i="12"/>
  <c r="Q342" i="12"/>
  <c r="R342" i="12"/>
  <c r="S342" i="12"/>
  <c r="M343" i="12"/>
  <c r="N343" i="12"/>
  <c r="O343" i="12"/>
  <c r="P343" i="12"/>
  <c r="Q343" i="12"/>
  <c r="R343" i="12"/>
  <c r="S343" i="12"/>
  <c r="M344" i="12"/>
  <c r="N344" i="12"/>
  <c r="O344" i="12"/>
  <c r="P344" i="12"/>
  <c r="Q344" i="12"/>
  <c r="R344" i="12"/>
  <c r="S344" i="12"/>
  <c r="M345" i="12"/>
  <c r="N345" i="12"/>
  <c r="O345" i="12"/>
  <c r="P345" i="12"/>
  <c r="Q345" i="12"/>
  <c r="R345" i="12"/>
  <c r="S345" i="12"/>
  <c r="M346" i="12"/>
  <c r="N346" i="12"/>
  <c r="O346" i="12"/>
  <c r="P346" i="12"/>
  <c r="Q346" i="12"/>
  <c r="R346" i="12"/>
  <c r="S346" i="12"/>
  <c r="M347" i="12"/>
  <c r="N347" i="12"/>
  <c r="O347" i="12"/>
  <c r="P347" i="12"/>
  <c r="Q347" i="12"/>
  <c r="R347" i="12"/>
  <c r="S347" i="12"/>
  <c r="M348" i="12"/>
  <c r="N348" i="12"/>
  <c r="O348" i="12"/>
  <c r="P348" i="12"/>
  <c r="Q348" i="12"/>
  <c r="R348" i="12"/>
  <c r="S348" i="12"/>
  <c r="M349" i="12"/>
  <c r="N349" i="12"/>
  <c r="O349" i="12"/>
  <c r="P349" i="12"/>
  <c r="Q349" i="12"/>
  <c r="R349" i="12"/>
  <c r="S349" i="12"/>
  <c r="M350" i="12"/>
  <c r="N350" i="12"/>
  <c r="O350" i="12"/>
  <c r="P350" i="12"/>
  <c r="Q350" i="12"/>
  <c r="R350" i="12"/>
  <c r="S350" i="12"/>
  <c r="M351" i="12"/>
  <c r="N351" i="12"/>
  <c r="O351" i="12"/>
  <c r="P351" i="12"/>
  <c r="Q351" i="12"/>
  <c r="R351" i="12"/>
  <c r="S351" i="12"/>
  <c r="M352" i="12"/>
  <c r="N352" i="12"/>
  <c r="O352" i="12"/>
  <c r="P352" i="12"/>
  <c r="Q352" i="12"/>
  <c r="R352" i="12"/>
  <c r="S352" i="12"/>
  <c r="M353" i="12"/>
  <c r="N353" i="12"/>
  <c r="O353" i="12"/>
  <c r="P353" i="12"/>
  <c r="Q353" i="12"/>
  <c r="R353" i="12"/>
  <c r="S353" i="12"/>
  <c r="M354" i="12"/>
  <c r="N354" i="12"/>
  <c r="O354" i="12"/>
  <c r="P354" i="12"/>
  <c r="Q354" i="12"/>
  <c r="R354" i="12"/>
  <c r="S354" i="12"/>
  <c r="M355" i="12"/>
  <c r="N355" i="12"/>
  <c r="O355" i="12"/>
  <c r="P355" i="12"/>
  <c r="Q355" i="12"/>
  <c r="R355" i="12"/>
  <c r="S355" i="12"/>
  <c r="M356" i="12"/>
  <c r="N356" i="12"/>
  <c r="O356" i="12"/>
  <c r="P356" i="12"/>
  <c r="Q356" i="12"/>
  <c r="R356" i="12"/>
  <c r="S356" i="12"/>
  <c r="M357" i="12"/>
  <c r="N357" i="12"/>
  <c r="O357" i="12"/>
  <c r="P357" i="12"/>
  <c r="Q357" i="12"/>
  <c r="R357" i="12"/>
  <c r="S357" i="12"/>
  <c r="M358" i="12"/>
  <c r="N358" i="12"/>
  <c r="O358" i="12"/>
  <c r="P358" i="12"/>
  <c r="Q358" i="12"/>
  <c r="R358" i="12"/>
  <c r="S358" i="12"/>
  <c r="M359" i="12"/>
  <c r="N359" i="12"/>
  <c r="O359" i="12"/>
  <c r="P359" i="12"/>
  <c r="Q359" i="12"/>
  <c r="R359" i="12"/>
  <c r="S359" i="12"/>
  <c r="M360" i="12"/>
  <c r="N360" i="12"/>
  <c r="O360" i="12"/>
  <c r="P360" i="12"/>
  <c r="Q360" i="12"/>
  <c r="R360" i="12"/>
  <c r="S360" i="12"/>
  <c r="M361" i="12"/>
  <c r="N361" i="12"/>
  <c r="O361" i="12"/>
  <c r="P361" i="12"/>
  <c r="Q361" i="12"/>
  <c r="R361" i="12"/>
  <c r="S361" i="12"/>
  <c r="M362" i="12"/>
  <c r="N362" i="12"/>
  <c r="O362" i="12"/>
  <c r="P362" i="12"/>
  <c r="Q362" i="12"/>
  <c r="R362" i="12"/>
  <c r="S362" i="12"/>
  <c r="M363" i="12"/>
  <c r="N363" i="12"/>
  <c r="O363" i="12"/>
  <c r="P363" i="12"/>
  <c r="Q363" i="12"/>
  <c r="R363" i="12"/>
  <c r="S363" i="12"/>
  <c r="M364" i="12"/>
  <c r="N364" i="12"/>
  <c r="O364" i="12"/>
  <c r="P364" i="12"/>
  <c r="Q364" i="12"/>
  <c r="R364" i="12"/>
  <c r="S364" i="12"/>
  <c r="M365" i="12"/>
  <c r="N365" i="12"/>
  <c r="O365" i="12"/>
  <c r="P365" i="12"/>
  <c r="Q365" i="12"/>
  <c r="R365" i="12"/>
  <c r="S365" i="12"/>
  <c r="M366" i="12"/>
  <c r="N366" i="12"/>
  <c r="O366" i="12"/>
  <c r="P366" i="12"/>
  <c r="Q366" i="12"/>
  <c r="R366" i="12"/>
  <c r="S366" i="12"/>
  <c r="M367" i="12"/>
  <c r="N367" i="12"/>
  <c r="O367" i="12"/>
  <c r="P367" i="12"/>
  <c r="Q367" i="12"/>
  <c r="R367" i="12"/>
  <c r="S367" i="12"/>
  <c r="M368" i="12"/>
  <c r="N368" i="12"/>
  <c r="O368" i="12"/>
  <c r="P368" i="12"/>
  <c r="Q368" i="12"/>
  <c r="R368" i="12"/>
  <c r="S368" i="12"/>
  <c r="M369" i="12"/>
  <c r="N369" i="12"/>
  <c r="O369" i="12"/>
  <c r="P369" i="12"/>
  <c r="Q369" i="12"/>
  <c r="R369" i="12"/>
  <c r="S369" i="12"/>
  <c r="M370" i="12"/>
  <c r="N370" i="12"/>
  <c r="O370" i="12"/>
  <c r="P370" i="12"/>
  <c r="Q370" i="12"/>
  <c r="R370" i="12"/>
  <c r="S370" i="12"/>
  <c r="M371" i="12"/>
  <c r="N371" i="12"/>
  <c r="O371" i="12"/>
  <c r="P371" i="12"/>
  <c r="Q371" i="12"/>
  <c r="R371" i="12"/>
  <c r="S371" i="12"/>
  <c r="M372" i="12"/>
  <c r="N372" i="12"/>
  <c r="O372" i="12"/>
  <c r="P372" i="12"/>
  <c r="Q372" i="12"/>
  <c r="R372" i="12"/>
  <c r="S372" i="12"/>
  <c r="M373" i="12"/>
  <c r="N373" i="12"/>
  <c r="O373" i="12"/>
  <c r="P373" i="12"/>
  <c r="Q373" i="12"/>
  <c r="R373" i="12"/>
  <c r="S373" i="12"/>
  <c r="M374" i="12"/>
  <c r="N374" i="12"/>
  <c r="O374" i="12"/>
  <c r="P374" i="12"/>
  <c r="Q374" i="12"/>
  <c r="R374" i="12"/>
  <c r="S374" i="12"/>
  <c r="M375" i="12"/>
  <c r="N375" i="12"/>
  <c r="O375" i="12"/>
  <c r="P375" i="12"/>
  <c r="Q375" i="12"/>
  <c r="R375" i="12"/>
  <c r="S375" i="12"/>
  <c r="M376" i="12"/>
  <c r="N376" i="12"/>
  <c r="O376" i="12"/>
  <c r="P376" i="12"/>
  <c r="Q376" i="12"/>
  <c r="R376" i="12"/>
  <c r="S376" i="12"/>
  <c r="M377" i="12"/>
  <c r="N377" i="12"/>
  <c r="O377" i="12"/>
  <c r="P377" i="12"/>
  <c r="Q377" i="12"/>
  <c r="R377" i="12"/>
  <c r="S377" i="12"/>
  <c r="M378" i="12"/>
  <c r="N378" i="12"/>
  <c r="O378" i="12"/>
  <c r="P378" i="12"/>
  <c r="Q378" i="12"/>
  <c r="R378" i="12"/>
  <c r="S378" i="12"/>
  <c r="M379" i="12"/>
  <c r="N379" i="12"/>
  <c r="O379" i="12"/>
  <c r="P379" i="12"/>
  <c r="Q379" i="12"/>
  <c r="R379" i="12"/>
  <c r="S379" i="12"/>
  <c r="M380" i="12"/>
  <c r="N380" i="12"/>
  <c r="O380" i="12"/>
  <c r="P380" i="12"/>
  <c r="Q380" i="12"/>
  <c r="R380" i="12"/>
  <c r="S380" i="12"/>
  <c r="M381" i="12"/>
  <c r="N381" i="12"/>
  <c r="O381" i="12"/>
  <c r="P381" i="12"/>
  <c r="Q381" i="12"/>
  <c r="R381" i="12"/>
  <c r="S381" i="12"/>
  <c r="M382" i="12"/>
  <c r="N382" i="12"/>
  <c r="O382" i="12"/>
  <c r="P382" i="12"/>
  <c r="Q382" i="12"/>
  <c r="R382" i="12"/>
  <c r="S382" i="12"/>
  <c r="M383" i="12"/>
  <c r="N383" i="12"/>
  <c r="O383" i="12"/>
  <c r="P383" i="12"/>
  <c r="Q383" i="12"/>
  <c r="R383" i="12"/>
  <c r="S383" i="12"/>
  <c r="M384" i="12"/>
  <c r="N384" i="12"/>
  <c r="O384" i="12"/>
  <c r="P384" i="12"/>
  <c r="Q384" i="12"/>
  <c r="R384" i="12"/>
  <c r="S384" i="12"/>
  <c r="M385" i="12"/>
  <c r="N385" i="12"/>
  <c r="O385" i="12"/>
  <c r="P385" i="12"/>
  <c r="Q385" i="12"/>
  <c r="R385" i="12"/>
  <c r="S385" i="12"/>
  <c r="M386" i="12"/>
  <c r="N386" i="12"/>
  <c r="O386" i="12"/>
  <c r="P386" i="12"/>
  <c r="Q386" i="12"/>
  <c r="R386" i="12"/>
  <c r="S386" i="12"/>
  <c r="M387" i="12"/>
  <c r="N387" i="12"/>
  <c r="O387" i="12"/>
  <c r="P387" i="12"/>
  <c r="Q387" i="12"/>
  <c r="R387" i="12"/>
  <c r="S387" i="12"/>
  <c r="M388" i="12"/>
  <c r="N388" i="12"/>
  <c r="O388" i="12"/>
  <c r="P388" i="12"/>
  <c r="Q388" i="12"/>
  <c r="R388" i="12"/>
  <c r="S388" i="12"/>
  <c r="M389" i="12"/>
  <c r="N389" i="12"/>
  <c r="O389" i="12"/>
  <c r="P389" i="12"/>
  <c r="Q389" i="12"/>
  <c r="R389" i="12"/>
  <c r="S389" i="12"/>
  <c r="M390" i="12"/>
  <c r="N390" i="12"/>
  <c r="O390" i="12"/>
  <c r="P390" i="12"/>
  <c r="Q390" i="12"/>
  <c r="R390" i="12"/>
  <c r="S390" i="12"/>
  <c r="M391" i="12"/>
  <c r="N391" i="12"/>
  <c r="O391" i="12"/>
  <c r="P391" i="12"/>
  <c r="Q391" i="12"/>
  <c r="R391" i="12"/>
  <c r="S391" i="12"/>
  <c r="M392" i="12"/>
  <c r="N392" i="12"/>
  <c r="O392" i="12"/>
  <c r="P392" i="12"/>
  <c r="Q392" i="12"/>
  <c r="R392" i="12"/>
  <c r="S392" i="12"/>
  <c r="M393" i="12"/>
  <c r="N393" i="12"/>
  <c r="O393" i="12"/>
  <c r="P393" i="12"/>
  <c r="Q393" i="12"/>
  <c r="R393" i="12"/>
  <c r="S393" i="12"/>
  <c r="M394" i="12"/>
  <c r="N394" i="12"/>
  <c r="O394" i="12"/>
  <c r="P394" i="12"/>
  <c r="Q394" i="12"/>
  <c r="R394" i="12"/>
  <c r="S394" i="12"/>
  <c r="M395" i="12"/>
  <c r="N395" i="12"/>
  <c r="O395" i="12"/>
  <c r="P395" i="12"/>
  <c r="Q395" i="12"/>
  <c r="R395" i="12"/>
  <c r="S395" i="12"/>
  <c r="M396" i="12"/>
  <c r="N396" i="12"/>
  <c r="O396" i="12"/>
  <c r="P396" i="12"/>
  <c r="Q396" i="12"/>
  <c r="R396" i="12"/>
  <c r="S396" i="12"/>
  <c r="M397" i="12"/>
  <c r="N397" i="12"/>
  <c r="O397" i="12"/>
  <c r="P397" i="12"/>
  <c r="Q397" i="12"/>
  <c r="R397" i="12"/>
  <c r="S397" i="12"/>
  <c r="M398" i="12"/>
  <c r="N398" i="12"/>
  <c r="O398" i="12"/>
  <c r="P398" i="12"/>
  <c r="Q398" i="12"/>
  <c r="R398" i="12"/>
  <c r="S398" i="12"/>
  <c r="M399" i="12"/>
  <c r="N399" i="12"/>
  <c r="O399" i="12"/>
  <c r="P399" i="12"/>
  <c r="Q399" i="12"/>
  <c r="R399" i="12"/>
  <c r="S399" i="12"/>
  <c r="M400" i="12"/>
  <c r="N400" i="12"/>
  <c r="O400" i="12"/>
  <c r="P400" i="12"/>
  <c r="Q400" i="12"/>
  <c r="R400" i="12"/>
  <c r="S400" i="12"/>
  <c r="M401" i="12"/>
  <c r="N401" i="12"/>
  <c r="O401" i="12"/>
  <c r="P401" i="12"/>
  <c r="Q401" i="12"/>
  <c r="R401" i="12"/>
  <c r="S401" i="12"/>
  <c r="M402" i="12"/>
  <c r="N402" i="12"/>
  <c r="O402" i="12"/>
  <c r="P402" i="12"/>
  <c r="Q402" i="12"/>
  <c r="R402" i="12"/>
  <c r="S402" i="12"/>
  <c r="M403" i="12"/>
  <c r="N403" i="12"/>
  <c r="O403" i="12"/>
  <c r="P403" i="12"/>
  <c r="Q403" i="12"/>
  <c r="R403" i="12"/>
  <c r="S403" i="12"/>
  <c r="M404" i="12"/>
  <c r="N404" i="12"/>
  <c r="O404" i="12"/>
  <c r="P404" i="12"/>
  <c r="Q404" i="12"/>
  <c r="R404" i="12"/>
  <c r="S404" i="12"/>
  <c r="M405" i="12"/>
  <c r="N405" i="12"/>
  <c r="O405" i="12"/>
  <c r="P405" i="12"/>
  <c r="Q405" i="12"/>
  <c r="R405" i="12"/>
  <c r="S405" i="12"/>
  <c r="M406" i="12"/>
  <c r="N406" i="12"/>
  <c r="O406" i="12"/>
  <c r="P406" i="12"/>
  <c r="Q406" i="12"/>
  <c r="R406" i="12"/>
  <c r="S406" i="12"/>
  <c r="M407" i="12"/>
  <c r="N407" i="12"/>
  <c r="O407" i="12"/>
  <c r="P407" i="12"/>
  <c r="Q407" i="12"/>
  <c r="R407" i="12"/>
  <c r="S407" i="12"/>
  <c r="M408" i="12"/>
  <c r="N408" i="12"/>
  <c r="O408" i="12"/>
  <c r="P408" i="12"/>
  <c r="Q408" i="12"/>
  <c r="R408" i="12"/>
  <c r="S408" i="12"/>
  <c r="M409" i="12"/>
  <c r="N409" i="12"/>
  <c r="O409" i="12"/>
  <c r="P409" i="12"/>
  <c r="Q409" i="12"/>
  <c r="R409" i="12"/>
  <c r="S409" i="12"/>
  <c r="M410" i="12"/>
  <c r="N410" i="12"/>
  <c r="O410" i="12"/>
  <c r="P410" i="12"/>
  <c r="Q410" i="12"/>
  <c r="R410" i="12"/>
  <c r="S410" i="12"/>
  <c r="M411" i="12"/>
  <c r="N411" i="12"/>
  <c r="O411" i="12"/>
  <c r="P411" i="12"/>
  <c r="Q411" i="12"/>
  <c r="R411" i="12"/>
  <c r="S411" i="12"/>
  <c r="M412" i="12"/>
  <c r="N412" i="12"/>
  <c r="O412" i="12"/>
  <c r="P412" i="12"/>
  <c r="Q412" i="12"/>
  <c r="R412" i="12"/>
  <c r="S412" i="12"/>
  <c r="M413" i="12"/>
  <c r="N413" i="12"/>
  <c r="O413" i="12"/>
  <c r="P413" i="12"/>
  <c r="Q413" i="12"/>
  <c r="R413" i="12"/>
  <c r="S413" i="12"/>
  <c r="M414" i="12"/>
  <c r="N414" i="12"/>
  <c r="O414" i="12"/>
  <c r="P414" i="12"/>
  <c r="Q414" i="12"/>
  <c r="R414" i="12"/>
  <c r="S414" i="12"/>
  <c r="M415" i="12"/>
  <c r="N415" i="12"/>
  <c r="O415" i="12"/>
  <c r="P415" i="12"/>
  <c r="Q415" i="12"/>
  <c r="R415" i="12"/>
  <c r="S415" i="12"/>
  <c r="M416" i="12"/>
  <c r="N416" i="12"/>
  <c r="O416" i="12"/>
  <c r="P416" i="12"/>
  <c r="Q416" i="12"/>
  <c r="R416" i="12"/>
  <c r="S416" i="12"/>
  <c r="M417" i="12"/>
  <c r="N417" i="12"/>
  <c r="O417" i="12"/>
  <c r="P417" i="12"/>
  <c r="Q417" i="12"/>
  <c r="R417" i="12"/>
  <c r="S417" i="12"/>
  <c r="M418" i="12"/>
  <c r="N418" i="12"/>
  <c r="O418" i="12"/>
  <c r="P418" i="12"/>
  <c r="Q418" i="12"/>
  <c r="R418" i="12"/>
  <c r="S418" i="12"/>
  <c r="M419" i="12"/>
  <c r="N419" i="12"/>
  <c r="O419" i="12"/>
  <c r="P419" i="12"/>
  <c r="Q419" i="12"/>
  <c r="R419" i="12"/>
  <c r="S419" i="12"/>
  <c r="M420" i="12"/>
  <c r="N420" i="12"/>
  <c r="O420" i="12"/>
  <c r="P420" i="12"/>
  <c r="Q420" i="12"/>
  <c r="R420" i="12"/>
  <c r="S420" i="12"/>
  <c r="M421" i="12"/>
  <c r="N421" i="12"/>
  <c r="O421" i="12"/>
  <c r="P421" i="12"/>
  <c r="Q421" i="12"/>
  <c r="R421" i="12"/>
  <c r="S421" i="12"/>
  <c r="M422" i="12"/>
  <c r="N422" i="12"/>
  <c r="O422" i="12"/>
  <c r="P422" i="12"/>
  <c r="Q422" i="12"/>
  <c r="R422" i="12"/>
  <c r="S422" i="12"/>
  <c r="M423" i="12"/>
  <c r="N423" i="12"/>
  <c r="O423" i="12"/>
  <c r="P423" i="12"/>
  <c r="Q423" i="12"/>
  <c r="R423" i="12"/>
  <c r="S423" i="12"/>
  <c r="M424" i="12"/>
  <c r="N424" i="12"/>
  <c r="O424" i="12"/>
  <c r="P424" i="12"/>
  <c r="Q424" i="12"/>
  <c r="R424" i="12"/>
  <c r="S424" i="12"/>
  <c r="M425" i="12"/>
  <c r="N425" i="12"/>
  <c r="O425" i="12"/>
  <c r="P425" i="12"/>
  <c r="Q425" i="12"/>
  <c r="R425" i="12"/>
  <c r="S425" i="12"/>
  <c r="M426" i="12"/>
  <c r="N426" i="12"/>
  <c r="O426" i="12"/>
  <c r="P426" i="12"/>
  <c r="Q426" i="12"/>
  <c r="R426" i="12"/>
  <c r="S426" i="12"/>
  <c r="M427" i="12"/>
  <c r="N427" i="12"/>
  <c r="O427" i="12"/>
  <c r="P427" i="12"/>
  <c r="Q427" i="12"/>
  <c r="R427" i="12"/>
  <c r="S427" i="12"/>
  <c r="M428" i="12"/>
  <c r="N428" i="12"/>
  <c r="O428" i="12"/>
  <c r="P428" i="12"/>
  <c r="Q428" i="12"/>
  <c r="R428" i="12"/>
  <c r="S428" i="12"/>
  <c r="M429" i="12"/>
  <c r="N429" i="12"/>
  <c r="O429" i="12"/>
  <c r="P429" i="12"/>
  <c r="Q429" i="12"/>
  <c r="R429" i="12"/>
  <c r="S429" i="12"/>
  <c r="M430" i="12"/>
  <c r="N430" i="12"/>
  <c r="O430" i="12"/>
  <c r="P430" i="12"/>
  <c r="Q430" i="12"/>
  <c r="R430" i="12"/>
  <c r="S430" i="12"/>
  <c r="M431" i="12"/>
  <c r="N431" i="12"/>
  <c r="O431" i="12"/>
  <c r="P431" i="12"/>
  <c r="Q431" i="12"/>
  <c r="R431" i="12"/>
  <c r="S431" i="12"/>
  <c r="M432" i="12"/>
  <c r="N432" i="12"/>
  <c r="O432" i="12"/>
  <c r="P432" i="12"/>
  <c r="Q432" i="12"/>
  <c r="R432" i="12"/>
  <c r="S432" i="12"/>
  <c r="M433" i="12"/>
  <c r="N433" i="12"/>
  <c r="O433" i="12"/>
  <c r="P433" i="12"/>
  <c r="Q433" i="12"/>
  <c r="R433" i="12"/>
  <c r="S433" i="12"/>
  <c r="M434" i="12"/>
  <c r="N434" i="12"/>
  <c r="O434" i="12"/>
  <c r="P434" i="12"/>
  <c r="Q434" i="12"/>
  <c r="R434" i="12"/>
  <c r="S434" i="12"/>
  <c r="M435" i="12"/>
  <c r="N435" i="12"/>
  <c r="O435" i="12"/>
  <c r="P435" i="12"/>
  <c r="Q435" i="12"/>
  <c r="R435" i="12"/>
  <c r="S435" i="12"/>
  <c r="M436" i="12"/>
  <c r="N436" i="12"/>
  <c r="O436" i="12"/>
  <c r="P436" i="12"/>
  <c r="Q436" i="12"/>
  <c r="R436" i="12"/>
  <c r="S436" i="12"/>
  <c r="M437" i="12"/>
  <c r="N437" i="12"/>
  <c r="O437" i="12"/>
  <c r="P437" i="12"/>
  <c r="Q437" i="12"/>
  <c r="R437" i="12"/>
  <c r="S437" i="12"/>
  <c r="M438" i="12"/>
  <c r="N438" i="12"/>
  <c r="O438" i="12"/>
  <c r="P438" i="12"/>
  <c r="Q438" i="12"/>
  <c r="R438" i="12"/>
  <c r="S438" i="12"/>
  <c r="M439" i="12"/>
  <c r="N439" i="12"/>
  <c r="O439" i="12"/>
  <c r="P439" i="12"/>
  <c r="Q439" i="12"/>
  <c r="R439" i="12"/>
  <c r="S439" i="12"/>
  <c r="M440" i="12"/>
  <c r="N440" i="12"/>
  <c r="O440" i="12"/>
  <c r="P440" i="12"/>
  <c r="Q440" i="12"/>
  <c r="R440" i="12"/>
  <c r="S440" i="12"/>
  <c r="M441" i="12"/>
  <c r="N441" i="12"/>
  <c r="O441" i="12"/>
  <c r="P441" i="12"/>
  <c r="Q441" i="12"/>
  <c r="R441" i="12"/>
  <c r="S441" i="12"/>
  <c r="M442" i="12"/>
  <c r="N442" i="12"/>
  <c r="O442" i="12"/>
  <c r="P442" i="12"/>
  <c r="Q442" i="12"/>
  <c r="R442" i="12"/>
  <c r="S442" i="12"/>
  <c r="M443" i="12"/>
  <c r="N443" i="12"/>
  <c r="O443" i="12"/>
  <c r="P443" i="12"/>
  <c r="Q443" i="12"/>
  <c r="R443" i="12"/>
  <c r="S443" i="12"/>
  <c r="M444" i="12"/>
  <c r="N444" i="12"/>
  <c r="O444" i="12"/>
  <c r="P444" i="12"/>
  <c r="Q444" i="12"/>
  <c r="R444" i="12"/>
  <c r="S444" i="12"/>
  <c r="M445" i="12"/>
  <c r="N445" i="12"/>
  <c r="O445" i="12"/>
  <c r="P445" i="12"/>
  <c r="Q445" i="12"/>
  <c r="R445" i="12"/>
  <c r="S445" i="12"/>
  <c r="M446" i="12"/>
  <c r="N446" i="12"/>
  <c r="O446" i="12"/>
  <c r="P446" i="12"/>
  <c r="Q446" i="12"/>
  <c r="R446" i="12"/>
  <c r="S446" i="12"/>
  <c r="M447" i="12"/>
  <c r="N447" i="12"/>
  <c r="O447" i="12"/>
  <c r="P447" i="12"/>
  <c r="Q447" i="12"/>
  <c r="R447" i="12"/>
  <c r="S447" i="12"/>
  <c r="M448" i="12"/>
  <c r="N448" i="12"/>
  <c r="O448" i="12"/>
  <c r="P448" i="12"/>
  <c r="Q448" i="12"/>
  <c r="R448" i="12"/>
  <c r="S448" i="12"/>
  <c r="M449" i="12"/>
  <c r="N449" i="12"/>
  <c r="O449" i="12"/>
  <c r="P449" i="12"/>
  <c r="Q449" i="12"/>
  <c r="R449" i="12"/>
  <c r="S449" i="12"/>
  <c r="M450" i="12"/>
  <c r="N450" i="12"/>
  <c r="O450" i="12"/>
  <c r="P450" i="12"/>
  <c r="Q450" i="12"/>
  <c r="R450" i="12"/>
  <c r="S450" i="12"/>
  <c r="M451" i="12"/>
  <c r="N451" i="12"/>
  <c r="O451" i="12"/>
  <c r="P451" i="12"/>
  <c r="Q451" i="12"/>
  <c r="R451" i="12"/>
  <c r="S451" i="12"/>
  <c r="M452" i="12"/>
  <c r="N452" i="12"/>
  <c r="O452" i="12"/>
  <c r="P452" i="12"/>
  <c r="Q452" i="12"/>
  <c r="R452" i="12"/>
  <c r="S452" i="12"/>
  <c r="M453" i="12"/>
  <c r="N453" i="12"/>
  <c r="O453" i="12"/>
  <c r="P453" i="12"/>
  <c r="Q453" i="12"/>
  <c r="R453" i="12"/>
  <c r="S453" i="12"/>
  <c r="M454" i="12"/>
  <c r="N454" i="12"/>
  <c r="O454" i="12"/>
  <c r="P454" i="12"/>
  <c r="Q454" i="12"/>
  <c r="R454" i="12"/>
  <c r="S454" i="12"/>
  <c r="M455" i="12"/>
  <c r="N455" i="12"/>
  <c r="O455" i="12"/>
  <c r="P455" i="12"/>
  <c r="Q455" i="12"/>
  <c r="R455" i="12"/>
  <c r="S455" i="12"/>
  <c r="M456" i="12"/>
  <c r="N456" i="12"/>
  <c r="O456" i="12"/>
  <c r="P456" i="12"/>
  <c r="Q456" i="12"/>
  <c r="R456" i="12"/>
  <c r="S456" i="12"/>
  <c r="M457" i="12"/>
  <c r="N457" i="12"/>
  <c r="O457" i="12"/>
  <c r="P457" i="12"/>
  <c r="Q457" i="12"/>
  <c r="R457" i="12"/>
  <c r="S457" i="12"/>
  <c r="M458" i="12"/>
  <c r="N458" i="12"/>
  <c r="O458" i="12"/>
  <c r="P458" i="12"/>
  <c r="Q458" i="12"/>
  <c r="R458" i="12"/>
  <c r="S458" i="12"/>
  <c r="M459" i="12"/>
  <c r="N459" i="12"/>
  <c r="O459" i="12"/>
  <c r="P459" i="12"/>
  <c r="Q459" i="12"/>
  <c r="R459" i="12"/>
  <c r="S459" i="12"/>
  <c r="M460" i="12"/>
  <c r="N460" i="12"/>
  <c r="O460" i="12"/>
  <c r="P460" i="12"/>
  <c r="Q460" i="12"/>
  <c r="R460" i="12"/>
  <c r="S460" i="12"/>
  <c r="M461" i="12"/>
  <c r="N461" i="12"/>
  <c r="O461" i="12"/>
  <c r="P461" i="12"/>
  <c r="Q461" i="12"/>
  <c r="R461" i="12"/>
  <c r="S461" i="12"/>
  <c r="M462" i="12"/>
  <c r="N462" i="12"/>
  <c r="O462" i="12"/>
  <c r="P462" i="12"/>
  <c r="Q462" i="12"/>
  <c r="R462" i="12"/>
  <c r="S462" i="12"/>
  <c r="M463" i="12"/>
  <c r="N463" i="12"/>
  <c r="O463" i="12"/>
  <c r="P463" i="12"/>
  <c r="Q463" i="12"/>
  <c r="R463" i="12"/>
  <c r="S463" i="12"/>
  <c r="M464" i="12"/>
  <c r="N464" i="12"/>
  <c r="O464" i="12"/>
  <c r="P464" i="12"/>
  <c r="Q464" i="12"/>
  <c r="R464" i="12"/>
  <c r="S464" i="12"/>
  <c r="M465" i="12"/>
  <c r="N465" i="12"/>
  <c r="O465" i="12"/>
  <c r="P465" i="12"/>
  <c r="Q465" i="12"/>
  <c r="R465" i="12"/>
  <c r="S465" i="12"/>
  <c r="M466" i="12"/>
  <c r="N466" i="12"/>
  <c r="O466" i="12"/>
  <c r="P466" i="12"/>
  <c r="Q466" i="12"/>
  <c r="R466" i="12"/>
  <c r="S466" i="12"/>
  <c r="M467" i="12"/>
  <c r="N467" i="12"/>
  <c r="O467" i="12"/>
  <c r="P467" i="12"/>
  <c r="Q467" i="12"/>
  <c r="R467" i="12"/>
  <c r="S467" i="12"/>
  <c r="M468" i="12"/>
  <c r="N468" i="12"/>
  <c r="O468" i="12"/>
  <c r="P468" i="12"/>
  <c r="Q468" i="12"/>
  <c r="R468" i="12"/>
  <c r="S468" i="12"/>
  <c r="M469" i="12"/>
  <c r="N469" i="12"/>
  <c r="O469" i="12"/>
  <c r="P469" i="12"/>
  <c r="Q469" i="12"/>
  <c r="R469" i="12"/>
  <c r="S469" i="12"/>
  <c r="M470" i="12"/>
  <c r="N470" i="12"/>
  <c r="O470" i="12"/>
  <c r="P470" i="12"/>
  <c r="Q470" i="12"/>
  <c r="R470" i="12"/>
  <c r="S470" i="12"/>
  <c r="M471" i="12"/>
  <c r="N471" i="12"/>
  <c r="O471" i="12"/>
  <c r="P471" i="12"/>
  <c r="Q471" i="12"/>
  <c r="R471" i="12"/>
  <c r="S471" i="12"/>
  <c r="M472" i="12"/>
  <c r="N472" i="12"/>
  <c r="O472" i="12"/>
  <c r="P472" i="12"/>
  <c r="Q472" i="12"/>
  <c r="R472" i="12"/>
  <c r="S472" i="12"/>
  <c r="M473" i="12"/>
  <c r="N473" i="12"/>
  <c r="O473" i="12"/>
  <c r="P473" i="12"/>
  <c r="Q473" i="12"/>
  <c r="R473" i="12"/>
  <c r="S473" i="12"/>
  <c r="M474" i="12"/>
  <c r="N474" i="12"/>
  <c r="O474" i="12"/>
  <c r="P474" i="12"/>
  <c r="Q474" i="12"/>
  <c r="R474" i="12"/>
  <c r="S474" i="12"/>
  <c r="M475" i="12"/>
  <c r="N475" i="12"/>
  <c r="O475" i="12"/>
  <c r="P475" i="12"/>
  <c r="Q475" i="12"/>
  <c r="R475" i="12"/>
  <c r="S475" i="12"/>
  <c r="M476" i="12"/>
  <c r="N476" i="12"/>
  <c r="O476" i="12"/>
  <c r="P476" i="12"/>
  <c r="Q476" i="12"/>
  <c r="R476" i="12"/>
  <c r="S476" i="12"/>
  <c r="M477" i="12"/>
  <c r="N477" i="12"/>
  <c r="O477" i="12"/>
  <c r="P477" i="12"/>
  <c r="Q477" i="12"/>
  <c r="R477" i="12"/>
  <c r="S477" i="12"/>
  <c r="M478" i="12"/>
  <c r="N478" i="12"/>
  <c r="O478" i="12"/>
  <c r="P478" i="12"/>
  <c r="Q478" i="12"/>
  <c r="R478" i="12"/>
  <c r="S478" i="12"/>
  <c r="M479" i="12"/>
  <c r="N479" i="12"/>
  <c r="O479" i="12"/>
  <c r="P479" i="12"/>
  <c r="Q479" i="12"/>
  <c r="R479" i="12"/>
  <c r="S479" i="12"/>
  <c r="M480" i="12"/>
  <c r="N480" i="12"/>
  <c r="O480" i="12"/>
  <c r="P480" i="12"/>
  <c r="Q480" i="12"/>
  <c r="R480" i="12"/>
  <c r="S480" i="12"/>
  <c r="M481" i="12"/>
  <c r="N481" i="12"/>
  <c r="O481" i="12"/>
  <c r="P481" i="12"/>
  <c r="Q481" i="12"/>
  <c r="R481" i="12"/>
  <c r="S481" i="12"/>
  <c r="M482" i="12"/>
  <c r="N482" i="12"/>
  <c r="O482" i="12"/>
  <c r="P482" i="12"/>
  <c r="Q482" i="12"/>
  <c r="R482" i="12"/>
  <c r="S482" i="12"/>
  <c r="M483" i="12"/>
  <c r="N483" i="12"/>
  <c r="O483" i="12"/>
  <c r="P483" i="12"/>
  <c r="Q483" i="12"/>
  <c r="R483" i="12"/>
  <c r="S483" i="12"/>
  <c r="M484" i="12"/>
  <c r="N484" i="12"/>
  <c r="O484" i="12"/>
  <c r="P484" i="12"/>
  <c r="Q484" i="12"/>
  <c r="R484" i="12"/>
  <c r="S484" i="12"/>
  <c r="M485" i="12"/>
  <c r="N485" i="12"/>
  <c r="O485" i="12"/>
  <c r="P485" i="12"/>
  <c r="Q485" i="12"/>
  <c r="R485" i="12"/>
  <c r="S485" i="12"/>
  <c r="M486" i="12"/>
  <c r="N486" i="12"/>
  <c r="O486" i="12"/>
  <c r="P486" i="12"/>
  <c r="Q486" i="12"/>
  <c r="R486" i="12"/>
  <c r="S486" i="12"/>
  <c r="M487" i="12"/>
  <c r="N487" i="12"/>
  <c r="O487" i="12"/>
  <c r="P487" i="12"/>
  <c r="Q487" i="12"/>
  <c r="R487" i="12"/>
  <c r="S487" i="12"/>
  <c r="M488" i="12"/>
  <c r="N488" i="12"/>
  <c r="O488" i="12"/>
  <c r="P488" i="12"/>
  <c r="Q488" i="12"/>
  <c r="R488" i="12"/>
  <c r="S488" i="12"/>
  <c r="M489" i="12"/>
  <c r="N489" i="12"/>
  <c r="O489" i="12"/>
  <c r="P489" i="12"/>
  <c r="Q489" i="12"/>
  <c r="R489" i="12"/>
  <c r="S489" i="12"/>
  <c r="M490" i="12"/>
  <c r="N490" i="12"/>
  <c r="O490" i="12"/>
  <c r="P490" i="12"/>
  <c r="Q490" i="12"/>
  <c r="R490" i="12"/>
  <c r="S490" i="12"/>
  <c r="M491" i="12"/>
  <c r="N491" i="12"/>
  <c r="O491" i="12"/>
  <c r="P491" i="12"/>
  <c r="Q491" i="12"/>
  <c r="R491" i="12"/>
  <c r="S491" i="12"/>
  <c r="M492" i="12"/>
  <c r="N492" i="12"/>
  <c r="O492" i="12"/>
  <c r="P492" i="12"/>
  <c r="Q492" i="12"/>
  <c r="R492" i="12"/>
  <c r="S492" i="12"/>
  <c r="M493" i="12"/>
  <c r="N493" i="12"/>
  <c r="O493" i="12"/>
  <c r="P493" i="12"/>
  <c r="Q493" i="12"/>
  <c r="R493" i="12"/>
  <c r="S493" i="12"/>
  <c r="M494" i="12"/>
  <c r="N494" i="12"/>
  <c r="O494" i="12"/>
  <c r="P494" i="12"/>
  <c r="Q494" i="12"/>
  <c r="R494" i="12"/>
  <c r="S494" i="12"/>
  <c r="M495" i="12"/>
  <c r="N495" i="12"/>
  <c r="O495" i="12"/>
  <c r="P495" i="12"/>
  <c r="Q495" i="12"/>
  <c r="R495" i="12"/>
  <c r="S495" i="12"/>
  <c r="M496" i="12"/>
  <c r="N496" i="12"/>
  <c r="O496" i="12"/>
  <c r="P496" i="12"/>
  <c r="Q496" i="12"/>
  <c r="R496" i="12"/>
  <c r="S496" i="12"/>
  <c r="M497" i="12"/>
  <c r="N497" i="12"/>
  <c r="O497" i="12"/>
  <c r="P497" i="12"/>
  <c r="Q497" i="12"/>
  <c r="R497" i="12"/>
  <c r="S497" i="12"/>
  <c r="M498" i="12"/>
  <c r="N498" i="12"/>
  <c r="O498" i="12"/>
  <c r="P498" i="12"/>
  <c r="Q498" i="12"/>
  <c r="R498" i="12"/>
  <c r="S498" i="12"/>
  <c r="M499" i="12"/>
  <c r="N499" i="12"/>
  <c r="O499" i="12"/>
  <c r="P499" i="12"/>
  <c r="Q499" i="12"/>
  <c r="R499" i="12"/>
  <c r="S499" i="12"/>
  <c r="M500" i="12"/>
  <c r="N500" i="12"/>
  <c r="O500" i="12"/>
  <c r="P500" i="12"/>
  <c r="Q500" i="12"/>
  <c r="R500" i="12"/>
  <c r="S500" i="12"/>
  <c r="M501" i="12"/>
  <c r="N501" i="12"/>
  <c r="O501" i="12"/>
  <c r="P501" i="12"/>
  <c r="Q501" i="12"/>
  <c r="R501" i="12"/>
  <c r="S501" i="12"/>
  <c r="M502" i="12"/>
  <c r="N502" i="12"/>
  <c r="O502" i="12"/>
  <c r="P502" i="12"/>
  <c r="Q502" i="12"/>
  <c r="R502" i="12"/>
  <c r="S502" i="12"/>
  <c r="M503" i="12"/>
  <c r="N503" i="12"/>
  <c r="O503" i="12"/>
  <c r="P503" i="12"/>
  <c r="Q503" i="12"/>
  <c r="R503" i="12"/>
  <c r="S503" i="12"/>
  <c r="M504" i="12"/>
  <c r="N504" i="12"/>
  <c r="O504" i="12"/>
  <c r="P504" i="12"/>
  <c r="Q504" i="12"/>
  <c r="R504" i="12"/>
  <c r="S504" i="12"/>
  <c r="M505" i="12"/>
  <c r="N505" i="12"/>
  <c r="O505" i="12"/>
  <c r="P505" i="12"/>
  <c r="Q505" i="12"/>
  <c r="R505" i="12"/>
  <c r="S505" i="12"/>
  <c r="M506" i="12"/>
  <c r="N506" i="12"/>
  <c r="O506" i="12"/>
  <c r="P506" i="12"/>
  <c r="Q506" i="12"/>
  <c r="R506" i="12"/>
  <c r="S506" i="12"/>
  <c r="M507" i="12"/>
  <c r="N507" i="12"/>
  <c r="O507" i="12"/>
  <c r="P507" i="12"/>
  <c r="Q507" i="12"/>
  <c r="R507" i="12"/>
  <c r="S507" i="12"/>
  <c r="M508" i="12"/>
  <c r="N508" i="12"/>
  <c r="O508" i="12"/>
  <c r="P508" i="12"/>
  <c r="Q508" i="12"/>
  <c r="R508" i="12"/>
  <c r="S508" i="12"/>
  <c r="M509" i="12"/>
  <c r="N509" i="12"/>
  <c r="O509" i="12"/>
  <c r="P509" i="12"/>
  <c r="Q509" i="12"/>
  <c r="R509" i="12"/>
  <c r="S509" i="12"/>
  <c r="M510" i="12"/>
  <c r="N510" i="12"/>
  <c r="O510" i="12"/>
  <c r="P510" i="12"/>
  <c r="Q510" i="12"/>
  <c r="R510" i="12"/>
  <c r="S510" i="12"/>
  <c r="M511" i="12"/>
  <c r="N511" i="12"/>
  <c r="O511" i="12"/>
  <c r="P511" i="12"/>
  <c r="Q511" i="12"/>
  <c r="R511" i="12"/>
  <c r="S511" i="12"/>
  <c r="M512" i="12"/>
  <c r="N512" i="12"/>
  <c r="O512" i="12"/>
  <c r="P512" i="12"/>
  <c r="Q512" i="12"/>
  <c r="R512" i="12"/>
  <c r="S512" i="12"/>
  <c r="M513" i="12"/>
  <c r="N513" i="12"/>
  <c r="O513" i="12"/>
  <c r="P513" i="12"/>
  <c r="Q513" i="12"/>
  <c r="R513" i="12"/>
  <c r="S513" i="12"/>
  <c r="M514" i="12"/>
  <c r="N514" i="12"/>
  <c r="O514" i="12"/>
  <c r="P514" i="12"/>
  <c r="Q514" i="12"/>
  <c r="R514" i="12"/>
  <c r="S514" i="12"/>
  <c r="M515" i="12"/>
  <c r="N515" i="12"/>
  <c r="O515" i="12"/>
  <c r="P515" i="12"/>
  <c r="Q515" i="12"/>
  <c r="R515" i="12"/>
  <c r="S515" i="12"/>
  <c r="M516" i="12"/>
  <c r="N516" i="12"/>
  <c r="O516" i="12"/>
  <c r="P516" i="12"/>
  <c r="Q516" i="12"/>
  <c r="R516" i="12"/>
  <c r="S516" i="12"/>
  <c r="M517" i="12"/>
  <c r="N517" i="12"/>
  <c r="O517" i="12"/>
  <c r="P517" i="12"/>
  <c r="Q517" i="12"/>
  <c r="R517" i="12"/>
  <c r="S517" i="12"/>
  <c r="M518" i="12"/>
  <c r="N518" i="12"/>
  <c r="O518" i="12"/>
  <c r="P518" i="12"/>
  <c r="Q518" i="12"/>
  <c r="R518" i="12"/>
  <c r="S518" i="12"/>
  <c r="M519" i="12"/>
  <c r="N519" i="12"/>
  <c r="O519" i="12"/>
  <c r="P519" i="12"/>
  <c r="Q519" i="12"/>
  <c r="R519" i="12"/>
  <c r="S519" i="12"/>
  <c r="M520" i="12"/>
  <c r="N520" i="12"/>
  <c r="O520" i="12"/>
  <c r="P520" i="12"/>
  <c r="Q520" i="12"/>
  <c r="R520" i="12"/>
  <c r="S520" i="12"/>
  <c r="M521" i="12"/>
  <c r="N521" i="12"/>
  <c r="O521" i="12"/>
  <c r="P521" i="12"/>
  <c r="Q521" i="12"/>
  <c r="R521" i="12"/>
  <c r="S521" i="12"/>
  <c r="M522" i="12"/>
  <c r="N522" i="12"/>
  <c r="O522" i="12"/>
  <c r="P522" i="12"/>
  <c r="Q522" i="12"/>
  <c r="R522" i="12"/>
  <c r="S522" i="12"/>
  <c r="M523" i="12"/>
  <c r="N523" i="12"/>
  <c r="O523" i="12"/>
  <c r="P523" i="12"/>
  <c r="Q523" i="12"/>
  <c r="R523" i="12"/>
  <c r="S523" i="12"/>
  <c r="M524" i="12"/>
  <c r="N524" i="12"/>
  <c r="O524" i="12"/>
  <c r="P524" i="12"/>
  <c r="Q524" i="12"/>
  <c r="R524" i="12"/>
  <c r="S524" i="12"/>
  <c r="M525" i="12"/>
  <c r="N525" i="12"/>
  <c r="O525" i="12"/>
  <c r="P525" i="12"/>
  <c r="Q525" i="12"/>
  <c r="R525" i="12"/>
  <c r="S525" i="12"/>
  <c r="M526" i="12"/>
  <c r="N526" i="12"/>
  <c r="O526" i="12"/>
  <c r="P526" i="12"/>
  <c r="Q526" i="12"/>
  <c r="R526" i="12"/>
  <c r="S526" i="12"/>
  <c r="M527" i="12"/>
  <c r="N527" i="12"/>
  <c r="O527" i="12"/>
  <c r="P527" i="12"/>
  <c r="Q527" i="12"/>
  <c r="R527" i="12"/>
  <c r="S527" i="12"/>
  <c r="M528" i="12"/>
  <c r="N528" i="12"/>
  <c r="O528" i="12"/>
  <c r="P528" i="12"/>
  <c r="Q528" i="12"/>
  <c r="R528" i="12"/>
  <c r="S528" i="12"/>
  <c r="M529" i="12"/>
  <c r="N529" i="12"/>
  <c r="O529" i="12"/>
  <c r="P529" i="12"/>
  <c r="Q529" i="12"/>
  <c r="R529" i="12"/>
  <c r="S529" i="12"/>
  <c r="M530" i="12"/>
  <c r="N530" i="12"/>
  <c r="O530" i="12"/>
  <c r="P530" i="12"/>
  <c r="Q530" i="12"/>
  <c r="R530" i="12"/>
  <c r="S530" i="12"/>
  <c r="M531" i="12"/>
  <c r="N531" i="12"/>
  <c r="O531" i="12"/>
  <c r="P531" i="12"/>
  <c r="Q531" i="12"/>
  <c r="R531" i="12"/>
  <c r="S531" i="12"/>
  <c r="M532" i="12"/>
  <c r="N532" i="12"/>
  <c r="O532" i="12"/>
  <c r="P532" i="12"/>
  <c r="Q532" i="12"/>
  <c r="R532" i="12"/>
  <c r="S532" i="12"/>
  <c r="M533" i="12"/>
  <c r="N533" i="12"/>
  <c r="O533" i="12"/>
  <c r="P533" i="12"/>
  <c r="Q533" i="12"/>
  <c r="R533" i="12"/>
  <c r="S533" i="12"/>
  <c r="M534" i="12"/>
  <c r="N534" i="12"/>
  <c r="O534" i="12"/>
  <c r="P534" i="12"/>
  <c r="Q534" i="12"/>
  <c r="R534" i="12"/>
  <c r="S534" i="12"/>
  <c r="M535" i="12"/>
  <c r="N535" i="12"/>
  <c r="O535" i="12"/>
  <c r="P535" i="12"/>
  <c r="Q535" i="12"/>
  <c r="R535" i="12"/>
  <c r="S535" i="12"/>
  <c r="M536" i="12"/>
  <c r="N536" i="12"/>
  <c r="O536" i="12"/>
  <c r="P536" i="12"/>
  <c r="Q536" i="12"/>
  <c r="R536" i="12"/>
  <c r="S536" i="12"/>
  <c r="M537" i="12"/>
  <c r="N537" i="12"/>
  <c r="O537" i="12"/>
  <c r="P537" i="12"/>
  <c r="Q537" i="12"/>
  <c r="R537" i="12"/>
  <c r="S537" i="12"/>
  <c r="M538" i="12"/>
  <c r="N538" i="12"/>
  <c r="O538" i="12"/>
  <c r="P538" i="12"/>
  <c r="Q538" i="12"/>
  <c r="R538" i="12"/>
  <c r="S538" i="12"/>
  <c r="M539" i="12"/>
  <c r="N539" i="12"/>
  <c r="O539" i="12"/>
  <c r="P539" i="12"/>
  <c r="Q539" i="12"/>
  <c r="R539" i="12"/>
  <c r="S539" i="12"/>
  <c r="M540" i="12"/>
  <c r="N540" i="12"/>
  <c r="O540" i="12"/>
  <c r="P540" i="12"/>
  <c r="Q540" i="12"/>
  <c r="R540" i="12"/>
  <c r="S540" i="12"/>
  <c r="M541" i="12"/>
  <c r="N541" i="12"/>
  <c r="O541" i="12"/>
  <c r="P541" i="12"/>
  <c r="Q541" i="12"/>
  <c r="R541" i="12"/>
  <c r="S541" i="12"/>
  <c r="M542" i="12"/>
  <c r="N542" i="12"/>
  <c r="O542" i="12"/>
  <c r="P542" i="12"/>
  <c r="Q542" i="12"/>
  <c r="R542" i="12"/>
  <c r="S542" i="12"/>
  <c r="M543" i="12"/>
  <c r="N543" i="12"/>
  <c r="O543" i="12"/>
  <c r="P543" i="12"/>
  <c r="Q543" i="12"/>
  <c r="R543" i="12"/>
  <c r="S543" i="12"/>
  <c r="M544" i="12"/>
  <c r="N544" i="12"/>
  <c r="O544" i="12"/>
  <c r="P544" i="12"/>
  <c r="Q544" i="12"/>
  <c r="R544" i="12"/>
  <c r="S544" i="12"/>
  <c r="M545" i="12"/>
  <c r="N545" i="12"/>
  <c r="O545" i="12"/>
  <c r="P545" i="12"/>
  <c r="Q545" i="12"/>
  <c r="R545" i="12"/>
  <c r="S545" i="12"/>
  <c r="M546" i="12"/>
  <c r="N546" i="12"/>
  <c r="O546" i="12"/>
  <c r="P546" i="12"/>
  <c r="Q546" i="12"/>
  <c r="R546" i="12"/>
  <c r="S546" i="12"/>
  <c r="M547" i="12"/>
  <c r="N547" i="12"/>
  <c r="O547" i="12"/>
  <c r="P547" i="12"/>
  <c r="Q547" i="12"/>
  <c r="R547" i="12"/>
  <c r="S547" i="12"/>
  <c r="M548" i="12"/>
  <c r="N548" i="12"/>
  <c r="O548" i="12"/>
  <c r="P548" i="12"/>
  <c r="Q548" i="12"/>
  <c r="R548" i="12"/>
  <c r="S548" i="12"/>
  <c r="M549" i="12"/>
  <c r="N549" i="12"/>
  <c r="O549" i="12"/>
  <c r="P549" i="12"/>
  <c r="Q549" i="12"/>
  <c r="R549" i="12"/>
  <c r="S549" i="12"/>
  <c r="M550" i="12"/>
  <c r="N550" i="12"/>
  <c r="O550" i="12"/>
  <c r="P550" i="12"/>
  <c r="Q550" i="12"/>
  <c r="R550" i="12"/>
  <c r="S550" i="12"/>
  <c r="M551" i="12"/>
  <c r="N551" i="12"/>
  <c r="O551" i="12"/>
  <c r="P551" i="12"/>
  <c r="Q551" i="12"/>
  <c r="R551" i="12"/>
  <c r="S551" i="12"/>
  <c r="M552" i="12"/>
  <c r="N552" i="12"/>
  <c r="O552" i="12"/>
  <c r="P552" i="12"/>
  <c r="Q552" i="12"/>
  <c r="R552" i="12"/>
  <c r="S552" i="12"/>
  <c r="M553" i="12"/>
  <c r="N553" i="12"/>
  <c r="O553" i="12"/>
  <c r="P553" i="12"/>
  <c r="Q553" i="12"/>
  <c r="R553" i="12"/>
  <c r="S553" i="12"/>
  <c r="M554" i="12"/>
  <c r="N554" i="12"/>
  <c r="O554" i="12"/>
  <c r="P554" i="12"/>
  <c r="Q554" i="12"/>
  <c r="R554" i="12"/>
  <c r="S554" i="12"/>
  <c r="M555" i="12"/>
  <c r="N555" i="12"/>
  <c r="O555" i="12"/>
  <c r="P555" i="12"/>
  <c r="Q555" i="12"/>
  <c r="R555" i="12"/>
  <c r="S555" i="12"/>
  <c r="M556" i="12"/>
  <c r="N556" i="12"/>
  <c r="O556" i="12"/>
  <c r="P556" i="12"/>
  <c r="Q556" i="12"/>
  <c r="R556" i="12"/>
  <c r="S556" i="12"/>
  <c r="M557" i="12"/>
  <c r="N557" i="12"/>
  <c r="O557" i="12"/>
  <c r="P557" i="12"/>
  <c r="Q557" i="12"/>
  <c r="R557" i="12"/>
  <c r="S557" i="12"/>
  <c r="M558" i="12"/>
  <c r="N558" i="12"/>
  <c r="O558" i="12"/>
  <c r="P558" i="12"/>
  <c r="Q558" i="12"/>
  <c r="R558" i="12"/>
  <c r="S558" i="12"/>
  <c r="M559" i="12"/>
  <c r="N559" i="12"/>
  <c r="O559" i="12"/>
  <c r="P559" i="12"/>
  <c r="Q559" i="12"/>
  <c r="R559" i="12"/>
  <c r="S559" i="12"/>
  <c r="M560" i="12"/>
  <c r="N560" i="12"/>
  <c r="O560" i="12"/>
  <c r="P560" i="12"/>
  <c r="Q560" i="12"/>
  <c r="R560" i="12"/>
  <c r="S560" i="12"/>
  <c r="M561" i="12"/>
  <c r="N561" i="12"/>
  <c r="O561" i="12"/>
  <c r="P561" i="12"/>
  <c r="Q561" i="12"/>
  <c r="R561" i="12"/>
  <c r="S561" i="12"/>
  <c r="M562" i="12"/>
  <c r="N562" i="12"/>
  <c r="O562" i="12"/>
  <c r="P562" i="12"/>
  <c r="Q562" i="12"/>
  <c r="R562" i="12"/>
  <c r="S562" i="12"/>
  <c r="M563" i="12"/>
  <c r="N563" i="12"/>
  <c r="O563" i="12"/>
  <c r="P563" i="12"/>
  <c r="Q563" i="12"/>
  <c r="R563" i="12"/>
  <c r="S563" i="12"/>
  <c r="M564" i="12"/>
  <c r="N564" i="12"/>
  <c r="O564" i="12"/>
  <c r="P564" i="12"/>
  <c r="Q564" i="12"/>
  <c r="R564" i="12"/>
  <c r="S564" i="12"/>
  <c r="M565" i="12"/>
  <c r="N565" i="12"/>
  <c r="O565" i="12"/>
  <c r="P565" i="12"/>
  <c r="Q565" i="12"/>
  <c r="R565" i="12"/>
  <c r="S565" i="12"/>
  <c r="M566" i="12"/>
  <c r="N566" i="12"/>
  <c r="O566" i="12"/>
  <c r="P566" i="12"/>
  <c r="Q566" i="12"/>
  <c r="R566" i="12"/>
  <c r="S566" i="12"/>
  <c r="M567" i="12"/>
  <c r="N567" i="12"/>
  <c r="O567" i="12"/>
  <c r="P567" i="12"/>
  <c r="Q567" i="12"/>
  <c r="R567" i="12"/>
  <c r="S567" i="12"/>
  <c r="M568" i="12"/>
  <c r="N568" i="12"/>
  <c r="O568" i="12"/>
  <c r="P568" i="12"/>
  <c r="Q568" i="12"/>
  <c r="R568" i="12"/>
  <c r="S568" i="12"/>
  <c r="M569" i="12"/>
  <c r="N569" i="12"/>
  <c r="O569" i="12"/>
  <c r="P569" i="12"/>
  <c r="Q569" i="12"/>
  <c r="R569" i="12"/>
  <c r="S569" i="12"/>
  <c r="M570" i="12"/>
  <c r="N570" i="12"/>
  <c r="O570" i="12"/>
  <c r="P570" i="12"/>
  <c r="Q570" i="12"/>
  <c r="R570" i="12"/>
  <c r="S570" i="12"/>
  <c r="M571" i="12"/>
  <c r="N571" i="12"/>
  <c r="O571" i="12"/>
  <c r="P571" i="12"/>
  <c r="Q571" i="12"/>
  <c r="R571" i="12"/>
  <c r="S571" i="12"/>
  <c r="M572" i="12"/>
  <c r="N572" i="12"/>
  <c r="O572" i="12"/>
  <c r="P572" i="12"/>
  <c r="Q572" i="12"/>
  <c r="R572" i="12"/>
  <c r="S572" i="12"/>
  <c r="M573" i="12"/>
  <c r="N573" i="12"/>
  <c r="O573" i="12"/>
  <c r="P573" i="12"/>
  <c r="Q573" i="12"/>
  <c r="R573" i="12"/>
  <c r="S573" i="12"/>
  <c r="M574" i="12"/>
  <c r="N574" i="12"/>
  <c r="O574" i="12"/>
  <c r="P574" i="12"/>
  <c r="Q574" i="12"/>
  <c r="R574" i="12"/>
  <c r="S574" i="12"/>
  <c r="M575" i="12"/>
  <c r="N575" i="12"/>
  <c r="O575" i="12"/>
  <c r="P575" i="12"/>
  <c r="Q575" i="12"/>
  <c r="R575" i="12"/>
  <c r="S575" i="12"/>
  <c r="M576" i="12"/>
  <c r="N576" i="12"/>
  <c r="O576" i="12"/>
  <c r="P576" i="12"/>
  <c r="Q576" i="12"/>
  <c r="R576" i="12"/>
  <c r="S576" i="12"/>
  <c r="M577" i="12"/>
  <c r="N577" i="12"/>
  <c r="O577" i="12"/>
  <c r="P577" i="12"/>
  <c r="Q577" i="12"/>
  <c r="R577" i="12"/>
  <c r="S577" i="12"/>
  <c r="M578" i="12"/>
  <c r="N578" i="12"/>
  <c r="O578" i="12"/>
  <c r="P578" i="12"/>
  <c r="Q578" i="12"/>
  <c r="R578" i="12"/>
  <c r="S578" i="12"/>
  <c r="M579" i="12"/>
  <c r="N579" i="12"/>
  <c r="O579" i="12"/>
  <c r="P579" i="12"/>
  <c r="Q579" i="12"/>
  <c r="R579" i="12"/>
  <c r="S579" i="12"/>
  <c r="M580" i="12"/>
  <c r="N580" i="12"/>
  <c r="O580" i="12"/>
  <c r="P580" i="12"/>
  <c r="Q580" i="12"/>
  <c r="R580" i="12"/>
  <c r="S580" i="12"/>
  <c r="M581" i="12"/>
  <c r="N581" i="12"/>
  <c r="O581" i="12"/>
  <c r="P581" i="12"/>
  <c r="Q581" i="12"/>
  <c r="R581" i="12"/>
  <c r="S581" i="12"/>
  <c r="M582" i="12"/>
  <c r="N582" i="12"/>
  <c r="O582" i="12"/>
  <c r="P582" i="12"/>
  <c r="Q582" i="12"/>
  <c r="R582" i="12"/>
  <c r="S582" i="12"/>
  <c r="M583" i="12"/>
  <c r="N583" i="12"/>
  <c r="O583" i="12"/>
  <c r="P583" i="12"/>
  <c r="Q583" i="12"/>
  <c r="R583" i="12"/>
  <c r="S583" i="12"/>
  <c r="M584" i="12"/>
  <c r="N584" i="12"/>
  <c r="O584" i="12"/>
  <c r="P584" i="12"/>
  <c r="Q584" i="12"/>
  <c r="R584" i="12"/>
  <c r="S584" i="12"/>
  <c r="M585" i="12"/>
  <c r="N585" i="12"/>
  <c r="O585" i="12"/>
  <c r="P585" i="12"/>
  <c r="Q585" i="12"/>
  <c r="R585" i="12"/>
  <c r="S585" i="12"/>
  <c r="M586" i="12"/>
  <c r="N586" i="12"/>
  <c r="O586" i="12"/>
  <c r="P586" i="12"/>
  <c r="Q586" i="12"/>
  <c r="R586" i="12"/>
  <c r="S586" i="12"/>
  <c r="M587" i="12"/>
  <c r="N587" i="12"/>
  <c r="O587" i="12"/>
  <c r="P587" i="12"/>
  <c r="Q587" i="12"/>
  <c r="R587" i="12"/>
  <c r="S587" i="12"/>
  <c r="M588" i="12"/>
  <c r="N588" i="12"/>
  <c r="O588" i="12"/>
  <c r="P588" i="12"/>
  <c r="Q588" i="12"/>
  <c r="R588" i="12"/>
  <c r="S588" i="12"/>
  <c r="M589" i="12"/>
  <c r="N589" i="12"/>
  <c r="O589" i="12"/>
  <c r="P589" i="12"/>
  <c r="Q589" i="12"/>
  <c r="R589" i="12"/>
  <c r="S589" i="12"/>
  <c r="M590" i="12"/>
  <c r="N590" i="12"/>
  <c r="O590" i="12"/>
  <c r="P590" i="12"/>
  <c r="Q590" i="12"/>
  <c r="R590" i="12"/>
  <c r="S590" i="12"/>
  <c r="M591" i="12"/>
  <c r="N591" i="12"/>
  <c r="O591" i="12"/>
  <c r="P591" i="12"/>
  <c r="Q591" i="12"/>
  <c r="R591" i="12"/>
  <c r="S591" i="12"/>
  <c r="M592" i="12"/>
  <c r="N592" i="12"/>
  <c r="O592" i="12"/>
  <c r="P592" i="12"/>
  <c r="Q592" i="12"/>
  <c r="R592" i="12"/>
  <c r="S592" i="12"/>
  <c r="M593" i="12"/>
  <c r="N593" i="12"/>
  <c r="O593" i="12"/>
  <c r="P593" i="12"/>
  <c r="Q593" i="12"/>
  <c r="R593" i="12"/>
  <c r="S593" i="12"/>
  <c r="M594" i="12"/>
  <c r="N594" i="12"/>
  <c r="O594" i="12"/>
  <c r="P594" i="12"/>
  <c r="Q594" i="12"/>
  <c r="R594" i="12"/>
  <c r="S594" i="12"/>
  <c r="M595" i="12"/>
  <c r="N595" i="12"/>
  <c r="O595" i="12"/>
  <c r="P595" i="12"/>
  <c r="Q595" i="12"/>
  <c r="R595" i="12"/>
  <c r="S595" i="12"/>
  <c r="M596" i="12"/>
  <c r="N596" i="12"/>
  <c r="O596" i="12"/>
  <c r="P596" i="12"/>
  <c r="Q596" i="12"/>
  <c r="R596" i="12"/>
  <c r="S596" i="12"/>
  <c r="M597" i="12"/>
  <c r="N597" i="12"/>
  <c r="O597" i="12"/>
  <c r="P597" i="12"/>
  <c r="Q597" i="12"/>
  <c r="R597" i="12"/>
  <c r="S597" i="12"/>
  <c r="M598" i="12"/>
  <c r="N598" i="12"/>
  <c r="O598" i="12"/>
  <c r="P598" i="12"/>
  <c r="Q598" i="12"/>
  <c r="R598" i="12"/>
  <c r="S598" i="12"/>
  <c r="M599" i="12"/>
  <c r="N599" i="12"/>
  <c r="O599" i="12"/>
  <c r="P599" i="12"/>
  <c r="Q599" i="12"/>
  <c r="R599" i="12"/>
  <c r="S599" i="12"/>
  <c r="M600" i="12"/>
  <c r="N600" i="12"/>
  <c r="O600" i="12"/>
  <c r="P600" i="12"/>
  <c r="Q600" i="12"/>
  <c r="R600" i="12"/>
  <c r="S600" i="12"/>
  <c r="M601" i="12"/>
  <c r="N601" i="12"/>
  <c r="O601" i="12"/>
  <c r="P601" i="12"/>
  <c r="Q601" i="12"/>
  <c r="R601" i="12"/>
  <c r="S601" i="12"/>
  <c r="M602" i="12"/>
  <c r="N602" i="12"/>
  <c r="O602" i="12"/>
  <c r="P602" i="12"/>
  <c r="Q602" i="12"/>
  <c r="R602" i="12"/>
  <c r="S602" i="12"/>
  <c r="M603" i="12"/>
  <c r="N603" i="12"/>
  <c r="O603" i="12"/>
  <c r="P603" i="12"/>
  <c r="Q603" i="12"/>
  <c r="R603" i="12"/>
  <c r="S603" i="12"/>
  <c r="M604" i="12"/>
  <c r="N604" i="12"/>
  <c r="O604" i="12"/>
  <c r="P604" i="12"/>
  <c r="Q604" i="12"/>
  <c r="R604" i="12"/>
  <c r="S604" i="12"/>
  <c r="M605" i="12"/>
  <c r="N605" i="12"/>
  <c r="O605" i="12"/>
  <c r="P605" i="12"/>
  <c r="Q605" i="12"/>
  <c r="R605" i="12"/>
  <c r="S605" i="12"/>
  <c r="M606" i="12"/>
  <c r="N606" i="12"/>
  <c r="O606" i="12"/>
  <c r="P606" i="12"/>
  <c r="Q606" i="12"/>
  <c r="R606" i="12"/>
  <c r="S606" i="12"/>
  <c r="M607" i="12"/>
  <c r="N607" i="12"/>
  <c r="O607" i="12"/>
  <c r="P607" i="12"/>
  <c r="Q607" i="12"/>
  <c r="R607" i="12"/>
  <c r="S607" i="12"/>
  <c r="M608" i="12"/>
  <c r="N608" i="12"/>
  <c r="O608" i="12"/>
  <c r="P608" i="12"/>
  <c r="Q608" i="12"/>
  <c r="R608" i="12"/>
  <c r="S608" i="12"/>
  <c r="M609" i="12"/>
  <c r="N609" i="12"/>
  <c r="O609" i="12"/>
  <c r="P609" i="12"/>
  <c r="Q609" i="12"/>
  <c r="R609" i="12"/>
  <c r="S609" i="12"/>
  <c r="M610" i="12"/>
  <c r="N610" i="12"/>
  <c r="O610" i="12"/>
  <c r="P610" i="12"/>
  <c r="Q610" i="12"/>
  <c r="R610" i="12"/>
  <c r="S610" i="12"/>
  <c r="M611" i="12"/>
  <c r="N611" i="12"/>
  <c r="O611" i="12"/>
  <c r="P611" i="12"/>
  <c r="Q611" i="12"/>
  <c r="R611" i="12"/>
  <c r="S611" i="12"/>
  <c r="M612" i="12"/>
  <c r="N612" i="12"/>
  <c r="O612" i="12"/>
  <c r="P612" i="12"/>
  <c r="Q612" i="12"/>
  <c r="R612" i="12"/>
  <c r="S612" i="12"/>
  <c r="M613" i="12"/>
  <c r="N613" i="12"/>
  <c r="O613" i="12"/>
  <c r="P613" i="12"/>
  <c r="Q613" i="12"/>
  <c r="R613" i="12"/>
  <c r="S613" i="12"/>
  <c r="M614" i="12"/>
  <c r="N614" i="12"/>
  <c r="O614" i="12"/>
  <c r="P614" i="12"/>
  <c r="Q614" i="12"/>
  <c r="R614" i="12"/>
  <c r="S614" i="12"/>
  <c r="M615" i="12"/>
  <c r="N615" i="12"/>
  <c r="O615" i="12"/>
  <c r="P615" i="12"/>
  <c r="Q615" i="12"/>
  <c r="R615" i="12"/>
  <c r="S615" i="12"/>
  <c r="M616" i="12"/>
  <c r="N616" i="12"/>
  <c r="O616" i="12"/>
  <c r="P616" i="12"/>
  <c r="Q616" i="12"/>
  <c r="R616" i="12"/>
  <c r="S616" i="12"/>
  <c r="M617" i="12"/>
  <c r="N617" i="12"/>
  <c r="O617" i="12"/>
  <c r="P617" i="12"/>
  <c r="Q617" i="12"/>
  <c r="R617" i="12"/>
  <c r="S617" i="12"/>
  <c r="M618" i="12"/>
  <c r="N618" i="12"/>
  <c r="O618" i="12"/>
  <c r="P618" i="12"/>
  <c r="Q618" i="12"/>
  <c r="R618" i="12"/>
  <c r="S618" i="12"/>
  <c r="M619" i="12"/>
  <c r="N619" i="12"/>
  <c r="O619" i="12"/>
  <c r="P619" i="12"/>
  <c r="Q619" i="12"/>
  <c r="R619" i="12"/>
  <c r="S619" i="12"/>
  <c r="M620" i="12"/>
  <c r="N620" i="12"/>
  <c r="O620" i="12"/>
  <c r="P620" i="12"/>
  <c r="Q620" i="12"/>
  <c r="R620" i="12"/>
  <c r="S620" i="12"/>
  <c r="M621" i="12"/>
  <c r="N621" i="12"/>
  <c r="O621" i="12"/>
  <c r="P621" i="12"/>
  <c r="Q621" i="12"/>
  <c r="R621" i="12"/>
  <c r="S621" i="12"/>
  <c r="M622" i="12"/>
  <c r="N622" i="12"/>
  <c r="O622" i="12"/>
  <c r="P622" i="12"/>
  <c r="Q622" i="12"/>
  <c r="R622" i="12"/>
  <c r="S622" i="12"/>
  <c r="M623" i="12"/>
  <c r="N623" i="12"/>
  <c r="O623" i="12"/>
  <c r="P623" i="12"/>
  <c r="Q623" i="12"/>
  <c r="R623" i="12"/>
  <c r="S623" i="12"/>
  <c r="M624" i="12"/>
  <c r="N624" i="12"/>
  <c r="O624" i="12"/>
  <c r="P624" i="12"/>
  <c r="Q624" i="12"/>
  <c r="R624" i="12"/>
  <c r="S624" i="12"/>
  <c r="M625" i="12"/>
  <c r="N625" i="12"/>
  <c r="O625" i="12"/>
  <c r="P625" i="12"/>
  <c r="Q625" i="12"/>
  <c r="R625" i="12"/>
  <c r="S625" i="12"/>
  <c r="M626" i="12"/>
  <c r="N626" i="12"/>
  <c r="O626" i="12"/>
  <c r="P626" i="12"/>
  <c r="Q626" i="12"/>
  <c r="R626" i="12"/>
  <c r="S626" i="12"/>
  <c r="M627" i="12"/>
  <c r="N627" i="12"/>
  <c r="O627" i="12"/>
  <c r="P627" i="12"/>
  <c r="Q627" i="12"/>
  <c r="R627" i="12"/>
  <c r="S627" i="12"/>
  <c r="M628" i="12"/>
  <c r="N628" i="12"/>
  <c r="O628" i="12"/>
  <c r="P628" i="12"/>
  <c r="Q628" i="12"/>
  <c r="R628" i="12"/>
  <c r="S628" i="12"/>
  <c r="M629" i="12"/>
  <c r="N629" i="12"/>
  <c r="O629" i="12"/>
  <c r="P629" i="12"/>
  <c r="Q629" i="12"/>
  <c r="R629" i="12"/>
  <c r="S629" i="12"/>
  <c r="M630" i="12"/>
  <c r="N630" i="12"/>
  <c r="O630" i="12"/>
  <c r="P630" i="12"/>
  <c r="Q630" i="12"/>
  <c r="R630" i="12"/>
  <c r="S630" i="12"/>
  <c r="M631" i="12"/>
  <c r="N631" i="12"/>
  <c r="O631" i="12"/>
  <c r="P631" i="12"/>
  <c r="Q631" i="12"/>
  <c r="R631" i="12"/>
  <c r="S631" i="12"/>
  <c r="M632" i="12"/>
  <c r="N632" i="12"/>
  <c r="O632" i="12"/>
  <c r="P632" i="12"/>
  <c r="Q632" i="12"/>
  <c r="R632" i="12"/>
  <c r="S632" i="12"/>
  <c r="M633" i="12"/>
  <c r="N633" i="12"/>
  <c r="O633" i="12"/>
  <c r="P633" i="12"/>
  <c r="Q633" i="12"/>
  <c r="R633" i="12"/>
  <c r="S633" i="12"/>
  <c r="M634" i="12"/>
  <c r="N634" i="12"/>
  <c r="O634" i="12"/>
  <c r="P634" i="12"/>
  <c r="Q634" i="12"/>
  <c r="R634" i="12"/>
  <c r="S634" i="12"/>
  <c r="M635" i="12"/>
  <c r="N635" i="12"/>
  <c r="O635" i="12"/>
  <c r="P635" i="12"/>
  <c r="Q635" i="12"/>
  <c r="R635" i="12"/>
  <c r="S635" i="12"/>
  <c r="M636" i="12"/>
  <c r="N636" i="12"/>
  <c r="O636" i="12"/>
  <c r="P636" i="12"/>
  <c r="Q636" i="12"/>
  <c r="R636" i="12"/>
  <c r="S636" i="12"/>
  <c r="M637" i="12"/>
  <c r="N637" i="12"/>
  <c r="O637" i="12"/>
  <c r="P637" i="12"/>
  <c r="Q637" i="12"/>
  <c r="R637" i="12"/>
  <c r="S637" i="12"/>
  <c r="M638" i="12"/>
  <c r="N638" i="12"/>
  <c r="O638" i="12"/>
  <c r="P638" i="12"/>
  <c r="Q638" i="12"/>
  <c r="R638" i="12"/>
  <c r="S638" i="12"/>
  <c r="M639" i="12"/>
  <c r="N639" i="12"/>
  <c r="O639" i="12"/>
  <c r="P639" i="12"/>
  <c r="Q639" i="12"/>
  <c r="R639" i="12"/>
  <c r="S639" i="12"/>
  <c r="M640" i="12"/>
  <c r="N640" i="12"/>
  <c r="O640" i="12"/>
  <c r="P640" i="12"/>
  <c r="Q640" i="12"/>
  <c r="R640" i="12"/>
  <c r="S640" i="12"/>
  <c r="M641" i="12"/>
  <c r="N641" i="12"/>
  <c r="O641" i="12"/>
  <c r="P641" i="12"/>
  <c r="Q641" i="12"/>
  <c r="R641" i="12"/>
  <c r="S641" i="12"/>
  <c r="M642" i="12"/>
  <c r="N642" i="12"/>
  <c r="O642" i="12"/>
  <c r="P642" i="12"/>
  <c r="Q642" i="12"/>
  <c r="R642" i="12"/>
  <c r="S642" i="12"/>
  <c r="M643" i="12"/>
  <c r="N643" i="12"/>
  <c r="O643" i="12"/>
  <c r="P643" i="12"/>
  <c r="Q643" i="12"/>
  <c r="R643" i="12"/>
  <c r="S643" i="12"/>
  <c r="M644" i="12"/>
  <c r="N644" i="12"/>
  <c r="O644" i="12"/>
  <c r="P644" i="12"/>
  <c r="Q644" i="12"/>
  <c r="R644" i="12"/>
  <c r="S644" i="12"/>
  <c r="M645" i="12"/>
  <c r="N645" i="12"/>
  <c r="O645" i="12"/>
  <c r="P645" i="12"/>
  <c r="Q645" i="12"/>
  <c r="R645" i="12"/>
  <c r="S645" i="12"/>
  <c r="M646" i="12"/>
  <c r="N646" i="12"/>
  <c r="O646" i="12"/>
  <c r="P646" i="12"/>
  <c r="Q646" i="12"/>
  <c r="R646" i="12"/>
  <c r="S646" i="12"/>
  <c r="M647" i="12"/>
  <c r="N647" i="12"/>
  <c r="O647" i="12"/>
  <c r="P647" i="12"/>
  <c r="Q647" i="12"/>
  <c r="R647" i="12"/>
  <c r="S647" i="12"/>
  <c r="M648" i="12"/>
  <c r="N648" i="12"/>
  <c r="O648" i="12"/>
  <c r="P648" i="12"/>
  <c r="Q648" i="12"/>
  <c r="R648" i="12"/>
  <c r="S648" i="12"/>
  <c r="M649" i="12"/>
  <c r="N649" i="12"/>
  <c r="O649" i="12"/>
  <c r="P649" i="12"/>
  <c r="Q649" i="12"/>
  <c r="R649" i="12"/>
  <c r="S649" i="12"/>
  <c r="M650" i="12"/>
  <c r="N650" i="12"/>
  <c r="O650" i="12"/>
  <c r="P650" i="12"/>
  <c r="Q650" i="12"/>
  <c r="R650" i="12"/>
  <c r="S650" i="12"/>
  <c r="M651" i="12"/>
  <c r="N651" i="12"/>
  <c r="O651" i="12"/>
  <c r="P651" i="12"/>
  <c r="Q651" i="12"/>
  <c r="R651" i="12"/>
  <c r="S651" i="12"/>
  <c r="M652" i="12"/>
  <c r="N652" i="12"/>
  <c r="O652" i="12"/>
  <c r="P652" i="12"/>
  <c r="Q652" i="12"/>
  <c r="R652" i="12"/>
  <c r="S652" i="12"/>
  <c r="M653" i="12"/>
  <c r="N653" i="12"/>
  <c r="O653" i="12"/>
  <c r="P653" i="12"/>
  <c r="Q653" i="12"/>
  <c r="R653" i="12"/>
  <c r="S653" i="12"/>
  <c r="M654" i="12"/>
  <c r="N654" i="12"/>
  <c r="O654" i="12"/>
  <c r="P654" i="12"/>
  <c r="Q654" i="12"/>
  <c r="R654" i="12"/>
  <c r="S654" i="12"/>
  <c r="M655" i="12"/>
  <c r="N655" i="12"/>
  <c r="O655" i="12"/>
  <c r="P655" i="12"/>
  <c r="Q655" i="12"/>
  <c r="R655" i="12"/>
  <c r="S655" i="12"/>
  <c r="M656" i="12"/>
  <c r="N656" i="12"/>
  <c r="O656" i="12"/>
  <c r="P656" i="12"/>
  <c r="Q656" i="12"/>
  <c r="R656" i="12"/>
  <c r="S656" i="12"/>
  <c r="M657" i="12"/>
  <c r="N657" i="12"/>
  <c r="O657" i="12"/>
  <c r="P657" i="12"/>
  <c r="Q657" i="12"/>
  <c r="R657" i="12"/>
  <c r="S657" i="12"/>
  <c r="M658" i="12"/>
  <c r="N658" i="12"/>
  <c r="O658" i="12"/>
  <c r="P658" i="12"/>
  <c r="Q658" i="12"/>
  <c r="R658" i="12"/>
  <c r="S658" i="12"/>
  <c r="M659" i="12"/>
  <c r="N659" i="12"/>
  <c r="O659" i="12"/>
  <c r="P659" i="12"/>
  <c r="Q659" i="12"/>
  <c r="R659" i="12"/>
  <c r="S659" i="12"/>
  <c r="M660" i="12"/>
  <c r="N660" i="12"/>
  <c r="O660" i="12"/>
  <c r="P660" i="12"/>
  <c r="Q660" i="12"/>
  <c r="R660" i="12"/>
  <c r="S660" i="12"/>
  <c r="M661" i="12"/>
  <c r="N661" i="12"/>
  <c r="O661" i="12"/>
  <c r="P661" i="12"/>
  <c r="Q661" i="12"/>
  <c r="R661" i="12"/>
  <c r="S661" i="12"/>
  <c r="M662" i="12"/>
  <c r="N662" i="12"/>
  <c r="O662" i="12"/>
  <c r="P662" i="12"/>
  <c r="Q662" i="12"/>
  <c r="R662" i="12"/>
  <c r="S662" i="12"/>
  <c r="M663" i="12"/>
  <c r="N663" i="12"/>
  <c r="O663" i="12"/>
  <c r="P663" i="12"/>
  <c r="Q663" i="12"/>
  <c r="R663" i="12"/>
  <c r="S663" i="12"/>
  <c r="M664" i="12"/>
  <c r="N664" i="12"/>
  <c r="O664" i="12"/>
  <c r="P664" i="12"/>
  <c r="Q664" i="12"/>
  <c r="R664" i="12"/>
  <c r="S664" i="12"/>
  <c r="M665" i="12"/>
  <c r="N665" i="12"/>
  <c r="O665" i="12"/>
  <c r="P665" i="12"/>
  <c r="Q665" i="12"/>
  <c r="R665" i="12"/>
  <c r="S665" i="12"/>
  <c r="M666" i="12"/>
  <c r="N666" i="12"/>
  <c r="O666" i="12"/>
  <c r="P666" i="12"/>
  <c r="Q666" i="12"/>
  <c r="R666" i="12"/>
  <c r="S666" i="12"/>
  <c r="M667" i="12"/>
  <c r="N667" i="12"/>
  <c r="O667" i="12"/>
  <c r="P667" i="12"/>
  <c r="Q667" i="12"/>
  <c r="R667" i="12"/>
  <c r="S667" i="12"/>
  <c r="M668" i="12"/>
  <c r="N668" i="12"/>
  <c r="O668" i="12"/>
  <c r="P668" i="12"/>
  <c r="Q668" i="12"/>
  <c r="R668" i="12"/>
  <c r="S668" i="12"/>
  <c r="M669" i="12"/>
  <c r="N669" i="12"/>
  <c r="O669" i="12"/>
  <c r="P669" i="12"/>
  <c r="Q669" i="12"/>
  <c r="R669" i="12"/>
  <c r="S669" i="12"/>
  <c r="M670" i="12"/>
  <c r="N670" i="12"/>
  <c r="O670" i="12"/>
  <c r="P670" i="12"/>
  <c r="Q670" i="12"/>
  <c r="R670" i="12"/>
  <c r="S670" i="12"/>
  <c r="M671" i="12"/>
  <c r="N671" i="12"/>
  <c r="O671" i="12"/>
  <c r="P671" i="12"/>
  <c r="Q671" i="12"/>
  <c r="R671" i="12"/>
  <c r="S671" i="12"/>
  <c r="M672" i="12"/>
  <c r="N672" i="12"/>
  <c r="O672" i="12"/>
  <c r="P672" i="12"/>
  <c r="Q672" i="12"/>
  <c r="R672" i="12"/>
  <c r="S672" i="12"/>
  <c r="M673" i="12"/>
  <c r="N673" i="12"/>
  <c r="O673" i="12"/>
  <c r="P673" i="12"/>
  <c r="Q673" i="12"/>
  <c r="R673" i="12"/>
  <c r="S673" i="12"/>
  <c r="M674" i="12"/>
  <c r="N674" i="12"/>
  <c r="O674" i="12"/>
  <c r="P674" i="12"/>
  <c r="Q674" i="12"/>
  <c r="R674" i="12"/>
  <c r="S674" i="12"/>
  <c r="M675" i="12"/>
  <c r="N675" i="12"/>
  <c r="O675" i="12"/>
  <c r="P675" i="12"/>
  <c r="Q675" i="12"/>
  <c r="R675" i="12"/>
  <c r="S675" i="12"/>
  <c r="M676" i="12"/>
  <c r="N676" i="12"/>
  <c r="O676" i="12"/>
  <c r="P676" i="12"/>
  <c r="Q676" i="12"/>
  <c r="R676" i="12"/>
  <c r="S676" i="12"/>
  <c r="M677" i="12"/>
  <c r="N677" i="12"/>
  <c r="O677" i="12"/>
  <c r="P677" i="12"/>
  <c r="Q677" i="12"/>
  <c r="R677" i="12"/>
  <c r="S677" i="12"/>
  <c r="M678" i="12"/>
  <c r="N678" i="12"/>
  <c r="O678" i="12"/>
  <c r="P678" i="12"/>
  <c r="Q678" i="12"/>
  <c r="R678" i="12"/>
  <c r="S678" i="12"/>
  <c r="M679" i="12"/>
  <c r="N679" i="12"/>
  <c r="O679" i="12"/>
  <c r="P679" i="12"/>
  <c r="Q679" i="12"/>
  <c r="R679" i="12"/>
  <c r="S679" i="12"/>
  <c r="M680" i="12"/>
  <c r="N680" i="12"/>
  <c r="O680" i="12"/>
  <c r="P680" i="12"/>
  <c r="Q680" i="12"/>
  <c r="R680" i="12"/>
  <c r="S680" i="12"/>
  <c r="M681" i="12"/>
  <c r="N681" i="12"/>
  <c r="O681" i="12"/>
  <c r="P681" i="12"/>
  <c r="Q681" i="12"/>
  <c r="R681" i="12"/>
  <c r="S681" i="12"/>
  <c r="M682" i="12"/>
  <c r="N682" i="12"/>
  <c r="O682" i="12"/>
  <c r="P682" i="12"/>
  <c r="Q682" i="12"/>
  <c r="R682" i="12"/>
  <c r="S682" i="12"/>
  <c r="M683" i="12"/>
  <c r="N683" i="12"/>
  <c r="O683" i="12"/>
  <c r="P683" i="12"/>
  <c r="Q683" i="12"/>
  <c r="R683" i="12"/>
  <c r="S683" i="12"/>
  <c r="M684" i="12"/>
  <c r="N684" i="12"/>
  <c r="O684" i="12"/>
  <c r="P684" i="12"/>
  <c r="Q684" i="12"/>
  <c r="R684" i="12"/>
  <c r="S684" i="12"/>
  <c r="M685" i="12"/>
  <c r="N685" i="12"/>
  <c r="O685" i="12"/>
  <c r="P685" i="12"/>
  <c r="Q685" i="12"/>
  <c r="R685" i="12"/>
  <c r="S685" i="12"/>
  <c r="M686" i="12"/>
  <c r="N686" i="12"/>
  <c r="O686" i="12"/>
  <c r="P686" i="12"/>
  <c r="Q686" i="12"/>
  <c r="R686" i="12"/>
  <c r="S686" i="12"/>
  <c r="M687" i="12"/>
  <c r="N687" i="12"/>
  <c r="O687" i="12"/>
  <c r="P687" i="12"/>
  <c r="Q687" i="12"/>
  <c r="R687" i="12"/>
  <c r="S687" i="12"/>
  <c r="M688" i="12"/>
  <c r="N688" i="12"/>
  <c r="O688" i="12"/>
  <c r="P688" i="12"/>
  <c r="Q688" i="12"/>
  <c r="R688" i="12"/>
  <c r="S688" i="12"/>
  <c r="M689" i="12"/>
  <c r="N689" i="12"/>
  <c r="O689" i="12"/>
  <c r="P689" i="12"/>
  <c r="Q689" i="12"/>
  <c r="R689" i="12"/>
  <c r="S689" i="12"/>
  <c r="M690" i="12"/>
  <c r="N690" i="12"/>
  <c r="O690" i="12"/>
  <c r="P690" i="12"/>
  <c r="Q690" i="12"/>
  <c r="R690" i="12"/>
  <c r="S690" i="12"/>
  <c r="M691" i="12"/>
  <c r="N691" i="12"/>
  <c r="O691" i="12"/>
  <c r="P691" i="12"/>
  <c r="Q691" i="12"/>
  <c r="R691" i="12"/>
  <c r="S691" i="12"/>
  <c r="M692" i="12"/>
  <c r="N692" i="12"/>
  <c r="O692" i="12"/>
  <c r="P692" i="12"/>
  <c r="Q692" i="12"/>
  <c r="R692" i="12"/>
  <c r="S692" i="12"/>
  <c r="M693" i="12"/>
  <c r="N693" i="12"/>
  <c r="O693" i="12"/>
  <c r="P693" i="12"/>
  <c r="Q693" i="12"/>
  <c r="R693" i="12"/>
  <c r="S693" i="12"/>
  <c r="M694" i="12"/>
  <c r="N694" i="12"/>
  <c r="O694" i="12"/>
  <c r="P694" i="12"/>
  <c r="Q694" i="12"/>
  <c r="R694" i="12"/>
  <c r="S694" i="12"/>
  <c r="M695" i="12"/>
  <c r="N695" i="12"/>
  <c r="O695" i="12"/>
  <c r="P695" i="12"/>
  <c r="Q695" i="12"/>
  <c r="R695" i="12"/>
  <c r="S695" i="12"/>
  <c r="M696" i="12"/>
  <c r="N696" i="12"/>
  <c r="O696" i="12"/>
  <c r="P696" i="12"/>
  <c r="Q696" i="12"/>
  <c r="R696" i="12"/>
  <c r="S696" i="12"/>
  <c r="M697" i="12"/>
  <c r="N697" i="12"/>
  <c r="O697" i="12"/>
  <c r="P697" i="12"/>
  <c r="Q697" i="12"/>
  <c r="R697" i="12"/>
  <c r="S697" i="12"/>
  <c r="M698" i="12"/>
  <c r="N698" i="12"/>
  <c r="O698" i="12"/>
  <c r="P698" i="12"/>
  <c r="Q698" i="12"/>
  <c r="R698" i="12"/>
  <c r="S698" i="12"/>
  <c r="M699" i="12"/>
  <c r="N699" i="12"/>
  <c r="O699" i="12"/>
  <c r="P699" i="12"/>
  <c r="Q699" i="12"/>
  <c r="R699" i="12"/>
  <c r="S699" i="12"/>
  <c r="M700" i="12"/>
  <c r="N700" i="12"/>
  <c r="O700" i="12"/>
  <c r="P700" i="12"/>
  <c r="Q700" i="12"/>
  <c r="R700" i="12"/>
  <c r="S700" i="12"/>
  <c r="M701" i="12"/>
  <c r="N701" i="12"/>
  <c r="O701" i="12"/>
  <c r="P701" i="12"/>
  <c r="Q701" i="12"/>
  <c r="R701" i="12"/>
  <c r="S701" i="12"/>
  <c r="M702" i="12"/>
  <c r="N702" i="12"/>
  <c r="O702" i="12"/>
  <c r="P702" i="12"/>
  <c r="Q702" i="12"/>
  <c r="R702" i="12"/>
  <c r="S702" i="12"/>
  <c r="M703" i="12"/>
  <c r="N703" i="12"/>
  <c r="O703" i="12"/>
  <c r="P703" i="12"/>
  <c r="Q703" i="12"/>
  <c r="R703" i="12"/>
  <c r="S703" i="12"/>
  <c r="M704" i="12"/>
  <c r="N704" i="12"/>
  <c r="O704" i="12"/>
  <c r="P704" i="12"/>
  <c r="Q704" i="12"/>
  <c r="R704" i="12"/>
  <c r="S704" i="12"/>
  <c r="M705" i="12"/>
  <c r="N705" i="12"/>
  <c r="O705" i="12"/>
  <c r="P705" i="12"/>
  <c r="Q705" i="12"/>
  <c r="R705" i="12"/>
  <c r="S705" i="12"/>
  <c r="M706" i="12"/>
  <c r="N706" i="12"/>
  <c r="O706" i="12"/>
  <c r="P706" i="12"/>
  <c r="Q706" i="12"/>
  <c r="R706" i="12"/>
  <c r="S706" i="12"/>
  <c r="M707" i="12"/>
  <c r="N707" i="12"/>
  <c r="O707" i="12"/>
  <c r="P707" i="12"/>
  <c r="Q707" i="12"/>
  <c r="R707" i="12"/>
  <c r="S707" i="12"/>
  <c r="M708" i="12"/>
  <c r="N708" i="12"/>
  <c r="O708" i="12"/>
  <c r="P708" i="12"/>
  <c r="Q708" i="12"/>
  <c r="R708" i="12"/>
  <c r="S708" i="12"/>
  <c r="M709" i="12"/>
  <c r="N709" i="12"/>
  <c r="O709" i="12"/>
  <c r="P709" i="12"/>
  <c r="Q709" i="12"/>
  <c r="R709" i="12"/>
  <c r="S709" i="12"/>
  <c r="M710" i="12"/>
  <c r="N710" i="12"/>
  <c r="O710" i="12"/>
  <c r="P710" i="12"/>
  <c r="Q710" i="12"/>
  <c r="R710" i="12"/>
  <c r="S710" i="12"/>
  <c r="M711" i="12"/>
  <c r="N711" i="12"/>
  <c r="O711" i="12"/>
  <c r="P711" i="12"/>
  <c r="Q711" i="12"/>
  <c r="R711" i="12"/>
  <c r="S711" i="12"/>
  <c r="M712" i="12"/>
  <c r="N712" i="12"/>
  <c r="O712" i="12"/>
  <c r="P712" i="12"/>
  <c r="Q712" i="12"/>
  <c r="R712" i="12"/>
  <c r="S712" i="12"/>
  <c r="M713" i="12"/>
  <c r="N713" i="12"/>
  <c r="O713" i="12"/>
  <c r="P713" i="12"/>
  <c r="Q713" i="12"/>
  <c r="R713" i="12"/>
  <c r="S713" i="12"/>
  <c r="M714" i="12"/>
  <c r="N714" i="12"/>
  <c r="O714" i="12"/>
  <c r="P714" i="12"/>
  <c r="Q714" i="12"/>
  <c r="R714" i="12"/>
  <c r="S714" i="12"/>
  <c r="M715" i="12"/>
  <c r="N715" i="12"/>
  <c r="O715" i="12"/>
  <c r="P715" i="12"/>
  <c r="Q715" i="12"/>
  <c r="R715" i="12"/>
  <c r="S715" i="12"/>
  <c r="M716" i="12"/>
  <c r="N716" i="12"/>
  <c r="O716" i="12"/>
  <c r="P716" i="12"/>
  <c r="Q716" i="12"/>
  <c r="R716" i="12"/>
  <c r="S716" i="12"/>
  <c r="M717" i="12"/>
  <c r="N717" i="12"/>
  <c r="O717" i="12"/>
  <c r="P717" i="12"/>
  <c r="Q717" i="12"/>
  <c r="R717" i="12"/>
  <c r="S717" i="12"/>
  <c r="M718" i="12"/>
  <c r="N718" i="12"/>
  <c r="O718" i="12"/>
  <c r="P718" i="12"/>
  <c r="Q718" i="12"/>
  <c r="R718" i="12"/>
  <c r="S718" i="12"/>
  <c r="M719" i="12"/>
  <c r="N719" i="12"/>
  <c r="O719" i="12"/>
  <c r="P719" i="12"/>
  <c r="Q719" i="12"/>
  <c r="R719" i="12"/>
  <c r="S719" i="12"/>
  <c r="M720" i="12"/>
  <c r="N720" i="12"/>
  <c r="O720" i="12"/>
  <c r="P720" i="12"/>
  <c r="Q720" i="12"/>
  <c r="R720" i="12"/>
  <c r="S720" i="12"/>
  <c r="M721" i="12"/>
  <c r="N721" i="12"/>
  <c r="O721" i="12"/>
  <c r="P721" i="12"/>
  <c r="Q721" i="12"/>
  <c r="R721" i="12"/>
  <c r="S721" i="12"/>
  <c r="M722" i="12"/>
  <c r="N722" i="12"/>
  <c r="O722" i="12"/>
  <c r="P722" i="12"/>
  <c r="Q722" i="12"/>
  <c r="R722" i="12"/>
  <c r="S722" i="12"/>
  <c r="M723" i="12"/>
  <c r="N723" i="12"/>
  <c r="O723" i="12"/>
  <c r="P723" i="12"/>
  <c r="Q723" i="12"/>
  <c r="R723" i="12"/>
  <c r="S723" i="12"/>
  <c r="M724" i="12"/>
  <c r="N724" i="12"/>
  <c r="O724" i="12"/>
  <c r="P724" i="12"/>
  <c r="Q724" i="12"/>
  <c r="R724" i="12"/>
  <c r="S724" i="12"/>
  <c r="M725" i="12"/>
  <c r="N725" i="12"/>
  <c r="O725" i="12"/>
  <c r="P725" i="12"/>
  <c r="Q725" i="12"/>
  <c r="R725" i="12"/>
  <c r="S725" i="12"/>
  <c r="M726" i="12"/>
  <c r="N726" i="12"/>
  <c r="O726" i="12"/>
  <c r="P726" i="12"/>
  <c r="Q726" i="12"/>
  <c r="R726" i="12"/>
  <c r="S726" i="12"/>
  <c r="M727" i="12"/>
  <c r="N727" i="12"/>
  <c r="O727" i="12"/>
  <c r="P727" i="12"/>
  <c r="Q727" i="12"/>
  <c r="R727" i="12"/>
  <c r="S727" i="12"/>
  <c r="M728" i="12"/>
  <c r="N728" i="12"/>
  <c r="O728" i="12"/>
  <c r="P728" i="12"/>
  <c r="Q728" i="12"/>
  <c r="R728" i="12"/>
  <c r="S728" i="12"/>
  <c r="M729" i="12"/>
  <c r="N729" i="12"/>
  <c r="O729" i="12"/>
  <c r="P729" i="12"/>
  <c r="Q729" i="12"/>
  <c r="R729" i="12"/>
  <c r="S729" i="12"/>
  <c r="M730" i="12"/>
  <c r="N730" i="12"/>
  <c r="O730" i="12"/>
  <c r="P730" i="12"/>
  <c r="Q730" i="12"/>
  <c r="R730" i="12"/>
  <c r="S730" i="12"/>
  <c r="M731" i="12"/>
  <c r="N731" i="12"/>
  <c r="O731" i="12"/>
  <c r="P731" i="12"/>
  <c r="Q731" i="12"/>
  <c r="R731" i="12"/>
  <c r="S731" i="12"/>
  <c r="M732" i="12"/>
  <c r="N732" i="12"/>
  <c r="O732" i="12"/>
  <c r="P732" i="12"/>
  <c r="Q732" i="12"/>
  <c r="R732" i="12"/>
  <c r="S732" i="12"/>
  <c r="M733" i="12"/>
  <c r="N733" i="12"/>
  <c r="O733" i="12"/>
  <c r="P733" i="12"/>
  <c r="Q733" i="12"/>
  <c r="R733" i="12"/>
  <c r="S733" i="12"/>
  <c r="M734" i="12"/>
  <c r="N734" i="12"/>
  <c r="O734" i="12"/>
  <c r="P734" i="12"/>
  <c r="Q734" i="12"/>
  <c r="R734" i="12"/>
  <c r="S734" i="12"/>
  <c r="M735" i="12"/>
  <c r="N735" i="12"/>
  <c r="O735" i="12"/>
  <c r="P735" i="12"/>
  <c r="Q735" i="12"/>
  <c r="R735" i="12"/>
  <c r="S735" i="12"/>
  <c r="M736" i="12"/>
  <c r="N736" i="12"/>
  <c r="O736" i="12"/>
  <c r="P736" i="12"/>
  <c r="Q736" i="12"/>
  <c r="R736" i="12"/>
  <c r="S736" i="12"/>
  <c r="M737" i="12"/>
  <c r="N737" i="12"/>
  <c r="O737" i="12"/>
  <c r="P737" i="12"/>
  <c r="Q737" i="12"/>
  <c r="R737" i="12"/>
  <c r="S737" i="12"/>
  <c r="M738" i="12"/>
  <c r="N738" i="12"/>
  <c r="O738" i="12"/>
  <c r="P738" i="12"/>
  <c r="Q738" i="12"/>
  <c r="R738" i="12"/>
  <c r="S738" i="12"/>
  <c r="M739" i="12"/>
  <c r="N739" i="12"/>
  <c r="O739" i="12"/>
  <c r="P739" i="12"/>
  <c r="Q739" i="12"/>
  <c r="R739" i="12"/>
  <c r="S739" i="12"/>
  <c r="M740" i="12"/>
  <c r="N740" i="12"/>
  <c r="O740" i="12"/>
  <c r="P740" i="12"/>
  <c r="Q740" i="12"/>
  <c r="R740" i="12"/>
  <c r="S740" i="12"/>
  <c r="M741" i="12"/>
  <c r="N741" i="12"/>
  <c r="O741" i="12"/>
  <c r="P741" i="12"/>
  <c r="Q741" i="12"/>
  <c r="R741" i="12"/>
  <c r="S741" i="12"/>
  <c r="M742" i="12"/>
  <c r="N742" i="12"/>
  <c r="O742" i="12"/>
  <c r="P742" i="12"/>
  <c r="Q742" i="12"/>
  <c r="R742" i="12"/>
  <c r="S742" i="12"/>
  <c r="M743" i="12"/>
  <c r="N743" i="12"/>
  <c r="O743" i="12"/>
  <c r="P743" i="12"/>
  <c r="Q743" i="12"/>
  <c r="R743" i="12"/>
  <c r="S743" i="12"/>
  <c r="M744" i="12"/>
  <c r="N744" i="12"/>
  <c r="O744" i="12"/>
  <c r="P744" i="12"/>
  <c r="Q744" i="12"/>
  <c r="R744" i="12"/>
  <c r="S744" i="12"/>
  <c r="M745" i="12"/>
  <c r="N745" i="12"/>
  <c r="O745" i="12"/>
  <c r="P745" i="12"/>
  <c r="Q745" i="12"/>
  <c r="R745" i="12"/>
  <c r="S745" i="12"/>
  <c r="M746" i="12"/>
  <c r="N746" i="12"/>
  <c r="O746" i="12"/>
  <c r="P746" i="12"/>
  <c r="Q746" i="12"/>
  <c r="R746" i="12"/>
  <c r="S746" i="12"/>
  <c r="M747" i="12"/>
  <c r="N747" i="12"/>
  <c r="O747" i="12"/>
  <c r="P747" i="12"/>
  <c r="Q747" i="12"/>
  <c r="R747" i="12"/>
  <c r="S747" i="12"/>
  <c r="M748" i="12"/>
  <c r="N748" i="12"/>
  <c r="O748" i="12"/>
  <c r="P748" i="12"/>
  <c r="Q748" i="12"/>
  <c r="R748" i="12"/>
  <c r="S748" i="12"/>
  <c r="M749" i="12"/>
  <c r="N749" i="12"/>
  <c r="O749" i="12"/>
  <c r="P749" i="12"/>
  <c r="Q749" i="12"/>
  <c r="R749" i="12"/>
  <c r="S749" i="12"/>
  <c r="M750" i="12"/>
  <c r="N750" i="12"/>
  <c r="O750" i="12"/>
  <c r="P750" i="12"/>
  <c r="Q750" i="12"/>
  <c r="R750" i="12"/>
  <c r="S750" i="12"/>
  <c r="M751" i="12"/>
  <c r="N751" i="12"/>
  <c r="O751" i="12"/>
  <c r="P751" i="12"/>
  <c r="Q751" i="12"/>
  <c r="R751" i="12"/>
  <c r="S751" i="12"/>
  <c r="M752" i="12"/>
  <c r="N752" i="12"/>
  <c r="O752" i="12"/>
  <c r="P752" i="12"/>
  <c r="Q752" i="12"/>
  <c r="R752" i="12"/>
  <c r="S752" i="12"/>
  <c r="M753" i="12"/>
  <c r="N753" i="12"/>
  <c r="O753" i="12"/>
  <c r="P753" i="12"/>
  <c r="Q753" i="12"/>
  <c r="R753" i="12"/>
  <c r="S753" i="12"/>
  <c r="M754" i="12"/>
  <c r="N754" i="12"/>
  <c r="O754" i="12"/>
  <c r="P754" i="12"/>
  <c r="Q754" i="12"/>
  <c r="R754" i="12"/>
  <c r="S754" i="12"/>
  <c r="M755" i="12"/>
  <c r="N755" i="12"/>
  <c r="O755" i="12"/>
  <c r="P755" i="12"/>
  <c r="Q755" i="12"/>
  <c r="R755" i="12"/>
  <c r="S755" i="12"/>
  <c r="M756" i="12"/>
  <c r="N756" i="12"/>
  <c r="O756" i="12"/>
  <c r="P756" i="12"/>
  <c r="Q756" i="12"/>
  <c r="R756" i="12"/>
  <c r="S756" i="12"/>
  <c r="M757" i="12"/>
  <c r="N757" i="12"/>
  <c r="O757" i="12"/>
  <c r="P757" i="12"/>
  <c r="Q757" i="12"/>
  <c r="R757" i="12"/>
  <c r="S757" i="12"/>
  <c r="M758" i="12"/>
  <c r="N758" i="12"/>
  <c r="O758" i="12"/>
  <c r="P758" i="12"/>
  <c r="Q758" i="12"/>
  <c r="R758" i="12"/>
  <c r="S758" i="12"/>
  <c r="M759" i="12"/>
  <c r="N759" i="12"/>
  <c r="O759" i="12"/>
  <c r="P759" i="12"/>
  <c r="Q759" i="12"/>
  <c r="R759" i="12"/>
  <c r="S759" i="12"/>
  <c r="M760" i="12"/>
  <c r="N760" i="12"/>
  <c r="O760" i="12"/>
  <c r="P760" i="12"/>
  <c r="Q760" i="12"/>
  <c r="R760" i="12"/>
  <c r="S760" i="12"/>
  <c r="M761" i="12"/>
  <c r="N761" i="12"/>
  <c r="O761" i="12"/>
  <c r="P761" i="12"/>
  <c r="Q761" i="12"/>
  <c r="R761" i="12"/>
  <c r="S761" i="12"/>
  <c r="M762" i="12"/>
  <c r="N762" i="12"/>
  <c r="O762" i="12"/>
  <c r="P762" i="12"/>
  <c r="Q762" i="12"/>
  <c r="R762" i="12"/>
  <c r="S762" i="12"/>
  <c r="M763" i="12"/>
  <c r="N763" i="12"/>
  <c r="O763" i="12"/>
  <c r="P763" i="12"/>
  <c r="Q763" i="12"/>
  <c r="R763" i="12"/>
  <c r="S763" i="12"/>
  <c r="M764" i="12"/>
  <c r="N764" i="12"/>
  <c r="O764" i="12"/>
  <c r="P764" i="12"/>
  <c r="Q764" i="12"/>
  <c r="R764" i="12"/>
  <c r="S764" i="12"/>
  <c r="M765" i="12"/>
  <c r="N765" i="12"/>
  <c r="O765" i="12"/>
  <c r="P765" i="12"/>
  <c r="Q765" i="12"/>
  <c r="R765" i="12"/>
  <c r="S765" i="12"/>
  <c r="M766" i="12"/>
  <c r="N766" i="12"/>
  <c r="O766" i="12"/>
  <c r="P766" i="12"/>
  <c r="Q766" i="12"/>
  <c r="R766" i="12"/>
  <c r="S766" i="12"/>
  <c r="M767" i="12"/>
  <c r="N767" i="12"/>
  <c r="O767" i="12"/>
  <c r="P767" i="12"/>
  <c r="Q767" i="12"/>
  <c r="R767" i="12"/>
  <c r="S767" i="12"/>
  <c r="M768" i="12"/>
  <c r="N768" i="12"/>
  <c r="O768" i="12"/>
  <c r="P768" i="12"/>
  <c r="Q768" i="12"/>
  <c r="R768" i="12"/>
  <c r="S768" i="12"/>
  <c r="M769" i="12"/>
  <c r="N769" i="12"/>
  <c r="O769" i="12"/>
  <c r="P769" i="12"/>
  <c r="Q769" i="12"/>
  <c r="R769" i="12"/>
  <c r="S769" i="12"/>
  <c r="M770" i="12"/>
  <c r="N770" i="12"/>
  <c r="O770" i="12"/>
  <c r="P770" i="12"/>
  <c r="Q770" i="12"/>
  <c r="R770" i="12"/>
  <c r="S770" i="12"/>
  <c r="M771" i="12"/>
  <c r="N771" i="12"/>
  <c r="O771" i="12"/>
  <c r="P771" i="12"/>
  <c r="Q771" i="12"/>
  <c r="R771" i="12"/>
  <c r="S771" i="12"/>
  <c r="M772" i="12"/>
  <c r="N772" i="12"/>
  <c r="O772" i="12"/>
  <c r="P772" i="12"/>
  <c r="Q772" i="12"/>
  <c r="R772" i="12"/>
  <c r="S772" i="12"/>
  <c r="M773" i="12"/>
  <c r="N773" i="12"/>
  <c r="O773" i="12"/>
  <c r="P773" i="12"/>
  <c r="Q773" i="12"/>
  <c r="R773" i="12"/>
  <c r="S773" i="12"/>
  <c r="M774" i="12"/>
  <c r="N774" i="12"/>
  <c r="O774" i="12"/>
  <c r="P774" i="12"/>
  <c r="Q774" i="12"/>
  <c r="R774" i="12"/>
  <c r="S774" i="12"/>
  <c r="M775" i="12"/>
  <c r="N775" i="12"/>
  <c r="O775" i="12"/>
  <c r="P775" i="12"/>
  <c r="Q775" i="12"/>
  <c r="R775" i="12"/>
  <c r="S775" i="12"/>
  <c r="M776" i="12"/>
  <c r="N776" i="12"/>
  <c r="O776" i="12"/>
  <c r="P776" i="12"/>
  <c r="Q776" i="12"/>
  <c r="R776" i="12"/>
  <c r="S776" i="12"/>
  <c r="M777" i="12"/>
  <c r="N777" i="12"/>
  <c r="O777" i="12"/>
  <c r="P777" i="12"/>
  <c r="Q777" i="12"/>
  <c r="R777" i="12"/>
  <c r="S777" i="12"/>
  <c r="M778" i="12"/>
  <c r="N778" i="12"/>
  <c r="O778" i="12"/>
  <c r="P778" i="12"/>
  <c r="Q778" i="12"/>
  <c r="R778" i="12"/>
  <c r="S778" i="12"/>
  <c r="M779" i="12"/>
  <c r="N779" i="12"/>
  <c r="O779" i="12"/>
  <c r="P779" i="12"/>
  <c r="Q779" i="12"/>
  <c r="R779" i="12"/>
  <c r="S779" i="12"/>
  <c r="M780" i="12"/>
  <c r="N780" i="12"/>
  <c r="O780" i="12"/>
  <c r="P780" i="12"/>
  <c r="Q780" i="12"/>
  <c r="R780" i="12"/>
  <c r="S780" i="12"/>
  <c r="M781" i="12"/>
  <c r="N781" i="12"/>
  <c r="O781" i="12"/>
  <c r="P781" i="12"/>
  <c r="Q781" i="12"/>
  <c r="R781" i="12"/>
  <c r="S781" i="12"/>
  <c r="M782" i="12"/>
  <c r="N782" i="12"/>
  <c r="O782" i="12"/>
  <c r="P782" i="12"/>
  <c r="Q782" i="12"/>
  <c r="R782" i="12"/>
  <c r="S782" i="12"/>
  <c r="M783" i="12"/>
  <c r="N783" i="12"/>
  <c r="O783" i="12"/>
  <c r="P783" i="12"/>
  <c r="Q783" i="12"/>
  <c r="R783" i="12"/>
  <c r="S783" i="12"/>
  <c r="M784" i="12"/>
  <c r="N784" i="12"/>
  <c r="O784" i="12"/>
  <c r="P784" i="12"/>
  <c r="Q784" i="12"/>
  <c r="R784" i="12"/>
  <c r="S784" i="12"/>
  <c r="M785" i="12"/>
  <c r="N785" i="12"/>
  <c r="O785" i="12"/>
  <c r="P785" i="12"/>
  <c r="Q785" i="12"/>
  <c r="R785" i="12"/>
  <c r="S785" i="12"/>
  <c r="M786" i="12"/>
  <c r="N786" i="12"/>
  <c r="O786" i="12"/>
  <c r="P786" i="12"/>
  <c r="Q786" i="12"/>
  <c r="R786" i="12"/>
  <c r="S786" i="12"/>
  <c r="M787" i="12"/>
  <c r="N787" i="12"/>
  <c r="O787" i="12"/>
  <c r="P787" i="12"/>
  <c r="Q787" i="12"/>
  <c r="R787" i="12"/>
  <c r="S787" i="12"/>
  <c r="M788" i="12"/>
  <c r="N788" i="12"/>
  <c r="O788" i="12"/>
  <c r="P788" i="12"/>
  <c r="Q788" i="12"/>
  <c r="R788" i="12"/>
  <c r="S788" i="12"/>
  <c r="M789" i="12"/>
  <c r="N789" i="12"/>
  <c r="O789" i="12"/>
  <c r="P789" i="12"/>
  <c r="Q789" i="12"/>
  <c r="R789" i="12"/>
  <c r="S789" i="12"/>
  <c r="M790" i="12"/>
  <c r="N790" i="12"/>
  <c r="O790" i="12"/>
  <c r="P790" i="12"/>
  <c r="Q790" i="12"/>
  <c r="R790" i="12"/>
  <c r="S790" i="12"/>
  <c r="M791" i="12"/>
  <c r="N791" i="12"/>
  <c r="O791" i="12"/>
  <c r="P791" i="12"/>
  <c r="Q791" i="12"/>
  <c r="R791" i="12"/>
  <c r="S791" i="12"/>
  <c r="M792" i="12"/>
  <c r="N792" i="12"/>
  <c r="O792" i="12"/>
  <c r="P792" i="12"/>
  <c r="Q792" i="12"/>
  <c r="R792" i="12"/>
  <c r="S792" i="12"/>
  <c r="M793" i="12"/>
  <c r="N793" i="12"/>
  <c r="O793" i="12"/>
  <c r="P793" i="12"/>
  <c r="Q793" i="12"/>
  <c r="R793" i="12"/>
  <c r="S793" i="12"/>
  <c r="M794" i="12"/>
  <c r="N794" i="12"/>
  <c r="O794" i="12"/>
  <c r="P794" i="12"/>
  <c r="Q794" i="12"/>
  <c r="R794" i="12"/>
  <c r="S794" i="12"/>
  <c r="M795" i="12"/>
  <c r="N795" i="12"/>
  <c r="O795" i="12"/>
  <c r="P795" i="12"/>
  <c r="Q795" i="12"/>
  <c r="R795" i="12"/>
  <c r="S795" i="12"/>
  <c r="M796" i="12"/>
  <c r="N796" i="12"/>
  <c r="O796" i="12"/>
  <c r="P796" i="12"/>
  <c r="Q796" i="12"/>
  <c r="R796" i="12"/>
  <c r="S796" i="12"/>
  <c r="M797" i="12"/>
  <c r="N797" i="12"/>
  <c r="O797" i="12"/>
  <c r="P797" i="12"/>
  <c r="Q797" i="12"/>
  <c r="R797" i="12"/>
  <c r="S797" i="12"/>
  <c r="M798" i="12"/>
  <c r="N798" i="12"/>
  <c r="O798" i="12"/>
  <c r="P798" i="12"/>
  <c r="Q798" i="12"/>
  <c r="R798" i="12"/>
  <c r="S798" i="12"/>
  <c r="M799" i="12"/>
  <c r="N799" i="12"/>
  <c r="O799" i="12"/>
  <c r="P799" i="12"/>
  <c r="Q799" i="12"/>
  <c r="R799" i="12"/>
  <c r="S799" i="12"/>
  <c r="M800" i="12"/>
  <c r="N800" i="12"/>
  <c r="O800" i="12"/>
  <c r="P800" i="12"/>
  <c r="Q800" i="12"/>
  <c r="R800" i="12"/>
  <c r="S800" i="12"/>
  <c r="M801" i="12"/>
  <c r="N801" i="12"/>
  <c r="O801" i="12"/>
  <c r="P801" i="12"/>
  <c r="Q801" i="12"/>
  <c r="R801" i="12"/>
  <c r="S801" i="12"/>
  <c r="M802" i="12"/>
  <c r="N802" i="12"/>
  <c r="O802" i="12"/>
  <c r="P802" i="12"/>
  <c r="Q802" i="12"/>
  <c r="R802" i="12"/>
  <c r="S802" i="12"/>
  <c r="M803" i="12"/>
  <c r="N803" i="12"/>
  <c r="O803" i="12"/>
  <c r="P803" i="12"/>
  <c r="Q803" i="12"/>
  <c r="R803" i="12"/>
  <c r="S803" i="12"/>
  <c r="M804" i="12"/>
  <c r="N804" i="12"/>
  <c r="O804" i="12"/>
  <c r="P804" i="12"/>
  <c r="Q804" i="12"/>
  <c r="R804" i="12"/>
  <c r="S804" i="12"/>
  <c r="M805" i="12"/>
  <c r="N805" i="12"/>
  <c r="O805" i="12"/>
  <c r="P805" i="12"/>
  <c r="Q805" i="12"/>
  <c r="R805" i="12"/>
  <c r="S805" i="12"/>
  <c r="M806" i="12"/>
  <c r="N806" i="12"/>
  <c r="O806" i="12"/>
  <c r="P806" i="12"/>
  <c r="Q806" i="12"/>
  <c r="R806" i="12"/>
  <c r="S806" i="12"/>
  <c r="M807" i="12"/>
  <c r="N807" i="12"/>
  <c r="O807" i="12"/>
  <c r="P807" i="12"/>
  <c r="Q807" i="12"/>
  <c r="R807" i="12"/>
  <c r="S807" i="12"/>
  <c r="M808" i="12"/>
  <c r="N808" i="12"/>
  <c r="O808" i="12"/>
  <c r="P808" i="12"/>
  <c r="Q808" i="12"/>
  <c r="R808" i="12"/>
  <c r="S808" i="12"/>
  <c r="M809" i="12"/>
  <c r="N809" i="12"/>
  <c r="O809" i="12"/>
  <c r="P809" i="12"/>
  <c r="Q809" i="12"/>
  <c r="R809" i="12"/>
  <c r="S809" i="12"/>
  <c r="M810" i="12"/>
  <c r="N810" i="12"/>
  <c r="O810" i="12"/>
  <c r="P810" i="12"/>
  <c r="Q810" i="12"/>
  <c r="R810" i="12"/>
  <c r="S810" i="12"/>
  <c r="M811" i="12"/>
  <c r="N811" i="12"/>
  <c r="O811" i="12"/>
  <c r="P811" i="12"/>
  <c r="Q811" i="12"/>
  <c r="R811" i="12"/>
  <c r="S811" i="12"/>
  <c r="M812" i="12"/>
  <c r="N812" i="12"/>
  <c r="O812" i="12"/>
  <c r="P812" i="12"/>
  <c r="Q812" i="12"/>
  <c r="R812" i="12"/>
  <c r="S812" i="12"/>
  <c r="M813" i="12"/>
  <c r="N813" i="12"/>
  <c r="O813" i="12"/>
  <c r="P813" i="12"/>
  <c r="Q813" i="12"/>
  <c r="R813" i="12"/>
  <c r="S813" i="12"/>
  <c r="M814" i="12"/>
  <c r="N814" i="12"/>
  <c r="O814" i="12"/>
  <c r="P814" i="12"/>
  <c r="Q814" i="12"/>
  <c r="R814" i="12"/>
  <c r="S814" i="12"/>
  <c r="M815" i="12"/>
  <c r="N815" i="12"/>
  <c r="O815" i="12"/>
  <c r="P815" i="12"/>
  <c r="Q815" i="12"/>
  <c r="R815" i="12"/>
  <c r="S815" i="12"/>
  <c r="M816" i="12"/>
  <c r="N816" i="12"/>
  <c r="O816" i="12"/>
  <c r="P816" i="12"/>
  <c r="Q816" i="12"/>
  <c r="R816" i="12"/>
  <c r="S816" i="12"/>
  <c r="M817" i="12"/>
  <c r="N817" i="12"/>
  <c r="O817" i="12"/>
  <c r="P817" i="12"/>
  <c r="Q817" i="12"/>
  <c r="R817" i="12"/>
  <c r="S817" i="12"/>
  <c r="M818" i="12"/>
  <c r="N818" i="12"/>
  <c r="O818" i="12"/>
  <c r="P818" i="12"/>
  <c r="Q818" i="12"/>
  <c r="R818" i="12"/>
  <c r="S818" i="12"/>
  <c r="M819" i="12"/>
  <c r="N819" i="12"/>
  <c r="O819" i="12"/>
  <c r="P819" i="12"/>
  <c r="Q819" i="12"/>
  <c r="R819" i="12"/>
  <c r="S819" i="12"/>
  <c r="M820" i="12"/>
  <c r="N820" i="12"/>
  <c r="O820" i="12"/>
  <c r="P820" i="12"/>
  <c r="Q820" i="12"/>
  <c r="R820" i="12"/>
  <c r="S820" i="12"/>
  <c r="M821" i="12"/>
  <c r="N821" i="12"/>
  <c r="O821" i="12"/>
  <c r="P821" i="12"/>
  <c r="Q821" i="12"/>
  <c r="R821" i="12"/>
  <c r="S821" i="12"/>
  <c r="M822" i="12"/>
  <c r="N822" i="12"/>
  <c r="O822" i="12"/>
  <c r="P822" i="12"/>
  <c r="Q822" i="12"/>
  <c r="R822" i="12"/>
  <c r="S822" i="12"/>
  <c r="M823" i="12"/>
  <c r="N823" i="12"/>
  <c r="O823" i="12"/>
  <c r="P823" i="12"/>
  <c r="Q823" i="12"/>
  <c r="R823" i="12"/>
  <c r="S823" i="12"/>
  <c r="M824" i="12"/>
  <c r="N824" i="12"/>
  <c r="O824" i="12"/>
  <c r="P824" i="12"/>
  <c r="Q824" i="12"/>
  <c r="R824" i="12"/>
  <c r="S824" i="12"/>
  <c r="M825" i="12"/>
  <c r="N825" i="12"/>
  <c r="O825" i="12"/>
  <c r="P825" i="12"/>
  <c r="Q825" i="12"/>
  <c r="R825" i="12"/>
  <c r="S825" i="12"/>
  <c r="M826" i="12"/>
  <c r="N826" i="12"/>
  <c r="O826" i="12"/>
  <c r="P826" i="12"/>
  <c r="Q826" i="12"/>
  <c r="R826" i="12"/>
  <c r="S826" i="12"/>
  <c r="M827" i="12"/>
  <c r="N827" i="12"/>
  <c r="O827" i="12"/>
  <c r="P827" i="12"/>
  <c r="Q827" i="12"/>
  <c r="R827" i="12"/>
  <c r="S827" i="12"/>
  <c r="M828" i="12"/>
  <c r="N828" i="12"/>
  <c r="O828" i="12"/>
  <c r="P828" i="12"/>
  <c r="Q828" i="12"/>
  <c r="R828" i="12"/>
  <c r="S828" i="12"/>
  <c r="M829" i="12"/>
  <c r="N829" i="12"/>
  <c r="O829" i="12"/>
  <c r="P829" i="12"/>
  <c r="Q829" i="12"/>
  <c r="R829" i="12"/>
  <c r="S829" i="12"/>
  <c r="M830" i="12"/>
  <c r="N830" i="12"/>
  <c r="O830" i="12"/>
  <c r="P830" i="12"/>
  <c r="Q830" i="12"/>
  <c r="R830" i="12"/>
  <c r="S830" i="12"/>
  <c r="M831" i="12"/>
  <c r="N831" i="12"/>
  <c r="O831" i="12"/>
  <c r="P831" i="12"/>
  <c r="Q831" i="12"/>
  <c r="R831" i="12"/>
  <c r="S831" i="12"/>
  <c r="M832" i="12"/>
  <c r="N832" i="12"/>
  <c r="O832" i="12"/>
  <c r="P832" i="12"/>
  <c r="Q832" i="12"/>
  <c r="R832" i="12"/>
  <c r="S832" i="12"/>
  <c r="M833" i="12"/>
  <c r="N833" i="12"/>
  <c r="O833" i="12"/>
  <c r="P833" i="12"/>
  <c r="Q833" i="12"/>
  <c r="R833" i="12"/>
  <c r="S833" i="12"/>
  <c r="M834" i="12"/>
  <c r="N834" i="12"/>
  <c r="O834" i="12"/>
  <c r="P834" i="12"/>
  <c r="Q834" i="12"/>
  <c r="R834" i="12"/>
  <c r="S834" i="12"/>
  <c r="M835" i="12"/>
  <c r="N835" i="12"/>
  <c r="O835" i="12"/>
  <c r="P835" i="12"/>
  <c r="Q835" i="12"/>
  <c r="R835" i="12"/>
  <c r="S835" i="12"/>
  <c r="M836" i="12"/>
  <c r="N836" i="12"/>
  <c r="O836" i="12"/>
  <c r="P836" i="12"/>
  <c r="Q836" i="12"/>
  <c r="R836" i="12"/>
  <c r="S836" i="12"/>
  <c r="M837" i="12"/>
  <c r="N837" i="12"/>
  <c r="O837" i="12"/>
  <c r="P837" i="12"/>
  <c r="Q837" i="12"/>
  <c r="R837" i="12"/>
  <c r="S837" i="12"/>
  <c r="M838" i="12"/>
  <c r="N838" i="12"/>
  <c r="O838" i="12"/>
  <c r="P838" i="12"/>
  <c r="Q838" i="12"/>
  <c r="R838" i="12"/>
  <c r="S838" i="12"/>
  <c r="M839" i="12"/>
  <c r="N839" i="12"/>
  <c r="O839" i="12"/>
  <c r="P839" i="12"/>
  <c r="Q839" i="12"/>
  <c r="R839" i="12"/>
  <c r="S839" i="12"/>
  <c r="M840" i="12"/>
  <c r="N840" i="12"/>
  <c r="O840" i="12"/>
  <c r="P840" i="12"/>
  <c r="Q840" i="12"/>
  <c r="R840" i="12"/>
  <c r="S840" i="12"/>
  <c r="M841" i="12"/>
  <c r="N841" i="12"/>
  <c r="O841" i="12"/>
  <c r="P841" i="12"/>
  <c r="Q841" i="12"/>
  <c r="R841" i="12"/>
  <c r="S841" i="12"/>
  <c r="M842" i="12"/>
  <c r="N842" i="12"/>
  <c r="O842" i="12"/>
  <c r="P842" i="12"/>
  <c r="Q842" i="12"/>
  <c r="R842" i="12"/>
  <c r="S842" i="12"/>
  <c r="M843" i="12"/>
  <c r="N843" i="12"/>
  <c r="O843" i="12"/>
  <c r="P843" i="12"/>
  <c r="Q843" i="12"/>
  <c r="R843" i="12"/>
  <c r="S843" i="12"/>
  <c r="M844" i="12"/>
  <c r="N844" i="12"/>
  <c r="O844" i="12"/>
  <c r="P844" i="12"/>
  <c r="Q844" i="12"/>
  <c r="R844" i="12"/>
  <c r="S844" i="12"/>
  <c r="M845" i="12"/>
  <c r="N845" i="12"/>
  <c r="O845" i="12"/>
  <c r="P845" i="12"/>
  <c r="Q845" i="12"/>
  <c r="R845" i="12"/>
  <c r="S845" i="12"/>
  <c r="M846" i="12"/>
  <c r="N846" i="12"/>
  <c r="O846" i="12"/>
  <c r="P846" i="12"/>
  <c r="Q846" i="12"/>
  <c r="R846" i="12"/>
  <c r="S846" i="12"/>
  <c r="M847" i="12"/>
  <c r="N847" i="12"/>
  <c r="O847" i="12"/>
  <c r="P847" i="12"/>
  <c r="Q847" i="12"/>
  <c r="R847" i="12"/>
  <c r="S847" i="12"/>
  <c r="M848" i="12"/>
  <c r="N848" i="12"/>
  <c r="O848" i="12"/>
  <c r="P848" i="12"/>
  <c r="Q848" i="12"/>
  <c r="R848" i="12"/>
  <c r="S848" i="12"/>
  <c r="M849" i="12"/>
  <c r="N849" i="12"/>
  <c r="O849" i="12"/>
  <c r="P849" i="12"/>
  <c r="Q849" i="12"/>
  <c r="R849" i="12"/>
  <c r="S849" i="12"/>
  <c r="M850" i="12"/>
  <c r="N850" i="12"/>
  <c r="O850" i="12"/>
  <c r="P850" i="12"/>
  <c r="Q850" i="12"/>
  <c r="R850" i="12"/>
  <c r="S850" i="12"/>
  <c r="M851" i="12"/>
  <c r="N851" i="12"/>
  <c r="O851" i="12"/>
  <c r="P851" i="12"/>
  <c r="Q851" i="12"/>
  <c r="R851" i="12"/>
  <c r="S851" i="12"/>
  <c r="M852" i="12"/>
  <c r="N852" i="12"/>
  <c r="O852" i="12"/>
  <c r="P852" i="12"/>
  <c r="Q852" i="12"/>
  <c r="R852" i="12"/>
  <c r="S852" i="12"/>
  <c r="M853" i="12"/>
  <c r="N853" i="12"/>
  <c r="O853" i="12"/>
  <c r="P853" i="12"/>
  <c r="Q853" i="12"/>
  <c r="R853" i="12"/>
  <c r="S853" i="12"/>
  <c r="M854" i="12"/>
  <c r="N854" i="12"/>
  <c r="O854" i="12"/>
  <c r="P854" i="12"/>
  <c r="Q854" i="12"/>
  <c r="R854" i="12"/>
  <c r="S854" i="12"/>
  <c r="M855" i="12"/>
  <c r="N855" i="12"/>
  <c r="O855" i="12"/>
  <c r="P855" i="12"/>
  <c r="Q855" i="12"/>
  <c r="R855" i="12"/>
  <c r="S855" i="12"/>
  <c r="M856" i="12"/>
  <c r="N856" i="12"/>
  <c r="O856" i="12"/>
  <c r="P856" i="12"/>
  <c r="Q856" i="12"/>
  <c r="R856" i="12"/>
  <c r="S856" i="12"/>
  <c r="M857" i="12"/>
  <c r="N857" i="12"/>
  <c r="O857" i="12"/>
  <c r="P857" i="12"/>
  <c r="Q857" i="12"/>
  <c r="R857" i="12"/>
  <c r="S857" i="12"/>
  <c r="M858" i="12"/>
  <c r="N858" i="12"/>
  <c r="O858" i="12"/>
  <c r="P858" i="12"/>
  <c r="Q858" i="12"/>
  <c r="R858" i="12"/>
  <c r="S858" i="12"/>
  <c r="M859" i="12"/>
  <c r="N859" i="12"/>
  <c r="O859" i="12"/>
  <c r="P859" i="12"/>
  <c r="Q859" i="12"/>
  <c r="R859" i="12"/>
  <c r="S859" i="12"/>
  <c r="M860" i="12"/>
  <c r="N860" i="12"/>
  <c r="O860" i="12"/>
  <c r="P860" i="12"/>
  <c r="Q860" i="12"/>
  <c r="R860" i="12"/>
  <c r="S860" i="12"/>
  <c r="M861" i="12"/>
  <c r="N861" i="12"/>
  <c r="O861" i="12"/>
  <c r="P861" i="12"/>
  <c r="Q861" i="12"/>
  <c r="R861" i="12"/>
  <c r="S861" i="12"/>
  <c r="M862" i="12"/>
  <c r="N862" i="12"/>
  <c r="O862" i="12"/>
  <c r="P862" i="12"/>
  <c r="Q862" i="12"/>
  <c r="R862" i="12"/>
  <c r="S862" i="12"/>
  <c r="M863" i="12"/>
  <c r="N863" i="12"/>
  <c r="O863" i="12"/>
  <c r="P863" i="12"/>
  <c r="Q863" i="12"/>
  <c r="R863" i="12"/>
  <c r="S863" i="12"/>
  <c r="M864" i="12"/>
  <c r="N864" i="12"/>
  <c r="O864" i="12"/>
  <c r="P864" i="12"/>
  <c r="Q864" i="12"/>
  <c r="R864" i="12"/>
  <c r="S864" i="12"/>
  <c r="M865" i="12"/>
  <c r="N865" i="12"/>
  <c r="O865" i="12"/>
  <c r="P865" i="12"/>
  <c r="Q865" i="12"/>
  <c r="R865" i="12"/>
  <c r="S865" i="12"/>
  <c r="M866" i="12"/>
  <c r="N866" i="12"/>
  <c r="O866" i="12"/>
  <c r="P866" i="12"/>
  <c r="Q866" i="12"/>
  <c r="R866" i="12"/>
  <c r="S866" i="12"/>
  <c r="M867" i="12"/>
  <c r="N867" i="12"/>
  <c r="O867" i="12"/>
  <c r="P867" i="12"/>
  <c r="Q867" i="12"/>
  <c r="R867" i="12"/>
  <c r="S867" i="12"/>
  <c r="M868" i="12"/>
  <c r="N868" i="12"/>
  <c r="O868" i="12"/>
  <c r="P868" i="12"/>
  <c r="Q868" i="12"/>
  <c r="R868" i="12"/>
  <c r="S868" i="12"/>
  <c r="M869" i="12"/>
  <c r="N869" i="12"/>
  <c r="O869" i="12"/>
  <c r="P869" i="12"/>
  <c r="Q869" i="12"/>
  <c r="R869" i="12"/>
  <c r="S869" i="12"/>
  <c r="M870" i="12"/>
  <c r="N870" i="12"/>
  <c r="O870" i="12"/>
  <c r="P870" i="12"/>
  <c r="Q870" i="12"/>
  <c r="R870" i="12"/>
  <c r="S870" i="12"/>
  <c r="M871" i="12"/>
  <c r="N871" i="12"/>
  <c r="O871" i="12"/>
  <c r="P871" i="12"/>
  <c r="Q871" i="12"/>
  <c r="R871" i="12"/>
  <c r="S871" i="12"/>
  <c r="M872" i="12"/>
  <c r="N872" i="12"/>
  <c r="O872" i="12"/>
  <c r="P872" i="12"/>
  <c r="Q872" i="12"/>
  <c r="R872" i="12"/>
  <c r="S872" i="12"/>
  <c r="M873" i="12"/>
  <c r="N873" i="12"/>
  <c r="O873" i="12"/>
  <c r="P873" i="12"/>
  <c r="Q873" i="12"/>
  <c r="R873" i="12"/>
  <c r="S873" i="12"/>
  <c r="M874" i="12"/>
  <c r="N874" i="12"/>
  <c r="O874" i="12"/>
  <c r="P874" i="12"/>
  <c r="Q874" i="12"/>
  <c r="R874" i="12"/>
  <c r="S874" i="12"/>
  <c r="M875" i="12"/>
  <c r="N875" i="12"/>
  <c r="O875" i="12"/>
  <c r="P875" i="12"/>
  <c r="Q875" i="12"/>
  <c r="R875" i="12"/>
  <c r="S875" i="12"/>
  <c r="M876" i="12"/>
  <c r="N876" i="12"/>
  <c r="O876" i="12"/>
  <c r="P876" i="12"/>
  <c r="Q876" i="12"/>
  <c r="R876" i="12"/>
  <c r="S876" i="12"/>
  <c r="M877" i="12"/>
  <c r="N877" i="12"/>
  <c r="O877" i="12"/>
  <c r="P877" i="12"/>
  <c r="Q877" i="12"/>
  <c r="R877" i="12"/>
  <c r="S877" i="12"/>
  <c r="M878" i="12"/>
  <c r="N878" i="12"/>
  <c r="O878" i="12"/>
  <c r="P878" i="12"/>
  <c r="Q878" i="12"/>
  <c r="R878" i="12"/>
  <c r="S878" i="12"/>
  <c r="M879" i="12"/>
  <c r="N879" i="12"/>
  <c r="O879" i="12"/>
  <c r="P879" i="12"/>
  <c r="Q879" i="12"/>
  <c r="R879" i="12"/>
  <c r="S879" i="12"/>
  <c r="M880" i="12"/>
  <c r="N880" i="12"/>
  <c r="O880" i="12"/>
  <c r="P880" i="12"/>
  <c r="Q880" i="12"/>
  <c r="R880" i="12"/>
  <c r="S880" i="12"/>
  <c r="M881" i="12"/>
  <c r="N881" i="12"/>
  <c r="O881" i="12"/>
  <c r="P881" i="12"/>
  <c r="Q881" i="12"/>
  <c r="R881" i="12"/>
  <c r="S881" i="12"/>
  <c r="M882" i="12"/>
  <c r="N882" i="12"/>
  <c r="O882" i="12"/>
  <c r="P882" i="12"/>
  <c r="Q882" i="12"/>
  <c r="R882" i="12"/>
  <c r="S882" i="12"/>
  <c r="M883" i="12"/>
  <c r="N883" i="12"/>
  <c r="O883" i="12"/>
  <c r="P883" i="12"/>
  <c r="Q883" i="12"/>
  <c r="R883" i="12"/>
  <c r="S883" i="12"/>
  <c r="M884" i="12"/>
  <c r="N884" i="12"/>
  <c r="O884" i="12"/>
  <c r="P884" i="12"/>
  <c r="Q884" i="12"/>
  <c r="R884" i="12"/>
  <c r="S884" i="12"/>
  <c r="M885" i="12"/>
  <c r="N885" i="12"/>
  <c r="O885" i="12"/>
  <c r="P885" i="12"/>
  <c r="Q885" i="12"/>
  <c r="R885" i="12"/>
  <c r="S885" i="12"/>
  <c r="M886" i="12"/>
  <c r="N886" i="12"/>
  <c r="O886" i="12"/>
  <c r="P886" i="12"/>
  <c r="Q886" i="12"/>
  <c r="R886" i="12"/>
  <c r="S886" i="12"/>
  <c r="M887" i="12"/>
  <c r="N887" i="12"/>
  <c r="O887" i="12"/>
  <c r="P887" i="12"/>
  <c r="Q887" i="12"/>
  <c r="R887" i="12"/>
  <c r="S887" i="12"/>
  <c r="M888" i="12"/>
  <c r="N888" i="12"/>
  <c r="O888" i="12"/>
  <c r="P888" i="12"/>
  <c r="Q888" i="12"/>
  <c r="R888" i="12"/>
  <c r="S888" i="12"/>
  <c r="M889" i="12"/>
  <c r="N889" i="12"/>
  <c r="O889" i="12"/>
  <c r="P889" i="12"/>
  <c r="Q889" i="12"/>
  <c r="R889" i="12"/>
  <c r="S889" i="12"/>
  <c r="M890" i="12"/>
  <c r="N890" i="12"/>
  <c r="O890" i="12"/>
  <c r="P890" i="12"/>
  <c r="Q890" i="12"/>
  <c r="R890" i="12"/>
  <c r="S890" i="12"/>
  <c r="M891" i="12"/>
  <c r="N891" i="12"/>
  <c r="O891" i="12"/>
  <c r="P891" i="12"/>
  <c r="Q891" i="12"/>
  <c r="R891" i="12"/>
  <c r="S891" i="12"/>
  <c r="M892" i="12"/>
  <c r="N892" i="12"/>
  <c r="O892" i="12"/>
  <c r="P892" i="12"/>
  <c r="Q892" i="12"/>
  <c r="R892" i="12"/>
  <c r="S892" i="12"/>
  <c r="M893" i="12"/>
  <c r="N893" i="12"/>
  <c r="O893" i="12"/>
  <c r="P893" i="12"/>
  <c r="Q893" i="12"/>
  <c r="R893" i="12"/>
  <c r="S893" i="12"/>
  <c r="M894" i="12"/>
  <c r="N894" i="12"/>
  <c r="O894" i="12"/>
  <c r="P894" i="12"/>
  <c r="Q894" i="12"/>
  <c r="R894" i="12"/>
  <c r="S894" i="12"/>
  <c r="M895" i="12"/>
  <c r="N895" i="12"/>
  <c r="O895" i="12"/>
  <c r="P895" i="12"/>
  <c r="Q895" i="12"/>
  <c r="R895" i="12"/>
  <c r="S895" i="12"/>
  <c r="M896" i="12"/>
  <c r="N896" i="12"/>
  <c r="O896" i="12"/>
  <c r="P896" i="12"/>
  <c r="Q896" i="12"/>
  <c r="R896" i="12"/>
  <c r="S896" i="12"/>
  <c r="M897" i="12"/>
  <c r="N897" i="12"/>
  <c r="O897" i="12"/>
  <c r="P897" i="12"/>
  <c r="Q897" i="12"/>
  <c r="R897" i="12"/>
  <c r="S897" i="12"/>
  <c r="M898" i="12"/>
  <c r="N898" i="12"/>
  <c r="O898" i="12"/>
  <c r="P898" i="12"/>
  <c r="Q898" i="12"/>
  <c r="R898" i="12"/>
  <c r="S898" i="12"/>
  <c r="M899" i="12"/>
  <c r="N899" i="12"/>
  <c r="O899" i="12"/>
  <c r="P899" i="12"/>
  <c r="Q899" i="12"/>
  <c r="R899" i="12"/>
  <c r="S899" i="12"/>
  <c r="M900" i="12"/>
  <c r="N900" i="12"/>
  <c r="O900" i="12"/>
  <c r="P900" i="12"/>
  <c r="Q900" i="12"/>
  <c r="R900" i="12"/>
  <c r="S900" i="12"/>
  <c r="M901" i="12"/>
  <c r="N901" i="12"/>
  <c r="O901" i="12"/>
  <c r="P901" i="12"/>
  <c r="Q901" i="12"/>
  <c r="R901" i="12"/>
  <c r="S901" i="12"/>
  <c r="M902" i="12"/>
  <c r="N902" i="12"/>
  <c r="O902" i="12"/>
  <c r="P902" i="12"/>
  <c r="Q902" i="12"/>
  <c r="R902" i="12"/>
  <c r="S902" i="12"/>
  <c r="M903" i="12"/>
  <c r="N903" i="12"/>
  <c r="O903" i="12"/>
  <c r="P903" i="12"/>
  <c r="Q903" i="12"/>
  <c r="R903" i="12"/>
  <c r="S903" i="12"/>
  <c r="M904" i="12"/>
  <c r="N904" i="12"/>
  <c r="O904" i="12"/>
  <c r="P904" i="12"/>
  <c r="Q904" i="12"/>
  <c r="R904" i="12"/>
  <c r="S904" i="12"/>
  <c r="M905" i="12"/>
  <c r="N905" i="12"/>
  <c r="O905" i="12"/>
  <c r="P905" i="12"/>
  <c r="Q905" i="12"/>
  <c r="R905" i="12"/>
  <c r="S905" i="12"/>
  <c r="M906" i="12"/>
  <c r="N906" i="12"/>
  <c r="O906" i="12"/>
  <c r="P906" i="12"/>
  <c r="Q906" i="12"/>
  <c r="R906" i="12"/>
  <c r="S906" i="12"/>
  <c r="M907" i="12"/>
  <c r="N907" i="12"/>
  <c r="O907" i="12"/>
  <c r="P907" i="12"/>
  <c r="Q907" i="12"/>
  <c r="R907" i="12"/>
  <c r="S907" i="12"/>
  <c r="M908" i="12"/>
  <c r="N908" i="12"/>
  <c r="O908" i="12"/>
  <c r="P908" i="12"/>
  <c r="Q908" i="12"/>
  <c r="R908" i="12"/>
  <c r="S908" i="12"/>
  <c r="M909" i="12"/>
  <c r="N909" i="12"/>
  <c r="O909" i="12"/>
  <c r="P909" i="12"/>
  <c r="Q909" i="12"/>
  <c r="R909" i="12"/>
  <c r="S909" i="12"/>
  <c r="M910" i="12"/>
  <c r="N910" i="12"/>
  <c r="O910" i="12"/>
  <c r="P910" i="12"/>
  <c r="Q910" i="12"/>
  <c r="R910" i="12"/>
  <c r="S910" i="12"/>
  <c r="M911" i="12"/>
  <c r="N911" i="12"/>
  <c r="O911" i="12"/>
  <c r="P911" i="12"/>
  <c r="Q911" i="12"/>
  <c r="R911" i="12"/>
  <c r="S911" i="12"/>
  <c r="M912" i="12"/>
  <c r="N912" i="12"/>
  <c r="O912" i="12"/>
  <c r="P912" i="12"/>
  <c r="Q912" i="12"/>
  <c r="R912" i="12"/>
  <c r="S912" i="12"/>
  <c r="M913" i="12"/>
  <c r="N913" i="12"/>
  <c r="O913" i="12"/>
  <c r="P913" i="12"/>
  <c r="Q913" i="12"/>
  <c r="R913" i="12"/>
  <c r="S913" i="12"/>
  <c r="M914" i="12"/>
  <c r="N914" i="12"/>
  <c r="O914" i="12"/>
  <c r="P914" i="12"/>
  <c r="Q914" i="12"/>
  <c r="R914" i="12"/>
  <c r="S914" i="12"/>
  <c r="M915" i="12"/>
  <c r="N915" i="12"/>
  <c r="O915" i="12"/>
  <c r="P915" i="12"/>
  <c r="Q915" i="12"/>
  <c r="R915" i="12"/>
  <c r="S915" i="12"/>
  <c r="M916" i="12"/>
  <c r="N916" i="12"/>
  <c r="O916" i="12"/>
  <c r="P916" i="12"/>
  <c r="Q916" i="12"/>
  <c r="R916" i="12"/>
  <c r="S916" i="12"/>
  <c r="M917" i="12"/>
  <c r="N917" i="12"/>
  <c r="O917" i="12"/>
  <c r="P917" i="12"/>
  <c r="Q917" i="12"/>
  <c r="R917" i="12"/>
  <c r="S917" i="12"/>
  <c r="M918" i="12"/>
  <c r="N918" i="12"/>
  <c r="O918" i="12"/>
  <c r="P918" i="12"/>
  <c r="Q918" i="12"/>
  <c r="R918" i="12"/>
  <c r="S918" i="12"/>
  <c r="M919" i="12"/>
  <c r="N919" i="12"/>
  <c r="O919" i="12"/>
  <c r="P919" i="12"/>
  <c r="Q919" i="12"/>
  <c r="R919" i="12"/>
  <c r="S919" i="12"/>
  <c r="M920" i="12"/>
  <c r="N920" i="12"/>
  <c r="O920" i="12"/>
  <c r="P920" i="12"/>
  <c r="Q920" i="12"/>
  <c r="R920" i="12"/>
  <c r="S920" i="12"/>
  <c r="M921" i="12"/>
  <c r="N921" i="12"/>
  <c r="O921" i="12"/>
  <c r="P921" i="12"/>
  <c r="Q921" i="12"/>
  <c r="R921" i="12"/>
  <c r="S921" i="12"/>
  <c r="M922" i="12"/>
  <c r="N922" i="12"/>
  <c r="O922" i="12"/>
  <c r="P922" i="12"/>
  <c r="Q922" i="12"/>
  <c r="R922" i="12"/>
  <c r="S922" i="12"/>
  <c r="M923" i="12"/>
  <c r="N923" i="12"/>
  <c r="O923" i="12"/>
  <c r="P923" i="12"/>
  <c r="Q923" i="12"/>
  <c r="R923" i="12"/>
  <c r="S923" i="12"/>
  <c r="M924" i="12"/>
  <c r="N924" i="12"/>
  <c r="O924" i="12"/>
  <c r="P924" i="12"/>
  <c r="Q924" i="12"/>
  <c r="R924" i="12"/>
  <c r="S924" i="12"/>
  <c r="M925" i="12"/>
  <c r="N925" i="12"/>
  <c r="O925" i="12"/>
  <c r="P925" i="12"/>
  <c r="Q925" i="12"/>
  <c r="R925" i="12"/>
  <c r="S925" i="12"/>
  <c r="M926" i="12"/>
  <c r="N926" i="12"/>
  <c r="O926" i="12"/>
  <c r="P926" i="12"/>
  <c r="Q926" i="12"/>
  <c r="R926" i="12"/>
  <c r="S926" i="12"/>
  <c r="M927" i="12"/>
  <c r="N927" i="12"/>
  <c r="O927" i="12"/>
  <c r="P927" i="12"/>
  <c r="Q927" i="12"/>
  <c r="R927" i="12"/>
  <c r="S927" i="12"/>
  <c r="M928" i="12"/>
  <c r="N928" i="12"/>
  <c r="O928" i="12"/>
  <c r="P928" i="12"/>
  <c r="Q928" i="12"/>
  <c r="R928" i="12"/>
  <c r="S928" i="12"/>
  <c r="M929" i="12"/>
  <c r="N929" i="12"/>
  <c r="O929" i="12"/>
  <c r="P929" i="12"/>
  <c r="Q929" i="12"/>
  <c r="R929" i="12"/>
  <c r="S929" i="12"/>
  <c r="M930" i="12"/>
  <c r="N930" i="12"/>
  <c r="O930" i="12"/>
  <c r="P930" i="12"/>
  <c r="Q930" i="12"/>
  <c r="R930" i="12"/>
  <c r="S930" i="12"/>
  <c r="M931" i="12"/>
  <c r="N931" i="12"/>
  <c r="O931" i="12"/>
  <c r="P931" i="12"/>
  <c r="Q931" i="12"/>
  <c r="R931" i="12"/>
  <c r="S931" i="12"/>
  <c r="M932" i="12"/>
  <c r="N932" i="12"/>
  <c r="O932" i="12"/>
  <c r="P932" i="12"/>
  <c r="Q932" i="12"/>
  <c r="R932" i="12"/>
  <c r="S932" i="12"/>
  <c r="M933" i="12"/>
  <c r="N933" i="12"/>
  <c r="O933" i="12"/>
  <c r="P933" i="12"/>
  <c r="Q933" i="12"/>
  <c r="R933" i="12"/>
  <c r="S933" i="12"/>
  <c r="M934" i="12"/>
  <c r="N934" i="12"/>
  <c r="O934" i="12"/>
  <c r="P934" i="12"/>
  <c r="Q934" i="12"/>
  <c r="R934" i="12"/>
  <c r="S934" i="12"/>
  <c r="M935" i="12"/>
  <c r="N935" i="12"/>
  <c r="O935" i="12"/>
  <c r="P935" i="12"/>
  <c r="Q935" i="12"/>
  <c r="R935" i="12"/>
  <c r="S935" i="12"/>
  <c r="M936" i="12"/>
  <c r="N936" i="12"/>
  <c r="O936" i="12"/>
  <c r="P936" i="12"/>
  <c r="Q936" i="12"/>
  <c r="R936" i="12"/>
  <c r="S936" i="12"/>
  <c r="M937" i="12"/>
  <c r="N937" i="12"/>
  <c r="O937" i="12"/>
  <c r="P937" i="12"/>
  <c r="Q937" i="12"/>
  <c r="R937" i="12"/>
  <c r="S937" i="12"/>
  <c r="M938" i="12"/>
  <c r="N938" i="12"/>
  <c r="O938" i="12"/>
  <c r="P938" i="12"/>
  <c r="Q938" i="12"/>
  <c r="R938" i="12"/>
  <c r="S938" i="12"/>
  <c r="M939" i="12"/>
  <c r="N939" i="12"/>
  <c r="O939" i="12"/>
  <c r="P939" i="12"/>
  <c r="Q939" i="12"/>
  <c r="R939" i="12"/>
  <c r="S939" i="12"/>
  <c r="M940" i="12"/>
  <c r="N940" i="12"/>
  <c r="O940" i="12"/>
  <c r="P940" i="12"/>
  <c r="Q940" i="12"/>
  <c r="R940" i="12"/>
  <c r="S940" i="12"/>
  <c r="M941" i="12"/>
  <c r="N941" i="12"/>
  <c r="O941" i="12"/>
  <c r="P941" i="12"/>
  <c r="Q941" i="12"/>
  <c r="R941" i="12"/>
  <c r="S941" i="12"/>
  <c r="M942" i="12"/>
  <c r="N942" i="12"/>
  <c r="O942" i="12"/>
  <c r="P942" i="12"/>
  <c r="Q942" i="12"/>
  <c r="R942" i="12"/>
  <c r="S942" i="12"/>
  <c r="M943" i="12"/>
  <c r="N943" i="12"/>
  <c r="O943" i="12"/>
  <c r="P943" i="12"/>
  <c r="Q943" i="12"/>
  <c r="R943" i="12"/>
  <c r="S943" i="12"/>
  <c r="M944" i="12"/>
  <c r="N944" i="12"/>
  <c r="O944" i="12"/>
  <c r="P944" i="12"/>
  <c r="Q944" i="12"/>
  <c r="R944" i="12"/>
  <c r="S944" i="12"/>
  <c r="M945" i="12"/>
  <c r="N945" i="12"/>
  <c r="O945" i="12"/>
  <c r="P945" i="12"/>
  <c r="Q945" i="12"/>
  <c r="R945" i="12"/>
  <c r="S945" i="12"/>
  <c r="M946" i="12"/>
  <c r="N946" i="12"/>
  <c r="O946" i="12"/>
  <c r="P946" i="12"/>
  <c r="Q946" i="12"/>
  <c r="R946" i="12"/>
  <c r="S946" i="12"/>
  <c r="M947" i="12"/>
  <c r="N947" i="12"/>
  <c r="O947" i="12"/>
  <c r="P947" i="12"/>
  <c r="Q947" i="12"/>
  <c r="R947" i="12"/>
  <c r="S947" i="12"/>
  <c r="M948" i="12"/>
  <c r="N948" i="12"/>
  <c r="O948" i="12"/>
  <c r="P948" i="12"/>
  <c r="Q948" i="12"/>
  <c r="R948" i="12"/>
  <c r="S948" i="12"/>
  <c r="M949" i="12"/>
  <c r="N949" i="12"/>
  <c r="O949" i="12"/>
  <c r="P949" i="12"/>
  <c r="Q949" i="12"/>
  <c r="R949" i="12"/>
  <c r="S949" i="12"/>
  <c r="M950" i="12"/>
  <c r="N950" i="12"/>
  <c r="O950" i="12"/>
  <c r="P950" i="12"/>
  <c r="Q950" i="12"/>
  <c r="R950" i="12"/>
  <c r="S950" i="12"/>
  <c r="M951" i="12"/>
  <c r="N951" i="12"/>
  <c r="O951" i="12"/>
  <c r="P951" i="12"/>
  <c r="Q951" i="12"/>
  <c r="R951" i="12"/>
  <c r="S951" i="12"/>
  <c r="M952" i="12"/>
  <c r="N952" i="12"/>
  <c r="O952" i="12"/>
  <c r="P952" i="12"/>
  <c r="Q952" i="12"/>
  <c r="R952" i="12"/>
  <c r="S952" i="12"/>
  <c r="M953" i="12"/>
  <c r="N953" i="12"/>
  <c r="O953" i="12"/>
  <c r="P953" i="12"/>
  <c r="Q953" i="12"/>
  <c r="R953" i="12"/>
  <c r="S953" i="12"/>
  <c r="M954" i="12"/>
  <c r="N954" i="12"/>
  <c r="O954" i="12"/>
  <c r="P954" i="12"/>
  <c r="Q954" i="12"/>
  <c r="R954" i="12"/>
  <c r="S954" i="12"/>
  <c r="M955" i="12"/>
  <c r="N955" i="12"/>
  <c r="O955" i="12"/>
  <c r="P955" i="12"/>
  <c r="Q955" i="12"/>
  <c r="R955" i="12"/>
  <c r="S955" i="12"/>
  <c r="M956" i="12"/>
  <c r="N956" i="12"/>
  <c r="O956" i="12"/>
  <c r="P956" i="12"/>
  <c r="Q956" i="12"/>
  <c r="R956" i="12"/>
  <c r="S956" i="12"/>
  <c r="M957" i="12"/>
  <c r="N957" i="12"/>
  <c r="O957" i="12"/>
  <c r="P957" i="12"/>
  <c r="Q957" i="12"/>
  <c r="R957" i="12"/>
  <c r="S957" i="12"/>
  <c r="M958" i="12"/>
  <c r="N958" i="12"/>
  <c r="O958" i="12"/>
  <c r="P958" i="12"/>
  <c r="Q958" i="12"/>
  <c r="R958" i="12"/>
  <c r="S958" i="12"/>
  <c r="M959" i="12"/>
  <c r="N959" i="12"/>
  <c r="O959" i="12"/>
  <c r="P959" i="12"/>
  <c r="Q959" i="12"/>
  <c r="R959" i="12"/>
  <c r="S959" i="12"/>
  <c r="M960" i="12"/>
  <c r="N960" i="12"/>
  <c r="O960" i="12"/>
  <c r="P960" i="12"/>
  <c r="Q960" i="12"/>
  <c r="R960" i="12"/>
  <c r="S960" i="12"/>
  <c r="M961" i="12"/>
  <c r="N961" i="12"/>
  <c r="O961" i="12"/>
  <c r="P961" i="12"/>
  <c r="Q961" i="12"/>
  <c r="R961" i="12"/>
  <c r="S961" i="12"/>
  <c r="M962" i="12"/>
  <c r="N962" i="12"/>
  <c r="O962" i="12"/>
  <c r="P962" i="12"/>
  <c r="Q962" i="12"/>
  <c r="R962" i="12"/>
  <c r="S962" i="12"/>
  <c r="M963" i="12"/>
  <c r="N963" i="12"/>
  <c r="O963" i="12"/>
  <c r="P963" i="12"/>
  <c r="Q963" i="12"/>
  <c r="R963" i="12"/>
  <c r="S963" i="12"/>
  <c r="M964" i="12"/>
  <c r="N964" i="12"/>
  <c r="O964" i="12"/>
  <c r="P964" i="12"/>
  <c r="Q964" i="12"/>
  <c r="R964" i="12"/>
  <c r="S964" i="12"/>
  <c r="M965" i="12"/>
  <c r="N965" i="12"/>
  <c r="O965" i="12"/>
  <c r="P965" i="12"/>
  <c r="Q965" i="12"/>
  <c r="R965" i="12"/>
  <c r="S965" i="12"/>
  <c r="M966" i="12"/>
  <c r="N966" i="12"/>
  <c r="O966" i="12"/>
  <c r="P966" i="12"/>
  <c r="Q966" i="12"/>
  <c r="R966" i="12"/>
  <c r="S966" i="12"/>
  <c r="M967" i="12"/>
  <c r="N967" i="12"/>
  <c r="O967" i="12"/>
  <c r="P967" i="12"/>
  <c r="Q967" i="12"/>
  <c r="R967" i="12"/>
  <c r="S967" i="12"/>
  <c r="M968" i="12"/>
  <c r="N968" i="12"/>
  <c r="O968" i="12"/>
  <c r="P968" i="12"/>
  <c r="Q968" i="12"/>
  <c r="R968" i="12"/>
  <c r="S968" i="12"/>
  <c r="M969" i="12"/>
  <c r="N969" i="12"/>
  <c r="O969" i="12"/>
  <c r="P969" i="12"/>
  <c r="Q969" i="12"/>
  <c r="R969" i="12"/>
  <c r="S969" i="12"/>
  <c r="M970" i="12"/>
  <c r="N970" i="12"/>
  <c r="O970" i="12"/>
  <c r="P970" i="12"/>
  <c r="Q970" i="12"/>
  <c r="R970" i="12"/>
  <c r="S970" i="12"/>
  <c r="M971" i="12"/>
  <c r="N971" i="12"/>
  <c r="O971" i="12"/>
  <c r="P971" i="12"/>
  <c r="Q971" i="12"/>
  <c r="R971" i="12"/>
  <c r="S971" i="12"/>
  <c r="M972" i="12"/>
  <c r="N972" i="12"/>
  <c r="O972" i="12"/>
  <c r="P972" i="12"/>
  <c r="Q972" i="12"/>
  <c r="R972" i="12"/>
  <c r="S972" i="12"/>
  <c r="M973" i="12"/>
  <c r="N973" i="12"/>
  <c r="O973" i="12"/>
  <c r="P973" i="12"/>
  <c r="Q973" i="12"/>
  <c r="R973" i="12"/>
  <c r="S973" i="12"/>
  <c r="M974" i="12"/>
  <c r="N974" i="12"/>
  <c r="O974" i="12"/>
  <c r="P974" i="12"/>
  <c r="Q974" i="12"/>
  <c r="R974" i="12"/>
  <c r="S974" i="12"/>
  <c r="M975" i="12"/>
  <c r="N975" i="12"/>
  <c r="O975" i="12"/>
  <c r="P975" i="12"/>
  <c r="Q975" i="12"/>
  <c r="R975" i="12"/>
  <c r="S975" i="12"/>
  <c r="M976" i="12"/>
  <c r="N976" i="12"/>
  <c r="O976" i="12"/>
  <c r="P976" i="12"/>
  <c r="Q976" i="12"/>
  <c r="R976" i="12"/>
  <c r="S976" i="12"/>
  <c r="M977" i="12"/>
  <c r="N977" i="12"/>
  <c r="O977" i="12"/>
  <c r="P977" i="12"/>
  <c r="Q977" i="12"/>
  <c r="R977" i="12"/>
  <c r="S977" i="12"/>
  <c r="M978" i="12"/>
  <c r="N978" i="12"/>
  <c r="O978" i="12"/>
  <c r="P978" i="12"/>
  <c r="Q978" i="12"/>
  <c r="R978" i="12"/>
  <c r="S978" i="12"/>
  <c r="M979" i="12"/>
  <c r="N979" i="12"/>
  <c r="O979" i="12"/>
  <c r="P979" i="12"/>
  <c r="Q979" i="12"/>
  <c r="R979" i="12"/>
  <c r="S979" i="12"/>
  <c r="M980" i="12"/>
  <c r="N980" i="12"/>
  <c r="O980" i="12"/>
  <c r="P980" i="12"/>
  <c r="Q980" i="12"/>
  <c r="R980" i="12"/>
  <c r="S980" i="12"/>
  <c r="M981" i="12"/>
  <c r="N981" i="12"/>
  <c r="O981" i="12"/>
  <c r="P981" i="12"/>
  <c r="Q981" i="12"/>
  <c r="R981" i="12"/>
  <c r="S981" i="12"/>
  <c r="M982" i="12"/>
  <c r="N982" i="12"/>
  <c r="O982" i="12"/>
  <c r="P982" i="12"/>
  <c r="Q982" i="12"/>
  <c r="R982" i="12"/>
  <c r="S982" i="12"/>
  <c r="M983" i="12"/>
  <c r="N983" i="12"/>
  <c r="O983" i="12"/>
  <c r="P983" i="12"/>
  <c r="Q983" i="12"/>
  <c r="R983" i="12"/>
  <c r="S983" i="12"/>
  <c r="M984" i="12"/>
  <c r="N984" i="12"/>
  <c r="O984" i="12"/>
  <c r="P984" i="12"/>
  <c r="Q984" i="12"/>
  <c r="R984" i="12"/>
  <c r="S984" i="12"/>
  <c r="M985" i="12"/>
  <c r="N985" i="12"/>
  <c r="O985" i="12"/>
  <c r="P985" i="12"/>
  <c r="Q985" i="12"/>
  <c r="R985" i="12"/>
  <c r="S985" i="12"/>
  <c r="M986" i="12"/>
  <c r="N986" i="12"/>
  <c r="O986" i="12"/>
  <c r="P986" i="12"/>
  <c r="Q986" i="12"/>
  <c r="R986" i="12"/>
  <c r="S986" i="12"/>
  <c r="M987" i="12"/>
  <c r="N987" i="12"/>
  <c r="O987" i="12"/>
  <c r="P987" i="12"/>
  <c r="Q987" i="12"/>
  <c r="R987" i="12"/>
  <c r="S987" i="12"/>
  <c r="M988" i="12"/>
  <c r="N988" i="12"/>
  <c r="O988" i="12"/>
  <c r="P988" i="12"/>
  <c r="Q988" i="12"/>
  <c r="R988" i="12"/>
  <c r="S988" i="12"/>
  <c r="M989" i="12"/>
  <c r="N989" i="12"/>
  <c r="O989" i="12"/>
  <c r="P989" i="12"/>
  <c r="Q989" i="12"/>
  <c r="R989" i="12"/>
  <c r="S989" i="12"/>
  <c r="M990" i="12"/>
  <c r="N990" i="12"/>
  <c r="O990" i="12"/>
  <c r="P990" i="12"/>
  <c r="Q990" i="12"/>
  <c r="R990" i="12"/>
  <c r="S990" i="12"/>
  <c r="M991" i="12"/>
  <c r="N991" i="12"/>
  <c r="O991" i="12"/>
  <c r="P991" i="12"/>
  <c r="Q991" i="12"/>
  <c r="R991" i="12"/>
  <c r="S991" i="12"/>
  <c r="M992" i="12"/>
  <c r="N992" i="12"/>
  <c r="O992" i="12"/>
  <c r="P992" i="12"/>
  <c r="Q992" i="12"/>
  <c r="R992" i="12"/>
  <c r="S992" i="12"/>
  <c r="M993" i="12"/>
  <c r="N993" i="12"/>
  <c r="O993" i="12"/>
  <c r="P993" i="12"/>
  <c r="Q993" i="12"/>
  <c r="R993" i="12"/>
  <c r="S993" i="12"/>
  <c r="M994" i="12"/>
  <c r="N994" i="12"/>
  <c r="O994" i="12"/>
  <c r="P994" i="12"/>
  <c r="Q994" i="12"/>
  <c r="R994" i="12"/>
  <c r="S994" i="12"/>
  <c r="M995" i="12"/>
  <c r="N995" i="12"/>
  <c r="O995" i="12"/>
  <c r="P995" i="12"/>
  <c r="Q995" i="12"/>
  <c r="R995" i="12"/>
  <c r="S995" i="12"/>
  <c r="M996" i="12"/>
  <c r="N996" i="12"/>
  <c r="O996" i="12"/>
  <c r="P996" i="12"/>
  <c r="Q996" i="12"/>
  <c r="R996" i="12"/>
  <c r="S996" i="12"/>
  <c r="M997" i="12"/>
  <c r="N997" i="12"/>
  <c r="O997" i="12"/>
  <c r="P997" i="12"/>
  <c r="Q997" i="12"/>
  <c r="R997" i="12"/>
  <c r="S997" i="12"/>
  <c r="M998" i="12"/>
  <c r="N998" i="12"/>
  <c r="O998" i="12"/>
  <c r="P998" i="12"/>
  <c r="Q998" i="12"/>
  <c r="R998" i="12"/>
  <c r="S998" i="12"/>
  <c r="M999" i="12"/>
  <c r="N999" i="12"/>
  <c r="O999" i="12"/>
  <c r="P999" i="12"/>
  <c r="Q999" i="12"/>
  <c r="R999" i="12"/>
  <c r="S999" i="12"/>
  <c r="M1000" i="12"/>
  <c r="N1000" i="12"/>
  <c r="O1000" i="12"/>
  <c r="P1000" i="12"/>
  <c r="Q1000" i="12"/>
  <c r="R1000" i="12"/>
  <c r="S1000" i="12"/>
  <c r="M1001" i="12"/>
  <c r="N1001" i="12"/>
  <c r="O1001" i="12"/>
  <c r="P1001" i="12"/>
  <c r="Q1001" i="12"/>
  <c r="R1001" i="12"/>
  <c r="S1001" i="12"/>
  <c r="M1002" i="12"/>
  <c r="N1002" i="12"/>
  <c r="O1002" i="12"/>
  <c r="P1002" i="12"/>
  <c r="Q1002" i="12"/>
  <c r="R1002" i="12"/>
  <c r="S1002" i="12"/>
  <c r="M1003" i="12"/>
  <c r="N1003" i="12"/>
  <c r="O1003" i="12"/>
  <c r="P1003" i="12"/>
  <c r="Q1003" i="12"/>
  <c r="R1003" i="12"/>
  <c r="S1003" i="12"/>
  <c r="M1004" i="12"/>
  <c r="N1004" i="12"/>
  <c r="O1004" i="12"/>
  <c r="P1004" i="12"/>
  <c r="Q1004" i="12"/>
  <c r="R1004" i="12"/>
  <c r="S1004" i="12"/>
  <c r="M1005" i="12"/>
  <c r="N1005" i="12"/>
  <c r="O1005" i="12"/>
  <c r="P1005" i="12"/>
  <c r="Q1005" i="12"/>
  <c r="R1005" i="12"/>
  <c r="S1005" i="12"/>
  <c r="M1006" i="12"/>
  <c r="N1006" i="12"/>
  <c r="O1006" i="12"/>
  <c r="P1006" i="12"/>
  <c r="Q1006" i="12"/>
  <c r="R1006" i="12"/>
  <c r="S1006" i="12"/>
  <c r="M1007" i="12"/>
  <c r="N1007" i="12"/>
  <c r="O1007" i="12"/>
  <c r="P1007" i="12"/>
  <c r="Q1007" i="12"/>
  <c r="R1007" i="12"/>
  <c r="S1007" i="12"/>
  <c r="M1008" i="12"/>
  <c r="N1008" i="12"/>
  <c r="O1008" i="12"/>
  <c r="P1008" i="12"/>
  <c r="Q1008" i="12"/>
  <c r="R1008" i="12"/>
  <c r="S1008" i="12"/>
  <c r="M1009" i="12"/>
  <c r="N1009" i="12"/>
  <c r="O1009" i="12"/>
  <c r="P1009" i="12"/>
  <c r="Q1009" i="12"/>
  <c r="R1009" i="12"/>
  <c r="S1009" i="12"/>
  <c r="M1010" i="12"/>
  <c r="N1010" i="12"/>
  <c r="O1010" i="12"/>
  <c r="P1010" i="12"/>
  <c r="Q1010" i="12"/>
  <c r="R1010" i="12"/>
  <c r="S1010" i="12"/>
  <c r="M1011" i="12"/>
  <c r="N1011" i="12"/>
  <c r="O1011" i="12"/>
  <c r="P1011" i="12"/>
  <c r="Q1011" i="12"/>
  <c r="R1011" i="12"/>
  <c r="S1011" i="12"/>
  <c r="M1012" i="12"/>
  <c r="N1012" i="12"/>
  <c r="O1012" i="12"/>
  <c r="P1012" i="12"/>
  <c r="Q1012" i="12"/>
  <c r="R1012" i="12"/>
  <c r="S1012" i="12"/>
  <c r="M1013" i="12"/>
  <c r="N1013" i="12"/>
  <c r="O1013" i="12"/>
  <c r="P1013" i="12"/>
  <c r="Q1013" i="12"/>
  <c r="R1013" i="12"/>
  <c r="S1013" i="12"/>
  <c r="M1014" i="12"/>
  <c r="N1014" i="12"/>
  <c r="O1014" i="12"/>
  <c r="P1014" i="12"/>
  <c r="Q1014" i="12"/>
  <c r="R1014" i="12"/>
  <c r="S1014" i="12"/>
  <c r="M1015" i="12"/>
  <c r="N1015" i="12"/>
  <c r="O1015" i="12"/>
  <c r="P1015" i="12"/>
  <c r="Q1015" i="12"/>
  <c r="R1015" i="12"/>
  <c r="S1015" i="12"/>
  <c r="M1016" i="12"/>
  <c r="N1016" i="12"/>
  <c r="O1016" i="12"/>
  <c r="P1016" i="12"/>
  <c r="Q1016" i="12"/>
  <c r="R1016" i="12"/>
  <c r="S1016" i="12"/>
  <c r="M1017" i="12"/>
  <c r="N1017" i="12"/>
  <c r="O1017" i="12"/>
  <c r="P1017" i="12"/>
  <c r="Q1017" i="12"/>
  <c r="R1017" i="12"/>
  <c r="S1017" i="12"/>
  <c r="M1018" i="12"/>
  <c r="N1018" i="12"/>
  <c r="O1018" i="12"/>
  <c r="P1018" i="12"/>
  <c r="Q1018" i="12"/>
  <c r="R1018" i="12"/>
  <c r="S1018" i="12"/>
  <c r="M1019" i="12"/>
  <c r="N1019" i="12"/>
  <c r="O1019" i="12"/>
  <c r="P1019" i="12"/>
  <c r="Q1019" i="12"/>
  <c r="R1019" i="12"/>
  <c r="S1019" i="12"/>
  <c r="M1020" i="12"/>
  <c r="N1020" i="12"/>
  <c r="O1020" i="12"/>
  <c r="P1020" i="12"/>
  <c r="Q1020" i="12"/>
  <c r="R1020" i="12"/>
  <c r="S1020" i="12"/>
  <c r="M1021" i="12"/>
  <c r="N1021" i="12"/>
  <c r="O1021" i="12"/>
  <c r="P1021" i="12"/>
  <c r="Q1021" i="12"/>
  <c r="R1021" i="12"/>
  <c r="S1021" i="12"/>
  <c r="M1022" i="12"/>
  <c r="N1022" i="12"/>
  <c r="O1022" i="12"/>
  <c r="P1022" i="12"/>
  <c r="Q1022" i="12"/>
  <c r="R1022" i="12"/>
  <c r="S1022" i="12"/>
  <c r="M1023" i="12"/>
  <c r="N1023" i="12"/>
  <c r="O1023" i="12"/>
  <c r="P1023" i="12"/>
  <c r="Q1023" i="12"/>
  <c r="R1023" i="12"/>
  <c r="S1023" i="12"/>
  <c r="M1024" i="12"/>
  <c r="N1024" i="12"/>
  <c r="O1024" i="12"/>
  <c r="P1024" i="12"/>
  <c r="Q1024" i="12"/>
  <c r="R1024" i="12"/>
  <c r="S1024" i="12"/>
  <c r="M1025" i="12"/>
  <c r="N1025" i="12"/>
  <c r="O1025" i="12"/>
  <c r="P1025" i="12"/>
  <c r="Q1025" i="12"/>
  <c r="R1025" i="12"/>
  <c r="S1025" i="12"/>
  <c r="M1026" i="12"/>
  <c r="N1026" i="12"/>
  <c r="O1026" i="12"/>
  <c r="P1026" i="12"/>
  <c r="Q1026" i="12"/>
  <c r="R1026" i="12"/>
  <c r="S1026" i="12"/>
  <c r="M1027" i="12"/>
  <c r="N1027" i="12"/>
  <c r="O1027" i="12"/>
  <c r="P1027" i="12"/>
  <c r="Q1027" i="12"/>
  <c r="R1027" i="12"/>
  <c r="S1027" i="12"/>
  <c r="M1028" i="12"/>
  <c r="N1028" i="12"/>
  <c r="O1028" i="12"/>
  <c r="P1028" i="12"/>
  <c r="Q1028" i="12"/>
  <c r="R1028" i="12"/>
  <c r="S1028" i="12"/>
  <c r="M1029" i="12"/>
  <c r="N1029" i="12"/>
  <c r="O1029" i="12"/>
  <c r="P1029" i="12"/>
  <c r="Q1029" i="12"/>
  <c r="R1029" i="12"/>
  <c r="S1029" i="12"/>
  <c r="M1030" i="12"/>
  <c r="N1030" i="12"/>
  <c r="O1030" i="12"/>
  <c r="P1030" i="12"/>
  <c r="Q1030" i="12"/>
  <c r="R1030" i="12"/>
  <c r="S1030" i="12"/>
  <c r="M1031" i="12"/>
  <c r="N1031" i="12"/>
  <c r="O1031" i="12"/>
  <c r="P1031" i="12"/>
  <c r="Q1031" i="12"/>
  <c r="R1031" i="12"/>
  <c r="S1031" i="12"/>
  <c r="M1032" i="12"/>
  <c r="N1032" i="12"/>
  <c r="O1032" i="12"/>
  <c r="P1032" i="12"/>
  <c r="Q1032" i="12"/>
  <c r="R1032" i="12"/>
  <c r="S1032" i="12"/>
  <c r="M1033" i="12"/>
  <c r="N1033" i="12"/>
  <c r="O1033" i="12"/>
  <c r="P1033" i="12"/>
  <c r="Q1033" i="12"/>
  <c r="R1033" i="12"/>
  <c r="S1033" i="12"/>
  <c r="M1034" i="12"/>
  <c r="N1034" i="12"/>
  <c r="O1034" i="12"/>
  <c r="P1034" i="12"/>
  <c r="Q1034" i="12"/>
  <c r="R1034" i="12"/>
  <c r="S1034" i="12"/>
  <c r="M1035" i="12"/>
  <c r="N1035" i="12"/>
  <c r="O1035" i="12"/>
  <c r="P1035" i="12"/>
  <c r="Q1035" i="12"/>
  <c r="R1035" i="12"/>
  <c r="S1035" i="12"/>
  <c r="M1036" i="12"/>
  <c r="N1036" i="12"/>
  <c r="O1036" i="12"/>
  <c r="P1036" i="12"/>
  <c r="Q1036" i="12"/>
  <c r="R1036" i="12"/>
  <c r="S1036" i="12"/>
  <c r="M1037" i="12"/>
  <c r="N1037" i="12"/>
  <c r="O1037" i="12"/>
  <c r="P1037" i="12"/>
  <c r="Q1037" i="12"/>
  <c r="R1037" i="12"/>
  <c r="S1037" i="12"/>
  <c r="M1038" i="12"/>
  <c r="N1038" i="12"/>
  <c r="O1038" i="12"/>
  <c r="P1038" i="12"/>
  <c r="Q1038" i="12"/>
  <c r="R1038" i="12"/>
  <c r="S1038" i="12"/>
  <c r="M1039" i="12"/>
  <c r="N1039" i="12"/>
  <c r="O1039" i="12"/>
  <c r="P1039" i="12"/>
  <c r="Q1039" i="12"/>
  <c r="R1039" i="12"/>
  <c r="S1039" i="12"/>
  <c r="M1040" i="12"/>
  <c r="N1040" i="12"/>
  <c r="O1040" i="12"/>
  <c r="P1040" i="12"/>
  <c r="Q1040" i="12"/>
  <c r="R1040" i="12"/>
  <c r="S1040" i="12"/>
  <c r="M1041" i="12"/>
  <c r="N1041" i="12"/>
  <c r="O1041" i="12"/>
  <c r="P1041" i="12"/>
  <c r="Q1041" i="12"/>
  <c r="R1041" i="12"/>
  <c r="S1041" i="12"/>
  <c r="M1042" i="12"/>
  <c r="N1042" i="12"/>
  <c r="O1042" i="12"/>
  <c r="P1042" i="12"/>
  <c r="Q1042" i="12"/>
  <c r="R1042" i="12"/>
  <c r="S1042" i="12"/>
  <c r="M1043" i="12"/>
  <c r="N1043" i="12"/>
  <c r="O1043" i="12"/>
  <c r="P1043" i="12"/>
  <c r="Q1043" i="12"/>
  <c r="R1043" i="12"/>
  <c r="S1043" i="12"/>
  <c r="M1044" i="12"/>
  <c r="N1044" i="12"/>
  <c r="O1044" i="12"/>
  <c r="P1044" i="12"/>
  <c r="Q1044" i="12"/>
  <c r="R1044" i="12"/>
  <c r="S1044" i="12"/>
  <c r="M1045" i="12"/>
  <c r="N1045" i="12"/>
  <c r="O1045" i="12"/>
  <c r="P1045" i="12"/>
  <c r="Q1045" i="12"/>
  <c r="R1045" i="12"/>
  <c r="S1045" i="12"/>
  <c r="M1046" i="12"/>
  <c r="N1046" i="12"/>
  <c r="O1046" i="12"/>
  <c r="P1046" i="12"/>
  <c r="Q1046" i="12"/>
  <c r="R1046" i="12"/>
  <c r="S1046" i="12"/>
  <c r="M1047" i="12"/>
  <c r="N1047" i="12"/>
  <c r="O1047" i="12"/>
  <c r="P1047" i="12"/>
  <c r="Q1047" i="12"/>
  <c r="R1047" i="12"/>
  <c r="S1047" i="12"/>
  <c r="M1048" i="12"/>
  <c r="N1048" i="12"/>
  <c r="O1048" i="12"/>
  <c r="P1048" i="12"/>
  <c r="Q1048" i="12"/>
  <c r="R1048" i="12"/>
  <c r="S1048" i="12"/>
  <c r="M1049" i="12"/>
  <c r="N1049" i="12"/>
  <c r="O1049" i="12"/>
  <c r="P1049" i="12"/>
  <c r="Q1049" i="12"/>
  <c r="R1049" i="12"/>
  <c r="S1049" i="12"/>
  <c r="M1050" i="12"/>
  <c r="N1050" i="12"/>
  <c r="O1050" i="12"/>
  <c r="P1050" i="12"/>
  <c r="Q1050" i="12"/>
  <c r="R1050" i="12"/>
  <c r="S1050" i="12"/>
  <c r="M1051" i="12"/>
  <c r="N1051" i="12"/>
  <c r="O1051" i="12"/>
  <c r="P1051" i="12"/>
  <c r="Q1051" i="12"/>
  <c r="R1051" i="12"/>
  <c r="S1051" i="12"/>
  <c r="M1052" i="12"/>
  <c r="N1052" i="12"/>
  <c r="O1052" i="12"/>
  <c r="P1052" i="12"/>
  <c r="Q1052" i="12"/>
  <c r="R1052" i="12"/>
  <c r="S1052" i="12"/>
  <c r="M1053" i="12"/>
  <c r="N1053" i="12"/>
  <c r="O1053" i="12"/>
  <c r="P1053" i="12"/>
  <c r="Q1053" i="12"/>
  <c r="R1053" i="12"/>
  <c r="S1053" i="12"/>
  <c r="M1054" i="12"/>
  <c r="N1054" i="12"/>
  <c r="O1054" i="12"/>
  <c r="P1054" i="12"/>
  <c r="Q1054" i="12"/>
  <c r="R1054" i="12"/>
  <c r="S1054" i="12"/>
  <c r="M1055" i="12"/>
  <c r="N1055" i="12"/>
  <c r="O1055" i="12"/>
  <c r="P1055" i="12"/>
  <c r="Q1055" i="12"/>
  <c r="R1055" i="12"/>
  <c r="S1055" i="12"/>
  <c r="M1056" i="12"/>
  <c r="N1056" i="12"/>
  <c r="O1056" i="12"/>
  <c r="P1056" i="12"/>
  <c r="Q1056" i="12"/>
  <c r="R1056" i="12"/>
  <c r="S1056" i="12"/>
  <c r="M1057" i="12"/>
  <c r="N1057" i="12"/>
  <c r="O1057" i="12"/>
  <c r="P1057" i="12"/>
  <c r="Q1057" i="12"/>
  <c r="R1057" i="12"/>
  <c r="S1057" i="12"/>
  <c r="M1058" i="12"/>
  <c r="N1058" i="12"/>
  <c r="O1058" i="12"/>
  <c r="P1058" i="12"/>
  <c r="Q1058" i="12"/>
  <c r="R1058" i="12"/>
  <c r="S1058" i="12"/>
  <c r="M1059" i="12"/>
  <c r="N1059" i="12"/>
  <c r="O1059" i="12"/>
  <c r="P1059" i="12"/>
  <c r="Q1059" i="12"/>
  <c r="R1059" i="12"/>
  <c r="S1059" i="12"/>
  <c r="M1060" i="12"/>
  <c r="N1060" i="12"/>
  <c r="O1060" i="12"/>
  <c r="P1060" i="12"/>
  <c r="Q1060" i="12"/>
  <c r="R1060" i="12"/>
  <c r="S1060" i="12"/>
  <c r="M1061" i="12"/>
  <c r="N1061" i="12"/>
  <c r="O1061" i="12"/>
  <c r="P1061" i="12"/>
  <c r="Q1061" i="12"/>
  <c r="R1061" i="12"/>
  <c r="S1061" i="12"/>
  <c r="M1062" i="12"/>
  <c r="N1062" i="12"/>
  <c r="O1062" i="12"/>
  <c r="P1062" i="12"/>
  <c r="Q1062" i="12"/>
  <c r="R1062" i="12"/>
  <c r="S1062" i="12"/>
  <c r="M1063" i="12"/>
  <c r="N1063" i="12"/>
  <c r="O1063" i="12"/>
  <c r="P1063" i="12"/>
  <c r="Q1063" i="12"/>
  <c r="R1063" i="12"/>
  <c r="S1063" i="12"/>
  <c r="M1064" i="12"/>
  <c r="N1064" i="12"/>
  <c r="O1064" i="12"/>
  <c r="P1064" i="12"/>
  <c r="Q1064" i="12"/>
  <c r="R1064" i="12"/>
  <c r="S1064" i="12"/>
  <c r="M1065" i="12"/>
  <c r="N1065" i="12"/>
  <c r="O1065" i="12"/>
  <c r="P1065" i="12"/>
  <c r="Q1065" i="12"/>
  <c r="R1065" i="12"/>
  <c r="S1065" i="12"/>
  <c r="M1066" i="12"/>
  <c r="N1066" i="12"/>
  <c r="O1066" i="12"/>
  <c r="P1066" i="12"/>
  <c r="Q1066" i="12"/>
  <c r="R1066" i="12"/>
  <c r="S1066" i="12"/>
  <c r="M1067" i="12"/>
  <c r="N1067" i="12"/>
  <c r="O1067" i="12"/>
  <c r="P1067" i="12"/>
  <c r="Q1067" i="12"/>
  <c r="R1067" i="12"/>
  <c r="S1067" i="12"/>
  <c r="M1068" i="12"/>
  <c r="N1068" i="12"/>
  <c r="O1068" i="12"/>
  <c r="P1068" i="12"/>
  <c r="Q1068" i="12"/>
  <c r="R1068" i="12"/>
  <c r="S1068" i="12"/>
  <c r="M1069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8" i="19"/>
  <c r="J18" i="19"/>
  <c r="K18" i="19"/>
  <c r="L18" i="19"/>
  <c r="M18" i="19"/>
  <c r="N18" i="19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N17" i="19"/>
  <c r="M17" i="19"/>
  <c r="L17" i="19"/>
  <c r="K17" i="19"/>
  <c r="J17" i="19"/>
  <c r="I17" i="19"/>
  <c r="I3" i="19"/>
  <c r="J3" i="19"/>
  <c r="K3" i="19"/>
  <c r="L3" i="19"/>
  <c r="M3" i="19"/>
  <c r="N3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N2" i="19"/>
  <c r="M2" i="19"/>
  <c r="L2" i="19"/>
  <c r="K2" i="19"/>
  <c r="I2" i="19"/>
  <c r="J2" i="19"/>
  <c r="P2" i="12"/>
  <c r="Q2" i="12"/>
  <c r="O2" i="12"/>
  <c r="R2" i="12"/>
  <c r="M2" i="12"/>
  <c r="N2" i="12"/>
  <c r="A3" i="24"/>
  <c r="A4" i="24"/>
  <c r="A5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2" i="24"/>
  <c r="A3" i="26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2" i="26"/>
  <c r="F9" i="23" a="1"/>
  <c r="F9" i="23" s="1"/>
  <c r="G9" i="23" a="1"/>
  <c r="G9" i="23"/>
  <c r="F10" i="23" a="1"/>
  <c r="F10" i="23" s="1"/>
  <c r="G10" i="23" a="1"/>
  <c r="G10" i="23" s="1"/>
  <c r="F11" i="23" a="1"/>
  <c r="F11" i="23"/>
  <c r="G11" i="23" a="1"/>
  <c r="G11" i="23" s="1"/>
  <c r="F12" i="23" a="1"/>
  <c r="F12" i="23"/>
  <c r="G12" i="23" a="1"/>
  <c r="G12" i="23"/>
  <c r="F13" i="23" a="1"/>
  <c r="F13" i="23" s="1"/>
  <c r="G13" i="23" a="1"/>
  <c r="G13" i="23"/>
  <c r="F14" i="23" a="1"/>
  <c r="F14" i="23" s="1"/>
  <c r="G14" i="23" a="1"/>
  <c r="G14" i="23" s="1"/>
  <c r="F15" i="23" a="1"/>
  <c r="F15" i="23"/>
  <c r="G15" i="23" a="1"/>
  <c r="G15" i="23" s="1"/>
  <c r="F16" i="23" a="1"/>
  <c r="F16" i="23"/>
  <c r="G16" i="23" a="1"/>
  <c r="G16" i="23"/>
  <c r="F17" i="23" a="1"/>
  <c r="F17" i="23" s="1"/>
  <c r="G17" i="23" a="1"/>
  <c r="G17" i="23"/>
  <c r="F18" i="23" a="1"/>
  <c r="F18" i="23" s="1"/>
  <c r="G18" i="23" a="1"/>
  <c r="G18" i="23" s="1"/>
  <c r="F19" i="23" a="1"/>
  <c r="F19" i="23"/>
  <c r="G19" i="23" a="1"/>
  <c r="G19" i="23" s="1"/>
  <c r="F20" i="23" a="1"/>
  <c r="F20" i="23" s="1"/>
  <c r="G20" i="23" a="1"/>
  <c r="G20" i="23"/>
  <c r="F21" i="23" a="1"/>
  <c r="F21" i="23" s="1"/>
  <c r="G21" i="23" a="1"/>
  <c r="G21" i="23" s="1"/>
  <c r="F22" i="23" a="1"/>
  <c r="F22" i="23" s="1"/>
  <c r="G22" i="23" a="1"/>
  <c r="G22" i="23" s="1"/>
  <c r="F23" i="23" a="1"/>
  <c r="F23" i="23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/>
  <c r="G27" i="23" a="1"/>
  <c r="G27" i="23" s="1"/>
  <c r="F28" i="23" a="1"/>
  <c r="F28" i="23" s="1"/>
  <c r="G28" i="23" a="1"/>
  <c r="G28" i="23"/>
  <c r="F29" i="23" a="1"/>
  <c r="F29" i="23" s="1"/>
  <c r="G29" i="23" a="1"/>
  <c r="G29" i="23" s="1"/>
  <c r="F30" i="23" a="1"/>
  <c r="F30" i="23" s="1"/>
  <c r="G30" i="23" a="1"/>
  <c r="G30" i="23" s="1"/>
  <c r="F31" i="23" a="1"/>
  <c r="F31" i="23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/>
  <c r="G39" i="23" a="1"/>
  <c r="G39" i="23" s="1"/>
  <c r="F40" i="23" a="1"/>
  <c r="F40" i="23" s="1"/>
  <c r="G40" i="23" a="1"/>
  <c r="G40" i="23"/>
  <c r="F41" i="23" a="1"/>
  <c r="F41" i="23" s="1"/>
  <c r="G41" i="23" a="1"/>
  <c r="G41" i="23" s="1"/>
  <c r="F42" i="23" a="1"/>
  <c r="F42" i="23" s="1"/>
  <c r="G42" i="23" a="1"/>
  <c r="G42" i="23" s="1"/>
  <c r="F43" i="23" a="1"/>
  <c r="F43" i="23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/>
  <c r="G51" i="23" a="1"/>
  <c r="G51" i="23" s="1"/>
  <c r="F52" i="23" a="1"/>
  <c r="F52" i="23" s="1"/>
  <c r="G52" i="23" a="1"/>
  <c r="G52" i="23"/>
  <c r="F53" i="23" a="1"/>
  <c r="F53" i="23" s="1"/>
  <c r="G53" i="23" a="1"/>
  <c r="G53" i="23" s="1"/>
  <c r="F54" i="23" a="1"/>
  <c r="F54" i="23" s="1"/>
  <c r="G54" i="23" a="1"/>
  <c r="G54" i="23" s="1"/>
  <c r="F55" i="23" a="1"/>
  <c r="F55" i="23"/>
  <c r="G55" i="23" a="1"/>
  <c r="G55" i="23" s="1"/>
  <c r="F56" i="23" a="1"/>
  <c r="F56" i="23" s="1"/>
  <c r="G56" i="23" a="1"/>
  <c r="G56" i="23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/>
  <c r="F23" i="25" a="1"/>
  <c r="F23" i="25" s="1"/>
  <c r="G23" i="25" a="1"/>
  <c r="G23" i="25" s="1"/>
  <c r="F24" i="25" a="1"/>
  <c r="F24" i="25" s="1"/>
  <c r="G24" i="25" a="1"/>
  <c r="G24" i="25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E8" i="25"/>
  <c r="D8" i="25"/>
  <c r="K3" i="18"/>
  <c r="M3" i="18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295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04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103" i="20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2" i="20"/>
  <c r="D19" i="14"/>
  <c r="R2" i="5"/>
  <c r="Q2" i="5"/>
  <c r="P2" i="5"/>
  <c r="O2" i="5"/>
  <c r="N2" i="5"/>
  <c r="G12" i="14"/>
  <c r="E54" i="23" l="1"/>
  <c r="E45" i="23"/>
  <c r="D40" i="23"/>
  <c r="D24" i="23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D54" i="23"/>
  <c r="E52" i="23"/>
  <c r="D47" i="23"/>
  <c r="D45" i="23"/>
  <c r="D38" i="23"/>
  <c r="E36" i="23"/>
  <c r="D31" i="23"/>
  <c r="D29" i="23"/>
  <c r="D22" i="23"/>
  <c r="E20" i="23"/>
  <c r="E15" i="23"/>
  <c r="D9" i="23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E31" i="23"/>
  <c r="T8" i="18"/>
  <c r="L19" i="18"/>
  <c r="L11" i="18"/>
  <c r="N17" i="18"/>
  <c r="N9" i="18"/>
  <c r="P15" i="18"/>
  <c r="R21" i="18"/>
  <c r="R13" i="18"/>
  <c r="T19" i="18"/>
  <c r="T11" i="18"/>
  <c r="V17" i="18"/>
  <c r="V9" i="18"/>
  <c r="E57" i="23"/>
  <c r="D52" i="23"/>
  <c r="E50" i="23"/>
  <c r="E43" i="23"/>
  <c r="E41" i="23"/>
  <c r="D36" i="23"/>
  <c r="E34" i="23"/>
  <c r="E27" i="23"/>
  <c r="E25" i="23"/>
  <c r="D20" i="23"/>
  <c r="E18" i="23"/>
  <c r="D15" i="23"/>
  <c r="E11" i="23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E9" i="23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E16" i="23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D13" i="23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D10" i="23"/>
  <c r="E13" i="23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E10" i="23"/>
  <c r="D12" i="23"/>
  <c r="N16" i="18"/>
  <c r="D56" i="23"/>
  <c r="E47" i="23"/>
  <c r="E38" i="23"/>
  <c r="E29" i="23"/>
  <c r="E22" i="23"/>
  <c r="D17" i="23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D50" i="23"/>
  <c r="D41" i="23"/>
  <c r="D25" i="23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8" i="23"/>
  <c r="E55" i="23"/>
  <c r="E53" i="23"/>
  <c r="D48" i="23"/>
  <c r="E46" i="23"/>
  <c r="E39" i="23"/>
  <c r="E37" i="23"/>
  <c r="D32" i="23"/>
  <c r="E30" i="23"/>
  <c r="E23" i="23"/>
  <c r="E21" i="23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43" i="23"/>
  <c r="D18" i="23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E8" i="23"/>
  <c r="D55" i="23"/>
  <c r="D53" i="23"/>
  <c r="D46" i="23"/>
  <c r="E44" i="23"/>
  <c r="D39" i="23"/>
  <c r="D37" i="23"/>
  <c r="D30" i="23"/>
  <c r="E28" i="23"/>
  <c r="D23" i="23"/>
  <c r="D21" i="23"/>
  <c r="D16" i="23"/>
  <c r="E14" i="23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E48" i="23"/>
  <c r="D34" i="23"/>
  <c r="D11" i="23"/>
  <c r="F27" i="14"/>
  <c r="L8" i="18"/>
  <c r="L15" i="18"/>
  <c r="N21" i="18"/>
  <c r="N13" i="18"/>
  <c r="P19" i="18"/>
  <c r="P11" i="18"/>
  <c r="R17" i="18"/>
  <c r="R9" i="18"/>
  <c r="T15" i="18"/>
  <c r="V21" i="18"/>
  <c r="V13" i="18"/>
  <c r="E51" i="23"/>
  <c r="E49" i="23"/>
  <c r="D44" i="23"/>
  <c r="E42" i="23"/>
  <c r="E35" i="23"/>
  <c r="E33" i="23"/>
  <c r="D28" i="23"/>
  <c r="E26" i="23"/>
  <c r="E19" i="23"/>
  <c r="D14" i="23"/>
  <c r="E12" i="23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D57" i="23"/>
  <c r="E32" i="23"/>
  <c r="D27" i="23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E56" i="23"/>
  <c r="D51" i="23"/>
  <c r="D49" i="23"/>
  <c r="D42" i="23"/>
  <c r="E40" i="23"/>
  <c r="D35" i="23"/>
  <c r="D33" i="23"/>
  <c r="D26" i="23"/>
  <c r="E24" i="23"/>
  <c r="D19" i="23"/>
  <c r="E17" i="23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M2" i="5"/>
  <c r="C9" i="25" a="1"/>
  <c r="C9" i="25" s="1"/>
  <c r="C10" i="25" a="1"/>
  <c r="C10" i="25" s="1"/>
  <c r="C11" i="25" a="1"/>
  <c r="C11" i="25" s="1"/>
  <c r="C12" i="25" a="1"/>
  <c r="C12" i="25"/>
  <c r="C13" i="25" a="1"/>
  <c r="C13" i="25" s="1"/>
  <c r="C14" i="25" a="1"/>
  <c r="C14" i="25" s="1"/>
  <c r="C15" i="25" a="1"/>
  <c r="C15" i="25" s="1"/>
  <c r="C16" i="25" a="1"/>
  <c r="C16" i="25"/>
  <c r="C17" i="25" a="1"/>
  <c r="C17" i="25" s="1"/>
  <c r="C18" i="25" a="1"/>
  <c r="C18" i="25" s="1"/>
  <c r="C19" i="25" a="1"/>
  <c r="C19" i="25" s="1"/>
  <c r="C20" i="25" a="1"/>
  <c r="C20" i="25"/>
  <c r="C21" i="25" a="1"/>
  <c r="C21" i="25" s="1"/>
  <c r="C22" i="25" a="1"/>
  <c r="C22" i="25" s="1"/>
  <c r="C23" i="25" a="1"/>
  <c r="C23" i="25" s="1"/>
  <c r="C24" i="25" a="1"/>
  <c r="C24" i="25"/>
  <c r="C25" i="25" a="1"/>
  <c r="C25" i="25" s="1"/>
  <c r="C26" i="25" a="1"/>
  <c r="C26" i="25" s="1"/>
  <c r="C27" i="25" a="1"/>
  <c r="C27" i="25" s="1"/>
  <c r="AD27" i="25" s="1"/>
  <c r="C28" i="25" a="1"/>
  <c r="C28" i="25"/>
  <c r="C29" i="25" a="1"/>
  <c r="C29" i="25" s="1"/>
  <c r="C30" i="25" a="1"/>
  <c r="C30" i="25" s="1"/>
  <c r="C31" i="25" a="1"/>
  <c r="C31" i="25" s="1"/>
  <c r="C32" i="25" a="1"/>
  <c r="C32" i="25"/>
  <c r="C33" i="25" a="1"/>
  <c r="C33" i="25" s="1"/>
  <c r="C34" i="25" a="1"/>
  <c r="C34" i="25" s="1"/>
  <c r="C35" i="25" a="1"/>
  <c r="C35" i="25" s="1"/>
  <c r="C36" i="25" a="1"/>
  <c r="C36" i="25"/>
  <c r="C37" i="25" a="1"/>
  <c r="C37" i="25" s="1"/>
  <c r="C38" i="25" a="1"/>
  <c r="C38" i="25" s="1"/>
  <c r="C39" i="25" a="1"/>
  <c r="C39" i="25" s="1"/>
  <c r="C40" i="25" a="1"/>
  <c r="C40" i="25"/>
  <c r="C41" i="25" a="1"/>
  <c r="C41" i="25" s="1"/>
  <c r="C42" i="25" a="1"/>
  <c r="C42" i="25" s="1"/>
  <c r="C43" i="25" a="1"/>
  <c r="C43" i="25" s="1"/>
  <c r="C44" i="25" a="1"/>
  <c r="C44" i="25"/>
  <c r="C45" i="25" a="1"/>
  <c r="C45" i="25" s="1"/>
  <c r="C46" i="25" a="1"/>
  <c r="C46" i="25" s="1"/>
  <c r="C47" i="25" a="1"/>
  <c r="C47" i="25" s="1"/>
  <c r="C48" i="25" a="1"/>
  <c r="C48" i="25"/>
  <c r="C49" i="25" a="1"/>
  <c r="C49" i="25" s="1"/>
  <c r="C50" i="25" a="1"/>
  <c r="C50" i="25" s="1"/>
  <c r="C51" i="25" a="1"/>
  <c r="C51" i="25" s="1"/>
  <c r="C52" i="25" a="1"/>
  <c r="C52" i="25"/>
  <c r="C53" i="25" a="1"/>
  <c r="C53" i="25" s="1"/>
  <c r="C54" i="25" a="1"/>
  <c r="C54" i="25" s="1"/>
  <c r="C55" i="25" a="1"/>
  <c r="C55" i="25" s="1"/>
  <c r="C56" i="25" a="1"/>
  <c r="C56" i="25"/>
  <c r="C57" i="25" a="1"/>
  <c r="C57" i="25" s="1"/>
  <c r="C8" i="25" a="1"/>
  <c r="C8" i="25" s="1"/>
  <c r="AD8" i="25" s="1"/>
  <c r="C9" i="23" a="1"/>
  <c r="C9" i="23" s="1"/>
  <c r="C10" i="23" a="1"/>
  <c r="C10" i="23" s="1"/>
  <c r="C11" i="23" a="1"/>
  <c r="C11" i="23" s="1"/>
  <c r="C12" i="23" a="1"/>
  <c r="C12" i="23"/>
  <c r="V12" i="23" s="1"/>
  <c r="C13" i="23" a="1"/>
  <c r="C13" i="23" s="1"/>
  <c r="C14" i="23" a="1"/>
  <c r="C14" i="23" s="1"/>
  <c r="C15" i="23" a="1"/>
  <c r="C15" i="23" s="1"/>
  <c r="V15" i="23" s="1"/>
  <c r="C16" i="23" a="1"/>
  <c r="C16" i="23"/>
  <c r="V16" i="23" s="1"/>
  <c r="C17" i="23" a="1"/>
  <c r="C17" i="23" s="1"/>
  <c r="C18" i="23" a="1"/>
  <c r="C18" i="23" s="1"/>
  <c r="C19" i="23" a="1"/>
  <c r="C19" i="23" s="1"/>
  <c r="C20" i="23" a="1"/>
  <c r="C20" i="23"/>
  <c r="V20" i="23" s="1"/>
  <c r="C21" i="23" a="1"/>
  <c r="C21" i="23" s="1"/>
  <c r="C22" i="23" a="1"/>
  <c r="C22" i="23" s="1"/>
  <c r="C23" i="23" a="1"/>
  <c r="C23" i="23" s="1"/>
  <c r="V23" i="23" s="1"/>
  <c r="C24" i="23" a="1"/>
  <c r="C24" i="23"/>
  <c r="C25" i="23" a="1"/>
  <c r="C25" i="23" s="1"/>
  <c r="C26" i="23" a="1"/>
  <c r="C26" i="23" s="1"/>
  <c r="C27" i="23" a="1"/>
  <c r="C27" i="23" s="1"/>
  <c r="C28" i="23" a="1"/>
  <c r="C28" i="23"/>
  <c r="V28" i="23" s="1"/>
  <c r="C29" i="23" a="1"/>
  <c r="C29" i="23" s="1"/>
  <c r="C30" i="23" a="1"/>
  <c r="C30" i="23" s="1"/>
  <c r="C31" i="23" a="1"/>
  <c r="C31" i="23" s="1"/>
  <c r="V31" i="23" s="1"/>
  <c r="C32" i="23" a="1"/>
  <c r="C32" i="23"/>
  <c r="V32" i="23" s="1"/>
  <c r="C33" i="23" a="1"/>
  <c r="C33" i="23" s="1"/>
  <c r="C34" i="23" a="1"/>
  <c r="C34" i="23" s="1"/>
  <c r="C35" i="23" a="1"/>
  <c r="C35" i="23" s="1"/>
  <c r="C36" i="23" a="1"/>
  <c r="C36" i="23"/>
  <c r="V36" i="23" s="1"/>
  <c r="C37" i="23" a="1"/>
  <c r="C37" i="23" s="1"/>
  <c r="C38" i="23" a="1"/>
  <c r="C38" i="23" s="1"/>
  <c r="C39" i="23" a="1"/>
  <c r="C39" i="23" s="1"/>
  <c r="V39" i="23" s="1"/>
  <c r="C40" i="23" a="1"/>
  <c r="C40" i="23"/>
  <c r="V40" i="23" s="1"/>
  <c r="C41" i="23" a="1"/>
  <c r="C41" i="23" s="1"/>
  <c r="C42" i="23" a="1"/>
  <c r="C42" i="23" s="1"/>
  <c r="C43" i="23" a="1"/>
  <c r="C43" i="23" s="1"/>
  <c r="C44" i="23" a="1"/>
  <c r="C44" i="23"/>
  <c r="V44" i="23" s="1"/>
  <c r="C45" i="23" a="1"/>
  <c r="C45" i="23" s="1"/>
  <c r="C46" i="23" a="1"/>
  <c r="C46" i="23" s="1"/>
  <c r="C47" i="23" a="1"/>
  <c r="C47" i="23" s="1"/>
  <c r="V47" i="23" s="1"/>
  <c r="C48" i="23" a="1"/>
  <c r="C48" i="23"/>
  <c r="V48" i="23" s="1"/>
  <c r="C49" i="23" a="1"/>
  <c r="C49" i="23" s="1"/>
  <c r="V49" i="23" s="1"/>
  <c r="C50" i="23" a="1"/>
  <c r="C50" i="23" s="1"/>
  <c r="C51" i="23" a="1"/>
  <c r="C51" i="23" s="1"/>
  <c r="V51" i="23" s="1"/>
  <c r="C52" i="23" a="1"/>
  <c r="C52" i="23"/>
  <c r="V52" i="23" s="1"/>
  <c r="C53" i="23" a="1"/>
  <c r="C53" i="23" s="1"/>
  <c r="C54" i="23" a="1"/>
  <c r="C54" i="23" s="1"/>
  <c r="C55" i="23" a="1"/>
  <c r="C55" i="23" s="1"/>
  <c r="V55" i="23" s="1"/>
  <c r="C56" i="23" a="1"/>
  <c r="C56" i="23" s="1"/>
  <c r="V56" i="23" s="1"/>
  <c r="C57" i="23" a="1"/>
  <c r="C57" i="23" s="1"/>
  <c r="V57" i="23" s="1"/>
  <c r="V24" i="23"/>
  <c r="C8" i="23" a="1"/>
  <c r="C8" i="23" s="1"/>
  <c r="P9" i="1"/>
  <c r="P6" i="1"/>
  <c r="R9" i="1"/>
  <c r="R6" i="1"/>
  <c r="AC15" i="2"/>
  <c r="AC12" i="2"/>
  <c r="AC2" i="2"/>
  <c r="AC7" i="2"/>
  <c r="J24" i="18"/>
  <c r="J6" i="18"/>
  <c r="I6" i="14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J2" i="20"/>
  <c r="AD2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3" i="20"/>
  <c r="P4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W2" i="20"/>
  <c r="P2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G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AG2" i="20"/>
  <c r="W3" i="17"/>
  <c r="W3" i="14"/>
  <c r="AD6" i="17"/>
  <c r="W6" i="17"/>
  <c r="AD6" i="14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D187" i="20" s="1"/>
  <c r="S188" i="20"/>
  <c r="S189" i="20"/>
  <c r="S190" i="20"/>
  <c r="S191" i="20"/>
  <c r="S192" i="20"/>
  <c r="S193" i="20"/>
  <c r="S194" i="20"/>
  <c r="S195" i="20"/>
  <c r="D195" i="20" s="1"/>
  <c r="S196" i="20"/>
  <c r="S197" i="20"/>
  <c r="S198" i="20"/>
  <c r="S199" i="20"/>
  <c r="S200" i="20"/>
  <c r="S201" i="20"/>
  <c r="S202" i="20"/>
  <c r="S103" i="20"/>
  <c r="S3" i="20"/>
  <c r="S4" i="20"/>
  <c r="S5" i="20"/>
  <c r="S6" i="20"/>
  <c r="S7" i="20"/>
  <c r="S8" i="20"/>
  <c r="S9" i="20"/>
  <c r="S10" i="20"/>
  <c r="S11" i="20"/>
  <c r="S12" i="20"/>
  <c r="S13" i="20"/>
  <c r="S14" i="20"/>
  <c r="D14" i="20" s="1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Z2" i="20"/>
  <c r="S2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B371" i="20"/>
  <c r="AO371" i="20" s="1"/>
  <c r="B372" i="20"/>
  <c r="AO372" i="20" s="1"/>
  <c r="B373" i="20"/>
  <c r="AO373" i="20" s="1"/>
  <c r="B374" i="20"/>
  <c r="AO374" i="20" s="1"/>
  <c r="B375" i="20"/>
  <c r="AO375" i="20" s="1"/>
  <c r="B376" i="20"/>
  <c r="AO376" i="20" s="1"/>
  <c r="B377" i="20"/>
  <c r="AO377" i="20" s="1"/>
  <c r="B378" i="20"/>
  <c r="AO378" i="20" s="1"/>
  <c r="B379" i="20"/>
  <c r="AO379" i="20" s="1"/>
  <c r="B380" i="20"/>
  <c r="AO380" i="20" s="1"/>
  <c r="B381" i="20"/>
  <c r="AO381" i="20" s="1"/>
  <c r="B382" i="20"/>
  <c r="AO382" i="20" s="1"/>
  <c r="B383" i="20"/>
  <c r="AO383" i="20" s="1"/>
  <c r="B384" i="20"/>
  <c r="AO384" i="20" s="1"/>
  <c r="B370" i="20"/>
  <c r="AO370" i="20" s="1"/>
  <c r="B356" i="20"/>
  <c r="AO356" i="20" s="1"/>
  <c r="B357" i="20"/>
  <c r="AO357" i="20" s="1"/>
  <c r="B358" i="20"/>
  <c r="AO358" i="20" s="1"/>
  <c r="B359" i="20"/>
  <c r="AO359" i="20" s="1"/>
  <c r="B360" i="20"/>
  <c r="AO360" i="20" s="1"/>
  <c r="B361" i="20"/>
  <c r="AO361" i="20" s="1"/>
  <c r="B362" i="20"/>
  <c r="AO362" i="20" s="1"/>
  <c r="B363" i="20"/>
  <c r="AO363" i="20" s="1"/>
  <c r="B364" i="20"/>
  <c r="AO364" i="20" s="1"/>
  <c r="B365" i="20"/>
  <c r="AO365" i="20" s="1"/>
  <c r="B366" i="20"/>
  <c r="AO366" i="20" s="1"/>
  <c r="B367" i="20"/>
  <c r="AO367" i="20" s="1"/>
  <c r="B368" i="20"/>
  <c r="AO368" i="20" s="1"/>
  <c r="B369" i="20"/>
  <c r="AO369" i="20" s="1"/>
  <c r="B355" i="20"/>
  <c r="AO355" i="20" s="1"/>
  <c r="B341" i="20"/>
  <c r="AO341" i="20" s="1"/>
  <c r="B342" i="20"/>
  <c r="AO342" i="20" s="1"/>
  <c r="B343" i="20"/>
  <c r="AO343" i="20" s="1"/>
  <c r="B344" i="20"/>
  <c r="AO344" i="20" s="1"/>
  <c r="B345" i="20"/>
  <c r="AO345" i="20" s="1"/>
  <c r="B346" i="20"/>
  <c r="AO346" i="20" s="1"/>
  <c r="B347" i="20"/>
  <c r="AO347" i="20" s="1"/>
  <c r="B348" i="20"/>
  <c r="AO348" i="20" s="1"/>
  <c r="B349" i="20"/>
  <c r="AO349" i="20" s="1"/>
  <c r="B350" i="20"/>
  <c r="AO350" i="20" s="1"/>
  <c r="B351" i="20"/>
  <c r="AO351" i="20" s="1"/>
  <c r="B352" i="20"/>
  <c r="AO352" i="20" s="1"/>
  <c r="B353" i="20"/>
  <c r="AO353" i="20" s="1"/>
  <c r="B354" i="20"/>
  <c r="AO354" i="20" s="1"/>
  <c r="B340" i="20"/>
  <c r="AO340" i="20" s="1"/>
  <c r="B326" i="20"/>
  <c r="AO326" i="20" s="1"/>
  <c r="B327" i="20"/>
  <c r="AO327" i="20" s="1"/>
  <c r="B328" i="20"/>
  <c r="AO328" i="20" s="1"/>
  <c r="B329" i="20"/>
  <c r="AO329" i="20" s="1"/>
  <c r="B330" i="20"/>
  <c r="AO330" i="20" s="1"/>
  <c r="B331" i="20"/>
  <c r="AO331" i="20" s="1"/>
  <c r="B332" i="20"/>
  <c r="AO332" i="20" s="1"/>
  <c r="B333" i="20"/>
  <c r="AO333" i="20" s="1"/>
  <c r="B334" i="20"/>
  <c r="AO334" i="20" s="1"/>
  <c r="B335" i="20"/>
  <c r="AO335" i="20" s="1"/>
  <c r="B336" i="20"/>
  <c r="AO336" i="20" s="1"/>
  <c r="B337" i="20"/>
  <c r="AO337" i="20" s="1"/>
  <c r="B338" i="20"/>
  <c r="AO338" i="20" s="1"/>
  <c r="B339" i="20"/>
  <c r="AO339" i="20" s="1"/>
  <c r="B325" i="20"/>
  <c r="AO325" i="20" s="1"/>
  <c r="B311" i="20"/>
  <c r="AO311" i="20" s="1"/>
  <c r="B312" i="20"/>
  <c r="AO312" i="20" s="1"/>
  <c r="B313" i="20"/>
  <c r="AO313" i="20" s="1"/>
  <c r="B314" i="20"/>
  <c r="AO314" i="20" s="1"/>
  <c r="B315" i="20"/>
  <c r="AO315" i="20" s="1"/>
  <c r="B316" i="20"/>
  <c r="AO316" i="20" s="1"/>
  <c r="B317" i="20"/>
  <c r="AO317" i="20" s="1"/>
  <c r="B318" i="20"/>
  <c r="AO318" i="20" s="1"/>
  <c r="B319" i="20"/>
  <c r="AO319" i="20" s="1"/>
  <c r="B320" i="20"/>
  <c r="AO320" i="20" s="1"/>
  <c r="B321" i="20"/>
  <c r="AO321" i="20" s="1"/>
  <c r="B322" i="20"/>
  <c r="AO322" i="20" s="1"/>
  <c r="B323" i="20"/>
  <c r="AO323" i="20" s="1"/>
  <c r="B324" i="20"/>
  <c r="AO324" i="20" s="1"/>
  <c r="B310" i="20"/>
  <c r="AO310" i="20" s="1"/>
  <c r="B296" i="20"/>
  <c r="AO296" i="20" s="1"/>
  <c r="B297" i="20"/>
  <c r="AO297" i="20" s="1"/>
  <c r="B298" i="20"/>
  <c r="AO298" i="20" s="1"/>
  <c r="B299" i="20"/>
  <c r="AO299" i="20" s="1"/>
  <c r="B300" i="20"/>
  <c r="AO300" i="20" s="1"/>
  <c r="B301" i="20"/>
  <c r="AO301" i="20" s="1"/>
  <c r="B302" i="20"/>
  <c r="AO302" i="20" s="1"/>
  <c r="B303" i="20"/>
  <c r="AO303" i="20" s="1"/>
  <c r="B304" i="20"/>
  <c r="AO304" i="20" s="1"/>
  <c r="B305" i="20"/>
  <c r="AO305" i="20" s="1"/>
  <c r="B306" i="20"/>
  <c r="AO306" i="20" s="1"/>
  <c r="B307" i="20"/>
  <c r="AO307" i="20" s="1"/>
  <c r="B308" i="20"/>
  <c r="AO308" i="20" s="1"/>
  <c r="B309" i="20"/>
  <c r="AO309" i="20" s="1"/>
  <c r="B295" i="20"/>
  <c r="AO295" i="20" s="1"/>
  <c r="AC9" i="2"/>
  <c r="AC8" i="2"/>
  <c r="AC4" i="2"/>
  <c r="AC3" i="2"/>
  <c r="P6" i="17"/>
  <c r="I6" i="17"/>
  <c r="H3" i="17" s="1"/>
  <c r="W6" i="14"/>
  <c r="P6" i="14"/>
  <c r="H3" i="14"/>
  <c r="I41" i="2"/>
  <c r="K41" i="2" s="1"/>
  <c r="I14" i="2"/>
  <c r="J14" i="2" s="1" a="1"/>
  <c r="J14" i="2" s="1"/>
  <c r="N2" i="22"/>
  <c r="V46" i="23" l="1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E2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E7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G2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L106" i="20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B103" i="20"/>
  <c r="AO103" i="20" s="1"/>
  <c r="B293" i="20"/>
  <c r="AO293" i="20" s="1"/>
  <c r="B292" i="20"/>
  <c r="AO292" i="20" s="1"/>
  <c r="B291" i="20"/>
  <c r="AO291" i="20" s="1"/>
  <c r="B290" i="20"/>
  <c r="AO290" i="20" s="1"/>
  <c r="B289" i="20"/>
  <c r="AO289" i="20" s="1"/>
  <c r="B288" i="20"/>
  <c r="AO288" i="20" s="1"/>
  <c r="B287" i="20"/>
  <c r="AO287" i="20" s="1"/>
  <c r="B286" i="20"/>
  <c r="AO286" i="20" s="1"/>
  <c r="B285" i="20"/>
  <c r="AO285" i="20" s="1"/>
  <c r="B284" i="20"/>
  <c r="AO284" i="20" s="1"/>
  <c r="B283" i="20"/>
  <c r="AO283" i="20" s="1"/>
  <c r="B282" i="20"/>
  <c r="AO282" i="20" s="1"/>
  <c r="B281" i="20"/>
  <c r="AO281" i="20" s="1"/>
  <c r="B280" i="20"/>
  <c r="AO280" i="20" s="1"/>
  <c r="B278" i="20"/>
  <c r="AO278" i="20" s="1"/>
  <c r="B277" i="20"/>
  <c r="AO277" i="20" s="1"/>
  <c r="B276" i="20"/>
  <c r="AO276" i="20" s="1"/>
  <c r="B275" i="20"/>
  <c r="AO275" i="20" s="1"/>
  <c r="B274" i="20"/>
  <c r="AO274" i="20" s="1"/>
  <c r="B273" i="20"/>
  <c r="AO273" i="20" s="1"/>
  <c r="B272" i="20"/>
  <c r="AO272" i="20" s="1"/>
  <c r="B271" i="20"/>
  <c r="AO271" i="20" s="1"/>
  <c r="B270" i="20"/>
  <c r="AO270" i="20" s="1"/>
  <c r="B269" i="20"/>
  <c r="AO269" i="20" s="1"/>
  <c r="B268" i="20"/>
  <c r="AO268" i="20" s="1"/>
  <c r="B267" i="20"/>
  <c r="AO267" i="20" s="1"/>
  <c r="B266" i="20"/>
  <c r="AO266" i="20" s="1"/>
  <c r="B265" i="20"/>
  <c r="AO265" i="20" s="1"/>
  <c r="B263" i="20"/>
  <c r="AO263" i="20" s="1"/>
  <c r="B262" i="20"/>
  <c r="AO262" i="20" s="1"/>
  <c r="B261" i="20"/>
  <c r="AO261" i="20" s="1"/>
  <c r="B260" i="20"/>
  <c r="AO260" i="20" s="1"/>
  <c r="B259" i="20"/>
  <c r="AO259" i="20" s="1"/>
  <c r="B258" i="20"/>
  <c r="AO258" i="20" s="1"/>
  <c r="B257" i="20"/>
  <c r="AO257" i="20" s="1"/>
  <c r="B256" i="20"/>
  <c r="AO256" i="20" s="1"/>
  <c r="B255" i="20"/>
  <c r="AO255" i="20" s="1"/>
  <c r="B254" i="20"/>
  <c r="AO254" i="20" s="1"/>
  <c r="B253" i="20"/>
  <c r="AO253" i="20" s="1"/>
  <c r="B252" i="20"/>
  <c r="AO252" i="20" s="1"/>
  <c r="B251" i="20"/>
  <c r="AO251" i="20" s="1"/>
  <c r="B250" i="20"/>
  <c r="AO250" i="20" s="1"/>
  <c r="B248" i="20"/>
  <c r="AO248" i="20" s="1"/>
  <c r="B247" i="20"/>
  <c r="AO247" i="20" s="1"/>
  <c r="B246" i="20"/>
  <c r="AO246" i="20" s="1"/>
  <c r="B245" i="20"/>
  <c r="AO245" i="20" s="1"/>
  <c r="B244" i="20"/>
  <c r="AO244" i="20" s="1"/>
  <c r="B243" i="20"/>
  <c r="AO243" i="20" s="1"/>
  <c r="B242" i="20"/>
  <c r="AO242" i="20" s="1"/>
  <c r="B241" i="20"/>
  <c r="AO241" i="20" s="1"/>
  <c r="B240" i="20"/>
  <c r="AO240" i="20" s="1"/>
  <c r="B239" i="20"/>
  <c r="AO239" i="20" s="1"/>
  <c r="B238" i="20"/>
  <c r="AO238" i="20" s="1"/>
  <c r="B237" i="20"/>
  <c r="AO237" i="20" s="1"/>
  <c r="B236" i="20"/>
  <c r="AO236" i="20" s="1"/>
  <c r="B235" i="20"/>
  <c r="AO235" i="20" s="1"/>
  <c r="B233" i="20"/>
  <c r="AO233" i="20" s="1"/>
  <c r="B232" i="20"/>
  <c r="AO232" i="20" s="1"/>
  <c r="B231" i="20"/>
  <c r="AO231" i="20" s="1"/>
  <c r="B230" i="20"/>
  <c r="AO230" i="20" s="1"/>
  <c r="B229" i="20"/>
  <c r="AO229" i="20" s="1"/>
  <c r="B228" i="20"/>
  <c r="AO228" i="20" s="1"/>
  <c r="B227" i="20"/>
  <c r="AO227" i="20" s="1"/>
  <c r="B226" i="20"/>
  <c r="AO226" i="20" s="1"/>
  <c r="B225" i="20"/>
  <c r="AO225" i="20" s="1"/>
  <c r="B224" i="20"/>
  <c r="AO224" i="20" s="1"/>
  <c r="B223" i="20"/>
  <c r="AO223" i="20" s="1"/>
  <c r="B222" i="20"/>
  <c r="AO222" i="20" s="1"/>
  <c r="B221" i="20"/>
  <c r="AO221" i="20" s="1"/>
  <c r="B220" i="20"/>
  <c r="AO220" i="20" s="1"/>
  <c r="B218" i="20"/>
  <c r="AO218" i="20" s="1"/>
  <c r="B217" i="20"/>
  <c r="AO217" i="20" s="1"/>
  <c r="B216" i="20"/>
  <c r="AO216" i="20" s="1"/>
  <c r="B215" i="20"/>
  <c r="AO215" i="20" s="1"/>
  <c r="B214" i="20"/>
  <c r="AO214" i="20" s="1"/>
  <c r="B213" i="20"/>
  <c r="AO213" i="20" s="1"/>
  <c r="B212" i="20"/>
  <c r="AO212" i="20" s="1"/>
  <c r="B211" i="20"/>
  <c r="AO211" i="20" s="1"/>
  <c r="B210" i="20"/>
  <c r="AO210" i="20" s="1"/>
  <c r="B209" i="20"/>
  <c r="AO209" i="20" s="1"/>
  <c r="B208" i="20"/>
  <c r="AO208" i="20" s="1"/>
  <c r="B207" i="20"/>
  <c r="AO207" i="20" s="1"/>
  <c r="B206" i="20"/>
  <c r="AO206" i="20" s="1"/>
  <c r="B205" i="20"/>
  <c r="AO205" i="20" s="1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U7" i="20" s="1"/>
  <c r="M7" i="20"/>
  <c r="R7" i="20" s="1"/>
  <c r="C7" i="20" s="1"/>
  <c r="AO7" i="20"/>
  <c r="AA6" i="20"/>
  <c r="AC6" i="20" s="1"/>
  <c r="T6" i="20"/>
  <c r="U6" i="20" s="1"/>
  <c r="M6" i="20"/>
  <c r="N6" i="20" s="1"/>
  <c r="AO6" i="20"/>
  <c r="AA5" i="20"/>
  <c r="AF5" i="20" s="1"/>
  <c r="T5" i="20"/>
  <c r="Y5" i="20" s="1"/>
  <c r="M5" i="20"/>
  <c r="R5" i="20" s="1"/>
  <c r="C5" i="20" s="1"/>
  <c r="AO5" i="20"/>
  <c r="AA4" i="20"/>
  <c r="AF4" i="20" s="1"/>
  <c r="T4" i="20"/>
  <c r="Y4" i="20" s="1"/>
  <c r="M4" i="20"/>
  <c r="R4" i="20" s="1"/>
  <c r="C4" i="20" s="1"/>
  <c r="AO4" i="20"/>
  <c r="AA3" i="20"/>
  <c r="AF3" i="20" s="1"/>
  <c r="T3" i="20"/>
  <c r="Y3" i="20" s="1"/>
  <c r="M3" i="20"/>
  <c r="R3" i="20" s="1"/>
  <c r="C3" i="20" s="1"/>
  <c r="AO3" i="20"/>
  <c r="AA2" i="20"/>
  <c r="T2" i="20"/>
  <c r="M2" i="20"/>
  <c r="B2" i="20"/>
  <c r="AL84" i="20" l="1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O6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R6" i="20"/>
  <c r="C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O204" i="20" s="1"/>
  <c r="AC4" i="20"/>
  <c r="AF6" i="20"/>
  <c r="V7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Y7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R103" i="20"/>
  <c r="C103" i="20" s="1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C106" i="20" s="1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C104" i="20" s="1"/>
  <c r="AC129" i="20"/>
  <c r="O127" i="20"/>
  <c r="AL105" i="20"/>
  <c r="AF107" i="20"/>
  <c r="AK105" i="20"/>
  <c r="R105" i="20"/>
  <c r="C105" i="20" s="1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O3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AO249" i="20" s="1"/>
  <c r="B264" i="20"/>
  <c r="AO264" i="20" s="1"/>
  <c r="B279" i="20"/>
  <c r="AO279" i="20" s="1"/>
  <c r="B219" i="20"/>
  <c r="AO219" i="20" s="1"/>
  <c r="B234" i="20"/>
  <c r="AO234" i="20" s="1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O4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B43" i="22" l="1"/>
  <c r="C44" i="22"/>
  <c r="U7" i="21" a="1"/>
  <c r="U7" i="21" s="1"/>
  <c r="E7" i="21" s="1"/>
  <c r="U15" i="21" a="1"/>
  <c r="U15" i="21" s="1"/>
  <c r="E15" i="21" s="1"/>
  <c r="U23" i="21" a="1"/>
  <c r="U23" i="21" s="1"/>
  <c r="E23" i="21" s="1"/>
  <c r="U31" i="21" a="1"/>
  <c r="U31" i="21" s="1"/>
  <c r="E31" i="21" s="1"/>
  <c r="U38" i="21" a="1"/>
  <c r="U38" i="21" s="1"/>
  <c r="E38" i="21" s="1"/>
  <c r="U46" i="21" a="1"/>
  <c r="U46" i="21" s="1"/>
  <c r="E46" i="21" s="1"/>
  <c r="U54" i="21" a="1"/>
  <c r="U54" i="21" s="1"/>
  <c r="E54" i="21" s="1"/>
  <c r="U62" i="21" a="1"/>
  <c r="U62" i="21" s="1"/>
  <c r="E62" i="21" s="1"/>
  <c r="U70" i="21" a="1"/>
  <c r="U70" i="21" s="1"/>
  <c r="E70" i="21" s="1"/>
  <c r="U78" i="21" a="1"/>
  <c r="U78" i="21" s="1"/>
  <c r="E78" i="21" s="1"/>
  <c r="U86" i="21" a="1"/>
  <c r="U86" i="21" s="1"/>
  <c r="E86" i="21" s="1"/>
  <c r="U94" i="21" a="1"/>
  <c r="U94" i="21" s="1"/>
  <c r="E94" i="21" s="1"/>
  <c r="U102" i="21" a="1"/>
  <c r="U102" i="21" s="1"/>
  <c r="E102" i="21" s="1"/>
  <c r="U110" i="21" a="1"/>
  <c r="U110" i="21" s="1"/>
  <c r="E110" i="21" s="1"/>
  <c r="U118" i="21" a="1"/>
  <c r="U118" i="21" s="1"/>
  <c r="E118" i="21" s="1"/>
  <c r="U126" i="21" a="1"/>
  <c r="U126" i="21" s="1"/>
  <c r="E126" i="21" s="1"/>
  <c r="U134" i="21" a="1"/>
  <c r="U134" i="21" s="1"/>
  <c r="E134" i="21" s="1"/>
  <c r="U142" i="21" a="1"/>
  <c r="U142" i="21" s="1"/>
  <c r="E142" i="21" s="1"/>
  <c r="U150" i="21" a="1"/>
  <c r="U150" i="21" s="1"/>
  <c r="E150" i="21" s="1"/>
  <c r="U158" i="21" a="1"/>
  <c r="U158" i="21" s="1"/>
  <c r="E158" i="21" s="1"/>
  <c r="U166" i="21" a="1"/>
  <c r="U166" i="21" s="1"/>
  <c r="E166" i="21" s="1"/>
  <c r="U174" i="21" a="1"/>
  <c r="U174" i="21" s="1"/>
  <c r="E174" i="21" s="1"/>
  <c r="U182" i="21" a="1"/>
  <c r="U182" i="21" s="1"/>
  <c r="E182" i="21" s="1"/>
  <c r="U190" i="21" a="1"/>
  <c r="U190" i="21" s="1"/>
  <c r="E190" i="21" s="1"/>
  <c r="U198" i="21" a="1"/>
  <c r="U198" i="21" s="1"/>
  <c r="E198" i="21" s="1"/>
  <c r="U206" i="21" a="1"/>
  <c r="U206" i="21" s="1"/>
  <c r="E206" i="21" s="1"/>
  <c r="U214" i="21" a="1"/>
  <c r="U214" i="21" s="1"/>
  <c r="E214" i="21" s="1"/>
  <c r="U222" i="21" a="1"/>
  <c r="U222" i="21" s="1"/>
  <c r="E222" i="21" s="1"/>
  <c r="U230" i="21" a="1"/>
  <c r="U230" i="21" s="1"/>
  <c r="E230" i="21" s="1"/>
  <c r="U238" i="21" a="1"/>
  <c r="U238" i="21" s="1"/>
  <c r="E238" i="21" s="1"/>
  <c r="U246" i="21" a="1"/>
  <c r="U246" i="21" s="1"/>
  <c r="E246" i="21" s="1"/>
  <c r="U254" i="21" a="1"/>
  <c r="U254" i="21" s="1"/>
  <c r="E254" i="21" s="1"/>
  <c r="U262" i="21" a="1"/>
  <c r="U262" i="21" s="1"/>
  <c r="E262" i="21" s="1"/>
  <c r="U270" i="21" a="1"/>
  <c r="U270" i="21" s="1"/>
  <c r="E270" i="21" s="1"/>
  <c r="U278" i="21" a="1"/>
  <c r="U278" i="21" s="1"/>
  <c r="E278" i="21" s="1"/>
  <c r="U286" i="21" a="1"/>
  <c r="U286" i="21" s="1"/>
  <c r="E286" i="21" s="1"/>
  <c r="U294" i="21" a="1"/>
  <c r="U294" i="21" s="1"/>
  <c r="E294" i="21" s="1"/>
  <c r="U302" i="21" a="1"/>
  <c r="U302" i="21" s="1"/>
  <c r="E302" i="21" s="1"/>
  <c r="U310" i="21" a="1"/>
  <c r="U310" i="21" s="1"/>
  <c r="E310" i="21" s="1"/>
  <c r="U318" i="21" a="1"/>
  <c r="U318" i="21" s="1"/>
  <c r="E318" i="21" s="1"/>
  <c r="U326" i="21" a="1"/>
  <c r="U326" i="21" s="1"/>
  <c r="E326" i="21" s="1"/>
  <c r="U334" i="21" a="1"/>
  <c r="U334" i="21" s="1"/>
  <c r="E334" i="21" s="1"/>
  <c r="U342" i="21" a="1"/>
  <c r="U342" i="21" s="1"/>
  <c r="E342" i="21" s="1"/>
  <c r="U8" i="21" a="1"/>
  <c r="U8" i="21" s="1"/>
  <c r="E8" i="21" s="1"/>
  <c r="U16" i="21" a="1"/>
  <c r="U16" i="21" s="1"/>
  <c r="E16" i="21" s="1"/>
  <c r="U9" i="21" a="1"/>
  <c r="U9" i="21" s="1"/>
  <c r="E9" i="21" s="1"/>
  <c r="U17" i="21" a="1"/>
  <c r="U17" i="21" s="1"/>
  <c r="E17" i="21" s="1"/>
  <c r="U25" i="21" a="1"/>
  <c r="U25" i="21" s="1"/>
  <c r="E25" i="21" s="1"/>
  <c r="U33" i="21" a="1"/>
  <c r="U33" i="21" s="1"/>
  <c r="E33" i="21" s="1"/>
  <c r="U40" i="21" a="1"/>
  <c r="U40" i="21" s="1"/>
  <c r="E40" i="21" s="1"/>
  <c r="U48" i="21" a="1"/>
  <c r="U48" i="21" s="1"/>
  <c r="E48" i="21" s="1"/>
  <c r="U56" i="21" a="1"/>
  <c r="U56" i="21" s="1"/>
  <c r="E56" i="21" s="1"/>
  <c r="U64" i="21" a="1"/>
  <c r="U64" i="21" s="1"/>
  <c r="E64" i="21" s="1"/>
  <c r="U72" i="21" a="1"/>
  <c r="U72" i="21" s="1"/>
  <c r="E72" i="21" s="1"/>
  <c r="U80" i="21" a="1"/>
  <c r="U80" i="21" s="1"/>
  <c r="E80" i="21" s="1"/>
  <c r="U88" i="21" a="1"/>
  <c r="U88" i="21" s="1"/>
  <c r="E88" i="21" s="1"/>
  <c r="U96" i="21" a="1"/>
  <c r="U96" i="21" s="1"/>
  <c r="E96" i="21" s="1"/>
  <c r="U104" i="21" a="1"/>
  <c r="U104" i="21" s="1"/>
  <c r="E104" i="21" s="1"/>
  <c r="U112" i="21" a="1"/>
  <c r="U112" i="21" s="1"/>
  <c r="E112" i="21" s="1"/>
  <c r="U120" i="21" a="1"/>
  <c r="U120" i="21" s="1"/>
  <c r="E120" i="21" s="1"/>
  <c r="U128" i="21" a="1"/>
  <c r="U128" i="21" s="1"/>
  <c r="E128" i="21" s="1"/>
  <c r="U136" i="21" a="1"/>
  <c r="U136" i="21" s="1"/>
  <c r="E136" i="21" s="1"/>
  <c r="U144" i="21" a="1"/>
  <c r="U144" i="21" s="1"/>
  <c r="E144" i="21" s="1"/>
  <c r="U152" i="21" a="1"/>
  <c r="U152" i="21" s="1"/>
  <c r="E152" i="21" s="1"/>
  <c r="U160" i="21" a="1"/>
  <c r="U160" i="21" s="1"/>
  <c r="E160" i="21" s="1"/>
  <c r="U168" i="21" a="1"/>
  <c r="U168" i="21" s="1"/>
  <c r="E168" i="21" s="1"/>
  <c r="U176" i="21" a="1"/>
  <c r="U176" i="21" s="1"/>
  <c r="E176" i="21" s="1"/>
  <c r="U184" i="21" a="1"/>
  <c r="U184" i="21" s="1"/>
  <c r="E184" i="21" s="1"/>
  <c r="U192" i="21" a="1"/>
  <c r="U192" i="21" s="1"/>
  <c r="E192" i="21" s="1"/>
  <c r="U200" i="21" a="1"/>
  <c r="U200" i="21" s="1"/>
  <c r="E200" i="21" s="1"/>
  <c r="U208" i="21" a="1"/>
  <c r="U208" i="21" s="1"/>
  <c r="E208" i="21" s="1"/>
  <c r="U216" i="21" a="1"/>
  <c r="U216" i="21" s="1"/>
  <c r="E216" i="21" s="1"/>
  <c r="U224" i="21" a="1"/>
  <c r="U224" i="21" s="1"/>
  <c r="E224" i="21" s="1"/>
  <c r="U232" i="21" a="1"/>
  <c r="U232" i="21" s="1"/>
  <c r="E232" i="21" s="1"/>
  <c r="U240" i="21" a="1"/>
  <c r="U240" i="21" s="1"/>
  <c r="E240" i="21" s="1"/>
  <c r="U248" i="21" a="1"/>
  <c r="U248" i="21" s="1"/>
  <c r="E248" i="21" s="1"/>
  <c r="U256" i="21" a="1"/>
  <c r="U256" i="21" s="1"/>
  <c r="E256" i="21" s="1"/>
  <c r="U264" i="21" a="1"/>
  <c r="U264" i="21" s="1"/>
  <c r="E264" i="21" s="1"/>
  <c r="U272" i="21" a="1"/>
  <c r="U272" i="21" s="1"/>
  <c r="E272" i="21" s="1"/>
  <c r="U280" i="21" a="1"/>
  <c r="U280" i="21" s="1"/>
  <c r="E280" i="21" s="1"/>
  <c r="U288" i="21" a="1"/>
  <c r="U288" i="21" s="1"/>
  <c r="E288" i="21" s="1"/>
  <c r="U296" i="21" a="1"/>
  <c r="U296" i="21" s="1"/>
  <c r="E296" i="21" s="1"/>
  <c r="U304" i="21" a="1"/>
  <c r="U304" i="21" s="1"/>
  <c r="E304" i="21" s="1"/>
  <c r="U312" i="21" a="1"/>
  <c r="U312" i="21" s="1"/>
  <c r="E312" i="21" s="1"/>
  <c r="U320" i="21" a="1"/>
  <c r="U320" i="21" s="1"/>
  <c r="E320" i="21" s="1"/>
  <c r="U328" i="21" a="1"/>
  <c r="U328" i="21" s="1"/>
  <c r="E328" i="21" s="1"/>
  <c r="U336" i="21" a="1"/>
  <c r="U336" i="21" s="1"/>
  <c r="E336" i="21" s="1"/>
  <c r="U344" i="21" a="1"/>
  <c r="U344" i="21" s="1"/>
  <c r="E344" i="21" s="1"/>
  <c r="U352" i="21" a="1"/>
  <c r="U352" i="21" s="1"/>
  <c r="E352" i="21" s="1"/>
  <c r="U360" i="21" a="1"/>
  <c r="U360" i="21" s="1"/>
  <c r="E360" i="21" s="1"/>
  <c r="U368" i="21" a="1"/>
  <c r="U368" i="21" s="1"/>
  <c r="E368" i="21" s="1"/>
  <c r="U376" i="21" a="1"/>
  <c r="U376" i="21" s="1"/>
  <c r="E376" i="21" s="1"/>
  <c r="U384" i="21" a="1"/>
  <c r="U384" i="21" s="1"/>
  <c r="E384" i="21" s="1"/>
  <c r="U10" i="21" a="1"/>
  <c r="U10" i="21" s="1"/>
  <c r="E10" i="21" s="1"/>
  <c r="U18" i="21" a="1"/>
  <c r="U18" i="21" s="1"/>
  <c r="E18" i="21" s="1"/>
  <c r="U26" i="21" a="1"/>
  <c r="U26" i="21" s="1"/>
  <c r="E26" i="21" s="1"/>
  <c r="U41" i="21" a="1"/>
  <c r="U41" i="21" s="1"/>
  <c r="E41" i="21" s="1"/>
  <c r="U49" i="21" a="1"/>
  <c r="U49" i="21" s="1"/>
  <c r="E49" i="21" s="1"/>
  <c r="U57" i="21" a="1"/>
  <c r="U57" i="21" s="1"/>
  <c r="E57" i="21" s="1"/>
  <c r="U65" i="21" a="1"/>
  <c r="U65" i="21" s="1"/>
  <c r="E65" i="21" s="1"/>
  <c r="U73" i="21" a="1"/>
  <c r="U73" i="21" s="1"/>
  <c r="E73" i="21" s="1"/>
  <c r="U81" i="21" a="1"/>
  <c r="U81" i="21" s="1"/>
  <c r="E81" i="21" s="1"/>
  <c r="U89" i="21" a="1"/>
  <c r="U89" i="21" s="1"/>
  <c r="E89" i="21" s="1"/>
  <c r="U97" i="21" a="1"/>
  <c r="U97" i="21" s="1"/>
  <c r="E97" i="21" s="1"/>
  <c r="U105" i="21" a="1"/>
  <c r="U105" i="21" s="1"/>
  <c r="E105" i="21" s="1"/>
  <c r="U113" i="21" a="1"/>
  <c r="U113" i="21" s="1"/>
  <c r="E113" i="21" s="1"/>
  <c r="U121" i="21" a="1"/>
  <c r="U121" i="21" s="1"/>
  <c r="E121" i="21" s="1"/>
  <c r="U129" i="21" a="1"/>
  <c r="U129" i="21" s="1"/>
  <c r="E129" i="21" s="1"/>
  <c r="U137" i="21" a="1"/>
  <c r="U137" i="21" s="1"/>
  <c r="E137" i="21" s="1"/>
  <c r="U145" i="21" a="1"/>
  <c r="U145" i="21" s="1"/>
  <c r="E145" i="21" s="1"/>
  <c r="U153" i="21" a="1"/>
  <c r="U153" i="21" s="1"/>
  <c r="E153" i="21" s="1"/>
  <c r="U161" i="21" a="1"/>
  <c r="U161" i="21" s="1"/>
  <c r="E161" i="21" s="1"/>
  <c r="U169" i="21" a="1"/>
  <c r="U169" i="21" s="1"/>
  <c r="E169" i="21" s="1"/>
  <c r="U177" i="21" a="1"/>
  <c r="U177" i="21" s="1"/>
  <c r="E177" i="21" s="1"/>
  <c r="U185" i="21" a="1"/>
  <c r="U185" i="21" s="1"/>
  <c r="E185" i="21" s="1"/>
  <c r="U193" i="21" a="1"/>
  <c r="U193" i="21" s="1"/>
  <c r="E193" i="21" s="1"/>
  <c r="U201" i="21" a="1"/>
  <c r="U201" i="21" s="1"/>
  <c r="E201" i="21" s="1"/>
  <c r="U209" i="21" a="1"/>
  <c r="U209" i="21" s="1"/>
  <c r="E209" i="21" s="1"/>
  <c r="U217" i="21" a="1"/>
  <c r="U217" i="21" s="1"/>
  <c r="E217" i="21" s="1"/>
  <c r="U225" i="21" a="1"/>
  <c r="U225" i="21" s="1"/>
  <c r="E225" i="21" s="1"/>
  <c r="U233" i="21" a="1"/>
  <c r="U233" i="21" s="1"/>
  <c r="E233" i="21" s="1"/>
  <c r="U241" i="21" a="1"/>
  <c r="U241" i="21" s="1"/>
  <c r="E241" i="21" s="1"/>
  <c r="U249" i="21" a="1"/>
  <c r="U249" i="21" s="1"/>
  <c r="E249" i="21" s="1"/>
  <c r="U257" i="21" a="1"/>
  <c r="U257" i="21" s="1"/>
  <c r="E257" i="21" s="1"/>
  <c r="U265" i="21" a="1"/>
  <c r="U265" i="21" s="1"/>
  <c r="E265" i="21" s="1"/>
  <c r="U273" i="21" a="1"/>
  <c r="U273" i="21" s="1"/>
  <c r="E273" i="21" s="1"/>
  <c r="U281" i="21" a="1"/>
  <c r="U281" i="21" s="1"/>
  <c r="E281" i="21" s="1"/>
  <c r="U289" i="21" a="1"/>
  <c r="U289" i="21" s="1"/>
  <c r="E289" i="21" s="1"/>
  <c r="U297" i="21" a="1"/>
  <c r="U297" i="21" s="1"/>
  <c r="E297" i="21" s="1"/>
  <c r="U305" i="21" a="1"/>
  <c r="U305" i="21" s="1"/>
  <c r="E305" i="21" s="1"/>
  <c r="U313" i="21" a="1"/>
  <c r="U313" i="21" s="1"/>
  <c r="E313" i="21" s="1"/>
  <c r="U321" i="21" a="1"/>
  <c r="U321" i="21" s="1"/>
  <c r="E321" i="21" s="1"/>
  <c r="U329" i="21" a="1"/>
  <c r="U329" i="21" s="1"/>
  <c r="E329" i="21" s="1"/>
  <c r="U337" i="21" a="1"/>
  <c r="U337" i="21" s="1"/>
  <c r="E337" i="21" s="1"/>
  <c r="U345" i="21" a="1"/>
  <c r="U345" i="21" s="1"/>
  <c r="E345" i="21" s="1"/>
  <c r="U3" i="21" a="1"/>
  <c r="U3" i="21" s="1"/>
  <c r="E3" i="21" s="1"/>
  <c r="U11" i="21" a="1"/>
  <c r="U11" i="21" s="1"/>
  <c r="E11" i="21" s="1"/>
  <c r="U19" i="21" a="1"/>
  <c r="U19" i="21" s="1"/>
  <c r="E19" i="21" s="1"/>
  <c r="U27" i="21" a="1"/>
  <c r="U27" i="21" s="1"/>
  <c r="E27" i="21" s="1"/>
  <c r="U34" i="21" a="1"/>
  <c r="U34" i="21" s="1"/>
  <c r="E34" i="21" s="1"/>
  <c r="U42" i="21" a="1"/>
  <c r="U42" i="21" s="1"/>
  <c r="E42" i="21" s="1"/>
  <c r="U50" i="21" a="1"/>
  <c r="U50" i="21" s="1"/>
  <c r="E50" i="21" s="1"/>
  <c r="U58" i="21" a="1"/>
  <c r="U58" i="21" s="1"/>
  <c r="E58" i="21" s="1"/>
  <c r="U66" i="21" a="1"/>
  <c r="U66" i="21" s="1"/>
  <c r="E66" i="21" s="1"/>
  <c r="U74" i="21" a="1"/>
  <c r="U74" i="21" s="1"/>
  <c r="E74" i="21" s="1"/>
  <c r="U82" i="21" a="1"/>
  <c r="U82" i="21" s="1"/>
  <c r="E82" i="21" s="1"/>
  <c r="U90" i="21" a="1"/>
  <c r="U90" i="21" s="1"/>
  <c r="E90" i="21" s="1"/>
  <c r="U98" i="21" a="1"/>
  <c r="U98" i="21" s="1"/>
  <c r="E98" i="21" s="1"/>
  <c r="U106" i="21" a="1"/>
  <c r="U106" i="21" s="1"/>
  <c r="E106" i="21" s="1"/>
  <c r="U114" i="21" a="1"/>
  <c r="U114" i="21" s="1"/>
  <c r="E114" i="21" s="1"/>
  <c r="U122" i="21" a="1"/>
  <c r="U122" i="21" s="1"/>
  <c r="E122" i="21" s="1"/>
  <c r="U130" i="21" a="1"/>
  <c r="U130" i="21" s="1"/>
  <c r="E130" i="21" s="1"/>
  <c r="U138" i="21" a="1"/>
  <c r="U138" i="21" s="1"/>
  <c r="E138" i="21" s="1"/>
  <c r="U146" i="21" a="1"/>
  <c r="U146" i="21" s="1"/>
  <c r="E146" i="21" s="1"/>
  <c r="U154" i="21" a="1"/>
  <c r="U154" i="21" s="1"/>
  <c r="E154" i="21" s="1"/>
  <c r="U162" i="21" a="1"/>
  <c r="U162" i="21" s="1"/>
  <c r="E162" i="21" s="1"/>
  <c r="U170" i="21" a="1"/>
  <c r="U170" i="21" s="1"/>
  <c r="E170" i="21" s="1"/>
  <c r="U178" i="21" a="1"/>
  <c r="U178" i="21" s="1"/>
  <c r="E178" i="21" s="1"/>
  <c r="U186" i="21" a="1"/>
  <c r="U186" i="21" s="1"/>
  <c r="E186" i="21" s="1"/>
  <c r="U194" i="21" a="1"/>
  <c r="U194" i="21" s="1"/>
  <c r="E194" i="21" s="1"/>
  <c r="U202" i="21" a="1"/>
  <c r="U202" i="21" s="1"/>
  <c r="E202" i="21" s="1"/>
  <c r="U210" i="21" a="1"/>
  <c r="U210" i="21" s="1"/>
  <c r="E210" i="21" s="1"/>
  <c r="U218" i="21" a="1"/>
  <c r="U218" i="21" s="1"/>
  <c r="E218" i="21" s="1"/>
  <c r="U226" i="21" a="1"/>
  <c r="U226" i="21" s="1"/>
  <c r="E226" i="21" s="1"/>
  <c r="U234" i="21" a="1"/>
  <c r="U234" i="21" s="1"/>
  <c r="E234" i="21" s="1"/>
  <c r="U242" i="21" a="1"/>
  <c r="U242" i="21" s="1"/>
  <c r="E242" i="21" s="1"/>
  <c r="U250" i="21" a="1"/>
  <c r="U250" i="21" s="1"/>
  <c r="E250" i="21" s="1"/>
  <c r="U258" i="21" a="1"/>
  <c r="U258" i="21" s="1"/>
  <c r="E258" i="21" s="1"/>
  <c r="U266" i="21" a="1"/>
  <c r="U266" i="21" s="1"/>
  <c r="E266" i="21" s="1"/>
  <c r="U274" i="21" a="1"/>
  <c r="U274" i="21" s="1"/>
  <c r="E274" i="21" s="1"/>
  <c r="U282" i="21" a="1"/>
  <c r="U282" i="21" s="1"/>
  <c r="E282" i="21" s="1"/>
  <c r="U290" i="21" a="1"/>
  <c r="U290" i="21" s="1"/>
  <c r="E290" i="21" s="1"/>
  <c r="U298" i="21" a="1"/>
  <c r="U298" i="21" s="1"/>
  <c r="E298" i="21" s="1"/>
  <c r="U306" i="21" a="1"/>
  <c r="U306" i="21" s="1"/>
  <c r="E306" i="21" s="1"/>
  <c r="U314" i="21" a="1"/>
  <c r="U314" i="21" s="1"/>
  <c r="E314" i="21" s="1"/>
  <c r="U322" i="21" a="1"/>
  <c r="U322" i="21" s="1"/>
  <c r="E322" i="21" s="1"/>
  <c r="U330" i="21" a="1"/>
  <c r="U330" i="21" s="1"/>
  <c r="E330" i="21" s="1"/>
  <c r="U338" i="21" a="1"/>
  <c r="U338" i="21" s="1"/>
  <c r="E338" i="21" s="1"/>
  <c r="U346" i="21" a="1"/>
  <c r="U346" i="21" s="1"/>
  <c r="E346" i="21" s="1"/>
  <c r="U354" i="21" a="1"/>
  <c r="U354" i="21" s="1"/>
  <c r="E354" i="21" s="1"/>
  <c r="U362" i="21" a="1"/>
  <c r="U362" i="21" s="1"/>
  <c r="E362" i="21" s="1"/>
  <c r="U370" i="21" a="1"/>
  <c r="U370" i="21" s="1"/>
  <c r="E370" i="21" s="1"/>
  <c r="U378" i="21" a="1"/>
  <c r="U378" i="21" s="1"/>
  <c r="E378" i="21" s="1"/>
  <c r="U4" i="21" a="1"/>
  <c r="U4" i="21" s="1"/>
  <c r="E4" i="21" s="1"/>
  <c r="U12" i="21" a="1"/>
  <c r="U12" i="21" s="1"/>
  <c r="E12" i="21" s="1"/>
  <c r="U20" i="21" a="1"/>
  <c r="U20" i="21" s="1"/>
  <c r="E20" i="21" s="1"/>
  <c r="U28" i="21" a="1"/>
  <c r="U28" i="21" s="1"/>
  <c r="E28" i="21" s="1"/>
  <c r="U35" i="21" a="1"/>
  <c r="U35" i="21" s="1"/>
  <c r="E35" i="21" s="1"/>
  <c r="U43" i="21" a="1"/>
  <c r="U43" i="21" s="1"/>
  <c r="E43" i="21" s="1"/>
  <c r="U51" i="21" a="1"/>
  <c r="U51" i="21" s="1"/>
  <c r="E51" i="21" s="1"/>
  <c r="U59" i="21" a="1"/>
  <c r="U59" i="21" s="1"/>
  <c r="E59" i="21" s="1"/>
  <c r="U67" i="21" a="1"/>
  <c r="U67" i="21" s="1"/>
  <c r="E67" i="21" s="1"/>
  <c r="U75" i="21" a="1"/>
  <c r="U75" i="21" s="1"/>
  <c r="E75" i="21" s="1"/>
  <c r="U83" i="21" a="1"/>
  <c r="U83" i="21" s="1"/>
  <c r="E83" i="21" s="1"/>
  <c r="U91" i="21" a="1"/>
  <c r="U91" i="21" s="1"/>
  <c r="E91" i="21" s="1"/>
  <c r="U99" i="21" a="1"/>
  <c r="U99" i="21" s="1"/>
  <c r="E99" i="21" s="1"/>
  <c r="U107" i="21" a="1"/>
  <c r="U107" i="21" s="1"/>
  <c r="E107" i="21" s="1"/>
  <c r="U115" i="21" a="1"/>
  <c r="U115" i="21" s="1"/>
  <c r="E115" i="21" s="1"/>
  <c r="U123" i="21" a="1"/>
  <c r="U123" i="21" s="1"/>
  <c r="E123" i="21" s="1"/>
  <c r="U131" i="21" a="1"/>
  <c r="U131" i="21" s="1"/>
  <c r="E131" i="21" s="1"/>
  <c r="U139" i="21" a="1"/>
  <c r="U139" i="21" s="1"/>
  <c r="E139" i="21" s="1"/>
  <c r="U147" i="21" a="1"/>
  <c r="U147" i="21" s="1"/>
  <c r="E147" i="21" s="1"/>
  <c r="U155" i="21" a="1"/>
  <c r="U155" i="21" s="1"/>
  <c r="E155" i="21" s="1"/>
  <c r="U163" i="21" a="1"/>
  <c r="U163" i="21" s="1"/>
  <c r="E163" i="21" s="1"/>
  <c r="U171" i="21" a="1"/>
  <c r="U171" i="21" s="1"/>
  <c r="E171" i="21" s="1"/>
  <c r="U179" i="21" a="1"/>
  <c r="U179" i="21" s="1"/>
  <c r="E179" i="21" s="1"/>
  <c r="U187" i="21" a="1"/>
  <c r="U187" i="21" s="1"/>
  <c r="E187" i="21" s="1"/>
  <c r="U195" i="21" a="1"/>
  <c r="U195" i="21" s="1"/>
  <c r="E195" i="21" s="1"/>
  <c r="U203" i="21" a="1"/>
  <c r="U203" i="21" s="1"/>
  <c r="E203" i="21" s="1"/>
  <c r="U211" i="21" a="1"/>
  <c r="U211" i="21" s="1"/>
  <c r="E211" i="21" s="1"/>
  <c r="U219" i="21" a="1"/>
  <c r="U219" i="21" s="1"/>
  <c r="E219" i="21" s="1"/>
  <c r="U227" i="21" a="1"/>
  <c r="U227" i="21" s="1"/>
  <c r="E227" i="21" s="1"/>
  <c r="U235" i="21" a="1"/>
  <c r="U235" i="21" s="1"/>
  <c r="E235" i="21" s="1"/>
  <c r="U243" i="21" a="1"/>
  <c r="U243" i="21" s="1"/>
  <c r="E243" i="21" s="1"/>
  <c r="U251" i="21" a="1"/>
  <c r="U251" i="21" s="1"/>
  <c r="E251" i="21" s="1"/>
  <c r="U259" i="21" a="1"/>
  <c r="U259" i="21" s="1"/>
  <c r="E259" i="21" s="1"/>
  <c r="U267" i="21" a="1"/>
  <c r="U267" i="21" s="1"/>
  <c r="E267" i="21" s="1"/>
  <c r="U275" i="21" a="1"/>
  <c r="U275" i="21" s="1"/>
  <c r="E275" i="21" s="1"/>
  <c r="U283" i="21" a="1"/>
  <c r="U283" i="21" s="1"/>
  <c r="E283" i="21" s="1"/>
  <c r="U291" i="21" a="1"/>
  <c r="U291" i="21" s="1"/>
  <c r="E291" i="21" s="1"/>
  <c r="U299" i="21" a="1"/>
  <c r="U299" i="21" s="1"/>
  <c r="E299" i="21" s="1"/>
  <c r="U307" i="21" a="1"/>
  <c r="U307" i="21" s="1"/>
  <c r="E307" i="21" s="1"/>
  <c r="U315" i="21" a="1"/>
  <c r="U315" i="21" s="1"/>
  <c r="E315" i="21" s="1"/>
  <c r="U323" i="21" a="1"/>
  <c r="U323" i="21" s="1"/>
  <c r="E323" i="21" s="1"/>
  <c r="U331" i="21" a="1"/>
  <c r="U331" i="21" s="1"/>
  <c r="E331" i="21" s="1"/>
  <c r="U339" i="21" a="1"/>
  <c r="U339" i="21" s="1"/>
  <c r="E339" i="21" s="1"/>
  <c r="U347" i="21" a="1"/>
  <c r="U347" i="21" s="1"/>
  <c r="E347" i="21" s="1"/>
  <c r="U355" i="21" a="1"/>
  <c r="U355" i="21" s="1"/>
  <c r="E355" i="21" s="1"/>
  <c r="U363" i="21" a="1"/>
  <c r="U363" i="21" s="1"/>
  <c r="E363" i="21" s="1"/>
  <c r="U371" i="21" a="1"/>
  <c r="U371" i="21" s="1"/>
  <c r="E371" i="21" s="1"/>
  <c r="U379" i="21" a="1"/>
  <c r="U379" i="21" s="1"/>
  <c r="E379" i="21" s="1"/>
  <c r="U5" i="21" a="1"/>
  <c r="U5" i="21" s="1"/>
  <c r="E5" i="21" s="1"/>
  <c r="U13" i="21" a="1"/>
  <c r="U13" i="21" s="1"/>
  <c r="E13" i="21" s="1"/>
  <c r="U21" i="21" a="1"/>
  <c r="U21" i="21" s="1"/>
  <c r="E21" i="21" s="1"/>
  <c r="U29" i="21" a="1"/>
  <c r="U29" i="21" s="1"/>
  <c r="E29" i="21" s="1"/>
  <c r="U36" i="21" a="1"/>
  <c r="U36" i="21" s="1"/>
  <c r="E36" i="21" s="1"/>
  <c r="U44" i="21" a="1"/>
  <c r="U44" i="21" s="1"/>
  <c r="E44" i="21" s="1"/>
  <c r="U52" i="21" a="1"/>
  <c r="U52" i="21" s="1"/>
  <c r="E52" i="21" s="1"/>
  <c r="U60" i="21" a="1"/>
  <c r="U60" i="21" s="1"/>
  <c r="E60" i="21" s="1"/>
  <c r="U68" i="21" a="1"/>
  <c r="U68" i="21" s="1"/>
  <c r="E68" i="21" s="1"/>
  <c r="U76" i="21" a="1"/>
  <c r="U76" i="21" s="1"/>
  <c r="E76" i="21" s="1"/>
  <c r="U84" i="21" a="1"/>
  <c r="U84" i="21" s="1"/>
  <c r="E84" i="21" s="1"/>
  <c r="U92" i="21" a="1"/>
  <c r="U92" i="21" s="1"/>
  <c r="E92" i="21" s="1"/>
  <c r="U100" i="21" a="1"/>
  <c r="U100" i="21" s="1"/>
  <c r="E100" i="21" s="1"/>
  <c r="U108" i="21" a="1"/>
  <c r="U108" i="21" s="1"/>
  <c r="E108" i="21" s="1"/>
  <c r="U116" i="21" a="1"/>
  <c r="U116" i="21" s="1"/>
  <c r="E116" i="21" s="1"/>
  <c r="U124" i="21" a="1"/>
  <c r="U124" i="21" s="1"/>
  <c r="E124" i="21" s="1"/>
  <c r="U132" i="21" a="1"/>
  <c r="U132" i="21" s="1"/>
  <c r="E132" i="21" s="1"/>
  <c r="U140" i="21" a="1"/>
  <c r="U140" i="21" s="1"/>
  <c r="E140" i="21" s="1"/>
  <c r="U148" i="21" a="1"/>
  <c r="U148" i="21" s="1"/>
  <c r="E148" i="21" s="1"/>
  <c r="U156" i="21" a="1"/>
  <c r="U156" i="21" s="1"/>
  <c r="E156" i="21" s="1"/>
  <c r="U164" i="21" a="1"/>
  <c r="U164" i="21" s="1"/>
  <c r="E164" i="21" s="1"/>
  <c r="U172" i="21" a="1"/>
  <c r="U172" i="21" s="1"/>
  <c r="E172" i="21" s="1"/>
  <c r="U180" i="21" a="1"/>
  <c r="U180" i="21" s="1"/>
  <c r="E180" i="21" s="1"/>
  <c r="U188" i="21" a="1"/>
  <c r="U188" i="21" s="1"/>
  <c r="E188" i="21" s="1"/>
  <c r="U196" i="21" a="1"/>
  <c r="U196" i="21" s="1"/>
  <c r="E196" i="21" s="1"/>
  <c r="U204" i="21" a="1"/>
  <c r="U204" i="21" s="1"/>
  <c r="E204" i="21" s="1"/>
  <c r="U212" i="21" a="1"/>
  <c r="U212" i="21" s="1"/>
  <c r="E212" i="21" s="1"/>
  <c r="U6" i="21" a="1"/>
  <c r="U6" i="21" s="1"/>
  <c r="E6" i="21" s="1"/>
  <c r="U14" i="21" a="1"/>
  <c r="U14" i="21" s="1"/>
  <c r="E14" i="21" s="1"/>
  <c r="U22" i="21" a="1"/>
  <c r="U22" i="21" s="1"/>
  <c r="E22" i="21" s="1"/>
  <c r="U30" i="21" a="1"/>
  <c r="U30" i="21" s="1"/>
  <c r="E30" i="21" s="1"/>
  <c r="U37" i="21" a="1"/>
  <c r="U37" i="21" s="1"/>
  <c r="E37" i="21" s="1"/>
  <c r="U45" i="21" a="1"/>
  <c r="U45" i="21" s="1"/>
  <c r="E45" i="21" s="1"/>
  <c r="U53" i="21" a="1"/>
  <c r="U53" i="21" s="1"/>
  <c r="E53" i="21" s="1"/>
  <c r="U61" i="21" a="1"/>
  <c r="U61" i="21" s="1"/>
  <c r="E61" i="21" s="1"/>
  <c r="U69" i="21" a="1"/>
  <c r="U69" i="21" s="1"/>
  <c r="E69" i="21" s="1"/>
  <c r="U77" i="21" a="1"/>
  <c r="U77" i="21" s="1"/>
  <c r="E77" i="21" s="1"/>
  <c r="U85" i="21" a="1"/>
  <c r="U85" i="21" s="1"/>
  <c r="E85" i="21" s="1"/>
  <c r="U93" i="21" a="1"/>
  <c r="U93" i="21" s="1"/>
  <c r="E93" i="21" s="1"/>
  <c r="U101" i="21" a="1"/>
  <c r="U101" i="21" s="1"/>
  <c r="E101" i="21" s="1"/>
  <c r="U109" i="21" a="1"/>
  <c r="U109" i="21" s="1"/>
  <c r="E109" i="21" s="1"/>
  <c r="U117" i="21" a="1"/>
  <c r="U117" i="21" s="1"/>
  <c r="E117" i="21" s="1"/>
  <c r="U125" i="21" a="1"/>
  <c r="U125" i="21" s="1"/>
  <c r="E125" i="21" s="1"/>
  <c r="U133" i="21" a="1"/>
  <c r="U133" i="21" s="1"/>
  <c r="E133" i="21" s="1"/>
  <c r="U141" i="21" a="1"/>
  <c r="U141" i="21" s="1"/>
  <c r="E141" i="21" s="1"/>
  <c r="U149" i="21" a="1"/>
  <c r="U149" i="21" s="1"/>
  <c r="E149" i="21" s="1"/>
  <c r="U157" i="21" a="1"/>
  <c r="U157" i="21" s="1"/>
  <c r="E157" i="21" s="1"/>
  <c r="U165" i="21" a="1"/>
  <c r="U165" i="21" s="1"/>
  <c r="E165" i="21" s="1"/>
  <c r="U173" i="21" a="1"/>
  <c r="U173" i="21" s="1"/>
  <c r="E173" i="21" s="1"/>
  <c r="U181" i="21" a="1"/>
  <c r="U181" i="21" s="1"/>
  <c r="E181" i="21" s="1"/>
  <c r="U189" i="21" a="1"/>
  <c r="U189" i="21" s="1"/>
  <c r="E189" i="21" s="1"/>
  <c r="U197" i="21" a="1"/>
  <c r="U197" i="21" s="1"/>
  <c r="E197" i="21" s="1"/>
  <c r="U205" i="21" a="1"/>
  <c r="U205" i="21" s="1"/>
  <c r="E205" i="21" s="1"/>
  <c r="U213" i="21" a="1"/>
  <c r="U213" i="21" s="1"/>
  <c r="E213" i="21" s="1"/>
  <c r="U221" i="21" a="1"/>
  <c r="U221" i="21" s="1"/>
  <c r="E221" i="21" s="1"/>
  <c r="U229" i="21" a="1"/>
  <c r="U229" i="21" s="1"/>
  <c r="E229" i="21" s="1"/>
  <c r="U237" i="21" a="1"/>
  <c r="U237" i="21" s="1"/>
  <c r="E237" i="21" s="1"/>
  <c r="U245" i="21" a="1"/>
  <c r="U245" i="21" s="1"/>
  <c r="E245" i="21" s="1"/>
  <c r="U253" i="21" a="1"/>
  <c r="U253" i="21" s="1"/>
  <c r="E253" i="21" s="1"/>
  <c r="U261" i="21" a="1"/>
  <c r="U261" i="21" s="1"/>
  <c r="E261" i="21" s="1"/>
  <c r="U269" i="21" a="1"/>
  <c r="U269" i="21" s="1"/>
  <c r="E269" i="21" s="1"/>
  <c r="U277" i="21" a="1"/>
  <c r="U277" i="21" s="1"/>
  <c r="E277" i="21" s="1"/>
  <c r="U285" i="21" a="1"/>
  <c r="U285" i="21" s="1"/>
  <c r="E285" i="21" s="1"/>
  <c r="U293" i="21" a="1"/>
  <c r="U293" i="21" s="1"/>
  <c r="E293" i="21" s="1"/>
  <c r="U301" i="21" a="1"/>
  <c r="U301" i="21" s="1"/>
  <c r="E301" i="21" s="1"/>
  <c r="U309" i="21" a="1"/>
  <c r="U309" i="21" s="1"/>
  <c r="E309" i="21" s="1"/>
  <c r="U317" i="21" a="1"/>
  <c r="U317" i="21" s="1"/>
  <c r="E317" i="21" s="1"/>
  <c r="U325" i="21" a="1"/>
  <c r="U325" i="21" s="1"/>
  <c r="E325" i="21" s="1"/>
  <c r="U333" i="21" a="1"/>
  <c r="U333" i="21" s="1"/>
  <c r="E333" i="21" s="1"/>
  <c r="U341" i="21" a="1"/>
  <c r="U341" i="21" s="1"/>
  <c r="E341" i="21" s="1"/>
  <c r="U349" i="21" a="1"/>
  <c r="U349" i="21" s="1"/>
  <c r="E349" i="21" s="1"/>
  <c r="U357" i="21" a="1"/>
  <c r="U357" i="21" s="1"/>
  <c r="E357" i="21" s="1"/>
  <c r="U365" i="21" a="1"/>
  <c r="U365" i="21" s="1"/>
  <c r="E365" i="21" s="1"/>
  <c r="U373" i="21" a="1"/>
  <c r="U373" i="21" s="1"/>
  <c r="E373" i="21" s="1"/>
  <c r="U381" i="21" a="1"/>
  <c r="U381" i="21" s="1"/>
  <c r="E381" i="21" s="1"/>
  <c r="U39" i="21" a="1"/>
  <c r="U39" i="21" s="1"/>
  <c r="E39" i="21" s="1"/>
  <c r="U103" i="21" a="1"/>
  <c r="U103" i="21" s="1"/>
  <c r="E103" i="21" s="1"/>
  <c r="U167" i="21" a="1"/>
  <c r="U167" i="21" s="1"/>
  <c r="E167" i="21" s="1"/>
  <c r="U223" i="21" a="1"/>
  <c r="U223" i="21" s="1"/>
  <c r="E223" i="21" s="1"/>
  <c r="U255" i="21" a="1"/>
  <c r="U255" i="21" s="1"/>
  <c r="E255" i="21" s="1"/>
  <c r="U287" i="21" a="1"/>
  <c r="U287" i="21" s="1"/>
  <c r="E287" i="21" s="1"/>
  <c r="U319" i="21" a="1"/>
  <c r="U319" i="21" s="1"/>
  <c r="E319" i="21" s="1"/>
  <c r="U350" i="21" a="1"/>
  <c r="U350" i="21" s="1"/>
  <c r="E350" i="21" s="1"/>
  <c r="U366" i="21" a="1"/>
  <c r="U366" i="21" s="1"/>
  <c r="E366" i="21" s="1"/>
  <c r="U382" i="21" a="1"/>
  <c r="U382" i="21" s="1"/>
  <c r="E382" i="21" s="1"/>
  <c r="U47" i="21" a="1"/>
  <c r="U47" i="21" s="1"/>
  <c r="E47" i="21" s="1"/>
  <c r="U111" i="21" a="1"/>
  <c r="U111" i="21" s="1"/>
  <c r="E111" i="21" s="1"/>
  <c r="U175" i="21" a="1"/>
  <c r="U175" i="21" s="1"/>
  <c r="E175" i="21" s="1"/>
  <c r="U228" i="21" a="1"/>
  <c r="U228" i="21" s="1"/>
  <c r="E228" i="21" s="1"/>
  <c r="U260" i="21" a="1"/>
  <c r="U260" i="21" s="1"/>
  <c r="E260" i="21" s="1"/>
  <c r="U292" i="21" a="1"/>
  <c r="U292" i="21" s="1"/>
  <c r="E292" i="21" s="1"/>
  <c r="U324" i="21" a="1"/>
  <c r="U324" i="21" s="1"/>
  <c r="E324" i="21" s="1"/>
  <c r="U351" i="21" a="1"/>
  <c r="U351" i="21" s="1"/>
  <c r="E351" i="21" s="1"/>
  <c r="U367" i="21" a="1"/>
  <c r="U367" i="21" s="1"/>
  <c r="E367" i="21" s="1"/>
  <c r="U383" i="21" a="1"/>
  <c r="U383" i="21" s="1"/>
  <c r="E383" i="21" s="1"/>
  <c r="U55" i="21" a="1"/>
  <c r="U55" i="21" s="1"/>
  <c r="E55" i="21" s="1"/>
  <c r="U119" i="21" a="1"/>
  <c r="U119" i="21" s="1"/>
  <c r="E119" i="21" s="1"/>
  <c r="U183" i="21" a="1"/>
  <c r="U183" i="21" s="1"/>
  <c r="E183" i="21" s="1"/>
  <c r="U231" i="21" a="1"/>
  <c r="U231" i="21" s="1"/>
  <c r="E231" i="21" s="1"/>
  <c r="U263" i="21" a="1"/>
  <c r="U263" i="21" s="1"/>
  <c r="E263" i="21" s="1"/>
  <c r="U295" i="21" a="1"/>
  <c r="U295" i="21" s="1"/>
  <c r="E295" i="21" s="1"/>
  <c r="U327" i="21" a="1"/>
  <c r="U327" i="21" s="1"/>
  <c r="E327" i="21" s="1"/>
  <c r="U353" i="21" a="1"/>
  <c r="U353" i="21" s="1"/>
  <c r="E353" i="21" s="1"/>
  <c r="U369" i="21" a="1"/>
  <c r="U369" i="21" s="1"/>
  <c r="E369" i="21" s="1"/>
  <c r="U63" i="21" a="1"/>
  <c r="U63" i="21" s="1"/>
  <c r="E63" i="21" s="1"/>
  <c r="U127" i="21" a="1"/>
  <c r="U127" i="21" s="1"/>
  <c r="E127" i="21" s="1"/>
  <c r="U191" i="21" a="1"/>
  <c r="U191" i="21" s="1"/>
  <c r="E191" i="21" s="1"/>
  <c r="U236" i="21" a="1"/>
  <c r="U236" i="21" s="1"/>
  <c r="E236" i="21" s="1"/>
  <c r="U71" i="21" a="1"/>
  <c r="U71" i="21" s="1"/>
  <c r="E71" i="21" s="1"/>
  <c r="U135" i="21" a="1"/>
  <c r="U135" i="21" s="1"/>
  <c r="E135" i="21" s="1"/>
  <c r="U199" i="21" a="1"/>
  <c r="U199" i="21" s="1"/>
  <c r="E199" i="21" s="1"/>
  <c r="U239" i="21" a="1"/>
  <c r="U239" i="21" s="1"/>
  <c r="E239" i="21" s="1"/>
  <c r="U271" i="21" a="1"/>
  <c r="U271" i="21" s="1"/>
  <c r="E271" i="21" s="1"/>
  <c r="U303" i="21" a="1"/>
  <c r="U303" i="21" s="1"/>
  <c r="E303" i="21" s="1"/>
  <c r="U335" i="21" a="1"/>
  <c r="U335" i="21" s="1"/>
  <c r="E335" i="21" s="1"/>
  <c r="U358" i="21" a="1"/>
  <c r="U358" i="21" s="1"/>
  <c r="E358" i="21" s="1"/>
  <c r="U374" i="21" a="1"/>
  <c r="U374" i="21" s="1"/>
  <c r="E374" i="21" s="1"/>
  <c r="U79" i="21" a="1"/>
  <c r="U79" i="21" s="1"/>
  <c r="E79" i="21" s="1"/>
  <c r="U143" i="21" a="1"/>
  <c r="U143" i="21" s="1"/>
  <c r="E143" i="21" s="1"/>
  <c r="U207" i="21" a="1"/>
  <c r="U207" i="21" s="1"/>
  <c r="E207" i="21" s="1"/>
  <c r="U244" i="21" a="1"/>
  <c r="U244" i="21" s="1"/>
  <c r="E244" i="21" s="1"/>
  <c r="U276" i="21" a="1"/>
  <c r="U276" i="21" s="1"/>
  <c r="E276" i="21" s="1"/>
  <c r="U308" i="21" a="1"/>
  <c r="U308" i="21" s="1"/>
  <c r="E308" i="21" s="1"/>
  <c r="U340" i="21" a="1"/>
  <c r="U340" i="21" s="1"/>
  <c r="E340" i="21" s="1"/>
  <c r="U359" i="21" a="1"/>
  <c r="U359" i="21" s="1"/>
  <c r="E359" i="21" s="1"/>
  <c r="U375" i="21" a="1"/>
  <c r="U375" i="21" s="1"/>
  <c r="E375" i="21" s="1"/>
  <c r="U24" i="21" a="1"/>
  <c r="U24" i="21" s="1"/>
  <c r="E24" i="21" s="1"/>
  <c r="U87" i="21" a="1"/>
  <c r="U87" i="21" s="1"/>
  <c r="E87" i="21" s="1"/>
  <c r="U151" i="21" a="1"/>
  <c r="U151" i="21" s="1"/>
  <c r="E151" i="21" s="1"/>
  <c r="U284" i="21" a="1"/>
  <c r="U284" i="21" s="1"/>
  <c r="E284" i="21" s="1"/>
  <c r="U361" i="21" a="1"/>
  <c r="U361" i="21" s="1"/>
  <c r="E361" i="21" s="1"/>
  <c r="U159" i="21" a="1"/>
  <c r="U159" i="21" s="1"/>
  <c r="E159" i="21" s="1"/>
  <c r="U300" i="21" a="1"/>
  <c r="U300" i="21" s="1"/>
  <c r="E300" i="21" s="1"/>
  <c r="U364" i="21" a="1"/>
  <c r="U364" i="21" s="1"/>
  <c r="E364" i="21" s="1"/>
  <c r="U95" i="21" a="1"/>
  <c r="U95" i="21" s="1"/>
  <c r="E95" i="21" s="1"/>
  <c r="U215" i="21" a="1"/>
  <c r="U215" i="21" s="1"/>
  <c r="E215" i="21" s="1"/>
  <c r="U311" i="21" a="1"/>
  <c r="U311" i="21" s="1"/>
  <c r="E311" i="21" s="1"/>
  <c r="U372" i="21" a="1"/>
  <c r="U372" i="21" s="1"/>
  <c r="E372" i="21" s="1"/>
  <c r="U279" i="21" a="1"/>
  <c r="U279" i="21" s="1"/>
  <c r="E279" i="21" s="1"/>
  <c r="U220" i="21" a="1"/>
  <c r="U220" i="21" s="1"/>
  <c r="E220" i="21" s="1"/>
  <c r="U316" i="21" a="1"/>
  <c r="U316" i="21" s="1"/>
  <c r="E316" i="21" s="1"/>
  <c r="U377" i="21" a="1"/>
  <c r="U377" i="21" s="1"/>
  <c r="E377" i="21" s="1"/>
  <c r="U247" i="21" a="1"/>
  <c r="U247" i="21" s="1"/>
  <c r="E247" i="21" s="1"/>
  <c r="U332" i="21" a="1"/>
  <c r="U332" i="21" s="1"/>
  <c r="E332" i="21" s="1"/>
  <c r="U380" i="21" a="1"/>
  <c r="U380" i="21" s="1"/>
  <c r="E380" i="21" s="1"/>
  <c r="U252" i="21" a="1"/>
  <c r="U252" i="21" s="1"/>
  <c r="E252" i="21" s="1"/>
  <c r="U343" i="21" a="1"/>
  <c r="U343" i="21" s="1"/>
  <c r="E343" i="21" s="1"/>
  <c r="U32" i="21" a="1"/>
  <c r="U32" i="21" s="1"/>
  <c r="E32" i="21" s="1"/>
  <c r="U268" i="21" a="1"/>
  <c r="U268" i="21" s="1"/>
  <c r="E268" i="21" s="1"/>
  <c r="U348" i="21" a="1"/>
  <c r="U348" i="21" s="1"/>
  <c r="E348" i="21" s="1"/>
  <c r="U356" i="21" a="1"/>
  <c r="U356" i="21" s="1"/>
  <c r="E356" i="21" s="1"/>
  <c r="U2" i="21" a="1"/>
  <c r="U2" i="21" s="1"/>
  <c r="E2" i="21" s="1"/>
  <c r="F43" i="22"/>
  <c r="F42" i="22"/>
  <c r="G43" i="22"/>
  <c r="D44" i="22"/>
  <c r="D43" i="22" s="1"/>
  <c r="C15" i="2"/>
  <c r="C43" i="22"/>
  <c r="I44" i="22"/>
  <c r="I43" i="22" s="1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E44" i="22"/>
  <c r="E43" i="22" s="1"/>
  <c r="AL2" i="20"/>
  <c r="G356" i="21" l="1"/>
  <c r="H356" i="21"/>
  <c r="B356" i="21"/>
  <c r="C356" i="21"/>
  <c r="D356" i="21"/>
  <c r="F356" i="21"/>
  <c r="D223" i="21"/>
  <c r="H223" i="21"/>
  <c r="B223" i="21"/>
  <c r="C223" i="21"/>
  <c r="F223" i="21"/>
  <c r="G223" i="21"/>
  <c r="B116" i="21"/>
  <c r="D116" i="21"/>
  <c r="G116" i="21"/>
  <c r="C116" i="21"/>
  <c r="F116" i="21"/>
  <c r="H116" i="21"/>
  <c r="F370" i="21"/>
  <c r="G370" i="21"/>
  <c r="H370" i="21"/>
  <c r="C370" i="21"/>
  <c r="B370" i="21"/>
  <c r="D370" i="21"/>
  <c r="G380" i="21"/>
  <c r="H380" i="21"/>
  <c r="B380" i="21"/>
  <c r="C380" i="21"/>
  <c r="D380" i="21"/>
  <c r="F380" i="21"/>
  <c r="G151" i="21"/>
  <c r="H151" i="21"/>
  <c r="B151" i="21"/>
  <c r="C151" i="21"/>
  <c r="D151" i="21"/>
  <c r="F151" i="21"/>
  <c r="B271" i="21"/>
  <c r="F271" i="21"/>
  <c r="D271" i="21"/>
  <c r="G271" i="21"/>
  <c r="H271" i="21"/>
  <c r="C271" i="21"/>
  <c r="G119" i="21"/>
  <c r="H119" i="21"/>
  <c r="B119" i="21"/>
  <c r="C119" i="21"/>
  <c r="D119" i="21"/>
  <c r="F119" i="21"/>
  <c r="F228" i="21"/>
  <c r="G228" i="21"/>
  <c r="H228" i="21"/>
  <c r="C228" i="21"/>
  <c r="B228" i="21"/>
  <c r="D228" i="21"/>
  <c r="F287" i="21"/>
  <c r="G287" i="21"/>
  <c r="H287" i="21"/>
  <c r="B287" i="21"/>
  <c r="C287" i="21"/>
  <c r="D287" i="21"/>
  <c r="H365" i="21"/>
  <c r="B365" i="21"/>
  <c r="C365" i="21"/>
  <c r="D365" i="21"/>
  <c r="F365" i="21"/>
  <c r="G365" i="21"/>
  <c r="D301" i="21"/>
  <c r="F301" i="21"/>
  <c r="G301" i="21"/>
  <c r="H301" i="21"/>
  <c r="B301" i="21"/>
  <c r="C301" i="21"/>
  <c r="F237" i="21"/>
  <c r="G237" i="21"/>
  <c r="H237" i="21"/>
  <c r="B237" i="21"/>
  <c r="D237" i="21"/>
  <c r="C237" i="21"/>
  <c r="F173" i="21"/>
  <c r="G173" i="21"/>
  <c r="H173" i="21"/>
  <c r="B173" i="21"/>
  <c r="C173" i="21"/>
  <c r="D173" i="21"/>
  <c r="C109" i="21"/>
  <c r="F109" i="21"/>
  <c r="H109" i="21"/>
  <c r="B109" i="21"/>
  <c r="D109" i="21"/>
  <c r="G109" i="21"/>
  <c r="D45" i="21"/>
  <c r="F45" i="21"/>
  <c r="G45" i="21"/>
  <c r="B45" i="21"/>
  <c r="C45" i="21"/>
  <c r="H45" i="21"/>
  <c r="D196" i="21"/>
  <c r="F196" i="21"/>
  <c r="G196" i="21"/>
  <c r="B196" i="21"/>
  <c r="C196" i="21"/>
  <c r="H196" i="21"/>
  <c r="B132" i="21"/>
  <c r="D132" i="21"/>
  <c r="G132" i="21"/>
  <c r="C132" i="21"/>
  <c r="F132" i="21"/>
  <c r="H132" i="21"/>
  <c r="C68" i="21"/>
  <c r="D68" i="21"/>
  <c r="F68" i="21"/>
  <c r="B68" i="21"/>
  <c r="H68" i="21"/>
  <c r="G68" i="21"/>
  <c r="D5" i="21"/>
  <c r="F5" i="21"/>
  <c r="G5" i="21"/>
  <c r="B5" i="21"/>
  <c r="C5" i="21"/>
  <c r="H5" i="21"/>
  <c r="B323" i="21"/>
  <c r="D323" i="21"/>
  <c r="F323" i="21"/>
  <c r="C323" i="21"/>
  <c r="G323" i="21"/>
  <c r="H323" i="21"/>
  <c r="F259" i="21"/>
  <c r="B259" i="21"/>
  <c r="C259" i="21"/>
  <c r="D259" i="21"/>
  <c r="G259" i="21"/>
  <c r="H259" i="21"/>
  <c r="C195" i="21"/>
  <c r="F195" i="21"/>
  <c r="H195" i="21"/>
  <c r="B195" i="21"/>
  <c r="D195" i="21"/>
  <c r="G195" i="21"/>
  <c r="C131" i="21"/>
  <c r="D131" i="21"/>
  <c r="F131" i="21"/>
  <c r="H131" i="21"/>
  <c r="B131" i="21"/>
  <c r="G131" i="21"/>
  <c r="B67" i="21"/>
  <c r="C67" i="21"/>
  <c r="D67" i="21"/>
  <c r="H67" i="21"/>
  <c r="F67" i="21"/>
  <c r="G67" i="21"/>
  <c r="C4" i="21"/>
  <c r="D4" i="21"/>
  <c r="F4" i="21"/>
  <c r="B4" i="21"/>
  <c r="G4" i="21"/>
  <c r="H4" i="21"/>
  <c r="C322" i="21"/>
  <c r="D322" i="21"/>
  <c r="G322" i="21"/>
  <c r="H322" i="21"/>
  <c r="B322" i="21"/>
  <c r="F322" i="21"/>
  <c r="D258" i="21"/>
  <c r="F258" i="21"/>
  <c r="G258" i="21"/>
  <c r="H258" i="21"/>
  <c r="C258" i="21"/>
  <c r="B258" i="21"/>
  <c r="B194" i="21"/>
  <c r="D194" i="21"/>
  <c r="G194" i="21"/>
  <c r="H194" i="21"/>
  <c r="C194" i="21"/>
  <c r="F194" i="21"/>
  <c r="H130" i="21"/>
  <c r="B130" i="21"/>
  <c r="C130" i="21"/>
  <c r="D130" i="21"/>
  <c r="F130" i="21"/>
  <c r="G130" i="21"/>
  <c r="B66" i="21"/>
  <c r="C66" i="21"/>
  <c r="D66" i="21"/>
  <c r="G66" i="21"/>
  <c r="H66" i="21"/>
  <c r="F66" i="21"/>
  <c r="B3" i="21"/>
  <c r="C3" i="21"/>
  <c r="D3" i="21"/>
  <c r="H3" i="21"/>
  <c r="F3" i="21"/>
  <c r="G3" i="21"/>
  <c r="H289" i="21"/>
  <c r="B289" i="21"/>
  <c r="C289" i="21"/>
  <c r="D289" i="21"/>
  <c r="F289" i="21"/>
  <c r="G289" i="21"/>
  <c r="B225" i="21"/>
  <c r="C225" i="21"/>
  <c r="D225" i="21"/>
  <c r="F225" i="21"/>
  <c r="H225" i="21"/>
  <c r="G225" i="21"/>
  <c r="G161" i="21"/>
  <c r="B161" i="21"/>
  <c r="D161" i="21"/>
  <c r="F161" i="21"/>
  <c r="H161" i="21"/>
  <c r="C161" i="21"/>
  <c r="H97" i="21"/>
  <c r="B97" i="21"/>
  <c r="C97" i="21"/>
  <c r="F97" i="21"/>
  <c r="G97" i="21"/>
  <c r="D97" i="21"/>
  <c r="B26" i="21"/>
  <c r="C26" i="21"/>
  <c r="D26" i="21"/>
  <c r="G26" i="21"/>
  <c r="H26" i="21"/>
  <c r="F26" i="21"/>
  <c r="B344" i="21"/>
  <c r="C344" i="21"/>
  <c r="D344" i="21"/>
  <c r="G344" i="21"/>
  <c r="H344" i="21"/>
  <c r="F344" i="21"/>
  <c r="B280" i="21"/>
  <c r="C280" i="21"/>
  <c r="G280" i="21"/>
  <c r="F280" i="21"/>
  <c r="H280" i="21"/>
  <c r="D280" i="21"/>
  <c r="H216" i="21"/>
  <c r="B216" i="21"/>
  <c r="C216" i="21"/>
  <c r="D216" i="21"/>
  <c r="F216" i="21"/>
  <c r="G216" i="21"/>
  <c r="F152" i="21"/>
  <c r="H152" i="21"/>
  <c r="C152" i="21"/>
  <c r="G152" i="21"/>
  <c r="B152" i="21"/>
  <c r="D152" i="21"/>
  <c r="G88" i="21"/>
  <c r="H88" i="21"/>
  <c r="B88" i="21"/>
  <c r="F88" i="21"/>
  <c r="C88" i="21"/>
  <c r="D88" i="21"/>
  <c r="H25" i="21"/>
  <c r="B25" i="21"/>
  <c r="C25" i="21"/>
  <c r="F25" i="21"/>
  <c r="G25" i="21"/>
  <c r="D25" i="21"/>
  <c r="G318" i="21"/>
  <c r="H318" i="21"/>
  <c r="C318" i="21"/>
  <c r="D318" i="21"/>
  <c r="F318" i="21"/>
  <c r="B318" i="21"/>
  <c r="H254" i="21"/>
  <c r="G254" i="21"/>
  <c r="B254" i="21"/>
  <c r="C254" i="21"/>
  <c r="D254" i="21"/>
  <c r="F254" i="21"/>
  <c r="F190" i="21"/>
  <c r="H190" i="21"/>
  <c r="C190" i="21"/>
  <c r="D190" i="21"/>
  <c r="G190" i="21"/>
  <c r="B190" i="21"/>
  <c r="D126" i="21"/>
  <c r="F126" i="21"/>
  <c r="G126" i="21"/>
  <c r="B126" i="21"/>
  <c r="C126" i="21"/>
  <c r="H126" i="21"/>
  <c r="F62" i="21"/>
  <c r="G62" i="21"/>
  <c r="H62" i="21"/>
  <c r="C62" i="21"/>
  <c r="D62" i="21"/>
  <c r="B62" i="21"/>
  <c r="G143" i="21"/>
  <c r="H143" i="21"/>
  <c r="B143" i="21"/>
  <c r="D143" i="21"/>
  <c r="F143" i="21"/>
  <c r="C143" i="21"/>
  <c r="C157" i="21"/>
  <c r="F157" i="21"/>
  <c r="H157" i="21"/>
  <c r="B157" i="21"/>
  <c r="D157" i="21"/>
  <c r="G157" i="21"/>
  <c r="B307" i="21"/>
  <c r="C307" i="21"/>
  <c r="D307" i="21"/>
  <c r="F307" i="21"/>
  <c r="G307" i="21"/>
  <c r="H307" i="21"/>
  <c r="B178" i="21"/>
  <c r="C178" i="21"/>
  <c r="D178" i="21"/>
  <c r="G178" i="21"/>
  <c r="F178" i="21"/>
  <c r="H178" i="21"/>
  <c r="F311" i="21"/>
  <c r="H311" i="21"/>
  <c r="B311" i="21"/>
  <c r="D311" i="21"/>
  <c r="G311" i="21"/>
  <c r="C311" i="21"/>
  <c r="F244" i="21"/>
  <c r="G244" i="21"/>
  <c r="H244" i="21"/>
  <c r="C244" i="21"/>
  <c r="B244" i="21"/>
  <c r="D244" i="21"/>
  <c r="F63" i="21"/>
  <c r="G63" i="21"/>
  <c r="H63" i="21"/>
  <c r="D63" i="21"/>
  <c r="B63" i="21"/>
  <c r="C63" i="21"/>
  <c r="F2" i="21"/>
  <c r="D2" i="21"/>
  <c r="C2" i="21"/>
  <c r="B2" i="21"/>
  <c r="H2" i="21"/>
  <c r="G2" i="21"/>
  <c r="C332" i="21"/>
  <c r="F332" i="21"/>
  <c r="G332" i="21"/>
  <c r="B332" i="21"/>
  <c r="D332" i="21"/>
  <c r="H332" i="21"/>
  <c r="G215" i="21"/>
  <c r="B215" i="21"/>
  <c r="D215" i="21"/>
  <c r="F215" i="21"/>
  <c r="H215" i="21"/>
  <c r="C215" i="21"/>
  <c r="F87" i="21"/>
  <c r="G87" i="21"/>
  <c r="H87" i="21"/>
  <c r="D87" i="21"/>
  <c r="C87" i="21"/>
  <c r="B87" i="21"/>
  <c r="G207" i="21"/>
  <c r="B207" i="21"/>
  <c r="D207" i="21"/>
  <c r="C207" i="21"/>
  <c r="H207" i="21"/>
  <c r="F207" i="21"/>
  <c r="H239" i="21"/>
  <c r="B239" i="21"/>
  <c r="C239" i="21"/>
  <c r="D239" i="21"/>
  <c r="F239" i="21"/>
  <c r="G239" i="21"/>
  <c r="D369" i="21"/>
  <c r="F369" i="21"/>
  <c r="G369" i="21"/>
  <c r="H369" i="21"/>
  <c r="B369" i="21"/>
  <c r="C369" i="21"/>
  <c r="F55" i="21"/>
  <c r="G55" i="21"/>
  <c r="H55" i="21"/>
  <c r="D55" i="21"/>
  <c r="C55" i="21"/>
  <c r="B55" i="21"/>
  <c r="G175" i="21"/>
  <c r="H175" i="21"/>
  <c r="B175" i="21"/>
  <c r="D175" i="21"/>
  <c r="C175" i="21"/>
  <c r="F175" i="21"/>
  <c r="B255" i="21"/>
  <c r="F255" i="21"/>
  <c r="C255" i="21"/>
  <c r="D255" i="21"/>
  <c r="G255" i="21"/>
  <c r="H255" i="21"/>
  <c r="H357" i="21"/>
  <c r="B357" i="21"/>
  <c r="C357" i="21"/>
  <c r="D357" i="21"/>
  <c r="F357" i="21"/>
  <c r="G357" i="21"/>
  <c r="D293" i="21"/>
  <c r="F293" i="21"/>
  <c r="G293" i="21"/>
  <c r="H293" i="21"/>
  <c r="B293" i="21"/>
  <c r="C293" i="21"/>
  <c r="F229" i="21"/>
  <c r="G229" i="21"/>
  <c r="H229" i="21"/>
  <c r="B229" i="21"/>
  <c r="D229" i="21"/>
  <c r="C229" i="21"/>
  <c r="C165" i="21"/>
  <c r="F165" i="21"/>
  <c r="H165" i="21"/>
  <c r="G165" i="21"/>
  <c r="B165" i="21"/>
  <c r="D165" i="21"/>
  <c r="C101" i="21"/>
  <c r="F101" i="21"/>
  <c r="H101" i="21"/>
  <c r="B101" i="21"/>
  <c r="G101" i="21"/>
  <c r="D101" i="21"/>
  <c r="D37" i="21"/>
  <c r="F37" i="21"/>
  <c r="G37" i="21"/>
  <c r="B37" i="21"/>
  <c r="C37" i="21"/>
  <c r="H37" i="21"/>
  <c r="D188" i="21"/>
  <c r="F188" i="21"/>
  <c r="G188" i="21"/>
  <c r="B188" i="21"/>
  <c r="C188" i="21"/>
  <c r="H188" i="21"/>
  <c r="B124" i="21"/>
  <c r="D124" i="21"/>
  <c r="G124" i="21"/>
  <c r="F124" i="21"/>
  <c r="C124" i="21"/>
  <c r="H124" i="21"/>
  <c r="C60" i="21"/>
  <c r="D60" i="21"/>
  <c r="F60" i="21"/>
  <c r="B60" i="21"/>
  <c r="G60" i="21"/>
  <c r="H60" i="21"/>
  <c r="F379" i="21"/>
  <c r="G379" i="21"/>
  <c r="H379" i="21"/>
  <c r="B379" i="21"/>
  <c r="D379" i="21"/>
  <c r="C379" i="21"/>
  <c r="B315" i="21"/>
  <c r="D315" i="21"/>
  <c r="F315" i="21"/>
  <c r="H315" i="21"/>
  <c r="C315" i="21"/>
  <c r="G315" i="21"/>
  <c r="F251" i="21"/>
  <c r="H251" i="21"/>
  <c r="B251" i="21"/>
  <c r="C251" i="21"/>
  <c r="D251" i="21"/>
  <c r="G251" i="21"/>
  <c r="C187" i="21"/>
  <c r="F187" i="21"/>
  <c r="H187" i="21"/>
  <c r="D187" i="21"/>
  <c r="B187" i="21"/>
  <c r="G187" i="21"/>
  <c r="C123" i="21"/>
  <c r="D123" i="21"/>
  <c r="F123" i="21"/>
  <c r="B123" i="21"/>
  <c r="G123" i="21"/>
  <c r="H123" i="21"/>
  <c r="B59" i="21"/>
  <c r="C59" i="21"/>
  <c r="D59" i="21"/>
  <c r="H59" i="21"/>
  <c r="G59" i="21"/>
  <c r="F59" i="21"/>
  <c r="F378" i="21"/>
  <c r="G378" i="21"/>
  <c r="H378" i="21"/>
  <c r="C378" i="21"/>
  <c r="B378" i="21"/>
  <c r="D378" i="21"/>
  <c r="C314" i="21"/>
  <c r="D314" i="21"/>
  <c r="B314" i="21"/>
  <c r="F314" i="21"/>
  <c r="G314" i="21"/>
  <c r="H314" i="21"/>
  <c r="D250" i="21"/>
  <c r="G250" i="21"/>
  <c r="F250" i="21"/>
  <c r="H250" i="21"/>
  <c r="B250" i="21"/>
  <c r="C250" i="21"/>
  <c r="B186" i="21"/>
  <c r="D186" i="21"/>
  <c r="G186" i="21"/>
  <c r="C186" i="21"/>
  <c r="F186" i="21"/>
  <c r="H186" i="21"/>
  <c r="H122" i="21"/>
  <c r="B122" i="21"/>
  <c r="C122" i="21"/>
  <c r="G122" i="21"/>
  <c r="D122" i="21"/>
  <c r="F122" i="21"/>
  <c r="B58" i="21"/>
  <c r="C58" i="21"/>
  <c r="D58" i="21"/>
  <c r="G58" i="21"/>
  <c r="H58" i="21"/>
  <c r="F58" i="21"/>
  <c r="B345" i="21"/>
  <c r="C345" i="21"/>
  <c r="D345" i="21"/>
  <c r="F345" i="21"/>
  <c r="G345" i="21"/>
  <c r="H345" i="21"/>
  <c r="C281" i="21"/>
  <c r="D281" i="21"/>
  <c r="H281" i="21"/>
  <c r="B281" i="21"/>
  <c r="F281" i="21"/>
  <c r="G281" i="21"/>
  <c r="C217" i="21"/>
  <c r="D217" i="21"/>
  <c r="F217" i="21"/>
  <c r="G217" i="21"/>
  <c r="H217" i="21"/>
  <c r="B217" i="21"/>
  <c r="G153" i="21"/>
  <c r="B153" i="21"/>
  <c r="D153" i="21"/>
  <c r="C153" i="21"/>
  <c r="F153" i="21"/>
  <c r="H153" i="21"/>
  <c r="H89" i="21"/>
  <c r="B89" i="21"/>
  <c r="C89" i="21"/>
  <c r="F89" i="21"/>
  <c r="G89" i="21"/>
  <c r="D89" i="21"/>
  <c r="B18" i="21"/>
  <c r="C18" i="21"/>
  <c r="D18" i="21"/>
  <c r="G18" i="21"/>
  <c r="H18" i="21"/>
  <c r="F18" i="21"/>
  <c r="G336" i="21"/>
  <c r="B336" i="21"/>
  <c r="C336" i="21"/>
  <c r="F336" i="21"/>
  <c r="H336" i="21"/>
  <c r="D336" i="21"/>
  <c r="B272" i="21"/>
  <c r="C272" i="21"/>
  <c r="G272" i="21"/>
  <c r="D272" i="21"/>
  <c r="H272" i="21"/>
  <c r="F272" i="21"/>
  <c r="H208" i="21"/>
  <c r="B208" i="21"/>
  <c r="C208" i="21"/>
  <c r="F208" i="21"/>
  <c r="G208" i="21"/>
  <c r="D208" i="21"/>
  <c r="F144" i="21"/>
  <c r="H144" i="21"/>
  <c r="C144" i="21"/>
  <c r="B144" i="21"/>
  <c r="D144" i="21"/>
  <c r="G144" i="21"/>
  <c r="G80" i="21"/>
  <c r="H80" i="21"/>
  <c r="B80" i="21"/>
  <c r="F80" i="21"/>
  <c r="C80" i="21"/>
  <c r="D80" i="21"/>
  <c r="H17" i="21"/>
  <c r="B17" i="21"/>
  <c r="C17" i="21"/>
  <c r="F17" i="21"/>
  <c r="G17" i="21"/>
  <c r="D17" i="21"/>
  <c r="G310" i="21"/>
  <c r="H310" i="21"/>
  <c r="B310" i="21"/>
  <c r="C310" i="21"/>
  <c r="F310" i="21"/>
  <c r="D310" i="21"/>
  <c r="G246" i="21"/>
  <c r="H246" i="21"/>
  <c r="B246" i="21"/>
  <c r="C246" i="21"/>
  <c r="D246" i="21"/>
  <c r="F246" i="21"/>
  <c r="F182" i="21"/>
  <c r="G182" i="21"/>
  <c r="H182" i="21"/>
  <c r="C182" i="21"/>
  <c r="D182" i="21"/>
  <c r="B182" i="21"/>
  <c r="D118" i="21"/>
  <c r="F118" i="21"/>
  <c r="G118" i="21"/>
  <c r="C118" i="21"/>
  <c r="H118" i="21"/>
  <c r="B118" i="21"/>
  <c r="F54" i="21"/>
  <c r="G54" i="21"/>
  <c r="H54" i="21"/>
  <c r="C54" i="21"/>
  <c r="D54" i="21"/>
  <c r="B54" i="21"/>
  <c r="F95" i="21"/>
  <c r="G95" i="21"/>
  <c r="H95" i="21"/>
  <c r="D95" i="21"/>
  <c r="C95" i="21"/>
  <c r="B95" i="21"/>
  <c r="H349" i="21"/>
  <c r="B349" i="21"/>
  <c r="C349" i="21"/>
  <c r="D349" i="21"/>
  <c r="F349" i="21"/>
  <c r="G349" i="21"/>
  <c r="F371" i="21"/>
  <c r="G371" i="21"/>
  <c r="H371" i="21"/>
  <c r="B371" i="21"/>
  <c r="D371" i="21"/>
  <c r="C371" i="21"/>
  <c r="C242" i="21"/>
  <c r="D242" i="21"/>
  <c r="F242" i="21"/>
  <c r="G242" i="21"/>
  <c r="H242" i="21"/>
  <c r="B242" i="21"/>
  <c r="C209" i="21"/>
  <c r="D209" i="21"/>
  <c r="F209" i="21"/>
  <c r="B209" i="21"/>
  <c r="G209" i="21"/>
  <c r="H209" i="21"/>
  <c r="G72" i="21"/>
  <c r="H72" i="21"/>
  <c r="B72" i="21"/>
  <c r="F72" i="21"/>
  <c r="C72" i="21"/>
  <c r="D72" i="21"/>
  <c r="F46" i="21"/>
  <c r="G46" i="21"/>
  <c r="H46" i="21"/>
  <c r="C46" i="21"/>
  <c r="D46" i="21"/>
  <c r="B46" i="21"/>
  <c r="D353" i="21"/>
  <c r="F353" i="21"/>
  <c r="G353" i="21"/>
  <c r="H353" i="21"/>
  <c r="B353" i="21"/>
  <c r="C353" i="21"/>
  <c r="F30" i="21"/>
  <c r="G30" i="21"/>
  <c r="H30" i="21"/>
  <c r="C30" i="21"/>
  <c r="D30" i="21"/>
  <c r="B30" i="21"/>
  <c r="C179" i="21"/>
  <c r="D179" i="21"/>
  <c r="F179" i="21"/>
  <c r="H179" i="21"/>
  <c r="B179" i="21"/>
  <c r="G179" i="21"/>
  <c r="H337" i="21"/>
  <c r="B337" i="21"/>
  <c r="C337" i="21"/>
  <c r="D337" i="21"/>
  <c r="F337" i="21"/>
  <c r="G337" i="21"/>
  <c r="G328" i="21"/>
  <c r="B328" i="21"/>
  <c r="C328" i="21"/>
  <c r="D328" i="21"/>
  <c r="H328" i="21"/>
  <c r="F328" i="21"/>
  <c r="H9" i="21"/>
  <c r="B9" i="21"/>
  <c r="C9" i="21"/>
  <c r="F9" i="21"/>
  <c r="G9" i="21"/>
  <c r="D9" i="21"/>
  <c r="D377" i="21"/>
  <c r="F377" i="21"/>
  <c r="G377" i="21"/>
  <c r="H377" i="21"/>
  <c r="B377" i="21"/>
  <c r="C377" i="21"/>
  <c r="F327" i="21"/>
  <c r="H327" i="21"/>
  <c r="B327" i="21"/>
  <c r="D327" i="21"/>
  <c r="G327" i="21"/>
  <c r="C327" i="21"/>
  <c r="B367" i="21"/>
  <c r="C367" i="21"/>
  <c r="D367" i="21"/>
  <c r="F367" i="21"/>
  <c r="H367" i="21"/>
  <c r="G367" i="21"/>
  <c r="F47" i="21"/>
  <c r="G47" i="21"/>
  <c r="H47" i="21"/>
  <c r="D47" i="21"/>
  <c r="B47" i="21"/>
  <c r="C47" i="21"/>
  <c r="B167" i="21"/>
  <c r="F167" i="21"/>
  <c r="G167" i="21"/>
  <c r="H167" i="21"/>
  <c r="C167" i="21"/>
  <c r="D167" i="21"/>
  <c r="D341" i="21"/>
  <c r="F341" i="21"/>
  <c r="G341" i="21"/>
  <c r="H341" i="21"/>
  <c r="B341" i="21"/>
  <c r="C341" i="21"/>
  <c r="G277" i="21"/>
  <c r="H277" i="21"/>
  <c r="D277" i="21"/>
  <c r="B277" i="21"/>
  <c r="C277" i="21"/>
  <c r="F277" i="21"/>
  <c r="G213" i="21"/>
  <c r="H213" i="21"/>
  <c r="B213" i="21"/>
  <c r="C213" i="21"/>
  <c r="D213" i="21"/>
  <c r="F213" i="21"/>
  <c r="C149" i="21"/>
  <c r="F149" i="21"/>
  <c r="H149" i="21"/>
  <c r="B149" i="21"/>
  <c r="G149" i="21"/>
  <c r="D149" i="21"/>
  <c r="D85" i="21"/>
  <c r="F85" i="21"/>
  <c r="G85" i="21"/>
  <c r="B85" i="21"/>
  <c r="C85" i="21"/>
  <c r="H85" i="21"/>
  <c r="F22" i="21"/>
  <c r="G22" i="21"/>
  <c r="H22" i="21"/>
  <c r="C22" i="21"/>
  <c r="D22" i="21"/>
  <c r="B22" i="21"/>
  <c r="B172" i="21"/>
  <c r="G172" i="21"/>
  <c r="C172" i="21"/>
  <c r="D172" i="21"/>
  <c r="F172" i="21"/>
  <c r="H172" i="21"/>
  <c r="B108" i="21"/>
  <c r="D108" i="21"/>
  <c r="G108" i="21"/>
  <c r="F108" i="21"/>
  <c r="C108" i="21"/>
  <c r="H108" i="21"/>
  <c r="C44" i="21"/>
  <c r="D44" i="21"/>
  <c r="F44" i="21"/>
  <c r="B44" i="21"/>
  <c r="G44" i="21"/>
  <c r="H44" i="21"/>
  <c r="F363" i="21"/>
  <c r="G363" i="21"/>
  <c r="H363" i="21"/>
  <c r="B363" i="21"/>
  <c r="D363" i="21"/>
  <c r="C363" i="21"/>
  <c r="B299" i="21"/>
  <c r="C299" i="21"/>
  <c r="D299" i="21"/>
  <c r="F299" i="21"/>
  <c r="H299" i="21"/>
  <c r="G299" i="21"/>
  <c r="D235" i="21"/>
  <c r="F235" i="21"/>
  <c r="G235" i="21"/>
  <c r="H235" i="21"/>
  <c r="B235" i="21"/>
  <c r="C235" i="21"/>
  <c r="F171" i="21"/>
  <c r="B171" i="21"/>
  <c r="C171" i="21"/>
  <c r="D171" i="21"/>
  <c r="G171" i="21"/>
  <c r="H171" i="21"/>
  <c r="C107" i="21"/>
  <c r="D107" i="21"/>
  <c r="F107" i="21"/>
  <c r="B107" i="21"/>
  <c r="G107" i="21"/>
  <c r="H107" i="21"/>
  <c r="B43" i="21"/>
  <c r="C43" i="21"/>
  <c r="D43" i="21"/>
  <c r="H43" i="21"/>
  <c r="F43" i="21"/>
  <c r="G43" i="21"/>
  <c r="F362" i="21"/>
  <c r="G362" i="21"/>
  <c r="H362" i="21"/>
  <c r="C362" i="21"/>
  <c r="B362" i="21"/>
  <c r="D362" i="21"/>
  <c r="B298" i="21"/>
  <c r="C298" i="21"/>
  <c r="D298" i="21"/>
  <c r="G298" i="21"/>
  <c r="F298" i="21"/>
  <c r="H298" i="21"/>
  <c r="C234" i="21"/>
  <c r="D234" i="21"/>
  <c r="F234" i="21"/>
  <c r="G234" i="21"/>
  <c r="B234" i="21"/>
  <c r="H234" i="21"/>
  <c r="H170" i="21"/>
  <c r="F170" i="21"/>
  <c r="G170" i="21"/>
  <c r="B170" i="21"/>
  <c r="C170" i="21"/>
  <c r="D170" i="21"/>
  <c r="H106" i="21"/>
  <c r="B106" i="21"/>
  <c r="C106" i="21"/>
  <c r="G106" i="21"/>
  <c r="D106" i="21"/>
  <c r="F106" i="21"/>
  <c r="B42" i="21"/>
  <c r="C42" i="21"/>
  <c r="D42" i="21"/>
  <c r="G42" i="21"/>
  <c r="H42" i="21"/>
  <c r="F42" i="21"/>
  <c r="H329" i="21"/>
  <c r="B329" i="21"/>
  <c r="C329" i="21"/>
  <c r="D329" i="21"/>
  <c r="F329" i="21"/>
  <c r="G329" i="21"/>
  <c r="C265" i="21"/>
  <c r="D265" i="21"/>
  <c r="H265" i="21"/>
  <c r="G265" i="21"/>
  <c r="F265" i="21"/>
  <c r="B265" i="21"/>
  <c r="C201" i="21"/>
  <c r="D201" i="21"/>
  <c r="F201" i="21"/>
  <c r="G201" i="21"/>
  <c r="H201" i="21"/>
  <c r="B201" i="21"/>
  <c r="G137" i="21"/>
  <c r="B137" i="21"/>
  <c r="D137" i="21"/>
  <c r="C137" i="21"/>
  <c r="F137" i="21"/>
  <c r="H137" i="21"/>
  <c r="H73" i="21"/>
  <c r="B73" i="21"/>
  <c r="C73" i="21"/>
  <c r="F73" i="21"/>
  <c r="G73" i="21"/>
  <c r="D73" i="21"/>
  <c r="C384" i="21"/>
  <c r="D384" i="21"/>
  <c r="F384" i="21"/>
  <c r="G384" i="21"/>
  <c r="H384" i="21"/>
  <c r="B384" i="21"/>
  <c r="G320" i="21"/>
  <c r="B320" i="21"/>
  <c r="C320" i="21"/>
  <c r="F320" i="21"/>
  <c r="H320" i="21"/>
  <c r="D320" i="21"/>
  <c r="B256" i="21"/>
  <c r="C256" i="21"/>
  <c r="G256" i="21"/>
  <c r="F256" i="21"/>
  <c r="H256" i="21"/>
  <c r="D256" i="21"/>
  <c r="H192" i="21"/>
  <c r="B192" i="21"/>
  <c r="C192" i="21"/>
  <c r="F192" i="21"/>
  <c r="G192" i="21"/>
  <c r="D192" i="21"/>
  <c r="F128" i="21"/>
  <c r="H128" i="21"/>
  <c r="C128" i="21"/>
  <c r="B128" i="21"/>
  <c r="D128" i="21"/>
  <c r="G128" i="21"/>
  <c r="G64" i="21"/>
  <c r="H64" i="21"/>
  <c r="B64" i="21"/>
  <c r="F64" i="21"/>
  <c r="D64" i="21"/>
  <c r="C64" i="21"/>
  <c r="G16" i="21"/>
  <c r="H16" i="21"/>
  <c r="B16" i="21"/>
  <c r="F16" i="21"/>
  <c r="C16" i="21"/>
  <c r="D16" i="21"/>
  <c r="F294" i="21"/>
  <c r="G294" i="21"/>
  <c r="H294" i="21"/>
  <c r="B294" i="21"/>
  <c r="C294" i="21"/>
  <c r="D294" i="21"/>
  <c r="G230" i="21"/>
  <c r="H230" i="21"/>
  <c r="B230" i="21"/>
  <c r="C230" i="21"/>
  <c r="D230" i="21"/>
  <c r="F230" i="21"/>
  <c r="D166" i="21"/>
  <c r="G166" i="21"/>
  <c r="B166" i="21"/>
  <c r="C166" i="21"/>
  <c r="H166" i="21"/>
  <c r="F166" i="21"/>
  <c r="D102" i="21"/>
  <c r="F102" i="21"/>
  <c r="G102" i="21"/>
  <c r="C102" i="21"/>
  <c r="H102" i="21"/>
  <c r="B102" i="21"/>
  <c r="F38" i="21"/>
  <c r="G38" i="21"/>
  <c r="H38" i="21"/>
  <c r="C38" i="21"/>
  <c r="D38" i="21"/>
  <c r="B38" i="21"/>
  <c r="G199" i="21"/>
  <c r="B199" i="21"/>
  <c r="D199" i="21"/>
  <c r="F199" i="21"/>
  <c r="H199" i="21"/>
  <c r="C199" i="21"/>
  <c r="G221" i="21"/>
  <c r="H221" i="21"/>
  <c r="B221" i="21"/>
  <c r="C221" i="21"/>
  <c r="F221" i="21"/>
  <c r="D221" i="21"/>
  <c r="D243" i="21"/>
  <c r="F243" i="21"/>
  <c r="G243" i="21"/>
  <c r="H243" i="21"/>
  <c r="B243" i="21"/>
  <c r="C243" i="21"/>
  <c r="H114" i="21"/>
  <c r="B114" i="21"/>
  <c r="C114" i="21"/>
  <c r="D114" i="21"/>
  <c r="F114" i="21"/>
  <c r="G114" i="21"/>
  <c r="H81" i="21"/>
  <c r="B81" i="21"/>
  <c r="C81" i="21"/>
  <c r="F81" i="21"/>
  <c r="G81" i="21"/>
  <c r="D81" i="21"/>
  <c r="F136" i="21"/>
  <c r="H136" i="21"/>
  <c r="C136" i="21"/>
  <c r="G136" i="21"/>
  <c r="B136" i="21"/>
  <c r="D136" i="21"/>
  <c r="D110" i="21"/>
  <c r="F110" i="21"/>
  <c r="G110" i="21"/>
  <c r="B110" i="21"/>
  <c r="C110" i="21"/>
  <c r="H110" i="21"/>
  <c r="F79" i="21"/>
  <c r="G79" i="21"/>
  <c r="H79" i="21"/>
  <c r="D79" i="21"/>
  <c r="B79" i="21"/>
  <c r="C79" i="21"/>
  <c r="C316" i="21"/>
  <c r="F316" i="21"/>
  <c r="G316" i="21"/>
  <c r="B316" i="21"/>
  <c r="D316" i="21"/>
  <c r="H316" i="21"/>
  <c r="C300" i="21"/>
  <c r="D300" i="21"/>
  <c r="F300" i="21"/>
  <c r="G300" i="21"/>
  <c r="B300" i="21"/>
  <c r="H300" i="21"/>
  <c r="B359" i="21"/>
  <c r="C359" i="21"/>
  <c r="D359" i="21"/>
  <c r="F359" i="21"/>
  <c r="H359" i="21"/>
  <c r="G359" i="21"/>
  <c r="B374" i="21"/>
  <c r="C374" i="21"/>
  <c r="D374" i="21"/>
  <c r="G374" i="21"/>
  <c r="F374" i="21"/>
  <c r="H374" i="21"/>
  <c r="F71" i="21"/>
  <c r="G71" i="21"/>
  <c r="H71" i="21"/>
  <c r="D71" i="21"/>
  <c r="B71" i="21"/>
  <c r="C71" i="21"/>
  <c r="F295" i="21"/>
  <c r="G295" i="21"/>
  <c r="H295" i="21"/>
  <c r="B295" i="21"/>
  <c r="C295" i="21"/>
  <c r="D295" i="21"/>
  <c r="B351" i="21"/>
  <c r="C351" i="21"/>
  <c r="D351" i="21"/>
  <c r="F351" i="21"/>
  <c r="H351" i="21"/>
  <c r="G351" i="21"/>
  <c r="B382" i="21"/>
  <c r="C382" i="21"/>
  <c r="D382" i="21"/>
  <c r="G382" i="21"/>
  <c r="F382" i="21"/>
  <c r="H382" i="21"/>
  <c r="G103" i="21"/>
  <c r="H103" i="21"/>
  <c r="B103" i="21"/>
  <c r="C103" i="21"/>
  <c r="D103" i="21"/>
  <c r="F103" i="21"/>
  <c r="D333" i="21"/>
  <c r="F333" i="21"/>
  <c r="G333" i="21"/>
  <c r="H333" i="21"/>
  <c r="B333" i="21"/>
  <c r="C333" i="21"/>
  <c r="G269" i="21"/>
  <c r="H269" i="21"/>
  <c r="D269" i="21"/>
  <c r="F269" i="21"/>
  <c r="B269" i="21"/>
  <c r="C269" i="21"/>
  <c r="G205" i="21"/>
  <c r="H205" i="21"/>
  <c r="B205" i="21"/>
  <c r="C205" i="21"/>
  <c r="F205" i="21"/>
  <c r="D205" i="21"/>
  <c r="C141" i="21"/>
  <c r="F141" i="21"/>
  <c r="H141" i="21"/>
  <c r="B141" i="21"/>
  <c r="D141" i="21"/>
  <c r="G141" i="21"/>
  <c r="D77" i="21"/>
  <c r="F77" i="21"/>
  <c r="G77" i="21"/>
  <c r="B77" i="21"/>
  <c r="C77" i="21"/>
  <c r="H77" i="21"/>
  <c r="F14" i="21"/>
  <c r="G14" i="21"/>
  <c r="H14" i="21"/>
  <c r="C14" i="21"/>
  <c r="D14" i="21"/>
  <c r="B14" i="21"/>
  <c r="B164" i="21"/>
  <c r="G164" i="21"/>
  <c r="C164" i="21"/>
  <c r="D164" i="21"/>
  <c r="F164" i="21"/>
  <c r="H164" i="21"/>
  <c r="B100" i="21"/>
  <c r="D100" i="21"/>
  <c r="G100" i="21"/>
  <c r="C100" i="21"/>
  <c r="F100" i="21"/>
  <c r="H100" i="21"/>
  <c r="C36" i="21"/>
  <c r="D36" i="21"/>
  <c r="F36" i="21"/>
  <c r="B36" i="21"/>
  <c r="G36" i="21"/>
  <c r="H36" i="21"/>
  <c r="F355" i="21"/>
  <c r="G355" i="21"/>
  <c r="H355" i="21"/>
  <c r="B355" i="21"/>
  <c r="D355" i="21"/>
  <c r="C355" i="21"/>
  <c r="B291" i="21"/>
  <c r="C291" i="21"/>
  <c r="D291" i="21"/>
  <c r="F291" i="21"/>
  <c r="G291" i="21"/>
  <c r="H291" i="21"/>
  <c r="D227" i="21"/>
  <c r="F227" i="21"/>
  <c r="G227" i="21"/>
  <c r="H227" i="21"/>
  <c r="B227" i="21"/>
  <c r="C227" i="21"/>
  <c r="D163" i="21"/>
  <c r="F163" i="21"/>
  <c r="G163" i="21"/>
  <c r="H163" i="21"/>
  <c r="C163" i="21"/>
  <c r="B163" i="21"/>
  <c r="B99" i="21"/>
  <c r="C99" i="21"/>
  <c r="D99" i="21"/>
  <c r="H99" i="21"/>
  <c r="G99" i="21"/>
  <c r="F99" i="21"/>
  <c r="B35" i="21"/>
  <c r="C35" i="21"/>
  <c r="D35" i="21"/>
  <c r="H35" i="21"/>
  <c r="F35" i="21"/>
  <c r="G35" i="21"/>
  <c r="F354" i="21"/>
  <c r="G354" i="21"/>
  <c r="H354" i="21"/>
  <c r="C354" i="21"/>
  <c r="D354" i="21"/>
  <c r="B354" i="21"/>
  <c r="B290" i="21"/>
  <c r="C290" i="21"/>
  <c r="D290" i="21"/>
  <c r="G290" i="21"/>
  <c r="H290" i="21"/>
  <c r="F290" i="21"/>
  <c r="C226" i="21"/>
  <c r="D226" i="21"/>
  <c r="F226" i="21"/>
  <c r="G226" i="21"/>
  <c r="B226" i="21"/>
  <c r="H226" i="21"/>
  <c r="H162" i="21"/>
  <c r="B162" i="21"/>
  <c r="C162" i="21"/>
  <c r="D162" i="21"/>
  <c r="F162" i="21"/>
  <c r="G162" i="21"/>
  <c r="B98" i="21"/>
  <c r="C98" i="21"/>
  <c r="D98" i="21"/>
  <c r="G98" i="21"/>
  <c r="H98" i="21"/>
  <c r="F98" i="21"/>
  <c r="B34" i="21"/>
  <c r="C34" i="21"/>
  <c r="D34" i="21"/>
  <c r="G34" i="21"/>
  <c r="H34" i="21"/>
  <c r="F34" i="21"/>
  <c r="H321" i="21"/>
  <c r="B321" i="21"/>
  <c r="C321" i="21"/>
  <c r="D321" i="21"/>
  <c r="F321" i="21"/>
  <c r="G321" i="21"/>
  <c r="C257" i="21"/>
  <c r="D257" i="21"/>
  <c r="H257" i="21"/>
  <c r="B257" i="21"/>
  <c r="F257" i="21"/>
  <c r="G257" i="21"/>
  <c r="C193" i="21"/>
  <c r="D193" i="21"/>
  <c r="F193" i="21"/>
  <c r="B193" i="21"/>
  <c r="G193" i="21"/>
  <c r="H193" i="21"/>
  <c r="G129" i="21"/>
  <c r="B129" i="21"/>
  <c r="D129" i="21"/>
  <c r="F129" i="21"/>
  <c r="H129" i="21"/>
  <c r="C129" i="21"/>
  <c r="H65" i="21"/>
  <c r="B65" i="21"/>
  <c r="C65" i="21"/>
  <c r="F65" i="21"/>
  <c r="G65" i="21"/>
  <c r="D65" i="21"/>
  <c r="C376" i="21"/>
  <c r="D376" i="21"/>
  <c r="F376" i="21"/>
  <c r="G376" i="21"/>
  <c r="B376" i="21"/>
  <c r="H376" i="21"/>
  <c r="G312" i="21"/>
  <c r="B312" i="21"/>
  <c r="C312" i="21"/>
  <c r="D312" i="21"/>
  <c r="H312" i="21"/>
  <c r="F312" i="21"/>
  <c r="B248" i="21"/>
  <c r="C248" i="21"/>
  <c r="D248" i="21"/>
  <c r="G248" i="21"/>
  <c r="F248" i="21"/>
  <c r="H248" i="21"/>
  <c r="H184" i="21"/>
  <c r="B184" i="21"/>
  <c r="C184" i="21"/>
  <c r="D184" i="21"/>
  <c r="F184" i="21"/>
  <c r="G184" i="21"/>
  <c r="F120" i="21"/>
  <c r="H120" i="21"/>
  <c r="C120" i="21"/>
  <c r="G120" i="21"/>
  <c r="B120" i="21"/>
  <c r="D120" i="21"/>
  <c r="G56" i="21"/>
  <c r="H56" i="21"/>
  <c r="B56" i="21"/>
  <c r="F56" i="21"/>
  <c r="C56" i="21"/>
  <c r="D56" i="21"/>
  <c r="G8" i="21"/>
  <c r="H8" i="21"/>
  <c r="B8" i="21"/>
  <c r="F8" i="21"/>
  <c r="C8" i="21"/>
  <c r="D8" i="21"/>
  <c r="F286" i="21"/>
  <c r="G286" i="21"/>
  <c r="H286" i="21"/>
  <c r="D286" i="21"/>
  <c r="B286" i="21"/>
  <c r="C286" i="21"/>
  <c r="F222" i="21"/>
  <c r="H222" i="21"/>
  <c r="C222" i="21"/>
  <c r="D222" i="21"/>
  <c r="G222" i="21"/>
  <c r="B222" i="21"/>
  <c r="D158" i="21"/>
  <c r="F158" i="21"/>
  <c r="G158" i="21"/>
  <c r="B158" i="21"/>
  <c r="C158" i="21"/>
  <c r="H158" i="21"/>
  <c r="F94" i="21"/>
  <c r="G94" i="21"/>
  <c r="H94" i="21"/>
  <c r="C94" i="21"/>
  <c r="D94" i="21"/>
  <c r="B94" i="21"/>
  <c r="F31" i="21"/>
  <c r="G31" i="21"/>
  <c r="H31" i="21"/>
  <c r="D31" i="21"/>
  <c r="B31" i="21"/>
  <c r="C31" i="21"/>
  <c r="H247" i="21"/>
  <c r="B247" i="21"/>
  <c r="C247" i="21"/>
  <c r="D247" i="21"/>
  <c r="F247" i="21"/>
  <c r="G247" i="21"/>
  <c r="G111" i="21"/>
  <c r="H111" i="21"/>
  <c r="B111" i="21"/>
  <c r="D111" i="21"/>
  <c r="F111" i="21"/>
  <c r="C111" i="21"/>
  <c r="D180" i="21"/>
  <c r="F180" i="21"/>
  <c r="G180" i="21"/>
  <c r="B180" i="21"/>
  <c r="C180" i="21"/>
  <c r="H180" i="21"/>
  <c r="B51" i="21"/>
  <c r="C51" i="21"/>
  <c r="D51" i="21"/>
  <c r="H51" i="21"/>
  <c r="F51" i="21"/>
  <c r="G51" i="21"/>
  <c r="C273" i="21"/>
  <c r="D273" i="21"/>
  <c r="H273" i="21"/>
  <c r="B273" i="21"/>
  <c r="F273" i="21"/>
  <c r="G273" i="21"/>
  <c r="B264" i="21"/>
  <c r="C264" i="21"/>
  <c r="G264" i="21"/>
  <c r="D264" i="21"/>
  <c r="F264" i="21"/>
  <c r="H264" i="21"/>
  <c r="G238" i="21"/>
  <c r="H238" i="21"/>
  <c r="B238" i="21"/>
  <c r="C238" i="21"/>
  <c r="D238" i="21"/>
  <c r="F238" i="21"/>
  <c r="G364" i="21"/>
  <c r="H364" i="21"/>
  <c r="B364" i="21"/>
  <c r="C364" i="21"/>
  <c r="D364" i="21"/>
  <c r="F364" i="21"/>
  <c r="F268" i="21"/>
  <c r="G268" i="21"/>
  <c r="C268" i="21"/>
  <c r="B268" i="21"/>
  <c r="D268" i="21"/>
  <c r="H268" i="21"/>
  <c r="D220" i="21"/>
  <c r="F220" i="21"/>
  <c r="G220" i="21"/>
  <c r="B220" i="21"/>
  <c r="C220" i="21"/>
  <c r="H220" i="21"/>
  <c r="G159" i="21"/>
  <c r="H159" i="21"/>
  <c r="B159" i="21"/>
  <c r="D159" i="21"/>
  <c r="F159" i="21"/>
  <c r="C159" i="21"/>
  <c r="C340" i="21"/>
  <c r="F340" i="21"/>
  <c r="G340" i="21"/>
  <c r="D340" i="21"/>
  <c r="B340" i="21"/>
  <c r="H340" i="21"/>
  <c r="B358" i="21"/>
  <c r="C358" i="21"/>
  <c r="D358" i="21"/>
  <c r="G358" i="21"/>
  <c r="H358" i="21"/>
  <c r="F358" i="21"/>
  <c r="F236" i="21"/>
  <c r="G236" i="21"/>
  <c r="H236" i="21"/>
  <c r="C236" i="21"/>
  <c r="B236" i="21"/>
  <c r="D236" i="21"/>
  <c r="B263" i="21"/>
  <c r="F263" i="21"/>
  <c r="H263" i="21"/>
  <c r="C263" i="21"/>
  <c r="D263" i="21"/>
  <c r="G263" i="21"/>
  <c r="C324" i="21"/>
  <c r="F324" i="21"/>
  <c r="G324" i="21"/>
  <c r="D324" i="21"/>
  <c r="B324" i="21"/>
  <c r="H324" i="21"/>
  <c r="B366" i="21"/>
  <c r="C366" i="21"/>
  <c r="D366" i="21"/>
  <c r="G366" i="21"/>
  <c r="F366" i="21"/>
  <c r="H366" i="21"/>
  <c r="F39" i="21"/>
  <c r="G39" i="21"/>
  <c r="H39" i="21"/>
  <c r="D39" i="21"/>
  <c r="B39" i="21"/>
  <c r="C39" i="21"/>
  <c r="D325" i="21"/>
  <c r="F325" i="21"/>
  <c r="G325" i="21"/>
  <c r="H325" i="21"/>
  <c r="B325" i="21"/>
  <c r="C325" i="21"/>
  <c r="G261" i="21"/>
  <c r="H261" i="21"/>
  <c r="D261" i="21"/>
  <c r="B261" i="21"/>
  <c r="C261" i="21"/>
  <c r="F261" i="21"/>
  <c r="G197" i="21"/>
  <c r="H197" i="21"/>
  <c r="B197" i="21"/>
  <c r="C197" i="21"/>
  <c r="D197" i="21"/>
  <c r="F197" i="21"/>
  <c r="C133" i="21"/>
  <c r="F133" i="21"/>
  <c r="H133" i="21"/>
  <c r="B133" i="21"/>
  <c r="G133" i="21"/>
  <c r="D133" i="21"/>
  <c r="D69" i="21"/>
  <c r="F69" i="21"/>
  <c r="G69" i="21"/>
  <c r="B69" i="21"/>
  <c r="C69" i="21"/>
  <c r="H69" i="21"/>
  <c r="F6" i="21"/>
  <c r="G6" i="21"/>
  <c r="H6" i="21"/>
  <c r="C6" i="21"/>
  <c r="D6" i="21"/>
  <c r="B6" i="21"/>
  <c r="B156" i="21"/>
  <c r="D156" i="21"/>
  <c r="G156" i="21"/>
  <c r="F156" i="21"/>
  <c r="C156" i="21"/>
  <c r="H156" i="21"/>
  <c r="C92" i="21"/>
  <c r="D92" i="21"/>
  <c r="F92" i="21"/>
  <c r="B92" i="21"/>
  <c r="G92" i="21"/>
  <c r="H92" i="21"/>
  <c r="D29" i="21"/>
  <c r="F29" i="21"/>
  <c r="G29" i="21"/>
  <c r="B29" i="21"/>
  <c r="C29" i="21"/>
  <c r="H29" i="21"/>
  <c r="F347" i="21"/>
  <c r="G347" i="21"/>
  <c r="H347" i="21"/>
  <c r="B347" i="21"/>
  <c r="D347" i="21"/>
  <c r="C347" i="21"/>
  <c r="F283" i="21"/>
  <c r="B283" i="21"/>
  <c r="C283" i="21"/>
  <c r="D283" i="21"/>
  <c r="G283" i="21"/>
  <c r="H283" i="21"/>
  <c r="C219" i="21"/>
  <c r="F219" i="21"/>
  <c r="H219" i="21"/>
  <c r="D219" i="21"/>
  <c r="B219" i="21"/>
  <c r="G219" i="21"/>
  <c r="C155" i="21"/>
  <c r="D155" i="21"/>
  <c r="F155" i="21"/>
  <c r="B155" i="21"/>
  <c r="G155" i="21"/>
  <c r="H155" i="21"/>
  <c r="B91" i="21"/>
  <c r="C91" i="21"/>
  <c r="D91" i="21"/>
  <c r="H91" i="21"/>
  <c r="G91" i="21"/>
  <c r="F91" i="21"/>
  <c r="C28" i="21"/>
  <c r="D28" i="21"/>
  <c r="F28" i="21"/>
  <c r="B28" i="21"/>
  <c r="G28" i="21"/>
  <c r="H28" i="21"/>
  <c r="F346" i="21"/>
  <c r="G346" i="21"/>
  <c r="H346" i="21"/>
  <c r="C346" i="21"/>
  <c r="B346" i="21"/>
  <c r="D346" i="21"/>
  <c r="D282" i="21"/>
  <c r="C282" i="21"/>
  <c r="F282" i="21"/>
  <c r="G282" i="21"/>
  <c r="H282" i="21"/>
  <c r="B282" i="21"/>
  <c r="B218" i="21"/>
  <c r="D218" i="21"/>
  <c r="G218" i="21"/>
  <c r="C218" i="21"/>
  <c r="F218" i="21"/>
  <c r="H218" i="21"/>
  <c r="H154" i="21"/>
  <c r="B154" i="21"/>
  <c r="C154" i="21"/>
  <c r="G154" i="21"/>
  <c r="D154" i="21"/>
  <c r="F154" i="21"/>
  <c r="B90" i="21"/>
  <c r="C90" i="21"/>
  <c r="D90" i="21"/>
  <c r="G90" i="21"/>
  <c r="H90" i="21"/>
  <c r="F90" i="21"/>
  <c r="B27" i="21"/>
  <c r="C27" i="21"/>
  <c r="D27" i="21"/>
  <c r="H27" i="21"/>
  <c r="F27" i="21"/>
  <c r="G27" i="21"/>
  <c r="H313" i="21"/>
  <c r="B313" i="21"/>
  <c r="C313" i="21"/>
  <c r="D313" i="21"/>
  <c r="F313" i="21"/>
  <c r="G313" i="21"/>
  <c r="B249" i="21"/>
  <c r="C249" i="21"/>
  <c r="D249" i="21"/>
  <c r="F249" i="21"/>
  <c r="H249" i="21"/>
  <c r="G249" i="21"/>
  <c r="C185" i="21"/>
  <c r="D185" i="21"/>
  <c r="F185" i="21"/>
  <c r="G185" i="21"/>
  <c r="H185" i="21"/>
  <c r="B185" i="21"/>
  <c r="G121" i="21"/>
  <c r="B121" i="21"/>
  <c r="D121" i="21"/>
  <c r="C121" i="21"/>
  <c r="F121" i="21"/>
  <c r="H121" i="21"/>
  <c r="H57" i="21"/>
  <c r="B57" i="21"/>
  <c r="C57" i="21"/>
  <c r="F57" i="21"/>
  <c r="G57" i="21"/>
  <c r="D57" i="21"/>
  <c r="C368" i="21"/>
  <c r="D368" i="21"/>
  <c r="F368" i="21"/>
  <c r="G368" i="21"/>
  <c r="B368" i="21"/>
  <c r="H368" i="21"/>
  <c r="G304" i="21"/>
  <c r="H304" i="21"/>
  <c r="B304" i="21"/>
  <c r="C304" i="21"/>
  <c r="D304" i="21"/>
  <c r="F304" i="21"/>
  <c r="B240" i="21"/>
  <c r="C240" i="21"/>
  <c r="D240" i="21"/>
  <c r="G240" i="21"/>
  <c r="F240" i="21"/>
  <c r="H240" i="21"/>
  <c r="H176" i="21"/>
  <c r="B176" i="21"/>
  <c r="C176" i="21"/>
  <c r="G176" i="21"/>
  <c r="D176" i="21"/>
  <c r="F176" i="21"/>
  <c r="F112" i="21"/>
  <c r="H112" i="21"/>
  <c r="C112" i="21"/>
  <c r="B112" i="21"/>
  <c r="D112" i="21"/>
  <c r="G112" i="21"/>
  <c r="G48" i="21"/>
  <c r="H48" i="21"/>
  <c r="B48" i="21"/>
  <c r="F48" i="21"/>
  <c r="C48" i="21"/>
  <c r="D48" i="21"/>
  <c r="G342" i="21"/>
  <c r="H342" i="21"/>
  <c r="B342" i="21"/>
  <c r="C342" i="21"/>
  <c r="F342" i="21"/>
  <c r="D342" i="21"/>
  <c r="H278" i="21"/>
  <c r="F278" i="21"/>
  <c r="G278" i="21"/>
  <c r="C278" i="21"/>
  <c r="B278" i="21"/>
  <c r="D278" i="21"/>
  <c r="F214" i="21"/>
  <c r="H214" i="21"/>
  <c r="C214" i="21"/>
  <c r="B214" i="21"/>
  <c r="D214" i="21"/>
  <c r="G214" i="21"/>
  <c r="D150" i="21"/>
  <c r="F150" i="21"/>
  <c r="G150" i="21"/>
  <c r="C150" i="21"/>
  <c r="H150" i="21"/>
  <c r="B150" i="21"/>
  <c r="F86" i="21"/>
  <c r="G86" i="21"/>
  <c r="H86" i="21"/>
  <c r="C86" i="21"/>
  <c r="D86" i="21"/>
  <c r="B86" i="21"/>
  <c r="F23" i="21"/>
  <c r="G23" i="21"/>
  <c r="H23" i="21"/>
  <c r="D23" i="21"/>
  <c r="B23" i="21"/>
  <c r="C23" i="21"/>
  <c r="G24" i="21"/>
  <c r="H24" i="21"/>
  <c r="B24" i="21"/>
  <c r="F24" i="21"/>
  <c r="C24" i="21"/>
  <c r="D24" i="21"/>
  <c r="D285" i="21"/>
  <c r="F285" i="21"/>
  <c r="G285" i="21"/>
  <c r="H285" i="21"/>
  <c r="B285" i="21"/>
  <c r="C285" i="21"/>
  <c r="C52" i="21"/>
  <c r="D52" i="21"/>
  <c r="F52" i="21"/>
  <c r="B52" i="21"/>
  <c r="G52" i="21"/>
  <c r="H52" i="21"/>
  <c r="B306" i="21"/>
  <c r="C306" i="21"/>
  <c r="D306" i="21"/>
  <c r="F306" i="21"/>
  <c r="G306" i="21"/>
  <c r="H306" i="21"/>
  <c r="G145" i="21"/>
  <c r="B145" i="21"/>
  <c r="D145" i="21"/>
  <c r="F145" i="21"/>
  <c r="H145" i="21"/>
  <c r="C145" i="21"/>
  <c r="H200" i="21"/>
  <c r="B200" i="21"/>
  <c r="C200" i="21"/>
  <c r="D200" i="21"/>
  <c r="F200" i="21"/>
  <c r="G200" i="21"/>
  <c r="F174" i="21"/>
  <c r="G174" i="21"/>
  <c r="H174" i="21"/>
  <c r="C174" i="21"/>
  <c r="B174" i="21"/>
  <c r="D174" i="21"/>
  <c r="B375" i="21"/>
  <c r="C375" i="21"/>
  <c r="D375" i="21"/>
  <c r="F375" i="21"/>
  <c r="H375" i="21"/>
  <c r="G375" i="21"/>
  <c r="G32" i="21"/>
  <c r="H32" i="21"/>
  <c r="B32" i="21"/>
  <c r="F32" i="21"/>
  <c r="C32" i="21"/>
  <c r="D32" i="21"/>
  <c r="B279" i="21"/>
  <c r="F279" i="21"/>
  <c r="C279" i="21"/>
  <c r="D279" i="21"/>
  <c r="H279" i="21"/>
  <c r="G279" i="21"/>
  <c r="D361" i="21"/>
  <c r="F361" i="21"/>
  <c r="G361" i="21"/>
  <c r="H361" i="21"/>
  <c r="B361" i="21"/>
  <c r="C361" i="21"/>
  <c r="C308" i="21"/>
  <c r="D308" i="21"/>
  <c r="F308" i="21"/>
  <c r="G308" i="21"/>
  <c r="B308" i="21"/>
  <c r="H308" i="21"/>
  <c r="F335" i="21"/>
  <c r="H335" i="21"/>
  <c r="B335" i="21"/>
  <c r="C335" i="21"/>
  <c r="D335" i="21"/>
  <c r="G335" i="21"/>
  <c r="G191" i="21"/>
  <c r="B191" i="21"/>
  <c r="D191" i="21"/>
  <c r="C191" i="21"/>
  <c r="H191" i="21"/>
  <c r="F191" i="21"/>
  <c r="H231" i="21"/>
  <c r="B231" i="21"/>
  <c r="C231" i="21"/>
  <c r="D231" i="21"/>
  <c r="F231" i="21"/>
  <c r="G231" i="21"/>
  <c r="C292" i="21"/>
  <c r="D292" i="21"/>
  <c r="F292" i="21"/>
  <c r="G292" i="21"/>
  <c r="H292" i="21"/>
  <c r="B292" i="21"/>
  <c r="B350" i="21"/>
  <c r="C350" i="21"/>
  <c r="D350" i="21"/>
  <c r="G350" i="21"/>
  <c r="F350" i="21"/>
  <c r="H350" i="21"/>
  <c r="H381" i="21"/>
  <c r="B381" i="21"/>
  <c r="C381" i="21"/>
  <c r="D381" i="21"/>
  <c r="F381" i="21"/>
  <c r="G381" i="21"/>
  <c r="D317" i="21"/>
  <c r="F317" i="21"/>
  <c r="G317" i="21"/>
  <c r="H317" i="21"/>
  <c r="B317" i="21"/>
  <c r="C317" i="21"/>
  <c r="G253" i="21"/>
  <c r="H253" i="21"/>
  <c r="B253" i="21"/>
  <c r="D253" i="21"/>
  <c r="C253" i="21"/>
  <c r="F253" i="21"/>
  <c r="G189" i="21"/>
  <c r="H189" i="21"/>
  <c r="B189" i="21"/>
  <c r="C189" i="21"/>
  <c r="F189" i="21"/>
  <c r="D189" i="21"/>
  <c r="C125" i="21"/>
  <c r="F125" i="21"/>
  <c r="H125" i="21"/>
  <c r="B125" i="21"/>
  <c r="D125" i="21"/>
  <c r="G125" i="21"/>
  <c r="D61" i="21"/>
  <c r="F61" i="21"/>
  <c r="G61" i="21"/>
  <c r="B61" i="21"/>
  <c r="C61" i="21"/>
  <c r="H61" i="21"/>
  <c r="D212" i="21"/>
  <c r="F212" i="21"/>
  <c r="G212" i="21"/>
  <c r="B212" i="21"/>
  <c r="C212" i="21"/>
  <c r="H212" i="21"/>
  <c r="B148" i="21"/>
  <c r="D148" i="21"/>
  <c r="G148" i="21"/>
  <c r="C148" i="21"/>
  <c r="F148" i="21"/>
  <c r="H148" i="21"/>
  <c r="C84" i="21"/>
  <c r="D84" i="21"/>
  <c r="F84" i="21"/>
  <c r="B84" i="21"/>
  <c r="G84" i="21"/>
  <c r="H84" i="21"/>
  <c r="D21" i="21"/>
  <c r="F21" i="21"/>
  <c r="G21" i="21"/>
  <c r="B21" i="21"/>
  <c r="C21" i="21"/>
  <c r="H21" i="21"/>
  <c r="B339" i="21"/>
  <c r="D339" i="21"/>
  <c r="F339" i="21"/>
  <c r="C339" i="21"/>
  <c r="G339" i="21"/>
  <c r="H339" i="21"/>
  <c r="F275" i="21"/>
  <c r="B275" i="21"/>
  <c r="C275" i="21"/>
  <c r="D275" i="21"/>
  <c r="G275" i="21"/>
  <c r="H275" i="21"/>
  <c r="C211" i="21"/>
  <c r="F211" i="21"/>
  <c r="H211" i="21"/>
  <c r="B211" i="21"/>
  <c r="D211" i="21"/>
  <c r="G211" i="21"/>
  <c r="C147" i="21"/>
  <c r="D147" i="21"/>
  <c r="F147" i="21"/>
  <c r="H147" i="21"/>
  <c r="B147" i="21"/>
  <c r="G147" i="21"/>
  <c r="B83" i="21"/>
  <c r="C83" i="21"/>
  <c r="D83" i="21"/>
  <c r="H83" i="21"/>
  <c r="F83" i="21"/>
  <c r="G83" i="21"/>
  <c r="C20" i="21"/>
  <c r="D20" i="21"/>
  <c r="F20" i="21"/>
  <c r="B20" i="21"/>
  <c r="G20" i="21"/>
  <c r="H20" i="21"/>
  <c r="C338" i="21"/>
  <c r="D338" i="21"/>
  <c r="G338" i="21"/>
  <c r="H338" i="21"/>
  <c r="B338" i="21"/>
  <c r="F338" i="21"/>
  <c r="D274" i="21"/>
  <c r="H274" i="21"/>
  <c r="B274" i="21"/>
  <c r="G274" i="21"/>
  <c r="C274" i="21"/>
  <c r="F274" i="21"/>
  <c r="B210" i="21"/>
  <c r="D210" i="21"/>
  <c r="G210" i="21"/>
  <c r="H210" i="21"/>
  <c r="C210" i="21"/>
  <c r="F210" i="21"/>
  <c r="H146" i="21"/>
  <c r="B146" i="21"/>
  <c r="C146" i="21"/>
  <c r="D146" i="21"/>
  <c r="F146" i="21"/>
  <c r="G146" i="21"/>
  <c r="B82" i="21"/>
  <c r="C82" i="21"/>
  <c r="D82" i="21"/>
  <c r="G82" i="21"/>
  <c r="H82" i="21"/>
  <c r="F82" i="21"/>
  <c r="B19" i="21"/>
  <c r="C19" i="21"/>
  <c r="D19" i="21"/>
  <c r="H19" i="21"/>
  <c r="F19" i="21"/>
  <c r="G19" i="21"/>
  <c r="H305" i="21"/>
  <c r="B305" i="21"/>
  <c r="C305" i="21"/>
  <c r="D305" i="21"/>
  <c r="G305" i="21"/>
  <c r="F305" i="21"/>
  <c r="B241" i="21"/>
  <c r="C241" i="21"/>
  <c r="D241" i="21"/>
  <c r="F241" i="21"/>
  <c r="H241" i="21"/>
  <c r="G241" i="21"/>
  <c r="B177" i="21"/>
  <c r="C177" i="21"/>
  <c r="D177" i="21"/>
  <c r="F177" i="21"/>
  <c r="G177" i="21"/>
  <c r="H177" i="21"/>
  <c r="G113" i="21"/>
  <c r="B113" i="21"/>
  <c r="D113" i="21"/>
  <c r="F113" i="21"/>
  <c r="H113" i="21"/>
  <c r="C113" i="21"/>
  <c r="H49" i="21"/>
  <c r="B49" i="21"/>
  <c r="C49" i="21"/>
  <c r="F49" i="21"/>
  <c r="G49" i="21"/>
  <c r="D49" i="21"/>
  <c r="C360" i="21"/>
  <c r="D360" i="21"/>
  <c r="F360" i="21"/>
  <c r="G360" i="21"/>
  <c r="B360" i="21"/>
  <c r="H360" i="21"/>
  <c r="G296" i="21"/>
  <c r="H296" i="21"/>
  <c r="B296" i="21"/>
  <c r="C296" i="21"/>
  <c r="F296" i="21"/>
  <c r="D296" i="21"/>
  <c r="B232" i="21"/>
  <c r="C232" i="21"/>
  <c r="D232" i="21"/>
  <c r="G232" i="21"/>
  <c r="H232" i="21"/>
  <c r="F232" i="21"/>
  <c r="F168" i="21"/>
  <c r="C168" i="21"/>
  <c r="B168" i="21"/>
  <c r="D168" i="21"/>
  <c r="H168" i="21"/>
  <c r="G168" i="21"/>
  <c r="F104" i="21"/>
  <c r="H104" i="21"/>
  <c r="C104" i="21"/>
  <c r="G104" i="21"/>
  <c r="B104" i="21"/>
  <c r="D104" i="21"/>
  <c r="G40" i="21"/>
  <c r="H40" i="21"/>
  <c r="B40" i="21"/>
  <c r="F40" i="21"/>
  <c r="C40" i="21"/>
  <c r="D40" i="21"/>
  <c r="G334" i="21"/>
  <c r="H334" i="21"/>
  <c r="C334" i="21"/>
  <c r="D334" i="21"/>
  <c r="F334" i="21"/>
  <c r="B334" i="21"/>
  <c r="H270" i="21"/>
  <c r="B270" i="21"/>
  <c r="C270" i="21"/>
  <c r="D270" i="21"/>
  <c r="F270" i="21"/>
  <c r="G270" i="21"/>
  <c r="F206" i="21"/>
  <c r="H206" i="21"/>
  <c r="C206" i="21"/>
  <c r="D206" i="21"/>
  <c r="G206" i="21"/>
  <c r="B206" i="21"/>
  <c r="D142" i="21"/>
  <c r="F142" i="21"/>
  <c r="G142" i="21"/>
  <c r="B142" i="21"/>
  <c r="C142" i="21"/>
  <c r="H142" i="21"/>
  <c r="F78" i="21"/>
  <c r="G78" i="21"/>
  <c r="H78" i="21"/>
  <c r="C78" i="21"/>
  <c r="D78" i="21"/>
  <c r="B78" i="21"/>
  <c r="F15" i="21"/>
  <c r="G15" i="21"/>
  <c r="H15" i="21"/>
  <c r="D15" i="21"/>
  <c r="B15" i="21"/>
  <c r="C15" i="21"/>
  <c r="B383" i="21"/>
  <c r="C383" i="21"/>
  <c r="D383" i="21"/>
  <c r="F383" i="21"/>
  <c r="H383" i="21"/>
  <c r="G383" i="21"/>
  <c r="D93" i="21"/>
  <c r="F93" i="21"/>
  <c r="G93" i="21"/>
  <c r="B93" i="21"/>
  <c r="C93" i="21"/>
  <c r="H93" i="21"/>
  <c r="C115" i="21"/>
  <c r="D115" i="21"/>
  <c r="F115" i="21"/>
  <c r="H115" i="21"/>
  <c r="B115" i="21"/>
  <c r="G115" i="21"/>
  <c r="B50" i="21"/>
  <c r="C50" i="21"/>
  <c r="D50" i="21"/>
  <c r="G50" i="21"/>
  <c r="H50" i="21"/>
  <c r="F50" i="21"/>
  <c r="B10" i="21"/>
  <c r="C10" i="21"/>
  <c r="D10" i="21"/>
  <c r="G10" i="21"/>
  <c r="H10" i="21"/>
  <c r="F10" i="21"/>
  <c r="F302" i="21"/>
  <c r="G302" i="21"/>
  <c r="H302" i="21"/>
  <c r="C302" i="21"/>
  <c r="B302" i="21"/>
  <c r="D302" i="21"/>
  <c r="G348" i="21"/>
  <c r="H348" i="21"/>
  <c r="B348" i="21"/>
  <c r="C348" i="21"/>
  <c r="D348" i="21"/>
  <c r="F348" i="21"/>
  <c r="G135" i="21"/>
  <c r="H135" i="21"/>
  <c r="B135" i="21"/>
  <c r="C135" i="21"/>
  <c r="D135" i="21"/>
  <c r="F135" i="21"/>
  <c r="F343" i="21"/>
  <c r="H343" i="21"/>
  <c r="B343" i="21"/>
  <c r="D343" i="21"/>
  <c r="G343" i="21"/>
  <c r="C343" i="21"/>
  <c r="F252" i="21"/>
  <c r="G252" i="21"/>
  <c r="C252" i="21"/>
  <c r="H252" i="21"/>
  <c r="B252" i="21"/>
  <c r="D252" i="21"/>
  <c r="G372" i="21"/>
  <c r="H372" i="21"/>
  <c r="B372" i="21"/>
  <c r="C372" i="21"/>
  <c r="F372" i="21"/>
  <c r="D372" i="21"/>
  <c r="C284" i="21"/>
  <c r="B284" i="21"/>
  <c r="D284" i="21"/>
  <c r="F284" i="21"/>
  <c r="G284" i="21"/>
  <c r="H284" i="21"/>
  <c r="F276" i="21"/>
  <c r="G276" i="21"/>
  <c r="C276" i="21"/>
  <c r="H276" i="21"/>
  <c r="B276" i="21"/>
  <c r="D276" i="21"/>
  <c r="F303" i="21"/>
  <c r="G303" i="21"/>
  <c r="H303" i="21"/>
  <c r="B303" i="21"/>
  <c r="C303" i="21"/>
  <c r="D303" i="21"/>
  <c r="G127" i="21"/>
  <c r="H127" i="21"/>
  <c r="B127" i="21"/>
  <c r="D127" i="21"/>
  <c r="F127" i="21"/>
  <c r="C127" i="21"/>
  <c r="G183" i="21"/>
  <c r="H183" i="21"/>
  <c r="B183" i="21"/>
  <c r="D183" i="21"/>
  <c r="C183" i="21"/>
  <c r="F183" i="21"/>
  <c r="F260" i="21"/>
  <c r="G260" i="21"/>
  <c r="C260" i="21"/>
  <c r="D260" i="21"/>
  <c r="H260" i="21"/>
  <c r="B260" i="21"/>
  <c r="F319" i="21"/>
  <c r="H319" i="21"/>
  <c r="B319" i="21"/>
  <c r="C319" i="21"/>
  <c r="D319" i="21"/>
  <c r="G319" i="21"/>
  <c r="H373" i="21"/>
  <c r="B373" i="21"/>
  <c r="C373" i="21"/>
  <c r="D373" i="21"/>
  <c r="F373" i="21"/>
  <c r="G373" i="21"/>
  <c r="D309" i="21"/>
  <c r="F309" i="21"/>
  <c r="G309" i="21"/>
  <c r="H309" i="21"/>
  <c r="B309" i="21"/>
  <c r="C309" i="21"/>
  <c r="F245" i="21"/>
  <c r="G245" i="21"/>
  <c r="H245" i="21"/>
  <c r="B245" i="21"/>
  <c r="D245" i="21"/>
  <c r="C245" i="21"/>
  <c r="F181" i="21"/>
  <c r="G181" i="21"/>
  <c r="H181" i="21"/>
  <c r="B181" i="21"/>
  <c r="C181" i="21"/>
  <c r="D181" i="21"/>
  <c r="C117" i="21"/>
  <c r="F117" i="21"/>
  <c r="H117" i="21"/>
  <c r="B117" i="21"/>
  <c r="G117" i="21"/>
  <c r="D117" i="21"/>
  <c r="D53" i="21"/>
  <c r="F53" i="21"/>
  <c r="G53" i="21"/>
  <c r="B53" i="21"/>
  <c r="C53" i="21"/>
  <c r="H53" i="21"/>
  <c r="D204" i="21"/>
  <c r="F204" i="21"/>
  <c r="G204" i="21"/>
  <c r="B204" i="21"/>
  <c r="C204" i="21"/>
  <c r="H204" i="21"/>
  <c r="B140" i="21"/>
  <c r="D140" i="21"/>
  <c r="G140" i="21"/>
  <c r="F140" i="21"/>
  <c r="C140" i="21"/>
  <c r="H140" i="21"/>
  <c r="C76" i="21"/>
  <c r="D76" i="21"/>
  <c r="F76" i="21"/>
  <c r="B76" i="21"/>
  <c r="G76" i="21"/>
  <c r="H76" i="21"/>
  <c r="D13" i="21"/>
  <c r="F13" i="21"/>
  <c r="G13" i="21"/>
  <c r="B13" i="21"/>
  <c r="C13" i="21"/>
  <c r="H13" i="21"/>
  <c r="B331" i="21"/>
  <c r="D331" i="21"/>
  <c r="F331" i="21"/>
  <c r="H331" i="21"/>
  <c r="C331" i="21"/>
  <c r="G331" i="21"/>
  <c r="F267" i="21"/>
  <c r="B267" i="21"/>
  <c r="G267" i="21"/>
  <c r="H267" i="21"/>
  <c r="C267" i="21"/>
  <c r="D267" i="21"/>
  <c r="C203" i="21"/>
  <c r="F203" i="21"/>
  <c r="H203" i="21"/>
  <c r="D203" i="21"/>
  <c r="B203" i="21"/>
  <c r="G203" i="21"/>
  <c r="C139" i="21"/>
  <c r="D139" i="21"/>
  <c r="F139" i="21"/>
  <c r="B139" i="21"/>
  <c r="G139" i="21"/>
  <c r="H139" i="21"/>
  <c r="B75" i="21"/>
  <c r="C75" i="21"/>
  <c r="D75" i="21"/>
  <c r="H75" i="21"/>
  <c r="F75" i="21"/>
  <c r="G75" i="21"/>
  <c r="C12" i="21"/>
  <c r="D12" i="21"/>
  <c r="F12" i="21"/>
  <c r="B12" i="21"/>
  <c r="G12" i="21"/>
  <c r="H12" i="21"/>
  <c r="C330" i="21"/>
  <c r="D330" i="21"/>
  <c r="B330" i="21"/>
  <c r="F330" i="21"/>
  <c r="G330" i="21"/>
  <c r="H330" i="21"/>
  <c r="D266" i="21"/>
  <c r="B266" i="21"/>
  <c r="C266" i="21"/>
  <c r="F266" i="21"/>
  <c r="G266" i="21"/>
  <c r="H266" i="21"/>
  <c r="B202" i="21"/>
  <c r="D202" i="21"/>
  <c r="G202" i="21"/>
  <c r="C202" i="21"/>
  <c r="F202" i="21"/>
  <c r="H202" i="21"/>
  <c r="H138" i="21"/>
  <c r="B138" i="21"/>
  <c r="C138" i="21"/>
  <c r="G138" i="21"/>
  <c r="D138" i="21"/>
  <c r="F138" i="21"/>
  <c r="B74" i="21"/>
  <c r="C74" i="21"/>
  <c r="D74" i="21"/>
  <c r="G74" i="21"/>
  <c r="H74" i="21"/>
  <c r="F74" i="21"/>
  <c r="B11" i="21"/>
  <c r="C11" i="21"/>
  <c r="D11" i="21"/>
  <c r="H11" i="21"/>
  <c r="F11" i="21"/>
  <c r="G11" i="21"/>
  <c r="H297" i="21"/>
  <c r="B297" i="21"/>
  <c r="C297" i="21"/>
  <c r="D297" i="21"/>
  <c r="F297" i="21"/>
  <c r="G297" i="21"/>
  <c r="B233" i="21"/>
  <c r="C233" i="21"/>
  <c r="D233" i="21"/>
  <c r="F233" i="21"/>
  <c r="H233" i="21"/>
  <c r="G233" i="21"/>
  <c r="G169" i="21"/>
  <c r="D169" i="21"/>
  <c r="B169" i="21"/>
  <c r="C169" i="21"/>
  <c r="F169" i="21"/>
  <c r="H169" i="21"/>
  <c r="G105" i="21"/>
  <c r="B105" i="21"/>
  <c r="D105" i="21"/>
  <c r="C105" i="21"/>
  <c r="F105" i="21"/>
  <c r="H105" i="21"/>
  <c r="H41" i="21"/>
  <c r="B41" i="21"/>
  <c r="C41" i="21"/>
  <c r="F41" i="21"/>
  <c r="G41" i="21"/>
  <c r="D41" i="21"/>
  <c r="C352" i="21"/>
  <c r="D352" i="21"/>
  <c r="F352" i="21"/>
  <c r="G352" i="21"/>
  <c r="H352" i="21"/>
  <c r="B352" i="21"/>
  <c r="G288" i="21"/>
  <c r="H288" i="21"/>
  <c r="B288" i="21"/>
  <c r="C288" i="21"/>
  <c r="D288" i="21"/>
  <c r="F288" i="21"/>
  <c r="B224" i="21"/>
  <c r="C224" i="21"/>
  <c r="D224" i="21"/>
  <c r="G224" i="21"/>
  <c r="F224" i="21"/>
  <c r="H224" i="21"/>
  <c r="F160" i="21"/>
  <c r="H160" i="21"/>
  <c r="C160" i="21"/>
  <c r="B160" i="21"/>
  <c r="D160" i="21"/>
  <c r="G160" i="21"/>
  <c r="G96" i="21"/>
  <c r="H96" i="21"/>
  <c r="B96" i="21"/>
  <c r="F96" i="21"/>
  <c r="D96" i="21"/>
  <c r="C96" i="21"/>
  <c r="H33" i="21"/>
  <c r="B33" i="21"/>
  <c r="C33" i="21"/>
  <c r="F33" i="21"/>
  <c r="G33" i="21"/>
  <c r="D33" i="21"/>
  <c r="G326" i="21"/>
  <c r="H326" i="21"/>
  <c r="B326" i="21"/>
  <c r="C326" i="21"/>
  <c r="F326" i="21"/>
  <c r="D326" i="21"/>
  <c r="H262" i="21"/>
  <c r="C262" i="21"/>
  <c r="D262" i="21"/>
  <c r="F262" i="21"/>
  <c r="G262" i="21"/>
  <c r="B262" i="21"/>
  <c r="F198" i="21"/>
  <c r="H198" i="21"/>
  <c r="C198" i="21"/>
  <c r="B198" i="21"/>
  <c r="D198" i="21"/>
  <c r="G198" i="21"/>
  <c r="D134" i="21"/>
  <c r="F134" i="21"/>
  <c r="G134" i="21"/>
  <c r="C134" i="21"/>
  <c r="H134" i="21"/>
  <c r="B134" i="21"/>
  <c r="F70" i="21"/>
  <c r="G70" i="21"/>
  <c r="H70" i="21"/>
  <c r="C70" i="21"/>
  <c r="D70" i="21"/>
  <c r="B70" i="21"/>
  <c r="F7" i="21"/>
  <c r="G7" i="21"/>
  <c r="H7" i="21"/>
  <c r="D7" i="21"/>
  <c r="B7" i="21"/>
  <c r="C7" i="21"/>
  <c r="S356" i="21"/>
  <c r="K356" i="21"/>
  <c r="M356" i="21"/>
  <c r="O356" i="21"/>
  <c r="Q356" i="21"/>
  <c r="R356" i="21"/>
  <c r="N356" i="21"/>
  <c r="P356" i="21"/>
  <c r="K383" i="21"/>
  <c r="S383" i="21"/>
  <c r="M383" i="21"/>
  <c r="Q383" i="21"/>
  <c r="O383" i="21"/>
  <c r="P383" i="21"/>
  <c r="R383" i="21"/>
  <c r="N383" i="21"/>
  <c r="K93" i="21"/>
  <c r="M93" i="21"/>
  <c r="Q93" i="21"/>
  <c r="O93" i="21"/>
  <c r="S93" i="21"/>
  <c r="R93" i="21"/>
  <c r="P93" i="21"/>
  <c r="N93" i="21"/>
  <c r="M243" i="21"/>
  <c r="K243" i="21"/>
  <c r="O243" i="21"/>
  <c r="Q243" i="21"/>
  <c r="S243" i="21"/>
  <c r="R243" i="21"/>
  <c r="N243" i="21"/>
  <c r="P243" i="21"/>
  <c r="O380" i="21"/>
  <c r="K380" i="21"/>
  <c r="M380" i="21"/>
  <c r="Q380" i="21"/>
  <c r="S380" i="21"/>
  <c r="P380" i="21"/>
  <c r="R380" i="21"/>
  <c r="N380" i="21"/>
  <c r="K311" i="21"/>
  <c r="S311" i="21"/>
  <c r="Q311" i="21"/>
  <c r="O311" i="21"/>
  <c r="M311" i="21"/>
  <c r="R311" i="21"/>
  <c r="P311" i="21"/>
  <c r="N311" i="21"/>
  <c r="K151" i="21"/>
  <c r="M151" i="21"/>
  <c r="Q151" i="21"/>
  <c r="S151" i="21"/>
  <c r="O151" i="21"/>
  <c r="R151" i="21"/>
  <c r="P151" i="21"/>
  <c r="N151" i="21"/>
  <c r="K244" i="21"/>
  <c r="S244" i="21"/>
  <c r="Q244" i="21"/>
  <c r="O244" i="21"/>
  <c r="M244" i="21"/>
  <c r="R244" i="21"/>
  <c r="P244" i="21"/>
  <c r="N244" i="21"/>
  <c r="M271" i="21"/>
  <c r="K271" i="21"/>
  <c r="S271" i="21"/>
  <c r="Q271" i="21"/>
  <c r="O271" i="21"/>
  <c r="R271" i="21"/>
  <c r="P271" i="21"/>
  <c r="N271" i="21"/>
  <c r="K63" i="21"/>
  <c r="O63" i="21"/>
  <c r="Q63" i="21"/>
  <c r="S63" i="21"/>
  <c r="M63" i="21"/>
  <c r="R63" i="21"/>
  <c r="P63" i="21"/>
  <c r="N63" i="21"/>
  <c r="M119" i="21"/>
  <c r="O119" i="21"/>
  <c r="Q119" i="21"/>
  <c r="K119" i="21"/>
  <c r="S119" i="21"/>
  <c r="R119" i="21"/>
  <c r="P119" i="21"/>
  <c r="N119" i="21"/>
  <c r="K228" i="21"/>
  <c r="Q228" i="21"/>
  <c r="S228" i="21"/>
  <c r="O228" i="21"/>
  <c r="M228" i="21"/>
  <c r="P228" i="21"/>
  <c r="R228" i="21"/>
  <c r="N228" i="21"/>
  <c r="K287" i="21"/>
  <c r="M287" i="21"/>
  <c r="Q287" i="21"/>
  <c r="O287" i="21"/>
  <c r="S287" i="21"/>
  <c r="R287" i="21"/>
  <c r="N287" i="21"/>
  <c r="P287" i="21"/>
  <c r="K365" i="21"/>
  <c r="S365" i="21"/>
  <c r="Q365" i="21"/>
  <c r="M365" i="21"/>
  <c r="O365" i="21"/>
  <c r="R365" i="21"/>
  <c r="N365" i="21"/>
  <c r="P365" i="21"/>
  <c r="K301" i="21"/>
  <c r="O301" i="21"/>
  <c r="M301" i="21"/>
  <c r="S301" i="21"/>
  <c r="Q301" i="21"/>
  <c r="R301" i="21"/>
  <c r="P301" i="21"/>
  <c r="N301" i="21"/>
  <c r="S237" i="21"/>
  <c r="O237" i="21"/>
  <c r="Q237" i="21"/>
  <c r="M237" i="21"/>
  <c r="K237" i="21"/>
  <c r="R237" i="21"/>
  <c r="P237" i="21"/>
  <c r="N237" i="21"/>
  <c r="M173" i="21"/>
  <c r="O173" i="21"/>
  <c r="S173" i="21"/>
  <c r="Q173" i="21"/>
  <c r="K173" i="21"/>
  <c r="P173" i="21"/>
  <c r="R173" i="21"/>
  <c r="N173" i="21"/>
  <c r="S109" i="21"/>
  <c r="M109" i="21"/>
  <c r="K109" i="21"/>
  <c r="O109" i="21"/>
  <c r="Q109" i="21"/>
  <c r="P109" i="21"/>
  <c r="R109" i="21"/>
  <c r="N109" i="21"/>
  <c r="S45" i="21"/>
  <c r="K45" i="21"/>
  <c r="M45" i="21"/>
  <c r="O45" i="21"/>
  <c r="Q45" i="21"/>
  <c r="R45" i="21"/>
  <c r="P45" i="21"/>
  <c r="N45" i="21"/>
  <c r="K196" i="21"/>
  <c r="O196" i="21"/>
  <c r="Q196" i="21"/>
  <c r="M196" i="21"/>
  <c r="S196" i="21"/>
  <c r="R196" i="21"/>
  <c r="P196" i="21"/>
  <c r="N196" i="21"/>
  <c r="K132" i="21"/>
  <c r="M132" i="21"/>
  <c r="O132" i="21"/>
  <c r="S132" i="21"/>
  <c r="Q132" i="21"/>
  <c r="R132" i="21"/>
  <c r="P132" i="21"/>
  <c r="N132" i="21"/>
  <c r="K68" i="21"/>
  <c r="O68" i="21"/>
  <c r="Q68" i="21"/>
  <c r="M68" i="21"/>
  <c r="S68" i="21"/>
  <c r="P68" i="21"/>
  <c r="R68" i="21"/>
  <c r="N68" i="21"/>
  <c r="S5" i="21"/>
  <c r="M5" i="21"/>
  <c r="O5" i="21"/>
  <c r="Q5" i="21"/>
  <c r="K5" i="21"/>
  <c r="P5" i="21"/>
  <c r="R5" i="21"/>
  <c r="N5" i="21"/>
  <c r="K323" i="21"/>
  <c r="M323" i="21"/>
  <c r="Q323" i="21"/>
  <c r="S323" i="21"/>
  <c r="O323" i="21"/>
  <c r="R323" i="21"/>
  <c r="N323" i="21"/>
  <c r="P323" i="21"/>
  <c r="K259" i="21"/>
  <c r="M259" i="21"/>
  <c r="O259" i="21"/>
  <c r="Q259" i="21"/>
  <c r="S259" i="21"/>
  <c r="R259" i="21"/>
  <c r="P259" i="21"/>
  <c r="N259" i="21"/>
  <c r="S195" i="21"/>
  <c r="K195" i="21"/>
  <c r="Q195" i="21"/>
  <c r="M195" i="21"/>
  <c r="O195" i="21"/>
  <c r="P195" i="21"/>
  <c r="R195" i="21"/>
  <c r="N195" i="21"/>
  <c r="M131" i="21"/>
  <c r="O131" i="21"/>
  <c r="K131" i="21"/>
  <c r="Q131" i="21"/>
  <c r="S131" i="21"/>
  <c r="P131" i="21"/>
  <c r="R131" i="21"/>
  <c r="N131" i="21"/>
  <c r="K67" i="21"/>
  <c r="O67" i="21"/>
  <c r="Q67" i="21"/>
  <c r="S67" i="21"/>
  <c r="M67" i="21"/>
  <c r="R67" i="21"/>
  <c r="P67" i="21"/>
  <c r="N67" i="21"/>
  <c r="K4" i="21"/>
  <c r="O4" i="21"/>
  <c r="Q4" i="21"/>
  <c r="S4" i="21"/>
  <c r="M4" i="21"/>
  <c r="R4" i="21"/>
  <c r="P4" i="21"/>
  <c r="N4" i="21"/>
  <c r="K322" i="21"/>
  <c r="S322" i="21"/>
  <c r="M322" i="21"/>
  <c r="Q322" i="21"/>
  <c r="O322" i="21"/>
  <c r="R322" i="21"/>
  <c r="P322" i="21"/>
  <c r="N322" i="21"/>
  <c r="K258" i="21"/>
  <c r="O258" i="21"/>
  <c r="S258" i="21"/>
  <c r="Q258" i="21"/>
  <c r="M258" i="21"/>
  <c r="P258" i="21"/>
  <c r="R258" i="21"/>
  <c r="N258" i="21"/>
  <c r="Q194" i="21"/>
  <c r="K194" i="21"/>
  <c r="S194" i="21"/>
  <c r="M194" i="21"/>
  <c r="O194" i="21"/>
  <c r="R194" i="21"/>
  <c r="N194" i="21"/>
  <c r="P194" i="21"/>
  <c r="M130" i="21"/>
  <c r="O130" i="21"/>
  <c r="S130" i="21"/>
  <c r="Q130" i="21"/>
  <c r="K130" i="21"/>
  <c r="R130" i="21"/>
  <c r="P130" i="21"/>
  <c r="N130" i="21"/>
  <c r="O66" i="21"/>
  <c r="Q66" i="21"/>
  <c r="K66" i="21"/>
  <c r="S66" i="21"/>
  <c r="M66" i="21"/>
  <c r="P66" i="21"/>
  <c r="R66" i="21"/>
  <c r="N66" i="21"/>
  <c r="O3" i="21"/>
  <c r="S3" i="21"/>
  <c r="K3" i="21"/>
  <c r="M3" i="21"/>
  <c r="Q3" i="21"/>
  <c r="P3" i="21"/>
  <c r="R3" i="21"/>
  <c r="N3" i="21"/>
  <c r="M289" i="21"/>
  <c r="O289" i="21"/>
  <c r="Q289" i="21"/>
  <c r="S289" i="21"/>
  <c r="K289" i="21"/>
  <c r="P289" i="21"/>
  <c r="R289" i="21"/>
  <c r="N289" i="21"/>
  <c r="M225" i="21"/>
  <c r="K225" i="21"/>
  <c r="Q225" i="21"/>
  <c r="O225" i="21"/>
  <c r="S225" i="21"/>
  <c r="P225" i="21"/>
  <c r="N225" i="21"/>
  <c r="R225" i="21"/>
  <c r="K161" i="21"/>
  <c r="M161" i="21"/>
  <c r="Q161" i="21"/>
  <c r="S161" i="21"/>
  <c r="O161" i="21"/>
  <c r="R161" i="21"/>
  <c r="N161" i="21"/>
  <c r="P161" i="21"/>
  <c r="K97" i="21"/>
  <c r="S97" i="21"/>
  <c r="M97" i="21"/>
  <c r="O97" i="21"/>
  <c r="Q97" i="21"/>
  <c r="P97" i="21"/>
  <c r="R97" i="21"/>
  <c r="N97" i="21"/>
  <c r="M26" i="21"/>
  <c r="K26" i="21"/>
  <c r="Q26" i="21"/>
  <c r="S26" i="21"/>
  <c r="O26" i="21"/>
  <c r="R26" i="21"/>
  <c r="P26" i="21"/>
  <c r="N26" i="21"/>
  <c r="Q344" i="21"/>
  <c r="O344" i="21"/>
  <c r="S344" i="21"/>
  <c r="K344" i="21"/>
  <c r="M344" i="21"/>
  <c r="P344" i="21"/>
  <c r="R344" i="21"/>
  <c r="N344" i="21"/>
  <c r="K280" i="21"/>
  <c r="S280" i="21"/>
  <c r="O280" i="21"/>
  <c r="M280" i="21"/>
  <c r="Q280" i="21"/>
  <c r="R280" i="21"/>
  <c r="N280" i="21"/>
  <c r="P280" i="21"/>
  <c r="K216" i="21"/>
  <c r="M216" i="21"/>
  <c r="Q216" i="21"/>
  <c r="S216" i="21"/>
  <c r="O216" i="21"/>
  <c r="R216" i="21"/>
  <c r="P216" i="21"/>
  <c r="N216" i="21"/>
  <c r="K152" i="21"/>
  <c r="S152" i="21"/>
  <c r="Q152" i="21"/>
  <c r="O152" i="21"/>
  <c r="M152" i="21"/>
  <c r="P152" i="21"/>
  <c r="N152" i="21"/>
  <c r="R152" i="21"/>
  <c r="M88" i="21"/>
  <c r="O88" i="21"/>
  <c r="S88" i="21"/>
  <c r="K88" i="21"/>
  <c r="Q88" i="21"/>
  <c r="P88" i="21"/>
  <c r="R88" i="21"/>
  <c r="N88" i="21"/>
  <c r="K25" i="21"/>
  <c r="Q25" i="21"/>
  <c r="S25" i="21"/>
  <c r="M25" i="21"/>
  <c r="O25" i="21"/>
  <c r="R25" i="21"/>
  <c r="P25" i="21"/>
  <c r="N25" i="21"/>
  <c r="K318" i="21"/>
  <c r="Q318" i="21"/>
  <c r="S318" i="21"/>
  <c r="O318" i="21"/>
  <c r="M318" i="21"/>
  <c r="R318" i="21"/>
  <c r="N318" i="21"/>
  <c r="P318" i="21"/>
  <c r="M254" i="21"/>
  <c r="K254" i="21"/>
  <c r="S254" i="21"/>
  <c r="O254" i="21"/>
  <c r="Q254" i="21"/>
  <c r="R254" i="21"/>
  <c r="N254" i="21"/>
  <c r="P254" i="21"/>
  <c r="K190" i="21"/>
  <c r="Q190" i="21"/>
  <c r="M190" i="21"/>
  <c r="S190" i="21"/>
  <c r="O190" i="21"/>
  <c r="N190" i="21"/>
  <c r="P190" i="21"/>
  <c r="R190" i="21"/>
  <c r="K126" i="21"/>
  <c r="S126" i="21"/>
  <c r="M126" i="21"/>
  <c r="O126" i="21"/>
  <c r="Q126" i="21"/>
  <c r="R126" i="21"/>
  <c r="P126" i="21"/>
  <c r="N126" i="21"/>
  <c r="S62" i="21"/>
  <c r="M62" i="21"/>
  <c r="O62" i="21"/>
  <c r="Q62" i="21"/>
  <c r="K62" i="21"/>
  <c r="P62" i="21"/>
  <c r="R62" i="21"/>
  <c r="N62" i="21"/>
  <c r="K24" i="21"/>
  <c r="O24" i="21"/>
  <c r="Q24" i="21"/>
  <c r="S24" i="21"/>
  <c r="M24" i="21"/>
  <c r="R24" i="21"/>
  <c r="P24" i="21"/>
  <c r="N24" i="21"/>
  <c r="O223" i="21"/>
  <c r="M223" i="21"/>
  <c r="K223" i="21"/>
  <c r="S223" i="21"/>
  <c r="Q223" i="21"/>
  <c r="R223" i="21"/>
  <c r="P223" i="21"/>
  <c r="N223" i="21"/>
  <c r="M116" i="21"/>
  <c r="O116" i="21"/>
  <c r="Q116" i="21"/>
  <c r="K116" i="21"/>
  <c r="S116" i="21"/>
  <c r="R116" i="21"/>
  <c r="N116" i="21"/>
  <c r="P116" i="21"/>
  <c r="Q370" i="21"/>
  <c r="S370" i="21"/>
  <c r="K370" i="21"/>
  <c r="M370" i="21"/>
  <c r="O370" i="21"/>
  <c r="R370" i="21"/>
  <c r="P370" i="21"/>
  <c r="N370" i="21"/>
  <c r="M332" i="21"/>
  <c r="Q332" i="21"/>
  <c r="S332" i="21"/>
  <c r="O332" i="21"/>
  <c r="K332" i="21"/>
  <c r="R332" i="21"/>
  <c r="P332" i="21"/>
  <c r="N332" i="21"/>
  <c r="K215" i="21"/>
  <c r="Q215" i="21"/>
  <c r="O215" i="21"/>
  <c r="M215" i="21"/>
  <c r="S215" i="21"/>
  <c r="R215" i="21"/>
  <c r="P215" i="21"/>
  <c r="N215" i="21"/>
  <c r="O87" i="21"/>
  <c r="K87" i="21"/>
  <c r="Q87" i="21"/>
  <c r="S87" i="21"/>
  <c r="M87" i="21"/>
  <c r="R87" i="21"/>
  <c r="P87" i="21"/>
  <c r="N87" i="21"/>
  <c r="Q207" i="21"/>
  <c r="S207" i="21"/>
  <c r="K207" i="21"/>
  <c r="M207" i="21"/>
  <c r="O207" i="21"/>
  <c r="P207" i="21"/>
  <c r="R207" i="21"/>
  <c r="N207" i="21"/>
  <c r="K239" i="21"/>
  <c r="O239" i="21"/>
  <c r="Q239" i="21"/>
  <c r="M239" i="21"/>
  <c r="S239" i="21"/>
  <c r="R239" i="21"/>
  <c r="N239" i="21"/>
  <c r="P239" i="21"/>
  <c r="M369" i="21"/>
  <c r="S369" i="21"/>
  <c r="Q369" i="21"/>
  <c r="K369" i="21"/>
  <c r="O369" i="21"/>
  <c r="P369" i="21"/>
  <c r="R369" i="21"/>
  <c r="N369" i="21"/>
  <c r="S55" i="21"/>
  <c r="M55" i="21"/>
  <c r="O55" i="21"/>
  <c r="Q55" i="21"/>
  <c r="K55" i="21"/>
  <c r="P55" i="21"/>
  <c r="R55" i="21"/>
  <c r="N55" i="21"/>
  <c r="Q175" i="21"/>
  <c r="K175" i="21"/>
  <c r="O175" i="21"/>
  <c r="M175" i="21"/>
  <c r="S175" i="21"/>
  <c r="P175" i="21"/>
  <c r="R175" i="21"/>
  <c r="N175" i="21"/>
  <c r="S255" i="21"/>
  <c r="M255" i="21"/>
  <c r="Q255" i="21"/>
  <c r="O255" i="21"/>
  <c r="K255" i="21"/>
  <c r="R255" i="21"/>
  <c r="P255" i="21"/>
  <c r="N255" i="21"/>
  <c r="K357" i="21"/>
  <c r="S357" i="21"/>
  <c r="M357" i="21"/>
  <c r="Q357" i="21"/>
  <c r="O357" i="21"/>
  <c r="P357" i="21"/>
  <c r="R357" i="21"/>
  <c r="N357" i="21"/>
  <c r="S293" i="21"/>
  <c r="O293" i="21"/>
  <c r="K293" i="21"/>
  <c r="M293" i="21"/>
  <c r="Q293" i="21"/>
  <c r="P293" i="21"/>
  <c r="N293" i="21"/>
  <c r="R293" i="21"/>
  <c r="K229" i="21"/>
  <c r="M229" i="21"/>
  <c r="Q229" i="21"/>
  <c r="S229" i="21"/>
  <c r="O229" i="21"/>
  <c r="P229" i="21"/>
  <c r="N229" i="21"/>
  <c r="R229" i="21"/>
  <c r="K165" i="21"/>
  <c r="S165" i="21"/>
  <c r="Q165" i="21"/>
  <c r="O165" i="21"/>
  <c r="M165" i="21"/>
  <c r="R165" i="21"/>
  <c r="P165" i="21"/>
  <c r="N165" i="21"/>
  <c r="O101" i="21"/>
  <c r="S101" i="21"/>
  <c r="K101" i="21"/>
  <c r="M101" i="21"/>
  <c r="Q101" i="21"/>
  <c r="P101" i="21"/>
  <c r="R101" i="21"/>
  <c r="N101" i="21"/>
  <c r="S37" i="21"/>
  <c r="M37" i="21"/>
  <c r="O37" i="21"/>
  <c r="Q37" i="21"/>
  <c r="K37" i="21"/>
  <c r="R37" i="21"/>
  <c r="P37" i="21"/>
  <c r="N37" i="21"/>
  <c r="Q188" i="21"/>
  <c r="S188" i="21"/>
  <c r="O188" i="21"/>
  <c r="K188" i="21"/>
  <c r="M188" i="21"/>
  <c r="R188" i="21"/>
  <c r="P188" i="21"/>
  <c r="N188" i="21"/>
  <c r="M124" i="21"/>
  <c r="O124" i="21"/>
  <c r="Q124" i="21"/>
  <c r="K124" i="21"/>
  <c r="S124" i="21"/>
  <c r="R124" i="21"/>
  <c r="P124" i="21"/>
  <c r="N124" i="21"/>
  <c r="O60" i="21"/>
  <c r="K60" i="21"/>
  <c r="S60" i="21"/>
  <c r="Q60" i="21"/>
  <c r="M60" i="21"/>
  <c r="P60" i="21"/>
  <c r="R60" i="21"/>
  <c r="N60" i="21"/>
  <c r="S379" i="21"/>
  <c r="O379" i="21"/>
  <c r="Q379" i="21"/>
  <c r="M379" i="21"/>
  <c r="K379" i="21"/>
  <c r="R379" i="21"/>
  <c r="P379" i="21"/>
  <c r="N379" i="21"/>
  <c r="Q315" i="21"/>
  <c r="S315" i="21"/>
  <c r="O315" i="21"/>
  <c r="K315" i="21"/>
  <c r="M315" i="21"/>
  <c r="R315" i="21"/>
  <c r="P315" i="21"/>
  <c r="N315" i="21"/>
  <c r="S251" i="21"/>
  <c r="K251" i="21"/>
  <c r="M251" i="21"/>
  <c r="O251" i="21"/>
  <c r="Q251" i="21"/>
  <c r="P251" i="21"/>
  <c r="R251" i="21"/>
  <c r="N251" i="21"/>
  <c r="K187" i="21"/>
  <c r="M187" i="21"/>
  <c r="Q187" i="21"/>
  <c r="S187" i="21"/>
  <c r="O187" i="21"/>
  <c r="R187" i="21"/>
  <c r="P187" i="21"/>
  <c r="N187" i="21"/>
  <c r="O123" i="21"/>
  <c r="K123" i="21"/>
  <c r="Q123" i="21"/>
  <c r="S123" i="21"/>
  <c r="M123" i="21"/>
  <c r="P123" i="21"/>
  <c r="R123" i="21"/>
  <c r="N123" i="21"/>
  <c r="O59" i="21"/>
  <c r="S59" i="21"/>
  <c r="K59" i="21"/>
  <c r="M59" i="21"/>
  <c r="Q59" i="21"/>
  <c r="P59" i="21"/>
  <c r="R59" i="21"/>
  <c r="N59" i="21"/>
  <c r="S378" i="21"/>
  <c r="O378" i="21"/>
  <c r="Q378" i="21"/>
  <c r="M378" i="21"/>
  <c r="K378" i="21"/>
  <c r="R378" i="21"/>
  <c r="P378" i="21"/>
  <c r="N378" i="21"/>
  <c r="K314" i="21"/>
  <c r="S314" i="21"/>
  <c r="M314" i="21"/>
  <c r="Q314" i="21"/>
  <c r="O314" i="21"/>
  <c r="P314" i="21"/>
  <c r="R314" i="21"/>
  <c r="N314" i="21"/>
  <c r="M250" i="21"/>
  <c r="O250" i="21"/>
  <c r="S250" i="21"/>
  <c r="K250" i="21"/>
  <c r="Q250" i="21"/>
  <c r="R250" i="21"/>
  <c r="P250" i="21"/>
  <c r="N250" i="21"/>
  <c r="K186" i="21"/>
  <c r="M186" i="21"/>
  <c r="O186" i="21"/>
  <c r="Q186" i="21"/>
  <c r="S186" i="21"/>
  <c r="P186" i="21"/>
  <c r="R186" i="21"/>
  <c r="N186" i="21"/>
  <c r="Q122" i="21"/>
  <c r="S122" i="21"/>
  <c r="K122" i="21"/>
  <c r="M122" i="21"/>
  <c r="O122" i="21"/>
  <c r="R122" i="21"/>
  <c r="N122" i="21"/>
  <c r="P122" i="21"/>
  <c r="O58" i="21"/>
  <c r="M58" i="21"/>
  <c r="K58" i="21"/>
  <c r="S58" i="21"/>
  <c r="Q58" i="21"/>
  <c r="P58" i="21"/>
  <c r="R58" i="21"/>
  <c r="N58" i="21"/>
  <c r="S345" i="21"/>
  <c r="K345" i="21"/>
  <c r="Q345" i="21"/>
  <c r="O345" i="21"/>
  <c r="M345" i="21"/>
  <c r="R345" i="21"/>
  <c r="P345" i="21"/>
  <c r="N345" i="21"/>
  <c r="Q281" i="21"/>
  <c r="S281" i="21"/>
  <c r="K281" i="21"/>
  <c r="O281" i="21"/>
  <c r="M281" i="21"/>
  <c r="R281" i="21"/>
  <c r="P281" i="21"/>
  <c r="N281" i="21"/>
  <c r="Q217" i="21"/>
  <c r="S217" i="21"/>
  <c r="K217" i="21"/>
  <c r="M217" i="21"/>
  <c r="O217" i="21"/>
  <c r="R217" i="21"/>
  <c r="P217" i="21"/>
  <c r="N217" i="21"/>
  <c r="O153" i="21"/>
  <c r="Q153" i="21"/>
  <c r="S153" i="21"/>
  <c r="K153" i="21"/>
  <c r="M153" i="21"/>
  <c r="R153" i="21"/>
  <c r="N153" i="21"/>
  <c r="P153" i="21"/>
  <c r="M89" i="21"/>
  <c r="Q89" i="21"/>
  <c r="K89" i="21"/>
  <c r="O89" i="21"/>
  <c r="S89" i="21"/>
  <c r="R89" i="21"/>
  <c r="P89" i="21"/>
  <c r="N89" i="21"/>
  <c r="O18" i="21"/>
  <c r="Q18" i="21"/>
  <c r="K18" i="21"/>
  <c r="S18" i="21"/>
  <c r="M18" i="21"/>
  <c r="P18" i="21"/>
  <c r="N18" i="21"/>
  <c r="R18" i="21"/>
  <c r="O336" i="21"/>
  <c r="S336" i="21"/>
  <c r="Q336" i="21"/>
  <c r="M336" i="21"/>
  <c r="K336" i="21"/>
  <c r="P336" i="21"/>
  <c r="R336" i="21"/>
  <c r="N336" i="21"/>
  <c r="K272" i="21"/>
  <c r="O272" i="21"/>
  <c r="M272" i="21"/>
  <c r="Q272" i="21"/>
  <c r="S272" i="21"/>
  <c r="R272" i="21"/>
  <c r="P272" i="21"/>
  <c r="N272" i="21"/>
  <c r="K208" i="21"/>
  <c r="M208" i="21"/>
  <c r="S208" i="21"/>
  <c r="Q208" i="21"/>
  <c r="O208" i="21"/>
  <c r="R208" i="21"/>
  <c r="P208" i="21"/>
  <c r="N208" i="21"/>
  <c r="K144" i="21"/>
  <c r="M144" i="21"/>
  <c r="S144" i="21"/>
  <c r="Q144" i="21"/>
  <c r="O144" i="21"/>
  <c r="P144" i="21"/>
  <c r="R144" i="21"/>
  <c r="N144" i="21"/>
  <c r="K80" i="21"/>
  <c r="S80" i="21"/>
  <c r="Q80" i="21"/>
  <c r="M80" i="21"/>
  <c r="O80" i="21"/>
  <c r="P80" i="21"/>
  <c r="R80" i="21"/>
  <c r="N80" i="21"/>
  <c r="K17" i="21"/>
  <c r="O17" i="21"/>
  <c r="Q17" i="21"/>
  <c r="S17" i="21"/>
  <c r="M17" i="21"/>
  <c r="P17" i="21"/>
  <c r="R17" i="21"/>
  <c r="N17" i="21"/>
  <c r="O310" i="21"/>
  <c r="K310" i="21"/>
  <c r="M310" i="21"/>
  <c r="S310" i="21"/>
  <c r="Q310" i="21"/>
  <c r="P310" i="21"/>
  <c r="R310" i="21"/>
  <c r="N310" i="21"/>
  <c r="S246" i="21"/>
  <c r="K246" i="21"/>
  <c r="O246" i="21"/>
  <c r="Q246" i="21"/>
  <c r="M246" i="21"/>
  <c r="P246" i="21"/>
  <c r="R246" i="21"/>
  <c r="N246" i="21"/>
  <c r="K182" i="21"/>
  <c r="S182" i="21"/>
  <c r="M182" i="21"/>
  <c r="O182" i="21"/>
  <c r="Q182" i="21"/>
  <c r="R182" i="21"/>
  <c r="P182" i="21"/>
  <c r="N182" i="21"/>
  <c r="Q118" i="21"/>
  <c r="O118" i="21"/>
  <c r="K118" i="21"/>
  <c r="S118" i="21"/>
  <c r="M118" i="21"/>
  <c r="R118" i="21"/>
  <c r="N118" i="21"/>
  <c r="P118" i="21"/>
  <c r="S54" i="21"/>
  <c r="M54" i="21"/>
  <c r="O54" i="21"/>
  <c r="Q54" i="21"/>
  <c r="K54" i="21"/>
  <c r="R54" i="21"/>
  <c r="P54" i="21"/>
  <c r="N54" i="21"/>
  <c r="M199" i="21"/>
  <c r="O199" i="21"/>
  <c r="K199" i="21"/>
  <c r="Q199" i="21"/>
  <c r="S199" i="21"/>
  <c r="R199" i="21"/>
  <c r="N199" i="21"/>
  <c r="P199" i="21"/>
  <c r="Q285" i="21"/>
  <c r="O285" i="21"/>
  <c r="S285" i="21"/>
  <c r="M285" i="21"/>
  <c r="K285" i="21"/>
  <c r="R285" i="21"/>
  <c r="P285" i="21"/>
  <c r="N285" i="21"/>
  <c r="K180" i="21"/>
  <c r="M180" i="21"/>
  <c r="Q180" i="21"/>
  <c r="S180" i="21"/>
  <c r="O180" i="21"/>
  <c r="P180" i="21"/>
  <c r="R180" i="21"/>
  <c r="N180" i="21"/>
  <c r="K179" i="21"/>
  <c r="M179" i="21"/>
  <c r="S179" i="21"/>
  <c r="O179" i="21"/>
  <c r="Q179" i="21"/>
  <c r="P179" i="21"/>
  <c r="R179" i="21"/>
  <c r="N179" i="21"/>
  <c r="O178" i="21"/>
  <c r="Q178" i="21"/>
  <c r="K178" i="21"/>
  <c r="S178" i="21"/>
  <c r="M178" i="21"/>
  <c r="R178" i="21"/>
  <c r="P178" i="21"/>
  <c r="N178" i="21"/>
  <c r="O114" i="21"/>
  <c r="Q114" i="21"/>
  <c r="K114" i="21"/>
  <c r="M114" i="21"/>
  <c r="S114" i="21"/>
  <c r="P114" i="21"/>
  <c r="N114" i="21"/>
  <c r="R114" i="21"/>
  <c r="O50" i="21"/>
  <c r="Q50" i="21"/>
  <c r="M50" i="21"/>
  <c r="K50" i="21"/>
  <c r="S50" i="21"/>
  <c r="R50" i="21"/>
  <c r="P50" i="21"/>
  <c r="N50" i="21"/>
  <c r="M337" i="21"/>
  <c r="Q337" i="21"/>
  <c r="S337" i="21"/>
  <c r="K337" i="21"/>
  <c r="O337" i="21"/>
  <c r="R337" i="21"/>
  <c r="P337" i="21"/>
  <c r="N337" i="21"/>
  <c r="Q273" i="21"/>
  <c r="S273" i="21"/>
  <c r="O273" i="21"/>
  <c r="K273" i="21"/>
  <c r="M273" i="21"/>
  <c r="R273" i="21"/>
  <c r="P273" i="21"/>
  <c r="N273" i="21"/>
  <c r="K209" i="21"/>
  <c r="M209" i="21"/>
  <c r="S209" i="21"/>
  <c r="O209" i="21"/>
  <c r="Q209" i="21"/>
  <c r="P209" i="21"/>
  <c r="R209" i="21"/>
  <c r="N209" i="21"/>
  <c r="Q145" i="21"/>
  <c r="S145" i="21"/>
  <c r="K145" i="21"/>
  <c r="M145" i="21"/>
  <c r="O145" i="21"/>
  <c r="R145" i="21"/>
  <c r="P145" i="21"/>
  <c r="N145" i="21"/>
  <c r="Q81" i="21"/>
  <c r="O81" i="21"/>
  <c r="K81" i="21"/>
  <c r="S81" i="21"/>
  <c r="M81" i="21"/>
  <c r="P81" i="21"/>
  <c r="N81" i="21"/>
  <c r="R81" i="21"/>
  <c r="S10" i="21"/>
  <c r="M10" i="21"/>
  <c r="K10" i="21"/>
  <c r="O10" i="21"/>
  <c r="Q10" i="21"/>
  <c r="R10" i="21"/>
  <c r="P10" i="21"/>
  <c r="N10" i="21"/>
  <c r="K328" i="21"/>
  <c r="O328" i="21"/>
  <c r="S328" i="21"/>
  <c r="M328" i="21"/>
  <c r="Q328" i="21"/>
  <c r="R328" i="21"/>
  <c r="N328" i="21"/>
  <c r="P328" i="21"/>
  <c r="Q264" i="21"/>
  <c r="S264" i="21"/>
  <c r="M264" i="21"/>
  <c r="K264" i="21"/>
  <c r="O264" i="21"/>
  <c r="P264" i="21"/>
  <c r="R264" i="21"/>
  <c r="N264" i="21"/>
  <c r="K200" i="21"/>
  <c r="Q200" i="21"/>
  <c r="S200" i="21"/>
  <c r="M200" i="21"/>
  <c r="O200" i="21"/>
  <c r="P200" i="21"/>
  <c r="R200" i="21"/>
  <c r="N200" i="21"/>
  <c r="Q136" i="21"/>
  <c r="M136" i="21"/>
  <c r="O136" i="21"/>
  <c r="K136" i="21"/>
  <c r="S136" i="21"/>
  <c r="R136" i="21"/>
  <c r="P136" i="21"/>
  <c r="N136" i="21"/>
  <c r="K72" i="21"/>
  <c r="S72" i="21"/>
  <c r="Q72" i="21"/>
  <c r="M72" i="21"/>
  <c r="O72" i="21"/>
  <c r="P72" i="21"/>
  <c r="R72" i="21"/>
  <c r="N72" i="21"/>
  <c r="S9" i="21"/>
  <c r="O9" i="21"/>
  <c r="Q9" i="21"/>
  <c r="K9" i="21"/>
  <c r="M9" i="21"/>
  <c r="R9" i="21"/>
  <c r="P9" i="21"/>
  <c r="N9" i="21"/>
  <c r="S302" i="21"/>
  <c r="K302" i="21"/>
  <c r="M302" i="21"/>
  <c r="O302" i="21"/>
  <c r="Q302" i="21"/>
  <c r="R302" i="21"/>
  <c r="P302" i="21"/>
  <c r="N302" i="21"/>
  <c r="K238" i="21"/>
  <c r="M238" i="21"/>
  <c r="O238" i="21"/>
  <c r="Q238" i="21"/>
  <c r="S238" i="21"/>
  <c r="R238" i="21"/>
  <c r="P238" i="21"/>
  <c r="N238" i="21"/>
  <c r="Q174" i="21"/>
  <c r="M174" i="21"/>
  <c r="O174" i="21"/>
  <c r="K174" i="21"/>
  <c r="S174" i="21"/>
  <c r="R174" i="21"/>
  <c r="P174" i="21"/>
  <c r="N174" i="21"/>
  <c r="K110" i="21"/>
  <c r="S110" i="21"/>
  <c r="M110" i="21"/>
  <c r="O110" i="21"/>
  <c r="Q110" i="21"/>
  <c r="P110" i="21"/>
  <c r="R110" i="21"/>
  <c r="N110" i="21"/>
  <c r="Q46" i="21"/>
  <c r="K46" i="21"/>
  <c r="M46" i="21"/>
  <c r="S46" i="21"/>
  <c r="O46" i="21"/>
  <c r="R46" i="21"/>
  <c r="N46" i="21"/>
  <c r="P46" i="21"/>
  <c r="K247" i="21"/>
  <c r="Q247" i="21"/>
  <c r="M247" i="21"/>
  <c r="S247" i="21"/>
  <c r="O247" i="21"/>
  <c r="P247" i="21"/>
  <c r="N247" i="21"/>
  <c r="R247" i="21"/>
  <c r="S157" i="21"/>
  <c r="M157" i="21"/>
  <c r="K157" i="21"/>
  <c r="O157" i="21"/>
  <c r="Q157" i="21"/>
  <c r="R157" i="21"/>
  <c r="N157" i="21"/>
  <c r="P157" i="21"/>
  <c r="S307" i="21"/>
  <c r="K307" i="21"/>
  <c r="Q307" i="21"/>
  <c r="M307" i="21"/>
  <c r="O307" i="21"/>
  <c r="R307" i="21"/>
  <c r="P307" i="21"/>
  <c r="N307" i="21"/>
  <c r="Q242" i="21"/>
  <c r="K242" i="21"/>
  <c r="S242" i="21"/>
  <c r="O242" i="21"/>
  <c r="M242" i="21"/>
  <c r="R242" i="21"/>
  <c r="P242" i="21"/>
  <c r="N242" i="21"/>
  <c r="M348" i="21"/>
  <c r="K348" i="21"/>
  <c r="O348" i="21"/>
  <c r="S348" i="21"/>
  <c r="Q348" i="21"/>
  <c r="P348" i="21"/>
  <c r="R348" i="21"/>
  <c r="N348" i="21"/>
  <c r="K377" i="21"/>
  <c r="S377" i="21"/>
  <c r="M377" i="21"/>
  <c r="Q377" i="21"/>
  <c r="O377" i="21"/>
  <c r="R377" i="21"/>
  <c r="P377" i="21"/>
  <c r="N377" i="21"/>
  <c r="K364" i="21"/>
  <c r="M364" i="21"/>
  <c r="S364" i="21"/>
  <c r="O364" i="21"/>
  <c r="Q364" i="21"/>
  <c r="P364" i="21"/>
  <c r="R364" i="21"/>
  <c r="N364" i="21"/>
  <c r="O375" i="21"/>
  <c r="Q375" i="21"/>
  <c r="S375" i="21"/>
  <c r="K375" i="21"/>
  <c r="M375" i="21"/>
  <c r="R375" i="21"/>
  <c r="P375" i="21"/>
  <c r="N375" i="21"/>
  <c r="K79" i="21"/>
  <c r="M79" i="21"/>
  <c r="Q79" i="21"/>
  <c r="S79" i="21"/>
  <c r="O79" i="21"/>
  <c r="R79" i="21"/>
  <c r="P79" i="21"/>
  <c r="N79" i="21"/>
  <c r="K135" i="21"/>
  <c r="O135" i="21"/>
  <c r="Q135" i="21"/>
  <c r="M135" i="21"/>
  <c r="S135" i="21"/>
  <c r="R135" i="21"/>
  <c r="P135" i="21"/>
  <c r="N135" i="21"/>
  <c r="K327" i="21"/>
  <c r="Q327" i="21"/>
  <c r="S327" i="21"/>
  <c r="O327" i="21"/>
  <c r="M327" i="21"/>
  <c r="R327" i="21"/>
  <c r="P327" i="21"/>
  <c r="N327" i="21"/>
  <c r="Q367" i="21"/>
  <c r="S367" i="21"/>
  <c r="M367" i="21"/>
  <c r="O367" i="21"/>
  <c r="K367" i="21"/>
  <c r="R367" i="21"/>
  <c r="P367" i="21"/>
  <c r="N367" i="21"/>
  <c r="S47" i="21"/>
  <c r="Q47" i="21"/>
  <c r="O47" i="21"/>
  <c r="K47" i="21"/>
  <c r="M47" i="21"/>
  <c r="R47" i="21"/>
  <c r="N47" i="21"/>
  <c r="P47" i="21"/>
  <c r="K167" i="21"/>
  <c r="M167" i="21"/>
  <c r="S167" i="21"/>
  <c r="O167" i="21"/>
  <c r="Q167" i="21"/>
  <c r="P167" i="21"/>
  <c r="R167" i="21"/>
  <c r="N167" i="21"/>
  <c r="K341" i="21"/>
  <c r="M341" i="21"/>
  <c r="O341" i="21"/>
  <c r="Q341" i="21"/>
  <c r="S341" i="21"/>
  <c r="R341" i="21"/>
  <c r="P341" i="21"/>
  <c r="N341" i="21"/>
  <c r="S277" i="21"/>
  <c r="K277" i="21"/>
  <c r="O277" i="21"/>
  <c r="Q277" i="21"/>
  <c r="M277" i="21"/>
  <c r="R277" i="21"/>
  <c r="N277" i="21"/>
  <c r="P277" i="21"/>
  <c r="K213" i="21"/>
  <c r="O213" i="21"/>
  <c r="Q213" i="21"/>
  <c r="M213" i="21"/>
  <c r="S213" i="21"/>
  <c r="R213" i="21"/>
  <c r="P213" i="21"/>
  <c r="N213" i="21"/>
  <c r="S149" i="21"/>
  <c r="K149" i="21"/>
  <c r="M149" i="21"/>
  <c r="O149" i="21"/>
  <c r="Q149" i="21"/>
  <c r="R149" i="21"/>
  <c r="N149" i="21"/>
  <c r="P149" i="21"/>
  <c r="K85" i="21"/>
  <c r="O85" i="21"/>
  <c r="Q85" i="21"/>
  <c r="S85" i="21"/>
  <c r="M85" i="21"/>
  <c r="R85" i="21"/>
  <c r="P85" i="21"/>
  <c r="N85" i="21"/>
  <c r="S22" i="21"/>
  <c r="M22" i="21"/>
  <c r="O22" i="21"/>
  <c r="K22" i="21"/>
  <c r="Q22" i="21"/>
  <c r="P22" i="21"/>
  <c r="R22" i="21"/>
  <c r="N22" i="21"/>
  <c r="Q172" i="21"/>
  <c r="S172" i="21"/>
  <c r="O172" i="21"/>
  <c r="K172" i="21"/>
  <c r="M172" i="21"/>
  <c r="R172" i="21"/>
  <c r="P172" i="21"/>
  <c r="N172" i="21"/>
  <c r="S108" i="21"/>
  <c r="M108" i="21"/>
  <c r="O108" i="21"/>
  <c r="Q108" i="21"/>
  <c r="K108" i="21"/>
  <c r="R108" i="21"/>
  <c r="P108" i="21"/>
  <c r="N108" i="21"/>
  <c r="Q44" i="21"/>
  <c r="K44" i="21"/>
  <c r="M44" i="21"/>
  <c r="O44" i="21"/>
  <c r="S44" i="21"/>
  <c r="P44" i="21"/>
  <c r="R44" i="21"/>
  <c r="N44" i="21"/>
  <c r="O363" i="21"/>
  <c r="S363" i="21"/>
  <c r="K363" i="21"/>
  <c r="M363" i="21"/>
  <c r="Q363" i="21"/>
  <c r="R363" i="21"/>
  <c r="N363" i="21"/>
  <c r="P363" i="21"/>
  <c r="Q299" i="21"/>
  <c r="M299" i="21"/>
  <c r="S299" i="21"/>
  <c r="K299" i="21"/>
  <c r="O299" i="21"/>
  <c r="P299" i="21"/>
  <c r="R299" i="21"/>
  <c r="N299" i="21"/>
  <c r="S235" i="21"/>
  <c r="Q235" i="21"/>
  <c r="K235" i="21"/>
  <c r="M235" i="21"/>
  <c r="O235" i="21"/>
  <c r="P235" i="21"/>
  <c r="R235" i="21"/>
  <c r="N235" i="21"/>
  <c r="K171" i="21"/>
  <c r="M171" i="21"/>
  <c r="Q171" i="21"/>
  <c r="S171" i="21"/>
  <c r="O171" i="21"/>
  <c r="R171" i="21"/>
  <c r="P171" i="21"/>
  <c r="N171" i="21"/>
  <c r="M107" i="21"/>
  <c r="Q107" i="21"/>
  <c r="S107" i="21"/>
  <c r="K107" i="21"/>
  <c r="O107" i="21"/>
  <c r="R107" i="21"/>
  <c r="P107" i="21"/>
  <c r="N107" i="21"/>
  <c r="K43" i="21"/>
  <c r="O43" i="21"/>
  <c r="Q43" i="21"/>
  <c r="M43" i="21"/>
  <c r="S43" i="21"/>
  <c r="R43" i="21"/>
  <c r="P43" i="21"/>
  <c r="N43" i="21"/>
  <c r="Q362" i="21"/>
  <c r="S362" i="21"/>
  <c r="M362" i="21"/>
  <c r="O362" i="21"/>
  <c r="K362" i="21"/>
  <c r="P362" i="21"/>
  <c r="R362" i="21"/>
  <c r="N362" i="21"/>
  <c r="O298" i="21"/>
  <c r="Q298" i="21"/>
  <c r="S298" i="21"/>
  <c r="M298" i="21"/>
  <c r="K298" i="21"/>
  <c r="R298" i="21"/>
  <c r="P298" i="21"/>
  <c r="N298" i="21"/>
  <c r="M234" i="21"/>
  <c r="O234" i="21"/>
  <c r="S234" i="21"/>
  <c r="K234" i="21"/>
  <c r="Q234" i="21"/>
  <c r="R234" i="21"/>
  <c r="P234" i="21"/>
  <c r="N234" i="21"/>
  <c r="M170" i="21"/>
  <c r="K170" i="21"/>
  <c r="O170" i="21"/>
  <c r="S170" i="21"/>
  <c r="Q170" i="21"/>
  <c r="R170" i="21"/>
  <c r="P170" i="21"/>
  <c r="N170" i="21"/>
  <c r="S106" i="21"/>
  <c r="M106" i="21"/>
  <c r="Q106" i="21"/>
  <c r="O106" i="21"/>
  <c r="K106" i="21"/>
  <c r="R106" i="21"/>
  <c r="P106" i="21"/>
  <c r="N106" i="21"/>
  <c r="O42" i="21"/>
  <c r="Q42" i="21"/>
  <c r="K42" i="21"/>
  <c r="S42" i="21"/>
  <c r="M42" i="21"/>
  <c r="P42" i="21"/>
  <c r="R42" i="21"/>
  <c r="N42" i="21"/>
  <c r="K329" i="21"/>
  <c r="S329" i="21"/>
  <c r="O329" i="21"/>
  <c r="M329" i="21"/>
  <c r="Q329" i="21"/>
  <c r="P329" i="21"/>
  <c r="R329" i="21"/>
  <c r="N329" i="21"/>
  <c r="O265" i="21"/>
  <c r="M265" i="21"/>
  <c r="S265" i="21"/>
  <c r="K265" i="21"/>
  <c r="Q265" i="21"/>
  <c r="R265" i="21"/>
  <c r="P265" i="21"/>
  <c r="N265" i="21"/>
  <c r="M201" i="21"/>
  <c r="O201" i="21"/>
  <c r="S201" i="21"/>
  <c r="Q201" i="21"/>
  <c r="K201" i="21"/>
  <c r="R201" i="21"/>
  <c r="P201" i="21"/>
  <c r="N201" i="21"/>
  <c r="M137" i="21"/>
  <c r="S137" i="21"/>
  <c r="K137" i="21"/>
  <c r="Q137" i="21"/>
  <c r="O137" i="21"/>
  <c r="P137" i="21"/>
  <c r="R137" i="21"/>
  <c r="N137" i="21"/>
  <c r="K73" i="21"/>
  <c r="O73" i="21"/>
  <c r="Q73" i="21"/>
  <c r="S73" i="21"/>
  <c r="M73" i="21"/>
  <c r="P73" i="21"/>
  <c r="R73" i="21"/>
  <c r="N73" i="21"/>
  <c r="Q384" i="21"/>
  <c r="S384" i="21"/>
  <c r="O384" i="21"/>
  <c r="M384" i="21"/>
  <c r="K384" i="21"/>
  <c r="R384" i="21"/>
  <c r="P384" i="21"/>
  <c r="N384" i="21"/>
  <c r="S320" i="21"/>
  <c r="K320" i="21"/>
  <c r="M320" i="21"/>
  <c r="Q320" i="21"/>
  <c r="O320" i="21"/>
  <c r="P320" i="21"/>
  <c r="R320" i="21"/>
  <c r="N320" i="21"/>
  <c r="O256" i="21"/>
  <c r="Q256" i="21"/>
  <c r="K256" i="21"/>
  <c r="M256" i="21"/>
  <c r="S256" i="21"/>
  <c r="P256" i="21"/>
  <c r="R256" i="21"/>
  <c r="N256" i="21"/>
  <c r="M192" i="21"/>
  <c r="S192" i="21"/>
  <c r="Q192" i="21"/>
  <c r="K192" i="21"/>
  <c r="O192" i="21"/>
  <c r="R192" i="21"/>
  <c r="P192" i="21"/>
  <c r="N192" i="21"/>
  <c r="M128" i="21"/>
  <c r="O128" i="21"/>
  <c r="S128" i="21"/>
  <c r="K128" i="21"/>
  <c r="Q128" i="21"/>
  <c r="P128" i="21"/>
  <c r="R128" i="21"/>
  <c r="N128" i="21"/>
  <c r="K64" i="21"/>
  <c r="M64" i="21"/>
  <c r="S64" i="21"/>
  <c r="O64" i="21"/>
  <c r="Q64" i="21"/>
  <c r="P64" i="21"/>
  <c r="R64" i="21"/>
  <c r="N64" i="21"/>
  <c r="S16" i="21"/>
  <c r="M16" i="21"/>
  <c r="O16" i="21"/>
  <c r="Q16" i="21"/>
  <c r="K16" i="21"/>
  <c r="P16" i="21"/>
  <c r="R16" i="21"/>
  <c r="N16" i="21"/>
  <c r="K294" i="21"/>
  <c r="O294" i="21"/>
  <c r="M294" i="21"/>
  <c r="S294" i="21"/>
  <c r="Q294" i="21"/>
  <c r="R294" i="21"/>
  <c r="P294" i="21"/>
  <c r="N294" i="21"/>
  <c r="K230" i="21"/>
  <c r="M230" i="21"/>
  <c r="O230" i="21"/>
  <c r="Q230" i="21"/>
  <c r="S230" i="21"/>
  <c r="R230" i="21"/>
  <c r="P230" i="21"/>
  <c r="N230" i="21"/>
  <c r="K166" i="21"/>
  <c r="O166" i="21"/>
  <c r="Q166" i="21"/>
  <c r="S166" i="21"/>
  <c r="M166" i="21"/>
  <c r="P166" i="21"/>
  <c r="R166" i="21"/>
  <c r="N166" i="21"/>
  <c r="M102" i="21"/>
  <c r="O102" i="21"/>
  <c r="Q102" i="21"/>
  <c r="S102" i="21"/>
  <c r="K102" i="21"/>
  <c r="R102" i="21"/>
  <c r="N102" i="21"/>
  <c r="P102" i="21"/>
  <c r="K38" i="21"/>
  <c r="S38" i="21"/>
  <c r="O38" i="21"/>
  <c r="M38" i="21"/>
  <c r="Q38" i="21"/>
  <c r="R38" i="21"/>
  <c r="P38" i="21"/>
  <c r="N38" i="21"/>
  <c r="Q268" i="21"/>
  <c r="M268" i="21"/>
  <c r="O268" i="21"/>
  <c r="K268" i="21"/>
  <c r="S268" i="21"/>
  <c r="R268" i="21"/>
  <c r="P268" i="21"/>
  <c r="N268" i="21"/>
  <c r="K316" i="21"/>
  <c r="O316" i="21"/>
  <c r="S316" i="21"/>
  <c r="M316" i="21"/>
  <c r="Q316" i="21"/>
  <c r="R316" i="21"/>
  <c r="P316" i="21"/>
  <c r="N316" i="21"/>
  <c r="M300" i="21"/>
  <c r="Q300" i="21"/>
  <c r="O300" i="21"/>
  <c r="K300" i="21"/>
  <c r="S300" i="21"/>
  <c r="P300" i="21"/>
  <c r="R300" i="21"/>
  <c r="N300" i="21"/>
  <c r="M359" i="21"/>
  <c r="K359" i="21"/>
  <c r="S359" i="21"/>
  <c r="O359" i="21"/>
  <c r="Q359" i="21"/>
  <c r="P359" i="21"/>
  <c r="R359" i="21"/>
  <c r="N359" i="21"/>
  <c r="Q374" i="21"/>
  <c r="S374" i="21"/>
  <c r="K374" i="21"/>
  <c r="M374" i="21"/>
  <c r="O374" i="21"/>
  <c r="R374" i="21"/>
  <c r="N374" i="21"/>
  <c r="P374" i="21"/>
  <c r="O71" i="21"/>
  <c r="Q71" i="21"/>
  <c r="K71" i="21"/>
  <c r="S71" i="21"/>
  <c r="M71" i="21"/>
  <c r="R71" i="21"/>
  <c r="P71" i="21"/>
  <c r="N71" i="21"/>
  <c r="K295" i="21"/>
  <c r="Q295" i="21"/>
  <c r="O295" i="21"/>
  <c r="M295" i="21"/>
  <c r="S295" i="21"/>
  <c r="R295" i="21"/>
  <c r="P295" i="21"/>
  <c r="N295" i="21"/>
  <c r="Q351" i="21"/>
  <c r="M351" i="21"/>
  <c r="S351" i="21"/>
  <c r="O351" i="21"/>
  <c r="K351" i="21"/>
  <c r="P351" i="21"/>
  <c r="R351" i="21"/>
  <c r="N351" i="21"/>
  <c r="M382" i="21"/>
  <c r="Q382" i="21"/>
  <c r="O382" i="21"/>
  <c r="S382" i="21"/>
  <c r="K382" i="21"/>
  <c r="R382" i="21"/>
  <c r="P382" i="21"/>
  <c r="N382" i="21"/>
  <c r="O103" i="21"/>
  <c r="K103" i="21"/>
  <c r="S103" i="21"/>
  <c r="Q103" i="21"/>
  <c r="M103" i="21"/>
  <c r="R103" i="21"/>
  <c r="N103" i="21"/>
  <c r="P103" i="21"/>
  <c r="Q333" i="21"/>
  <c r="S333" i="21"/>
  <c r="K333" i="21"/>
  <c r="O333" i="21"/>
  <c r="M333" i="21"/>
  <c r="R333" i="21"/>
  <c r="P333" i="21"/>
  <c r="N333" i="21"/>
  <c r="K269" i="21"/>
  <c r="Q269" i="21"/>
  <c r="S269" i="21"/>
  <c r="M269" i="21"/>
  <c r="O269" i="21"/>
  <c r="R269" i="21"/>
  <c r="P269" i="21"/>
  <c r="N269" i="21"/>
  <c r="K205" i="21"/>
  <c r="S205" i="21"/>
  <c r="O205" i="21"/>
  <c r="Q205" i="21"/>
  <c r="M205" i="21"/>
  <c r="R205" i="21"/>
  <c r="P205" i="21"/>
  <c r="N205" i="21"/>
  <c r="O141" i="21"/>
  <c r="K141" i="21"/>
  <c r="S141" i="21"/>
  <c r="M141" i="21"/>
  <c r="Q141" i="21"/>
  <c r="R141" i="21"/>
  <c r="P141" i="21"/>
  <c r="N141" i="21"/>
  <c r="S77" i="21"/>
  <c r="K77" i="21"/>
  <c r="M77" i="21"/>
  <c r="O77" i="21"/>
  <c r="Q77" i="21"/>
  <c r="R77" i="21"/>
  <c r="P77" i="21"/>
  <c r="N77" i="21"/>
  <c r="Q14" i="21"/>
  <c r="O14" i="21"/>
  <c r="K14" i="21"/>
  <c r="S14" i="21"/>
  <c r="M14" i="21"/>
  <c r="P14" i="21"/>
  <c r="R14" i="21"/>
  <c r="N14" i="21"/>
  <c r="M164" i="21"/>
  <c r="O164" i="21"/>
  <c r="K164" i="21"/>
  <c r="Q164" i="21"/>
  <c r="S164" i="21"/>
  <c r="P164" i="21"/>
  <c r="N164" i="21"/>
  <c r="R164" i="21"/>
  <c r="M100" i="21"/>
  <c r="O100" i="21"/>
  <c r="S100" i="21"/>
  <c r="K100" i="21"/>
  <c r="Q100" i="21"/>
  <c r="R100" i="21"/>
  <c r="P100" i="21"/>
  <c r="N100" i="21"/>
  <c r="M36" i="21"/>
  <c r="Q36" i="21"/>
  <c r="S36" i="21"/>
  <c r="K36" i="21"/>
  <c r="O36" i="21"/>
  <c r="R36" i="21"/>
  <c r="P36" i="21"/>
  <c r="N36" i="21"/>
  <c r="M355" i="21"/>
  <c r="Q355" i="21"/>
  <c r="O355" i="21"/>
  <c r="K355" i="21"/>
  <c r="S355" i="21"/>
  <c r="R355" i="21"/>
  <c r="P355" i="21"/>
  <c r="N355" i="21"/>
  <c r="M291" i="21"/>
  <c r="K291" i="21"/>
  <c r="O291" i="21"/>
  <c r="S291" i="21"/>
  <c r="Q291" i="21"/>
  <c r="R291" i="21"/>
  <c r="P291" i="21"/>
  <c r="N291" i="21"/>
  <c r="S227" i="21"/>
  <c r="Q227" i="21"/>
  <c r="O227" i="21"/>
  <c r="K227" i="21"/>
  <c r="M227" i="21"/>
  <c r="P227" i="21"/>
  <c r="R227" i="21"/>
  <c r="N227" i="21"/>
  <c r="O163" i="21"/>
  <c r="Q163" i="21"/>
  <c r="S163" i="21"/>
  <c r="M163" i="21"/>
  <c r="K163" i="21"/>
  <c r="R163" i="21"/>
  <c r="P163" i="21"/>
  <c r="N163" i="21"/>
  <c r="S99" i="21"/>
  <c r="M99" i="21"/>
  <c r="O99" i="21"/>
  <c r="Q99" i="21"/>
  <c r="K99" i="21"/>
  <c r="R99" i="21"/>
  <c r="P99" i="21"/>
  <c r="N99" i="21"/>
  <c r="K35" i="21"/>
  <c r="M35" i="21"/>
  <c r="Q35" i="21"/>
  <c r="S35" i="21"/>
  <c r="O35" i="21"/>
  <c r="R35" i="21"/>
  <c r="P35" i="21"/>
  <c r="N35" i="21"/>
  <c r="O354" i="21"/>
  <c r="K354" i="21"/>
  <c r="M354" i="21"/>
  <c r="Q354" i="21"/>
  <c r="S354" i="21"/>
  <c r="R354" i="21"/>
  <c r="P354" i="21"/>
  <c r="N354" i="21"/>
  <c r="K290" i="21"/>
  <c r="M290" i="21"/>
  <c r="Q290" i="21"/>
  <c r="S290" i="21"/>
  <c r="O290" i="21"/>
  <c r="P290" i="21"/>
  <c r="N290" i="21"/>
  <c r="R290" i="21"/>
  <c r="O226" i="21"/>
  <c r="K226" i="21"/>
  <c r="S226" i="21"/>
  <c r="M226" i="21"/>
  <c r="Q226" i="21"/>
  <c r="R226" i="21"/>
  <c r="N226" i="21"/>
  <c r="P226" i="21"/>
  <c r="K162" i="21"/>
  <c r="M162" i="21"/>
  <c r="S162" i="21"/>
  <c r="Q162" i="21"/>
  <c r="O162" i="21"/>
  <c r="R162" i="21"/>
  <c r="P162" i="21"/>
  <c r="N162" i="21"/>
  <c r="O98" i="21"/>
  <c r="K98" i="21"/>
  <c r="M98" i="21"/>
  <c r="Q98" i="21"/>
  <c r="S98" i="21"/>
  <c r="R98" i="21"/>
  <c r="P98" i="21"/>
  <c r="N98" i="21"/>
  <c r="S34" i="21"/>
  <c r="M34" i="21"/>
  <c r="K34" i="21"/>
  <c r="O34" i="21"/>
  <c r="Q34" i="21"/>
  <c r="P34" i="21"/>
  <c r="R34" i="21"/>
  <c r="N34" i="21"/>
  <c r="K321" i="21"/>
  <c r="Q321" i="21"/>
  <c r="O321" i="21"/>
  <c r="S321" i="21"/>
  <c r="M321" i="21"/>
  <c r="P321" i="21"/>
  <c r="R321" i="21"/>
  <c r="N321" i="21"/>
  <c r="K257" i="21"/>
  <c r="M257" i="21"/>
  <c r="O257" i="21"/>
  <c r="S257" i="21"/>
  <c r="Q257" i="21"/>
  <c r="P257" i="21"/>
  <c r="R257" i="21"/>
  <c r="N257" i="21"/>
  <c r="M193" i="21"/>
  <c r="O193" i="21"/>
  <c r="S193" i="21"/>
  <c r="K193" i="21"/>
  <c r="Q193" i="21"/>
  <c r="P193" i="21"/>
  <c r="R193" i="21"/>
  <c r="N193" i="21"/>
  <c r="O129" i="21"/>
  <c r="Q129" i="21"/>
  <c r="S129" i="21"/>
  <c r="K129" i="21"/>
  <c r="M129" i="21"/>
  <c r="P129" i="21"/>
  <c r="R129" i="21"/>
  <c r="N129" i="21"/>
  <c r="K65" i="21"/>
  <c r="S65" i="21"/>
  <c r="M65" i="21"/>
  <c r="O65" i="21"/>
  <c r="Q65" i="21"/>
  <c r="P65" i="21"/>
  <c r="R65" i="21"/>
  <c r="N65" i="21"/>
  <c r="K376" i="21"/>
  <c r="M376" i="21"/>
  <c r="Q376" i="21"/>
  <c r="S376" i="21"/>
  <c r="O376" i="21"/>
  <c r="R376" i="21"/>
  <c r="P376" i="21"/>
  <c r="N376" i="21"/>
  <c r="M312" i="21"/>
  <c r="Q312" i="21"/>
  <c r="O312" i="21"/>
  <c r="K312" i="21"/>
  <c r="S312" i="21"/>
  <c r="R312" i="21"/>
  <c r="P312" i="21"/>
  <c r="N312" i="21"/>
  <c r="Q248" i="21"/>
  <c r="S248" i="21"/>
  <c r="K248" i="21"/>
  <c r="M248" i="21"/>
  <c r="O248" i="21"/>
  <c r="R248" i="21"/>
  <c r="N248" i="21"/>
  <c r="P248" i="21"/>
  <c r="S184" i="21"/>
  <c r="Q184" i="21"/>
  <c r="M184" i="21"/>
  <c r="O184" i="21"/>
  <c r="K184" i="21"/>
  <c r="P184" i="21"/>
  <c r="R184" i="21"/>
  <c r="N184" i="21"/>
  <c r="S120" i="21"/>
  <c r="K120" i="21"/>
  <c r="M120" i="21"/>
  <c r="Q120" i="21"/>
  <c r="O120" i="21"/>
  <c r="R120" i="21"/>
  <c r="P120" i="21"/>
  <c r="N120" i="21"/>
  <c r="Q56" i="21"/>
  <c r="O56" i="21"/>
  <c r="K56" i="21"/>
  <c r="S56" i="21"/>
  <c r="M56" i="21"/>
  <c r="R56" i="21"/>
  <c r="P56" i="21"/>
  <c r="N56" i="21"/>
  <c r="K8" i="21"/>
  <c r="Q8" i="21"/>
  <c r="S8" i="21"/>
  <c r="M8" i="21"/>
  <c r="O8" i="21"/>
  <c r="R8" i="21"/>
  <c r="N8" i="21"/>
  <c r="P8" i="21"/>
  <c r="O286" i="21"/>
  <c r="Q286" i="21"/>
  <c r="S286" i="21"/>
  <c r="M286" i="21"/>
  <c r="K286" i="21"/>
  <c r="R286" i="21"/>
  <c r="P286" i="21"/>
  <c r="N286" i="21"/>
  <c r="K222" i="21"/>
  <c r="O222" i="21"/>
  <c r="Q222" i="21"/>
  <c r="M222" i="21"/>
  <c r="S222" i="21"/>
  <c r="P222" i="21"/>
  <c r="R222" i="21"/>
  <c r="N222" i="21"/>
  <c r="M158" i="21"/>
  <c r="Q158" i="21"/>
  <c r="S158" i="21"/>
  <c r="K158" i="21"/>
  <c r="O158" i="21"/>
  <c r="P158" i="21"/>
  <c r="R158" i="21"/>
  <c r="N158" i="21"/>
  <c r="K94" i="21"/>
  <c r="S94" i="21"/>
  <c r="M94" i="21"/>
  <c r="O94" i="21"/>
  <c r="Q94" i="21"/>
  <c r="P94" i="21"/>
  <c r="R94" i="21"/>
  <c r="N94" i="21"/>
  <c r="O31" i="21"/>
  <c r="S31" i="21"/>
  <c r="K31" i="21"/>
  <c r="M31" i="21"/>
  <c r="Q31" i="21"/>
  <c r="P31" i="21"/>
  <c r="R31" i="21"/>
  <c r="N31" i="21"/>
  <c r="K95" i="21"/>
  <c r="M95" i="21"/>
  <c r="Q95" i="21"/>
  <c r="S95" i="21"/>
  <c r="O95" i="21"/>
  <c r="P95" i="21"/>
  <c r="N95" i="21"/>
  <c r="R95" i="21"/>
  <c r="M111" i="21"/>
  <c r="O111" i="21"/>
  <c r="S111" i="21"/>
  <c r="K111" i="21"/>
  <c r="Q111" i="21"/>
  <c r="R111" i="21"/>
  <c r="N111" i="21"/>
  <c r="P111" i="21"/>
  <c r="K30" i="21"/>
  <c r="S30" i="21"/>
  <c r="M30" i="21"/>
  <c r="O30" i="21"/>
  <c r="Q30" i="21"/>
  <c r="R30" i="21"/>
  <c r="N30" i="21"/>
  <c r="P30" i="21"/>
  <c r="K115" i="21"/>
  <c r="O115" i="21"/>
  <c r="Q115" i="21"/>
  <c r="M115" i="21"/>
  <c r="S115" i="21"/>
  <c r="P115" i="21"/>
  <c r="R115" i="21"/>
  <c r="N115" i="21"/>
  <c r="K32" i="21"/>
  <c r="O32" i="21"/>
  <c r="Q32" i="21"/>
  <c r="S32" i="21"/>
  <c r="M32" i="21"/>
  <c r="R32" i="21"/>
  <c r="N32" i="21"/>
  <c r="P32" i="21"/>
  <c r="M220" i="21"/>
  <c r="K220" i="21"/>
  <c r="S220" i="21"/>
  <c r="O220" i="21"/>
  <c r="Q220" i="21"/>
  <c r="R220" i="21"/>
  <c r="P220" i="21"/>
  <c r="N220" i="21"/>
  <c r="K159" i="21"/>
  <c r="O159" i="21"/>
  <c r="Q159" i="21"/>
  <c r="M159" i="21"/>
  <c r="S159" i="21"/>
  <c r="R159" i="21"/>
  <c r="P159" i="21"/>
  <c r="N159" i="21"/>
  <c r="Q340" i="21"/>
  <c r="O340" i="21"/>
  <c r="S340" i="21"/>
  <c r="M340" i="21"/>
  <c r="K340" i="21"/>
  <c r="R340" i="21"/>
  <c r="P340" i="21"/>
  <c r="N340" i="21"/>
  <c r="Q358" i="21"/>
  <c r="M358" i="21"/>
  <c r="K358" i="21"/>
  <c r="S358" i="21"/>
  <c r="O358" i="21"/>
  <c r="R358" i="21"/>
  <c r="P358" i="21"/>
  <c r="N358" i="21"/>
  <c r="K236" i="21"/>
  <c r="Q236" i="21"/>
  <c r="M236" i="21"/>
  <c r="S236" i="21"/>
  <c r="O236" i="21"/>
  <c r="R236" i="21"/>
  <c r="N236" i="21"/>
  <c r="P236" i="21"/>
  <c r="M263" i="21"/>
  <c r="K263" i="21"/>
  <c r="S263" i="21"/>
  <c r="Q263" i="21"/>
  <c r="O263" i="21"/>
  <c r="P263" i="21"/>
  <c r="N263" i="21"/>
  <c r="R263" i="21"/>
  <c r="Q324" i="21"/>
  <c r="M324" i="21"/>
  <c r="O324" i="21"/>
  <c r="K324" i="21"/>
  <c r="S324" i="21"/>
  <c r="R324" i="21"/>
  <c r="P324" i="21"/>
  <c r="N324" i="21"/>
  <c r="O366" i="21"/>
  <c r="Q366" i="21"/>
  <c r="S366" i="21"/>
  <c r="M366" i="21"/>
  <c r="K366" i="21"/>
  <c r="R366" i="21"/>
  <c r="P366" i="21"/>
  <c r="N366" i="21"/>
  <c r="M39" i="21"/>
  <c r="O39" i="21"/>
  <c r="S39" i="21"/>
  <c r="K39" i="21"/>
  <c r="Q39" i="21"/>
  <c r="R39" i="21"/>
  <c r="P39" i="21"/>
  <c r="N39" i="21"/>
  <c r="O325" i="21"/>
  <c r="Q325" i="21"/>
  <c r="S325" i="21"/>
  <c r="M325" i="21"/>
  <c r="K325" i="21"/>
  <c r="P325" i="21"/>
  <c r="R325" i="21"/>
  <c r="N325" i="21"/>
  <c r="S261" i="21"/>
  <c r="O261" i="21"/>
  <c r="Q261" i="21"/>
  <c r="M261" i="21"/>
  <c r="K261" i="21"/>
  <c r="R261" i="21"/>
  <c r="P261" i="21"/>
  <c r="N261" i="21"/>
  <c r="O197" i="21"/>
  <c r="Q197" i="21"/>
  <c r="S197" i="21"/>
  <c r="M197" i="21"/>
  <c r="K197" i="21"/>
  <c r="R197" i="21"/>
  <c r="P197" i="21"/>
  <c r="N197" i="21"/>
  <c r="Q133" i="21"/>
  <c r="S133" i="21"/>
  <c r="K133" i="21"/>
  <c r="O133" i="21"/>
  <c r="M133" i="21"/>
  <c r="R133" i="21"/>
  <c r="P133" i="21"/>
  <c r="N133" i="21"/>
  <c r="Q69" i="21"/>
  <c r="K69" i="21"/>
  <c r="M69" i="21"/>
  <c r="O69" i="21"/>
  <c r="S69" i="21"/>
  <c r="R69" i="21"/>
  <c r="N69" i="21"/>
  <c r="P69" i="21"/>
  <c r="K6" i="21"/>
  <c r="M6" i="21"/>
  <c r="O6" i="21"/>
  <c r="S6" i="21"/>
  <c r="Q6" i="21"/>
  <c r="P6" i="21"/>
  <c r="R6" i="21"/>
  <c r="N6" i="21"/>
  <c r="O156" i="21"/>
  <c r="K156" i="21"/>
  <c r="Q156" i="21"/>
  <c r="S156" i="21"/>
  <c r="M156" i="21"/>
  <c r="R156" i="21"/>
  <c r="P156" i="21"/>
  <c r="N156" i="21"/>
  <c r="M92" i="21"/>
  <c r="O92" i="21"/>
  <c r="Q92" i="21"/>
  <c r="K92" i="21"/>
  <c r="S92" i="21"/>
  <c r="R92" i="21"/>
  <c r="P92" i="21"/>
  <c r="N92" i="21"/>
  <c r="M29" i="21"/>
  <c r="Q29" i="21"/>
  <c r="S29" i="21"/>
  <c r="O29" i="21"/>
  <c r="K29" i="21"/>
  <c r="R29" i="21"/>
  <c r="N29" i="21"/>
  <c r="P29" i="21"/>
  <c r="K347" i="21"/>
  <c r="Q347" i="21"/>
  <c r="O347" i="21"/>
  <c r="M347" i="21"/>
  <c r="S347" i="21"/>
  <c r="R347" i="21"/>
  <c r="P347" i="21"/>
  <c r="N347" i="21"/>
  <c r="M283" i="21"/>
  <c r="K283" i="21"/>
  <c r="O283" i="21"/>
  <c r="Q283" i="21"/>
  <c r="S283" i="21"/>
  <c r="P283" i="21"/>
  <c r="R283" i="21"/>
  <c r="N283" i="21"/>
  <c r="M219" i="21"/>
  <c r="O219" i="21"/>
  <c r="K219" i="21"/>
  <c r="Q219" i="21"/>
  <c r="S219" i="21"/>
  <c r="R219" i="21"/>
  <c r="P219" i="21"/>
  <c r="N219" i="21"/>
  <c r="Q155" i="21"/>
  <c r="S155" i="21"/>
  <c r="K155" i="21"/>
  <c r="O155" i="21"/>
  <c r="M155" i="21"/>
  <c r="R155" i="21"/>
  <c r="P155" i="21"/>
  <c r="N155" i="21"/>
  <c r="K91" i="21"/>
  <c r="M91" i="21"/>
  <c r="Q91" i="21"/>
  <c r="S91" i="21"/>
  <c r="O91" i="21"/>
  <c r="P91" i="21"/>
  <c r="R91" i="21"/>
  <c r="N91" i="21"/>
  <c r="Q28" i="21"/>
  <c r="K28" i="21"/>
  <c r="O28" i="21"/>
  <c r="S28" i="21"/>
  <c r="M28" i="21"/>
  <c r="R28" i="21"/>
  <c r="P28" i="21"/>
  <c r="N28" i="21"/>
  <c r="O346" i="21"/>
  <c r="S346" i="21"/>
  <c r="Q346" i="21"/>
  <c r="K346" i="21"/>
  <c r="M346" i="21"/>
  <c r="R346" i="21"/>
  <c r="P346" i="21"/>
  <c r="N346" i="21"/>
  <c r="K282" i="21"/>
  <c r="M282" i="21"/>
  <c r="O282" i="21"/>
  <c r="Q282" i="21"/>
  <c r="S282" i="21"/>
  <c r="P282" i="21"/>
  <c r="R282" i="21"/>
  <c r="N282" i="21"/>
  <c r="Q218" i="21"/>
  <c r="K218" i="21"/>
  <c r="S218" i="21"/>
  <c r="M218" i="21"/>
  <c r="O218" i="21"/>
  <c r="P218" i="21"/>
  <c r="R218" i="21"/>
  <c r="N218" i="21"/>
  <c r="S154" i="21"/>
  <c r="K154" i="21"/>
  <c r="M154" i="21"/>
  <c r="O154" i="21"/>
  <c r="Q154" i="21"/>
  <c r="N154" i="21"/>
  <c r="R154" i="21"/>
  <c r="P154" i="21"/>
  <c r="O90" i="21"/>
  <c r="M90" i="21"/>
  <c r="S90" i="21"/>
  <c r="K90" i="21"/>
  <c r="Q90" i="21"/>
  <c r="R90" i="21"/>
  <c r="N90" i="21"/>
  <c r="P90" i="21"/>
  <c r="M27" i="21"/>
  <c r="O27" i="21"/>
  <c r="S27" i="21"/>
  <c r="K27" i="21"/>
  <c r="Q27" i="21"/>
  <c r="P27" i="21"/>
  <c r="R27" i="21"/>
  <c r="N27" i="21"/>
  <c r="M313" i="21"/>
  <c r="K313" i="21"/>
  <c r="O313" i="21"/>
  <c r="Q313" i="21"/>
  <c r="S313" i="21"/>
  <c r="R313" i="21"/>
  <c r="P313" i="21"/>
  <c r="N313" i="21"/>
  <c r="M249" i="21"/>
  <c r="S249" i="21"/>
  <c r="K249" i="21"/>
  <c r="O249" i="21"/>
  <c r="Q249" i="21"/>
  <c r="R249" i="21"/>
  <c r="P249" i="21"/>
  <c r="N249" i="21"/>
  <c r="M185" i="21"/>
  <c r="K185" i="21"/>
  <c r="O185" i="21"/>
  <c r="S185" i="21"/>
  <c r="Q185" i="21"/>
  <c r="R185" i="21"/>
  <c r="P185" i="21"/>
  <c r="N185" i="21"/>
  <c r="Q121" i="21"/>
  <c r="K121" i="21"/>
  <c r="M121" i="21"/>
  <c r="S121" i="21"/>
  <c r="O121" i="21"/>
  <c r="R121" i="21"/>
  <c r="P121" i="21"/>
  <c r="N121" i="21"/>
  <c r="M57" i="21"/>
  <c r="K57" i="21"/>
  <c r="S57" i="21"/>
  <c r="O57" i="21"/>
  <c r="Q57" i="21"/>
  <c r="R57" i="21"/>
  <c r="P57" i="21"/>
  <c r="N57" i="21"/>
  <c r="K368" i="21"/>
  <c r="M368" i="21"/>
  <c r="S368" i="21"/>
  <c r="O368" i="21"/>
  <c r="Q368" i="21"/>
  <c r="P368" i="21"/>
  <c r="R368" i="21"/>
  <c r="N368" i="21"/>
  <c r="M304" i="21"/>
  <c r="O304" i="21"/>
  <c r="Q304" i="21"/>
  <c r="S304" i="21"/>
  <c r="K304" i="21"/>
  <c r="R304" i="21"/>
  <c r="N304" i="21"/>
  <c r="P304" i="21"/>
  <c r="K240" i="21"/>
  <c r="M240" i="21"/>
  <c r="Q240" i="21"/>
  <c r="O240" i="21"/>
  <c r="S240" i="21"/>
  <c r="R240" i="21"/>
  <c r="P240" i="21"/>
  <c r="N240" i="21"/>
  <c r="K176" i="21"/>
  <c r="Q176" i="21"/>
  <c r="S176" i="21"/>
  <c r="O176" i="21"/>
  <c r="M176" i="21"/>
  <c r="R176" i="21"/>
  <c r="P176" i="21"/>
  <c r="N176" i="21"/>
  <c r="O112" i="21"/>
  <c r="S112" i="21"/>
  <c r="K112" i="21"/>
  <c r="M112" i="21"/>
  <c r="Q112" i="21"/>
  <c r="P112" i="21"/>
  <c r="R112" i="21"/>
  <c r="N112" i="21"/>
  <c r="K48" i="21"/>
  <c r="M48" i="21"/>
  <c r="Q48" i="21"/>
  <c r="S48" i="21"/>
  <c r="O48" i="21"/>
  <c r="R48" i="21"/>
  <c r="P48" i="21"/>
  <c r="N48" i="21"/>
  <c r="K342" i="21"/>
  <c r="O342" i="21"/>
  <c r="S342" i="21"/>
  <c r="M342" i="21"/>
  <c r="Q342" i="21"/>
  <c r="P342" i="21"/>
  <c r="R342" i="21"/>
  <c r="N342" i="21"/>
  <c r="O278" i="21"/>
  <c r="S278" i="21"/>
  <c r="K278" i="21"/>
  <c r="M278" i="21"/>
  <c r="Q278" i="21"/>
  <c r="R278" i="21"/>
  <c r="P278" i="21"/>
  <c r="N278" i="21"/>
  <c r="M214" i="21"/>
  <c r="O214" i="21"/>
  <c r="K214" i="21"/>
  <c r="Q214" i="21"/>
  <c r="S214" i="21"/>
  <c r="R214" i="21"/>
  <c r="P214" i="21"/>
  <c r="N214" i="21"/>
  <c r="Q150" i="21"/>
  <c r="K150" i="21"/>
  <c r="S150" i="21"/>
  <c r="M150" i="21"/>
  <c r="O150" i="21"/>
  <c r="R150" i="21"/>
  <c r="P150" i="21"/>
  <c r="N150" i="21"/>
  <c r="K86" i="21"/>
  <c r="S86" i="21"/>
  <c r="M86" i="21"/>
  <c r="O86" i="21"/>
  <c r="Q86" i="21"/>
  <c r="R86" i="21"/>
  <c r="N86" i="21"/>
  <c r="P86" i="21"/>
  <c r="K23" i="21"/>
  <c r="O23" i="21"/>
  <c r="Q23" i="21"/>
  <c r="S23" i="21"/>
  <c r="M23" i="21"/>
  <c r="R23" i="21"/>
  <c r="P23" i="21"/>
  <c r="N23" i="21"/>
  <c r="Q143" i="21"/>
  <c r="S143" i="21"/>
  <c r="K143" i="21"/>
  <c r="O143" i="21"/>
  <c r="M143" i="21"/>
  <c r="R143" i="21"/>
  <c r="N143" i="21"/>
  <c r="P143" i="21"/>
  <c r="K349" i="21"/>
  <c r="S349" i="21"/>
  <c r="Q349" i="21"/>
  <c r="M349" i="21"/>
  <c r="O349" i="21"/>
  <c r="R349" i="21"/>
  <c r="P349" i="21"/>
  <c r="N349" i="21"/>
  <c r="Q52" i="21"/>
  <c r="K52" i="21"/>
  <c r="M52" i="21"/>
  <c r="O52" i="21"/>
  <c r="S52" i="21"/>
  <c r="P52" i="21"/>
  <c r="R52" i="21"/>
  <c r="N52" i="21"/>
  <c r="K51" i="21"/>
  <c r="O51" i="21"/>
  <c r="Q51" i="21"/>
  <c r="M51" i="21"/>
  <c r="S51" i="21"/>
  <c r="P51" i="21"/>
  <c r="N51" i="21"/>
  <c r="R51" i="21"/>
  <c r="M343" i="21"/>
  <c r="S343" i="21"/>
  <c r="Q343" i="21"/>
  <c r="K343" i="21"/>
  <c r="O343" i="21"/>
  <c r="P343" i="21"/>
  <c r="N343" i="21"/>
  <c r="R343" i="21"/>
  <c r="S279" i="21"/>
  <c r="M279" i="21"/>
  <c r="O279" i="21"/>
  <c r="Q279" i="21"/>
  <c r="K279" i="21"/>
  <c r="P279" i="21"/>
  <c r="R279" i="21"/>
  <c r="N279" i="21"/>
  <c r="M361" i="21"/>
  <c r="S361" i="21"/>
  <c r="O361" i="21"/>
  <c r="Q361" i="21"/>
  <c r="K361" i="21"/>
  <c r="R361" i="21"/>
  <c r="P361" i="21"/>
  <c r="N361" i="21"/>
  <c r="K308" i="21"/>
  <c r="Q308" i="21"/>
  <c r="S308" i="21"/>
  <c r="M308" i="21"/>
  <c r="O308" i="21"/>
  <c r="P308" i="21"/>
  <c r="R308" i="21"/>
  <c r="N308" i="21"/>
  <c r="M335" i="21"/>
  <c r="Q335" i="21"/>
  <c r="O335" i="21"/>
  <c r="K335" i="21"/>
  <c r="S335" i="21"/>
  <c r="P335" i="21"/>
  <c r="R335" i="21"/>
  <c r="N335" i="21"/>
  <c r="M191" i="21"/>
  <c r="O191" i="21"/>
  <c r="K191" i="21"/>
  <c r="Q191" i="21"/>
  <c r="S191" i="21"/>
  <c r="P191" i="21"/>
  <c r="R191" i="21"/>
  <c r="N191" i="21"/>
  <c r="S231" i="21"/>
  <c r="O231" i="21"/>
  <c r="M231" i="21"/>
  <c r="Q231" i="21"/>
  <c r="K231" i="21"/>
  <c r="P231" i="21"/>
  <c r="R231" i="21"/>
  <c r="N231" i="21"/>
  <c r="O292" i="21"/>
  <c r="K292" i="21"/>
  <c r="M292" i="21"/>
  <c r="Q292" i="21"/>
  <c r="S292" i="21"/>
  <c r="P292" i="21"/>
  <c r="R292" i="21"/>
  <c r="N292" i="21"/>
  <c r="K350" i="21"/>
  <c r="Q350" i="21"/>
  <c r="S350" i="21"/>
  <c r="O350" i="21"/>
  <c r="M350" i="21"/>
  <c r="R350" i="21"/>
  <c r="N350" i="21"/>
  <c r="P350" i="21"/>
  <c r="K381" i="21"/>
  <c r="S381" i="21"/>
  <c r="O381" i="21"/>
  <c r="M381" i="21"/>
  <c r="Q381" i="21"/>
  <c r="R381" i="21"/>
  <c r="P381" i="21"/>
  <c r="N381" i="21"/>
  <c r="M317" i="21"/>
  <c r="O317" i="21"/>
  <c r="K317" i="21"/>
  <c r="S317" i="21"/>
  <c r="Q317" i="21"/>
  <c r="N317" i="21"/>
  <c r="P317" i="21"/>
  <c r="R317" i="21"/>
  <c r="K253" i="21"/>
  <c r="M253" i="21"/>
  <c r="O253" i="21"/>
  <c r="Q253" i="21"/>
  <c r="S253" i="21"/>
  <c r="R253" i="21"/>
  <c r="P253" i="21"/>
  <c r="N253" i="21"/>
  <c r="O189" i="21"/>
  <c r="Q189" i="21"/>
  <c r="S189" i="21"/>
  <c r="K189" i="21"/>
  <c r="M189" i="21"/>
  <c r="R189" i="21"/>
  <c r="N189" i="21"/>
  <c r="P189" i="21"/>
  <c r="K125" i="21"/>
  <c r="M125" i="21"/>
  <c r="O125" i="21"/>
  <c r="Q125" i="21"/>
  <c r="S125" i="21"/>
  <c r="R125" i="21"/>
  <c r="P125" i="21"/>
  <c r="N125" i="21"/>
  <c r="Q61" i="21"/>
  <c r="K61" i="21"/>
  <c r="S61" i="21"/>
  <c r="M61" i="21"/>
  <c r="O61" i="21"/>
  <c r="N61" i="21"/>
  <c r="P61" i="21"/>
  <c r="R61" i="21"/>
  <c r="K212" i="21"/>
  <c r="Q212" i="21"/>
  <c r="S212" i="21"/>
  <c r="M212" i="21"/>
  <c r="O212" i="21"/>
  <c r="R212" i="21"/>
  <c r="P212" i="21"/>
  <c r="N212" i="21"/>
  <c r="M148" i="21"/>
  <c r="O148" i="21"/>
  <c r="Q148" i="21"/>
  <c r="S148" i="21"/>
  <c r="K148" i="21"/>
  <c r="P148" i="21"/>
  <c r="R148" i="21"/>
  <c r="N148" i="21"/>
  <c r="O84" i="21"/>
  <c r="S84" i="21"/>
  <c r="K84" i="21"/>
  <c r="M84" i="21"/>
  <c r="Q84" i="21"/>
  <c r="P84" i="21"/>
  <c r="R84" i="21"/>
  <c r="N84" i="21"/>
  <c r="O21" i="21"/>
  <c r="Q21" i="21"/>
  <c r="S21" i="21"/>
  <c r="K21" i="21"/>
  <c r="M21" i="21"/>
  <c r="R21" i="21"/>
  <c r="N21" i="21"/>
  <c r="P21" i="21"/>
  <c r="K339" i="21"/>
  <c r="M339" i="21"/>
  <c r="S339" i="21"/>
  <c r="Q339" i="21"/>
  <c r="O339" i="21"/>
  <c r="R339" i="21"/>
  <c r="P339" i="21"/>
  <c r="N339" i="21"/>
  <c r="K275" i="21"/>
  <c r="M275" i="21"/>
  <c r="O275" i="21"/>
  <c r="Q275" i="21"/>
  <c r="S275" i="21"/>
  <c r="R275" i="21"/>
  <c r="P275" i="21"/>
  <c r="N275" i="21"/>
  <c r="K211" i="21"/>
  <c r="M211" i="21"/>
  <c r="Q211" i="21"/>
  <c r="S211" i="21"/>
  <c r="O211" i="21"/>
  <c r="R211" i="21"/>
  <c r="P211" i="21"/>
  <c r="N211" i="21"/>
  <c r="K147" i="21"/>
  <c r="O147" i="21"/>
  <c r="Q147" i="21"/>
  <c r="M147" i="21"/>
  <c r="S147" i="21"/>
  <c r="P147" i="21"/>
  <c r="R147" i="21"/>
  <c r="N147" i="21"/>
  <c r="M83" i="21"/>
  <c r="O83" i="21"/>
  <c r="S83" i="21"/>
  <c r="K83" i="21"/>
  <c r="Q83" i="21"/>
  <c r="R83" i="21"/>
  <c r="N83" i="21"/>
  <c r="P83" i="21"/>
  <c r="O20" i="21"/>
  <c r="S20" i="21"/>
  <c r="K20" i="21"/>
  <c r="M20" i="21"/>
  <c r="Q20" i="21"/>
  <c r="R20" i="21"/>
  <c r="P20" i="21"/>
  <c r="N20" i="21"/>
  <c r="S338" i="21"/>
  <c r="K338" i="21"/>
  <c r="Q338" i="21"/>
  <c r="O338" i="21"/>
  <c r="M338" i="21"/>
  <c r="P338" i="21"/>
  <c r="R338" i="21"/>
  <c r="N338" i="21"/>
  <c r="O274" i="21"/>
  <c r="S274" i="21"/>
  <c r="K274" i="21"/>
  <c r="M274" i="21"/>
  <c r="Q274" i="21"/>
  <c r="P274" i="21"/>
  <c r="R274" i="21"/>
  <c r="N274" i="21"/>
  <c r="Q210" i="21"/>
  <c r="K210" i="21"/>
  <c r="S210" i="21"/>
  <c r="M210" i="21"/>
  <c r="O210" i="21"/>
  <c r="R210" i="21"/>
  <c r="P210" i="21"/>
  <c r="N210" i="21"/>
  <c r="M146" i="21"/>
  <c r="O146" i="21"/>
  <c r="Q146" i="21"/>
  <c r="K146" i="21"/>
  <c r="S146" i="21"/>
  <c r="P146" i="21"/>
  <c r="R146" i="21"/>
  <c r="N146" i="21"/>
  <c r="O82" i="21"/>
  <c r="Q82" i="21"/>
  <c r="K82" i="21"/>
  <c r="S82" i="21"/>
  <c r="M82" i="21"/>
  <c r="R82" i="21"/>
  <c r="N82" i="21"/>
  <c r="P82" i="21"/>
  <c r="M19" i="21"/>
  <c r="O19" i="21"/>
  <c r="S19" i="21"/>
  <c r="K19" i="21"/>
  <c r="Q19" i="21"/>
  <c r="R19" i="21"/>
  <c r="P19" i="21"/>
  <c r="N19" i="21"/>
  <c r="K305" i="21"/>
  <c r="M305" i="21"/>
  <c r="Q305" i="21"/>
  <c r="S305" i="21"/>
  <c r="O305" i="21"/>
  <c r="P305" i="21"/>
  <c r="R305" i="21"/>
  <c r="N305" i="21"/>
  <c r="Q241" i="21"/>
  <c r="S241" i="21"/>
  <c r="M241" i="21"/>
  <c r="O241" i="21"/>
  <c r="K241" i="21"/>
  <c r="R241" i="21"/>
  <c r="N241" i="21"/>
  <c r="P241" i="21"/>
  <c r="K177" i="21"/>
  <c r="M177" i="21"/>
  <c r="Q177" i="21"/>
  <c r="S177" i="21"/>
  <c r="O177" i="21"/>
  <c r="P177" i="21"/>
  <c r="N177" i="21"/>
  <c r="R177" i="21"/>
  <c r="O113" i="21"/>
  <c r="K113" i="21"/>
  <c r="Q113" i="21"/>
  <c r="S113" i="21"/>
  <c r="M113" i="21"/>
  <c r="R113" i="21"/>
  <c r="P113" i="21"/>
  <c r="N113" i="21"/>
  <c r="M49" i="21"/>
  <c r="K49" i="21"/>
  <c r="S49" i="21"/>
  <c r="O49" i="21"/>
  <c r="Q49" i="21"/>
  <c r="R49" i="21"/>
  <c r="P49" i="21"/>
  <c r="N49" i="21"/>
  <c r="M360" i="21"/>
  <c r="K360" i="21"/>
  <c r="O360" i="21"/>
  <c r="S360" i="21"/>
  <c r="Q360" i="21"/>
  <c r="R360" i="21"/>
  <c r="P360" i="21"/>
  <c r="N360" i="21"/>
  <c r="S296" i="21"/>
  <c r="Q296" i="21"/>
  <c r="K296" i="21"/>
  <c r="M296" i="21"/>
  <c r="O296" i="21"/>
  <c r="P296" i="21"/>
  <c r="R296" i="21"/>
  <c r="N296" i="21"/>
  <c r="Q232" i="21"/>
  <c r="S232" i="21"/>
  <c r="M232" i="21"/>
  <c r="O232" i="21"/>
  <c r="K232" i="21"/>
  <c r="R232" i="21"/>
  <c r="P232" i="21"/>
  <c r="N232" i="21"/>
  <c r="Q168" i="21"/>
  <c r="K168" i="21"/>
  <c r="S168" i="21"/>
  <c r="M168" i="21"/>
  <c r="O168" i="21"/>
  <c r="R168" i="21"/>
  <c r="P168" i="21"/>
  <c r="N168" i="21"/>
  <c r="Q104" i="21"/>
  <c r="M104" i="21"/>
  <c r="K104" i="21"/>
  <c r="S104" i="21"/>
  <c r="O104" i="21"/>
  <c r="R104" i="21"/>
  <c r="N104" i="21"/>
  <c r="P104" i="21"/>
  <c r="O40" i="21"/>
  <c r="Q40" i="21"/>
  <c r="S40" i="21"/>
  <c r="K40" i="21"/>
  <c r="M40" i="21"/>
  <c r="N40" i="21"/>
  <c r="R40" i="21"/>
  <c r="P40" i="21"/>
  <c r="K334" i="21"/>
  <c r="M334" i="21"/>
  <c r="S334" i="21"/>
  <c r="Q334" i="21"/>
  <c r="O334" i="21"/>
  <c r="R334" i="21"/>
  <c r="N334" i="21"/>
  <c r="P334" i="21"/>
  <c r="K270" i="21"/>
  <c r="M270" i="21"/>
  <c r="O270" i="21"/>
  <c r="S270" i="21"/>
  <c r="Q270" i="21"/>
  <c r="P270" i="21"/>
  <c r="R270" i="21"/>
  <c r="N270" i="21"/>
  <c r="K206" i="21"/>
  <c r="M206" i="21"/>
  <c r="Q206" i="21"/>
  <c r="S206" i="21"/>
  <c r="O206" i="21"/>
  <c r="P206" i="21"/>
  <c r="R206" i="21"/>
  <c r="N206" i="21"/>
  <c r="M142" i="21"/>
  <c r="O142" i="21"/>
  <c r="Q142" i="21"/>
  <c r="S142" i="21"/>
  <c r="K142" i="21"/>
  <c r="R142" i="21"/>
  <c r="P142" i="21"/>
  <c r="N142" i="21"/>
  <c r="M78" i="21"/>
  <c r="O78" i="21"/>
  <c r="Q78" i="21"/>
  <c r="S78" i="21"/>
  <c r="K78" i="21"/>
  <c r="N78" i="21"/>
  <c r="P78" i="21"/>
  <c r="R78" i="21"/>
  <c r="M15" i="21"/>
  <c r="Q15" i="21"/>
  <c r="S15" i="21"/>
  <c r="K15" i="21"/>
  <c r="O15" i="21"/>
  <c r="R15" i="21"/>
  <c r="P15" i="21"/>
  <c r="N15" i="21"/>
  <c r="S353" i="21"/>
  <c r="O353" i="21"/>
  <c r="M353" i="21"/>
  <c r="Q353" i="21"/>
  <c r="K353" i="21"/>
  <c r="R353" i="21"/>
  <c r="P353" i="21"/>
  <c r="N353" i="21"/>
  <c r="K221" i="21"/>
  <c r="S221" i="21"/>
  <c r="M221" i="21"/>
  <c r="Q221" i="21"/>
  <c r="O221" i="21"/>
  <c r="R221" i="21"/>
  <c r="N221" i="21"/>
  <c r="P221" i="21"/>
  <c r="M371" i="21"/>
  <c r="Q371" i="21"/>
  <c r="S371" i="21"/>
  <c r="O371" i="21"/>
  <c r="K371" i="21"/>
  <c r="R371" i="21"/>
  <c r="P371" i="21"/>
  <c r="N371" i="21"/>
  <c r="O306" i="21"/>
  <c r="K306" i="21"/>
  <c r="S306" i="21"/>
  <c r="Q306" i="21"/>
  <c r="M306" i="21"/>
  <c r="R306" i="21"/>
  <c r="N306" i="21"/>
  <c r="P306" i="21"/>
  <c r="K252" i="21"/>
  <c r="Q252" i="21"/>
  <c r="M252" i="21"/>
  <c r="S252" i="21"/>
  <c r="O252" i="21"/>
  <c r="R252" i="21"/>
  <c r="P252" i="21"/>
  <c r="N252" i="21"/>
  <c r="S372" i="21"/>
  <c r="K372" i="21"/>
  <c r="M372" i="21"/>
  <c r="Q372" i="21"/>
  <c r="O372" i="21"/>
  <c r="P372" i="21"/>
  <c r="R372" i="21"/>
  <c r="N372" i="21"/>
  <c r="O284" i="21"/>
  <c r="K284" i="21"/>
  <c r="M284" i="21"/>
  <c r="Q284" i="21"/>
  <c r="S284" i="21"/>
  <c r="R284" i="21"/>
  <c r="P284" i="21"/>
  <c r="N284" i="21"/>
  <c r="K276" i="21"/>
  <c r="O276" i="21"/>
  <c r="S276" i="21"/>
  <c r="Q276" i="21"/>
  <c r="M276" i="21"/>
  <c r="R276" i="21"/>
  <c r="P276" i="21"/>
  <c r="N276" i="21"/>
  <c r="Q303" i="21"/>
  <c r="O303" i="21"/>
  <c r="M303" i="21"/>
  <c r="S303" i="21"/>
  <c r="K303" i="21"/>
  <c r="R303" i="21"/>
  <c r="P303" i="21"/>
  <c r="N303" i="21"/>
  <c r="O127" i="21"/>
  <c r="Q127" i="21"/>
  <c r="S127" i="21"/>
  <c r="K127" i="21"/>
  <c r="M127" i="21"/>
  <c r="P127" i="21"/>
  <c r="R127" i="21"/>
  <c r="N127" i="21"/>
  <c r="K183" i="21"/>
  <c r="M183" i="21"/>
  <c r="Q183" i="21"/>
  <c r="S183" i="21"/>
  <c r="O183" i="21"/>
  <c r="P183" i="21"/>
  <c r="R183" i="21"/>
  <c r="N183" i="21"/>
  <c r="M260" i="21"/>
  <c r="K260" i="21"/>
  <c r="S260" i="21"/>
  <c r="Q260" i="21"/>
  <c r="O260" i="21"/>
  <c r="R260" i="21"/>
  <c r="N260" i="21"/>
  <c r="P260" i="21"/>
  <c r="K319" i="21"/>
  <c r="O319" i="21"/>
  <c r="S319" i="21"/>
  <c r="Q319" i="21"/>
  <c r="M319" i="21"/>
  <c r="R319" i="21"/>
  <c r="P319" i="21"/>
  <c r="N319" i="21"/>
  <c r="K373" i="21"/>
  <c r="S373" i="21"/>
  <c r="Q373" i="21"/>
  <c r="O373" i="21"/>
  <c r="M373" i="21"/>
  <c r="R373" i="21"/>
  <c r="N373" i="21"/>
  <c r="P373" i="21"/>
  <c r="M309" i="21"/>
  <c r="K309" i="21"/>
  <c r="S309" i="21"/>
  <c r="Q309" i="21"/>
  <c r="O309" i="21"/>
  <c r="R309" i="21"/>
  <c r="N309" i="21"/>
  <c r="P309" i="21"/>
  <c r="O245" i="21"/>
  <c r="M245" i="21"/>
  <c r="Q245" i="21"/>
  <c r="K245" i="21"/>
  <c r="S245" i="21"/>
  <c r="P245" i="21"/>
  <c r="R245" i="21"/>
  <c r="N245" i="21"/>
  <c r="K181" i="21"/>
  <c r="S181" i="21"/>
  <c r="M181" i="21"/>
  <c r="O181" i="21"/>
  <c r="Q181" i="21"/>
  <c r="R181" i="21"/>
  <c r="P181" i="21"/>
  <c r="N181" i="21"/>
  <c r="S117" i="21"/>
  <c r="K117" i="21"/>
  <c r="M117" i="21"/>
  <c r="O117" i="21"/>
  <c r="Q117" i="21"/>
  <c r="R117" i="21"/>
  <c r="N117" i="21"/>
  <c r="P117" i="21"/>
  <c r="M53" i="21"/>
  <c r="O53" i="21"/>
  <c r="Q53" i="21"/>
  <c r="K53" i="21"/>
  <c r="S53" i="21"/>
  <c r="R53" i="21"/>
  <c r="P53" i="21"/>
  <c r="N53" i="21"/>
  <c r="O204" i="21"/>
  <c r="Q204" i="21"/>
  <c r="S204" i="21"/>
  <c r="M204" i="21"/>
  <c r="K204" i="21"/>
  <c r="P204" i="21"/>
  <c r="N204" i="21"/>
  <c r="R204" i="21"/>
  <c r="M140" i="21"/>
  <c r="O140" i="21"/>
  <c r="Q140" i="21"/>
  <c r="K140" i="21"/>
  <c r="S140" i="21"/>
  <c r="R140" i="21"/>
  <c r="P140" i="21"/>
  <c r="N140" i="21"/>
  <c r="Q76" i="21"/>
  <c r="K76" i="21"/>
  <c r="M76" i="21"/>
  <c r="O76" i="21"/>
  <c r="S76" i="21"/>
  <c r="P76" i="21"/>
  <c r="R76" i="21"/>
  <c r="N76" i="21"/>
  <c r="O13" i="21"/>
  <c r="Q13" i="21"/>
  <c r="S13" i="21"/>
  <c r="K13" i="21"/>
  <c r="M13" i="21"/>
  <c r="R13" i="21"/>
  <c r="P13" i="21"/>
  <c r="N13" i="21"/>
  <c r="K331" i="21"/>
  <c r="M331" i="21"/>
  <c r="Q331" i="21"/>
  <c r="O331" i="21"/>
  <c r="S331" i="21"/>
  <c r="P331" i="21"/>
  <c r="R331" i="21"/>
  <c r="N331" i="21"/>
  <c r="K267" i="21"/>
  <c r="M267" i="21"/>
  <c r="Q267" i="21"/>
  <c r="S267" i="21"/>
  <c r="O267" i="21"/>
  <c r="P267" i="21"/>
  <c r="R267" i="21"/>
  <c r="N267" i="21"/>
  <c r="K203" i="21"/>
  <c r="O203" i="21"/>
  <c r="Q203" i="21"/>
  <c r="M203" i="21"/>
  <c r="S203" i="21"/>
  <c r="P203" i="21"/>
  <c r="R203" i="21"/>
  <c r="N203" i="21"/>
  <c r="K139" i="21"/>
  <c r="O139" i="21"/>
  <c r="Q139" i="21"/>
  <c r="M139" i="21"/>
  <c r="S139" i="21"/>
  <c r="P139" i="21"/>
  <c r="R139" i="21"/>
  <c r="N139" i="21"/>
  <c r="K75" i="21"/>
  <c r="O75" i="21"/>
  <c r="Q75" i="21"/>
  <c r="M75" i="21"/>
  <c r="S75" i="21"/>
  <c r="R75" i="21"/>
  <c r="P75" i="21"/>
  <c r="N75" i="21"/>
  <c r="K12" i="21"/>
  <c r="M12" i="21"/>
  <c r="Q12" i="21"/>
  <c r="S12" i="21"/>
  <c r="O12" i="21"/>
  <c r="R12" i="21"/>
  <c r="N12" i="21"/>
  <c r="P12" i="21"/>
  <c r="M330" i="21"/>
  <c r="O330" i="21"/>
  <c r="S330" i="21"/>
  <c r="K330" i="21"/>
  <c r="Q330" i="21"/>
  <c r="R330" i="21"/>
  <c r="P330" i="21"/>
  <c r="N330" i="21"/>
  <c r="K266" i="21"/>
  <c r="M266" i="21"/>
  <c r="O266" i="21"/>
  <c r="Q266" i="21"/>
  <c r="S266" i="21"/>
  <c r="R266" i="21"/>
  <c r="P266" i="21"/>
  <c r="N266" i="21"/>
  <c r="S202" i="21"/>
  <c r="K202" i="21"/>
  <c r="M202" i="21"/>
  <c r="O202" i="21"/>
  <c r="Q202" i="21"/>
  <c r="R202" i="21"/>
  <c r="P202" i="21"/>
  <c r="N202" i="21"/>
  <c r="Q138" i="21"/>
  <c r="K138" i="21"/>
  <c r="S138" i="21"/>
  <c r="O138" i="21"/>
  <c r="M138" i="21"/>
  <c r="R138" i="21"/>
  <c r="P138" i="21"/>
  <c r="N138" i="21"/>
  <c r="S74" i="21"/>
  <c r="K74" i="21"/>
  <c r="M74" i="21"/>
  <c r="O74" i="21"/>
  <c r="Q74" i="21"/>
  <c r="R74" i="21"/>
  <c r="P74" i="21"/>
  <c r="N74" i="21"/>
  <c r="Q11" i="21"/>
  <c r="K11" i="21"/>
  <c r="M11" i="21"/>
  <c r="O11" i="21"/>
  <c r="S11" i="21"/>
  <c r="R11" i="21"/>
  <c r="P11" i="21"/>
  <c r="N11" i="21"/>
  <c r="K297" i="21"/>
  <c r="M297" i="21"/>
  <c r="O297" i="21"/>
  <c r="Q297" i="21"/>
  <c r="S297" i="21"/>
  <c r="P297" i="21"/>
  <c r="R297" i="21"/>
  <c r="N297" i="21"/>
  <c r="M233" i="21"/>
  <c r="Q233" i="21"/>
  <c r="S233" i="21"/>
  <c r="O233" i="21"/>
  <c r="K233" i="21"/>
  <c r="P233" i="21"/>
  <c r="R233" i="21"/>
  <c r="N233" i="21"/>
  <c r="K169" i="21"/>
  <c r="M169" i="21"/>
  <c r="Q169" i="21"/>
  <c r="S169" i="21"/>
  <c r="O169" i="21"/>
  <c r="R169" i="21"/>
  <c r="N169" i="21"/>
  <c r="P169" i="21"/>
  <c r="O105" i="21"/>
  <c r="K105" i="21"/>
  <c r="Q105" i="21"/>
  <c r="S105" i="21"/>
  <c r="M105" i="21"/>
  <c r="P105" i="21"/>
  <c r="N105" i="21"/>
  <c r="R105" i="21"/>
  <c r="K41" i="21"/>
  <c r="Q41" i="21"/>
  <c r="S41" i="21"/>
  <c r="O41" i="21"/>
  <c r="M41" i="21"/>
  <c r="R41" i="21"/>
  <c r="N41" i="21"/>
  <c r="P41" i="21"/>
  <c r="M352" i="21"/>
  <c r="K352" i="21"/>
  <c r="O352" i="21"/>
  <c r="Q352" i="21"/>
  <c r="S352" i="21"/>
  <c r="P352" i="21"/>
  <c r="R352" i="21"/>
  <c r="N352" i="21"/>
  <c r="S288" i="21"/>
  <c r="K288" i="21"/>
  <c r="M288" i="21"/>
  <c r="Q288" i="21"/>
  <c r="O288" i="21"/>
  <c r="R288" i="21"/>
  <c r="P288" i="21"/>
  <c r="N288" i="21"/>
  <c r="M224" i="21"/>
  <c r="O224" i="21"/>
  <c r="S224" i="21"/>
  <c r="K224" i="21"/>
  <c r="Q224" i="21"/>
  <c r="R224" i="21"/>
  <c r="P224" i="21"/>
  <c r="N224" i="21"/>
  <c r="O160" i="21"/>
  <c r="M160" i="21"/>
  <c r="K160" i="21"/>
  <c r="S160" i="21"/>
  <c r="Q160" i="21"/>
  <c r="P160" i="21"/>
  <c r="R160" i="21"/>
  <c r="N160" i="21"/>
  <c r="M96" i="21"/>
  <c r="Q96" i="21"/>
  <c r="S96" i="21"/>
  <c r="K96" i="21"/>
  <c r="O96" i="21"/>
  <c r="R96" i="21"/>
  <c r="P96" i="21"/>
  <c r="N96" i="21"/>
  <c r="O33" i="21"/>
  <c r="Q33" i="21"/>
  <c r="S33" i="21"/>
  <c r="K33" i="21"/>
  <c r="M33" i="21"/>
  <c r="R33" i="21"/>
  <c r="N33" i="21"/>
  <c r="P33" i="21"/>
  <c r="O326" i="21"/>
  <c r="K326" i="21"/>
  <c r="M326" i="21"/>
  <c r="Q326" i="21"/>
  <c r="S326" i="21"/>
  <c r="P326" i="21"/>
  <c r="R326" i="21"/>
  <c r="N326" i="21"/>
  <c r="K262" i="21"/>
  <c r="O262" i="21"/>
  <c r="Q262" i="21"/>
  <c r="M262" i="21"/>
  <c r="S262" i="21"/>
  <c r="P262" i="21"/>
  <c r="N262" i="21"/>
  <c r="R262" i="21"/>
  <c r="K198" i="21"/>
  <c r="M198" i="21"/>
  <c r="Q198" i="21"/>
  <c r="S198" i="21"/>
  <c r="O198" i="21"/>
  <c r="R198" i="21"/>
  <c r="P198" i="21"/>
  <c r="N198" i="21"/>
  <c r="K134" i="21"/>
  <c r="S134" i="21"/>
  <c r="M134" i="21"/>
  <c r="Q134" i="21"/>
  <c r="O134" i="21"/>
  <c r="P134" i="21"/>
  <c r="R134" i="21"/>
  <c r="N134" i="21"/>
  <c r="Q70" i="21"/>
  <c r="K70" i="21"/>
  <c r="S70" i="21"/>
  <c r="M70" i="21"/>
  <c r="O70" i="21"/>
  <c r="R70" i="21"/>
  <c r="P70" i="21"/>
  <c r="N70" i="21"/>
  <c r="K7" i="21"/>
  <c r="O7" i="21"/>
  <c r="Q7" i="21"/>
  <c r="M7" i="21"/>
  <c r="S7" i="21"/>
  <c r="P7" i="21"/>
  <c r="R7" i="21"/>
  <c r="N7" i="21"/>
  <c r="S2" i="21"/>
  <c r="R2" i="21"/>
  <c r="Q44" i="22"/>
  <c r="Q43" i="22" s="1"/>
  <c r="Q2" i="21" l="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H11" i="19" l="1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X3" i="2"/>
  <c r="X2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2" i="2"/>
  <c r="AA8" i="14" s="1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AN5" i="1"/>
  <c r="AJ5" i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H3" i="2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Q50" i="20"/>
  <c r="X64" i="20"/>
  <c r="AE76" i="20"/>
  <c r="Q68" i="20"/>
  <c r="Q64" i="20"/>
  <c r="X7" i="20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O6" i="2"/>
  <c r="O8" i="2"/>
  <c r="R10" i="2"/>
  <c r="M8" i="14"/>
  <c r="K8" i="14"/>
  <c r="H51" i="2" s="1"/>
  <c r="H33" i="2"/>
  <c r="H9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AG5" i="1"/>
  <c r="AB5" i="1"/>
  <c r="W15" i="1"/>
  <c r="W5" i="1"/>
  <c r="R14" i="1"/>
  <c r="P14" i="1"/>
  <c r="R12" i="1"/>
  <c r="P12" i="1"/>
  <c r="R8" i="1"/>
  <c r="P8" i="1"/>
  <c r="R5" i="1"/>
  <c r="P5" i="1"/>
  <c r="S7" i="1"/>
  <c r="Q7" i="1"/>
  <c r="B45" i="24" l="1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H11" i="2"/>
  <c r="Y2" i="20"/>
  <c r="H52" i="2"/>
  <c r="R2" i="20"/>
  <c r="C2" i="20" s="1"/>
  <c r="H29" i="2"/>
  <c r="H7" i="2"/>
  <c r="A33" i="21" l="1"/>
  <c r="A185" i="21"/>
  <c r="A265" i="21"/>
  <c r="A11" i="2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A171" i="21"/>
  <c r="A84" i="21"/>
  <c r="A22" i="21"/>
  <c r="A182" i="21"/>
  <c r="A8" i="2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A259" i="21"/>
  <c r="A195" i="21"/>
  <c r="A131" i="21"/>
  <c r="A67" i="21"/>
  <c r="A4" i="21"/>
  <c r="A322" i="21"/>
  <c r="A258" i="21"/>
  <c r="A194" i="21"/>
  <c r="A130" i="21"/>
  <c r="A66" i="21"/>
  <c r="A3" i="2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2" i="21"/>
  <c r="L16" i="21"/>
  <c r="L31" i="21"/>
  <c r="L37" i="21"/>
  <c r="L93" i="21"/>
  <c r="L108" i="21"/>
  <c r="L110" i="21"/>
  <c r="L119" i="21"/>
  <c r="L120" i="21"/>
  <c r="L121" i="21"/>
  <c r="L122" i="21"/>
  <c r="L123" i="21"/>
  <c r="L129" i="21"/>
  <c r="L130" i="21"/>
  <c r="L139" i="21"/>
  <c r="L144" i="21"/>
  <c r="L154" i="21"/>
  <c r="L158" i="21"/>
  <c r="L159" i="21"/>
  <c r="L166" i="21"/>
  <c r="L167" i="21"/>
  <c r="L168" i="21"/>
  <c r="L171" i="21"/>
  <c r="L186" i="21"/>
  <c r="L197" i="21"/>
  <c r="L205" i="21"/>
  <c r="L208" i="21"/>
  <c r="L217" i="21"/>
  <c r="L229" i="21"/>
  <c r="L233" i="21"/>
  <c r="L250" i="21"/>
  <c r="L263" i="21"/>
  <c r="L278" i="21"/>
  <c r="L290" i="21"/>
  <c r="L297" i="21"/>
  <c r="L309" i="21"/>
  <c r="L311" i="21"/>
  <c r="L312" i="21"/>
  <c r="L314" i="21"/>
  <c r="L324" i="21"/>
  <c r="L326" i="21"/>
  <c r="L328" i="21"/>
  <c r="L341" i="21"/>
  <c r="L345" i="21"/>
  <c r="L351" i="21"/>
  <c r="L353" i="21"/>
  <c r="L358" i="21"/>
  <c r="L360" i="21"/>
  <c r="L363" i="21"/>
  <c r="L383" i="21"/>
  <c r="L4" i="21"/>
  <c r="L13" i="21"/>
  <c r="L17" i="21"/>
  <c r="L18" i="21"/>
  <c r="L27" i="21"/>
  <c r="L28" i="21"/>
  <c r="L32" i="21"/>
  <c r="L67" i="21"/>
  <c r="L70" i="21"/>
  <c r="L75" i="21"/>
  <c r="L78" i="21"/>
  <c r="L99" i="21"/>
  <c r="L109" i="21"/>
  <c r="L126" i="21"/>
  <c r="L140" i="21"/>
  <c r="L141" i="21"/>
  <c r="L145" i="21"/>
  <c r="L146" i="21"/>
  <c r="L160" i="21"/>
  <c r="L172" i="21"/>
  <c r="L187" i="21"/>
  <c r="L198" i="21"/>
  <c r="L209" i="21"/>
  <c r="L230" i="21"/>
  <c r="L234" i="21"/>
  <c r="L240" i="21"/>
  <c r="L251" i="21"/>
  <c r="L254" i="21"/>
  <c r="L264" i="21"/>
  <c r="L281" i="21"/>
  <c r="L291" i="21"/>
  <c r="L298" i="21"/>
  <c r="L310" i="21"/>
  <c r="L315" i="21"/>
  <c r="L325" i="21"/>
  <c r="L329" i="21"/>
  <c r="L334" i="21"/>
  <c r="L342" i="21"/>
  <c r="L346" i="21"/>
  <c r="L361" i="21"/>
  <c r="L362" i="21"/>
  <c r="L384" i="21"/>
  <c r="L5" i="21"/>
  <c r="L33" i="21"/>
  <c r="L34" i="21"/>
  <c r="L43" i="21"/>
  <c r="L46" i="21"/>
  <c r="L51" i="21"/>
  <c r="L55" i="21"/>
  <c r="L56" i="21"/>
  <c r="L68" i="21"/>
  <c r="L76" i="21"/>
  <c r="L80" i="21"/>
  <c r="L81" i="21"/>
  <c r="L83" i="21"/>
  <c r="L100" i="21"/>
  <c r="L106" i="21"/>
  <c r="L112" i="21"/>
  <c r="L114" i="21"/>
  <c r="L135" i="21"/>
  <c r="L173" i="21"/>
  <c r="L188" i="21"/>
  <c r="L191" i="21"/>
  <c r="L199" i="21"/>
  <c r="L211" i="21"/>
  <c r="L219" i="21"/>
  <c r="L220" i="21"/>
  <c r="L222" i="21"/>
  <c r="L231" i="21"/>
  <c r="L232" i="21"/>
  <c r="L235" i="21"/>
  <c r="L238" i="21"/>
  <c r="L241" i="21"/>
  <c r="L252" i="21"/>
  <c r="L255" i="21"/>
  <c r="L270" i="21"/>
  <c r="L282" i="21"/>
  <c r="L292" i="21"/>
  <c r="L299" i="21"/>
  <c r="L300" i="21"/>
  <c r="L316" i="21"/>
  <c r="L330" i="21"/>
  <c r="L333" i="21"/>
  <c r="L335" i="21"/>
  <c r="L375" i="21"/>
  <c r="L376" i="21"/>
  <c r="L6" i="21"/>
  <c r="L23" i="21"/>
  <c r="L25" i="21"/>
  <c r="L39" i="21"/>
  <c r="L44" i="21"/>
  <c r="L52" i="21"/>
  <c r="L53" i="21"/>
  <c r="L69" i="21"/>
  <c r="L77" i="21"/>
  <c r="L84" i="21"/>
  <c r="L113" i="21"/>
  <c r="L131" i="21"/>
  <c r="L136" i="21"/>
  <c r="L138" i="21"/>
  <c r="L174" i="21"/>
  <c r="L189" i="21"/>
  <c r="L192" i="21"/>
  <c r="L200" i="21"/>
  <c r="L212" i="21"/>
  <c r="L223" i="21"/>
  <c r="L236" i="21"/>
  <c r="L253" i="21"/>
  <c r="L256" i="21"/>
  <c r="L266" i="21"/>
  <c r="L269" i="21"/>
  <c r="L271" i="21"/>
  <c r="L283" i="21"/>
  <c r="L302" i="21"/>
  <c r="L331" i="21"/>
  <c r="L332" i="21"/>
  <c r="L336" i="21"/>
  <c r="L377" i="21"/>
  <c r="L349" i="21"/>
  <c r="L7" i="21"/>
  <c r="L10" i="21"/>
  <c r="L24" i="21"/>
  <c r="L30" i="21"/>
  <c r="L45" i="21"/>
  <c r="L95" i="21"/>
  <c r="L132" i="21"/>
  <c r="L179" i="21"/>
  <c r="L193" i="21"/>
  <c r="L194" i="21"/>
  <c r="L201" i="21"/>
  <c r="L213" i="21"/>
  <c r="L221" i="21"/>
  <c r="L224" i="21"/>
  <c r="L237" i="21"/>
  <c r="L243" i="21"/>
  <c r="L257" i="21"/>
  <c r="L259" i="21"/>
  <c r="L267" i="21"/>
  <c r="L268" i="21"/>
  <c r="L272" i="21"/>
  <c r="L284" i="21"/>
  <c r="L286" i="21"/>
  <c r="L320" i="21"/>
  <c r="L337" i="21"/>
  <c r="L368" i="21"/>
  <c r="L378" i="21"/>
  <c r="L357" i="21"/>
  <c r="L19" i="21"/>
  <c r="L50" i="21"/>
  <c r="L63" i="21"/>
  <c r="L66" i="21"/>
  <c r="L71" i="21"/>
  <c r="L96" i="21"/>
  <c r="L98" i="21"/>
  <c r="L115" i="21"/>
  <c r="L133" i="21"/>
  <c r="L134" i="21"/>
  <c r="L147" i="21"/>
  <c r="L151" i="21"/>
  <c r="L163" i="21"/>
  <c r="L176" i="21"/>
  <c r="L180" i="21"/>
  <c r="L183" i="21"/>
  <c r="L202" i="21"/>
  <c r="L214" i="21"/>
  <c r="L244" i="21"/>
  <c r="L247" i="21"/>
  <c r="L258" i="21"/>
  <c r="L260" i="21"/>
  <c r="L273" i="21"/>
  <c r="L275" i="21"/>
  <c r="L285" i="21"/>
  <c r="L304" i="21"/>
  <c r="L321" i="21"/>
  <c r="L369" i="21"/>
  <c r="L379" i="21"/>
  <c r="L373" i="21"/>
  <c r="L20" i="21"/>
  <c r="L22" i="21"/>
  <c r="L29" i="21"/>
  <c r="L35" i="21"/>
  <c r="L38" i="21"/>
  <c r="L48" i="21"/>
  <c r="L59" i="21"/>
  <c r="L60" i="21"/>
  <c r="L64" i="21"/>
  <c r="L74" i="21"/>
  <c r="L87" i="21"/>
  <c r="L88" i="21"/>
  <c r="L89" i="21"/>
  <c r="L103" i="21"/>
  <c r="L116" i="21"/>
  <c r="L127" i="21"/>
  <c r="L142" i="21"/>
  <c r="L148" i="21"/>
  <c r="L152" i="21"/>
  <c r="L155" i="21"/>
  <c r="L164" i="21"/>
  <c r="L169" i="21"/>
  <c r="L177" i="21"/>
  <c r="L178" i="21"/>
  <c r="L181" i="21"/>
  <c r="L184" i="21"/>
  <c r="L195" i="21"/>
  <c r="L203" i="21"/>
  <c r="L206" i="21"/>
  <c r="L215" i="21"/>
  <c r="L227" i="21"/>
  <c r="L245" i="21"/>
  <c r="L248" i="21"/>
  <c r="L261" i="21"/>
  <c r="L274" i="21"/>
  <c r="L276" i="21"/>
  <c r="L288" i="21"/>
  <c r="L295" i="21"/>
  <c r="L305" i="21"/>
  <c r="L307" i="21"/>
  <c r="L322" i="21"/>
  <c r="L339" i="21"/>
  <c r="L356" i="21"/>
  <c r="L370" i="21"/>
  <c r="L371" i="21"/>
  <c r="L372" i="21"/>
  <c r="L380" i="21"/>
  <c r="L11" i="21"/>
  <c r="L14" i="21"/>
  <c r="L36" i="21"/>
  <c r="L42" i="21"/>
  <c r="L49" i="21"/>
  <c r="L58" i="21"/>
  <c r="L65" i="21"/>
  <c r="L91" i="21"/>
  <c r="L94" i="21"/>
  <c r="L107" i="21"/>
  <c r="L117" i="21"/>
  <c r="L124" i="21"/>
  <c r="L128" i="21"/>
  <c r="L149" i="21"/>
  <c r="L150" i="21"/>
  <c r="L153" i="21"/>
  <c r="L156" i="21"/>
  <c r="L157" i="21"/>
  <c r="L162" i="21"/>
  <c r="L165" i="21"/>
  <c r="L170" i="21"/>
  <c r="L182" i="21"/>
  <c r="L185" i="21"/>
  <c r="L196" i="21"/>
  <c r="L204" i="21"/>
  <c r="L207" i="21"/>
  <c r="L216" i="21"/>
  <c r="L228" i="21"/>
  <c r="L246" i="21"/>
  <c r="L249" i="21"/>
  <c r="L262" i="21"/>
  <c r="L277" i="21"/>
  <c r="L279" i="21"/>
  <c r="L289" i="21"/>
  <c r="L296" i="21"/>
  <c r="L306" i="21"/>
  <c r="L308" i="21"/>
  <c r="L313" i="21"/>
  <c r="L323" i="21"/>
  <c r="L327" i="21"/>
  <c r="L340" i="21"/>
  <c r="L344" i="21"/>
  <c r="L348" i="21"/>
  <c r="L352" i="21"/>
  <c r="L355" i="21"/>
  <c r="L364" i="21"/>
  <c r="L382" i="21"/>
  <c r="L102" i="21"/>
  <c r="L21" i="21"/>
  <c r="L287" i="21"/>
  <c r="L225" i="21"/>
  <c r="L366" i="21"/>
  <c r="L161" i="21"/>
  <c r="L374" i="21"/>
  <c r="L62" i="21"/>
  <c r="L101" i="21"/>
  <c r="L61" i="21"/>
  <c r="L118" i="21"/>
  <c r="L359" i="21"/>
  <c r="L218" i="21"/>
  <c r="L47" i="21"/>
  <c r="L105" i="21"/>
  <c r="L175" i="21"/>
  <c r="L318" i="21"/>
  <c r="L367" i="21"/>
  <c r="L265" i="21"/>
  <c r="L86" i="21"/>
  <c r="L8" i="21"/>
  <c r="L338" i="21"/>
  <c r="L294" i="21"/>
  <c r="L301" i="21"/>
  <c r="L381" i="21"/>
  <c r="L280" i="21"/>
  <c r="L365" i="21"/>
  <c r="L343" i="21"/>
  <c r="L317" i="21"/>
  <c r="L239" i="21"/>
  <c r="L40" i="21"/>
  <c r="L319" i="21"/>
  <c r="L73" i="21"/>
  <c r="L41" i="21"/>
  <c r="L242" i="21"/>
  <c r="L90" i="21"/>
  <c r="L54" i="21"/>
  <c r="L354" i="21"/>
  <c r="L210" i="21"/>
  <c r="L72" i="21"/>
  <c r="L57" i="21"/>
  <c r="L143" i="21"/>
  <c r="L190" i="21"/>
  <c r="L92" i="21"/>
  <c r="L226" i="21"/>
  <c r="L104" i="21"/>
  <c r="L293" i="21"/>
  <c r="L350" i="21"/>
  <c r="L26" i="21"/>
  <c r="L303" i="21"/>
  <c r="L137" i="21"/>
  <c r="L97" i="21"/>
  <c r="L82" i="21"/>
  <c r="L125" i="21"/>
  <c r="L347" i="21"/>
  <c r="L85" i="21"/>
  <c r="L9" i="21"/>
  <c r="L15" i="21"/>
  <c r="L111" i="21"/>
  <c r="L79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2" i="2" a="1"/>
  <c r="B2" i="2" s="1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" i="2" a="1"/>
  <c r="A2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L2" i="21"/>
  <c r="A2" i="21"/>
  <c r="O3" i="22" l="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<sst xmlns="http://schemas.openxmlformats.org/spreadsheetml/2006/main" count="31038" uniqueCount="14809">
  <si>
    <t>①競技会名</t>
    <rPh sb="1" eb="5">
      <t>キョウギカイメイ</t>
    </rPh>
    <phoneticPr fontId="3"/>
  </si>
  <si>
    <t>100m</t>
    <phoneticPr fontId="3"/>
  </si>
  <si>
    <t>150m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</si>
  <si>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</si>
  <si>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</si>
  <si>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</si>
  <si>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</si>
  <si>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</si>
  <si>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</si>
  <si>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</si>
  <si>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</si>
  <si>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</si>
  <si>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</si>
  <si>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</si>
  <si>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</si>
  <si>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</si>
  <si>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</si>
  <si>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</si>
  <si>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</si>
  <si>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</si>
  <si>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</si>
  <si>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</si>
  <si>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</si>
  <si>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</si>
  <si>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</si>
  <si>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</si>
  <si>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</si>
  <si>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</si>
  <si>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</si>
  <si>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</si>
  <si>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</si>
  <si>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</si>
  <si>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</si>
  <si>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</si>
  <si>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</si>
  <si>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</si>
  <si>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</si>
  <si>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</si>
  <si>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</si>
  <si>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</si>
  <si>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</si>
  <si>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</si>
  <si>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</si>
  <si>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</si>
  <si>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</si>
  <si>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</si>
  <si>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</si>
  <si>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</si>
  <si>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</si>
  <si>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</si>
  <si>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</si>
  <si>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</si>
  <si>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</si>
  <si>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</si>
  <si>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</si>
  <si>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</si>
  <si>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一般</t>
    <rPh sb="0" eb="2">
      <t>イッパン</t>
    </rPh>
    <phoneticPr fontId="1"/>
  </si>
  <si>
    <t>高校</t>
    <rPh sb="0" eb="2">
      <t>コウコウ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</si>
  <si>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</si>
  <si>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</si>
  <si>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</si>
  <si>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</si>
  <si>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</si>
  <si>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</si>
  <si>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</si>
  <si>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</si>
  <si>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</si>
  <si>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</si>
  <si>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</si>
  <si>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</si>
  <si>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</si>
  <si>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</si>
  <si>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</si>
  <si>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</si>
  <si>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</si>
  <si>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</si>
  <si>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</si>
  <si>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</si>
  <si>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</si>
  <si>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</si>
  <si>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</si>
  <si>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</si>
  <si>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</si>
  <si>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</si>
  <si>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</si>
  <si>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</si>
  <si>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</si>
  <si>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</si>
  <si>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</si>
  <si>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</si>
  <si>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</si>
  <si>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</si>
  <si>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</si>
  <si>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</si>
  <si>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</si>
  <si>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</si>
  <si>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</si>
  <si>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</si>
  <si>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</si>
  <si>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</si>
  <si>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</si>
  <si>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</si>
  <si>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</si>
  <si>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</si>
  <si>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</si>
  <si>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</si>
  <si>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</si>
  <si>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</si>
  <si>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</si>
  <si>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</si>
  <si>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</si>
  <si>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</si>
  <si>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</si>
  <si>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</si>
  <si>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</si>
  <si>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</si>
  <si>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</si>
  <si>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</si>
  <si>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</si>
  <si>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</si>
  <si>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</si>
  <si>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</si>
  <si>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</si>
  <si>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</si>
  <si>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</si>
  <si>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</si>
  <si>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</si>
  <si>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</si>
  <si>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</si>
  <si>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</si>
  <si>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</si>
  <si>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</si>
  <si>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</si>
  <si>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</si>
  <si>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</si>
  <si>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</si>
  <si>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</si>
  <si>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</si>
  <si>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</si>
  <si>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</si>
  <si>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</si>
  <si>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</si>
  <si>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</si>
  <si>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</si>
  <si>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</si>
  <si>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</si>
  <si>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</si>
  <si>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</si>
  <si>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</si>
  <si>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</si>
  <si>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</si>
  <si>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</si>
  <si>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</si>
  <si>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</si>
  <si>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</si>
  <si>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</si>
  <si>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</si>
  <si>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</si>
  <si>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</si>
  <si>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</si>
  <si>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</si>
  <si>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</si>
  <si>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</si>
  <si>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</si>
  <si>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</si>
  <si>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</si>
  <si>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</si>
  <si>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</si>
  <si>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</si>
  <si>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</si>
  <si>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</si>
  <si>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</si>
  <si>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</si>
  <si>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</si>
  <si>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</si>
  <si>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</si>
  <si>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</si>
  <si>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</si>
  <si>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</si>
  <si>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</si>
  <si>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</si>
  <si>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</si>
  <si>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</si>
  <si>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</si>
  <si>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</si>
  <si>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</si>
  <si>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</si>
  <si>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</si>
  <si>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</si>
  <si>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</si>
  <si>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</si>
  <si>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</si>
  <si>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</si>
  <si>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</si>
  <si>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</si>
  <si>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</si>
  <si>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</si>
  <si>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</si>
  <si>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</si>
  <si>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</si>
  <si>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</si>
  <si>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</si>
  <si>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</si>
  <si>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</si>
  <si>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</si>
  <si>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</si>
  <si>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</si>
  <si>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</si>
  <si>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</si>
  <si>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</si>
  <si>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</si>
  <si>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</si>
  <si>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</si>
  <si>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</si>
  <si>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</si>
  <si>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</si>
  <si>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</si>
  <si>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</si>
  <si>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</si>
  <si>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</si>
  <si>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</si>
  <si>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</si>
  <si>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</si>
  <si>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</si>
  <si>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</si>
  <si>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</si>
  <si>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</si>
  <si>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</si>
  <si>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</si>
  <si>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</si>
  <si>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</si>
  <si>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</si>
  <si>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</si>
  <si>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</si>
  <si>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</si>
  <si>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</si>
  <si>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</si>
  <si>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</si>
  <si>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</si>
  <si>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</si>
  <si>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</si>
  <si>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</si>
  <si>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</si>
  <si>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</si>
  <si>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</si>
  <si>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</si>
  <si>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</si>
  <si>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</si>
  <si>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</si>
  <si>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</si>
  <si>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</si>
  <si>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</si>
  <si>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</si>
  <si>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</si>
  <si>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</si>
  <si>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</si>
  <si>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</si>
  <si>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</si>
  <si>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</si>
  <si>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</si>
  <si>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</si>
  <si>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</si>
  <si>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</si>
  <si>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</si>
  <si>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</si>
  <si>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</si>
  <si>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</si>
  <si>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</si>
  <si>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</si>
  <si>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</si>
  <si>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</si>
  <si>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</si>
  <si>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</si>
  <si>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</si>
  <si>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</si>
  <si>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</si>
  <si>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</si>
  <si>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</si>
  <si>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</si>
  <si>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</si>
  <si>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</si>
  <si>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</si>
  <si>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</si>
  <si>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</si>
  <si>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</si>
  <si>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</si>
  <si>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</si>
  <si>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</si>
  <si>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</si>
  <si>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</si>
  <si>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</si>
  <si>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</si>
  <si>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</si>
  <si>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</si>
  <si>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</si>
  <si>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</si>
  <si>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</si>
  <si>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</si>
  <si>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</si>
  <si>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</si>
  <si>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</si>
  <si>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</si>
  <si>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</si>
  <si>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</si>
  <si>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</si>
  <si>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</si>
  <si>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</si>
  <si>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</si>
  <si>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</si>
  <si>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</si>
  <si>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</si>
  <si>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</si>
  <si>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</si>
  <si>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</si>
  <si>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</si>
  <si>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</si>
  <si>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</si>
  <si>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</si>
  <si>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</si>
  <si>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</si>
  <si>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</si>
  <si>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</si>
  <si>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</si>
  <si>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</si>
  <si>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</si>
  <si>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</si>
  <si>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</si>
  <si>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</si>
  <si>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</si>
  <si>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</si>
  <si>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</si>
  <si>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</si>
  <si>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</si>
  <si>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</si>
  <si>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</si>
  <si>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</si>
  <si>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</si>
  <si>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</si>
  <si>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</si>
  <si>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</si>
  <si>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</si>
  <si>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</si>
  <si>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</si>
  <si>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</si>
  <si>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</si>
  <si>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</si>
  <si>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</si>
  <si>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</si>
  <si>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</si>
  <si>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</si>
  <si>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</si>
  <si>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</si>
  <si>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</si>
  <si>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</si>
  <si>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</si>
  <si>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</si>
  <si>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</si>
  <si>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</si>
  <si>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</si>
  <si>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</si>
  <si>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</si>
  <si>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</si>
  <si>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</si>
  <si>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</si>
  <si>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</si>
  <si>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</si>
  <si>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</si>
  <si>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</si>
  <si>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</si>
  <si>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</si>
  <si>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</si>
  <si>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</si>
  <si>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</si>
  <si>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</si>
  <si>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</si>
  <si>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</si>
  <si>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</si>
  <si>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</si>
  <si>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</si>
  <si>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</si>
  <si>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</si>
  <si>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</si>
  <si>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</si>
  <si>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</si>
  <si>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</si>
  <si>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</si>
  <si>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</si>
  <si>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</si>
  <si>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</si>
  <si>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</si>
  <si>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</si>
  <si>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</si>
  <si>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</si>
  <si>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</si>
  <si>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</si>
  <si>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</si>
  <si>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</si>
  <si>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</si>
  <si>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</si>
  <si>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</si>
  <si>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</si>
  <si>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</si>
  <si>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</si>
  <si>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</si>
  <si>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</si>
  <si>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</si>
  <si>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</si>
  <si>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</si>
  <si>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</si>
  <si>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</si>
  <si>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</si>
  <si>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</si>
  <si>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</si>
  <si>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</si>
  <si>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</si>
  <si>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</si>
  <si>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</si>
  <si>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</si>
  <si>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</si>
  <si>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</si>
  <si>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</si>
  <si>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</si>
  <si>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</si>
  <si>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</si>
  <si>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</si>
  <si>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</si>
  <si>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</si>
  <si>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</si>
  <si>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</si>
  <si>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</si>
  <si>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</si>
  <si>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</si>
  <si>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</si>
  <si>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</si>
  <si>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</si>
  <si>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</si>
  <si>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</si>
  <si>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</si>
  <si>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</si>
  <si>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</si>
  <si>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</si>
  <si>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</si>
  <si>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</si>
  <si>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</si>
  <si>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</si>
  <si>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</si>
  <si>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</si>
  <si>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</si>
  <si>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</si>
  <si>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</si>
  <si>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</si>
  <si>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</si>
  <si>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</si>
  <si>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</si>
  <si>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</si>
  <si>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</si>
  <si>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</si>
  <si>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</si>
  <si>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</si>
  <si>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</si>
  <si>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</si>
  <si>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</si>
  <si>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</si>
  <si>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</si>
  <si>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</si>
  <si>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</si>
  <si>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</si>
  <si>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</si>
  <si>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</si>
  <si>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</si>
  <si>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</si>
  <si>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</si>
  <si>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</si>
  <si>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</si>
  <si>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</si>
  <si>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</si>
  <si>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</si>
  <si>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</si>
  <si>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</si>
  <si>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</si>
  <si>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</si>
  <si>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</si>
  <si>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</si>
  <si>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</si>
  <si>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</si>
  <si>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</si>
  <si>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</si>
  <si>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</si>
  <si>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</si>
  <si>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</si>
  <si>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</si>
  <si>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</si>
  <si>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</si>
  <si>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</si>
  <si>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</si>
  <si>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</si>
  <si>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</si>
  <si>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</si>
  <si>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</si>
  <si>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</si>
  <si>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</si>
  <si>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</si>
  <si>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</si>
  <si>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</si>
  <si>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</si>
  <si>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</si>
  <si>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</si>
  <si>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</si>
  <si>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</si>
  <si>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</si>
  <si>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</si>
  <si>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</si>
  <si>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</si>
  <si>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</si>
  <si>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</si>
  <si>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</si>
  <si>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</si>
  <si>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</si>
  <si>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</si>
  <si>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</si>
  <si>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</si>
  <si>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</si>
  <si>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</si>
  <si>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</si>
  <si>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</si>
  <si>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</si>
  <si>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</si>
  <si>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</si>
  <si>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</si>
  <si>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</si>
  <si>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</si>
  <si>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</si>
  <si>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</si>
  <si>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</si>
  <si>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</si>
  <si>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</si>
  <si>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</si>
  <si>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</si>
  <si>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</si>
  <si>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</si>
  <si>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</si>
  <si>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</si>
  <si>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</si>
  <si>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</si>
  <si>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</si>
  <si>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</si>
  <si>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</si>
  <si>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</si>
  <si>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</si>
  <si>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</si>
  <si>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</si>
  <si>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</si>
  <si>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</si>
  <si>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</si>
  <si>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</si>
  <si>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</si>
  <si>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</si>
  <si>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</si>
  <si>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</si>
  <si>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</si>
  <si>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</si>
  <si>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</si>
  <si>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</si>
  <si>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</si>
  <si>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</si>
  <si>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</si>
  <si>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</si>
  <si>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</si>
  <si>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</si>
  <si>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</si>
  <si>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</si>
  <si>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</si>
  <si>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</si>
  <si>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</si>
  <si>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</si>
  <si>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</si>
  <si>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</si>
  <si>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</si>
  <si>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</si>
  <si>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</si>
  <si>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</si>
  <si>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</si>
  <si>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</si>
  <si>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</si>
  <si>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</si>
  <si>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</si>
  <si>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</si>
  <si>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</si>
  <si>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</si>
  <si>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</si>
  <si>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</si>
  <si>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</si>
  <si>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</si>
  <si>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</si>
  <si>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</si>
  <si>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</si>
  <si>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</si>
  <si>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</si>
  <si>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</si>
  <si>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</si>
  <si>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</si>
  <si>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</si>
  <si>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</si>
  <si>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</si>
  <si>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</si>
  <si>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</si>
  <si>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</si>
  <si>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</si>
  <si>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</si>
  <si>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</si>
  <si>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</si>
  <si>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</si>
  <si>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</si>
  <si>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</si>
  <si>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</si>
  <si>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</si>
  <si>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</si>
  <si>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</si>
  <si>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</si>
  <si>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</si>
  <si>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</si>
  <si>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</si>
  <si>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</si>
  <si>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</si>
  <si>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</si>
  <si>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</si>
  <si>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</si>
  <si>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</si>
  <si>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</si>
  <si>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</si>
  <si>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</si>
  <si>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</si>
  <si>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</si>
  <si>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</si>
  <si>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</si>
  <si>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</si>
  <si>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</si>
  <si>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</si>
  <si>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</si>
  <si>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</si>
  <si>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</si>
  <si>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</si>
  <si>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</si>
  <si>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</si>
  <si>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</si>
  <si>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</si>
  <si>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</si>
  <si>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</si>
  <si>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</si>
  <si>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</si>
  <si>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</si>
  <si>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</si>
  <si>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</si>
  <si>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</si>
  <si>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</si>
  <si>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</si>
  <si>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</si>
  <si>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</si>
  <si>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</si>
  <si>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</si>
  <si>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</si>
  <si>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</si>
  <si>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</si>
  <si>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</si>
  <si>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</si>
  <si>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</si>
  <si>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</si>
  <si>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</si>
  <si>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</si>
  <si>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</si>
  <si>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</si>
  <si>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</si>
  <si>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</si>
  <si>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</si>
  <si>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</si>
  <si>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</si>
  <si>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</si>
  <si>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</si>
  <si>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</si>
  <si>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</si>
  <si>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</si>
  <si>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</si>
  <si>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</si>
  <si>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</si>
  <si>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</si>
  <si>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</si>
  <si>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</si>
  <si>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</si>
  <si>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</si>
  <si>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</si>
  <si>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</si>
  <si>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</si>
  <si>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</si>
  <si>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</si>
  <si>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</si>
  <si>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</si>
  <si>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</si>
  <si>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</si>
  <si>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</si>
  <si>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</si>
  <si>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</si>
  <si>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</si>
  <si>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</si>
  <si>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</si>
  <si>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</si>
  <si>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</si>
  <si>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</si>
  <si>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</si>
  <si>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</si>
  <si>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</si>
  <si>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</si>
  <si>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</si>
  <si>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</si>
  <si>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</si>
  <si>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</si>
  <si>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</si>
  <si>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</si>
  <si>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</si>
  <si>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</si>
  <si>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</si>
  <si>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</si>
  <si>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</si>
  <si>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</si>
  <si>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</si>
  <si>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</si>
  <si>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</si>
  <si>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</si>
  <si>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</si>
  <si>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</si>
  <si>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</si>
  <si>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</si>
  <si>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</si>
  <si>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</si>
  <si>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</si>
  <si>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</si>
  <si>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</si>
  <si>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</si>
  <si>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</si>
  <si>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</si>
  <si>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</si>
  <si>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</si>
  <si>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</si>
  <si>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</si>
  <si>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</si>
  <si>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</si>
  <si>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</si>
  <si>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</si>
  <si>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</si>
  <si>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</si>
  <si>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</si>
  <si>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422</t>
  </si>
  <si>
    <t>422</t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</si>
  <si>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</si>
  <si>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</si>
  <si>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</si>
  <si>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</si>
  <si>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</si>
  <si>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</si>
  <si>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</si>
  <si>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</si>
  <si>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</si>
  <si>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</si>
  <si>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</si>
  <si>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</si>
  <si>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</si>
  <si>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</si>
  <si>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</si>
  <si>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</si>
  <si>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</si>
  <si>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</si>
  <si>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</si>
  <si>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</si>
  <si>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</si>
  <si>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</si>
  <si>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150m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</si>
  <si>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</si>
  <si>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</si>
  <si>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</si>
  <si>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</si>
  <si>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</si>
  <si>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</si>
  <si>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</si>
  <si>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</si>
  <si>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</si>
  <si>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</si>
  <si>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</si>
  <si>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</si>
  <si>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</si>
  <si>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</si>
  <si>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</si>
  <si>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</si>
  <si>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</si>
  <si>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</si>
  <si>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</si>
  <si>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</si>
  <si>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</si>
  <si>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</si>
  <si>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</si>
  <si>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</si>
  <si>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</si>
  <si>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</si>
  <si>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</si>
  <si>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</si>
  <si>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</si>
  <si>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</si>
  <si>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</si>
  <si>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</si>
  <si>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</si>
  <si>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</si>
  <si>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</si>
  <si>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</si>
  <si>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</si>
  <si>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</si>
  <si>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</si>
  <si>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</si>
  <si>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</si>
  <si>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</si>
  <si>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</si>
  <si>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</si>
  <si>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</si>
  <si>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</si>
  <si>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</si>
  <si>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</si>
  <si>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</si>
  <si>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</si>
  <si>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</si>
  <si>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</si>
  <si>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</si>
  <si>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</si>
  <si>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</si>
  <si>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</si>
  <si>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</si>
  <si>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</si>
  <si>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</si>
  <si>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</si>
  <si>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</si>
  <si>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</si>
  <si>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</si>
  <si>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</si>
  <si>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</si>
  <si>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</si>
  <si>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</si>
  <si>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</si>
  <si>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</si>
  <si>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</si>
  <si>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</si>
  <si>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</si>
  <si>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</si>
  <si>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</si>
  <si>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</si>
  <si>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</si>
  <si>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</si>
  <si>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</si>
  <si>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</si>
  <si>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</si>
  <si>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</si>
  <si>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</si>
  <si>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</si>
  <si>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2023関西学生新人陸上競技選手権大会兼2023ディムライトリレーズ</t>
    <rPh sb="4" eb="6">
      <t>カンサイ</t>
    </rPh>
    <rPh sb="6" eb="8">
      <t>ガクセイ</t>
    </rPh>
    <rPh sb="8" eb="10">
      <t>シンジン</t>
    </rPh>
    <rPh sb="10" eb="12">
      <t>リクジョウ</t>
    </rPh>
    <rPh sb="12" eb="14">
      <t>キョウギ</t>
    </rPh>
    <rPh sb="14" eb="17">
      <t>センシュケン</t>
    </rPh>
    <rPh sb="17" eb="19">
      <t>タイカイ</t>
    </rPh>
    <rPh sb="19" eb="20">
      <t>ケン</t>
    </rPh>
    <phoneticPr fontId="3"/>
  </si>
  <si>
    <t>滋賀大学</t>
  </si>
  <si>
    <t>滋賀大</t>
  </si>
  <si>
    <t>ｼｶﾞﾀﾞｲ</t>
  </si>
  <si>
    <t>Shiga Univ.</t>
  </si>
  <si>
    <t>京都大学</t>
  </si>
  <si>
    <t>京都大</t>
  </si>
  <si>
    <t>ｷｮｳﾄﾀﾞｲ</t>
  </si>
  <si>
    <t>Kyoto Univ.</t>
  </si>
  <si>
    <t>京都教育大学</t>
  </si>
  <si>
    <t>京都教育大</t>
  </si>
  <si>
    <t>ｷｮｳﾄｷｮｳｲｸﾀﾞｲ</t>
  </si>
  <si>
    <t>Kyoto Univ. of Education</t>
  </si>
  <si>
    <t>京都工芸繊維大学</t>
  </si>
  <si>
    <t>京都工芸繊維大</t>
  </si>
  <si>
    <t>ｷｮｳﾄｺｳｹﾞｲｾﾝｲﾀﾞｲ</t>
  </si>
  <si>
    <t>Kyoto Inst. of Technology</t>
  </si>
  <si>
    <t>大阪大学</t>
  </si>
  <si>
    <t>大阪大</t>
  </si>
  <si>
    <t>ｵｵｻｶﾀﾞｲ</t>
  </si>
  <si>
    <t>Osaka Univ.</t>
  </si>
  <si>
    <t>大阪教育大学</t>
  </si>
  <si>
    <t>大阪教育大</t>
  </si>
  <si>
    <t>ｵｵｻｶｷｮｳｲｸﾀﾞｲ</t>
  </si>
  <si>
    <t>Osaka Kyoiku Univ.</t>
  </si>
  <si>
    <t>神戸大学</t>
  </si>
  <si>
    <t>神戸大</t>
  </si>
  <si>
    <t>ｺｳﾍﾞﾀﾞｲ</t>
  </si>
  <si>
    <t>Kobe Univ.</t>
  </si>
  <si>
    <t>奈良教育大学</t>
  </si>
  <si>
    <t>奈良教育大</t>
  </si>
  <si>
    <t>ﾅﾗｷｮｳｲｸﾀﾞｲ</t>
  </si>
  <si>
    <t>Nara Univ. of Education</t>
  </si>
  <si>
    <t>奈良女子大学</t>
  </si>
  <si>
    <t>奈良女子大</t>
  </si>
  <si>
    <t>ﾅﾗｼﾞｮｼﾀﾞｲ</t>
  </si>
  <si>
    <t>Nara Women's Univ.</t>
  </si>
  <si>
    <t>和歌山大学</t>
  </si>
  <si>
    <t>和歌山大</t>
  </si>
  <si>
    <t>ﾜｶﾔﾏﾀﾞｲ</t>
  </si>
  <si>
    <t>Wakayama Univ.</t>
  </si>
  <si>
    <t>滋賀医科大学</t>
  </si>
  <si>
    <t>滋賀医科大</t>
  </si>
  <si>
    <t>ｼｶﾞｲｶﾀﾞｲ</t>
  </si>
  <si>
    <t>Shiga Univ. of Medical Science</t>
  </si>
  <si>
    <t>兵庫教育大学</t>
  </si>
  <si>
    <t>兵庫教育大</t>
  </si>
  <si>
    <t>ﾋｮｳｺﾞｷｮｳｲｸﾀﾞｲ</t>
  </si>
  <si>
    <t>Hyogo Univ. of Teacher Education</t>
  </si>
  <si>
    <t>放送大学関西</t>
  </si>
  <si>
    <t>放送大関西</t>
  </si>
  <si>
    <t>ﾎｳｿｳﾀﾞｲｶﾝｻｲ</t>
  </si>
  <si>
    <t>The Open Univ. of Japan</t>
  </si>
  <si>
    <t>京都府立大学</t>
  </si>
  <si>
    <t>京都府立大</t>
  </si>
  <si>
    <t>ｷｮｳﾄﾌﾘﾂﾀﾞｲ</t>
  </si>
  <si>
    <t>Kyoto Prefectural Univ.</t>
  </si>
  <si>
    <t>京都府立医科大学</t>
  </si>
  <si>
    <t>京都府立医科大</t>
  </si>
  <si>
    <t>ｷｮｳﾄﾌﾘﾂｲｶﾀﾞｲ</t>
  </si>
  <si>
    <t>Kyoto Prefectural Univ. of Medicine</t>
  </si>
  <si>
    <t>奈良県立医科大学</t>
  </si>
  <si>
    <t>奈良県立医科大</t>
  </si>
  <si>
    <t>ﾅﾗｹﾝﾘﾂｲｶﾀﾞｲ</t>
  </si>
  <si>
    <t>Nara Medical Univ.</t>
  </si>
  <si>
    <t>滋賀県立大学</t>
  </si>
  <si>
    <t>滋賀県立大</t>
  </si>
  <si>
    <t>ｼｶﾞｹﾝﾘﾂﾀﾞｲ</t>
  </si>
  <si>
    <t>The Univ. of Shiga Prefecture</t>
  </si>
  <si>
    <t>兵庫県立大学</t>
  </si>
  <si>
    <t>兵庫県立大</t>
  </si>
  <si>
    <t>ﾋｮｳｺﾞｹﾝﾘﾂﾀﾞｲ</t>
  </si>
  <si>
    <t>Univ. of Hyogo</t>
  </si>
  <si>
    <t>大谷大学</t>
  </si>
  <si>
    <t>大谷大</t>
  </si>
  <si>
    <t>ｵｵﾀﾆﾀﾞｲ</t>
  </si>
  <si>
    <t>Otani Univ.</t>
  </si>
  <si>
    <t>京都外国語大学</t>
  </si>
  <si>
    <t>京都外国語大</t>
  </si>
  <si>
    <t>ｷｮｳﾄｶﾞｲｺｸｺﾞﾀﾞｲ</t>
  </si>
  <si>
    <t>Kyoto Univ. of Foreign Studies</t>
  </si>
  <si>
    <t>京都産業大学</t>
  </si>
  <si>
    <t>京都産業大</t>
  </si>
  <si>
    <t>ｷｮｳﾄｻﾝｷﾞｮｳﾀﾞｲ</t>
  </si>
  <si>
    <t>Kyoto Sangyo Univ.</t>
  </si>
  <si>
    <t>京都女子大学</t>
  </si>
  <si>
    <t>京都女子大</t>
  </si>
  <si>
    <t>ｷｮｳﾄｼﾞｮｼﾀﾞｲ</t>
  </si>
  <si>
    <t>Kyoto Women's Univ.</t>
  </si>
  <si>
    <t>京都薬科大学</t>
  </si>
  <si>
    <t>京都薬科大</t>
  </si>
  <si>
    <t>ｷｮｳﾄﾔｯｶﾀﾞｲ</t>
  </si>
  <si>
    <t>Kyoto Pharmaceutical Univ.</t>
  </si>
  <si>
    <t>京都光華女子大学</t>
  </si>
  <si>
    <t>京都光華女子大</t>
  </si>
  <si>
    <t>ｷｮｳﾄｺｳｶｼﾞｮｼﾀﾞｲ</t>
  </si>
  <si>
    <t>Kyoto Koka Women's Univ.</t>
  </si>
  <si>
    <t>京都橘大学</t>
  </si>
  <si>
    <t>京都橘大</t>
  </si>
  <si>
    <t>ｷｮｳﾄﾀﾁﾊﾞﾅﾀﾞｲ</t>
  </si>
  <si>
    <t>Kyoto Tachibana Univ.</t>
  </si>
  <si>
    <t>同志社大学</t>
  </si>
  <si>
    <t>同志社大</t>
  </si>
  <si>
    <t>ﾄﾞｳｼｼｬﾀﾞｲ</t>
  </si>
  <si>
    <t>Doshisha Univ.</t>
  </si>
  <si>
    <t>同志社女子大学</t>
  </si>
  <si>
    <t>同志社女子大</t>
  </si>
  <si>
    <t>ﾄﾞｳｼｼｬｼﾞｮｼﾀﾞｲ</t>
  </si>
  <si>
    <t>Doshisha Women's Coll. of Liberal Arts</t>
  </si>
  <si>
    <t>佛教大学</t>
  </si>
  <si>
    <t>佛教大</t>
  </si>
  <si>
    <t>ﾌﾞｯｷｮｳﾀﾞｲ</t>
  </si>
  <si>
    <t>Bukkyo Univ.</t>
  </si>
  <si>
    <t>立命館大学</t>
  </si>
  <si>
    <t>立命館大</t>
  </si>
  <si>
    <t>ﾘﾂﾒｲｶﾝﾀﾞｲ</t>
  </si>
  <si>
    <t>Ritsumeikan Univ.</t>
  </si>
  <si>
    <t>龍谷大学</t>
  </si>
  <si>
    <t>龍谷大</t>
  </si>
  <si>
    <t>ﾘｭｳｺｸﾀﾞｲ</t>
  </si>
  <si>
    <t>Ryukoku Univ.</t>
  </si>
  <si>
    <t>大阪学院大学</t>
  </si>
  <si>
    <t>大阪学院大</t>
  </si>
  <si>
    <t>ｵｵｻｶｶﾞｸｲﾝﾀﾞｲ</t>
  </si>
  <si>
    <t>Osaka Gakuin Univ.</t>
  </si>
  <si>
    <t>大阪経済大学</t>
  </si>
  <si>
    <t>大阪経済大</t>
  </si>
  <si>
    <t>ｵｵｻｶｹｲｻﾞｲﾀﾞｲ</t>
  </si>
  <si>
    <t>Osaka Univ. of Economics</t>
  </si>
  <si>
    <t>大阪経済法科大学</t>
  </si>
  <si>
    <t>大阪経済法科大</t>
  </si>
  <si>
    <t>ｵｵｻｶｹｲｻﾞｲﾎｳｶﾀﾞｲ</t>
  </si>
  <si>
    <t>Osaka Univ. of Economics and Law</t>
  </si>
  <si>
    <t>大阪芸術大学</t>
  </si>
  <si>
    <t>大阪芸術大</t>
  </si>
  <si>
    <t>ｵｵｻｶｹﾞｲｼﾞｭﾂﾀﾞｲ</t>
  </si>
  <si>
    <t>Osaka Univ. of Arts</t>
  </si>
  <si>
    <t>大阪工業大学</t>
  </si>
  <si>
    <t>大阪工業大</t>
  </si>
  <si>
    <t>ｵｵｻｶｺｳｷﾞｮｳﾀﾞｲ</t>
  </si>
  <si>
    <t>Osaka Inst. of Technology</t>
  </si>
  <si>
    <t>大阪産業大学</t>
  </si>
  <si>
    <t>大阪産業大</t>
  </si>
  <si>
    <t>ｵｵｻｶｻﾝｷﾞｮｳﾀﾞｲ</t>
  </si>
  <si>
    <t>Osaka Sangyo Univ.</t>
  </si>
  <si>
    <t>大阪商業大学</t>
  </si>
  <si>
    <t>大阪商業大</t>
  </si>
  <si>
    <t>ｵｵｻｶｼｮｳｷﾞｮｳﾀﾞｲ</t>
  </si>
  <si>
    <t>Osaka Univ. of Commerce</t>
  </si>
  <si>
    <t>大阪体育大学</t>
  </si>
  <si>
    <t>大阪体育大</t>
  </si>
  <si>
    <t>ｵｵｻｶﾀｲｲｸﾀﾞｲ</t>
  </si>
  <si>
    <t>Osaka Univ. of Health and Sport Sciences</t>
  </si>
  <si>
    <t>大阪大谷大学</t>
  </si>
  <si>
    <t>大阪大谷大</t>
  </si>
  <si>
    <t>ｵｵｻｶｵｵﾀﾆﾀﾞｲ</t>
  </si>
  <si>
    <t>Osaka Ohtani Univ.</t>
  </si>
  <si>
    <t>追手門学院大学</t>
  </si>
  <si>
    <t>追手門学院大</t>
  </si>
  <si>
    <t>ｵｳﾃﾓﾝｶﾞｸｲﾝﾀﾞｲ</t>
  </si>
  <si>
    <t>Otemon Gakuin Univ.</t>
  </si>
  <si>
    <t>関西大学</t>
  </si>
  <si>
    <t>関西大</t>
  </si>
  <si>
    <t>ｶﾝｻｲﾀﾞｲ</t>
  </si>
  <si>
    <t>Kansai Univ.</t>
  </si>
  <si>
    <t>関西医科大学</t>
  </si>
  <si>
    <t>関西医科大</t>
  </si>
  <si>
    <t>ｶﾝｻｲｲｶﾀﾞｲ</t>
  </si>
  <si>
    <t>Kansai Medical Univ.</t>
  </si>
  <si>
    <t>関西外国語大学</t>
  </si>
  <si>
    <t>関西外国語大</t>
  </si>
  <si>
    <t>ｶﾝｻｲｶﾞｲｺｸｺﾞﾀﾞｲ</t>
  </si>
  <si>
    <t>Kansai Gaidai Univ.</t>
  </si>
  <si>
    <t>近畿大学</t>
  </si>
  <si>
    <t>近畿大</t>
  </si>
  <si>
    <t>ｷﾝｷﾀﾞｲ</t>
  </si>
  <si>
    <t>Kindai Univ.</t>
  </si>
  <si>
    <t>四天王寺大学</t>
  </si>
  <si>
    <t>四天王寺大</t>
  </si>
  <si>
    <t>ｼﾃﾝﾉｳｼﾞﾀﾞｲ</t>
  </si>
  <si>
    <t>Shitennoji Univ.</t>
  </si>
  <si>
    <t>阪南大学</t>
  </si>
  <si>
    <t>阪南大</t>
  </si>
  <si>
    <t>ﾊﾝﾅﾝﾀﾞｲ</t>
  </si>
  <si>
    <t>Hannan Univ.</t>
  </si>
  <si>
    <t>桃山学院大学</t>
  </si>
  <si>
    <t>桃山学院大</t>
  </si>
  <si>
    <t>ﾓﾓﾔﾏｶﾞｸｲﾝﾀﾞｲ</t>
  </si>
  <si>
    <t>St. Andrew's Univ.</t>
  </si>
  <si>
    <t>関西学院大学</t>
  </si>
  <si>
    <t>関西学院大</t>
  </si>
  <si>
    <t>ｶﾝｾｲｶﾞｸｲﾝﾀﾞｲ</t>
  </si>
  <si>
    <t>Kwansei Gakuin Univ.</t>
  </si>
  <si>
    <t>甲南大学</t>
  </si>
  <si>
    <t>甲南大</t>
  </si>
  <si>
    <t>ｺｳﾅﾝﾀﾞｲ</t>
  </si>
  <si>
    <t>Konan Univ.</t>
  </si>
  <si>
    <t>神戸学院大学</t>
  </si>
  <si>
    <t>神戸学院大</t>
  </si>
  <si>
    <t>ｺｳﾍﾞｶﾞｸｲﾝﾀﾞｲ</t>
  </si>
  <si>
    <t>Kobe Gakuin Univ.</t>
  </si>
  <si>
    <t>神戸薬科大学</t>
  </si>
  <si>
    <t>神戸薬科大</t>
  </si>
  <si>
    <t>ｺｳﾍﾞﾔｯｶﾀﾞｲ</t>
  </si>
  <si>
    <t>Kobe Pharmaceutical Univ.</t>
  </si>
  <si>
    <t>園田学園女子大学</t>
  </si>
  <si>
    <t>園田学園女子大</t>
  </si>
  <si>
    <t>ｿﾉﾀﾞｶﾞｸｴﾝｼﾞｮｼﾀﾞｲ</t>
  </si>
  <si>
    <t>Sonoda Women's Univ.</t>
  </si>
  <si>
    <t>武庫川女子大学</t>
  </si>
  <si>
    <t>武庫川女子大</t>
  </si>
  <si>
    <t>ﾑｺｶﾞﾜｼﾞｮｼﾀﾞｲ</t>
  </si>
  <si>
    <t>Mukogawa Women's Univ.</t>
  </si>
  <si>
    <t>神戸国際大学</t>
  </si>
  <si>
    <t>神戸国際大</t>
  </si>
  <si>
    <t>ｺｳﾍﾞｺｸｻｲﾀﾞｲ</t>
  </si>
  <si>
    <t>Kobe International Univ.</t>
  </si>
  <si>
    <t>帝塚山大学</t>
    <rPh sb="0" eb="5">
      <t>テヅカヤマ</t>
    </rPh>
    <phoneticPr fontId="2"/>
  </si>
  <si>
    <t>帝塚山大</t>
  </si>
  <si>
    <t>ﾃﾂﾞｶﾔﾏﾀﾞｲ</t>
  </si>
  <si>
    <t>Tezukayama Univ.</t>
  </si>
  <si>
    <t>天理大学</t>
  </si>
  <si>
    <t>天理大</t>
  </si>
  <si>
    <t>ﾃﾝﾘﾀﾞｲ</t>
  </si>
  <si>
    <t>Tenri Univ.</t>
  </si>
  <si>
    <t>奈良大学</t>
  </si>
  <si>
    <t>奈良大</t>
  </si>
  <si>
    <t>ﾅﾗﾀﾞｲ</t>
  </si>
  <si>
    <t>Nara Univ.</t>
  </si>
  <si>
    <t>摂南大学</t>
  </si>
  <si>
    <t>摂南大</t>
  </si>
  <si>
    <t>ｾﾂﾅﾝﾀﾞｲ</t>
  </si>
  <si>
    <t>Setsunan Univ.</t>
  </si>
  <si>
    <t>明治国際医療大学</t>
  </si>
  <si>
    <t>明治国際医療大</t>
  </si>
  <si>
    <t>ﾒｲｼﾞｺｸｻｲｲﾘｮｳﾀﾞｲ</t>
  </si>
  <si>
    <t>Meiji Univ. of Integrative Medicine</t>
  </si>
  <si>
    <t>大阪国際大学</t>
  </si>
  <si>
    <t>大阪国際大</t>
  </si>
  <si>
    <t>ｵｵｻｶｺｸｻｲﾀﾞｲ</t>
  </si>
  <si>
    <t>Osaka International Univ.</t>
  </si>
  <si>
    <t>流通科学大学</t>
  </si>
  <si>
    <t>流通科学大</t>
  </si>
  <si>
    <t>ﾘｭｳﾂｳｶｶﾞｸﾀﾞｲ</t>
  </si>
  <si>
    <t>Univ. of Marketing and Distribution Sciences</t>
  </si>
  <si>
    <t>兵庫大学</t>
  </si>
  <si>
    <t>兵庫大</t>
  </si>
  <si>
    <t>ﾋｮｳｺﾞﾀﾞｲ</t>
  </si>
  <si>
    <t>Hyogo Univ.</t>
  </si>
  <si>
    <t>桃山学院教育大学</t>
  </si>
  <si>
    <t>桃山学院教育大</t>
  </si>
  <si>
    <t>ﾓﾓﾔﾏｶﾞｸｲﾝｷｮｳｲｸﾀﾞｲ</t>
  </si>
  <si>
    <t>St. Andrew's Univ. of Education</t>
  </si>
  <si>
    <t>関西福祉大学</t>
  </si>
  <si>
    <t>関西福祉大</t>
  </si>
  <si>
    <t>ｶﾝｻｲﾌｸｼﾀﾞｲ</t>
  </si>
  <si>
    <t>Kansai Univ. of Social Welfare</t>
  </si>
  <si>
    <t>神戸医療未来大学</t>
  </si>
  <si>
    <t>神戸医療未来大</t>
  </si>
  <si>
    <t>ｺｳﾍﾞｲﾘｮｳﾐﾗｲﾀﾞｲ</t>
  </si>
  <si>
    <t>Kobe Univ. of Future Health Sciences</t>
  </si>
  <si>
    <t>大阪人間科学大学</t>
  </si>
  <si>
    <t>大阪人間科学大</t>
  </si>
  <si>
    <t>ｵｵｻｶﾆﾝｹﾞﾝｶｶﾞｸﾀﾞｲ</t>
  </si>
  <si>
    <t>Osaka Univ. of Human Sciences</t>
  </si>
  <si>
    <t>羽衣国際大学</t>
  </si>
  <si>
    <t>羽衣国際大</t>
  </si>
  <si>
    <t>ﾊｺﾞﾛﾓｺｸｻｲﾀﾞｲ</t>
  </si>
  <si>
    <t>Hagoromo Univ. of International Studies</t>
  </si>
  <si>
    <t>びわこ成蹊スポーツ大学</t>
  </si>
  <si>
    <t>びわスポ大</t>
  </si>
  <si>
    <t>ﾋﾞﾜｺｾｲｹｲｽﾎﾟｰﾂﾀﾞｲ</t>
  </si>
  <si>
    <t>Biwako Seikei Sport Coll.</t>
  </si>
  <si>
    <t>大阪成蹊大学</t>
  </si>
  <si>
    <t>大阪成蹊大</t>
  </si>
  <si>
    <t>ｵｵｻｶｾｲｹｲﾀﾞｲ</t>
  </si>
  <si>
    <t>Osaka Seikei Univ.</t>
  </si>
  <si>
    <t>東大阪大学</t>
  </si>
  <si>
    <t>東大阪大</t>
  </si>
  <si>
    <t>ﾋｶﾞｼｵｵｻｶﾀﾞｲ</t>
  </si>
  <si>
    <t>Higashiosaka Coll.</t>
  </si>
  <si>
    <t>大阪河﨑リハビリテーション大学</t>
  </si>
  <si>
    <t>大阪河﨑リハ大</t>
  </si>
  <si>
    <t>ｵｵｻｶｶﾜｻｷﾘﾊﾋﾞﾘﾃｰｼｮﾝﾀﾞｲ</t>
  </si>
  <si>
    <t>Osaka Kawasaki Rehabilitation Univ.</t>
  </si>
  <si>
    <t>森ノ宮医療大学</t>
  </si>
  <si>
    <t>森ノ宮医療大</t>
  </si>
  <si>
    <t>ﾓﾘﾉﾐﾔｲﾘｮｳﾀﾞｲ</t>
  </si>
  <si>
    <t>Morinomiya Univ. of Medical Sciences</t>
  </si>
  <si>
    <t>びわこ学院大学</t>
  </si>
  <si>
    <t>びわこ学院大</t>
  </si>
  <si>
    <t>ﾋﾞﾜｺｶﾞｸｲﾝﾀﾞｲ</t>
  </si>
  <si>
    <t>Biwako-Gakuin Univ.</t>
  </si>
  <si>
    <t>大和大学</t>
  </si>
  <si>
    <t>大和大</t>
  </si>
  <si>
    <t>ﾔﾏﾄﾀﾞｲ</t>
  </si>
  <si>
    <t>Yamato Univ.</t>
  </si>
  <si>
    <t>大阪医科薬科大学</t>
  </si>
  <si>
    <t>大阪医科薬科大</t>
  </si>
  <si>
    <t>ｵｵｻｶｲｶﾔｯｶﾀﾞｲ</t>
  </si>
  <si>
    <t>Osaka Medical and Pharmaceutical Univ.</t>
  </si>
  <si>
    <t>大阪公立大学</t>
  </si>
  <si>
    <t>大阪公立大</t>
  </si>
  <si>
    <t>ｵｵｻｶｺｳﾘﾂﾀﾞｲ</t>
  </si>
  <si>
    <t>Osaka Metropolitan Univ.</t>
  </si>
  <si>
    <t>森本　拓実</t>
  </si>
  <si>
    <t>ﾓﾘﾓﾄ ﾀｸﾐ</t>
  </si>
  <si>
    <t>M2</t>
  </si>
  <si>
    <t>00085995945*</t>
  </si>
  <si>
    <t>MORIMOTO</t>
  </si>
  <si>
    <t>Takumi</t>
  </si>
  <si>
    <t>吉田　肖聡</t>
  </si>
  <si>
    <t>ﾖｼﾀﾞ ｱﾕﾄ</t>
  </si>
  <si>
    <t>00075268432*</t>
  </si>
  <si>
    <t>YOSHIDA</t>
  </si>
  <si>
    <t>Ayuto</t>
  </si>
  <si>
    <t>濱田　将吾</t>
  </si>
  <si>
    <t>ﾊﾏﾀﾞ ｼｮｳｺﾞ</t>
  </si>
  <si>
    <t>00075711021*</t>
  </si>
  <si>
    <t>HAMADA</t>
  </si>
  <si>
    <t>Shogo</t>
  </si>
  <si>
    <t>川口　修平</t>
  </si>
  <si>
    <t>ｶﾜｸﾞﾁ ｼｭｳﾍｲ</t>
  </si>
  <si>
    <t>00094577234*</t>
  </si>
  <si>
    <t>KAWAGUCHI</t>
  </si>
  <si>
    <t>Shuhei</t>
  </si>
  <si>
    <t>横山　修大</t>
  </si>
  <si>
    <t>ﾖｺﾔﾏ ｼｭｳﾀ</t>
  </si>
  <si>
    <t>00077025526*</t>
  </si>
  <si>
    <t>YOKOYAMA</t>
  </si>
  <si>
    <t>Shuta</t>
  </si>
  <si>
    <t>久保田　倖輔</t>
  </si>
  <si>
    <t>ｸﾎﾞﾀ ｺｳｽｹ</t>
  </si>
  <si>
    <t>00074864029*</t>
  </si>
  <si>
    <t>KUBOTA</t>
  </si>
  <si>
    <t>Kosuke</t>
  </si>
  <si>
    <t>内野々　諒</t>
  </si>
  <si>
    <t>ｳﾁﾉﾉ ﾘｮｳ</t>
  </si>
  <si>
    <t>00092668334*</t>
  </si>
  <si>
    <t>UCHINONO</t>
  </si>
  <si>
    <t>Ryo</t>
  </si>
  <si>
    <t>安藤　礁吾</t>
  </si>
  <si>
    <t>ｱﾝﾄﾞｳ ｼｮｳｺﾞ</t>
  </si>
  <si>
    <t>00075837434*</t>
  </si>
  <si>
    <t>ANDO</t>
  </si>
  <si>
    <t>山岡　龍輝</t>
  </si>
  <si>
    <t>ﾔﾏｵｶ ﾘｭｳｷ</t>
  </si>
  <si>
    <t>00107729026*</t>
  </si>
  <si>
    <t>YAMAOKA</t>
  </si>
  <si>
    <t>Ryuki</t>
  </si>
  <si>
    <t>荒堀　太一郎</t>
  </si>
  <si>
    <t>ｱﾗﾎﾘ ﾀｲﾁﾛｳ</t>
  </si>
  <si>
    <t>00075369232*</t>
  </si>
  <si>
    <t>ARAHORI</t>
  </si>
  <si>
    <t>Taichiro</t>
  </si>
  <si>
    <t>岡田　康平</t>
  </si>
  <si>
    <t>ｵｶﾀﾞ ｺｳﾍｲ</t>
  </si>
  <si>
    <t>00107538024*</t>
  </si>
  <si>
    <t>OKADA</t>
  </si>
  <si>
    <t>Kohei</t>
  </si>
  <si>
    <t>田中　優樹</t>
  </si>
  <si>
    <t>ﾀﾅｶ ﾕｳｷ</t>
  </si>
  <si>
    <t>学連</t>
    <rPh sb="0" eb="2">
      <t>ガクレン</t>
    </rPh>
    <phoneticPr fontId="4"/>
  </si>
  <si>
    <t>00089033023*</t>
  </si>
  <si>
    <t>TANAKA</t>
  </si>
  <si>
    <t>Yuki</t>
  </si>
  <si>
    <t>日隈　達也</t>
  </si>
  <si>
    <t>ﾋﾉｸﾏ ﾀﾂﾔ</t>
  </si>
  <si>
    <t>00153667634*</t>
  </si>
  <si>
    <t>HINOKUMA</t>
  </si>
  <si>
    <t>Tatsuya</t>
  </si>
  <si>
    <t>中村　徳寿</t>
  </si>
  <si>
    <t>ﾅｶﾑﾗ ﾄｸﾋｻ</t>
  </si>
  <si>
    <t>00075156933*</t>
  </si>
  <si>
    <t>NAKAMURA</t>
  </si>
  <si>
    <t>Tokuhisa</t>
  </si>
  <si>
    <t>小林　賢士郎</t>
  </si>
  <si>
    <t>ｺﾊﾞﾔｼ ｹﾝｼﾛｳ</t>
  </si>
  <si>
    <t>00077659135*</t>
  </si>
  <si>
    <t>KOBAYASHI</t>
  </si>
  <si>
    <t>Kenshiro</t>
  </si>
  <si>
    <t>清水　陸</t>
  </si>
  <si>
    <t>ｼﾐｽﾞ ﾘｸ</t>
  </si>
  <si>
    <t>00075466533*</t>
  </si>
  <si>
    <t>SHIMIZU</t>
  </si>
  <si>
    <t>Riku</t>
  </si>
  <si>
    <t>茨木　建伍</t>
  </si>
  <si>
    <t>ｲﾊﾞﾗｷ ｹﾝｺﾞ</t>
  </si>
  <si>
    <t>00109877335*</t>
  </si>
  <si>
    <t>IBARAKI</t>
  </si>
  <si>
    <t>Kengo</t>
  </si>
  <si>
    <t>齋藤　翔也</t>
  </si>
  <si>
    <t>ｻｲﾄｳ ｼｮｳﾔ</t>
  </si>
  <si>
    <t>00080354323*</t>
  </si>
  <si>
    <t>SAITO</t>
  </si>
  <si>
    <t>Shoya</t>
  </si>
  <si>
    <t>金谷　泰明</t>
  </si>
  <si>
    <t>ｶﾅﾔ ﾔｽｱｷ</t>
  </si>
  <si>
    <t>00110213412*</t>
  </si>
  <si>
    <t>KANAYA</t>
  </si>
  <si>
    <t>Yasuaki</t>
  </si>
  <si>
    <t>安田　悠生</t>
  </si>
  <si>
    <t>ﾔｽﾀﾞ ﾕｳｷ</t>
  </si>
  <si>
    <t>00088366637*</t>
  </si>
  <si>
    <t>YASUDA</t>
  </si>
  <si>
    <t>吉崎　舜</t>
  </si>
  <si>
    <t>ﾖｼｻﾞｷ ｼｭﾝ</t>
  </si>
  <si>
    <t>00080662830*</t>
  </si>
  <si>
    <t>YOSHIZAKI</t>
  </si>
  <si>
    <t>Shun</t>
  </si>
  <si>
    <t>守屋　和希</t>
  </si>
  <si>
    <t>ﾓﾘﾔ ｶｽﾞｷ</t>
  </si>
  <si>
    <t>00109115421*</t>
  </si>
  <si>
    <t>MORIYA</t>
  </si>
  <si>
    <t>Kazuki</t>
  </si>
  <si>
    <t>岡本　直也</t>
  </si>
  <si>
    <t>ｵｶﾓﾄ ﾅｵﾔ</t>
  </si>
  <si>
    <t>00089060730*</t>
  </si>
  <si>
    <t>OKAMOTO</t>
  </si>
  <si>
    <t>Naoya</t>
  </si>
  <si>
    <t>黒江　莞介</t>
  </si>
  <si>
    <t>ｸﾛｴ ｶﾝｽｹ</t>
  </si>
  <si>
    <t>00076707330*</t>
  </si>
  <si>
    <t>KUROE</t>
  </si>
  <si>
    <t>Kansuke</t>
  </si>
  <si>
    <t>小島　拓人</t>
  </si>
  <si>
    <t>ｵｼﾞﾏ ﾀｸﾄ</t>
  </si>
  <si>
    <t>00084865839*</t>
  </si>
  <si>
    <t>OJIMA</t>
  </si>
  <si>
    <t>Takuto</t>
  </si>
  <si>
    <t>小島　爽</t>
  </si>
  <si>
    <t>ｺｼﾞﾏ ｿｳ</t>
  </si>
  <si>
    <t>00076924230*</t>
  </si>
  <si>
    <t>KOJIMA</t>
  </si>
  <si>
    <t>So</t>
  </si>
  <si>
    <t>石井　陸登</t>
  </si>
  <si>
    <t>ｲｼｲ ﾘｸﾄ</t>
  </si>
  <si>
    <t>00076923330*</t>
  </si>
  <si>
    <t>ISHII</t>
  </si>
  <si>
    <t>Rikuto</t>
  </si>
  <si>
    <t>仲田　圭吾</t>
  </si>
  <si>
    <t>ﾅｶﾀ ｹｲｺﾞ</t>
  </si>
  <si>
    <t>00077354632*</t>
  </si>
  <si>
    <t>NAKATA</t>
  </si>
  <si>
    <t>Keigo</t>
  </si>
  <si>
    <t>藤山　凌吾</t>
  </si>
  <si>
    <t>ﾌｼﾞﾔﾏ ﾘｮｳｺﾞ</t>
  </si>
  <si>
    <t>00113842524*</t>
  </si>
  <si>
    <t>FUJIYAMA</t>
  </si>
  <si>
    <t>Ryogo</t>
  </si>
  <si>
    <t>武内　秀斗</t>
  </si>
  <si>
    <t>ﾀｹｳﾁ ｼｭｳﾄ</t>
  </si>
  <si>
    <t>00109766433*</t>
  </si>
  <si>
    <t>TAKEUCHI</t>
  </si>
  <si>
    <t>Shuto</t>
  </si>
  <si>
    <t>佐藤　良祐</t>
  </si>
  <si>
    <t>ｻﾄｳ ﾘｮｳｽｹ</t>
  </si>
  <si>
    <t>00076818636*</t>
  </si>
  <si>
    <t>SATO</t>
  </si>
  <si>
    <t>Ryosuke</t>
  </si>
  <si>
    <t>荻野　虎太郎</t>
  </si>
  <si>
    <t>ｵｷﾞﾉ ｺﾀﾛｳ</t>
  </si>
  <si>
    <t>00079317229*</t>
  </si>
  <si>
    <t>OGINO</t>
  </si>
  <si>
    <t>Kotaro</t>
  </si>
  <si>
    <t>高田　皓太郎</t>
  </si>
  <si>
    <t>ﾀｶﾀﾞ ｺｳﾀﾛｳ</t>
  </si>
  <si>
    <t>00078576033*</t>
  </si>
  <si>
    <t>TAKADA</t>
  </si>
  <si>
    <t>岡田　有音</t>
  </si>
  <si>
    <t>ｵｶﾀﾞ ｱﾙﾄ</t>
  </si>
  <si>
    <t>00110088624*</t>
  </si>
  <si>
    <t>Aruto</t>
  </si>
  <si>
    <t>林　昇</t>
  </si>
  <si>
    <t>ﾊﾔｼ ﾉﾎﾞﾙ</t>
  </si>
  <si>
    <t>00120970322*</t>
  </si>
  <si>
    <t>HAYASHI</t>
  </si>
  <si>
    <t>Noboru</t>
  </si>
  <si>
    <t>中谷　賢太朗</t>
  </si>
  <si>
    <t>ﾅｶﾀﾆ ｹﾝﾀﾛｳ</t>
  </si>
  <si>
    <t>00098383031*</t>
  </si>
  <si>
    <t>NAKATANI</t>
  </si>
  <si>
    <t>Kentaro</t>
  </si>
  <si>
    <t>首藤　大</t>
  </si>
  <si>
    <t>ｽﾄｳ ﾀﾞｲ</t>
  </si>
  <si>
    <t>00088666337*</t>
  </si>
  <si>
    <t>SUTO</t>
  </si>
  <si>
    <t>Dai</t>
  </si>
  <si>
    <t>鶴崎　誠</t>
  </si>
  <si>
    <t>ﾂﾙｻｷ ﾏｺﾄ</t>
  </si>
  <si>
    <t>00115411114*</t>
  </si>
  <si>
    <t>TSURUSAKI</t>
  </si>
  <si>
    <t>Makoto</t>
  </si>
  <si>
    <t>田鳥　創太</t>
  </si>
  <si>
    <t>ﾀﾄﾘ ｿｳﾀ</t>
  </si>
  <si>
    <t>00102816725*</t>
  </si>
  <si>
    <t>TATORI</t>
  </si>
  <si>
    <t>Sota</t>
  </si>
  <si>
    <t>岡田　晃成</t>
  </si>
  <si>
    <t>ｵｶﾀﾞ ｺｳｾｲ</t>
  </si>
  <si>
    <t>00108082827*</t>
  </si>
  <si>
    <t>Kosei</t>
  </si>
  <si>
    <t>大村　一斗</t>
  </si>
  <si>
    <t>ｵｵﾑﾗ ｶｽﾞﾄ</t>
  </si>
  <si>
    <t>00089259437*</t>
  </si>
  <si>
    <t>OMURA</t>
  </si>
  <si>
    <t>Kazuto</t>
  </si>
  <si>
    <t>佐藤　颯</t>
  </si>
  <si>
    <t>ｻﾄｳ ｿｳ</t>
  </si>
  <si>
    <t>00093925028*</t>
  </si>
  <si>
    <t>横井　友基</t>
  </si>
  <si>
    <t>ﾖｺｲ ﾄﾓｷ</t>
  </si>
  <si>
    <t>00107592428*</t>
  </si>
  <si>
    <t>YOKOI</t>
  </si>
  <si>
    <t>Tomoki</t>
  </si>
  <si>
    <t>安藤　正紀</t>
  </si>
  <si>
    <t>ｱﾝﾄﾞｳ ﾏｻｷ</t>
  </si>
  <si>
    <t>00085879643*</t>
  </si>
  <si>
    <t>Masaki</t>
  </si>
  <si>
    <t>牧　蒼太</t>
  </si>
  <si>
    <t>ﾏｷ ｿｳﾀ</t>
  </si>
  <si>
    <t>00088047936*</t>
  </si>
  <si>
    <t>MAKI</t>
  </si>
  <si>
    <t>金原　淳晟</t>
  </si>
  <si>
    <t>ｶﾈﾊﾗ ｼﾞｭﾝｾｲ</t>
  </si>
  <si>
    <t>00088028531*</t>
  </si>
  <si>
    <t>KANEHARA</t>
  </si>
  <si>
    <t>Junsei</t>
  </si>
  <si>
    <t>中尾　心哉</t>
  </si>
  <si>
    <t>ﾅｶｵ ｼﾝﾔ</t>
  </si>
  <si>
    <t>00087258939*</t>
  </si>
  <si>
    <t>NAKAO</t>
  </si>
  <si>
    <t>Shinya</t>
  </si>
  <si>
    <t>八木　悠晟</t>
  </si>
  <si>
    <t>ﾔｷﾞ ﾕｳｾｲ</t>
  </si>
  <si>
    <t>00090086629*</t>
  </si>
  <si>
    <t>YAGI</t>
  </si>
  <si>
    <t>Yusei</t>
  </si>
  <si>
    <t>野呂　仁人</t>
  </si>
  <si>
    <t>ﾉﾛ ﾖｼﾄ</t>
  </si>
  <si>
    <t>00093310521*</t>
  </si>
  <si>
    <t>NORO</t>
  </si>
  <si>
    <t>Yoshito</t>
  </si>
  <si>
    <t>栂尾　鷹兵</t>
  </si>
  <si>
    <t>ﾄｶﾞｵ ﾖｳﾍｲ</t>
  </si>
  <si>
    <t>00089259639*</t>
  </si>
  <si>
    <t>TOGAO</t>
  </si>
  <si>
    <t>Yohei</t>
  </si>
  <si>
    <t>松本　汰壱</t>
  </si>
  <si>
    <t>ﾏﾂﾓﾄ ﾀｲﾁ</t>
  </si>
  <si>
    <t>00095585739*</t>
  </si>
  <si>
    <t>MATSUMOTO</t>
  </si>
  <si>
    <t>Taichi</t>
  </si>
  <si>
    <t>稲山　太郎</t>
  </si>
  <si>
    <t>ｲﾅﾔﾏ ﾀﾛｳ</t>
  </si>
  <si>
    <t>00087888039*</t>
  </si>
  <si>
    <t>INAYAMA</t>
  </si>
  <si>
    <t>Taro</t>
  </si>
  <si>
    <t>末成　壮司</t>
  </si>
  <si>
    <t>ｽｴﾅﾘ ｿｳｼ</t>
  </si>
  <si>
    <t>00156116929*</t>
  </si>
  <si>
    <t>SUENARI</t>
  </si>
  <si>
    <t>Soshi</t>
  </si>
  <si>
    <t>清水　皓太</t>
  </si>
  <si>
    <t>ｼﾐｽﾞ ｺｳﾀ</t>
  </si>
  <si>
    <t>00088432126*</t>
  </si>
  <si>
    <t>Kota</t>
  </si>
  <si>
    <t>山上　敦大</t>
  </si>
  <si>
    <t>ﾔﾏｶﾞﾐ ｱﾂﾋﾛ</t>
  </si>
  <si>
    <t>00090714021*</t>
  </si>
  <si>
    <t>YAMAGAMI</t>
  </si>
  <si>
    <t>Atsuhiro</t>
  </si>
  <si>
    <t>西村　康汰</t>
  </si>
  <si>
    <t>ﾆｼﾑﾗ ｺｳﾀ</t>
  </si>
  <si>
    <t>00120492927*</t>
  </si>
  <si>
    <t>NISHIMURA</t>
  </si>
  <si>
    <t>高島　駿介</t>
  </si>
  <si>
    <t>ﾀｶｼﾏ ｼｭﾝｽｹ</t>
  </si>
  <si>
    <t>00117001414*</t>
  </si>
  <si>
    <t>TAKASHIMA</t>
  </si>
  <si>
    <t>Shunsuke</t>
  </si>
  <si>
    <t>福間　陽仁</t>
  </si>
  <si>
    <t>ﾌｸﾏ ﾊﾙﾄ</t>
  </si>
  <si>
    <t>00156117021*</t>
  </si>
  <si>
    <t>FUKUMA</t>
  </si>
  <si>
    <t>Haruto</t>
  </si>
  <si>
    <t>山岸　由昂</t>
  </si>
  <si>
    <t>ﾔﾏｷﾞｼ ﾖｼﾀｶ</t>
  </si>
  <si>
    <t>00085563835*</t>
  </si>
  <si>
    <t>YAMAGISHI</t>
  </si>
  <si>
    <t>Yoshitaka</t>
  </si>
  <si>
    <t>伊原　和希</t>
  </si>
  <si>
    <t>ｲﾊﾗ ｶｽﾞｷ</t>
  </si>
  <si>
    <t>00090354021*</t>
  </si>
  <si>
    <t>IHARA</t>
  </si>
  <si>
    <t>梅村　侑生</t>
  </si>
  <si>
    <t>ｳﾒﾑﾗ ﾕｳｷ</t>
  </si>
  <si>
    <t>00087597238*</t>
  </si>
  <si>
    <t>UMEMURA</t>
  </si>
  <si>
    <t>岡　寛大</t>
  </si>
  <si>
    <t>ｵｶ ｶﾝﾀﾞｲ</t>
  </si>
  <si>
    <t>00121084420*</t>
  </si>
  <si>
    <t>OKA</t>
  </si>
  <si>
    <t>Kandai</t>
  </si>
  <si>
    <t>江田　政紀</t>
  </si>
  <si>
    <t>ｴﾀﾞ ﾏｻﾉﾘ</t>
  </si>
  <si>
    <t>00091635125*</t>
  </si>
  <si>
    <t>EDA</t>
  </si>
  <si>
    <t>Masanori</t>
  </si>
  <si>
    <t>佃　勇卓</t>
  </si>
  <si>
    <t>ﾂｸﾀﾞ ﾕｳﾄ</t>
  </si>
  <si>
    <t>00115411013*</t>
  </si>
  <si>
    <t>TSUKUDA</t>
  </si>
  <si>
    <t>Yuto</t>
  </si>
  <si>
    <t>中井　貴也</t>
  </si>
  <si>
    <t>ﾅｶｲ ﾀｶﾔ</t>
  </si>
  <si>
    <t>00088424935*</t>
  </si>
  <si>
    <t>NAKAI</t>
  </si>
  <si>
    <t>Takaya</t>
  </si>
  <si>
    <t>矢野　弦紀</t>
  </si>
  <si>
    <t>ﾔﾉ ｹﾞﾝｷ</t>
  </si>
  <si>
    <t>00102267624*</t>
  </si>
  <si>
    <t>YANO</t>
  </si>
  <si>
    <t>Genki</t>
  </si>
  <si>
    <t>矢野　悠太</t>
  </si>
  <si>
    <t>ﾔﾉ ﾕｳﾀ</t>
  </si>
  <si>
    <t>00115411720*</t>
  </si>
  <si>
    <t>Yuta</t>
  </si>
  <si>
    <t>中田　泰聖</t>
  </si>
  <si>
    <t>ﾅｶﾀ ﾀｲｾｲ</t>
  </si>
  <si>
    <t>00101846020*</t>
  </si>
  <si>
    <t>Taisei</t>
  </si>
  <si>
    <t>山田　悠月</t>
  </si>
  <si>
    <t>ﾔﾏﾀﾞ ﾕﾂﾞｷ</t>
  </si>
  <si>
    <t>00102853524*</t>
  </si>
  <si>
    <t>YAMADA</t>
  </si>
  <si>
    <t>Yuzuki</t>
  </si>
  <si>
    <t>佐脇　岳</t>
  </si>
  <si>
    <t>ｻﾜｷ ｶﾞｸ</t>
  </si>
  <si>
    <t>00101409924*</t>
  </si>
  <si>
    <t>SAWAKI</t>
  </si>
  <si>
    <t>Gaku</t>
  </si>
  <si>
    <t>山田　彩翔</t>
  </si>
  <si>
    <t>ﾔﾏﾀﾞ ｱﾔﾄ</t>
  </si>
  <si>
    <t>00103315013*</t>
  </si>
  <si>
    <t>Ayato</t>
  </si>
  <si>
    <t>宮地　築</t>
  </si>
  <si>
    <t>ﾐﾔｼﾞ ｷﾂﾞｸ</t>
  </si>
  <si>
    <t>00098097033*</t>
  </si>
  <si>
    <t>MIYAJI</t>
  </si>
  <si>
    <t>Kizuku</t>
  </si>
  <si>
    <t>田中　智</t>
  </si>
  <si>
    <t>ﾀﾅｶ ｻﾄｼ</t>
  </si>
  <si>
    <t>00119067327*</t>
  </si>
  <si>
    <t>Satoshi</t>
  </si>
  <si>
    <t>家田　惇基</t>
  </si>
  <si>
    <t>ｲｴﾀﾞ ﾄｼｷ</t>
  </si>
  <si>
    <t>00106114619*</t>
  </si>
  <si>
    <t>IEDA</t>
  </si>
  <si>
    <t>Toshiki</t>
  </si>
  <si>
    <t>太田　駿</t>
  </si>
  <si>
    <t>ｵｵﾀ ｼｭﾝ</t>
  </si>
  <si>
    <t>00107607122*</t>
  </si>
  <si>
    <t>OTA</t>
  </si>
  <si>
    <t>小川　龍之介</t>
  </si>
  <si>
    <t>ｵｶﾞﾜ ﾘｭｳﾉｽｹ</t>
  </si>
  <si>
    <t>00099046028*</t>
  </si>
  <si>
    <t>OGAWA</t>
  </si>
  <si>
    <t>Ryunosuke</t>
  </si>
  <si>
    <t>牧野　大輝</t>
  </si>
  <si>
    <t>ﾏｷﾉ ﾀｲｷ</t>
  </si>
  <si>
    <t>00115408423*</t>
  </si>
  <si>
    <t>MAKINO</t>
  </si>
  <si>
    <t>Taiki</t>
  </si>
  <si>
    <t>川手　友希</t>
  </si>
  <si>
    <t>ｶﾜﾃ ﾕｳｷ</t>
  </si>
  <si>
    <t>00107198531*</t>
  </si>
  <si>
    <t>KAWATE</t>
  </si>
  <si>
    <t>浜田　聖也</t>
  </si>
  <si>
    <t>ﾊﾏﾀﾞ ｾｲﾔ</t>
  </si>
  <si>
    <t>00101467423*</t>
  </si>
  <si>
    <t>Seiya</t>
  </si>
  <si>
    <t>山本　雅也</t>
  </si>
  <si>
    <t>ﾔﾏﾓﾄ ﾏｻﾔ</t>
  </si>
  <si>
    <t>00102045315*</t>
  </si>
  <si>
    <t>YAMAMOTO</t>
  </si>
  <si>
    <t>Masaya</t>
  </si>
  <si>
    <t>末留　颯楽</t>
  </si>
  <si>
    <t>ｽｴﾄﾒ ｿﾗ</t>
  </si>
  <si>
    <t>00100237013*</t>
  </si>
  <si>
    <t>SUETOME</t>
  </si>
  <si>
    <t>Sora</t>
  </si>
  <si>
    <t>森　大喜</t>
  </si>
  <si>
    <t>ﾓﾘ ﾀｲｷ</t>
  </si>
  <si>
    <t>00099903333*</t>
  </si>
  <si>
    <t>MORI</t>
  </si>
  <si>
    <t>新海　弘一朗</t>
  </si>
  <si>
    <t>ｼﾝｶｲ ｺｳｲﾁﾛｳ</t>
  </si>
  <si>
    <t>00109080725*</t>
  </si>
  <si>
    <t>SHINKAI</t>
  </si>
  <si>
    <t>Koichiro</t>
  </si>
  <si>
    <t>朝比奈　成紀</t>
  </si>
  <si>
    <t>ｱｻﾋﾅ ﾅﾙｷ</t>
  </si>
  <si>
    <t>00166881838*</t>
  </si>
  <si>
    <t>ASAHINA</t>
  </si>
  <si>
    <t>Naruki</t>
  </si>
  <si>
    <t>上野　竜樹</t>
  </si>
  <si>
    <t>ｳｴﾉ ﾀﾂｷ</t>
  </si>
  <si>
    <t>00088013828*</t>
  </si>
  <si>
    <t>UENO</t>
  </si>
  <si>
    <t>Tatsuki</t>
  </si>
  <si>
    <t>西藤　聖弥</t>
  </si>
  <si>
    <t>ｻｲﾄｳ ｾｲﾔ</t>
  </si>
  <si>
    <t>00089551937*</t>
  </si>
  <si>
    <t>塩見　遼平</t>
  </si>
  <si>
    <t>ｼｵﾐ ﾘｮｳﾍｲ</t>
  </si>
  <si>
    <t>00134925327*</t>
  </si>
  <si>
    <t>SHIOMI</t>
  </si>
  <si>
    <t>Ryohei</t>
  </si>
  <si>
    <t>松村　大二郎</t>
  </si>
  <si>
    <t>ﾏﾂﾑﾗ ﾀﾞｲｼﾞﾛｳ</t>
  </si>
  <si>
    <t>00101850217*</t>
  </si>
  <si>
    <t>MATSUMURA</t>
  </si>
  <si>
    <t>Daijiro</t>
  </si>
  <si>
    <t>竹内　鴻</t>
  </si>
  <si>
    <t>ﾀｹｳﾁ ｺｳ</t>
  </si>
  <si>
    <t>00118053422*</t>
  </si>
  <si>
    <t>Ko</t>
  </si>
  <si>
    <t>藤原　巧</t>
  </si>
  <si>
    <t>ﾌｼﾞﾜﾗ ﾀｸﾐ</t>
  </si>
  <si>
    <t>00102144921*</t>
  </si>
  <si>
    <t>FUJIWARA</t>
  </si>
  <si>
    <t>三千田　雅治</t>
  </si>
  <si>
    <t>ﾐﾁﾀﾞ ﾏｻﾊﾙ</t>
  </si>
  <si>
    <t>00133317321*</t>
  </si>
  <si>
    <t>MICHIDA</t>
  </si>
  <si>
    <t>Masaharu</t>
  </si>
  <si>
    <t>清永　航平</t>
  </si>
  <si>
    <t>ｷﾖﾅｶﾞ ｺｳﾍｲ</t>
  </si>
  <si>
    <t>00120433821*</t>
  </si>
  <si>
    <t>KIYONAGA</t>
  </si>
  <si>
    <t>源　佳己</t>
  </si>
  <si>
    <t>ｹﾞﾝ ﾖｼｷ</t>
  </si>
  <si>
    <t>00134137827*</t>
  </si>
  <si>
    <t>GEN</t>
  </si>
  <si>
    <t>Yoshiki</t>
  </si>
  <si>
    <t>籔内　允士</t>
  </si>
  <si>
    <t>ﾔﾌﾞｳﾁ ﾏｻｼ</t>
  </si>
  <si>
    <t>00166881939*</t>
  </si>
  <si>
    <t>YABUUCHI</t>
  </si>
  <si>
    <t>Masashi</t>
  </si>
  <si>
    <t>羽田　怜遠</t>
  </si>
  <si>
    <t>ﾊﾀﾞ ﾚｵﾝ</t>
  </si>
  <si>
    <t>00099909541*</t>
  </si>
  <si>
    <t>HADA</t>
  </si>
  <si>
    <t>Reon</t>
  </si>
  <si>
    <t>髙橋　遼馬</t>
  </si>
  <si>
    <t>ﾀｶﾊｼ ﾘｮｳﾏ</t>
  </si>
  <si>
    <t>00101989836*</t>
  </si>
  <si>
    <t>TAKAHASHI</t>
  </si>
  <si>
    <t>Ryoma</t>
  </si>
  <si>
    <t>畑山　陽星</t>
  </si>
  <si>
    <t>ﾊﾀﾔﾏ ﾖｳｾｲ</t>
  </si>
  <si>
    <t>00100996227*</t>
  </si>
  <si>
    <t>HATAYAMA</t>
  </si>
  <si>
    <t>Yosei</t>
  </si>
  <si>
    <t>高森　心我</t>
  </si>
  <si>
    <t>ﾀｶﾓﾘ ｼﾝｶﾞ</t>
  </si>
  <si>
    <t>00106316926*</t>
  </si>
  <si>
    <t>TAKAMORI</t>
  </si>
  <si>
    <t>Shinga</t>
  </si>
  <si>
    <t>森　輝也</t>
  </si>
  <si>
    <t>ﾓﾘ ｶｶﾞﾔ</t>
  </si>
  <si>
    <t>00098637134*</t>
  </si>
  <si>
    <t>Kagaya</t>
  </si>
  <si>
    <t>藤原　由規</t>
  </si>
  <si>
    <t>ﾌｼﾞﾜﾗ ﾖｼｷ</t>
  </si>
  <si>
    <t>M1</t>
  </si>
  <si>
    <t>00064380728*</t>
  </si>
  <si>
    <t>丸山　圭太</t>
  </si>
  <si>
    <t>ﾏﾙﾔﾏ ｹｲﾀ</t>
  </si>
  <si>
    <t>00078863335*</t>
  </si>
  <si>
    <t>MARUYAMA</t>
  </si>
  <si>
    <t>Keita</t>
  </si>
  <si>
    <t>三浦　朗生</t>
  </si>
  <si>
    <t>ﾐｳﾗ ﾄｷｵ</t>
  </si>
  <si>
    <t>00076814733*</t>
  </si>
  <si>
    <t>MIURA</t>
  </si>
  <si>
    <t>Tokio</t>
  </si>
  <si>
    <t>井上　駿人</t>
  </si>
  <si>
    <t>ｲﾉｳｴ ﾊﾔﾄ</t>
  </si>
  <si>
    <t>00104872426*</t>
  </si>
  <si>
    <t>INOUE</t>
  </si>
  <si>
    <t>Hayato</t>
  </si>
  <si>
    <t>加治　之典</t>
  </si>
  <si>
    <t>ｶｼﾞ ﾕｷﾉﾘ</t>
  </si>
  <si>
    <t>00077315528*</t>
  </si>
  <si>
    <t>KAJI</t>
  </si>
  <si>
    <t>Yukinori</t>
  </si>
  <si>
    <t>大川　海翔</t>
  </si>
  <si>
    <t>ｵｵｶﾜ ｶｲﾄ</t>
  </si>
  <si>
    <t>00093593029*</t>
  </si>
  <si>
    <t>OKAWA</t>
  </si>
  <si>
    <t>Kaito</t>
  </si>
  <si>
    <t>重松　星矢</t>
  </si>
  <si>
    <t>ｼｹﾞﾏﾂ ｾｲﾔ</t>
  </si>
  <si>
    <t>00111229319*</t>
  </si>
  <si>
    <t>SHIGEMATSU</t>
  </si>
  <si>
    <t>甘利　颯太</t>
  </si>
  <si>
    <t>ｱﾏﾘ ｿｳﾀ</t>
  </si>
  <si>
    <t>00078886744*</t>
  </si>
  <si>
    <t>AMARI</t>
  </si>
  <si>
    <t>奥村　現生</t>
  </si>
  <si>
    <t>ｵｸﾑﾗ ｹﾞﾝｷ</t>
  </si>
  <si>
    <t>00080515625*</t>
  </si>
  <si>
    <t>OKUMURA</t>
  </si>
  <si>
    <t>西田　美里輝</t>
  </si>
  <si>
    <t>ﾆｼﾀﾞ ﾐｻｷ</t>
  </si>
  <si>
    <t>00060139827*</t>
  </si>
  <si>
    <t>NISHIDA</t>
  </si>
  <si>
    <t>Misaki</t>
  </si>
  <si>
    <t>中野　辰稀</t>
  </si>
  <si>
    <t>ﾅｶﾉ ﾀﾂｷ</t>
  </si>
  <si>
    <t>00079562332*</t>
  </si>
  <si>
    <t>NAKANO</t>
  </si>
  <si>
    <t>黒田　翔貴</t>
  </si>
  <si>
    <t>ｸﾛﾀﾞ ｼｮｳｷ</t>
  </si>
  <si>
    <t>00164671732*</t>
  </si>
  <si>
    <t>KURODA</t>
  </si>
  <si>
    <t>Shoki</t>
  </si>
  <si>
    <t>湯浅　可弦</t>
  </si>
  <si>
    <t>ﾕｱｻ ｶｲﾄ</t>
  </si>
  <si>
    <t>00110904116*</t>
  </si>
  <si>
    <t>YUASA</t>
  </si>
  <si>
    <t>森下　海</t>
  </si>
  <si>
    <t>ﾓﾘｼﾀ ｶｲ</t>
  </si>
  <si>
    <t>00111586527*</t>
  </si>
  <si>
    <t>MORISHITA</t>
  </si>
  <si>
    <t>Kai</t>
  </si>
  <si>
    <t>小野　智幸</t>
  </si>
  <si>
    <t>ｵﾉ ﾄﾓﾕｷ</t>
  </si>
  <si>
    <t>00078828134*</t>
  </si>
  <si>
    <t>ONO</t>
  </si>
  <si>
    <t>Tomoyuki</t>
  </si>
  <si>
    <t>小川　響</t>
  </si>
  <si>
    <t>ｵｶﾞﾜ ﾋﾋﾞｷ</t>
  </si>
  <si>
    <t>00093593130*</t>
  </si>
  <si>
    <t>Hibiki</t>
  </si>
  <si>
    <t>水波　航輔</t>
  </si>
  <si>
    <t>ﾐｽﾞﾅﾐ ｺｳｽｹ</t>
  </si>
  <si>
    <t>00078962739*</t>
  </si>
  <si>
    <t>MIZUNAMI</t>
  </si>
  <si>
    <t>中西　弘紀</t>
  </si>
  <si>
    <t>ﾅｶﾆｼ ﾋﾛｷ</t>
  </si>
  <si>
    <t>00080333421*</t>
  </si>
  <si>
    <t>NAKANISHI</t>
  </si>
  <si>
    <t>Hiroki</t>
  </si>
  <si>
    <t>山本　望睦</t>
  </si>
  <si>
    <t>ﾔﾏﾓﾄ ﾉｿﾞﾑ</t>
  </si>
  <si>
    <t>00082850427*</t>
  </si>
  <si>
    <t>Nozomu</t>
  </si>
  <si>
    <t>白岩　紳</t>
  </si>
  <si>
    <t>ｼﾗｲﾜ ｼﾝ</t>
  </si>
  <si>
    <t>00075435428*</t>
  </si>
  <si>
    <t>SHIRAIWA</t>
  </si>
  <si>
    <t>Shin</t>
  </si>
  <si>
    <t>中嶋　佑</t>
  </si>
  <si>
    <t>ﾅｶｼﾏ ﾀｽｸ</t>
  </si>
  <si>
    <t>00153668332*</t>
  </si>
  <si>
    <t>NAKASHIMA</t>
  </si>
  <si>
    <t>Tasuku</t>
  </si>
  <si>
    <t>當房　樹</t>
  </si>
  <si>
    <t>ﾄｳﾎﾞｳ ｲﾂｷ</t>
  </si>
  <si>
    <t>00075250625*</t>
  </si>
  <si>
    <t>TOBO</t>
  </si>
  <si>
    <t>Itsuki</t>
  </si>
  <si>
    <t>番　一真</t>
  </si>
  <si>
    <t>ﾊﾞﾝ ｶｽﾞﾏ</t>
  </si>
  <si>
    <t>00095531023*</t>
  </si>
  <si>
    <t>Kazuma</t>
  </si>
  <si>
    <t>古谷　健吾</t>
  </si>
  <si>
    <t>ﾌﾙﾀﾆ ｹﾝｺﾞ</t>
  </si>
  <si>
    <t>00091990533*</t>
  </si>
  <si>
    <t>FURUTANI</t>
  </si>
  <si>
    <t>岩元　楓磨</t>
  </si>
  <si>
    <t>ｲﾜﾓﾄ ﾌｳﾏ</t>
  </si>
  <si>
    <t>00076246631*</t>
  </si>
  <si>
    <t>IWAMOTO</t>
  </si>
  <si>
    <t>Fuma</t>
  </si>
  <si>
    <t>大西　蒼玄</t>
  </si>
  <si>
    <t>ｵｵﾆｼ ｿｳｹﾞﾝ</t>
  </si>
  <si>
    <t>00077681534*</t>
  </si>
  <si>
    <t>ONISHI</t>
  </si>
  <si>
    <t>Sogen</t>
  </si>
  <si>
    <t>松原　智哉</t>
  </si>
  <si>
    <t>ﾏﾂﾊﾞﾗ ﾄﾓﾔ</t>
  </si>
  <si>
    <t>00153668433*</t>
  </si>
  <si>
    <t>MATSUBARA</t>
  </si>
  <si>
    <t>Tomoya</t>
  </si>
  <si>
    <t>中西　涼太</t>
  </si>
  <si>
    <t>ﾅｶﾆｼ ﾘｮｳﾀ</t>
  </si>
  <si>
    <t>00107791833*</t>
  </si>
  <si>
    <t>Ryota</t>
  </si>
  <si>
    <t>辰巳　航太郎</t>
  </si>
  <si>
    <t>ﾀﾂﾐ ｺｳﾀﾛｳ</t>
  </si>
  <si>
    <t>00112055822*</t>
  </si>
  <si>
    <t>TATSUMI</t>
  </si>
  <si>
    <t>土永　雅也</t>
  </si>
  <si>
    <t>ﾂﾁﾅｶﾞ ﾏｻﾔ</t>
  </si>
  <si>
    <t>00110205413*</t>
  </si>
  <si>
    <t>TSUCHINAGA</t>
  </si>
  <si>
    <t>濱中　祥伍</t>
  </si>
  <si>
    <t>ﾊﾏﾅｶ ｼｮｳｺﾞ</t>
  </si>
  <si>
    <t>00118270625*</t>
  </si>
  <si>
    <t>HAMANAKA</t>
  </si>
  <si>
    <t>矢部　隼也</t>
  </si>
  <si>
    <t>ﾔﾍﾞ ｼﾞｭﾝﾔ</t>
  </si>
  <si>
    <t>00077564433*</t>
  </si>
  <si>
    <t>YABE</t>
  </si>
  <si>
    <t>Junya</t>
  </si>
  <si>
    <t>中辻　隼人</t>
  </si>
  <si>
    <t>ﾅｶﾂｼﾞ ﾊﾔﾄ</t>
  </si>
  <si>
    <t>00164674230*</t>
  </si>
  <si>
    <t>NAKATSUJI</t>
  </si>
  <si>
    <t>萩尾　脩人</t>
  </si>
  <si>
    <t>ﾊｷﾞｵ ｼｭｳﾄ</t>
  </si>
  <si>
    <t>00089403731*</t>
  </si>
  <si>
    <t>HAGIO</t>
  </si>
  <si>
    <t>上村　壮吾</t>
  </si>
  <si>
    <t>ｳｴﾑﾗ ｿｳｺﾞ</t>
  </si>
  <si>
    <t>00092131521*</t>
  </si>
  <si>
    <t>UEMURA</t>
  </si>
  <si>
    <t>Sogo</t>
  </si>
  <si>
    <t>小塚　陽介</t>
  </si>
  <si>
    <t>ｺﾂｶ ﾖｳｽｹ</t>
  </si>
  <si>
    <t>00156116727*</t>
  </si>
  <si>
    <t>KOTSUKA</t>
  </si>
  <si>
    <t>Yosuke</t>
  </si>
  <si>
    <t>鷹野　優士</t>
  </si>
  <si>
    <t>ﾀｶﾉ ﾕｳｼ</t>
  </si>
  <si>
    <t>00087886744*</t>
  </si>
  <si>
    <t>TAKANO</t>
  </si>
  <si>
    <t>Yushi</t>
  </si>
  <si>
    <t>山下　玲皇</t>
  </si>
  <si>
    <t>ﾔﾏｼﾀ ﾚｵ</t>
  </si>
  <si>
    <t>00088341832*</t>
  </si>
  <si>
    <t>YAMASHITA</t>
  </si>
  <si>
    <t>Reo</t>
  </si>
  <si>
    <t>泉　翔太</t>
  </si>
  <si>
    <t>ｲｽﾞﾐ ｼｮｳﾀ</t>
  </si>
  <si>
    <t>00088341933*</t>
  </si>
  <si>
    <t>IZUMI</t>
  </si>
  <si>
    <t>Shota</t>
  </si>
  <si>
    <t>粟野　聖瑳</t>
  </si>
  <si>
    <t>ｱﾜﾉ ｾｲｻﾞ</t>
  </si>
  <si>
    <t>00093580227*</t>
  </si>
  <si>
    <t>AWANO</t>
  </si>
  <si>
    <t>Seiza</t>
  </si>
  <si>
    <t>中澤　孝太</t>
  </si>
  <si>
    <t>ﾅｶｻﾞﾜ ｺｳﾀ</t>
  </si>
  <si>
    <t>00094136124*</t>
  </si>
  <si>
    <t>NAKAZAWA</t>
  </si>
  <si>
    <t>佐々木　良徳</t>
  </si>
  <si>
    <t>ｻｻｷ ﾘｮｳﾄｸ</t>
  </si>
  <si>
    <t>00086674839*</t>
  </si>
  <si>
    <t>SASAKI</t>
  </si>
  <si>
    <t>Ryotoku</t>
  </si>
  <si>
    <t>荒川　潤</t>
  </si>
  <si>
    <t>ｱﾗｶﾜ ｼﾞｭﾝ</t>
  </si>
  <si>
    <t>00092746836*</t>
  </si>
  <si>
    <t>ARAKAWA</t>
  </si>
  <si>
    <t>Jun</t>
  </si>
  <si>
    <t>北谷　宏人</t>
  </si>
  <si>
    <t>ｷﾀﾀﾞﾆ ﾋﾛﾄ</t>
  </si>
  <si>
    <t>00121042515*</t>
  </si>
  <si>
    <t>KITADANI</t>
  </si>
  <si>
    <t>Hiroto</t>
  </si>
  <si>
    <t>飯田　晃也</t>
  </si>
  <si>
    <t>ｲｲﾀﾞ ﾃﾙﾔ</t>
  </si>
  <si>
    <t>00087886946*</t>
  </si>
  <si>
    <t>IIDA</t>
  </si>
  <si>
    <t>Teruya</t>
  </si>
  <si>
    <t>三木　颯大</t>
  </si>
  <si>
    <t>ﾐｷ ｿｳﾀﾞｲ</t>
  </si>
  <si>
    <t>00125876130*</t>
  </si>
  <si>
    <t>MIKI</t>
  </si>
  <si>
    <t>Sodai</t>
  </si>
  <si>
    <t>赤松　蒼太</t>
  </si>
  <si>
    <t>ｱｶﾏﾂ ｿｳﾀ</t>
  </si>
  <si>
    <t>00089029937*</t>
  </si>
  <si>
    <t>AKAMATSU</t>
  </si>
  <si>
    <t>諏訪　皓己</t>
  </si>
  <si>
    <t>ｽﾜ ｺｳｷ</t>
  </si>
  <si>
    <t>00091978842*</t>
  </si>
  <si>
    <t>SUWA</t>
  </si>
  <si>
    <t>Koki</t>
  </si>
  <si>
    <t>明後　達也</t>
  </si>
  <si>
    <t>ﾐｮｳｺﾞ ﾀﾂﾔ</t>
  </si>
  <si>
    <t>00123190925*</t>
  </si>
  <si>
    <t>MYOGO</t>
  </si>
  <si>
    <t>田中　創太郎</t>
  </si>
  <si>
    <t>ﾀﾅｶ ｿｳﾀﾛｳ</t>
  </si>
  <si>
    <t>00087840128*</t>
  </si>
  <si>
    <t>Sotaro</t>
  </si>
  <si>
    <t>加藤　優希</t>
  </si>
  <si>
    <t>ｶﾄｳ ﾕｳｷ</t>
  </si>
  <si>
    <t>00092296432*</t>
  </si>
  <si>
    <t>KATO</t>
  </si>
  <si>
    <t>浅原　来羽</t>
  </si>
  <si>
    <t>ｱｻﾊﾗ ｺｳ</t>
  </si>
  <si>
    <t>00098726335*</t>
  </si>
  <si>
    <t>ASAHARA</t>
  </si>
  <si>
    <t>更谷　侑</t>
  </si>
  <si>
    <t>ｻﾗﾀﾆ ﾀｽｸ</t>
  </si>
  <si>
    <t>00089484134*</t>
  </si>
  <si>
    <t>SARATANI</t>
  </si>
  <si>
    <t>井上　拓己</t>
  </si>
  <si>
    <t>ｲﾉｳｴ ﾀｸﾐ</t>
  </si>
  <si>
    <t>00091901626*</t>
  </si>
  <si>
    <t>林　倖輝</t>
  </si>
  <si>
    <t>ﾊﾔｼ ｺｳｷ</t>
  </si>
  <si>
    <t>00089188640*</t>
  </si>
  <si>
    <t>長谷　拓哉</t>
  </si>
  <si>
    <t>ﾅｶﾞﾀﾆ ﾀｸﾔ</t>
  </si>
  <si>
    <t>00087004827*</t>
  </si>
  <si>
    <t>NAGATANI</t>
  </si>
  <si>
    <t>Takuya</t>
  </si>
  <si>
    <t>池田　航大</t>
  </si>
  <si>
    <t>ｲｹﾀﾞ ｺｳﾀﾞｲ</t>
  </si>
  <si>
    <t>00088566134*</t>
  </si>
  <si>
    <t>IKEDA</t>
  </si>
  <si>
    <t>Kodai</t>
  </si>
  <si>
    <t>玉田　幸治</t>
  </si>
  <si>
    <t>ﾀﾏﾀﾞ ｺｳｼﾞ</t>
  </si>
  <si>
    <t>00088399239*</t>
  </si>
  <si>
    <t>TAMADA</t>
  </si>
  <si>
    <t>Koji</t>
  </si>
  <si>
    <t>松清　碧海</t>
  </si>
  <si>
    <t>ﾏﾂｷﾖ ｱｵﾄ</t>
  </si>
  <si>
    <t>00128369029*</t>
  </si>
  <si>
    <t>MATSUKIYO</t>
  </si>
  <si>
    <t>Aoto</t>
  </si>
  <si>
    <t>福本　清貴</t>
  </si>
  <si>
    <t>ﾌｸﾓﾄ ｷﾖﾀｶ</t>
  </si>
  <si>
    <t>00087508634*</t>
  </si>
  <si>
    <t>FUKUMOTO</t>
  </si>
  <si>
    <t>Kiyotaka</t>
  </si>
  <si>
    <t>能登　荘太郎</t>
  </si>
  <si>
    <t>ﾉﾄ ｿｳﾀﾛｳ</t>
  </si>
  <si>
    <t>00086760936*</t>
  </si>
  <si>
    <t>NOTO</t>
  </si>
  <si>
    <t>西　亜孟</t>
  </si>
  <si>
    <t>ﾆｼ ｱﾏﾝ</t>
  </si>
  <si>
    <t>00131486528*</t>
  </si>
  <si>
    <t>NISHI</t>
  </si>
  <si>
    <t>Aman</t>
  </si>
  <si>
    <t>田平　皓己</t>
  </si>
  <si>
    <t>ﾀﾋﾞﾗ ｺｳｷ</t>
  </si>
  <si>
    <t>00091044523*</t>
  </si>
  <si>
    <t>TABIRA</t>
  </si>
  <si>
    <t>池田　隆人</t>
  </si>
  <si>
    <t>ｲｹﾀﾞ ﾘｭｳﾄ</t>
  </si>
  <si>
    <t>00123242721*</t>
  </si>
  <si>
    <t>Ryuto</t>
  </si>
  <si>
    <t>馬場　勇弥</t>
  </si>
  <si>
    <t>ﾊﾞﾊﾞ ﾕｳﾔ</t>
  </si>
  <si>
    <t>00089433936*</t>
  </si>
  <si>
    <t>BABA</t>
  </si>
  <si>
    <t>Yuya</t>
  </si>
  <si>
    <t>太田　潤</t>
  </si>
  <si>
    <t>ｵｵﾀ ｼﾞｭﾝ</t>
  </si>
  <si>
    <t>00087483333*</t>
  </si>
  <si>
    <t>下浦　大輝</t>
  </si>
  <si>
    <t>ｼﾓｳﾗ ﾋﾛｷ</t>
  </si>
  <si>
    <t>00068716634*</t>
  </si>
  <si>
    <t>SHIMOURA</t>
  </si>
  <si>
    <t>平田　雄大</t>
  </si>
  <si>
    <t>ﾋﾗﾀ ﾕｳﾀﾞｲ</t>
  </si>
  <si>
    <t>00049338633*</t>
  </si>
  <si>
    <t>HIRATA</t>
  </si>
  <si>
    <t>Yudai</t>
  </si>
  <si>
    <t>浦川　由樹</t>
  </si>
  <si>
    <t>ｳﾗｶﾜ ﾖｼｷ</t>
  </si>
  <si>
    <t>00107880226*</t>
  </si>
  <si>
    <t>URAKAWA</t>
  </si>
  <si>
    <t>青木　光</t>
  </si>
  <si>
    <t>ｱｵｷ ﾋｶﾙ</t>
  </si>
  <si>
    <t>00054829836*</t>
  </si>
  <si>
    <t>AOKI</t>
  </si>
  <si>
    <t>Hikaru</t>
  </si>
  <si>
    <t>吉田　明大</t>
  </si>
  <si>
    <t>ﾖｼﾀﾞ ｱｷﾋﾛ</t>
  </si>
  <si>
    <t>00164674331*</t>
  </si>
  <si>
    <t>Akihiro</t>
  </si>
  <si>
    <t>山本　真大</t>
  </si>
  <si>
    <t>ﾔﾏﾓﾄ ﾏﾅﾄ</t>
  </si>
  <si>
    <t>00099416332*</t>
  </si>
  <si>
    <t>Manato</t>
  </si>
  <si>
    <t>諸岡　一也</t>
  </si>
  <si>
    <t>ﾓﾛｵｶ ｶｽﾞﾔ</t>
  </si>
  <si>
    <t>00078504226*</t>
  </si>
  <si>
    <t>MOROOKA</t>
  </si>
  <si>
    <t>Kazuya</t>
  </si>
  <si>
    <t>中川　悠</t>
  </si>
  <si>
    <t>ﾅｶｶﾞﾜ ﾕｳ</t>
  </si>
  <si>
    <t>00104069828*</t>
  </si>
  <si>
    <t>NAKAGAWA</t>
  </si>
  <si>
    <t>Yu</t>
  </si>
  <si>
    <t>中村　大雅</t>
  </si>
  <si>
    <t>ﾅｶﾑﾗ ﾀｲｶﾞ</t>
  </si>
  <si>
    <t>00101105513*</t>
  </si>
  <si>
    <t>Taiga</t>
  </si>
  <si>
    <t>太田　陸</t>
  </si>
  <si>
    <t>ｵｵﾀ ﾘｸ</t>
  </si>
  <si>
    <t>00106202718*</t>
  </si>
  <si>
    <t>福井　清流</t>
  </si>
  <si>
    <t>ﾌｸｲ ｷｵﾗ</t>
  </si>
  <si>
    <t>00104496933*</t>
  </si>
  <si>
    <t>FUKUI</t>
  </si>
  <si>
    <t>Kiora</t>
  </si>
  <si>
    <t>山田　晃大</t>
  </si>
  <si>
    <t>ﾔﾏﾀﾞ ｺｳﾀﾞｲ</t>
  </si>
  <si>
    <t>00096747033*</t>
  </si>
  <si>
    <t>藤田　勇人</t>
  </si>
  <si>
    <t>ﾌｼﾞﾀ ﾕｳﾄ</t>
  </si>
  <si>
    <t>00133400920*</t>
  </si>
  <si>
    <t>FUJITA</t>
  </si>
  <si>
    <t>南野　佑貴</t>
  </si>
  <si>
    <t>ﾐﾅﾐﾉ ﾕｳｷ</t>
  </si>
  <si>
    <t>00104497126*</t>
  </si>
  <si>
    <t>MINAMINO</t>
  </si>
  <si>
    <t>岡本　隆太</t>
  </si>
  <si>
    <t>ｵｶﾓﾄ ﾘｭｳﾀ</t>
  </si>
  <si>
    <t>00106038119*</t>
  </si>
  <si>
    <t>Ryuta</t>
  </si>
  <si>
    <t>嘉勢　悠夏</t>
  </si>
  <si>
    <t>ｶｾ ﾕｳｶ</t>
  </si>
  <si>
    <t>00105673628*</t>
  </si>
  <si>
    <t>KASE</t>
  </si>
  <si>
    <t>Yuka</t>
  </si>
  <si>
    <t>新居　駿介</t>
  </si>
  <si>
    <t>ﾆｲ ｼｭﾝｽｹ</t>
  </si>
  <si>
    <t>00119936029*</t>
  </si>
  <si>
    <t>NII</t>
  </si>
  <si>
    <t>牧野　光晟</t>
  </si>
  <si>
    <t>ﾏｷﾉ ｺｳｾｲ</t>
  </si>
  <si>
    <t>00102654220*</t>
  </si>
  <si>
    <t>澤田　武丸</t>
  </si>
  <si>
    <t>ｻﾜﾀﾞ ﾀｹﾏﾙ</t>
  </si>
  <si>
    <t>00117231318*</t>
  </si>
  <si>
    <t>SAWADA</t>
  </si>
  <si>
    <t>Takemaru</t>
  </si>
  <si>
    <t>岩崎　拓生</t>
  </si>
  <si>
    <t>ｲﾜｻｷ ﾀｸﾐ</t>
  </si>
  <si>
    <t>00101708320*</t>
  </si>
  <si>
    <t>IWASAKI</t>
  </si>
  <si>
    <t>秋山　鴻太</t>
  </si>
  <si>
    <t>ｱｷﾔﾏ ｺｳﾀ</t>
  </si>
  <si>
    <t>00100225212*</t>
  </si>
  <si>
    <t>AKIYAMA</t>
  </si>
  <si>
    <t>林　亘希</t>
  </si>
  <si>
    <t>00165403625*</t>
  </si>
  <si>
    <t>吉川　和真</t>
  </si>
  <si>
    <t>ﾖｼｶﾜ ｶｽﾞﾏ</t>
  </si>
  <si>
    <t>00103428624*</t>
  </si>
  <si>
    <t>YOSHIKAWA</t>
  </si>
  <si>
    <t>村上　龍永</t>
  </si>
  <si>
    <t>ﾑﾗｶﾐ ﾘｭｳｴｲ</t>
  </si>
  <si>
    <t>00109924429*</t>
  </si>
  <si>
    <t>MURAKAMI</t>
  </si>
  <si>
    <t>Ryuei</t>
  </si>
  <si>
    <t>森元　湧稀</t>
  </si>
  <si>
    <t>ﾓﾘﾓﾄ ﾕｳｷ</t>
  </si>
  <si>
    <t>00165403726*</t>
  </si>
  <si>
    <t>田中　一輝</t>
  </si>
  <si>
    <t>ﾀﾅｶ ｶｽﾞｷ</t>
  </si>
  <si>
    <t>00099117229*</t>
  </si>
  <si>
    <t>足立　颯吾</t>
  </si>
  <si>
    <t>ｱﾀﾞﾁ ｿｳｺﾞ</t>
  </si>
  <si>
    <t>00104347928*</t>
  </si>
  <si>
    <t>ADACHI</t>
  </si>
  <si>
    <t>橋本　昂星</t>
  </si>
  <si>
    <t>ﾊｼﾓﾄ ｺｳｾｲ</t>
  </si>
  <si>
    <t>00102701617*</t>
  </si>
  <si>
    <t>HASHIMOTO</t>
  </si>
  <si>
    <t>清水　敬晶</t>
  </si>
  <si>
    <t>ｼﾐｽﾞ ｹｲｼｮｳ</t>
  </si>
  <si>
    <t>00103735625*</t>
  </si>
  <si>
    <t>Keisho</t>
  </si>
  <si>
    <t>中村　颯征</t>
  </si>
  <si>
    <t>ﾅｶﾑﾗ ﾘｭｳｾｲ</t>
  </si>
  <si>
    <t>00100284621*</t>
  </si>
  <si>
    <t>Ryusei</t>
  </si>
  <si>
    <t>奥田　倖成</t>
  </si>
  <si>
    <t>ｵｸﾀﾞ ｺｳｾｲ</t>
  </si>
  <si>
    <t>00102535521*</t>
  </si>
  <si>
    <t>OKUDA</t>
  </si>
  <si>
    <t>山口　悠登</t>
  </si>
  <si>
    <t>ﾔﾏｸﾞﾁ ﾕｳﾄ</t>
  </si>
  <si>
    <t>00099849342*</t>
  </si>
  <si>
    <t>YAMAGUCHI</t>
  </si>
  <si>
    <t>足立　稜河</t>
  </si>
  <si>
    <t>ｱﾀﾞﾁ ﾘｮｳｶﾞ</t>
  </si>
  <si>
    <t>00106737327*</t>
  </si>
  <si>
    <t>Ryoga</t>
  </si>
  <si>
    <t>高瀬　悠輝</t>
  </si>
  <si>
    <t>ﾀｶｾ ﾕｳｷ</t>
  </si>
  <si>
    <t>00099873743*</t>
  </si>
  <si>
    <t>TAKASE</t>
  </si>
  <si>
    <t>吉原　白虎</t>
  </si>
  <si>
    <t>ﾖｼﾊﾗ ﾊｸﾄ</t>
  </si>
  <si>
    <t>00103866933*</t>
  </si>
  <si>
    <t>YOSHIHARA</t>
  </si>
  <si>
    <t>Hakuto</t>
  </si>
  <si>
    <t>大津　海斗</t>
  </si>
  <si>
    <t>ｵｵﾂ ｶｲﾄ</t>
  </si>
  <si>
    <t>00138197231*</t>
  </si>
  <si>
    <t>OTSU</t>
  </si>
  <si>
    <t>内山　大希</t>
  </si>
  <si>
    <t>ｳﾁﾔﾏ ﾀﾞｲｷ</t>
  </si>
  <si>
    <t>00135883028*</t>
  </si>
  <si>
    <t>UCHIYAMA</t>
  </si>
  <si>
    <t>Daiki</t>
  </si>
  <si>
    <t>中北　廉太郞</t>
  </si>
  <si>
    <t>ﾅｶｷﾀ ﾚﾝﾀﾛｳ</t>
  </si>
  <si>
    <t>00106129423*</t>
  </si>
  <si>
    <t>NAKAKITA</t>
  </si>
  <si>
    <t>Rentaro</t>
  </si>
  <si>
    <t>廣田　風吾</t>
  </si>
  <si>
    <t>ﾋﾛﾀ ﾌｳｺﾞ</t>
  </si>
  <si>
    <t>00103975833*</t>
  </si>
  <si>
    <t>HIROTA</t>
  </si>
  <si>
    <t>Fugo</t>
  </si>
  <si>
    <t>河村　昂樹</t>
  </si>
  <si>
    <t>ｶﾜﾑﾗ ｺｳｷ</t>
  </si>
  <si>
    <t>00108253625*</t>
  </si>
  <si>
    <t>KAWAMURA</t>
  </si>
  <si>
    <t>中松　暖弥</t>
  </si>
  <si>
    <t>ﾅｶﾏﾂ ﾊﾙﾔ</t>
  </si>
  <si>
    <t>00105790123*</t>
  </si>
  <si>
    <t>NAKAMATSU</t>
  </si>
  <si>
    <t>Haruya</t>
  </si>
  <si>
    <t>西川　巧巳</t>
  </si>
  <si>
    <t>ﾆｼｶﾜ ﾀｸﾐ</t>
  </si>
  <si>
    <t>00105267122*</t>
  </si>
  <si>
    <t>NISHIKAWA</t>
  </si>
  <si>
    <t>須藤　勇大</t>
  </si>
  <si>
    <t>ｽﾄｳ ﾕｳﾀﾞｲ</t>
  </si>
  <si>
    <t>00131869028*</t>
  </si>
  <si>
    <t>鈴木　陸人</t>
  </si>
  <si>
    <t>ｽｽﾞｷ ﾘｸﾄ</t>
  </si>
  <si>
    <t>00137553832*</t>
  </si>
  <si>
    <t>SUZUKI</t>
  </si>
  <si>
    <t>藤岡　聡太</t>
  </si>
  <si>
    <t>ﾌｼﾞｵｶ ｿｳﾀ</t>
  </si>
  <si>
    <t>00122110077*</t>
  </si>
  <si>
    <t>FUJIOKA</t>
  </si>
  <si>
    <t>春名　友貴</t>
  </si>
  <si>
    <t>ﾊﾙﾅ ﾄﾓｷ</t>
  </si>
  <si>
    <t>00091686535*</t>
  </si>
  <si>
    <t>HARUNA</t>
  </si>
  <si>
    <t>大坪　一生</t>
  </si>
  <si>
    <t>ｵｵﾂﾎﾞ ｲｯｾｲ</t>
  </si>
  <si>
    <t>00173647432*</t>
  </si>
  <si>
    <t>OTSUBO</t>
  </si>
  <si>
    <t>Issei</t>
  </si>
  <si>
    <t>吉津　心雄</t>
  </si>
  <si>
    <t>ﾖｼﾂﾞ ｼﾕｳ</t>
  </si>
  <si>
    <t>00102796732*</t>
  </si>
  <si>
    <t>YOSHIZU</t>
  </si>
  <si>
    <t>Shiyu</t>
  </si>
  <si>
    <t>南垣　斗磨</t>
  </si>
  <si>
    <t>ﾐﾅﾐｶﾞｷ ﾄｳﾏ</t>
  </si>
  <si>
    <t>00104468427*</t>
  </si>
  <si>
    <t>MINAMIGAKI</t>
  </si>
  <si>
    <t>Toma</t>
  </si>
  <si>
    <t>角田　龍</t>
  </si>
  <si>
    <t>ｶｸﾀﾞ ﾘｮｳ</t>
  </si>
  <si>
    <t>00084103622*</t>
  </si>
  <si>
    <t>KAKUDA</t>
  </si>
  <si>
    <t>山本　義達</t>
  </si>
  <si>
    <t>ﾔﾏﾓﾄ ﾖｼﾀﾂ</t>
  </si>
  <si>
    <t>00097253935*</t>
  </si>
  <si>
    <t>Yoshitatsu</t>
  </si>
  <si>
    <t>伊藤　仁</t>
  </si>
  <si>
    <t>ｲﾄｳ ﾋﾛｼ</t>
  </si>
  <si>
    <t>00057198030*</t>
  </si>
  <si>
    <t>ITO</t>
  </si>
  <si>
    <t>Hiroshi</t>
  </si>
  <si>
    <t>亀田　仁一路</t>
  </si>
  <si>
    <t>ｶﾒﾀﾞ ｼﾞﾝｲﾁﾛｳ</t>
  </si>
  <si>
    <t>00076416933*</t>
  </si>
  <si>
    <t>KAMEDA</t>
  </si>
  <si>
    <t>Jinichiro</t>
  </si>
  <si>
    <t>増田　潮音</t>
  </si>
  <si>
    <t>ﾏｽﾀﾞ ｼｵﾝ</t>
  </si>
  <si>
    <t>00081194730*</t>
  </si>
  <si>
    <t>MASUDA</t>
  </si>
  <si>
    <t>Shion</t>
  </si>
  <si>
    <t>宮内　和哉</t>
  </si>
  <si>
    <t>ﾐﾔｳﾁ ｶｽﾞﾔ</t>
  </si>
  <si>
    <t>00080072724*</t>
  </si>
  <si>
    <t>MIYAUCHI</t>
  </si>
  <si>
    <t>藤井　恒輝</t>
  </si>
  <si>
    <t>ﾌｼﾞｲ ｺｳｷ</t>
  </si>
  <si>
    <t>00075043221*</t>
  </si>
  <si>
    <t>FUJII</t>
  </si>
  <si>
    <t>坂東　日向</t>
  </si>
  <si>
    <t>ﾊﾞﾝﾄﾞｳ ﾋｭｳｶﾞ</t>
  </si>
  <si>
    <t>00076443529*</t>
  </si>
  <si>
    <t>BANDO</t>
  </si>
  <si>
    <t>Hyuga</t>
  </si>
  <si>
    <t>藤戸　涼達</t>
  </si>
  <si>
    <t>ﾌｼﾞﾄ ﾘｮｳﾀﾂ</t>
  </si>
  <si>
    <t>00079559035*</t>
  </si>
  <si>
    <t>FUJITO</t>
  </si>
  <si>
    <t>Ryotatsu</t>
  </si>
  <si>
    <t>寺田　裕真</t>
  </si>
  <si>
    <t>ﾃﾗﾀﾞ ﾕｳﾏ</t>
  </si>
  <si>
    <t>00078781233*</t>
  </si>
  <si>
    <t>TERADA</t>
  </si>
  <si>
    <t>Yuma</t>
  </si>
  <si>
    <t>大野　佳太朗</t>
  </si>
  <si>
    <t>ｵｵﾉ ｹｲﾀﾛｳ</t>
  </si>
  <si>
    <t>00093403019*</t>
  </si>
  <si>
    <t>Keitaro</t>
  </si>
  <si>
    <t>福原　健斗</t>
  </si>
  <si>
    <t>ﾌｸﾊﾗ ｹﾝﾄ</t>
  </si>
  <si>
    <t>00082496433*</t>
  </si>
  <si>
    <t>FUKUHARA</t>
  </si>
  <si>
    <t>Kento</t>
  </si>
  <si>
    <t>富岡　紋人</t>
  </si>
  <si>
    <t>ﾄﾐｵｶ ｱﾔﾄ</t>
  </si>
  <si>
    <t>00081022215*</t>
  </si>
  <si>
    <t>TOMIOKA</t>
  </si>
  <si>
    <t>石丸　尚弥</t>
  </si>
  <si>
    <t>ｲｼﾏﾙ ﾅｵﾔ</t>
  </si>
  <si>
    <t>00111836828*</t>
  </si>
  <si>
    <t>ISHIMARU</t>
  </si>
  <si>
    <t>栗原　拓海</t>
  </si>
  <si>
    <t>ｸﾘﾊﾗ ﾀｸﾐ</t>
  </si>
  <si>
    <t>00107792228*</t>
  </si>
  <si>
    <t>KURIHARA</t>
  </si>
  <si>
    <t>和田　一真</t>
  </si>
  <si>
    <t>ﾜﾀﾞ ｶｽﾞﾏ</t>
  </si>
  <si>
    <t>00108157426*</t>
  </si>
  <si>
    <t>WADA</t>
  </si>
  <si>
    <t>北　凌伎</t>
  </si>
  <si>
    <t>ｷﾀ ﾘｮｳｷ</t>
  </si>
  <si>
    <t>00082709531*</t>
  </si>
  <si>
    <t>KITA</t>
  </si>
  <si>
    <t>Ryoki</t>
  </si>
  <si>
    <t>櫻井　健太</t>
  </si>
  <si>
    <t>ｻｸﾗｲ ｹﾝﾀ</t>
  </si>
  <si>
    <t>00079726839*</t>
  </si>
  <si>
    <t>SAKURAI</t>
  </si>
  <si>
    <t>Kenta</t>
  </si>
  <si>
    <t>首藤　柊</t>
  </si>
  <si>
    <t>ｼｭﾄｳ ﾋｲﾗｷﾞ</t>
  </si>
  <si>
    <t>00074706630*</t>
  </si>
  <si>
    <t>SHUTO</t>
  </si>
  <si>
    <t>Hiiragi</t>
  </si>
  <si>
    <t>田辺　恒大</t>
  </si>
  <si>
    <t>ﾀﾅﾍﾞ ｺｳﾀﾞｲ</t>
  </si>
  <si>
    <t>00109426729*</t>
  </si>
  <si>
    <t>TANABE</t>
  </si>
  <si>
    <t>久富　亮</t>
  </si>
  <si>
    <t>ﾋｻﾄﾐ ﾘｮｳ</t>
  </si>
  <si>
    <t>00116469835*</t>
  </si>
  <si>
    <t>HISATOMI</t>
  </si>
  <si>
    <t>飯村　太一</t>
  </si>
  <si>
    <t>ｲｲﾑﾗ ﾀｲﾁ</t>
  </si>
  <si>
    <t>00107137221*</t>
  </si>
  <si>
    <t>IIMURA</t>
  </si>
  <si>
    <t>石井　滉人</t>
  </si>
  <si>
    <t>ｲｼｲ ﾋﾛﾄ</t>
  </si>
  <si>
    <t>00076487133*</t>
  </si>
  <si>
    <t>濱　宏太</t>
  </si>
  <si>
    <t>ﾊﾏ ｺｳﾀ</t>
  </si>
  <si>
    <t>00150862426*</t>
  </si>
  <si>
    <t>HAMA</t>
  </si>
  <si>
    <t>伊藤　大晟</t>
  </si>
  <si>
    <t>ｲﾄｳ ﾀｲｾｲ</t>
  </si>
  <si>
    <t>00079053125*</t>
  </si>
  <si>
    <t>岩田　潤平</t>
  </si>
  <si>
    <t>ｲﾜﾀ ｼﾞｭﾝﾍﾟｲ</t>
  </si>
  <si>
    <t>00107608931*</t>
  </si>
  <si>
    <t>IWATA</t>
  </si>
  <si>
    <t>Jumpei</t>
  </si>
  <si>
    <t>東野　祥士</t>
  </si>
  <si>
    <t>ﾋｶﾞｼﾉ ｼｮｳｼﾞ</t>
  </si>
  <si>
    <t>00084104522*</t>
  </si>
  <si>
    <t>HIGASHINO</t>
  </si>
  <si>
    <t>Shoji</t>
  </si>
  <si>
    <t>上坪　篤大</t>
  </si>
  <si>
    <t>ｶﾐﾂﾎﾞ ｱﾂﾋﾛ</t>
  </si>
  <si>
    <t>00111433720*</t>
  </si>
  <si>
    <t>KAMITSUBO</t>
  </si>
  <si>
    <t>石黒　慶史</t>
  </si>
  <si>
    <t>ｲｼｸﾞﾛ ﾖｼﾌﾐ</t>
  </si>
  <si>
    <t>00111419724*</t>
  </si>
  <si>
    <t>ISHIGURO</t>
  </si>
  <si>
    <t>Yoshifumi</t>
  </si>
  <si>
    <t>池村　剛志</t>
  </si>
  <si>
    <t>ｲｹﾑﾗ ﾂﾖｼ</t>
  </si>
  <si>
    <t>00089189035*</t>
  </si>
  <si>
    <t>IKEMURA</t>
  </si>
  <si>
    <t>Tsuyoshi</t>
  </si>
  <si>
    <t>坂本　亘生</t>
  </si>
  <si>
    <t>ｻｶﾓﾄ ｺｳｾｲ</t>
  </si>
  <si>
    <t>00088109228*</t>
  </si>
  <si>
    <t>SAKAMOTO</t>
  </si>
  <si>
    <t>高梨　有仁</t>
  </si>
  <si>
    <t>ﾀｶﾅｼ ｱﾙﾋﾄ</t>
  </si>
  <si>
    <t>00095962132*</t>
  </si>
  <si>
    <t>TAKANASHI</t>
  </si>
  <si>
    <t>Aruhito</t>
  </si>
  <si>
    <t>濱田　澪</t>
  </si>
  <si>
    <t>ﾊﾏﾀﾞ ﾚｲ</t>
  </si>
  <si>
    <t>00121591524*</t>
  </si>
  <si>
    <t>Rei</t>
  </si>
  <si>
    <t>松井　健斗</t>
  </si>
  <si>
    <t>ﾏﾂｲ ｹﾝﾄ</t>
  </si>
  <si>
    <t>00088049534*</t>
  </si>
  <si>
    <t>MATSUI</t>
  </si>
  <si>
    <t>岡田　寛人</t>
  </si>
  <si>
    <t>ｵｶﾀﾞ ﾋﾛﾄ</t>
  </si>
  <si>
    <t>00107394024*</t>
  </si>
  <si>
    <t>梅野　真生</t>
  </si>
  <si>
    <t>ｳﾒﾉ ﾏｻｷ</t>
  </si>
  <si>
    <t>00121697026*</t>
  </si>
  <si>
    <t>UMENO</t>
  </si>
  <si>
    <t>安達　匠</t>
  </si>
  <si>
    <t>ｱﾀﾞﾁ ﾀｸﾐ</t>
  </si>
  <si>
    <t>00104806625*</t>
  </si>
  <si>
    <t>居林　和輝</t>
  </si>
  <si>
    <t>ｲﾊﾞﾔｼ ｶｽﾞｷ</t>
  </si>
  <si>
    <t>00086919336*</t>
  </si>
  <si>
    <t>IBAYASHI</t>
  </si>
  <si>
    <t>坂東　壮琉</t>
  </si>
  <si>
    <t>ﾊﾞﾝﾄﾞｳ ﾀｹﾙ</t>
  </si>
  <si>
    <t>00126493227*</t>
  </si>
  <si>
    <t>Takeru</t>
  </si>
  <si>
    <t>深井　翔太郎</t>
  </si>
  <si>
    <t>ﾌｶｲ ｼｮｳﾀﾛｳ</t>
  </si>
  <si>
    <t>00126385934*</t>
  </si>
  <si>
    <t>FUKAI</t>
  </si>
  <si>
    <t>Shotaro</t>
  </si>
  <si>
    <t>坂部　海太</t>
  </si>
  <si>
    <t>ｻｶﾍﾞ ｶｲﾀ</t>
  </si>
  <si>
    <t>00094080425*</t>
  </si>
  <si>
    <t>SAKABE</t>
  </si>
  <si>
    <t>Kaita</t>
  </si>
  <si>
    <t>山本　多聞</t>
  </si>
  <si>
    <t>ﾔﾏﾓﾄ ﾀﾓﾝ</t>
  </si>
  <si>
    <t>00094785639*</t>
  </si>
  <si>
    <t>Tamon</t>
  </si>
  <si>
    <t>磯田　敬幸</t>
  </si>
  <si>
    <t>ｲｿﾀﾞ ﾀｶﾕｷ</t>
  </si>
  <si>
    <t>00121287122*</t>
  </si>
  <si>
    <t>ISODA</t>
  </si>
  <si>
    <t>Takayuki</t>
  </si>
  <si>
    <t>井上　幹太</t>
  </si>
  <si>
    <t>ｲﾉｳｴ ｶﾝﾀ</t>
  </si>
  <si>
    <t>00093930226*</t>
  </si>
  <si>
    <t>Kanta</t>
  </si>
  <si>
    <t>北脇　涼也</t>
  </si>
  <si>
    <t>ｷﾀﾜｷ ﾘｮｳﾔ</t>
  </si>
  <si>
    <t>00091902021*</t>
  </si>
  <si>
    <t>KITAWAKI</t>
  </si>
  <si>
    <t>Ryoya</t>
  </si>
  <si>
    <t>吉本　達矢</t>
  </si>
  <si>
    <t>ﾖｼﾓﾄ ﾀﾂﾔ</t>
  </si>
  <si>
    <t>00107768837*</t>
  </si>
  <si>
    <t>YOSHIMOTO</t>
  </si>
  <si>
    <t>高岡　秀次</t>
  </si>
  <si>
    <t>ﾀｶｵｶ ｼｭｳｼﾞ</t>
  </si>
  <si>
    <t>00097718133*</t>
  </si>
  <si>
    <t>TAKAOKA</t>
  </si>
  <si>
    <t>Shuji</t>
  </si>
  <si>
    <t>都倉　青</t>
  </si>
  <si>
    <t>ﾄｸﾗ ﾊﾙ</t>
  </si>
  <si>
    <t>00088306328*</t>
  </si>
  <si>
    <t>TOKURA</t>
  </si>
  <si>
    <t>Haru</t>
  </si>
  <si>
    <t>五島　亜飛夢</t>
  </si>
  <si>
    <t>ｺﾞﾄｳ ｱﾄﾑ</t>
  </si>
  <si>
    <t>00129664836*</t>
  </si>
  <si>
    <t>GOTO</t>
  </si>
  <si>
    <t>Atomu</t>
  </si>
  <si>
    <t>古市　禅</t>
  </si>
  <si>
    <t>ﾌﾙｲﾁ ｾﾞﾝ</t>
  </si>
  <si>
    <t>00089095738*</t>
  </si>
  <si>
    <t>FURUICHI</t>
  </si>
  <si>
    <t>Zen</t>
  </si>
  <si>
    <t>英　唯明</t>
  </si>
  <si>
    <t>ﾊﾅﾌｻ ﾀﾀﾞｱｷ</t>
  </si>
  <si>
    <t>00088388540*</t>
  </si>
  <si>
    <t>HANAFUSA</t>
  </si>
  <si>
    <t>Tadaaki</t>
  </si>
  <si>
    <t>小田原　舜</t>
  </si>
  <si>
    <t>ｵﾀﾞﾊﾗ ｼｭﾝ</t>
  </si>
  <si>
    <t>00088841534*</t>
  </si>
  <si>
    <t>ODAHARA</t>
  </si>
  <si>
    <t>吉岡　翼</t>
  </si>
  <si>
    <t>ﾖｼｵｶ ﾂﾊﾞｻ</t>
  </si>
  <si>
    <t>00089944640*</t>
  </si>
  <si>
    <t>YOSHIOKA</t>
  </si>
  <si>
    <t>Tsubasa</t>
  </si>
  <si>
    <t>直塚　天晴</t>
  </si>
  <si>
    <t>ﾅｵﾂｶ ﾃﾝｾｲ</t>
  </si>
  <si>
    <t>00078626029*</t>
  </si>
  <si>
    <t>NAOTSUKA</t>
  </si>
  <si>
    <t>Tensei</t>
  </si>
  <si>
    <t>谷口　輝幸</t>
  </si>
  <si>
    <t>ﾀﾆｸﾞﾁ ﾃﾙﾕｷ</t>
  </si>
  <si>
    <t>00126417122*</t>
  </si>
  <si>
    <t>TANIGUCHI</t>
  </si>
  <si>
    <t>Teruyuki</t>
  </si>
  <si>
    <t>金山　拓矢</t>
  </si>
  <si>
    <t>ｶﾅﾔﾏ ﾀｸﾔ</t>
  </si>
  <si>
    <t>00088863639*</t>
  </si>
  <si>
    <t>KANAYAMA</t>
  </si>
  <si>
    <t>辺見　俊輝</t>
  </si>
  <si>
    <t>ﾍﾝﾐ ﾄｼｷ</t>
  </si>
  <si>
    <t>00096611023*</t>
  </si>
  <si>
    <t>HEMMI</t>
  </si>
  <si>
    <t>秋山　翔太朗</t>
  </si>
  <si>
    <t>ｱｷﾔﾏ ｼｮｳﾀﾛｳ</t>
  </si>
  <si>
    <t>00103537423*</t>
  </si>
  <si>
    <t>芝　秀介</t>
  </si>
  <si>
    <t>ｼﾊﾞ ｼｭｳｽｹ</t>
  </si>
  <si>
    <t>00104185423*</t>
  </si>
  <si>
    <t>SHIBA</t>
  </si>
  <si>
    <t>Shusuke</t>
  </si>
  <si>
    <t>谷村　恒晟</t>
  </si>
  <si>
    <t>ﾀﾆﾑﾗ ｺｳｾｲ</t>
  </si>
  <si>
    <t>00105975532*</t>
  </si>
  <si>
    <t>TANIMURA</t>
  </si>
  <si>
    <t>嶋田　匠海</t>
  </si>
  <si>
    <t>ｼﾏﾀﾞ ﾀｸﾐ</t>
  </si>
  <si>
    <t>00100925623*</t>
  </si>
  <si>
    <t>SHIMADA</t>
  </si>
  <si>
    <t>市川　侑生</t>
  </si>
  <si>
    <t>ｲﾁｶﾜ ﾕｳｾｲ</t>
  </si>
  <si>
    <t>00102727322*</t>
  </si>
  <si>
    <t>ICHIKAWA</t>
  </si>
  <si>
    <t>藤井　蓮也</t>
  </si>
  <si>
    <t>ﾌｼﾞｲ ﾚﾝﾔ</t>
  </si>
  <si>
    <t>00100904923*</t>
  </si>
  <si>
    <t>Renya</t>
  </si>
  <si>
    <t>垣内　慶紀</t>
  </si>
  <si>
    <t>ｶｷｳﾁ ﾖｼｷ</t>
  </si>
  <si>
    <t>00132538426*</t>
  </si>
  <si>
    <t>KAKIUCHI</t>
  </si>
  <si>
    <t>山田　雄大</t>
  </si>
  <si>
    <t>ﾔﾏﾀﾞ ﾕｳﾀﾞｲ</t>
  </si>
  <si>
    <t>00103551722*</t>
  </si>
  <si>
    <t>京竹　泰雅</t>
  </si>
  <si>
    <t>ｷｮｳﾀｹ ﾀｲｶﾞ</t>
  </si>
  <si>
    <t>00100971220*</t>
  </si>
  <si>
    <t>KYOTAKE</t>
  </si>
  <si>
    <t>菅沼　慶斗</t>
  </si>
  <si>
    <t>ｽｶﾞﾇﾏ ｹｲﾄ</t>
  </si>
  <si>
    <t>01331667324*</t>
  </si>
  <si>
    <t>SUGANUMA</t>
  </si>
  <si>
    <t>Keito</t>
  </si>
  <si>
    <t>森原　蓮斗</t>
  </si>
  <si>
    <t>ﾓﾘﾊﾗ ﾚﾝﾄ</t>
  </si>
  <si>
    <t>00132509323*</t>
  </si>
  <si>
    <t>MORIHARA</t>
  </si>
  <si>
    <t>Rento</t>
  </si>
  <si>
    <t>渡辺　大星</t>
  </si>
  <si>
    <t>ﾜﾀﾅﾍﾞ ﾀｲｾｲ</t>
  </si>
  <si>
    <t>00105079628*</t>
  </si>
  <si>
    <t>WATANABE</t>
  </si>
  <si>
    <t>桑水流　颯大</t>
  </si>
  <si>
    <t>ｸﾜｽﾞﾙ ｿｳﾀ</t>
  </si>
  <si>
    <t>00102979331*</t>
  </si>
  <si>
    <t>KUWAZURU</t>
  </si>
  <si>
    <t>迫田　祥太</t>
  </si>
  <si>
    <t>ｻｺﾀﾞ ｼｮｳﾀ</t>
  </si>
  <si>
    <t>00101878732*</t>
  </si>
  <si>
    <t>SAKODA</t>
  </si>
  <si>
    <t>登尾　元哉</t>
  </si>
  <si>
    <t>ﾉﾎﾞﾘｵ ﾓﾄﾔ</t>
  </si>
  <si>
    <t>00106474022*</t>
  </si>
  <si>
    <t>NOBORIO</t>
  </si>
  <si>
    <t>Motoya</t>
  </si>
  <si>
    <t>中瀬　駿介</t>
  </si>
  <si>
    <t>ﾅｶｾ ｼｭﾝｽｹ</t>
  </si>
  <si>
    <t>00129971433*</t>
  </si>
  <si>
    <t>NAKASE</t>
  </si>
  <si>
    <t>西岡　貴星翔</t>
  </si>
  <si>
    <t>ﾆｼｵｶ ｷﾗﾄ</t>
  </si>
  <si>
    <t>00133270218*</t>
  </si>
  <si>
    <t>NISHIOKA</t>
  </si>
  <si>
    <t>Kirato</t>
  </si>
  <si>
    <t>蓮　陽向</t>
  </si>
  <si>
    <t>ﾊｽ ﾋﾅﾀ</t>
  </si>
  <si>
    <t>00135250319*</t>
  </si>
  <si>
    <t>HASU</t>
  </si>
  <si>
    <t>Hinata</t>
  </si>
  <si>
    <t>池田　晃成</t>
  </si>
  <si>
    <t>ｲｹﾀﾞ ｺｳｾｲ</t>
  </si>
  <si>
    <t>00099817337*</t>
  </si>
  <si>
    <t>吉村　直仁</t>
  </si>
  <si>
    <t>ﾖｼﾑﾗ ﾅｵﾋﾄ</t>
  </si>
  <si>
    <t>00134080521*</t>
  </si>
  <si>
    <t>YOSHIMURA</t>
  </si>
  <si>
    <t>Naohito</t>
  </si>
  <si>
    <t>鈴木　歩夢</t>
  </si>
  <si>
    <t>ｽｽﾞｷ ｱﾕﾑ</t>
  </si>
  <si>
    <t>00100550314*</t>
  </si>
  <si>
    <t>Ayumu</t>
  </si>
  <si>
    <t>伊藤　大雅</t>
  </si>
  <si>
    <t>ｲﾄｳ ﾀｲｶﾞ</t>
  </si>
  <si>
    <t>00099417131*</t>
  </si>
  <si>
    <t>藤井　洋輔</t>
  </si>
  <si>
    <t>ﾌｼﾞｲ ﾖｳｽｹ</t>
  </si>
  <si>
    <t>00135601622*</t>
  </si>
  <si>
    <t>杉山　慧</t>
  </si>
  <si>
    <t>ｽｷﾞﾔﾏ ｻﾄﾙ</t>
  </si>
  <si>
    <t>00101792929*</t>
  </si>
  <si>
    <t>SUGIYAMA</t>
  </si>
  <si>
    <t>Satoru</t>
  </si>
  <si>
    <t>中戸　大樹</t>
  </si>
  <si>
    <t>ﾅｶﾄ ﾀﾞｲｷ</t>
  </si>
  <si>
    <t>00080378026*</t>
  </si>
  <si>
    <t>NAKATO</t>
  </si>
  <si>
    <t>西中　達哉</t>
  </si>
  <si>
    <t>ﾆｼﾅｶ ﾀﾂﾔ</t>
  </si>
  <si>
    <t>00118548633*</t>
  </si>
  <si>
    <t>NISHINAKA</t>
  </si>
  <si>
    <t>山村　瞭太</t>
  </si>
  <si>
    <t>ﾔﾏﾑﾗ ﾘｮｳﾀ</t>
  </si>
  <si>
    <t>00099606434*</t>
  </si>
  <si>
    <t>YAMAMURA</t>
  </si>
  <si>
    <t>遠藤　瑞希</t>
  </si>
  <si>
    <t>ｴﾝﾄﾞｳ ﾐｽﾞｷ</t>
  </si>
  <si>
    <t>00102796530*</t>
  </si>
  <si>
    <t>ENDO</t>
  </si>
  <si>
    <t>Mizuki</t>
  </si>
  <si>
    <t>山本　郁斗</t>
  </si>
  <si>
    <t>ﾔﾏﾓﾄ ｲｸﾄ</t>
  </si>
  <si>
    <t>00100008918*</t>
  </si>
  <si>
    <t>Ikuto</t>
  </si>
  <si>
    <t>南川　祐也</t>
  </si>
  <si>
    <t>ﾐﾅﾐｶﾞﾜ ﾕｳﾔ</t>
  </si>
  <si>
    <t>00133303922*</t>
  </si>
  <si>
    <t>MINAMIGAWA</t>
  </si>
  <si>
    <t>小郷　翼</t>
  </si>
  <si>
    <t>ｵｺﾞｳ ﾂﾊﾞｻ</t>
  </si>
  <si>
    <t>00105444725*</t>
  </si>
  <si>
    <t>OGO</t>
  </si>
  <si>
    <t>金谷　拓弥</t>
  </si>
  <si>
    <t>ｶﾅﾀﾆ ﾀｸﾐ</t>
  </si>
  <si>
    <t>00100259623*</t>
  </si>
  <si>
    <t>KANATANI</t>
  </si>
  <si>
    <t>村上　将成</t>
  </si>
  <si>
    <t>ﾑﾗｶﾐ ﾏｻﾅﾘ</t>
  </si>
  <si>
    <t>00088463029*</t>
  </si>
  <si>
    <t>Masanari</t>
  </si>
  <si>
    <t>木村　駿太</t>
  </si>
  <si>
    <t>ｷﾑﾗ ｼｭﾝﾀ</t>
  </si>
  <si>
    <t>00173223119*</t>
  </si>
  <si>
    <t>KIMURA</t>
  </si>
  <si>
    <t>Shunta</t>
  </si>
  <si>
    <t>芹澤　柊飛</t>
  </si>
  <si>
    <t>ｾﾘｻﾞﾜ ｼｭｳﾄ</t>
  </si>
  <si>
    <t>01048211016*</t>
  </si>
  <si>
    <t>SERIZAWA</t>
  </si>
  <si>
    <t>野志　彪海</t>
  </si>
  <si>
    <t>ﾉｼ ﾋｭｳｶﾞ</t>
  </si>
  <si>
    <t>NOSHI</t>
  </si>
  <si>
    <t>森　亮太朗</t>
  </si>
  <si>
    <t>ﾓﾘ ﾘｮｳﾀﾛｳ</t>
  </si>
  <si>
    <t>Ryotaro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</si>
  <si>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</si>
  <si>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</si>
  <si>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</si>
  <si>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</si>
  <si>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</si>
  <si>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</si>
  <si>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</si>
  <si>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</si>
  <si>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</si>
  <si>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</si>
  <si>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</si>
  <si>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</si>
  <si>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</si>
  <si>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</si>
  <si>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</si>
  <si>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</si>
  <si>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</si>
  <si>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</si>
  <si>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</si>
  <si>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池内　優史</t>
  </si>
  <si>
    <t>ｲｹｳﾁ ﾕｳｼ</t>
  </si>
  <si>
    <t>00118639735*</t>
  </si>
  <si>
    <t>IKEUCHI</t>
  </si>
  <si>
    <t>川又　碧仁</t>
  </si>
  <si>
    <t>ｶﾜﾏﾀ ｱｵﾄ</t>
  </si>
  <si>
    <t>00111902115*</t>
  </si>
  <si>
    <t>KAWAMATA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</si>
  <si>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</si>
  <si>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</si>
  <si>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</si>
  <si>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</si>
  <si>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</si>
  <si>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</si>
  <si>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</si>
  <si>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</si>
  <si>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</si>
  <si>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</si>
  <si>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</si>
  <si>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</si>
  <si>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</si>
  <si>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</si>
  <si>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</si>
  <si>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</si>
  <si>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</si>
  <si>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</si>
  <si>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</si>
  <si>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</si>
  <si>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</si>
  <si>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</si>
  <si>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</si>
  <si>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</si>
  <si>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</si>
  <si>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</si>
  <si>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</si>
  <si>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</si>
  <si>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</si>
  <si>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</si>
  <si>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</si>
  <si>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</si>
  <si>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梶川　颯太</t>
  </si>
  <si>
    <t>ｶｼﾞｶﾜ ｿｳﾀ</t>
  </si>
  <si>
    <t>00088785642*</t>
  </si>
  <si>
    <t>KAJIKAWA</t>
  </si>
  <si>
    <t>中河　和也</t>
  </si>
  <si>
    <t>ﾅｶｶﾞﾜ ｶｽﾞﾔ</t>
  </si>
  <si>
    <t>00048786336*</t>
  </si>
  <si>
    <t>小島　勇人</t>
  </si>
  <si>
    <t>ｺｼﾞﾏ ﾕｳﾄ</t>
  </si>
  <si>
    <t>00104243620*</t>
  </si>
  <si>
    <t>名手　一生</t>
  </si>
  <si>
    <t>ﾅﾃ ｲｯｾｲ</t>
  </si>
  <si>
    <t>00039849740*</t>
  </si>
  <si>
    <t>NATE</t>
  </si>
  <si>
    <t>遠藤　耕介</t>
  </si>
  <si>
    <t>ｴﾝﾄﾞｳ ｺｳｽｹ</t>
  </si>
  <si>
    <t>00075847435*</t>
  </si>
  <si>
    <t>北辻　巴樹</t>
  </si>
  <si>
    <t>ｷﾀﾂｼﾞ ﾄﾓｷ</t>
  </si>
  <si>
    <t>00076450123*</t>
  </si>
  <si>
    <t>KITATSUJI</t>
  </si>
  <si>
    <t>栗林　隼正</t>
  </si>
  <si>
    <t>ｸﾘﾊﾞﾔｼ ﾄｼﾏｻ</t>
  </si>
  <si>
    <t>00106726830*</t>
  </si>
  <si>
    <t>KURIBAYASHI</t>
  </si>
  <si>
    <t>Toshimasa</t>
  </si>
  <si>
    <t>伊藤　光輝</t>
  </si>
  <si>
    <t>ｲﾄｳ ｺｳｷ</t>
  </si>
  <si>
    <t>00075576232*</t>
  </si>
  <si>
    <t>谷口　晴信</t>
  </si>
  <si>
    <t>ﾀﾆｸﾞﾁ ﾊﾙﾉﾌﾞ</t>
  </si>
  <si>
    <t>00107553122*</t>
  </si>
  <si>
    <t>Harunobu</t>
  </si>
  <si>
    <t>大石　晃嗣</t>
  </si>
  <si>
    <t>ｵｵｲｼ ｺｳｼﾞ</t>
  </si>
  <si>
    <t>00096076836*</t>
  </si>
  <si>
    <t>OISHI</t>
  </si>
  <si>
    <t>細野　颯人</t>
  </si>
  <si>
    <t>ﾎｿﾉ ﾊﾔﾄ</t>
  </si>
  <si>
    <t>00143626830*</t>
  </si>
  <si>
    <t>HOSONO</t>
  </si>
  <si>
    <t>福字　涼太郎</t>
  </si>
  <si>
    <t>ﾌｸｼﾞ ﾘｮｳﾀﾛｳ</t>
  </si>
  <si>
    <t>00095173934*</t>
  </si>
  <si>
    <t>FUKUJI</t>
  </si>
  <si>
    <t>中村　洋介</t>
  </si>
  <si>
    <t>ﾅｶﾑﾗ ﾖｳｽｹ</t>
  </si>
  <si>
    <t>00072803424*</t>
  </si>
  <si>
    <t>菊地　玲</t>
  </si>
  <si>
    <t>ｷｸﾁ ﾚｲ</t>
  </si>
  <si>
    <t>00076642934*</t>
  </si>
  <si>
    <t>KIKUCHI</t>
  </si>
  <si>
    <t>馬場　喜生</t>
  </si>
  <si>
    <t>ﾊﾞﾊﾞ ﾋｻﾅﾘ</t>
  </si>
  <si>
    <t>00097482636*</t>
  </si>
  <si>
    <t>Hisanari</t>
  </si>
  <si>
    <t>川元　莉々輝</t>
  </si>
  <si>
    <t>ｶﾜﾓﾄ ﾘﾘｷ</t>
  </si>
  <si>
    <t>00077004422*</t>
  </si>
  <si>
    <t>KAWAMOTO</t>
  </si>
  <si>
    <t>Ririki</t>
  </si>
  <si>
    <t>仁井谷　慎太郎</t>
  </si>
  <si>
    <t>ﾆｲﾀﾆ ｼﾝﾀﾛｳ</t>
  </si>
  <si>
    <t>00108367833*</t>
  </si>
  <si>
    <t>NIITANI</t>
  </si>
  <si>
    <t>Shintaro</t>
  </si>
  <si>
    <t>山田　蒼太</t>
  </si>
  <si>
    <t>ﾔﾏﾀﾞ ｿｳﾀ</t>
  </si>
  <si>
    <t>00114420315*</t>
  </si>
  <si>
    <t>山崎　公士</t>
  </si>
  <si>
    <t>ﾔﾏｻﾞｷ ｺｳｼ</t>
  </si>
  <si>
    <t>00085287333*</t>
  </si>
  <si>
    <t>YAMAZAKI</t>
  </si>
  <si>
    <t>Koshi</t>
  </si>
  <si>
    <t>宮西　光紀</t>
  </si>
  <si>
    <t>ﾐﾔﾆｼ ｺｳｷ</t>
  </si>
  <si>
    <t>00078928236*</t>
  </si>
  <si>
    <t>MIYANISHI</t>
  </si>
  <si>
    <t>足利　翼</t>
  </si>
  <si>
    <t>ｱｼｶｶﾞ ﾂﾊﾞｻ</t>
  </si>
  <si>
    <t>00115695330*</t>
  </si>
  <si>
    <t>ASHIKAGA</t>
  </si>
  <si>
    <t>酒井　佑弥</t>
  </si>
  <si>
    <t>ｻｶｲ ﾕｳﾔ</t>
  </si>
  <si>
    <t>00080164625*</t>
  </si>
  <si>
    <t>SAKAI</t>
  </si>
  <si>
    <t>木村　裕亮</t>
  </si>
  <si>
    <t>ｷﾑﾗ ﾕｳｽｹ</t>
  </si>
  <si>
    <t>00081694129*</t>
  </si>
  <si>
    <t>Yusuke</t>
  </si>
  <si>
    <t>阿部　空知</t>
  </si>
  <si>
    <t>ｱﾍﾞ ｿﾗﾁ</t>
  </si>
  <si>
    <t>00083394936*</t>
  </si>
  <si>
    <t>ABE</t>
  </si>
  <si>
    <t>Sorachi</t>
  </si>
  <si>
    <t>山中　聖也</t>
  </si>
  <si>
    <t>ﾔﾏﾅｶ ｾｲﾔ</t>
  </si>
  <si>
    <t>00108128222*</t>
  </si>
  <si>
    <t>YAMANAKA</t>
  </si>
  <si>
    <t>中山　翔太郎</t>
  </si>
  <si>
    <t>ﾅｶﾔﾏ ｼｮｳﾀﾛｳ</t>
  </si>
  <si>
    <t>00091901121*</t>
  </si>
  <si>
    <t>NAKAYAMA</t>
  </si>
  <si>
    <t>中尾　一貴</t>
  </si>
  <si>
    <t>ﾅｶｵ ｶｽﾞﾀｶ</t>
  </si>
  <si>
    <t>00098119028*</t>
  </si>
  <si>
    <t>Kazutaka</t>
  </si>
  <si>
    <t>相生　敦海</t>
  </si>
  <si>
    <t>ｱｲｵｲ ｱﾂﾐ</t>
  </si>
  <si>
    <t>00081948939*</t>
  </si>
  <si>
    <t>AIOI</t>
  </si>
  <si>
    <t>Atsumi</t>
  </si>
  <si>
    <t>寺井　智也</t>
  </si>
  <si>
    <t>ﾃﾗｲ ﾄﾓﾔ</t>
  </si>
  <si>
    <t>00098563637*</t>
  </si>
  <si>
    <t>TERAI</t>
  </si>
  <si>
    <t>鈴鹿　聖之介</t>
  </si>
  <si>
    <t>ｽｽﾞｶ ｼｮｳﾉｽｹ</t>
  </si>
  <si>
    <t>00107454829*</t>
  </si>
  <si>
    <t>SUZUKA</t>
  </si>
  <si>
    <t>Shonosuke</t>
  </si>
  <si>
    <t>岩井　星澄</t>
  </si>
  <si>
    <t>ｲﾜｲ ｾｲﾄ</t>
  </si>
  <si>
    <t>00084129125*</t>
  </si>
  <si>
    <t>IWAI</t>
  </si>
  <si>
    <t>Seito</t>
  </si>
  <si>
    <t>蛯澤　快斗</t>
  </si>
  <si>
    <t>ｴﾋﾞｻﾜ ﾊﾙﾄ</t>
  </si>
  <si>
    <t>00080098429*</t>
  </si>
  <si>
    <t>EBISAWA</t>
  </si>
  <si>
    <t>山口　佳晃</t>
  </si>
  <si>
    <t>ﾔﾏｸﾞﾁ ﾖｼｱｷ</t>
  </si>
  <si>
    <t>00107473527*</t>
  </si>
  <si>
    <t>Yoshiaki</t>
  </si>
  <si>
    <t>樋口　航生</t>
  </si>
  <si>
    <t>ﾋｸﾞﾁ ｺｳｷ</t>
  </si>
  <si>
    <t>00107473325*</t>
  </si>
  <si>
    <t>HIGUCHI</t>
  </si>
  <si>
    <t>花満　星哉</t>
  </si>
  <si>
    <t>ﾊﾅﾐﾂ ｾｲﾔ</t>
  </si>
  <si>
    <t>00095133425*</t>
  </si>
  <si>
    <t>HANAMITSU</t>
  </si>
  <si>
    <t>桐畑　創一</t>
  </si>
  <si>
    <t>ｷﾘﾊﾀ ｿｳｲﾁ</t>
  </si>
  <si>
    <t>00081692531*</t>
  </si>
  <si>
    <t>KIRIHATA</t>
  </si>
  <si>
    <t>Soichi</t>
  </si>
  <si>
    <t>藤本　皓士</t>
  </si>
  <si>
    <t>ﾌｼﾞﾓﾄ ｺｳｼ</t>
  </si>
  <si>
    <t>00083082425*</t>
  </si>
  <si>
    <t>FUJIMOTO</t>
  </si>
  <si>
    <t>小塚　創太</t>
  </si>
  <si>
    <t>ｺﾂﾞｶ ｿｳﾀ</t>
  </si>
  <si>
    <t>00068133627*</t>
  </si>
  <si>
    <t>KOZUKA</t>
  </si>
  <si>
    <t>今関　康明</t>
  </si>
  <si>
    <t>ｲﾏｾﾞｷ ﾔｽｱｷ</t>
  </si>
  <si>
    <t>00070597836*</t>
  </si>
  <si>
    <t>IMAZEKI</t>
  </si>
  <si>
    <t>小林　一稀</t>
  </si>
  <si>
    <t>ｺﾊﾞﾔｼ ｶｽﾞｷ</t>
  </si>
  <si>
    <t>00083435023*</t>
  </si>
  <si>
    <t>清水　優輝</t>
  </si>
  <si>
    <t>ｼﾐｽﾞ ﾕｳｷ</t>
  </si>
  <si>
    <t>00076954031*</t>
  </si>
  <si>
    <t>稲田　和樹</t>
  </si>
  <si>
    <t>ｲﾅﾀﾞ ｶｽﾞｷ</t>
  </si>
  <si>
    <t>00153667735*</t>
  </si>
  <si>
    <t>INADA</t>
  </si>
  <si>
    <t>朝日　靖博</t>
  </si>
  <si>
    <t>ｱｻﾋ ﾔｽﾋﾛ</t>
  </si>
  <si>
    <t>00076662936*</t>
  </si>
  <si>
    <t>ASAHI</t>
  </si>
  <si>
    <t>Yasuhiro</t>
  </si>
  <si>
    <t>西山　在喜</t>
  </si>
  <si>
    <t>ﾆｼﾔﾏ ｱﾘｷ</t>
  </si>
  <si>
    <t>00110064820*</t>
  </si>
  <si>
    <t>NISHIYAMA</t>
  </si>
  <si>
    <t>Ariki</t>
  </si>
  <si>
    <t>深田　進大郎</t>
  </si>
  <si>
    <t>ﾌｶﾀ ｼﾝﾀﾛｳ</t>
  </si>
  <si>
    <t>00070418323*</t>
  </si>
  <si>
    <t>FUKATA</t>
  </si>
  <si>
    <t>小島　健誠</t>
  </si>
  <si>
    <t>ｺｼﾞﾏ ｹﾝｾｲ</t>
  </si>
  <si>
    <t>00109355023*</t>
  </si>
  <si>
    <t>Kensei</t>
  </si>
  <si>
    <t>西村　晟太朗</t>
  </si>
  <si>
    <t>ﾆｼﾑﾗ ｾｲﾀﾛｳ</t>
  </si>
  <si>
    <t>00092144020*</t>
  </si>
  <si>
    <t>Seitaro</t>
  </si>
  <si>
    <t>松田　慎太郎</t>
  </si>
  <si>
    <t>ﾏﾂﾀﾞ ｼﾝﾀﾛｳ</t>
  </si>
  <si>
    <t>00115367932*</t>
  </si>
  <si>
    <t>MATSUDA</t>
  </si>
  <si>
    <t>大森　駿斗</t>
  </si>
  <si>
    <t>ｵｵﾓﾘ ﾊﾔﾄ</t>
  </si>
  <si>
    <t>00108116421*</t>
  </si>
  <si>
    <t>OMORI</t>
  </si>
  <si>
    <t>山﨑　皓太</t>
  </si>
  <si>
    <t>ﾔﾏｻｷ ｺｳﾀ</t>
  </si>
  <si>
    <t>00107986637*</t>
  </si>
  <si>
    <t>YAMASAKI</t>
  </si>
  <si>
    <t>榎本　隆之介</t>
  </si>
  <si>
    <t>ｴﾉﾓﾄ ﾘｭｳﾉｽｹ</t>
  </si>
  <si>
    <t>00099760031*</t>
  </si>
  <si>
    <t>ENOMOTO</t>
  </si>
  <si>
    <t>中田　千太郎</t>
  </si>
  <si>
    <t>ﾅｶﾀ ｾﾝﾀﾛｳ</t>
  </si>
  <si>
    <t>00091818229*</t>
  </si>
  <si>
    <t>Sentaro</t>
  </si>
  <si>
    <t>山田　いづる</t>
  </si>
  <si>
    <t>ﾔﾏﾀﾞ ｲﾂﾞﾙ</t>
  </si>
  <si>
    <t>00122761423*</t>
  </si>
  <si>
    <t>Izuru</t>
  </si>
  <si>
    <t>村島　佑樹</t>
  </si>
  <si>
    <t>ﾑﾗｼﾏ ﾕｳｷ</t>
  </si>
  <si>
    <t>00093174428*</t>
  </si>
  <si>
    <t>MURASHIMA</t>
  </si>
  <si>
    <t>山本　智丈</t>
  </si>
  <si>
    <t>ﾔﾏﾓﾄ ﾄﾓﾋﾛ</t>
  </si>
  <si>
    <t>00087099033*</t>
  </si>
  <si>
    <t>Tomohiro</t>
  </si>
  <si>
    <t>山田　優斗</t>
  </si>
  <si>
    <t>ﾔﾏﾀﾞ ﾕｳﾄ</t>
  </si>
  <si>
    <t>00104259021*</t>
  </si>
  <si>
    <t>細江　友暉</t>
  </si>
  <si>
    <t>ﾎｿｴ ﾕｳｷ</t>
  </si>
  <si>
    <t>00115570726*</t>
  </si>
  <si>
    <t>HOSOE</t>
  </si>
  <si>
    <t>菅沼　玲央</t>
  </si>
  <si>
    <t>ｽｶﾞﾇﾏ ﾚｵ</t>
  </si>
  <si>
    <t>00089117228*</t>
  </si>
  <si>
    <t>橋本　慶太</t>
  </si>
  <si>
    <t>ﾊｼﾓﾄ ｹｲﾀ</t>
  </si>
  <si>
    <t>00107784532*</t>
  </si>
  <si>
    <t>尾﨑　颯太</t>
  </si>
  <si>
    <t>ｵｻﾞｷ ｿｳﾀ</t>
  </si>
  <si>
    <t>00087476537*</t>
  </si>
  <si>
    <t>OZAKI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</si>
  <si>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</si>
  <si>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</si>
  <si>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</si>
  <si>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</si>
  <si>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</si>
  <si>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</si>
  <si>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</si>
  <si>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石原　誠</t>
  </si>
  <si>
    <t>ｲｼﾊﾗ ｾｲ</t>
  </si>
  <si>
    <t>00089501528*</t>
  </si>
  <si>
    <t>ISHIHARA</t>
  </si>
  <si>
    <t>Sei</t>
  </si>
  <si>
    <t>米澤　僚祐</t>
  </si>
  <si>
    <t>ﾖﾈｻﾞﾜ ﾘｮｳｽｹ</t>
  </si>
  <si>
    <t>00107729733*</t>
  </si>
  <si>
    <t>YONEZAWA</t>
  </si>
  <si>
    <t>玉置　悠太</t>
  </si>
  <si>
    <t>ﾀﾏｷ ﾕｳﾀ</t>
  </si>
  <si>
    <t>00106958332*</t>
  </si>
  <si>
    <t>TAMAKI</t>
  </si>
  <si>
    <t>矢野　迅人</t>
  </si>
  <si>
    <t>ﾔﾉ ﾊﾔﾄ</t>
  </si>
  <si>
    <t>00110882525*</t>
  </si>
  <si>
    <t>栗本　遥生</t>
  </si>
  <si>
    <t>ｸﾘﾓﾄ ﾊﾙｷ</t>
  </si>
  <si>
    <t>00125551120*</t>
  </si>
  <si>
    <t>KURIMOTO</t>
  </si>
  <si>
    <t>Haruki</t>
  </si>
  <si>
    <t>渡邊　泰生</t>
  </si>
  <si>
    <t>ﾜﾀﾅﾍﾞ ﾀｲｷ</t>
  </si>
  <si>
    <t>00133049828*</t>
  </si>
  <si>
    <t>尾林　恒星</t>
  </si>
  <si>
    <t>ｵﾊﾞﾔｼ ｺｳｾｲ</t>
  </si>
  <si>
    <t>00099975645*</t>
  </si>
  <si>
    <t>OBAYASHI</t>
  </si>
  <si>
    <t>坂口　賢太朗</t>
  </si>
  <si>
    <t>ｻｶｸﾞﾁ ｹﾝﾀﾛｳ</t>
  </si>
  <si>
    <t>00144440623*</t>
  </si>
  <si>
    <t>SAKAGUCHI</t>
  </si>
  <si>
    <t>田部　央</t>
  </si>
  <si>
    <t>ﾀﾅﾍﾞ ｵｳ</t>
  </si>
  <si>
    <t>00107101919*</t>
  </si>
  <si>
    <t>O</t>
  </si>
  <si>
    <t>井上　龍太</t>
  </si>
  <si>
    <t>ｲﾉｳｴ ﾘｭｳﾀ</t>
  </si>
  <si>
    <t>00137984638*</t>
  </si>
  <si>
    <t>金高　哲哉</t>
  </si>
  <si>
    <t>ｷﾝﾀｶ ﾃﾂﾔ</t>
  </si>
  <si>
    <t>00107458631*</t>
  </si>
  <si>
    <t>KINTAKA</t>
  </si>
  <si>
    <t>Tetsuya</t>
  </si>
  <si>
    <t>土屋　温希</t>
  </si>
  <si>
    <t>ﾂﾁﾔ ｱﾂｷ</t>
  </si>
  <si>
    <t>00109129123*</t>
  </si>
  <si>
    <t>TSUCHIYA</t>
  </si>
  <si>
    <t>Atsuki</t>
  </si>
  <si>
    <t>八木　丞太郎</t>
  </si>
  <si>
    <t>ﾔｷﾞ ｼｮｳﾀﾛｳ</t>
  </si>
  <si>
    <t>00107474225*</t>
  </si>
  <si>
    <t>福谷　苑樹</t>
  </si>
  <si>
    <t>ﾌｸﾀﾆ ｴﾝｼﾞｭ</t>
  </si>
  <si>
    <t>00100343920*</t>
  </si>
  <si>
    <t>FUKUTANI</t>
  </si>
  <si>
    <t>Enju</t>
  </si>
  <si>
    <t>倉橋　慶</t>
  </si>
  <si>
    <t>ｸﾗﾊｼ ｹｲ</t>
  </si>
  <si>
    <t>00119696840*</t>
  </si>
  <si>
    <t>KURAHASHI</t>
  </si>
  <si>
    <t>Kei</t>
  </si>
  <si>
    <t>長澤　悠太</t>
  </si>
  <si>
    <t>ﾅｶﾞｻﾜ ﾕｳﾀ</t>
  </si>
  <si>
    <t>00101193318*</t>
  </si>
  <si>
    <t>NAGASAWA</t>
  </si>
  <si>
    <t>茶木　涼介</t>
  </si>
  <si>
    <t>ﾁｬｷ ﾘｮｳｽｹ</t>
  </si>
  <si>
    <t>00107706425*</t>
  </si>
  <si>
    <t>CHAKI</t>
  </si>
  <si>
    <t>高　蓮太郎</t>
  </si>
  <si>
    <t>ｺｳ ﾚﾝﾀﾛｳ</t>
  </si>
  <si>
    <t>00104874327*</t>
  </si>
  <si>
    <t>KO</t>
  </si>
  <si>
    <t>小林　生承</t>
  </si>
  <si>
    <t>ｺﾊﾞﾔｼ ｷｼｮｳ</t>
  </si>
  <si>
    <t>00105228220*</t>
  </si>
  <si>
    <t>Kisho</t>
  </si>
  <si>
    <t>上田　瑞樹</t>
  </si>
  <si>
    <t>ｳｴﾀ ﾐｽﾞｷ</t>
  </si>
  <si>
    <t>00164670933*</t>
  </si>
  <si>
    <t>UETA</t>
  </si>
  <si>
    <t>木下　凌輔</t>
  </si>
  <si>
    <t>ｷﾉｼﾀ ﾘｮｳｽｹ</t>
  </si>
  <si>
    <t>00134811523*</t>
  </si>
  <si>
    <t>KINOSHITA</t>
  </si>
  <si>
    <t>松井　聰</t>
  </si>
  <si>
    <t>ﾏﾂｲ ﾊｼﾞﾒ</t>
  </si>
  <si>
    <t>00101962423*</t>
  </si>
  <si>
    <t>Hajime</t>
  </si>
  <si>
    <t>田原　佳悟</t>
  </si>
  <si>
    <t>ﾀﾊﾗ ｹｲｺﾞ</t>
  </si>
  <si>
    <t>00096684336*</t>
  </si>
  <si>
    <t>TAHARA</t>
  </si>
  <si>
    <t>西山　慧</t>
  </si>
  <si>
    <t>ﾆｼﾔﾏ ｹｲ</t>
  </si>
  <si>
    <t>00105525624*</t>
  </si>
  <si>
    <t>横田　紘季</t>
  </si>
  <si>
    <t>ﾖｺﾀ ｺｳｷ</t>
  </si>
  <si>
    <t>00100903316*</t>
  </si>
  <si>
    <t>YOKOTA</t>
  </si>
  <si>
    <t>北川　広大</t>
  </si>
  <si>
    <t>ｷﾀｶﾞﾜ ｺｳﾀﾞｲ</t>
  </si>
  <si>
    <t>00104411617*</t>
  </si>
  <si>
    <t>KITAGAWA</t>
  </si>
  <si>
    <t>清水　慎太郎</t>
  </si>
  <si>
    <t>ｼﾐｽﾞ ｼﾝﾀﾛｳ</t>
  </si>
  <si>
    <t>00098916841*</t>
  </si>
  <si>
    <t>山下　諒</t>
  </si>
  <si>
    <t>ﾔﾏｼﾀ ﾘｮｳ</t>
  </si>
  <si>
    <t>00101808119*</t>
  </si>
  <si>
    <t>依田　巧磨</t>
  </si>
  <si>
    <t>ﾖﾀﾞ ﾀｸﾏ</t>
  </si>
  <si>
    <t>00099669443*</t>
  </si>
  <si>
    <t>YODA</t>
  </si>
  <si>
    <t>Takuma</t>
  </si>
  <si>
    <t>檀上　亜里</t>
  </si>
  <si>
    <t>ﾀﾞﾝｼﾞｮｳ ｱｻﾄ</t>
  </si>
  <si>
    <t>00097971033*</t>
  </si>
  <si>
    <t>DANJO</t>
  </si>
  <si>
    <t>Asato</t>
  </si>
  <si>
    <t>山口　達也</t>
  </si>
  <si>
    <t>ﾔﾏｸﾞﾁ ﾀﾂﾔ</t>
  </si>
  <si>
    <t>00131657427*</t>
  </si>
  <si>
    <t>清水　隼人</t>
  </si>
  <si>
    <t>ｼﾐｽﾞ ﾊﾔﾄ</t>
  </si>
  <si>
    <t>00107317019*</t>
  </si>
  <si>
    <t>恵南　優貴</t>
  </si>
  <si>
    <t>ｴﾅﾐ ﾕｳｷ</t>
  </si>
  <si>
    <t>00096804633*</t>
  </si>
  <si>
    <t>ENAMI</t>
  </si>
  <si>
    <t>渡邉　拓</t>
  </si>
  <si>
    <t>ﾜﾀﾅﾍﾞ ﾀｸ</t>
  </si>
  <si>
    <t>00136137425*</t>
  </si>
  <si>
    <t>Taku</t>
  </si>
  <si>
    <t>森　拓也</t>
  </si>
  <si>
    <t>ﾓﾘ ﾀｸﾔ</t>
  </si>
  <si>
    <t>00107957635*</t>
  </si>
  <si>
    <t>門脇　優</t>
  </si>
  <si>
    <t>ｶﾄﾞﾜｷ ﾕｳ</t>
  </si>
  <si>
    <t>00102876832*</t>
  </si>
  <si>
    <t>KADOWAKI</t>
  </si>
  <si>
    <t>黒瀬　涼大</t>
  </si>
  <si>
    <t>ｸﾛｾ ﾘｮｳﾀ</t>
  </si>
  <si>
    <t>00166880635*</t>
  </si>
  <si>
    <t>KUROSE</t>
  </si>
  <si>
    <t>中野　峻作</t>
  </si>
  <si>
    <t>ﾅｶﾉ ｼｭﾝｻｸ</t>
  </si>
  <si>
    <t>00101878833*</t>
  </si>
  <si>
    <t>Shunsaku</t>
  </si>
  <si>
    <t>橋本　翔太</t>
  </si>
  <si>
    <t>ﾊｼﾓﾄ ｼｮｳﾀ</t>
  </si>
  <si>
    <t>00102362620*</t>
  </si>
  <si>
    <t>中畠　悠真</t>
  </si>
  <si>
    <t>ﾅｶﾊﾀ ﾕｳﾏ</t>
  </si>
  <si>
    <t>00166880736*</t>
  </si>
  <si>
    <t>NAKAHATA</t>
  </si>
  <si>
    <t>中島　慶大</t>
  </si>
  <si>
    <t>ﾅｶｼﾏ ｹｲﾀ</t>
  </si>
  <si>
    <t>00133906527*</t>
  </si>
  <si>
    <t>松田　真志</t>
  </si>
  <si>
    <t>ﾏﾂﾀﾞ ｼﾝｼﾞ</t>
  </si>
  <si>
    <t>00102662118*</t>
  </si>
  <si>
    <t>Shinji</t>
  </si>
  <si>
    <t>宿野　咲太</t>
  </si>
  <si>
    <t>ｼｭｸﾉ ｻｸﾀ</t>
  </si>
  <si>
    <t>00138846737*</t>
  </si>
  <si>
    <t>SHUKUNO</t>
  </si>
  <si>
    <t>Sakuta</t>
  </si>
  <si>
    <t>福谷　知紀</t>
  </si>
  <si>
    <t>ﾌｸﾀﾆ ﾄﾓｷ</t>
  </si>
  <si>
    <t>00098735133*</t>
  </si>
  <si>
    <t>久留宮　圭祐</t>
  </si>
  <si>
    <t>ｸﾙﾐﾔ ｹｲｽｹ</t>
  </si>
  <si>
    <t>00102507116*</t>
  </si>
  <si>
    <t>KURUMIYA</t>
  </si>
  <si>
    <t>Keisuke</t>
  </si>
  <si>
    <t>増田　涼</t>
  </si>
  <si>
    <t>ﾏｽﾀﾞ ﾘｮｳ</t>
  </si>
  <si>
    <t>00107501014*</t>
  </si>
  <si>
    <t>山上　海斗</t>
  </si>
  <si>
    <t>ﾔﾏｶﾞﾐ ｶｲﾄ</t>
  </si>
  <si>
    <t>00101099929*</t>
  </si>
  <si>
    <t>宇野　京弥</t>
  </si>
  <si>
    <t>ｳﾉ ｷｮｳﾔ</t>
  </si>
  <si>
    <t>00101596628*</t>
  </si>
  <si>
    <t>UNO</t>
  </si>
  <si>
    <t>Kyoya</t>
  </si>
  <si>
    <t>福井　大斗</t>
  </si>
  <si>
    <t>ﾌｸｲ ﾀﾞｲﾄ</t>
  </si>
  <si>
    <t>00098266435*</t>
  </si>
  <si>
    <t>Daito</t>
  </si>
  <si>
    <t>澤田　潤</t>
  </si>
  <si>
    <t>ｻﾜﾀﾞ ｼﾞｭﾝ</t>
  </si>
  <si>
    <t>00101840317*</t>
  </si>
  <si>
    <t>尾上　陽人</t>
  </si>
  <si>
    <t>ｵﾉｳｴ ﾊﾙﾄ</t>
  </si>
  <si>
    <t>00105896736*</t>
  </si>
  <si>
    <t>ONOUE</t>
  </si>
  <si>
    <t>児玉　航洋</t>
  </si>
  <si>
    <t>ｺﾀﾞﾏ ｺｳﾖｳ</t>
  </si>
  <si>
    <t>00132206923*</t>
  </si>
  <si>
    <t>KODAMA</t>
  </si>
  <si>
    <t>Koyo</t>
  </si>
  <si>
    <t>吉田　正道</t>
  </si>
  <si>
    <t>ﾖｼﾀﾞ ﾏｻﾐﾁ</t>
  </si>
  <si>
    <t>00113024920*</t>
  </si>
  <si>
    <t>Masamichi</t>
  </si>
  <si>
    <t>堀　航太朗</t>
  </si>
  <si>
    <t>ﾎﾘ ｺｳﾀﾛｳ</t>
  </si>
  <si>
    <t>00120049420*</t>
  </si>
  <si>
    <t>HORI</t>
  </si>
  <si>
    <t>今岡　遥仁</t>
  </si>
  <si>
    <t>ｲﾏｵｶ ﾊﾙﾄ</t>
  </si>
  <si>
    <t>00113739933*</t>
  </si>
  <si>
    <t>IMAOKA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</si>
  <si>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</si>
  <si>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</si>
  <si>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</si>
  <si>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</si>
  <si>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</si>
  <si>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</si>
  <si>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</si>
  <si>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</si>
  <si>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</si>
  <si>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</si>
  <si>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</si>
  <si>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</si>
  <si>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</si>
  <si>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</si>
  <si>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</si>
  <si>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</si>
  <si>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</si>
  <si>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</si>
  <si>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</si>
  <si>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</si>
  <si>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</si>
  <si>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</si>
  <si>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</si>
  <si>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</si>
  <si>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</si>
  <si>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久永　健太</t>
  </si>
  <si>
    <t>ﾋｻﾅｶﾞ ｹﾝﾀ</t>
  </si>
  <si>
    <t>HISANAGA</t>
  </si>
  <si>
    <t>望月　大生</t>
  </si>
  <si>
    <t>ﾓﾁﾂﾞｷ ﾀｲｾｲ</t>
  </si>
  <si>
    <t>00144987841*</t>
  </si>
  <si>
    <t>MOCHIZUKI</t>
  </si>
  <si>
    <t>高須賀　蓮</t>
  </si>
  <si>
    <t>ﾀｶｽｶﾞ ﾚﾝ</t>
  </si>
  <si>
    <t>00067472834*</t>
  </si>
  <si>
    <t>TAKASUGA</t>
  </si>
  <si>
    <t>Ren</t>
  </si>
  <si>
    <t>澤田　翔平</t>
  </si>
  <si>
    <t>ｻﾜﾀﾞ ｼｮｳﾍｲ</t>
  </si>
  <si>
    <t>00079425128*</t>
  </si>
  <si>
    <t>Shohei</t>
  </si>
  <si>
    <t>村上　翔</t>
  </si>
  <si>
    <t>ﾑﾗｶﾐ ｼｮｳ</t>
  </si>
  <si>
    <t>00079012726*</t>
  </si>
  <si>
    <t>Sho</t>
  </si>
  <si>
    <t>上村　駿介</t>
  </si>
  <si>
    <t>ｶﾐﾑﾗ ｼｭﾝｽｹ</t>
  </si>
  <si>
    <t>00089564638*</t>
  </si>
  <si>
    <t>KAMIMURA</t>
  </si>
  <si>
    <t>杤岡　武奎</t>
  </si>
  <si>
    <t>ﾄﾁｵｶ ﾀｹｲ</t>
  </si>
  <si>
    <t>00108070622*</t>
  </si>
  <si>
    <t>TOCHIOKA</t>
  </si>
  <si>
    <t>Takei</t>
  </si>
  <si>
    <t>岩堀　剛己</t>
  </si>
  <si>
    <t>ｲﾜﾎﾘ ｺﾞｳｷ</t>
  </si>
  <si>
    <t>00083267632*</t>
  </si>
  <si>
    <t>IWAHORI</t>
  </si>
  <si>
    <t>Goki</t>
  </si>
  <si>
    <t>武林　悠天</t>
  </si>
  <si>
    <t>ﾀｹﾊﾞﾔｼ ﾊﾙﾀｶ</t>
  </si>
  <si>
    <t>00110065821*</t>
  </si>
  <si>
    <t>TAKEBAYASHI</t>
  </si>
  <si>
    <t>Harutaka</t>
  </si>
  <si>
    <t>山本　祥太郎</t>
  </si>
  <si>
    <t>ﾔﾏﾓﾄ ｼｮｳﾀﾛｳ</t>
  </si>
  <si>
    <t>00110439927*</t>
  </si>
  <si>
    <t>太田　亮爾</t>
  </si>
  <si>
    <t>ｵｵﾀ ﾘｮｳｼﾞ</t>
  </si>
  <si>
    <t>00092907936*</t>
  </si>
  <si>
    <t>Ryoji</t>
  </si>
  <si>
    <t>片岡　直大</t>
  </si>
  <si>
    <t>ｶﾀｵｶ ﾅｵﾋﾛ</t>
  </si>
  <si>
    <t>00107503521*</t>
  </si>
  <si>
    <t>KATAOKA</t>
  </si>
  <si>
    <t>Naohiro</t>
  </si>
  <si>
    <t>清水　浩介</t>
  </si>
  <si>
    <t>ｼﾐｽﾞ ｺｳｽｹ</t>
  </si>
  <si>
    <t>00087568842*</t>
  </si>
  <si>
    <t>藤井　里伎</t>
  </si>
  <si>
    <t>ﾌｼﾞｲ ﾘｷ</t>
  </si>
  <si>
    <t>00101183317*</t>
  </si>
  <si>
    <t>Riki</t>
  </si>
  <si>
    <t>山﨑　寛太</t>
  </si>
  <si>
    <t>ﾔﾏｻｷ ｶﾝﾀ</t>
  </si>
  <si>
    <t>00109102619*</t>
  </si>
  <si>
    <t>西田　拓暉</t>
  </si>
  <si>
    <t>ﾆｼﾀﾞ ﾋﾛｷ</t>
  </si>
  <si>
    <t>00063418123*</t>
  </si>
  <si>
    <t>大石　真也</t>
  </si>
  <si>
    <t>ｵｵｲｼ ｼﾝﾔ</t>
  </si>
  <si>
    <t>00110414112*</t>
  </si>
  <si>
    <t>田巻　月雅</t>
  </si>
  <si>
    <t>ﾀﾏｷ ﾐﾔﾋﾞ</t>
  </si>
  <si>
    <t>00067681230*</t>
  </si>
  <si>
    <t>Miyabi</t>
  </si>
  <si>
    <t>森　大雅</t>
  </si>
  <si>
    <t>ﾓﾘ ﾀｲｶﾞ</t>
  </si>
  <si>
    <t>00125900623*</t>
  </si>
  <si>
    <t>沖　千紘</t>
  </si>
  <si>
    <t>ｵｷ ﾁﾋﾛ</t>
  </si>
  <si>
    <t>00122849329*</t>
  </si>
  <si>
    <t>OKI</t>
  </si>
  <si>
    <t>Chihiro</t>
  </si>
  <si>
    <t>新納　大基</t>
  </si>
  <si>
    <t>ﾆｲﾉｳ ﾋﾛｷ</t>
  </si>
  <si>
    <t>00122947530*</t>
  </si>
  <si>
    <t>NIINO</t>
  </si>
  <si>
    <t>髙橋　慧伍</t>
  </si>
  <si>
    <t>ﾀｶﾊｼ ｹｲｺﾞ</t>
  </si>
  <si>
    <t>00094142020*</t>
  </si>
  <si>
    <t>野﨑　龍海</t>
  </si>
  <si>
    <t>ﾉｻﾞｷ ﾀﾂﾐ</t>
  </si>
  <si>
    <t>00089566640*</t>
  </si>
  <si>
    <t>NOZAKI</t>
  </si>
  <si>
    <t>Tatsumi</t>
  </si>
  <si>
    <t>中村　大哉</t>
  </si>
  <si>
    <t>ﾅｶﾑﾗ ﾀﾞｲﾔ</t>
  </si>
  <si>
    <t>00087898040*</t>
  </si>
  <si>
    <t>Daiya</t>
  </si>
  <si>
    <t>松本　直樹</t>
  </si>
  <si>
    <t>ﾏﾂﾓﾄ ﾅｵｷ</t>
  </si>
  <si>
    <t>00084901123*</t>
  </si>
  <si>
    <t>Naoki</t>
  </si>
  <si>
    <t>船戸　洋</t>
  </si>
  <si>
    <t>ﾌﾅﾄ ﾋﾛｼ</t>
  </si>
  <si>
    <t>00101185622*</t>
  </si>
  <si>
    <t>FUNATO</t>
  </si>
  <si>
    <t>天野　功太郎</t>
  </si>
  <si>
    <t>ｱﾏﾉ ｺｳﾀﾛｳ</t>
  </si>
  <si>
    <t>00090446225*</t>
  </si>
  <si>
    <t>AMANO</t>
  </si>
  <si>
    <t>尾通　久倫</t>
  </si>
  <si>
    <t>ｵﾄﾘ ﾋｻﾉﾘ</t>
  </si>
  <si>
    <t>00078541530*</t>
  </si>
  <si>
    <t>OTORI</t>
  </si>
  <si>
    <t>Hisanori</t>
  </si>
  <si>
    <t>藤居　儀史</t>
  </si>
  <si>
    <t>ﾌｼﾞｲ ﾉﾘﾌﾐ</t>
  </si>
  <si>
    <t>00092485937*</t>
  </si>
  <si>
    <t>Norifumi</t>
  </si>
  <si>
    <t>島田　蓮太郎</t>
  </si>
  <si>
    <t>ｼﾏﾀﾞ ﾚﾝﾀﾛｳ</t>
  </si>
  <si>
    <t>00132255523*</t>
  </si>
  <si>
    <t>富崎　広大</t>
  </si>
  <si>
    <t>ﾄﾐｻﾞｷ ｺｳﾀ</t>
  </si>
  <si>
    <t>00089087335*</t>
  </si>
  <si>
    <t>TOMIZAKI</t>
  </si>
  <si>
    <t>岡野　悠生</t>
  </si>
  <si>
    <t>ｵｶﾉ ﾕｳｷ</t>
  </si>
  <si>
    <t>00091513928*</t>
  </si>
  <si>
    <t>OKANO</t>
  </si>
  <si>
    <t>信川　瞭</t>
  </si>
  <si>
    <t>ﾉﾌﾞｶﾜ ﾘｮｳ</t>
  </si>
  <si>
    <t>00094785033*</t>
  </si>
  <si>
    <t>NOBUKAWA</t>
  </si>
  <si>
    <t>原口　泰志</t>
  </si>
  <si>
    <t>ﾊﾗｸﾞﾁ ﾀｲｼ</t>
  </si>
  <si>
    <t>00092334425*</t>
  </si>
  <si>
    <t>HARAGUCHI</t>
  </si>
  <si>
    <t>Taishi</t>
  </si>
  <si>
    <t>二村　草輔</t>
  </si>
  <si>
    <t>ﾆﾑﾗ ｿｳｽｹ</t>
  </si>
  <si>
    <t>00097155431*</t>
  </si>
  <si>
    <t>NIMURA</t>
  </si>
  <si>
    <t>Sosuke</t>
  </si>
  <si>
    <t>西村　玲哉</t>
  </si>
  <si>
    <t>ﾆｼﾑﾗ ﾚｲﾔ</t>
  </si>
  <si>
    <t>00105419525*</t>
  </si>
  <si>
    <t>Reiya</t>
  </si>
  <si>
    <t>壬生　麟太郎</t>
  </si>
  <si>
    <t>ﾐﾌﾞ ﾘﾝﾀﾛｳ</t>
  </si>
  <si>
    <t>00122565425*</t>
  </si>
  <si>
    <t>MIBU</t>
  </si>
  <si>
    <t>Rintaro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</si>
  <si>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</si>
  <si>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</si>
  <si>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</si>
  <si>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</si>
  <si>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</si>
  <si>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</si>
  <si>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</si>
  <si>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</si>
  <si>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田畑　篤志</t>
  </si>
  <si>
    <t>ﾀﾊﾞﾀ ｱﾂｼ</t>
  </si>
  <si>
    <t>00079113122*</t>
  </si>
  <si>
    <t>TABATA</t>
  </si>
  <si>
    <t>小倉　舞大</t>
  </si>
  <si>
    <t>ｵｸﾞﾗ ﾏｲﾄ</t>
  </si>
  <si>
    <t>00080365527*</t>
  </si>
  <si>
    <t>OGURA</t>
  </si>
  <si>
    <t>Maito</t>
  </si>
  <si>
    <t>白井　海斗</t>
  </si>
  <si>
    <t>ｼﾗｲ ｶｲﾄ</t>
  </si>
  <si>
    <t>00126498939*</t>
  </si>
  <si>
    <t>SHIRAI</t>
  </si>
  <si>
    <t>瀧　涼太</t>
  </si>
  <si>
    <t>ﾀｷ ﾘｮｳﾀ</t>
  </si>
  <si>
    <t>00089182129*</t>
  </si>
  <si>
    <t>TAKI</t>
  </si>
  <si>
    <t>綾野　皓太</t>
  </si>
  <si>
    <t>ｱﾔﾉ ｺｳﾀ</t>
  </si>
  <si>
    <t>00101185521*</t>
  </si>
  <si>
    <t>AYANO</t>
  </si>
  <si>
    <t>安藤　元彦</t>
  </si>
  <si>
    <t>ｱﾝﾄﾞｳ ﾓﾄﾋｺ</t>
  </si>
  <si>
    <t>00122992429*</t>
  </si>
  <si>
    <t>Motohiko</t>
  </si>
  <si>
    <t>南東　岳</t>
  </si>
  <si>
    <t>ﾅﾝﾄｳ ｶﾞｸ</t>
  </si>
  <si>
    <t>00095221928*</t>
  </si>
  <si>
    <t>NANTO</t>
  </si>
  <si>
    <t>北川　達也</t>
  </si>
  <si>
    <t>ｷﾀｶﾞﾜ ﾀﾂﾔ</t>
  </si>
  <si>
    <t>00101185925*</t>
  </si>
  <si>
    <t>高瀬　友佑</t>
  </si>
  <si>
    <t>ﾀｶｾ ﾕｳｽｹ</t>
  </si>
  <si>
    <t>00125356224*</t>
  </si>
  <si>
    <t>大西　柾輝</t>
  </si>
  <si>
    <t>ｵｵﾆｼ ﾏｻｷ</t>
  </si>
  <si>
    <t>00107769737*</t>
  </si>
  <si>
    <t>富山　開</t>
  </si>
  <si>
    <t>ﾄﾐﾔﾏ ﾋﾛｷ</t>
  </si>
  <si>
    <t>00112494122*</t>
  </si>
  <si>
    <t>TOMIYAMA</t>
  </si>
  <si>
    <t>栗本　幹也</t>
  </si>
  <si>
    <t>ｸﾘﾓﾄ ﾐｷﾔ</t>
  </si>
  <si>
    <t>00107499131*</t>
  </si>
  <si>
    <t>Mikiya</t>
  </si>
  <si>
    <t>水上　直人</t>
  </si>
  <si>
    <t>ﾐｽﾞｶﾐ ﾅｵﾄ</t>
  </si>
  <si>
    <t>00110161212*</t>
  </si>
  <si>
    <t>MIZUKAMI</t>
  </si>
  <si>
    <t>Naoto</t>
  </si>
  <si>
    <t>中村　兼介</t>
  </si>
  <si>
    <t>ﾅｶﾑﾗ ｹﾝｽｹ</t>
  </si>
  <si>
    <t>00094146024*</t>
  </si>
  <si>
    <t>Kensuke</t>
  </si>
  <si>
    <t>入江　奏太</t>
  </si>
  <si>
    <t>ｲﾘｴ ｿｳﾀ</t>
  </si>
  <si>
    <t>00119690026*</t>
  </si>
  <si>
    <t>IRIE</t>
  </si>
  <si>
    <t>山口　大凱</t>
  </si>
  <si>
    <t>ﾔﾏｸﾞﾁ ﾀｲｶﾞ</t>
  </si>
  <si>
    <t>00101402513*</t>
  </si>
  <si>
    <t>小畠　隆文</t>
  </si>
  <si>
    <t>ｵﾊﾞﾀ ﾀｶﾌﾐ</t>
  </si>
  <si>
    <t>00064467330*</t>
  </si>
  <si>
    <t>OBATA</t>
  </si>
  <si>
    <t>末盛　巧</t>
  </si>
  <si>
    <t>ｽｴﾓﾘ ﾀｸ</t>
  </si>
  <si>
    <t>00116788637*</t>
  </si>
  <si>
    <t>SUEMORI</t>
  </si>
  <si>
    <t>佐藤　優大</t>
  </si>
  <si>
    <t>ｻﾄｳ ﾏｵ</t>
  </si>
  <si>
    <t>00100431514*</t>
  </si>
  <si>
    <t>Mao</t>
  </si>
  <si>
    <t>水田　陸斗</t>
  </si>
  <si>
    <t>ﾐｽﾞﾀ ﾘｸﾄ</t>
  </si>
  <si>
    <t>00103946023*</t>
  </si>
  <si>
    <t>MIZUTA</t>
  </si>
  <si>
    <t>新本　寛起</t>
  </si>
  <si>
    <t>ｼﾝﾓﾄ ﾋﾛｷ</t>
  </si>
  <si>
    <t>00101066014*</t>
  </si>
  <si>
    <t>SHIMMOTO</t>
  </si>
  <si>
    <t>細川　剛</t>
  </si>
  <si>
    <t>ﾎｿｶﾜ ｺﾞｳ</t>
  </si>
  <si>
    <t>00099486642*</t>
  </si>
  <si>
    <t>HOSOKAWA</t>
  </si>
  <si>
    <t>Go</t>
  </si>
  <si>
    <t>成田　賢信</t>
  </si>
  <si>
    <t>ﾅﾘﾀ ｹﾝｼﾝ</t>
  </si>
  <si>
    <t>00107542221*</t>
  </si>
  <si>
    <t>NARITA</t>
  </si>
  <si>
    <t>Kenshin</t>
  </si>
  <si>
    <t>三越　匠真</t>
  </si>
  <si>
    <t>ﾐｺｼ ﾀｸﾏ</t>
  </si>
  <si>
    <t>00116992634*</t>
  </si>
  <si>
    <t>MIKOSHI</t>
  </si>
  <si>
    <t>前田　修冶</t>
  </si>
  <si>
    <t>ﾏｴﾀﾞ ｼｭｳﾔ</t>
  </si>
  <si>
    <t>00099854944*</t>
  </si>
  <si>
    <t>MAEDA</t>
  </si>
  <si>
    <t>Shuya</t>
  </si>
  <si>
    <t>服部　隼</t>
  </si>
  <si>
    <t>ﾊｯﾄﾘ ﾊﾔﾄ</t>
  </si>
  <si>
    <t>00164221622*</t>
  </si>
  <si>
    <t>HATTORI</t>
  </si>
  <si>
    <t>喜多　博一</t>
  </si>
  <si>
    <t>ｷﾀ ﾋﾛｶｽﾞ</t>
  </si>
  <si>
    <t>00099909036*</t>
  </si>
  <si>
    <t>Hirokazu</t>
  </si>
  <si>
    <t>濱田　誉生</t>
  </si>
  <si>
    <t>ﾊﾏﾀﾞ ﾎﾏﾚ</t>
  </si>
  <si>
    <t>00103384221*</t>
  </si>
  <si>
    <t>Homare</t>
  </si>
  <si>
    <t>遠池　悠貴</t>
  </si>
  <si>
    <t>ﾄｵﾁ ﾕｳｷ</t>
  </si>
  <si>
    <t>00133504218*</t>
  </si>
  <si>
    <t>TOCHI</t>
  </si>
  <si>
    <t>飯塚　翔平</t>
  </si>
  <si>
    <t>ｲｲﾂﾞｶ ｼｮｳﾍｲ</t>
  </si>
  <si>
    <t>00173223018*</t>
  </si>
  <si>
    <t>IIZUKA</t>
  </si>
  <si>
    <t>成田　啓史</t>
  </si>
  <si>
    <t>ﾅﾘﾀ ｻﾄｼ</t>
  </si>
  <si>
    <t>00102105817*</t>
  </si>
  <si>
    <t>下川　夏輝</t>
  </si>
  <si>
    <t>ｼﾓｶﾜ ﾅﾂｷ</t>
  </si>
  <si>
    <t>SHIMOKAWA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</si>
  <si>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</si>
  <si>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</si>
  <si>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</si>
  <si>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</si>
  <si>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</si>
  <si>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</si>
  <si>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</si>
  <si>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</si>
  <si>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</si>
  <si>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</si>
  <si>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</si>
  <si>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</si>
  <si>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</si>
  <si>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OKUTANI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</si>
  <si>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</si>
  <si>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</si>
  <si>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</si>
  <si>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</si>
  <si>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</si>
  <si>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</si>
  <si>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</si>
  <si>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</si>
  <si>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</si>
  <si>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Rin</t>
  </si>
  <si>
    <t>内田　晃太</t>
  </si>
  <si>
    <t>ｳﾁﾀﾞ ｺｳﾀ</t>
  </si>
  <si>
    <t>00096326632*</t>
  </si>
  <si>
    <t>UCHIDA</t>
  </si>
  <si>
    <t>浦部　拓人</t>
  </si>
  <si>
    <t>ｳﾗﾍﾞ ﾀｸﾄ</t>
  </si>
  <si>
    <t>00064677636*</t>
  </si>
  <si>
    <t>URABE</t>
  </si>
  <si>
    <t>濱橋　雅幸</t>
  </si>
  <si>
    <t>ﾊﾏﾊｼ ﾏｻﾕｷ</t>
  </si>
  <si>
    <t>00109426325*</t>
  </si>
  <si>
    <t>HAMAHASHI</t>
  </si>
  <si>
    <t>Masayuki</t>
  </si>
  <si>
    <t>尾崎　友基</t>
  </si>
  <si>
    <t>ｵｻﾞｷ ﾕｳｷ</t>
  </si>
  <si>
    <t>00095479640*</t>
  </si>
  <si>
    <t>谷　颯人</t>
  </si>
  <si>
    <t>ﾀﾆ ﾊﾔﾄ</t>
  </si>
  <si>
    <t>00091072625*</t>
  </si>
  <si>
    <t>TANI</t>
  </si>
  <si>
    <t>竹内　涼城</t>
  </si>
  <si>
    <t>ﾀｹｳﾁ ﾘｮｳｷ</t>
  </si>
  <si>
    <t>00080591932*</t>
  </si>
  <si>
    <t>末長　智幸</t>
  </si>
  <si>
    <t>ｽｴﾅｶﾞ ﾄﾓﾕｷ</t>
  </si>
  <si>
    <t>00080761527*</t>
  </si>
  <si>
    <t>SUENAGA</t>
  </si>
  <si>
    <t>田野　雅樹</t>
  </si>
  <si>
    <t>ﾀﾉ ﾏｻｷ</t>
  </si>
  <si>
    <t>00079415228*</t>
  </si>
  <si>
    <t>TANO</t>
  </si>
  <si>
    <t>濱口　虎汰郎</t>
  </si>
  <si>
    <t>ﾊﾏｸﾞﾁ ｺﾀﾛｳ</t>
  </si>
  <si>
    <t>00076065529*</t>
  </si>
  <si>
    <t>HAMAGUCHI</t>
  </si>
  <si>
    <t>山口　冬馬</t>
  </si>
  <si>
    <t>ﾔﾏｸﾞﾁ ﾄｳﾏ</t>
  </si>
  <si>
    <t>00076489943*</t>
  </si>
  <si>
    <t>木本　純平</t>
  </si>
  <si>
    <t>ｷﾓﾄ ｼﾞｭﾝﾍﾟｲ</t>
  </si>
  <si>
    <t>00076646029*</t>
  </si>
  <si>
    <t>KIMOTO</t>
  </si>
  <si>
    <t>藤井　新</t>
  </si>
  <si>
    <t>ﾌｼﾞｲ ｱﾗﾀ</t>
  </si>
  <si>
    <t>00115273120*</t>
  </si>
  <si>
    <t>Arata</t>
  </si>
  <si>
    <t>佐々木　克</t>
  </si>
  <si>
    <t>ｻｻｷ ｶﾂﾐ</t>
  </si>
  <si>
    <t>00107845126*</t>
  </si>
  <si>
    <t>Katsumi</t>
  </si>
  <si>
    <t>河野　真志</t>
  </si>
  <si>
    <t>ｶﾜﾉ ﾀﾀﾞｼ</t>
  </si>
  <si>
    <t>00078391836*</t>
  </si>
  <si>
    <t>KAWANO</t>
  </si>
  <si>
    <t>Tadashi</t>
  </si>
  <si>
    <t>川谷内　啓太</t>
  </si>
  <si>
    <t>ｶﾜﾔﾁ ｹｲﾀ</t>
  </si>
  <si>
    <t>00079690435*</t>
  </si>
  <si>
    <t>KAWAYACHI</t>
  </si>
  <si>
    <t>増田　聖也</t>
  </si>
  <si>
    <t>ﾏｽﾀﾞ ｾｲﾔ</t>
  </si>
  <si>
    <t>00091806125*</t>
  </si>
  <si>
    <t>樋口　航</t>
  </si>
  <si>
    <t>ﾋｸﾞﾁ ﾜﾀﾙ</t>
  </si>
  <si>
    <t>00094375129*</t>
  </si>
  <si>
    <t>Wataru</t>
  </si>
  <si>
    <t>松崎　太星</t>
  </si>
  <si>
    <t>ﾏﾂｻﾞｷ ﾀｲｾｲ</t>
  </si>
  <si>
    <t>00092011215*</t>
  </si>
  <si>
    <t>MATSUZAKI</t>
  </si>
  <si>
    <t>平野　塁</t>
  </si>
  <si>
    <t>ﾋﾗﾉ ﾙｲ</t>
  </si>
  <si>
    <t>00090955331*</t>
  </si>
  <si>
    <t>Rui</t>
  </si>
  <si>
    <t>松田　真治</t>
  </si>
  <si>
    <t>00107808832*</t>
  </si>
  <si>
    <t>西尾　晃太</t>
  </si>
  <si>
    <t>ﾆｼｵ ｺｳﾀ</t>
  </si>
  <si>
    <t>00090198027*</t>
  </si>
  <si>
    <t>NISHIO</t>
  </si>
  <si>
    <t>別所　響</t>
  </si>
  <si>
    <t>ﾍﾞｯｼｮ ﾋﾋﾞｷ</t>
  </si>
  <si>
    <t>00094030218*</t>
  </si>
  <si>
    <t>BESSHO</t>
  </si>
  <si>
    <t>森髙　颯治朗</t>
  </si>
  <si>
    <t>ﾓﾘﾀｶ ｿｳｼﾞﾛｳ</t>
  </si>
  <si>
    <t>00088340932*</t>
  </si>
  <si>
    <t>MORITAKA</t>
  </si>
  <si>
    <t>Sojiro</t>
  </si>
  <si>
    <t>琴寄　晴仁</t>
  </si>
  <si>
    <t>ｺﾄﾖﾘ ﾊﾙﾄ</t>
  </si>
  <si>
    <t>00122056925*</t>
  </si>
  <si>
    <t>KOTOYORI</t>
  </si>
  <si>
    <t>安川　楓</t>
  </si>
  <si>
    <t>ﾔｽｶﾜ ｶｴﾃﾞ</t>
  </si>
  <si>
    <t>00089794542*</t>
  </si>
  <si>
    <t>YASUKAWA</t>
  </si>
  <si>
    <t>Kaede</t>
  </si>
  <si>
    <t>城戸　裕登</t>
  </si>
  <si>
    <t>ｷﾄﾞ ﾕｳﾄ</t>
  </si>
  <si>
    <t>00097976240*</t>
  </si>
  <si>
    <t>KIDO</t>
  </si>
  <si>
    <t>古川　紘規</t>
  </si>
  <si>
    <t>ﾌﾙｶﾜ ｺｳｷ</t>
  </si>
  <si>
    <t>00089259740*</t>
  </si>
  <si>
    <t>FURUKAWA</t>
  </si>
  <si>
    <t>小松　祥大</t>
  </si>
  <si>
    <t>ｺﾏﾂ ｼｮｳﾀ</t>
  </si>
  <si>
    <t>00122284423*</t>
  </si>
  <si>
    <t>KOMATSU</t>
  </si>
  <si>
    <t>荒木　智仁</t>
  </si>
  <si>
    <t>ｱﾗｷ ﾄﾓﾋﾄ</t>
  </si>
  <si>
    <t>00094808938*</t>
  </si>
  <si>
    <t>ARAKI</t>
  </si>
  <si>
    <t>Tomohito</t>
  </si>
  <si>
    <t>新山　優弥</t>
  </si>
  <si>
    <t>ｼﾝﾔﾏ ｳﾐ</t>
  </si>
  <si>
    <t>00103812621*</t>
  </si>
  <si>
    <t>SHINYAMA</t>
  </si>
  <si>
    <t>Umi</t>
  </si>
  <si>
    <t>山本　拓実</t>
  </si>
  <si>
    <t>ﾔﾏﾓﾄ ﾀｸﾐ</t>
  </si>
  <si>
    <t>00104920117*</t>
  </si>
  <si>
    <t>阿河　孝樹</t>
  </si>
  <si>
    <t>ｱｶﾞ ｺｳｷ</t>
  </si>
  <si>
    <t>00100959933*</t>
  </si>
  <si>
    <t>AGA</t>
  </si>
  <si>
    <t>瀬古　陸斗</t>
  </si>
  <si>
    <t>ｾｺ ﾘｸﾄ</t>
  </si>
  <si>
    <t>00106087224*</t>
  </si>
  <si>
    <t>SEKO</t>
  </si>
  <si>
    <t>三浦　康生</t>
  </si>
  <si>
    <t>ﾐｳﾗ ｺｳｾｲ</t>
  </si>
  <si>
    <t>00106600619*</t>
  </si>
  <si>
    <t>梅本　宜広</t>
  </si>
  <si>
    <t>ｳﾒﾓﾄ ﾖｼﾋﾛ</t>
  </si>
  <si>
    <t>00099160328*</t>
  </si>
  <si>
    <t>UMEMOTO</t>
  </si>
  <si>
    <t>Yoshihiro</t>
  </si>
  <si>
    <t>川勝　慎太郎</t>
  </si>
  <si>
    <t>ｶﾜｶﾂ ｼﾝﾀﾛｳ</t>
  </si>
  <si>
    <t>00100245517*</t>
  </si>
  <si>
    <t>KAWAKATSU</t>
  </si>
  <si>
    <t>山城　嘉人</t>
  </si>
  <si>
    <t>ﾔﾏｼﾛ ｶｲﾄ</t>
  </si>
  <si>
    <t>00106482324*</t>
  </si>
  <si>
    <t>YAMASHIRO</t>
  </si>
  <si>
    <t>有方　修斗</t>
  </si>
  <si>
    <t>ｱﾘｶﾀ ｼｭｳﾄ</t>
  </si>
  <si>
    <t>00101215111*</t>
  </si>
  <si>
    <t>ARIKATA</t>
  </si>
  <si>
    <t>圓句　知也</t>
  </si>
  <si>
    <t>ｴﾝｸ ﾄﾓﾔ</t>
  </si>
  <si>
    <t>00100339117*</t>
  </si>
  <si>
    <t>ENKU</t>
  </si>
  <si>
    <t>松本　拳志郎</t>
  </si>
  <si>
    <t>ﾏﾂﾓﾄ ｹﾝｼﾛｳ</t>
  </si>
  <si>
    <t>00133138928*</t>
  </si>
  <si>
    <t>小林　想</t>
  </si>
  <si>
    <t>ｺﾊﾞﾔｼ ｿｳ</t>
  </si>
  <si>
    <t>00100250311*</t>
  </si>
  <si>
    <t>久保　幸陽</t>
  </si>
  <si>
    <t>ｸﾎﾞ ｺｳﾖｳ</t>
  </si>
  <si>
    <t>00129064426*</t>
  </si>
  <si>
    <t>KUBO</t>
  </si>
  <si>
    <t>宇野　誠純</t>
  </si>
  <si>
    <t>ｳﾉ ｾｲｼﾞｭﾝ</t>
  </si>
  <si>
    <t>00108937432*</t>
  </si>
  <si>
    <t>Seijun</t>
  </si>
  <si>
    <t>寄田　季臣</t>
  </si>
  <si>
    <t>ｷﾀﾞ ﾄｷｵﾐ</t>
  </si>
  <si>
    <t>00103436320*</t>
  </si>
  <si>
    <t>KIDA</t>
  </si>
  <si>
    <t>Tokiomi</t>
  </si>
  <si>
    <t>金光　浩輝</t>
  </si>
  <si>
    <t>ｶﾈﾐﾂ ｺｳｷ</t>
  </si>
  <si>
    <t>00124193222*</t>
  </si>
  <si>
    <t>KANEMITSU</t>
  </si>
  <si>
    <t>大屋　直士</t>
  </si>
  <si>
    <t>ｵｵﾔ ﾅｵﾄ</t>
  </si>
  <si>
    <t>00134231317*</t>
  </si>
  <si>
    <t>OYA</t>
  </si>
  <si>
    <t>南　侑希</t>
  </si>
  <si>
    <t>ﾐﾅﾐ ﾕｳｷ</t>
  </si>
  <si>
    <t>00099724334*</t>
  </si>
  <si>
    <t>MINAMI</t>
  </si>
  <si>
    <t>大川　祥太</t>
  </si>
  <si>
    <t>ｵｵｶﾜ ｼｮｳﾀ</t>
  </si>
  <si>
    <t>00137611423*</t>
  </si>
  <si>
    <t>吉川　偉己</t>
  </si>
  <si>
    <t>ﾖｼｶﾜ ｲﾂｷ</t>
  </si>
  <si>
    <t>00106728731*</t>
  </si>
  <si>
    <t>浅井　謙臣</t>
  </si>
  <si>
    <t>ｱｻｲ ｹﾝｼﾝ</t>
  </si>
  <si>
    <t>00102579630*</t>
  </si>
  <si>
    <t>ASAI</t>
  </si>
  <si>
    <t>中川　洸希</t>
  </si>
  <si>
    <t>ﾅｶｶﾞﾜ ｺｳｷ</t>
  </si>
  <si>
    <t>00141058726*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</si>
  <si>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</si>
  <si>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</si>
  <si>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</si>
  <si>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</si>
  <si>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</si>
  <si>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</si>
  <si>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</si>
  <si>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</si>
  <si>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Masahiro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</si>
  <si>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</si>
  <si>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</si>
  <si>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</si>
  <si>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</si>
  <si>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</si>
  <si>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</si>
  <si>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</si>
  <si>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</si>
  <si>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</si>
  <si>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</si>
  <si>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</si>
  <si>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</si>
  <si>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</si>
  <si>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</si>
  <si>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</si>
  <si>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</si>
  <si>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</si>
  <si>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ASANO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</si>
  <si>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</si>
  <si>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</si>
  <si>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</si>
  <si>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</si>
  <si>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</si>
  <si>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</si>
  <si>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</si>
  <si>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</si>
  <si>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</si>
  <si>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</si>
  <si>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</si>
  <si>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</si>
  <si>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</si>
  <si>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橋本　真宙</t>
  </si>
  <si>
    <t>ﾊｼﾓﾄ ﾏﾋﾛ</t>
  </si>
  <si>
    <t>00061525625*</t>
  </si>
  <si>
    <t>Mahiro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</si>
  <si>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</si>
  <si>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</si>
  <si>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</si>
  <si>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</si>
  <si>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</si>
  <si>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</si>
  <si>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</si>
  <si>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安達　蓮</t>
  </si>
  <si>
    <t>ｱﾀﾞﾁ ﾚﾝ</t>
  </si>
  <si>
    <t>00081881531*</t>
  </si>
  <si>
    <t>石田　淳人</t>
  </si>
  <si>
    <t>ｲｼﾀﾞ ｼﾞｭﾝﾄ</t>
  </si>
  <si>
    <t>00094268938*</t>
  </si>
  <si>
    <t>ISHIDA</t>
  </si>
  <si>
    <t>Junto</t>
  </si>
  <si>
    <t>市村　知弘</t>
  </si>
  <si>
    <t>ｲﾁﾑﾗ ﾄﾓﾋﾛ</t>
  </si>
  <si>
    <t>00108219728*</t>
  </si>
  <si>
    <t>ICHIMURA</t>
  </si>
  <si>
    <t>上田　巴瑠</t>
  </si>
  <si>
    <t>ｳｴﾀﾞ ﾊﾙ</t>
  </si>
  <si>
    <t>00076801527*</t>
  </si>
  <si>
    <t>UEDA</t>
  </si>
  <si>
    <t>小長谷　健登</t>
  </si>
  <si>
    <t>ｵﾊﾞｾ ｹﾝﾄ</t>
  </si>
  <si>
    <t>00107898841*</t>
  </si>
  <si>
    <t>OBASE</t>
  </si>
  <si>
    <t>折田　晃清</t>
  </si>
  <si>
    <t>ｵﾘﾀ ｺｳｾｲ</t>
  </si>
  <si>
    <t>00075889037*</t>
  </si>
  <si>
    <t>ORITA</t>
  </si>
  <si>
    <t>兼光　遥己</t>
  </si>
  <si>
    <t>ｶﾈﾐﾂ ﾊﾙｷ</t>
  </si>
  <si>
    <t>00074252020*</t>
  </si>
  <si>
    <t>亀石　明信</t>
  </si>
  <si>
    <t>ｶﾒｲｼ ｱｷﾉﾌﾞ</t>
  </si>
  <si>
    <t>00076027931*</t>
  </si>
  <si>
    <t>KAMEISHI</t>
  </si>
  <si>
    <t>Akinobu</t>
  </si>
  <si>
    <t>川北　脩斗</t>
  </si>
  <si>
    <t>ｶﾜｷﾀ ｼｭｳﾄ</t>
  </si>
  <si>
    <t>00112569731*</t>
  </si>
  <si>
    <t>KAWAKITA</t>
  </si>
  <si>
    <t>小谷　陸</t>
  </si>
  <si>
    <t>ｺﾀﾆ ﾘｸ</t>
  </si>
  <si>
    <t>00107499232*</t>
  </si>
  <si>
    <t>KOTANI</t>
  </si>
  <si>
    <t>佐藤　蒼志</t>
  </si>
  <si>
    <t>ｻﾄｳ ｿｳｼ</t>
  </si>
  <si>
    <t>00084318731*</t>
  </si>
  <si>
    <t>清水　翔暉</t>
  </si>
  <si>
    <t>ｼﾐｽﾞ ｼｮｳｷ</t>
  </si>
  <si>
    <t>00109528833*</t>
  </si>
  <si>
    <t>杉信　光</t>
  </si>
  <si>
    <t>ｽｷﾞﾉﾌﾞ ﾋｶﾙ</t>
  </si>
  <si>
    <t>00083145021*</t>
  </si>
  <si>
    <t>SUGINOBU</t>
  </si>
  <si>
    <t>田口　龍</t>
  </si>
  <si>
    <t>ﾀｸﾞﾁ ﾛﾝ</t>
  </si>
  <si>
    <t>00108015318*</t>
  </si>
  <si>
    <t>TAGUCHI</t>
  </si>
  <si>
    <t>Ron</t>
  </si>
  <si>
    <t>竹谷　幸希也</t>
  </si>
  <si>
    <t>ﾀｹﾀﾆ ﾕｷﾔ</t>
  </si>
  <si>
    <t>00078285737*</t>
  </si>
  <si>
    <t>TAKETANI</t>
  </si>
  <si>
    <t>Yukiya</t>
  </si>
  <si>
    <t>田邉　昇</t>
  </si>
  <si>
    <t>ﾀﾅﾍﾞ ｼｮｳ</t>
  </si>
  <si>
    <t>00094116526*</t>
  </si>
  <si>
    <t>田邉　雄大</t>
  </si>
  <si>
    <t>ﾀﾅﾍﾞ ﾕｳﾀﾞｲ</t>
  </si>
  <si>
    <t>00080170622*</t>
  </si>
  <si>
    <t>谷川　開智</t>
  </si>
  <si>
    <t>ﾀﾆｶﾞﾜ ｶｲﾁ</t>
  </si>
  <si>
    <t>00107575530*</t>
  </si>
  <si>
    <t>TANIGAWA</t>
  </si>
  <si>
    <t>Kaichi</t>
  </si>
  <si>
    <t>千坂　柊人</t>
  </si>
  <si>
    <t>ﾁｻｶ ｼｭｳﾄ</t>
  </si>
  <si>
    <t>00111588933*</t>
  </si>
  <si>
    <t>CHISAKA</t>
  </si>
  <si>
    <t>富田　惇史</t>
  </si>
  <si>
    <t>ﾄﾐﾀ ｱﾂｼ</t>
  </si>
  <si>
    <t>00092349734*</t>
  </si>
  <si>
    <t>TOMITA</t>
  </si>
  <si>
    <t>中尾　輝</t>
  </si>
  <si>
    <t>ﾅｶｵ ﾋｶﾙ</t>
  </si>
  <si>
    <t>00110191417*</t>
  </si>
  <si>
    <t>長野　一輝</t>
  </si>
  <si>
    <t>ﾅｶﾞﾉ ｶｽﾞｷ</t>
  </si>
  <si>
    <t>00075676940*</t>
  </si>
  <si>
    <t>NAGANO</t>
  </si>
  <si>
    <t>中屋　宏志郎</t>
  </si>
  <si>
    <t>ﾅｶﾔ ｺｳｼﾛｳ</t>
  </si>
  <si>
    <t>00107806123*</t>
  </si>
  <si>
    <t>NAKAYA</t>
  </si>
  <si>
    <t>Koshiro</t>
  </si>
  <si>
    <t>則貞　魁</t>
  </si>
  <si>
    <t>ﾉﾘｻﾀﾞ ｶｲ</t>
  </si>
  <si>
    <t>00110190214*</t>
  </si>
  <si>
    <t>NORISADA</t>
  </si>
  <si>
    <t>眞砂　潤也</t>
  </si>
  <si>
    <t>ﾏｻｺﾞ ｼﾞｭﾝﾔ</t>
  </si>
  <si>
    <t>00079702227*</t>
  </si>
  <si>
    <t>MASAGO</t>
  </si>
  <si>
    <t>増田　有真</t>
  </si>
  <si>
    <t>ﾏｽﾀﾞ ﾕｳﾏ</t>
  </si>
  <si>
    <t>00076229127*</t>
  </si>
  <si>
    <t>望月　結斗</t>
  </si>
  <si>
    <t>ﾓﾁﾂﾞｷ ﾕｲﾄ</t>
  </si>
  <si>
    <t>00075653935*</t>
  </si>
  <si>
    <t>Yuito</t>
  </si>
  <si>
    <t>山崎　崇嗣</t>
  </si>
  <si>
    <t>ﾔﾏｻｷ ﾀｶﾂｸﾞ</t>
  </si>
  <si>
    <t>00109817430*</t>
  </si>
  <si>
    <t>Takatsugu</t>
  </si>
  <si>
    <t>山本　剛士</t>
  </si>
  <si>
    <t>ﾔﾏﾓﾄ ﾂﾖｼ</t>
  </si>
  <si>
    <t>00091943430*</t>
  </si>
  <si>
    <t>足立　琉希</t>
  </si>
  <si>
    <t>ｱﾀﾞﾁ ﾘｭｳｷ</t>
  </si>
  <si>
    <t>00108145221*</t>
  </si>
  <si>
    <t>石川　朝翔</t>
  </si>
  <si>
    <t>ｲｼｶﾜ ｱｻﾄ</t>
  </si>
  <si>
    <t>00093419127*</t>
  </si>
  <si>
    <t>ISHIKAWA</t>
  </si>
  <si>
    <t>今井　悠介</t>
  </si>
  <si>
    <t>ｲﾏｲ ﾕｳｽｹ</t>
  </si>
  <si>
    <t>00093181527*</t>
  </si>
  <si>
    <t>IMAI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</si>
  <si>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</si>
  <si>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</si>
  <si>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</si>
  <si>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</si>
  <si>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</si>
  <si>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</si>
  <si>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</si>
  <si>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</si>
  <si>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</si>
  <si>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</si>
  <si>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</si>
  <si>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</si>
  <si>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</si>
  <si>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</si>
  <si>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</si>
  <si>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</si>
  <si>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</si>
  <si>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</si>
  <si>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</si>
  <si>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</si>
  <si>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</si>
  <si>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</si>
  <si>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</si>
  <si>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Taketo</t>
  </si>
  <si>
    <t>奥谷　俊介</t>
  </si>
  <si>
    <t>ｵｸﾀﾆ ｼｭﾝｽｹ</t>
  </si>
  <si>
    <t>00108388937*</t>
  </si>
  <si>
    <t>小掠　太智</t>
  </si>
  <si>
    <t>ｵｸﾞﾗ ﾀｲﾁ</t>
  </si>
  <si>
    <t>00093635834*</t>
  </si>
  <si>
    <t>金澤　直輝</t>
  </si>
  <si>
    <t>ｶﾅｻﾞﾜ ﾅｵｷ</t>
  </si>
  <si>
    <t>00108104721*</t>
  </si>
  <si>
    <t>KANAZAWA</t>
  </si>
  <si>
    <t>川田　一稀</t>
  </si>
  <si>
    <t>ｶﾜﾀ ｶｽﾞｷ</t>
  </si>
  <si>
    <t>00087080225*</t>
  </si>
  <si>
    <t>KAWATA</t>
  </si>
  <si>
    <t>北尾　響</t>
  </si>
  <si>
    <t>ｷﾀｵ ﾋﾋﾞｷ</t>
  </si>
  <si>
    <t>00095481330*</t>
  </si>
  <si>
    <t>KITAO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</si>
  <si>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</si>
  <si>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</si>
  <si>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</si>
  <si>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</si>
  <si>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</si>
  <si>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</si>
  <si>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</si>
  <si>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</si>
  <si>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</si>
  <si>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</si>
  <si>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</si>
  <si>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</si>
  <si>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</si>
  <si>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</si>
  <si>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</si>
  <si>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</si>
  <si>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</si>
  <si>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</si>
  <si>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</si>
  <si>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</si>
  <si>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</si>
  <si>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</si>
  <si>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</si>
  <si>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</si>
  <si>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</si>
  <si>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</si>
  <si>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田原　凌太朗</t>
  </si>
  <si>
    <t>ﾀﾊﾗ ﾘｮｳﾀﾛｳ</t>
  </si>
  <si>
    <t>00093419228*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</si>
  <si>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</si>
  <si>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</si>
  <si>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</si>
  <si>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</si>
  <si>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</si>
  <si>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</si>
  <si>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</si>
  <si>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</si>
  <si>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寺尾　翔</t>
  </si>
  <si>
    <t>ﾃﾗｵ ｼｮｳ</t>
  </si>
  <si>
    <t>00089633433*</t>
  </si>
  <si>
    <t>TERAO</t>
  </si>
  <si>
    <t>中村　智哉</t>
  </si>
  <si>
    <t>ﾅｶﾑﾗ ﾄﾓﾔ</t>
  </si>
  <si>
    <t>00087819134*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</si>
  <si>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</si>
  <si>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</si>
  <si>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</si>
  <si>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</si>
  <si>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</si>
  <si>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</si>
  <si>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</si>
  <si>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</si>
  <si>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</si>
  <si>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</si>
  <si>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</si>
  <si>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</si>
  <si>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</si>
  <si>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HOSOMI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</si>
  <si>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</si>
  <si>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</si>
  <si>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</si>
  <si>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</si>
  <si>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</si>
  <si>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</si>
  <si>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</si>
  <si>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</si>
  <si>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</si>
  <si>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</si>
  <si>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</si>
  <si>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</si>
  <si>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</si>
  <si>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</si>
  <si>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</si>
  <si>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</si>
  <si>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</si>
  <si>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</si>
  <si>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</si>
  <si>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</si>
  <si>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</si>
  <si>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</si>
  <si>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</si>
  <si>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</si>
  <si>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</si>
  <si>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</si>
  <si>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</si>
  <si>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</si>
  <si>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Ibuki</t>
  </si>
  <si>
    <t>大川　秀仁</t>
  </si>
  <si>
    <t>ｵｵｶﾜ ﾋﾃﾞﾋﾄ</t>
  </si>
  <si>
    <t>00135440522*</t>
  </si>
  <si>
    <t>Hidehito</t>
  </si>
  <si>
    <t>岡本　憲弥</t>
  </si>
  <si>
    <t>ｵｶﾓﾄ ｶｽﾞﾔ</t>
  </si>
  <si>
    <t>00100925421*</t>
  </si>
  <si>
    <t>岡本　真洸</t>
  </si>
  <si>
    <t>ｵｶﾓﾄ ﾏﾋﾛ</t>
  </si>
  <si>
    <t>00107735730*</t>
  </si>
  <si>
    <t>甲斐　楽海</t>
  </si>
  <si>
    <t>ｶｲ ﾓﾄﾐ</t>
  </si>
  <si>
    <t>00105117924*</t>
  </si>
  <si>
    <t>KAI</t>
  </si>
  <si>
    <t>Motomi</t>
  </si>
  <si>
    <t>片岡　大輔</t>
  </si>
  <si>
    <t>ｶﾀｵｶ ﾀﾞｲｽｹ</t>
  </si>
  <si>
    <t>00109201215*</t>
  </si>
  <si>
    <t>Daisuke</t>
  </si>
  <si>
    <t>加納　大河</t>
  </si>
  <si>
    <t>ｶﾉｳ ﾀｲｶﾞ</t>
  </si>
  <si>
    <t>00107495329*</t>
  </si>
  <si>
    <t>KANO</t>
  </si>
  <si>
    <t>川北　隼平</t>
  </si>
  <si>
    <t>ｶﾜｷﾀ ｼｭﾝﾍﾟｲ</t>
  </si>
  <si>
    <t>00105047017*</t>
  </si>
  <si>
    <t>Shumpei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</si>
  <si>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</si>
  <si>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</si>
  <si>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</si>
  <si>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</si>
  <si>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</si>
  <si>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</si>
  <si>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</si>
  <si>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</si>
  <si>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</si>
  <si>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</si>
  <si>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</si>
  <si>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</si>
  <si>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</si>
  <si>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</si>
  <si>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</si>
  <si>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</si>
  <si>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</si>
  <si>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</si>
  <si>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</si>
  <si>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</si>
  <si>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</si>
  <si>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</si>
  <si>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</si>
  <si>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</si>
  <si>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</si>
  <si>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</si>
  <si>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</si>
  <si>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Reno</t>
  </si>
  <si>
    <t>髙木　一之進</t>
  </si>
  <si>
    <t>ﾀｶｷﾞ ｲﾁﾉｼﾝ</t>
  </si>
  <si>
    <t>00099426131*</t>
  </si>
  <si>
    <t>Ichinoshin</t>
  </si>
  <si>
    <t>田中　武佐志</t>
  </si>
  <si>
    <t>ﾀﾅｶ ﾑｻｼ</t>
  </si>
  <si>
    <t>00108096428*</t>
  </si>
  <si>
    <t>Musashi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</si>
  <si>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</si>
  <si>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</si>
  <si>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</si>
  <si>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</si>
  <si>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</si>
  <si>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</si>
  <si>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</si>
  <si>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</si>
  <si>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服部　右夢</t>
  </si>
  <si>
    <t>ﾊｯﾄﾘ ﾐﾓ</t>
  </si>
  <si>
    <t>00118345022*</t>
  </si>
  <si>
    <t>Mimo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</si>
  <si>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</si>
  <si>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</si>
  <si>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</si>
  <si>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</si>
  <si>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</si>
  <si>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</si>
  <si>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</si>
  <si>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</si>
  <si>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</si>
  <si>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</si>
  <si>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</si>
  <si>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</si>
  <si>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</si>
  <si>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</si>
  <si>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</si>
  <si>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</si>
  <si>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Soma</t>
  </si>
  <si>
    <t>古田　蒼空</t>
  </si>
  <si>
    <t>ﾌﾙﾀ ｿﾗ</t>
  </si>
  <si>
    <t>00101485726*</t>
  </si>
  <si>
    <t>FURUTA</t>
  </si>
  <si>
    <t>堀田　力也</t>
  </si>
  <si>
    <t>ﾎﾘﾀ ﾘｷﾔ</t>
  </si>
  <si>
    <t>00165403423*</t>
  </si>
  <si>
    <t>HORITA</t>
  </si>
  <si>
    <t>Rikiya</t>
  </si>
  <si>
    <t>松岡　浩光</t>
  </si>
  <si>
    <t>ﾏﾂｵｶ ﾋﾛﾐ</t>
  </si>
  <si>
    <t>00135684229*</t>
  </si>
  <si>
    <t>MATSUOKA</t>
  </si>
  <si>
    <t>Hiromi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</si>
  <si>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</si>
  <si>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</si>
  <si>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</si>
  <si>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</si>
  <si>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</si>
  <si>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</si>
  <si>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</si>
  <si>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</si>
  <si>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</si>
  <si>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</si>
  <si>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</si>
  <si>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</si>
  <si>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</si>
  <si>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</si>
  <si>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</si>
  <si>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</si>
  <si>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</si>
  <si>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村山　巧</t>
  </si>
  <si>
    <t>ﾑﾗﾔﾏ ﾀｸﾐ</t>
  </si>
  <si>
    <t>00099946643*</t>
  </si>
  <si>
    <t>MURAYAMA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</si>
  <si>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</si>
  <si>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</si>
  <si>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</si>
  <si>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</si>
  <si>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</si>
  <si>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</si>
  <si>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Kazuaki</t>
  </si>
  <si>
    <t>青山　陽太</t>
  </si>
  <si>
    <t>ｱｵﾔﾏ ﾋﾅﾀ</t>
  </si>
  <si>
    <t>00120593020*</t>
  </si>
  <si>
    <t>AOYAMA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</si>
  <si>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</si>
  <si>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</si>
  <si>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</si>
  <si>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</si>
  <si>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</si>
  <si>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</si>
  <si>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</si>
  <si>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</si>
  <si>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喜多村　涼</t>
  </si>
  <si>
    <t>ｷﾀﾑﾗ ﾘｮｳ</t>
  </si>
  <si>
    <t>00103942625*</t>
  </si>
  <si>
    <t>KITAMURA</t>
  </si>
  <si>
    <t>小林　成夢</t>
  </si>
  <si>
    <t>ｺﾊﾞﾔｼ ﾅﾙﾑ</t>
  </si>
  <si>
    <t>00106503419*</t>
  </si>
  <si>
    <t>Narumu</t>
  </si>
  <si>
    <t>坂上　蓮</t>
  </si>
  <si>
    <t>ｻｶｳｴ ﾚﾝ</t>
  </si>
  <si>
    <t>00106089428*</t>
  </si>
  <si>
    <t>SAKAUE</t>
  </si>
  <si>
    <t>八坂　愛騎</t>
  </si>
  <si>
    <t>ﾊﾁｻｶ ｱｲｷ</t>
  </si>
  <si>
    <t>00107785129*</t>
  </si>
  <si>
    <t>HACHISAKA</t>
  </si>
  <si>
    <t>Aiki</t>
  </si>
  <si>
    <t>山中　郡</t>
  </si>
  <si>
    <t>ﾔﾏﾅｶ ｸﾞﾝ</t>
  </si>
  <si>
    <t>00104102088*</t>
  </si>
  <si>
    <t>Gun</t>
  </si>
  <si>
    <t>一瀬　主貴</t>
  </si>
  <si>
    <t>ｲﾁｾ ｶｽﾞｷ</t>
  </si>
  <si>
    <t>ICHISE</t>
  </si>
  <si>
    <t>八鍬　薫</t>
  </si>
  <si>
    <t>ﾔｸﾜ ｶｵﾙ</t>
  </si>
  <si>
    <t>YAKUWA</t>
  </si>
  <si>
    <t>Kaoru</t>
  </si>
  <si>
    <t>土井　創嵐</t>
  </si>
  <si>
    <t>ﾄﾞｲ ｿﾗ</t>
  </si>
  <si>
    <t>DOI</t>
  </si>
  <si>
    <t>出島　海翔</t>
  </si>
  <si>
    <t>ﾃﾞｼﾞﾏ ｶｲﾄ</t>
  </si>
  <si>
    <t>DEJIMA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</si>
  <si>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</si>
  <si>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</si>
  <si>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</si>
  <si>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</si>
  <si>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</si>
  <si>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</si>
  <si>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</si>
  <si>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</si>
  <si>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</si>
  <si>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</si>
  <si>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</si>
  <si>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</si>
  <si>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</si>
  <si>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前川　裕也</t>
  </si>
  <si>
    <t>ﾏｴｶﾜ ﾕｳﾔ</t>
  </si>
  <si>
    <t>MAEKAWA</t>
  </si>
  <si>
    <t>小林　駿介</t>
  </si>
  <si>
    <t>ｺﾊﾞﾔｼ ｼｭﾝｽｹ</t>
  </si>
  <si>
    <t>門田　大樹</t>
  </si>
  <si>
    <t>ｶﾄﾞﾀ ﾀﾞｲｷ</t>
  </si>
  <si>
    <t>KADOTA</t>
  </si>
  <si>
    <t>貝崎　渉</t>
  </si>
  <si>
    <t>ｶｲｻﾞｷ ﾜﾀﾙ</t>
  </si>
  <si>
    <t>KAIZAKI</t>
  </si>
  <si>
    <t>後藤　遼河</t>
  </si>
  <si>
    <t>ｺﾞﾄｳ ﾘｮｳｶﾞ</t>
  </si>
  <si>
    <t>藤谷　颯良</t>
  </si>
  <si>
    <t>ﾌｼﾞﾀﾆ ｿﾗ</t>
  </si>
  <si>
    <t>FUJITANI</t>
  </si>
  <si>
    <t>酒井　大智</t>
  </si>
  <si>
    <t>ｻｶｲ ﾀﾞｲﾁ</t>
  </si>
  <si>
    <t>Daichi</t>
  </si>
  <si>
    <t>西村　聡一郎</t>
  </si>
  <si>
    <t>ﾆｼﾑﾗ ｿｳｲﾁﾛｳ</t>
  </si>
  <si>
    <t>Soichiro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</si>
  <si>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</si>
  <si>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</si>
  <si>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</si>
  <si>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</si>
  <si>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</si>
  <si>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</si>
  <si>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</si>
  <si>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</si>
  <si>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</si>
  <si>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</si>
  <si>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</si>
  <si>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</si>
  <si>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</si>
  <si>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</si>
  <si>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</si>
  <si>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</si>
  <si>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</si>
  <si>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</si>
  <si>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</si>
  <si>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</si>
  <si>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</si>
  <si>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</si>
  <si>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</si>
  <si>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</si>
  <si>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</si>
  <si>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</si>
  <si>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</si>
  <si>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</si>
  <si>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NODA</t>
  </si>
  <si>
    <t>松崎　大河</t>
  </si>
  <si>
    <t>ﾏﾂｻﾞｷ ﾀｲｶﾞ</t>
  </si>
  <si>
    <t>00150930624*</t>
  </si>
  <si>
    <t>小西　遥斗</t>
  </si>
  <si>
    <t>ｺﾆｼ ﾊﾙﾄ</t>
  </si>
  <si>
    <t>KONISHI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</si>
  <si>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</si>
  <si>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</si>
  <si>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</si>
  <si>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</si>
  <si>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</si>
  <si>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</si>
  <si>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</si>
  <si>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</si>
  <si>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</si>
  <si>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</si>
  <si>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</si>
  <si>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</si>
  <si>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</si>
  <si>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仮屋崎　湧</t>
  </si>
  <si>
    <t>ｶﾘﾔｻﾞｷ ﾕｳ</t>
  </si>
  <si>
    <t>KARIYAZAKI</t>
  </si>
  <si>
    <t>中島　迅帝</t>
  </si>
  <si>
    <t>ﾅｶｼﾞﾏ ﾊﾔﾃ</t>
  </si>
  <si>
    <t>NAKAJIMA</t>
  </si>
  <si>
    <t>Hayate</t>
  </si>
  <si>
    <t>楠見　涼介</t>
  </si>
  <si>
    <t>ｸｽﾐ ﾘｮｳｽｹ</t>
  </si>
  <si>
    <t>KUSUMI</t>
  </si>
  <si>
    <t>今東　拓巳</t>
  </si>
  <si>
    <t>ｲﾏﾋｶﾞｼ ﾀｸﾐ</t>
  </si>
  <si>
    <t>00080173726*</t>
  </si>
  <si>
    <t>IMAHIGASHI</t>
  </si>
  <si>
    <t>山口　勇樹</t>
  </si>
  <si>
    <t>ﾔﾏｸﾞﾁ ﾕｳｷ</t>
  </si>
  <si>
    <t>00070368529*</t>
  </si>
  <si>
    <t>雀部　凌平</t>
  </si>
  <si>
    <t>ｻｻﾍﾞ ﾘｮｳﾍｲ</t>
  </si>
  <si>
    <t>00074239429*</t>
  </si>
  <si>
    <t>SASABE</t>
  </si>
  <si>
    <t>中江　晴</t>
  </si>
  <si>
    <t>ﾅｶｴ ﾊﾙ</t>
  </si>
  <si>
    <t>00095755839*</t>
  </si>
  <si>
    <t>NAKAE</t>
  </si>
  <si>
    <t>橘　周平</t>
  </si>
  <si>
    <t>ﾀﾁﾊﾞﾅ ｼｭｳﾍｲ</t>
  </si>
  <si>
    <t>00093593534*</t>
  </si>
  <si>
    <t>TACHIBANA</t>
  </si>
  <si>
    <t>野田　将太郎</t>
  </si>
  <si>
    <t>ﾉﾀﾞ ｼｮｳﾀﾛｳ</t>
  </si>
  <si>
    <t>00080593328*</t>
  </si>
  <si>
    <t>松阪　駿希</t>
  </si>
  <si>
    <t>ﾏﾂｻｶ ｼｭﾝｷ</t>
  </si>
  <si>
    <t>00080058526*</t>
  </si>
  <si>
    <t>MATSUSAKA</t>
  </si>
  <si>
    <t>Shunki</t>
  </si>
  <si>
    <t>伊藤　聡志</t>
  </si>
  <si>
    <t>ｲﾄｳ ｿｳｼ</t>
  </si>
  <si>
    <t>00078837134*</t>
  </si>
  <si>
    <t>蛭子谷　大夢</t>
  </si>
  <si>
    <t>ｴﾋﾞｽﾀﾞﾆ ﾋﾛﾑ</t>
  </si>
  <si>
    <t>00090214925*</t>
  </si>
  <si>
    <t>EBISUDANI</t>
  </si>
  <si>
    <t>Hiromu</t>
  </si>
  <si>
    <t>髙嶋　敬祐</t>
  </si>
  <si>
    <t>ﾀｶｼﾏ ｹｲｽｹ</t>
  </si>
  <si>
    <t>00088143630*</t>
  </si>
  <si>
    <t>田村　樹</t>
  </si>
  <si>
    <t>ﾀﾑﾗ ｲﾂｷ</t>
  </si>
  <si>
    <t>00087783841*</t>
  </si>
  <si>
    <t>TAMURA</t>
  </si>
  <si>
    <t>平松　康</t>
  </si>
  <si>
    <t>ﾋﾗﾏﾂ ｺｳ</t>
  </si>
  <si>
    <t>00095752432*</t>
  </si>
  <si>
    <t>HIRAMATSU</t>
  </si>
  <si>
    <t>八田　晴生</t>
  </si>
  <si>
    <t>ﾊｯﾀ ﾊﾙｾ</t>
  </si>
  <si>
    <t>00090259328*</t>
  </si>
  <si>
    <t>HATTA</t>
  </si>
  <si>
    <t>Haruse</t>
  </si>
  <si>
    <t>梶川　裕貴</t>
  </si>
  <si>
    <t>ｶｼﾞｶﾜ ﾋﾛｷ</t>
  </si>
  <si>
    <t>00091901929*</t>
  </si>
  <si>
    <t>木村　天南</t>
  </si>
  <si>
    <t>ｷﾑﾗ ｱﾅﾝ</t>
  </si>
  <si>
    <t>00107812827*</t>
  </si>
  <si>
    <t>Anan</t>
  </si>
  <si>
    <t>杉浦　正吾</t>
  </si>
  <si>
    <t>ｽｷﾞｳﾗ ｼｮｳｺﾞ</t>
  </si>
  <si>
    <t>00107568734*</t>
  </si>
  <si>
    <t>SUGIURA</t>
  </si>
  <si>
    <t>西田　憲吾</t>
  </si>
  <si>
    <t>ﾆｼﾀﾞ ｹﾝｺﾞ</t>
  </si>
  <si>
    <t>00091064323*</t>
  </si>
  <si>
    <t>吉ノ元　武義</t>
  </si>
  <si>
    <t>ﾖｼﾉﾓﾄ ﾑｷﾞ</t>
  </si>
  <si>
    <t>00090365932*</t>
  </si>
  <si>
    <t>YOSHINOMOTO</t>
  </si>
  <si>
    <t>Mugi</t>
  </si>
  <si>
    <t>細見　大樹</t>
  </si>
  <si>
    <t>ﾎｿﾐ ﾀﾞｲｷ</t>
  </si>
  <si>
    <t>00088134933*</t>
  </si>
  <si>
    <t>中東　大輔</t>
  </si>
  <si>
    <t>ﾅｶﾋｶﾞｼ ﾀﾞｲｽｹ</t>
  </si>
  <si>
    <t>00093310319*</t>
  </si>
  <si>
    <t>NAKAHIGASHI</t>
  </si>
  <si>
    <t>平井　柊太</t>
  </si>
  <si>
    <t>ﾋﾗｲ ｼｭｳﾀ</t>
  </si>
  <si>
    <t>00107456932*</t>
  </si>
  <si>
    <t>HIRAI</t>
  </si>
  <si>
    <t>山口　紫童</t>
  </si>
  <si>
    <t>ﾔﾏｸﾞﾁ ｼﾄﾞｳ</t>
  </si>
  <si>
    <t>00088404226*</t>
  </si>
  <si>
    <t>Shido</t>
  </si>
  <si>
    <t>壹岐　元太</t>
  </si>
  <si>
    <t>ｲｷ ｹﾞﾝﾀ</t>
  </si>
  <si>
    <t>00099426030*</t>
  </si>
  <si>
    <t>IKI</t>
  </si>
  <si>
    <t>Genta</t>
  </si>
  <si>
    <t>田中　颯</t>
  </si>
  <si>
    <t>ﾀﾅｶ ﾊﾔﾃ</t>
  </si>
  <si>
    <t>00098345736*</t>
  </si>
  <si>
    <t>岡嶋　大地</t>
  </si>
  <si>
    <t>ｵｶｼﾞﾏ ﾀﾞｲﾁ</t>
  </si>
  <si>
    <t>00108428124*</t>
  </si>
  <si>
    <t>OKAJIMA</t>
  </si>
  <si>
    <t>川口　大輝</t>
  </si>
  <si>
    <t>ｶﾜｸﾞﾁ ﾀﾞｲｷ</t>
  </si>
  <si>
    <t>00104189831*</t>
  </si>
  <si>
    <t>冨岡　凜太郎</t>
  </si>
  <si>
    <t>ﾄﾐｵｶ ﾘﾝﾀﾛｳ</t>
  </si>
  <si>
    <t>00106102515*</t>
  </si>
  <si>
    <t>辻󠄀田　幸輝</t>
  </si>
  <si>
    <t>ﾂｼﾞﾀ ｺｳｷ</t>
  </si>
  <si>
    <t>00099038332*</t>
  </si>
  <si>
    <t>TSUJITA</t>
  </si>
  <si>
    <t>三原　光生</t>
  </si>
  <si>
    <t>ﾐﾊﾗ ｺｳｾｲ</t>
  </si>
  <si>
    <t>00107801825*</t>
  </si>
  <si>
    <t>MIHARA</t>
  </si>
  <si>
    <t>永森　智也</t>
  </si>
  <si>
    <t>ﾅｶﾞﾓﾘ ﾄﾓﾔ</t>
  </si>
  <si>
    <t>00079349537*</t>
  </si>
  <si>
    <t>NAGAMORI</t>
  </si>
  <si>
    <t>塚崎　晃希</t>
  </si>
  <si>
    <t>ﾂｶｻﾞｷ ｺｳｷ</t>
  </si>
  <si>
    <t>00104861626*</t>
  </si>
  <si>
    <t>TSUKAZAKI</t>
  </si>
  <si>
    <t>山本　雄大</t>
  </si>
  <si>
    <t>ﾔﾏﾓﾄ ﾕｳﾀﾞｲ</t>
  </si>
  <si>
    <t>00095673030*</t>
  </si>
  <si>
    <t>坂口　昇大</t>
  </si>
  <si>
    <t>ｻｶｸﾞﾁ ｼｮｳﾀ</t>
  </si>
  <si>
    <t>00089484235*</t>
  </si>
  <si>
    <t>富永　健心</t>
  </si>
  <si>
    <t>ﾄﾐﾅｶﾞ ｹﾝｼﾝ</t>
  </si>
  <si>
    <t>00107556327*</t>
  </si>
  <si>
    <t>TOMINAGA</t>
  </si>
  <si>
    <t>中野　龍治</t>
  </si>
  <si>
    <t>ﾅｶﾉ ﾘｭｳｼﾞ</t>
  </si>
  <si>
    <t>00133080823*</t>
  </si>
  <si>
    <t>Ryuji</t>
  </si>
  <si>
    <t>千田　康弘</t>
  </si>
  <si>
    <t>ｾﾝﾀﾞ ﾔｽﾋﾛ</t>
  </si>
  <si>
    <t>00107512723*</t>
  </si>
  <si>
    <t>SENDA</t>
  </si>
  <si>
    <t>上戸　一真</t>
  </si>
  <si>
    <t>ｶﾐﾄ ｶｽﾞﾏ</t>
  </si>
  <si>
    <t>00133315723*</t>
  </si>
  <si>
    <t>KAMITO</t>
  </si>
  <si>
    <t>渡邉　陽介</t>
  </si>
  <si>
    <t>ﾜﾀﾅﾍﾞ ﾖｳｽｹ</t>
  </si>
  <si>
    <t>00108299736*</t>
  </si>
  <si>
    <t>佐々木　涼介</t>
  </si>
  <si>
    <t>ｻｻｷ ﾘｮｳｽｹ</t>
  </si>
  <si>
    <t>00106432824*</t>
  </si>
  <si>
    <t>野上　千尋</t>
  </si>
  <si>
    <t>ﾉｶﾞﾐ ﾁﾋﾛ</t>
  </si>
  <si>
    <t>00081848534*</t>
  </si>
  <si>
    <t>NOGAMI</t>
  </si>
  <si>
    <t>大石　朝陽</t>
  </si>
  <si>
    <t>ｵｵｲｼ ｱｻﾋ</t>
  </si>
  <si>
    <t>00074567938*</t>
  </si>
  <si>
    <t>Asahi</t>
  </si>
  <si>
    <t>宮川　仁</t>
  </si>
  <si>
    <t>ﾐﾔｶﾞﾜ ｼﾞﾝ</t>
  </si>
  <si>
    <t>00093595031*</t>
  </si>
  <si>
    <t>MIYAGAWA</t>
  </si>
  <si>
    <t>Jin</t>
  </si>
  <si>
    <t>岸本　大樹</t>
  </si>
  <si>
    <t>ｷｼﾓﾄ ﾀﾞｲｷ</t>
  </si>
  <si>
    <t>00113637728*</t>
  </si>
  <si>
    <t>KISHIMOTO</t>
  </si>
  <si>
    <t>山口　太誉</t>
  </si>
  <si>
    <t>ﾔﾏｸﾞﾁ ﾀｲﾖｳ</t>
  </si>
  <si>
    <t>00087817334*</t>
  </si>
  <si>
    <t>Taiyo</t>
  </si>
  <si>
    <t>小泉　成</t>
  </si>
  <si>
    <t>ｺｲｽﾞﾐ ｱｷﾗ</t>
  </si>
  <si>
    <t>00107591831*</t>
  </si>
  <si>
    <t>KOIZUMI</t>
  </si>
  <si>
    <t>弓取　天喜</t>
  </si>
  <si>
    <t>ﾕﾐﾄﾘ ﾃﾝｷ</t>
  </si>
  <si>
    <t>00107220315*</t>
  </si>
  <si>
    <t>YUMITORI</t>
  </si>
  <si>
    <t>Tenki</t>
  </si>
  <si>
    <t>大久保　颯汰</t>
  </si>
  <si>
    <t>ｵｵｸﾎﾞ ｿｳﾀ</t>
  </si>
  <si>
    <t>00107986738*</t>
  </si>
  <si>
    <t>OKUBO</t>
  </si>
  <si>
    <t>多田　颯汰</t>
  </si>
  <si>
    <t>ﾀﾀﾞ ｿｳﾀ</t>
  </si>
  <si>
    <t>00120577224*</t>
  </si>
  <si>
    <t>TADA</t>
  </si>
  <si>
    <t>中村　光稀</t>
  </si>
  <si>
    <t>ﾅｶﾑﾗ ｺｳｷ</t>
  </si>
  <si>
    <t>00106473425*</t>
  </si>
  <si>
    <t>粟井　駿平</t>
  </si>
  <si>
    <t>ｱﾜｲ ｼｭﾝﾍﾟｲ</t>
  </si>
  <si>
    <t>00090442827*</t>
  </si>
  <si>
    <t>AWAI</t>
  </si>
  <si>
    <t>小嶋　郁依斗</t>
  </si>
  <si>
    <t>ｺｼﾞﾏ ｶｲﾄ</t>
  </si>
  <si>
    <t>00095361630*</t>
  </si>
  <si>
    <t>杉本　和己</t>
  </si>
  <si>
    <t>ｽｷﾞﾓﾄ ｶｽﾞｷ</t>
  </si>
  <si>
    <t>00095481532*</t>
  </si>
  <si>
    <t>SUGIMOTO</t>
  </si>
  <si>
    <t>庵地　祐希</t>
  </si>
  <si>
    <t>ｱﾝﾁ ﾕｳｷ</t>
  </si>
  <si>
    <t>00099381737*</t>
  </si>
  <si>
    <t>ANCHI</t>
  </si>
  <si>
    <t>内海　師童</t>
  </si>
  <si>
    <t>ｳﾂﾐ ｼﾄﾞｳ</t>
  </si>
  <si>
    <t>00132710923*</t>
  </si>
  <si>
    <t>UTSUMI</t>
  </si>
  <si>
    <t>木下　太成</t>
  </si>
  <si>
    <t>ｷﾉｼﾀ ﾀｲｾｲ</t>
  </si>
  <si>
    <t>00101576727*</t>
  </si>
  <si>
    <t>久保　明央人</t>
  </si>
  <si>
    <t>ｸﾎﾞ ｱｵﾄ</t>
  </si>
  <si>
    <t>00102888936*</t>
  </si>
  <si>
    <t>桒田　大樹</t>
  </si>
  <si>
    <t>ｸﾜﾀ ﾀﾞｲｷ</t>
  </si>
  <si>
    <t>00164677738*</t>
  </si>
  <si>
    <t>KUWATA</t>
  </si>
  <si>
    <t>鈴木　優一郎</t>
  </si>
  <si>
    <t>ｽｽﾞｷ ﾕｳｲﾁﾛｳ</t>
  </si>
  <si>
    <t>00137389839*</t>
  </si>
  <si>
    <t>Yuichiro</t>
  </si>
  <si>
    <t>武内　里賢</t>
  </si>
  <si>
    <t>ﾀｹｳﾁ ｻﾄｼ</t>
  </si>
  <si>
    <t>00107525727*</t>
  </si>
  <si>
    <t>米田　勇輝</t>
  </si>
  <si>
    <t>ﾖﾈﾀﾞ ﾕｳｷ</t>
  </si>
  <si>
    <t>00101917625*</t>
  </si>
  <si>
    <t>YONEDA</t>
  </si>
  <si>
    <t>西村　稜太</t>
  </si>
  <si>
    <t>ﾆｼﾑﾗ ﾘｮｳﾀ</t>
  </si>
  <si>
    <t>00133287731*</t>
  </si>
  <si>
    <t>倉松　健</t>
  </si>
  <si>
    <t>ｸﾗﾏﾂ ｹﾝ</t>
  </si>
  <si>
    <t>00100596627*</t>
  </si>
  <si>
    <t>KURAMATSU</t>
  </si>
  <si>
    <t>Ken</t>
  </si>
  <si>
    <t>藤原　悠月</t>
  </si>
  <si>
    <t>ﾌｼﾞﾜﾗ ﾕﾂﾞｷ</t>
  </si>
  <si>
    <t>00080679939*</t>
  </si>
  <si>
    <t>西濱　充</t>
  </si>
  <si>
    <t>ﾆｼﾊﾏ ﾐﾂﾙ</t>
  </si>
  <si>
    <t>00104215720*</t>
  </si>
  <si>
    <t>NISHIHAMA</t>
  </si>
  <si>
    <t>Mitsuru</t>
  </si>
  <si>
    <t>福本　陸晴</t>
  </si>
  <si>
    <t>ﾌｸﾓﾄ ﾘﾊﾞ</t>
  </si>
  <si>
    <t>00107872732*</t>
  </si>
  <si>
    <t>Riba</t>
  </si>
  <si>
    <t>野崎　景勝</t>
  </si>
  <si>
    <t>ﾉｻﾞｷ ｶｹﾞｶﾂ</t>
  </si>
  <si>
    <t>00105670322*</t>
  </si>
  <si>
    <t>Kagekatsu</t>
  </si>
  <si>
    <t>寺村　滉平</t>
  </si>
  <si>
    <t>ﾃﾗﾑﾗ ｺｳﾍｲ</t>
  </si>
  <si>
    <t>00108389635*</t>
  </si>
  <si>
    <t>TERAMURA</t>
  </si>
  <si>
    <t>中谷　優斗</t>
  </si>
  <si>
    <t>ﾅｶﾀﾆ ﾕｳﾄ</t>
  </si>
  <si>
    <t>00099162330*</t>
  </si>
  <si>
    <t>山本　浩平</t>
  </si>
  <si>
    <t>ﾔﾏﾓﾄ ｺｳﾍｲ</t>
  </si>
  <si>
    <t>00173647533*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</si>
  <si>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</si>
  <si>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</si>
  <si>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</si>
  <si>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</si>
  <si>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</si>
  <si>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</si>
  <si>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</si>
  <si>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</si>
  <si>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</si>
  <si>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</si>
  <si>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</si>
  <si>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</si>
  <si>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</si>
  <si>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</si>
  <si>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</si>
  <si>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</si>
  <si>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</si>
  <si>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</si>
  <si>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</si>
  <si>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</si>
  <si>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</si>
  <si>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</si>
  <si>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</si>
  <si>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</si>
  <si>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</si>
  <si>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</si>
  <si>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</si>
  <si>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</si>
  <si>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</si>
  <si>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</si>
  <si>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</si>
  <si>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</si>
  <si>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</si>
  <si>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</si>
  <si>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</si>
  <si>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</si>
  <si>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</si>
  <si>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</si>
  <si>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</si>
  <si>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</si>
  <si>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</si>
  <si>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</si>
  <si>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</si>
  <si>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</si>
  <si>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</si>
  <si>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</si>
  <si>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</si>
  <si>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</si>
  <si>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</si>
  <si>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</si>
  <si>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</si>
  <si>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</si>
  <si>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高橋　拓夢</t>
  </si>
  <si>
    <t>ﾀｶﾊｼ ﾋﾛﾑ</t>
  </si>
  <si>
    <t>00112713318*</t>
  </si>
  <si>
    <t>岩重　功輝</t>
  </si>
  <si>
    <t>ｲﾜｼｹﾞ ｺｳｷ</t>
  </si>
  <si>
    <t>00110003813*</t>
  </si>
  <si>
    <t>IWASHIGE</t>
  </si>
  <si>
    <t>西田　陽太</t>
  </si>
  <si>
    <t>ﾆｼﾀﾞ ﾊﾙﾄ</t>
  </si>
  <si>
    <t>00113034820*</t>
  </si>
  <si>
    <t>白糸　晟也</t>
  </si>
  <si>
    <t>ｼﾗｲﾄ ｾﾅ</t>
  </si>
  <si>
    <t>00119468433*</t>
  </si>
  <si>
    <t>SHIRAITO</t>
  </si>
  <si>
    <t>Sena</t>
  </si>
  <si>
    <t>大西　晴己</t>
  </si>
  <si>
    <t>ｵｵﾆｼ ﾊﾙｷ</t>
  </si>
  <si>
    <t>00144266932*</t>
  </si>
  <si>
    <t>宮地　大暉</t>
  </si>
  <si>
    <t>ﾐﾔｼﾞ ﾀﾞｲｷ</t>
  </si>
  <si>
    <t>00114016720*</t>
  </si>
  <si>
    <t>種子永　蓮</t>
  </si>
  <si>
    <t>ﾀﾈﾅｶﾞ ﾚﾝ</t>
  </si>
  <si>
    <t>00144867131*</t>
  </si>
  <si>
    <t>TANENAGA</t>
  </si>
  <si>
    <t>梶原　隆真</t>
  </si>
  <si>
    <t>ｶｼﾞﾜﾗ ﾀｶﾏｻ</t>
  </si>
  <si>
    <t>D1</t>
  </si>
  <si>
    <t>00084449837*</t>
  </si>
  <si>
    <t>KAJIWARA</t>
  </si>
  <si>
    <t>Takamasa</t>
  </si>
  <si>
    <t>足立　舜</t>
  </si>
  <si>
    <t>ｱﾀﾞﾁ ｼｭﾝ</t>
  </si>
  <si>
    <t>00076265834*</t>
  </si>
  <si>
    <t>仲村　快太</t>
  </si>
  <si>
    <t>ﾅｶﾑﾗ ｶｲﾄ</t>
  </si>
  <si>
    <t>00029199535*</t>
  </si>
  <si>
    <t>黒川　泰暉</t>
  </si>
  <si>
    <t>ｸﾛｶﾜ ﾔｽｷ</t>
  </si>
  <si>
    <t>00057530828*</t>
  </si>
  <si>
    <t>KUROKAWA</t>
  </si>
  <si>
    <t>Yasuki</t>
  </si>
  <si>
    <t>藤田　雄大</t>
  </si>
  <si>
    <t>ﾌｼﾞﾀ ﾕｳﾀﾞｲ</t>
  </si>
  <si>
    <t>00048811729*</t>
  </si>
  <si>
    <t>鈴木　洋太郎</t>
  </si>
  <si>
    <t>ｽｽﾞｷ ﾖｳﾀﾛｳ</t>
  </si>
  <si>
    <t>00054808934*</t>
  </si>
  <si>
    <t>Yotaro</t>
  </si>
  <si>
    <t>川　俊太</t>
  </si>
  <si>
    <t>ｶﾜ ｼｭﾝﾀ</t>
  </si>
  <si>
    <t>00045754227*</t>
  </si>
  <si>
    <t>KAWA</t>
  </si>
  <si>
    <t>酒井　良佑</t>
  </si>
  <si>
    <t>ｻｶｲ ﾘｮｳｽｹ</t>
  </si>
  <si>
    <t>00077844232*</t>
  </si>
  <si>
    <t>鄭　晟皓</t>
  </si>
  <si>
    <t>ﾃｲ ｾｲｺｳ</t>
  </si>
  <si>
    <t>00040358424*</t>
  </si>
  <si>
    <t>TEI</t>
  </si>
  <si>
    <t>Seiko</t>
  </si>
  <si>
    <t>永田　智季</t>
  </si>
  <si>
    <t>ﾅｶﾞﾀ ﾄﾓｷ</t>
  </si>
  <si>
    <t>00055078934*</t>
  </si>
  <si>
    <t>NAGATA</t>
  </si>
  <si>
    <t>野田　真志</t>
  </si>
  <si>
    <t>ﾉﾀﾞ ｼﾝｼﾞ</t>
  </si>
  <si>
    <t>00079447536*</t>
  </si>
  <si>
    <t>平岡　拓</t>
  </si>
  <si>
    <t>ﾋﾗｵｶ ﾀｸ</t>
  </si>
  <si>
    <t>00035981632*</t>
  </si>
  <si>
    <t>HIRAOKA</t>
  </si>
  <si>
    <t>前田　朝陽</t>
  </si>
  <si>
    <t>ﾏｴﾀﾞ ｱｻﾋ</t>
  </si>
  <si>
    <t>00086553431*</t>
  </si>
  <si>
    <t>山野　陽集</t>
  </si>
  <si>
    <t>ﾔﾏﾉ ﾖｳｼｭｳ</t>
  </si>
  <si>
    <t>00090417425*</t>
  </si>
  <si>
    <t>YAMANO</t>
  </si>
  <si>
    <t>Yoshu</t>
  </si>
  <si>
    <t>眞鍋　聡志</t>
  </si>
  <si>
    <t>ﾏﾅﾍﾞ ｻﾄｼ</t>
  </si>
  <si>
    <t>00098808740*</t>
  </si>
  <si>
    <t>MANABE</t>
  </si>
  <si>
    <t>坂本　璃月</t>
  </si>
  <si>
    <t>ｻｶﾓﾄ ﾘﾂｷ</t>
  </si>
  <si>
    <t>00101954424*</t>
  </si>
  <si>
    <t>山口　佐助</t>
  </si>
  <si>
    <t>ﾔﾏｸﾞﾁ ｻｽｹ</t>
  </si>
  <si>
    <t>00100220277*</t>
  </si>
  <si>
    <t>Sasuke</t>
  </si>
  <si>
    <t>髙橋　侃凱</t>
  </si>
  <si>
    <t>ﾀｶﾊｼ ﾔｽﾄｷ</t>
  </si>
  <si>
    <t>00140685832*</t>
  </si>
  <si>
    <t>Yasutoki</t>
  </si>
  <si>
    <t>川口　修大</t>
  </si>
  <si>
    <t>ｶﾜｸﾞﾁ ｼｭｳﾄ</t>
  </si>
  <si>
    <t>00064677131*</t>
  </si>
  <si>
    <t>齋藤　啓</t>
  </si>
  <si>
    <t>ｻｲﾄｳ ｹｲ</t>
  </si>
  <si>
    <t>00077510222*</t>
  </si>
  <si>
    <t>尾原　翔</t>
  </si>
  <si>
    <t>ｵﾊﾗ ｼｮｳ</t>
  </si>
  <si>
    <t>00110906219*</t>
  </si>
  <si>
    <t>OHARA</t>
  </si>
  <si>
    <t>梶　慎介</t>
  </si>
  <si>
    <t>ｶｼﾞ ｼﾝｽｹ</t>
  </si>
  <si>
    <t>00152487633*</t>
  </si>
  <si>
    <t>Shinsuke</t>
  </si>
  <si>
    <t>木之下　隆弘</t>
  </si>
  <si>
    <t>ｷﾉｼﾀ ﾀｶﾋﾛ</t>
  </si>
  <si>
    <t>00152487734*</t>
  </si>
  <si>
    <t>Takahiro</t>
  </si>
  <si>
    <t>島村　夏惟</t>
  </si>
  <si>
    <t>ｼﾏﾑﾗ ｶｲ</t>
  </si>
  <si>
    <t>00092604829*</t>
  </si>
  <si>
    <t>SHIMAMURA</t>
  </si>
  <si>
    <t>藤浦　敦士</t>
  </si>
  <si>
    <t>ﾌｼﾞｳﾗ ｱﾂｼ</t>
  </si>
  <si>
    <t>00092408730*</t>
  </si>
  <si>
    <t>FUJIURA</t>
  </si>
  <si>
    <t>宮澤　知希</t>
  </si>
  <si>
    <t>ﾐﾔｻﾞﾜ ﾄﾓｷ</t>
  </si>
  <si>
    <t>00111376524*</t>
  </si>
  <si>
    <t>MIYAZAWA</t>
  </si>
  <si>
    <t>宮園　隼人</t>
  </si>
  <si>
    <t>ﾐﾔｿﾞﾉ ﾊﾔﾄ</t>
  </si>
  <si>
    <t>00100373014*</t>
  </si>
  <si>
    <t>MIYAZONO</t>
  </si>
  <si>
    <t>江端　康汰</t>
  </si>
  <si>
    <t>ｴﾊﾞﾀ ｺｳﾀ</t>
  </si>
  <si>
    <t>00080886030*</t>
  </si>
  <si>
    <t>EBATA</t>
  </si>
  <si>
    <t>鴛原　泰輝</t>
  </si>
  <si>
    <t>ｵｼﾊﾗ ﾀｲｷ</t>
  </si>
  <si>
    <t>00076892133*</t>
  </si>
  <si>
    <t>OSHIHARA</t>
  </si>
  <si>
    <t>原　圭佑</t>
  </si>
  <si>
    <t>ﾊﾗ ｹｲｽｹ</t>
  </si>
  <si>
    <t>00084823429*</t>
  </si>
  <si>
    <t>HARA</t>
  </si>
  <si>
    <t>角谷　幸紀</t>
  </si>
  <si>
    <t>ｶﾄﾞﾔ ｺｳｷ</t>
  </si>
  <si>
    <t>00080076728*</t>
  </si>
  <si>
    <t>KADOYA</t>
  </si>
  <si>
    <t>岩崎　光起</t>
  </si>
  <si>
    <t>ｲﾜｻｷ ｺｳｷ</t>
  </si>
  <si>
    <t>00088026832*</t>
  </si>
  <si>
    <t>中喜多　和孝</t>
  </si>
  <si>
    <t>ﾅｶｷﾀ ｶｽﾞﾀｶ</t>
  </si>
  <si>
    <t>00115436424*</t>
  </si>
  <si>
    <t>川崎　玲央</t>
  </si>
  <si>
    <t>ｶﾜｻｷ ﾚｵ</t>
  </si>
  <si>
    <t>00090616931*</t>
  </si>
  <si>
    <t>KAWASAKI</t>
  </si>
  <si>
    <t>紀之定　玲司</t>
  </si>
  <si>
    <t>ｷﾉｻﾀﾞ ﾚｲｼﾞ</t>
  </si>
  <si>
    <t>00090638531*</t>
  </si>
  <si>
    <t>KINOSADA</t>
  </si>
  <si>
    <t>Reiji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</si>
  <si>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</si>
  <si>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</si>
  <si>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</si>
  <si>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</si>
  <si>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</si>
  <si>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</si>
  <si>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長田　雅史</t>
  </si>
  <si>
    <t>ﾅｶﾞﾀ ﾏｻｼ</t>
  </si>
  <si>
    <t>00088907537*</t>
  </si>
  <si>
    <t>五十嵐　聖</t>
  </si>
  <si>
    <t>ｲｶﾗｼ ﾋｼﾞﾘ</t>
  </si>
  <si>
    <t>00161554123*</t>
  </si>
  <si>
    <t>IKARASHI</t>
  </si>
  <si>
    <t>Hijiri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</si>
  <si>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</si>
  <si>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</si>
  <si>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</si>
  <si>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</si>
  <si>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</si>
  <si>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</si>
  <si>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HIRAYAMA</t>
  </si>
  <si>
    <t>須山　傑</t>
  </si>
  <si>
    <t>ｽﾔﾏ ｽｸﾞﾙ</t>
  </si>
  <si>
    <t>00093962029*</t>
  </si>
  <si>
    <t>SUYAMA</t>
  </si>
  <si>
    <t>Suguru</t>
  </si>
  <si>
    <t>金盛　圭悟</t>
  </si>
  <si>
    <t>ｶﾅﾓﾘ ｹｲｺﾞ</t>
  </si>
  <si>
    <t>00088449538*</t>
  </si>
  <si>
    <t>KANAMORI</t>
  </si>
  <si>
    <t>岡本　亜哲</t>
  </si>
  <si>
    <t>ｵｶﾓﾄ ｱｻﾄ</t>
  </si>
  <si>
    <t>00119059530*</t>
  </si>
  <si>
    <t>髙山　兼輔</t>
  </si>
  <si>
    <t>ﾀｶﾔﾏ ｹﾝｽｹ</t>
  </si>
  <si>
    <t>00118021821*</t>
  </si>
  <si>
    <t>TAKAYAMA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</si>
  <si>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</si>
  <si>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</si>
  <si>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</si>
  <si>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</si>
  <si>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</si>
  <si>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</si>
  <si>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</si>
  <si>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</si>
  <si>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</si>
  <si>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</si>
  <si>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</si>
  <si>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</si>
  <si>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</si>
  <si>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</si>
  <si>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</si>
  <si>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小井　稜真</t>
  </si>
  <si>
    <t>ｺｲ ﾘｮｳﾏ</t>
  </si>
  <si>
    <t>00096170427*</t>
  </si>
  <si>
    <t>KOI</t>
  </si>
  <si>
    <t>梅原　佑介</t>
  </si>
  <si>
    <t>ｳﾒﾊﾗ ﾕｳｽｹ</t>
  </si>
  <si>
    <t>00116026925*</t>
  </si>
  <si>
    <t>UMEHARA</t>
  </si>
  <si>
    <t>斎藤　優成</t>
  </si>
  <si>
    <t>ｻｲﾄｳ ﾕｳｾｲ</t>
  </si>
  <si>
    <t>00121812621*</t>
  </si>
  <si>
    <t>山田　慎之助</t>
  </si>
  <si>
    <t>ﾔﾏﾀﾞ ｼﾝﾉｽｹ</t>
  </si>
  <si>
    <t>00082544023*</t>
  </si>
  <si>
    <t>Shinnosuke</t>
  </si>
  <si>
    <t>益田　椋多</t>
  </si>
  <si>
    <t>ﾏｽﾀﾞ ﾘｮｳﾀ</t>
  </si>
  <si>
    <t>00079474738*</t>
  </si>
  <si>
    <t>安藤　正貴</t>
  </si>
  <si>
    <t>00091127424*</t>
  </si>
  <si>
    <t>岩本　翔太</t>
  </si>
  <si>
    <t>ｲﾜﾓﾄ ｼｮｳﾀ</t>
  </si>
  <si>
    <t>00084964839*</t>
  </si>
  <si>
    <t>深井　颯一郎</t>
  </si>
  <si>
    <t>ﾌｶｲ ｿｳｲﾁﾛｳ</t>
  </si>
  <si>
    <t>00090691126*</t>
  </si>
  <si>
    <t>柴田　栗佑</t>
  </si>
  <si>
    <t>ｼﾊﾞﾀ ｸﾘｽｹ</t>
  </si>
  <si>
    <t>00070561827*</t>
  </si>
  <si>
    <t>SHIBATA</t>
  </si>
  <si>
    <t>Kurisuke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</si>
  <si>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</si>
  <si>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</si>
  <si>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</si>
  <si>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</si>
  <si>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</si>
  <si>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</si>
  <si>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</si>
  <si>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</si>
  <si>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</si>
  <si>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</si>
  <si>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</si>
  <si>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</si>
  <si>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</si>
  <si>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</si>
  <si>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杉原　一冴</t>
  </si>
  <si>
    <t>ｽｷﾞﾊﾗ ｶｽﾞｻ</t>
  </si>
  <si>
    <t>00099363333*</t>
  </si>
  <si>
    <t>SUGIHARA</t>
  </si>
  <si>
    <t>Kazusa</t>
  </si>
  <si>
    <t>伊藤　寿真</t>
  </si>
  <si>
    <t>ｲﾄｳ ｶｽﾞﾏ</t>
  </si>
  <si>
    <t>00135039728*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</si>
  <si>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</si>
  <si>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</si>
  <si>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</si>
  <si>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</si>
  <si>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</si>
  <si>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</si>
  <si>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</si>
  <si>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安本　元虎</t>
  </si>
  <si>
    <t>ﾔｽﾓﾄ ｹﾞﾝｺﾞ</t>
  </si>
  <si>
    <t>00166881131*</t>
  </si>
  <si>
    <t>YASUMOTO</t>
  </si>
  <si>
    <t>Gengo</t>
  </si>
  <si>
    <t>清水　快樹</t>
  </si>
  <si>
    <t>ｼﾐｽﾞ ﾊﾔｷ</t>
  </si>
  <si>
    <t>00027559129*</t>
  </si>
  <si>
    <t>Hayaki</t>
  </si>
  <si>
    <t>新庄　健</t>
  </si>
  <si>
    <t>ｼﾝｼﾞｮｳ ﾀｹｼ</t>
  </si>
  <si>
    <t>00099797546*</t>
  </si>
  <si>
    <t>SHINJO</t>
  </si>
  <si>
    <t>Takeshi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</si>
  <si>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</si>
  <si>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</si>
  <si>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</si>
  <si>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</si>
  <si>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</si>
  <si>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</si>
  <si>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</si>
  <si>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白星　祥吾</t>
  </si>
  <si>
    <t>ｼﾗﾎｼ ｼｮｳｺﾞ</t>
  </si>
  <si>
    <t>00123336523*</t>
  </si>
  <si>
    <t>SHIRAHOSHI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</si>
  <si>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</si>
  <si>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</si>
  <si>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</si>
  <si>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</si>
  <si>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</si>
  <si>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</si>
  <si>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</si>
  <si>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千代田　景悟</t>
  </si>
  <si>
    <t>ﾁﾖﾀﾞ ｹｲｺﾞ</t>
  </si>
  <si>
    <t>00109105521*</t>
  </si>
  <si>
    <t>CHIYODA</t>
  </si>
  <si>
    <t>岡田　雅也</t>
  </si>
  <si>
    <t>ｵｶﾀﾞ ﾏｻﾔ</t>
  </si>
  <si>
    <t>00089038028*</t>
  </si>
  <si>
    <t>00102121310*</t>
  </si>
  <si>
    <t>吉冨　文暁</t>
  </si>
  <si>
    <t>ﾖｼﾄﾐ ﾌﾐｱｷ</t>
  </si>
  <si>
    <t>00009605433*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</si>
  <si>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</si>
  <si>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</si>
  <si>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</si>
  <si>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</si>
  <si>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</si>
  <si>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</si>
  <si>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</si>
  <si>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</si>
  <si>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</si>
  <si>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</si>
  <si>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</si>
  <si>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杉本　蓮</t>
  </si>
  <si>
    <t>ｽｷﾞﾓﾄ ﾚﾝ</t>
  </si>
  <si>
    <t>00103447726*</t>
  </si>
  <si>
    <t>矢野　正也</t>
  </si>
  <si>
    <t>ﾔﾉ ﾏｻﾔ</t>
  </si>
  <si>
    <t>00104415318*</t>
  </si>
  <si>
    <t>片岡　幸大</t>
  </si>
  <si>
    <t>ｶﾀｵｶ ｺｳﾀ</t>
  </si>
  <si>
    <t>00079325935*</t>
  </si>
  <si>
    <t>菊井　海稀</t>
  </si>
  <si>
    <t>ｷｸｲ ｶｲｷ</t>
  </si>
  <si>
    <t>00110405718*</t>
  </si>
  <si>
    <t>KIKUI</t>
  </si>
  <si>
    <t>Kaiki</t>
  </si>
  <si>
    <t>三木　稜士</t>
  </si>
  <si>
    <t>ﾐｷ ﾘｮｳｼﾞ</t>
  </si>
  <si>
    <t>00078641733*</t>
  </si>
  <si>
    <t>合田　孝輔</t>
  </si>
  <si>
    <t>ｱｲﾀﾞ ｺｳｽｹ</t>
  </si>
  <si>
    <t>00082163424*</t>
  </si>
  <si>
    <t>AIDA</t>
  </si>
  <si>
    <t>木村　海</t>
  </si>
  <si>
    <t>ｷﾑﾗ ｶｲ</t>
  </si>
  <si>
    <t>00107774228*</t>
  </si>
  <si>
    <t>坂本　俊介</t>
  </si>
  <si>
    <t>ｻｶﾓﾄ ｼｭﾝｽｹ</t>
  </si>
  <si>
    <t>00109817531*</t>
  </si>
  <si>
    <t>冨田　和宏</t>
  </si>
  <si>
    <t>ﾄﾐﾀ ｶｽﾞﾋﾛ</t>
  </si>
  <si>
    <t>00078633330*</t>
  </si>
  <si>
    <t>Kazuhiro</t>
  </si>
  <si>
    <t>中村　遼太郎</t>
  </si>
  <si>
    <t>ﾅｶﾑﾗ ﾘｮｳﾀﾛｳ</t>
  </si>
  <si>
    <t>00082372325*</t>
  </si>
  <si>
    <t>中村　蓮音</t>
  </si>
  <si>
    <t>ﾅｶﾑﾗ ﾚﾝ</t>
  </si>
  <si>
    <t>00107768231*</t>
  </si>
  <si>
    <t>林　栄真</t>
  </si>
  <si>
    <t>ﾊﾔｼ ｴｲｼﾝ</t>
  </si>
  <si>
    <t>00082326223*</t>
  </si>
  <si>
    <t>Eishin</t>
  </si>
  <si>
    <t>宮川　公輔</t>
  </si>
  <si>
    <t>ﾐﾔｶﾞﾜ ｺｳｽｹ</t>
  </si>
  <si>
    <t>00084289233*</t>
  </si>
  <si>
    <t>鈴木　堅孝</t>
  </si>
  <si>
    <t>ｽｽﾞｷ ﾀｶﾉﾘ</t>
  </si>
  <si>
    <t>00078183835*</t>
  </si>
  <si>
    <t>Takanori</t>
  </si>
  <si>
    <t>山根　大輝</t>
  </si>
  <si>
    <t>ﾔﾏﾈ ﾀﾞｲｷ</t>
  </si>
  <si>
    <t>00114881730*</t>
  </si>
  <si>
    <t>YAMANE</t>
  </si>
  <si>
    <t>平野　達也</t>
  </si>
  <si>
    <t>ﾋﾗﾉ ﾀﾂﾔ</t>
  </si>
  <si>
    <t>00107986132*</t>
  </si>
  <si>
    <t>茶圓　裕希</t>
  </si>
  <si>
    <t>ﾁｬｴﾝ ﾋﾛｷ</t>
  </si>
  <si>
    <t>00088399643*</t>
  </si>
  <si>
    <t>CHAEN</t>
  </si>
  <si>
    <t>競　友哉</t>
  </si>
  <si>
    <t>ｷｿｲ ﾄﾓﾔ</t>
  </si>
  <si>
    <t>00092068934*</t>
  </si>
  <si>
    <t>KISOI</t>
  </si>
  <si>
    <t>小宮路　大翔</t>
  </si>
  <si>
    <t>ｺﾐﾔｼﾞ ﾂﾊﾞｻ</t>
  </si>
  <si>
    <t>00089612531*</t>
  </si>
  <si>
    <t>KOMIYAJI</t>
  </si>
  <si>
    <t>今泉　蓮</t>
  </si>
  <si>
    <t>ｲﾏｲｽﾞﾐ ﾚﾝ</t>
  </si>
  <si>
    <t>00127617832*</t>
  </si>
  <si>
    <t>IMAIZUMI</t>
  </si>
  <si>
    <t>赤松　心太朗</t>
  </si>
  <si>
    <t>ｱｶﾏﾂ ｼﾝﾀﾛｳ</t>
  </si>
  <si>
    <t>00088904938*</t>
  </si>
  <si>
    <t>伊賀　大晟</t>
  </si>
  <si>
    <t>ｲｶﾞ ﾀﾞｲｾｲ</t>
  </si>
  <si>
    <t>00087185938*</t>
  </si>
  <si>
    <t>IGA</t>
  </si>
  <si>
    <t>Daisei</t>
  </si>
  <si>
    <t>石田　一</t>
  </si>
  <si>
    <t>ｲｼﾀﾞ ﾊｼﾞﾒ</t>
  </si>
  <si>
    <t>00105194121*</t>
  </si>
  <si>
    <t>迫田　唯斗</t>
  </si>
  <si>
    <t>ｻｺﾀﾞ ﾕｲﾄ</t>
  </si>
  <si>
    <t>00087860837*</t>
  </si>
  <si>
    <t>武田　佑季</t>
  </si>
  <si>
    <t>ﾀｹﾀﾞ ﾕｳｷ</t>
  </si>
  <si>
    <t>00090902020*</t>
  </si>
  <si>
    <t>TAKEDA</t>
  </si>
  <si>
    <t>西田　大地</t>
  </si>
  <si>
    <t>ﾆｼﾀﾞ ﾀﾞｲﾁ</t>
  </si>
  <si>
    <t>00143662325*</t>
  </si>
  <si>
    <t>本村　和也</t>
  </si>
  <si>
    <t>ﾓﾄﾑﾗ ｶｽﾞﾔ</t>
  </si>
  <si>
    <t>00156117223*</t>
  </si>
  <si>
    <t>MOTOMURA</t>
  </si>
  <si>
    <t>谷口　誠弥</t>
  </si>
  <si>
    <t>ﾀﾆｸﾞﾁ ｾｲﾔ</t>
  </si>
  <si>
    <t>00090229729*</t>
  </si>
  <si>
    <t>石川　真那斗</t>
  </si>
  <si>
    <t>ｲｼｶﾜ ﾏﾅﾄ</t>
  </si>
  <si>
    <t>00100717218*</t>
  </si>
  <si>
    <t>尾田　力飛</t>
  </si>
  <si>
    <t>ｵﾀﾞ ﾘｸﾄ</t>
  </si>
  <si>
    <t>00105522520*</t>
  </si>
  <si>
    <t>ODA</t>
  </si>
  <si>
    <t>田中　慎也</t>
  </si>
  <si>
    <t>ﾀﾅｶ ｼﾝﾔ</t>
  </si>
  <si>
    <t>00100900717*</t>
  </si>
  <si>
    <t>高瀬　一晟</t>
  </si>
  <si>
    <t>ﾀｶｾ ｲｯｾｲ</t>
  </si>
  <si>
    <t>00107452322*</t>
  </si>
  <si>
    <t>内田　大稀</t>
  </si>
  <si>
    <t>ｳﾁﾀﾞ ﾋﾛｷ</t>
  </si>
  <si>
    <t>00099753437*</t>
  </si>
  <si>
    <t>大荒　大翔</t>
  </si>
  <si>
    <t>ｵｵｱﾚ ﾀﾞｲﾄ</t>
  </si>
  <si>
    <t>00106857128*</t>
  </si>
  <si>
    <t>OARE</t>
  </si>
  <si>
    <t>尾崎　竜毅</t>
  </si>
  <si>
    <t>ｵｻﾞｷ ﾀﾂｷ</t>
  </si>
  <si>
    <t>00097781133*</t>
  </si>
  <si>
    <t>甲斐　直樹</t>
  </si>
  <si>
    <t>ｶｲ ﾅｵｷ</t>
  </si>
  <si>
    <t>00103947933*</t>
  </si>
  <si>
    <t>西本　旬雄</t>
  </si>
  <si>
    <t>ﾆｼﾓﾄ ﾄｷｵ</t>
  </si>
  <si>
    <t>00102505417*</t>
  </si>
  <si>
    <t>NISHIMOTO</t>
  </si>
  <si>
    <t>山下　椋生</t>
  </si>
  <si>
    <t>ﾔﾏｼﾀ ﾘｮｳｾｲ</t>
  </si>
  <si>
    <t>00101192418*</t>
  </si>
  <si>
    <t>Ryosei</t>
  </si>
  <si>
    <t>山本　一創</t>
  </si>
  <si>
    <t>ﾔﾏﾓﾄ ﾊｼﾞﾒ</t>
  </si>
  <si>
    <t>00120118720*</t>
  </si>
  <si>
    <t>東奥　倖希</t>
  </si>
  <si>
    <t>ﾋｶﾞｼｵｸ ｺｳｷ</t>
  </si>
  <si>
    <t>00101216819*</t>
  </si>
  <si>
    <t>HIGASHIOKU</t>
  </si>
  <si>
    <t>信正　颯太</t>
  </si>
  <si>
    <t>ﾉﾌﾞﾏｻ ｿｳﾀ</t>
  </si>
  <si>
    <t>00101750721*</t>
  </si>
  <si>
    <t>NOBUMASA</t>
  </si>
  <si>
    <t>清水　雄大</t>
  </si>
  <si>
    <t>ｼﾐｽﾞ ﾕｳﾀﾞｲ</t>
  </si>
  <si>
    <t>00099739340*</t>
  </si>
  <si>
    <t>萩　大輔</t>
  </si>
  <si>
    <t>ﾊｷﾞ ﾀﾞｲｽｹ</t>
  </si>
  <si>
    <t>00105745931*</t>
  </si>
  <si>
    <t>HAGI</t>
  </si>
  <si>
    <t>小西　祐輝</t>
  </si>
  <si>
    <t>ｺﾆｼ ﾕｳｷ</t>
  </si>
  <si>
    <t>D3</t>
  </si>
  <si>
    <t>00051053115*</t>
  </si>
  <si>
    <t>赤瀨　康平</t>
  </si>
  <si>
    <t>ｱｶｾ ｺｳﾍｲ</t>
  </si>
  <si>
    <t>00032888231*</t>
  </si>
  <si>
    <t>AKASE</t>
  </si>
  <si>
    <t>大塚　遼</t>
  </si>
  <si>
    <t>ｵｵﾂｶ ﾘｮｳ</t>
  </si>
  <si>
    <t>00078923433*</t>
  </si>
  <si>
    <t>OTSUKA</t>
  </si>
  <si>
    <t>木高　佳周</t>
  </si>
  <si>
    <t>ｷﾀﾞｶ ﾖｼﾅﾘ</t>
  </si>
  <si>
    <t>00041540115*</t>
  </si>
  <si>
    <t>KIDAKA</t>
  </si>
  <si>
    <t>Yoshinari</t>
  </si>
  <si>
    <t>木村　翔</t>
  </si>
  <si>
    <t>ｷﾑﾗ ｼｮｳ</t>
  </si>
  <si>
    <t>00123130818*</t>
  </si>
  <si>
    <t>西尾　彰文</t>
  </si>
  <si>
    <t>ﾆｼｵ ｱｷﾌﾐ</t>
  </si>
  <si>
    <t>00065306020*</t>
  </si>
  <si>
    <t>Akifumi</t>
  </si>
  <si>
    <t>植村　幹太</t>
  </si>
  <si>
    <t>ｳｴﾑﾗ ｶﾝﾀ</t>
  </si>
  <si>
    <t>00056923429*</t>
  </si>
  <si>
    <t>大淵　鷹之介</t>
  </si>
  <si>
    <t>ｵｵﾌﾁ ﾖｳﾉｽｹ</t>
  </si>
  <si>
    <t>00087485537*</t>
  </si>
  <si>
    <t>OFUCHI</t>
  </si>
  <si>
    <t>Yonosuke</t>
  </si>
  <si>
    <t>高原　健</t>
  </si>
  <si>
    <t>ﾀｶﾊﾗ ｹﾝ</t>
  </si>
  <si>
    <t>00086704429*</t>
  </si>
  <si>
    <t>TAKAHARA</t>
  </si>
  <si>
    <t>中村　弘和</t>
  </si>
  <si>
    <t>ﾅｶﾑﾗ ﾋﾛｶｽﾞ</t>
  </si>
  <si>
    <t>00070550219*</t>
  </si>
  <si>
    <t>前田　健瑠</t>
  </si>
  <si>
    <t>ﾏｴﾀﾞ ﾀｹﾙ</t>
  </si>
  <si>
    <t>00074836230*</t>
  </si>
  <si>
    <t>渡邉　遊</t>
  </si>
  <si>
    <t>ﾜﾀﾅﾍﾞ ﾕｳ</t>
  </si>
  <si>
    <t>00070552827*</t>
  </si>
  <si>
    <t>小野　弘貴</t>
  </si>
  <si>
    <t>ｵﾉ ﾋﾛｷ</t>
  </si>
  <si>
    <t>00049106828*</t>
  </si>
  <si>
    <t>川上　隆治</t>
  </si>
  <si>
    <t>ｶﾜｶﾐ ﾘｭｳｼﾞ</t>
  </si>
  <si>
    <t>00087884540*</t>
  </si>
  <si>
    <t>KAWAKAMI</t>
  </si>
  <si>
    <t>合田　理樹</t>
  </si>
  <si>
    <t>ｺﾞｳﾀﾞ ﾖｼｷ</t>
  </si>
  <si>
    <t>00087049028*</t>
  </si>
  <si>
    <t>GODA</t>
  </si>
  <si>
    <t>坂東　賢</t>
  </si>
  <si>
    <t>ﾊﾞﾝﾄﾞｳ ｹﾝ</t>
  </si>
  <si>
    <t>00138520120*</t>
  </si>
  <si>
    <t>細野　航太郎</t>
  </si>
  <si>
    <t>ﾎｿﾉ ｺｳﾀﾛｳ</t>
  </si>
  <si>
    <t>00070515927*</t>
  </si>
  <si>
    <t>百濃　隼大</t>
  </si>
  <si>
    <t>ﾓﾓﾉ ﾊﾔﾀ</t>
  </si>
  <si>
    <t>00057526530*</t>
  </si>
  <si>
    <t>MOMONO</t>
  </si>
  <si>
    <t>Hayata</t>
  </si>
  <si>
    <t>家方　優希</t>
  </si>
  <si>
    <t>ﾔｶﾀ ﾕｳｷ</t>
  </si>
  <si>
    <t>00062823728*</t>
  </si>
  <si>
    <t>YAKATA</t>
  </si>
  <si>
    <t>松岡　優介</t>
  </si>
  <si>
    <t>ﾏﾂｵｶ ﾕｳｽｹ</t>
  </si>
  <si>
    <t>00094438533*</t>
  </si>
  <si>
    <t>平田　悠海</t>
  </si>
  <si>
    <t>ﾋﾗﾀ ﾕｳ</t>
  </si>
  <si>
    <t>00061319020*</t>
  </si>
  <si>
    <t>廣谷　雄大</t>
  </si>
  <si>
    <t>ﾋﾛﾔ ﾕｳﾀﾞｲ</t>
  </si>
  <si>
    <t>00099189440*</t>
  </si>
  <si>
    <t>HIROYA</t>
  </si>
  <si>
    <t>磯田　晴太郎</t>
  </si>
  <si>
    <t>ｲｿﾀﾞ ｾｲﾀﾛｳ</t>
  </si>
  <si>
    <t>00107312822*</t>
  </si>
  <si>
    <t>大塚　陽斗</t>
  </si>
  <si>
    <t>ｵｵﾂｶ ﾊﾙﾄ</t>
  </si>
  <si>
    <t>00092370021*</t>
  </si>
  <si>
    <t>奥野　賢汰</t>
  </si>
  <si>
    <t>ｵｸﾉ ｹﾝﾀ</t>
  </si>
  <si>
    <t>00080346021*</t>
  </si>
  <si>
    <t>OKUNO</t>
  </si>
  <si>
    <t>奥村　涼介</t>
  </si>
  <si>
    <t>ｵｸﾑﾗ ﾘｮｳｽｹ</t>
  </si>
  <si>
    <t>00099743234*</t>
  </si>
  <si>
    <t>海北　遼介</t>
  </si>
  <si>
    <t>ｶｲｷﾀ ﾘｮｳｽｹ</t>
  </si>
  <si>
    <t>00064477432*</t>
  </si>
  <si>
    <t>KAIKITA</t>
  </si>
  <si>
    <t>河田　泰佑</t>
  </si>
  <si>
    <t>ｶﾜﾀﾞ ﾀｲｽｹ</t>
  </si>
  <si>
    <t>00120800516*</t>
  </si>
  <si>
    <t>KAWADA</t>
  </si>
  <si>
    <t>Taisuke</t>
  </si>
  <si>
    <t>小林　恒方</t>
  </si>
  <si>
    <t>ｺﾊﾞﾔｼ ﾂﾈﾏｻ</t>
  </si>
  <si>
    <t>00077267130*</t>
  </si>
  <si>
    <t>Tsunemasa</t>
  </si>
  <si>
    <t>佐伯　有輝人</t>
  </si>
  <si>
    <t>ｻｴｷ ﾕｷﾄ</t>
  </si>
  <si>
    <t>00080263726*</t>
  </si>
  <si>
    <t>SAEKI</t>
  </si>
  <si>
    <t>Yukito</t>
  </si>
  <si>
    <t>佐藤　優樹</t>
  </si>
  <si>
    <t>ｻﾄｳ ﾕｳｷ</t>
  </si>
  <si>
    <t>00083832327*</t>
  </si>
  <si>
    <t>佐藤　耀介</t>
  </si>
  <si>
    <t>ｻﾄｳ ﾖｳｽｹ</t>
  </si>
  <si>
    <t>00077501424*</t>
  </si>
  <si>
    <t>谷河　幸祐</t>
  </si>
  <si>
    <t>ﾀﾆｶﾜ ｺｳｽｹ</t>
  </si>
  <si>
    <t>00107148627*</t>
  </si>
  <si>
    <t>TANIKAWA</t>
  </si>
  <si>
    <t>土原　優太</t>
  </si>
  <si>
    <t>ﾂﾁﾊﾗ ﾕｳﾀ</t>
  </si>
  <si>
    <t>00110872928*</t>
  </si>
  <si>
    <t>TSUCHIHARA</t>
  </si>
  <si>
    <t>冨田　和道</t>
  </si>
  <si>
    <t>ﾄﾐﾀ ｶｽﾞﾐﾁ</t>
  </si>
  <si>
    <t>00118365024*</t>
  </si>
  <si>
    <t>Kazumichi</t>
  </si>
  <si>
    <t>中澤　航介</t>
  </si>
  <si>
    <t>ﾅｶｻﾞﾜ ｺｳｽｹ</t>
  </si>
  <si>
    <t>00080419022*</t>
  </si>
  <si>
    <t>松中　馨大</t>
  </si>
  <si>
    <t>ﾏﾂﾅｶ ｹｲﾀ</t>
  </si>
  <si>
    <t>00079239838*</t>
  </si>
  <si>
    <t>MATSUNAKA</t>
  </si>
  <si>
    <t>矢久保　慧</t>
  </si>
  <si>
    <t>ﾔｸﾎﾞ ｹｲ</t>
  </si>
  <si>
    <t>00103714016*</t>
  </si>
  <si>
    <t>YAKUBO</t>
  </si>
  <si>
    <t>山本　崇人</t>
  </si>
  <si>
    <t>ﾔﾏﾓﾄ ﾀｶﾄ</t>
  </si>
  <si>
    <t>00074782129*</t>
  </si>
  <si>
    <t>Takato</t>
  </si>
  <si>
    <t>杉島　匠</t>
  </si>
  <si>
    <t>ｽｷﾞｼﾏ ﾀｸﾐ</t>
  </si>
  <si>
    <t>00083737331*</t>
  </si>
  <si>
    <t>SUGISHIMA</t>
  </si>
  <si>
    <t>關　憲行</t>
  </si>
  <si>
    <t>ｾｷ ﾉﾘﾕｷ</t>
  </si>
  <si>
    <t>00075562025*</t>
  </si>
  <si>
    <t>Noriyuki</t>
  </si>
  <si>
    <t>田上　陽悠</t>
  </si>
  <si>
    <t>ﾀｶﾞﾐ ﾊﾙﾋｻ</t>
  </si>
  <si>
    <t>00098295538*</t>
  </si>
  <si>
    <t>TAGAMI</t>
  </si>
  <si>
    <t>Haruhisa</t>
  </si>
  <si>
    <t>永井　純平</t>
  </si>
  <si>
    <t>ﾅｶﾞｲ ｼﾞｭﾝﾍﾟｲ</t>
  </si>
  <si>
    <t>00075549838*</t>
  </si>
  <si>
    <t>NAGAI</t>
  </si>
  <si>
    <t>柳下　智史</t>
  </si>
  <si>
    <t>ﾔｷﾞｼﾀ ﾄﾓｼ</t>
  </si>
  <si>
    <t>00077583030*</t>
  </si>
  <si>
    <t>YAGISHITA</t>
  </si>
  <si>
    <t>Tomoshi</t>
  </si>
  <si>
    <t>櫻井　綜平</t>
  </si>
  <si>
    <t>ｻｸﾗｲ ｿｳﾍｲ</t>
  </si>
  <si>
    <t>00156117728*</t>
  </si>
  <si>
    <t>Sohei</t>
  </si>
  <si>
    <t>桑島　和輝</t>
  </si>
  <si>
    <t>ｸﾜｼﾞﾏ ｶｽﾞｷ</t>
  </si>
  <si>
    <t>00080535526*</t>
  </si>
  <si>
    <t>KUWAJIMA</t>
  </si>
  <si>
    <t>中村　拓矢</t>
  </si>
  <si>
    <t>ﾅｶﾑﾗ ﾀｸﾔ</t>
  </si>
  <si>
    <t>00100215099*</t>
  </si>
  <si>
    <t>赤峰　健斗</t>
  </si>
  <si>
    <t>ｱｶﾐﾈ ｹﾝﾄ</t>
  </si>
  <si>
    <t>00156117829*</t>
  </si>
  <si>
    <t>AKAMINE</t>
  </si>
  <si>
    <t>菊池　太賀</t>
  </si>
  <si>
    <t>ｷｸﾁ ﾀｲｶﾞ</t>
  </si>
  <si>
    <t>00097121424*</t>
  </si>
  <si>
    <t>山田　大夢</t>
  </si>
  <si>
    <t>ﾔﾏﾀﾞ ﾋﾛﾑ</t>
  </si>
  <si>
    <t>00104772324*</t>
  </si>
  <si>
    <t>西岡田　航大</t>
  </si>
  <si>
    <t>ﾆｼｵｶﾀﾞ ｺｳﾀﾞｲ</t>
  </si>
  <si>
    <t>00110337318*</t>
  </si>
  <si>
    <t>NISHIOKADA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</si>
  <si>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</si>
  <si>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</si>
  <si>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</si>
  <si>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</si>
  <si>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</si>
  <si>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</si>
  <si>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</si>
  <si>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梅田　光太朗</t>
  </si>
  <si>
    <t>ｳﾒﾀﾞ ｺｳﾀﾛｳ</t>
  </si>
  <si>
    <t>00107308322*</t>
  </si>
  <si>
    <t>UMEDA</t>
  </si>
  <si>
    <t>中井　颯人</t>
  </si>
  <si>
    <t>ﾅｶｲ ﾊﾔﾄ</t>
  </si>
  <si>
    <t>00088913029*</t>
  </si>
  <si>
    <t>尾田　晴風</t>
  </si>
  <si>
    <t>ｵﾀﾞ ﾊﾔｶ</t>
  </si>
  <si>
    <t>00125774834*</t>
  </si>
  <si>
    <t>Hayaka</t>
  </si>
  <si>
    <t>野田　雄也</t>
  </si>
  <si>
    <t>ﾉﾀﾞ ﾕｳﾔ</t>
  </si>
  <si>
    <t>00079523026*</t>
  </si>
  <si>
    <t>山路　涼太</t>
  </si>
  <si>
    <t>ﾔﾏｼﾞ ﾘｮｳﾀ</t>
  </si>
  <si>
    <t>00123195324*</t>
  </si>
  <si>
    <t>YAMAJI</t>
  </si>
  <si>
    <t>辻本　駿葵</t>
  </si>
  <si>
    <t>ﾂｼﾞﾓﾄ ｼｭﾝｷ</t>
  </si>
  <si>
    <t>00092674331*</t>
  </si>
  <si>
    <t>TSUJIMOTO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</si>
  <si>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</si>
  <si>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</si>
  <si>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</si>
  <si>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</si>
  <si>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</si>
  <si>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</si>
  <si>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</si>
  <si>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永沼　渡輝央</t>
  </si>
  <si>
    <t>ﾅｶﾞﾇﾏ ﾄｷｵ</t>
  </si>
  <si>
    <t>00077628939*</t>
  </si>
  <si>
    <t>NAGANUMA</t>
  </si>
  <si>
    <t>西山　寛人</t>
  </si>
  <si>
    <t>ﾆｼﾔﾏ ﾋﾛﾄ</t>
  </si>
  <si>
    <t>00088016023*</t>
  </si>
  <si>
    <t>河本　琉希</t>
  </si>
  <si>
    <t>ｶﾜﾓﾄ ﾘｭｳｷ</t>
  </si>
  <si>
    <t>00122130211*</t>
  </si>
  <si>
    <t>天白　陸斗</t>
  </si>
  <si>
    <t>ﾃﾝﾊﾟｸ ﾘｸﾄ</t>
  </si>
  <si>
    <t>00093290427*</t>
  </si>
  <si>
    <t>TEMPAKU</t>
  </si>
  <si>
    <t>島谷　浩明</t>
  </si>
  <si>
    <t>ｼﾏﾔ ﾋﾛｱｷ</t>
  </si>
  <si>
    <t>00106646932*</t>
  </si>
  <si>
    <t>SHIMAYA</t>
  </si>
  <si>
    <t>Hiroaki</t>
  </si>
  <si>
    <t>大西　晟輔</t>
  </si>
  <si>
    <t>ｵｵﾆｼ ｾｲｽｹ</t>
  </si>
  <si>
    <t>00075520221*</t>
  </si>
  <si>
    <t>Seisuke</t>
  </si>
  <si>
    <t>槇野　尚輝</t>
  </si>
  <si>
    <t>ﾏｷﾉ ﾅｵｷ</t>
  </si>
  <si>
    <t>00097402325*</t>
  </si>
  <si>
    <t>屋宜　峻輔</t>
  </si>
  <si>
    <t>ﾔｷﾞ ｼｭﾝｽｹ</t>
  </si>
  <si>
    <t>00076293936*</t>
  </si>
  <si>
    <t>石谷　崚</t>
  </si>
  <si>
    <t>ｲｼﾀﾆ ﾘｮｳ</t>
  </si>
  <si>
    <t>00092065224*</t>
  </si>
  <si>
    <t>ISHITANI</t>
  </si>
  <si>
    <t>魚井　敬介</t>
  </si>
  <si>
    <t>ｳｵｲ ｹｲｽｹ</t>
  </si>
  <si>
    <t>00090107118*</t>
  </si>
  <si>
    <t>UOI</t>
  </si>
  <si>
    <t>吉田　隼人</t>
  </si>
  <si>
    <t>ﾖｼﾀﾞ ﾊﾔﾄ</t>
  </si>
  <si>
    <t>00121392927*</t>
  </si>
  <si>
    <t>嘉藤　和真</t>
  </si>
  <si>
    <t>ｶﾄｳ ｶｽﾞﾏ</t>
  </si>
  <si>
    <t>00103572119*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</si>
  <si>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</si>
  <si>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</si>
  <si>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</si>
  <si>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</si>
  <si>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</si>
  <si>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</si>
  <si>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</si>
  <si>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岡　俊輔</t>
  </si>
  <si>
    <t>ｵｶ ｼｭﾝｽｹ</t>
  </si>
  <si>
    <t>00098987445*</t>
  </si>
  <si>
    <t>金子　アレックス</t>
  </si>
  <si>
    <t>ｶﾈｺ ｱﾚｯｸｽ</t>
  </si>
  <si>
    <t>00097231527*</t>
  </si>
  <si>
    <t>KANEKO</t>
  </si>
  <si>
    <t>Alex</t>
  </si>
  <si>
    <t>八木　龍之介</t>
  </si>
  <si>
    <t>ﾔｷﾞ ﾘｭｳﾉｽｹ</t>
  </si>
  <si>
    <t>00127942328*</t>
  </si>
  <si>
    <t>青山　和輝</t>
  </si>
  <si>
    <t>ｱｵﾔﾏ ｶｽﾞｷ</t>
  </si>
  <si>
    <t>00103634421*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</si>
  <si>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</si>
  <si>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</si>
  <si>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</si>
  <si>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</si>
  <si>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</si>
  <si>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</si>
  <si>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</si>
  <si>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</si>
  <si>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</si>
  <si>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杉本　祥太</t>
  </si>
  <si>
    <t>ｽｷﾞﾓﾄ ｼｮｳﾀ</t>
  </si>
  <si>
    <t>00091944128*</t>
  </si>
  <si>
    <t>渦岡　祐貴</t>
  </si>
  <si>
    <t>ｳｽﾞｵｶ ﾕｳｷ</t>
  </si>
  <si>
    <t>00143090421*</t>
  </si>
  <si>
    <t>UZUOKA</t>
  </si>
  <si>
    <t>吉村　祐真</t>
  </si>
  <si>
    <t>ﾖｼﾑﾗ ﾕｳﾏ</t>
  </si>
  <si>
    <t>00094975943*</t>
  </si>
  <si>
    <t>那木　悠右</t>
  </si>
  <si>
    <t>ﾅｷﾞ ﾕｳｽｹ</t>
  </si>
  <si>
    <t>00104338221*</t>
  </si>
  <si>
    <t>NAGI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</si>
  <si>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</si>
  <si>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</si>
  <si>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</si>
  <si>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</si>
  <si>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</si>
  <si>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</si>
  <si>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</si>
  <si>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</si>
  <si>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杉浦　知寛</t>
  </si>
  <si>
    <t>ｽｷﾞｳﾗ ﾄﾓﾋﾛ</t>
  </si>
  <si>
    <t>00114139120*</t>
  </si>
  <si>
    <t>国吉　遼河</t>
  </si>
  <si>
    <t>ｸﾆﾖｼ ﾘｮｳｶﾞ</t>
  </si>
  <si>
    <t>00104524420*</t>
  </si>
  <si>
    <t>KUNIYOSHI</t>
  </si>
  <si>
    <t>中治　秀朗</t>
  </si>
  <si>
    <t>ﾅｶｼﾞ ﾋﾃﾞｱｷ</t>
  </si>
  <si>
    <t>00101135314*</t>
  </si>
  <si>
    <t>NAKAJI</t>
  </si>
  <si>
    <t>Hideaki</t>
  </si>
  <si>
    <t>岩崎　誠</t>
  </si>
  <si>
    <t>ｲﾜｻｷ ﾏｺﾄ</t>
  </si>
  <si>
    <t>00101188019*</t>
  </si>
  <si>
    <t>北浦　稔</t>
  </si>
  <si>
    <t>ｷﾀｳﾗ ｼﾞﾝ</t>
  </si>
  <si>
    <t>00080909733*</t>
  </si>
  <si>
    <t>KITAURA</t>
  </si>
  <si>
    <t>松村　文太</t>
  </si>
  <si>
    <t>ﾏﾂﾑﾗ ﾌﾞﾝﾀ</t>
  </si>
  <si>
    <t>00080513118*</t>
  </si>
  <si>
    <t>Bunta</t>
  </si>
  <si>
    <t>大橋　怜央</t>
  </si>
  <si>
    <t>ｵｵﾊｼ ﾚｵ</t>
  </si>
  <si>
    <t>00094374229*</t>
  </si>
  <si>
    <t>OHASHI</t>
  </si>
  <si>
    <t>水谷　颯佑</t>
  </si>
  <si>
    <t>ﾐｽﾞﾀﾆ ｿｳｽｹ</t>
  </si>
  <si>
    <t>00107298936*</t>
  </si>
  <si>
    <t>MIZUTANI</t>
  </si>
  <si>
    <t>奥村　孝太郎</t>
  </si>
  <si>
    <t>ｵｸﾑﾗ ｺｳﾀﾛｳ</t>
  </si>
  <si>
    <t>00078980234*</t>
  </si>
  <si>
    <t>村上　真矢</t>
  </si>
  <si>
    <t>ﾑﾗｶﾐ ｼﾝﾔ</t>
  </si>
  <si>
    <t>00107527426*</t>
  </si>
  <si>
    <t>西山　樹</t>
  </si>
  <si>
    <t>ﾆｼﾔﾏ ﾀﾂｷ</t>
  </si>
  <si>
    <t>00088006224*</t>
  </si>
  <si>
    <t>杉本　壮吾</t>
  </si>
  <si>
    <t>ｽｷﾞﾓﾄ ｿｳｺﾞ</t>
  </si>
  <si>
    <t>00090584733*</t>
  </si>
  <si>
    <t>喜代田　悠輝</t>
  </si>
  <si>
    <t>ｷﾖﾀ ﾕｳｷ</t>
  </si>
  <si>
    <t>00089769847*</t>
  </si>
  <si>
    <t>KIYOTA</t>
  </si>
  <si>
    <t>伊部　智哉</t>
  </si>
  <si>
    <t>ｲﾍﾞ ﾄﾓﾔ</t>
  </si>
  <si>
    <t>00091943632*</t>
  </si>
  <si>
    <t>IBE</t>
  </si>
  <si>
    <t>八木　翔也</t>
  </si>
  <si>
    <t>ﾔｷﾞ ｼｮｳﾔ</t>
  </si>
  <si>
    <t>00107810118*</t>
  </si>
  <si>
    <t>田中　健太郎</t>
  </si>
  <si>
    <t>ﾀﾅｶ ｹﾝﾀﾛｳ</t>
  </si>
  <si>
    <t>00102977127*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</si>
  <si>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</si>
  <si>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</si>
  <si>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</si>
  <si>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</si>
  <si>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</si>
  <si>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</si>
  <si>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</si>
  <si>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NAMBU</t>
  </si>
  <si>
    <t>樽見　遊佑</t>
  </si>
  <si>
    <t>ﾀﾙﾐ ﾕｳｽｹ</t>
  </si>
  <si>
    <t>00095481835*</t>
  </si>
  <si>
    <t>TARUMI</t>
  </si>
  <si>
    <t>竪山　泰正</t>
  </si>
  <si>
    <t>ﾀﾃﾔﾏ ﾔｽﾏｻ</t>
  </si>
  <si>
    <t>00087004019*</t>
  </si>
  <si>
    <t>TATEYAMA</t>
  </si>
  <si>
    <t>Yasumasa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</si>
  <si>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</si>
  <si>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</si>
  <si>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</si>
  <si>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</si>
  <si>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</si>
  <si>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</si>
  <si>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安原　侑汰</t>
  </si>
  <si>
    <t>ﾔｽﾊﾗ ﾕｳﾀ</t>
  </si>
  <si>
    <t>00086910832*</t>
  </si>
  <si>
    <t>YASUHARA</t>
  </si>
  <si>
    <t>古屋　昂大</t>
  </si>
  <si>
    <t>ﾌﾙﾔ ｺｳﾀﾞｲ</t>
  </si>
  <si>
    <t>00085630022*</t>
  </si>
  <si>
    <t>FURUYA</t>
  </si>
  <si>
    <t>吉田　創詠</t>
  </si>
  <si>
    <t>ﾖｼﾀﾞ ｿｳｴｲ</t>
  </si>
  <si>
    <t>00117692430*</t>
  </si>
  <si>
    <t>Soei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</si>
  <si>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</si>
  <si>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</si>
  <si>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</si>
  <si>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</si>
  <si>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</si>
  <si>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</si>
  <si>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</si>
  <si>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</si>
  <si>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</si>
  <si>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</si>
  <si>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</si>
  <si>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</si>
  <si>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</si>
  <si>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</si>
  <si>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</si>
  <si>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</si>
  <si>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</si>
  <si>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</si>
  <si>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</si>
  <si>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</si>
  <si>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</si>
  <si>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</si>
  <si>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</si>
  <si>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</si>
  <si>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</si>
  <si>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山添　創平</t>
  </si>
  <si>
    <t>ﾔﾏｿﾞｴ ｿｳﾍｲ</t>
  </si>
  <si>
    <t>00104286021*</t>
  </si>
  <si>
    <t>YAMAZOE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</si>
  <si>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</si>
  <si>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</si>
  <si>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</si>
  <si>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</si>
  <si>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</si>
  <si>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</si>
  <si>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</si>
  <si>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</si>
  <si>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</si>
  <si>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</si>
  <si>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</si>
  <si>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</si>
  <si>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</si>
  <si>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</si>
  <si>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</si>
  <si>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</si>
  <si>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</si>
  <si>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</si>
  <si>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</si>
  <si>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</si>
  <si>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</si>
  <si>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</si>
  <si>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</si>
  <si>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</si>
  <si>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</si>
  <si>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</si>
  <si>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</si>
  <si>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</si>
  <si>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</si>
  <si>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</si>
  <si>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</si>
  <si>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</si>
  <si>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</si>
  <si>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KATSURA</t>
  </si>
  <si>
    <t>落合　春希</t>
  </si>
  <si>
    <t>ｵﾁｱｲ ﾊﾙｷ</t>
  </si>
  <si>
    <t>00107999237*</t>
  </si>
  <si>
    <t>OCHIAI</t>
  </si>
  <si>
    <t>藪下　颯士</t>
  </si>
  <si>
    <t>ﾔﾌﾞｼﾀ ｿｳｼ</t>
  </si>
  <si>
    <t>00098718942*</t>
  </si>
  <si>
    <t>YABUSHITA</t>
  </si>
  <si>
    <t>西河　憲史</t>
  </si>
  <si>
    <t>ﾆｼｶﾜ ﾉﾘﾌﾐ</t>
  </si>
  <si>
    <t>00101217517*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</si>
  <si>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</si>
  <si>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</si>
  <si>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</si>
  <si>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</si>
  <si>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</si>
  <si>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</si>
  <si>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</si>
  <si>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</si>
  <si>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</si>
  <si>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</si>
  <si>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</si>
  <si>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世良　侑也</t>
  </si>
  <si>
    <t>ｾﾗ ﾕｳﾔ</t>
  </si>
  <si>
    <t>00101556321*</t>
  </si>
  <si>
    <t>SERA</t>
  </si>
  <si>
    <t>中田　力稀</t>
  </si>
  <si>
    <t>ﾅｶﾀ ﾘｷ</t>
  </si>
  <si>
    <t>00104141920*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</si>
  <si>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</si>
  <si>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</si>
  <si>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</si>
  <si>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</si>
  <si>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</si>
  <si>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</si>
  <si>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</si>
  <si>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</si>
  <si>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</si>
  <si>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</si>
  <si>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</si>
  <si>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</si>
  <si>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</si>
  <si>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</si>
  <si>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</si>
  <si>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</si>
  <si>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</si>
  <si>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惠中　春斗</t>
  </si>
  <si>
    <t>ｴﾅｶ ﾊﾙﾄ</t>
  </si>
  <si>
    <t>00116324017*</t>
  </si>
  <si>
    <t>ENAKA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</si>
  <si>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</si>
  <si>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</si>
  <si>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</si>
  <si>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</si>
  <si>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</si>
  <si>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</si>
  <si>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</si>
  <si>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</si>
  <si>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中嶋　和羽</t>
  </si>
  <si>
    <t>ﾅｶｼﾞﾏ ｶｽﾞﾊ</t>
  </si>
  <si>
    <t>00119459332*</t>
  </si>
  <si>
    <t>Kazuha</t>
  </si>
  <si>
    <t>石田　大河</t>
  </si>
  <si>
    <t>ｲｼﾀﾞ ﾀｲｶﾞ</t>
  </si>
  <si>
    <t>00143608224*</t>
  </si>
  <si>
    <t>宮本　喬行</t>
  </si>
  <si>
    <t>ﾐﾔﾓﾄ ﾀｶﾕｷ</t>
  </si>
  <si>
    <t>00120082316*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</si>
  <si>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</si>
  <si>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</si>
  <si>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</si>
  <si>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</si>
  <si>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</si>
  <si>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</si>
  <si>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</si>
  <si>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Isshin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</si>
  <si>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</si>
  <si>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</si>
  <si>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</si>
  <si>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</si>
  <si>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</si>
  <si>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</si>
  <si>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</si>
  <si>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</si>
  <si>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</si>
  <si>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</si>
  <si>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井上　瑞貴</t>
  </si>
  <si>
    <t>ｲﾉｳｴ ﾐｽﾞｷ</t>
  </si>
  <si>
    <t>00110834320*</t>
  </si>
  <si>
    <t>木本　悠翔</t>
  </si>
  <si>
    <t>ｷﾓﾄ ﾕｳﾄ</t>
  </si>
  <si>
    <t>00078096636*</t>
  </si>
  <si>
    <t>坂本　智基</t>
  </si>
  <si>
    <t>ｻｶﾓﾄ ﾄﾓｷ</t>
  </si>
  <si>
    <t>00077343024*</t>
  </si>
  <si>
    <t>島野　和志</t>
  </si>
  <si>
    <t>ｼﾏﾉ ｶｽﾞﾕｷ</t>
  </si>
  <si>
    <t>00115795230*</t>
  </si>
  <si>
    <t>SHIMANO</t>
  </si>
  <si>
    <t>Kazuyuki</t>
  </si>
  <si>
    <t>杉本　平汰</t>
  </si>
  <si>
    <t>ｽｷﾞﾓﾄ ﾍｲﾀ</t>
  </si>
  <si>
    <t>00109617226*</t>
  </si>
  <si>
    <t>Heita</t>
  </si>
  <si>
    <t>中角　航大</t>
  </si>
  <si>
    <t>ﾅｶｽﾞﾐ ｺｳﾀﾞｲ</t>
  </si>
  <si>
    <t>00109767939*</t>
  </si>
  <si>
    <t>NAKAZUMI</t>
  </si>
  <si>
    <t>堀　拓海</t>
  </si>
  <si>
    <t>ﾎﾘ ﾀｸﾐ</t>
  </si>
  <si>
    <t>00112684729*</t>
  </si>
  <si>
    <t>尾川　颯太</t>
  </si>
  <si>
    <t>ｵｶﾞﾜ ｿｳﾀ</t>
  </si>
  <si>
    <t>00111777125*</t>
  </si>
  <si>
    <t>谷　純太朗</t>
  </si>
  <si>
    <t>ﾀﾆ ｼﾞｭﾝﾀﾛｳ</t>
  </si>
  <si>
    <t>00089061327*</t>
  </si>
  <si>
    <t>Juntaro</t>
  </si>
  <si>
    <t>濱田　光貴</t>
  </si>
  <si>
    <t>ﾊﾏﾀﾞ ｺｳｷ</t>
  </si>
  <si>
    <t>00092248833*</t>
  </si>
  <si>
    <t>沖　尚悟</t>
  </si>
  <si>
    <t>ｵｷ ｼｮｳｺﾞ</t>
  </si>
  <si>
    <t>00107554729*</t>
  </si>
  <si>
    <t>ｻﾄｳ ﾊﾔﾃ</t>
  </si>
  <si>
    <t>00091635529*</t>
  </si>
  <si>
    <t>竹迫　蒼真</t>
  </si>
  <si>
    <t>ﾀｹｻｺ ｿｳﾏ</t>
  </si>
  <si>
    <t>00091015319*</t>
  </si>
  <si>
    <t>TAKESAKO</t>
  </si>
  <si>
    <t>寺谷　光汰</t>
  </si>
  <si>
    <t>ﾃﾗﾀﾆ ｺｳﾀ</t>
  </si>
  <si>
    <t>00091019121*</t>
  </si>
  <si>
    <t>TERATANI</t>
  </si>
  <si>
    <t>寺谷　壮汰</t>
  </si>
  <si>
    <t>ﾃﾗﾀﾆ ｿｳﾀ</t>
  </si>
  <si>
    <t>00091015723*</t>
  </si>
  <si>
    <t>平野　幸季</t>
  </si>
  <si>
    <t>ﾋﾗﾉ ｺｳｷ</t>
  </si>
  <si>
    <t>00091045221*</t>
  </si>
  <si>
    <t>桑野　航汰</t>
  </si>
  <si>
    <t>ｸﾜﾉ ｺｳﾀ</t>
  </si>
  <si>
    <t>00115657631*</t>
  </si>
  <si>
    <t>KUWANO</t>
  </si>
  <si>
    <t>幸村　侑哉</t>
  </si>
  <si>
    <t>ｺｳﾑﾗ ﾕｳﾔ</t>
  </si>
  <si>
    <t>00088861132*</t>
  </si>
  <si>
    <t>田中　俊輔</t>
  </si>
  <si>
    <t>ﾀﾅｶ ｼｭﾝｽｹ</t>
  </si>
  <si>
    <t>00087764941*</t>
  </si>
  <si>
    <t>正田　陽人</t>
  </si>
  <si>
    <t>ﾏｻﾀﾞ ﾖﾋﾄ</t>
  </si>
  <si>
    <t>00088188437*</t>
  </si>
  <si>
    <t>MASADA</t>
  </si>
  <si>
    <t>Yohito</t>
  </si>
  <si>
    <t>山根　汰一</t>
  </si>
  <si>
    <t>ﾔﾏﾈ ﾀｲﾁ</t>
  </si>
  <si>
    <t>00156117627*</t>
  </si>
  <si>
    <t>樹　亮太</t>
  </si>
  <si>
    <t>ｳｴｷ ﾘｮｳﾀ</t>
  </si>
  <si>
    <t>00099593843*</t>
  </si>
  <si>
    <t>UEKI</t>
  </si>
  <si>
    <t>須田　真央</t>
  </si>
  <si>
    <t>ｽﾀﾞ ﾏﾋﾛ</t>
  </si>
  <si>
    <t>00102658123*</t>
  </si>
  <si>
    <t>SUDA</t>
  </si>
  <si>
    <t>婦木　拓実</t>
  </si>
  <si>
    <t>ﾌｷ ﾀｸﾐ</t>
  </si>
  <si>
    <t>00132598634*</t>
  </si>
  <si>
    <t>FUKI</t>
  </si>
  <si>
    <t>宮﨑　源喜</t>
  </si>
  <si>
    <t>ﾐﾔｻﾞｷ ｹﾞﾝｷ</t>
  </si>
  <si>
    <t>00104153014*</t>
  </si>
  <si>
    <t>山﨑　真聖</t>
  </si>
  <si>
    <t>ﾔﾏｻｷ ﾏｻﾄｼ</t>
  </si>
  <si>
    <t>00164675635*</t>
  </si>
  <si>
    <t>Masatoshi</t>
  </si>
  <si>
    <t>田村　奏人</t>
  </si>
  <si>
    <t>ﾀﾑﾗ ｶﾅﾄ</t>
  </si>
  <si>
    <t>00104336320*</t>
  </si>
  <si>
    <t>Kanato</t>
  </si>
  <si>
    <t>岡田　拓海</t>
  </si>
  <si>
    <t>ｵｶﾀﾞ ﾀｸﾐ</t>
  </si>
  <si>
    <t>00125033923*</t>
  </si>
  <si>
    <t>妹尾　楓真</t>
  </si>
  <si>
    <t>ｾﾉｵ ﾌｳﾏ</t>
  </si>
  <si>
    <t>00100318821*</t>
  </si>
  <si>
    <t>SENOO</t>
  </si>
  <si>
    <t>新　博貴</t>
  </si>
  <si>
    <t>ｼﾝ ﾋﾛｷ</t>
  </si>
  <si>
    <t>00132259830*</t>
  </si>
  <si>
    <t>SHIN</t>
  </si>
  <si>
    <t>河井　颯</t>
  </si>
  <si>
    <t>ｶﾜｲ ﾊﾔﾃ</t>
  </si>
  <si>
    <t>00141124922*</t>
  </si>
  <si>
    <t>中井　真太郎</t>
  </si>
  <si>
    <t>ﾅｶｲ ｼﾝﾀﾛｳ</t>
  </si>
  <si>
    <t>00105202515*</t>
  </si>
  <si>
    <t>麻生　海斗</t>
  </si>
  <si>
    <t>ｱｿｳ ｶｲﾄ</t>
  </si>
  <si>
    <t>00134218928*</t>
  </si>
  <si>
    <t>ASO</t>
  </si>
  <si>
    <t>北埜　一真</t>
  </si>
  <si>
    <t>ｷﾀﾉ ｶｽﾞﾏ</t>
  </si>
  <si>
    <t>00148315123*</t>
  </si>
  <si>
    <t>KITANO</t>
  </si>
  <si>
    <t>藤原　悠成</t>
  </si>
  <si>
    <t>ﾌｼﾞﾜﾗ ﾕｳｾｲ</t>
  </si>
  <si>
    <t>00174247732*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</si>
  <si>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</si>
  <si>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</si>
  <si>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</si>
  <si>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</si>
  <si>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</si>
  <si>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</si>
  <si>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小川　隆太朗</t>
  </si>
  <si>
    <t>ｵｶﾞﾜ ﾘｭｳﾀﾛｳ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</si>
  <si>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</si>
  <si>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</si>
  <si>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</si>
  <si>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</si>
  <si>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</si>
  <si>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</si>
  <si>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</si>
  <si>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</si>
  <si>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</si>
  <si>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</si>
  <si>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</si>
  <si>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</si>
  <si>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泉　奏至</t>
  </si>
  <si>
    <t>ｲｽﾞﾐ ｿｳｼ</t>
  </si>
  <si>
    <t>宮本　恵成</t>
  </si>
  <si>
    <t>ﾐﾔﾓﾄ ﾖｼﾏｻ</t>
  </si>
  <si>
    <t>Yoshimasa</t>
  </si>
  <si>
    <t>安部　巴稀</t>
  </si>
  <si>
    <t>ｱﾍﾞ ﾄﾓｷ</t>
  </si>
  <si>
    <t>00086227530*</t>
  </si>
  <si>
    <t>森　祐介</t>
  </si>
  <si>
    <t>ﾓﾘ ﾕｳｽｹ</t>
  </si>
  <si>
    <t>00076443327*</t>
  </si>
  <si>
    <t>木村　竜晟</t>
  </si>
  <si>
    <t>ｷﾑﾗ ﾘｭｳｾｲ</t>
  </si>
  <si>
    <t>00070747934*</t>
  </si>
  <si>
    <t>堀田　和志</t>
  </si>
  <si>
    <t>ﾎﾘﾀ ｶｽﾞｼ</t>
  </si>
  <si>
    <t>00070816830*</t>
  </si>
  <si>
    <t>Kazushi</t>
  </si>
  <si>
    <t>安井　颯汰</t>
  </si>
  <si>
    <t>ﾔｽｲ ｿｳﾀ</t>
  </si>
  <si>
    <t>00107123115*</t>
  </si>
  <si>
    <t>YASUI</t>
  </si>
  <si>
    <t>田中　陽介</t>
  </si>
  <si>
    <t>ﾀﾅｶ ﾖｳｽｹ</t>
  </si>
  <si>
    <t>00080334018*</t>
  </si>
  <si>
    <t>豊海　宏二郎</t>
  </si>
  <si>
    <t>ﾄﾖｳﾐ ｺｳｼﾞﾛｳ</t>
  </si>
  <si>
    <t>00118193629*</t>
  </si>
  <si>
    <t>TOYOUMI</t>
  </si>
  <si>
    <t>内藤　源一郎</t>
  </si>
  <si>
    <t>ﾅｲﾄｳ ｹﾞﾝｲﾁﾛｳ</t>
  </si>
  <si>
    <t>00110198929*</t>
  </si>
  <si>
    <t>NAITO</t>
  </si>
  <si>
    <t>Genichiro</t>
  </si>
  <si>
    <t>中川　一勢</t>
  </si>
  <si>
    <t>ﾅｶｶﾞﾜ ｲｯｾｲ</t>
  </si>
  <si>
    <t>00084241120*</t>
  </si>
  <si>
    <t>中島　央人</t>
  </si>
  <si>
    <t>ﾅｶｼﾏ ﾋﾛﾄ</t>
  </si>
  <si>
    <t>00083600421*</t>
  </si>
  <si>
    <t>中本　大地</t>
  </si>
  <si>
    <t>ﾅｶﾓﾄ ﾀﾞｲﾁ</t>
  </si>
  <si>
    <t>00080385327*</t>
  </si>
  <si>
    <t>NAKAMOTO</t>
  </si>
  <si>
    <t>橋口　郁空</t>
  </si>
  <si>
    <t>ﾊｼｸﾞﾁ ｲｸ</t>
  </si>
  <si>
    <t>00079702732*</t>
  </si>
  <si>
    <t>HASHIGUCHI</t>
  </si>
  <si>
    <t>Iku</t>
  </si>
  <si>
    <t>蜂須賀　辰政</t>
  </si>
  <si>
    <t>ﾊﾁｽｶ ﾀﾂﾏｻ</t>
  </si>
  <si>
    <t>00077134830*</t>
  </si>
  <si>
    <t>HACHISUKA</t>
  </si>
  <si>
    <t>Tatsumasa</t>
  </si>
  <si>
    <t>稗田　敦哉</t>
  </si>
  <si>
    <t>ﾋｴﾀﾞ ｱﾂﾔ</t>
  </si>
  <si>
    <t>00110711314*</t>
  </si>
  <si>
    <t>HIEDA</t>
  </si>
  <si>
    <t>Atsuya</t>
  </si>
  <si>
    <t>藤澤　丈</t>
  </si>
  <si>
    <t>ﾌｼﾞｻﾜ ｼﾞｮｳ</t>
  </si>
  <si>
    <t>00153119525*</t>
  </si>
  <si>
    <t>吉門　宏祐</t>
  </si>
  <si>
    <t>ﾖｼｶﾄﾞ ｺｳｽｹ</t>
  </si>
  <si>
    <t>00060140516*</t>
  </si>
  <si>
    <t>YOSHIKADO</t>
  </si>
  <si>
    <t>朝田　康聖</t>
  </si>
  <si>
    <t>ｱｻﾀﾞ ｺｳｾｲ</t>
  </si>
  <si>
    <t>00121916020*</t>
  </si>
  <si>
    <t>ASADA</t>
  </si>
  <si>
    <t>石井　亮多</t>
  </si>
  <si>
    <t>ｲｼｲ ﾘｮｳﾀ</t>
  </si>
  <si>
    <t>00076207224*</t>
  </si>
  <si>
    <t>嘉本　容己</t>
  </si>
  <si>
    <t>ｶﾓﾄ ﾋﾛｷ</t>
  </si>
  <si>
    <t>島根県</t>
    <rPh sb="0" eb="3">
      <t>シマネケン</t>
    </rPh>
    <phoneticPr fontId="1"/>
  </si>
  <si>
    <t>00097758036*</t>
  </si>
  <si>
    <t>KAMOTO</t>
  </si>
  <si>
    <t>木村　元</t>
  </si>
  <si>
    <t>ｷﾑﾗ ｹﾞﾝ</t>
  </si>
  <si>
    <t>00113527019*</t>
  </si>
  <si>
    <t>渋谷　航平</t>
  </si>
  <si>
    <t>ｼﾌﾞﾔ ｺｳﾍｲ</t>
  </si>
  <si>
    <t>00095757336*</t>
  </si>
  <si>
    <t>SHIBUYA</t>
  </si>
  <si>
    <t>島田　拓実</t>
  </si>
  <si>
    <t>00088974844*</t>
  </si>
  <si>
    <t>田中　悠雅</t>
  </si>
  <si>
    <t>ﾀﾅｶ ﾕｳｶﾞ</t>
  </si>
  <si>
    <t>00088704633*</t>
  </si>
  <si>
    <t>Yuga</t>
  </si>
  <si>
    <t>橋本　虎大郎</t>
  </si>
  <si>
    <t>ﾊｼﾓﾄ ｺﾀﾛｳ</t>
  </si>
  <si>
    <t>00096652937*</t>
  </si>
  <si>
    <t>福﨑　友喜</t>
  </si>
  <si>
    <t>ﾌｸｻﾞｷ ﾄﾓｷ</t>
  </si>
  <si>
    <t>00089301425*</t>
  </si>
  <si>
    <t>FUKUZAKI</t>
  </si>
  <si>
    <t>古川　尊</t>
  </si>
  <si>
    <t>ﾌﾙｶﾜ ﾀｹﾙ</t>
  </si>
  <si>
    <t>00126694836*</t>
  </si>
  <si>
    <t>古野　汰樹</t>
  </si>
  <si>
    <t>ﾌﾙﾉ ﾀｲｷ</t>
  </si>
  <si>
    <t>00092456228*</t>
  </si>
  <si>
    <t>FURUNO</t>
  </si>
  <si>
    <t>吉田　健太郎</t>
  </si>
  <si>
    <t>ﾖｼﾀﾞ ｹﾝﾀﾛｳ</t>
  </si>
  <si>
    <t>00089687442*</t>
  </si>
  <si>
    <t>米田　陽太</t>
  </si>
  <si>
    <t>ﾖﾈﾀﾞ ﾖｳﾀ</t>
  </si>
  <si>
    <t>00096424227*</t>
  </si>
  <si>
    <t>天野　孝紀</t>
  </si>
  <si>
    <t>ｱﾏﾉ ｺｳｷ</t>
  </si>
  <si>
    <t>00136996842*</t>
  </si>
  <si>
    <t>菅野　壱心</t>
  </si>
  <si>
    <t>ｶﾝﾉ ｲｯｼﾝ</t>
  </si>
  <si>
    <t>00102716724*</t>
  </si>
  <si>
    <t>KANNO</t>
  </si>
  <si>
    <t>藤野　大翔</t>
  </si>
  <si>
    <t>ﾌｼﾞﾉ ﾋﾛﾄ</t>
  </si>
  <si>
    <t>00104480623*</t>
  </si>
  <si>
    <t>西本　統士</t>
  </si>
  <si>
    <t>ﾆｼﾓﾄ ﾄｳｼﾞ</t>
  </si>
  <si>
    <t>00136996943*</t>
  </si>
  <si>
    <t>Toji</t>
  </si>
  <si>
    <t>藤川　亜都夢</t>
  </si>
  <si>
    <t>ﾌｼﾞｶﾜ ｱﾄﾑ</t>
  </si>
  <si>
    <t>00102556322*</t>
  </si>
  <si>
    <t>FUJIKAWA</t>
  </si>
  <si>
    <t>八重尾　鴻</t>
  </si>
  <si>
    <t>ﾔｴｵ ｺｳ</t>
  </si>
  <si>
    <t>00105996333*</t>
  </si>
  <si>
    <t>YAEO</t>
  </si>
  <si>
    <t>尾崎　圭亮</t>
  </si>
  <si>
    <t>ｵｻﾞｷ ｹｲｽｹ</t>
  </si>
  <si>
    <t>00113325924*</t>
  </si>
  <si>
    <t>九野　耀太</t>
  </si>
  <si>
    <t>ｸﾉ ﾖｳﾀ</t>
  </si>
  <si>
    <t>00101188120*</t>
  </si>
  <si>
    <t>KUNO</t>
  </si>
  <si>
    <t>小久保　星音</t>
  </si>
  <si>
    <t>ｺｸﾎﾞ ｼｵﾝ</t>
  </si>
  <si>
    <t>00107137120*</t>
  </si>
  <si>
    <t>KOKUBO</t>
  </si>
  <si>
    <t>多賀井　悠斗</t>
  </si>
  <si>
    <t>ﾀｶﾞｲ ﾕｳﾄ</t>
  </si>
  <si>
    <t>00107298734*</t>
  </si>
  <si>
    <t>TAGAI</t>
  </si>
  <si>
    <t>田中　夢人</t>
  </si>
  <si>
    <t>ﾀﾅｶ ﾑｳﾄ</t>
  </si>
  <si>
    <t>00078658034*</t>
  </si>
  <si>
    <t>Muto</t>
  </si>
  <si>
    <t>土肥　茂樹</t>
  </si>
  <si>
    <t>ﾄﾞﾋ ｼｹﾞｷ</t>
  </si>
  <si>
    <t>00107773732*</t>
  </si>
  <si>
    <t>DOHI</t>
  </si>
  <si>
    <t>Shigeki</t>
  </si>
  <si>
    <t>永井　友也</t>
  </si>
  <si>
    <t>ﾅｶﾞｲ ﾄﾓﾔ</t>
  </si>
  <si>
    <t>00115794027*</t>
  </si>
  <si>
    <t>西芝　燎哉</t>
  </si>
  <si>
    <t>ﾆｼｼﾊﾞ ﾘｮｳﾔ</t>
  </si>
  <si>
    <t>学連</t>
  </si>
  <si>
    <t>00075369838*</t>
  </si>
  <si>
    <t>NISHISHIBA</t>
  </si>
  <si>
    <t>西谷　太一</t>
  </si>
  <si>
    <t>ﾆｼﾀﾆ ﾀｲﾁ</t>
  </si>
  <si>
    <t>00106629327*</t>
  </si>
  <si>
    <t>NISHITANI</t>
  </si>
  <si>
    <t>岡田　大典</t>
  </si>
  <si>
    <t>ｵｶﾀﾞ ﾀﾞｲｽｹ</t>
  </si>
  <si>
    <t>00107935227*</t>
  </si>
  <si>
    <t>川瀬　翔大</t>
  </si>
  <si>
    <t>ｶﾜｾ ｼｮｳﾀ</t>
  </si>
  <si>
    <t>00107734123*</t>
  </si>
  <si>
    <t>草垣　涼太</t>
  </si>
  <si>
    <t>ｸｻｶﾞｷ ﾘｮｳﾀ</t>
  </si>
  <si>
    <t>00089860334*</t>
  </si>
  <si>
    <t>KUSAGAKI</t>
  </si>
  <si>
    <t>櫻井　清剛</t>
  </si>
  <si>
    <t>ｻｸﾗｲ ｷﾖﾀｶ</t>
  </si>
  <si>
    <t>00088109632*</t>
  </si>
  <si>
    <t>関　裕大</t>
  </si>
  <si>
    <t>ｾｷ ﾕｳﾀﾞｲ</t>
  </si>
  <si>
    <t>00107979235*</t>
  </si>
  <si>
    <t>田上　凌真</t>
  </si>
  <si>
    <t>ﾀﾉｳｴ ﾘｮｳﾏ</t>
  </si>
  <si>
    <t>00106478531*</t>
  </si>
  <si>
    <t>TANOUE</t>
  </si>
  <si>
    <t>中井　歩夢</t>
  </si>
  <si>
    <t>ﾅｶｲ ｱﾕﾑ</t>
  </si>
  <si>
    <t>00092257328*</t>
  </si>
  <si>
    <t>早津　光</t>
  </si>
  <si>
    <t>ﾊﾔﾂ ﾋｶﾙ</t>
  </si>
  <si>
    <t>00088438031*</t>
  </si>
  <si>
    <t>HAYATSU</t>
  </si>
  <si>
    <t>兵頭　拓真</t>
  </si>
  <si>
    <t>ﾋｮｳﾄﾞｳ ﾀｸﾏ</t>
  </si>
  <si>
    <t>00090970227*</t>
  </si>
  <si>
    <t>HYODO</t>
  </si>
  <si>
    <t>入江　聖空</t>
  </si>
  <si>
    <t>ｲﾘｴ ｿﾗ</t>
  </si>
  <si>
    <t>00099349135*</t>
  </si>
  <si>
    <t>髙　聖翔</t>
  </si>
  <si>
    <t>ﾀｶ ﾏｻﾄ</t>
  </si>
  <si>
    <t>00132273321*</t>
  </si>
  <si>
    <t>TAKA</t>
  </si>
  <si>
    <t>Masato</t>
  </si>
  <si>
    <t>辻　蒼汰</t>
  </si>
  <si>
    <t>ﾂｼﾞ ｿｳﾀ</t>
  </si>
  <si>
    <t>00100322199*</t>
  </si>
  <si>
    <t>TSUJI</t>
  </si>
  <si>
    <t>寺本　京介</t>
  </si>
  <si>
    <t>ﾃﾗﾓﾄ ｷｮｳｽｹ</t>
  </si>
  <si>
    <t>00104970324*</t>
  </si>
  <si>
    <t>TERAMOTO</t>
  </si>
  <si>
    <t>Kyosuke</t>
  </si>
  <si>
    <t>土井　琉遠</t>
  </si>
  <si>
    <t>ﾄﾞｲ ﾘｵﾝ</t>
  </si>
  <si>
    <t>00109146930*</t>
  </si>
  <si>
    <t>Rion</t>
  </si>
  <si>
    <t>井上　夢大</t>
  </si>
  <si>
    <t>ｲﾉｳｴ ﾕｳﾀﾞｲ</t>
  </si>
  <si>
    <t>00096332326*</t>
  </si>
  <si>
    <t>宮腰　連</t>
  </si>
  <si>
    <t>ﾐﾔｺﾞｼ ﾚﾝ</t>
  </si>
  <si>
    <t>00110752824*</t>
  </si>
  <si>
    <t>MIYAGOSHI</t>
  </si>
  <si>
    <t>森田　修馬</t>
  </si>
  <si>
    <t>ﾓﾘﾀ ｼｭｳﾏ</t>
  </si>
  <si>
    <t>00095943131*</t>
  </si>
  <si>
    <t>Shuma</t>
  </si>
  <si>
    <t>木戸　陽太</t>
  </si>
  <si>
    <t>ｷﾄﾞ ﾖｳﾀ</t>
  </si>
  <si>
    <t>00105333924*</t>
  </si>
  <si>
    <t>谷口　知弘</t>
  </si>
  <si>
    <t>ﾀﾆｸﾞﾁ ﾄﾓﾋﾛ</t>
  </si>
  <si>
    <t>00166880332*</t>
  </si>
  <si>
    <t>高橋　優人</t>
  </si>
  <si>
    <t>ﾀｶﾊｼ ﾋﾛﾄ</t>
  </si>
  <si>
    <t>高橋　佑治</t>
  </si>
  <si>
    <t>ﾀｶﾊｼ ﾕｳｼﾞ</t>
  </si>
  <si>
    <t>Yuji</t>
  </si>
  <si>
    <t>三栖　滉介</t>
  </si>
  <si>
    <t>ﾐｽ ｺｳｽｹ</t>
  </si>
  <si>
    <t>MISU</t>
  </si>
  <si>
    <t>満嶌　章稔</t>
  </si>
  <si>
    <t>ﾏｼﾞﾏ ｱｷﾄｼ</t>
  </si>
  <si>
    <t>MAJIMA</t>
  </si>
  <si>
    <t>Akitoshi</t>
  </si>
  <si>
    <t>小林　俊輝</t>
  </si>
  <si>
    <t>ｺﾊﾞﾔｼ ﾄｼｷ</t>
  </si>
  <si>
    <t>佐野　嘉彦</t>
  </si>
  <si>
    <t>ｻﾉ ﾖｼﾋｺ</t>
  </si>
  <si>
    <t>00089750130*</t>
  </si>
  <si>
    <t>Yoshihiko</t>
  </si>
  <si>
    <t>木村　太陽</t>
  </si>
  <si>
    <t>ｷﾑﾗ ﾀｲﾖｳ</t>
  </si>
  <si>
    <t>00101136012*</t>
  </si>
  <si>
    <t>森本　悠雅</t>
  </si>
  <si>
    <t>ﾓﾘﾓﾄ ﾕｳﾏ</t>
  </si>
  <si>
    <t>00075150220*</t>
  </si>
  <si>
    <t>梶田　陸空</t>
  </si>
  <si>
    <t>ｶｼﾞﾀ ﾘｸ</t>
  </si>
  <si>
    <t>00090279633*</t>
  </si>
  <si>
    <t>KAJITA</t>
  </si>
  <si>
    <t>山岡　真大</t>
  </si>
  <si>
    <t>ﾔﾏｵｶ ﾏﾅﾄ</t>
  </si>
  <si>
    <t>00108105419*</t>
  </si>
  <si>
    <t>岡村　陸王</t>
  </si>
  <si>
    <t>ｵｶﾑﾗ ﾘｸｵ</t>
  </si>
  <si>
    <t>00089345938*</t>
  </si>
  <si>
    <t>Rikuo</t>
  </si>
  <si>
    <t>濱本　竜多</t>
  </si>
  <si>
    <t>ﾊﾏﾓﾄ ﾘｭｳﾀ</t>
  </si>
  <si>
    <t>00087800730*</t>
  </si>
  <si>
    <t>HAMAMOTO</t>
  </si>
  <si>
    <t>丸高　創平</t>
  </si>
  <si>
    <t>ﾏﾙﾀｶ ｿｳﾍｲ</t>
  </si>
  <si>
    <t>00164794334*</t>
  </si>
  <si>
    <t>MARUTAKA</t>
  </si>
  <si>
    <t>清原　凌河</t>
  </si>
  <si>
    <t>ｷﾖﾊﾗ ﾘｮｳｶﾞ</t>
  </si>
  <si>
    <t>00107530622*</t>
  </si>
  <si>
    <t>KIYOHARA</t>
  </si>
  <si>
    <t>安藤　駿輔</t>
  </si>
  <si>
    <t>ｱﾝﾄﾞｳ ｼｭﾝｽｹ</t>
  </si>
  <si>
    <t>00108142622*</t>
  </si>
  <si>
    <t>大藪　輝</t>
  </si>
  <si>
    <t>ｵｵﾔﾌﾞ ｱｷﾗ</t>
  </si>
  <si>
    <t>00127606830*</t>
  </si>
  <si>
    <t>OYABU</t>
  </si>
  <si>
    <t>執行　隼之介</t>
  </si>
  <si>
    <t>ｼｷﾞｮｳ ｼｭﾝﾉｽｹ</t>
  </si>
  <si>
    <t>00092212723*</t>
  </si>
  <si>
    <t>SHIGYO</t>
  </si>
  <si>
    <t>Shunnosuke</t>
  </si>
  <si>
    <t>吉村　圭一朗</t>
  </si>
  <si>
    <t>ﾖｼﾑﾗ ｹｲｲﾁﾛｳ</t>
  </si>
  <si>
    <t>00089198944*</t>
  </si>
  <si>
    <t>吉元　大晟</t>
  </si>
  <si>
    <t>ﾖｼﾓﾄ ﾀｲｾｲ</t>
  </si>
  <si>
    <t>00076450931*</t>
  </si>
  <si>
    <t>中平　貴之</t>
  </si>
  <si>
    <t>ﾅｶﾋﾗ ﾀｶﾕｷ</t>
  </si>
  <si>
    <t>00088132325*</t>
  </si>
  <si>
    <t>NAKAHIRA</t>
  </si>
  <si>
    <t>伊勢脇　洸太</t>
  </si>
  <si>
    <t>ｲｾﾜｷ ｺｳﾀ</t>
  </si>
  <si>
    <t>00164794435*</t>
  </si>
  <si>
    <t>ISEWAKI</t>
  </si>
  <si>
    <t>堀　修典</t>
  </si>
  <si>
    <t>ﾎﾘ ｼｭｳｽｹ</t>
  </si>
  <si>
    <t>00076020924*</t>
  </si>
  <si>
    <t>西端　将司</t>
  </si>
  <si>
    <t>ﾆｼﾊﾞﾀ ﾏｻｼ</t>
  </si>
  <si>
    <t>00088465334*</t>
  </si>
  <si>
    <t>NISHIBATA</t>
  </si>
  <si>
    <t>舛谷　大成</t>
  </si>
  <si>
    <t>ﾏｽﾀﾆ ﾀｲｾｲ</t>
  </si>
  <si>
    <t>00143707426*</t>
  </si>
  <si>
    <t>MASUTANI</t>
  </si>
  <si>
    <t>藤村　雅紀</t>
  </si>
  <si>
    <t>ﾌｼﾞﾑﾗ ﾏｻｷ</t>
  </si>
  <si>
    <t>00121068422*</t>
  </si>
  <si>
    <t>FUJIMURA</t>
  </si>
  <si>
    <t>喜井　翼</t>
  </si>
  <si>
    <t>ｷｲ ﾂﾊﾞｻ</t>
  </si>
  <si>
    <t>00108142723*</t>
  </si>
  <si>
    <t>KII</t>
  </si>
  <si>
    <t>奥村　和樹</t>
  </si>
  <si>
    <t>ｵｸﾑﾗ ｶｽﾞｷ</t>
  </si>
  <si>
    <t>00075091830*</t>
  </si>
  <si>
    <t>中村　勇斗</t>
  </si>
  <si>
    <t>ﾅｶﾑﾗ ﾕｳﾄ</t>
  </si>
  <si>
    <t>00125703321*</t>
  </si>
  <si>
    <t>寳田　力</t>
  </si>
  <si>
    <t>ﾎｳﾀﾞ ﾁｶﾗ</t>
  </si>
  <si>
    <t>00080207320*</t>
  </si>
  <si>
    <t>HODA</t>
  </si>
  <si>
    <t>Chikara</t>
  </si>
  <si>
    <t>近藤　元</t>
  </si>
  <si>
    <t>ｺﾝﾄﾞｳ ﾊｼﾞﾒ</t>
  </si>
  <si>
    <t>00097957340*</t>
  </si>
  <si>
    <t>田村　翔</t>
  </si>
  <si>
    <t>ﾀﾑﾗ ｼｮｳ</t>
  </si>
  <si>
    <t>00121709020*</t>
  </si>
  <si>
    <t>吉歳　匠吾</t>
  </si>
  <si>
    <t>ﾖｼﾄｼ ｼｮｳｺﾞ</t>
  </si>
  <si>
    <t>00076440324*</t>
  </si>
  <si>
    <t>YOSHITOSHI</t>
  </si>
  <si>
    <t>大路　龍之介</t>
  </si>
  <si>
    <t>ｵｵｼﾞ ﾘｭｳﾉｽｹ</t>
  </si>
  <si>
    <t>00094159634*</t>
  </si>
  <si>
    <t>OJI</t>
  </si>
  <si>
    <t>吾郷　優介</t>
  </si>
  <si>
    <t>ｱｺﾞｳ ﾕｳｽｹ</t>
  </si>
  <si>
    <t>00115830826*</t>
  </si>
  <si>
    <t>AGO</t>
  </si>
  <si>
    <t>籾谷　憲司</t>
  </si>
  <si>
    <t>ﾓﾐﾀﾆ ｹﾝｼﾞ</t>
  </si>
  <si>
    <t>00090812828*</t>
  </si>
  <si>
    <t>MOMITANI</t>
  </si>
  <si>
    <t>Kenji</t>
  </si>
  <si>
    <t>住田　夢大</t>
  </si>
  <si>
    <t>ｽﾐﾀ ﾕｳﾄ</t>
  </si>
  <si>
    <t>00099606232*</t>
  </si>
  <si>
    <t>SUMITA</t>
  </si>
  <si>
    <t>堀内　貫志</t>
  </si>
  <si>
    <t>ﾎﾘｳﾁ ｶﾝｼ</t>
  </si>
  <si>
    <t>00132893329*</t>
  </si>
  <si>
    <t>HORIUCHI</t>
  </si>
  <si>
    <t>Kanshi</t>
  </si>
  <si>
    <t>木村　烈</t>
  </si>
  <si>
    <t>ｷﾑﾗ ﾚﾂ</t>
  </si>
  <si>
    <t>00101620515*</t>
  </si>
  <si>
    <t>Retsu</t>
  </si>
  <si>
    <t>西川　隼叶</t>
  </si>
  <si>
    <t>ﾆｼｶﾜ ﾊﾔﾄ</t>
  </si>
  <si>
    <t>00101306819*</t>
  </si>
  <si>
    <t>藤田　剛史</t>
  </si>
  <si>
    <t>ﾌｼﾞﾀ ﾂﾖｼ</t>
  </si>
  <si>
    <t>00101799330*</t>
  </si>
  <si>
    <t>丹　颯汰</t>
  </si>
  <si>
    <t>ﾀﾝ ﾊﾔﾀ</t>
  </si>
  <si>
    <t>00100987833*</t>
  </si>
  <si>
    <t>宗和　夏槻</t>
  </si>
  <si>
    <t>ｿｳﾜ ｶﾂｷ</t>
  </si>
  <si>
    <t>00138407730*</t>
  </si>
  <si>
    <t>SOWA</t>
  </si>
  <si>
    <t>Katsuki</t>
  </si>
  <si>
    <t>筒井　翔星</t>
  </si>
  <si>
    <t>ﾂﾂｲ ｼｮｳｾｲ</t>
  </si>
  <si>
    <t>00101097624*</t>
  </si>
  <si>
    <t>TSUTSUI</t>
  </si>
  <si>
    <t>Shosei</t>
  </si>
  <si>
    <t>伊辻　海太</t>
  </si>
  <si>
    <t>ｲﾂｼﾞ ｶｲﾀ</t>
  </si>
  <si>
    <t>00101245013*</t>
  </si>
  <si>
    <t>ITSUJI</t>
  </si>
  <si>
    <t>中西　海翔</t>
  </si>
  <si>
    <t>ﾅｶﾆｼ ｶｲﾄ</t>
  </si>
  <si>
    <t>00099869041*</t>
  </si>
  <si>
    <t>笹川　祐人</t>
  </si>
  <si>
    <t>ｻｻｶﾞﾜ ﾕｳﾄ</t>
  </si>
  <si>
    <t>00166880837*</t>
  </si>
  <si>
    <t>SASAGAWA</t>
  </si>
  <si>
    <t>上野　雄輝</t>
  </si>
  <si>
    <t>ｳｴﾉ ﾕｳｷ</t>
  </si>
  <si>
    <t>00099474033*</t>
  </si>
  <si>
    <t>前田　明博</t>
  </si>
  <si>
    <t>ﾏｴﾀﾞ ｱｷﾋﾛ</t>
  </si>
  <si>
    <t>00116819632*</t>
  </si>
  <si>
    <t>中国</t>
    <rPh sb="0" eb="2">
      <t>チュウゴク</t>
    </rPh>
    <phoneticPr fontId="4"/>
  </si>
  <si>
    <t>伊藤　瀬奈</t>
  </si>
  <si>
    <t>ｲﾄｳ ｾﾅ</t>
  </si>
  <si>
    <t>00115648429*</t>
  </si>
  <si>
    <t>角谷　和磨</t>
  </si>
  <si>
    <t>ｶｸﾀﾆ ｶｽﾞﾏ</t>
  </si>
  <si>
    <t>00113775933*</t>
  </si>
  <si>
    <t>KAKUTANI</t>
  </si>
  <si>
    <t>勝　琉斗</t>
  </si>
  <si>
    <t>ｶﾂ ﾘｭｳﾄ</t>
  </si>
  <si>
    <t>00114366930*</t>
  </si>
  <si>
    <t>KATSU</t>
  </si>
  <si>
    <t>坂井　汰久</t>
  </si>
  <si>
    <t>ｻｶｲ ﾀｸ</t>
  </si>
  <si>
    <t>00111973628*</t>
  </si>
  <si>
    <t>塩屋　風太</t>
  </si>
  <si>
    <t>ｼｵﾔ ﾌｳﾀ</t>
  </si>
  <si>
    <t>00115439326*</t>
  </si>
  <si>
    <t>SHIOYA</t>
  </si>
  <si>
    <t>山坂　隼也</t>
  </si>
  <si>
    <t>ﾔﾏｻｶ ｼｭﾝﾔ</t>
  </si>
  <si>
    <t>00113070416*</t>
  </si>
  <si>
    <t>YAMASAKA</t>
  </si>
  <si>
    <t>Shunya</t>
  </si>
  <si>
    <t>成瀬　三太</t>
  </si>
  <si>
    <t>ﾅﾙｾ ｻﾝﾀ</t>
  </si>
  <si>
    <t>00117769031*</t>
  </si>
  <si>
    <t>NARUSE</t>
  </si>
  <si>
    <t>Santa</t>
  </si>
  <si>
    <t>小宮　泰誠</t>
  </si>
  <si>
    <t>ｺﾐﾔ ﾀｲｾｲ</t>
  </si>
  <si>
    <t>00118912628*</t>
  </si>
  <si>
    <t>KOMIYA</t>
  </si>
  <si>
    <t>穂積　華</t>
  </si>
  <si>
    <t>ﾎﾂﾞﾐ ﾊﾅ</t>
  </si>
  <si>
    <t>00118129527*</t>
  </si>
  <si>
    <t>HOZUMI</t>
  </si>
  <si>
    <t>Hana</t>
  </si>
  <si>
    <t>杉山　遥晃</t>
  </si>
  <si>
    <t>ｽｷﾞﾔﾏ ﾊﾙｱｷ</t>
  </si>
  <si>
    <t>00114228523*</t>
  </si>
  <si>
    <t>Haruaki</t>
  </si>
  <si>
    <t>真木　駿祐</t>
  </si>
  <si>
    <t>ﾏｷ ｼｭﾝｽｹ</t>
  </si>
  <si>
    <t>00119457431*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</si>
  <si>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</si>
  <si>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</si>
  <si>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</si>
  <si>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</si>
  <si>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</si>
  <si>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</si>
  <si>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</si>
  <si>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Hironori</t>
  </si>
  <si>
    <t>丸尾　勇人</t>
  </si>
  <si>
    <t>ﾏﾙｵ ﾊﾔﾄ</t>
  </si>
  <si>
    <t>00117077427*</t>
  </si>
  <si>
    <t>MARUO</t>
  </si>
  <si>
    <t>山形　晃誠</t>
  </si>
  <si>
    <t>ﾔﾏｶﾞﾀ ｺｳｾｲ</t>
  </si>
  <si>
    <t>00113101188*</t>
  </si>
  <si>
    <t>YAMAGATA</t>
  </si>
  <si>
    <t>大西　拓海</t>
  </si>
  <si>
    <t>ｵｵﾆｼ ﾀｸﾐ</t>
  </si>
  <si>
    <t>00117861428*</t>
  </si>
  <si>
    <t>谷垣　賢</t>
  </si>
  <si>
    <t>ﾀﾆｶﾞｷ ｻﾄｼ</t>
  </si>
  <si>
    <t>00087039229*</t>
  </si>
  <si>
    <t>TANIGAKI</t>
  </si>
  <si>
    <t>若江　亮平</t>
  </si>
  <si>
    <t>ﾜｶｴ ﾘｮｳﾍｲ</t>
  </si>
  <si>
    <t>00090630725*</t>
  </si>
  <si>
    <t>WAKAE</t>
  </si>
  <si>
    <t>前田　楓太</t>
  </si>
  <si>
    <t>ﾏｴﾀﾞ ﾌｳﾀ</t>
  </si>
  <si>
    <t>00086780130*</t>
  </si>
  <si>
    <t>安藤　寛峻</t>
  </si>
  <si>
    <t>ｱﾝﾄﾞｳ ﾋﾛﾀｶ</t>
  </si>
  <si>
    <t>00098288338*</t>
  </si>
  <si>
    <t>Hirotaka</t>
  </si>
  <si>
    <t>佐藤　勇斗</t>
  </si>
  <si>
    <t>ｻﾄｳ ﾊﾔﾄ</t>
  </si>
  <si>
    <t>00051147523*</t>
  </si>
  <si>
    <t>南川　魁生</t>
  </si>
  <si>
    <t>ﾐﾅﾐｶﾜ ｶｲｾｲ</t>
  </si>
  <si>
    <t>00076829537*</t>
  </si>
  <si>
    <t>MINAMIKAWA</t>
  </si>
  <si>
    <t>Kaisei</t>
  </si>
  <si>
    <t>矢野　大輔</t>
  </si>
  <si>
    <t>ﾔﾉ ﾀﾞｲｽｹ</t>
  </si>
  <si>
    <t>00091023520*</t>
  </si>
  <si>
    <t>山崎　大毅</t>
  </si>
  <si>
    <t>ﾔﾏｻﾞｷ ﾀｲｷ</t>
  </si>
  <si>
    <t>00103133213*</t>
  </si>
  <si>
    <t>佐々木　太一</t>
  </si>
  <si>
    <t>ｻｻｷ ﾀｲﾁ</t>
  </si>
  <si>
    <t>00076847032*</t>
  </si>
  <si>
    <t>横谷　陸哉</t>
  </si>
  <si>
    <t>ﾖｺﾀﾆ ﾘｸﾔ</t>
  </si>
  <si>
    <t>00076848134*</t>
  </si>
  <si>
    <t>YOKOTANI</t>
  </si>
  <si>
    <t>山科　真之介</t>
  </si>
  <si>
    <t>ﾔﾏｼﾅ ｼﾝﾉｽｹ</t>
  </si>
  <si>
    <t>00075444731*</t>
  </si>
  <si>
    <t>YAMASHINA</t>
  </si>
  <si>
    <t>塚原　啓太</t>
  </si>
  <si>
    <t>ﾂｶﾊﾗ ｹｲﾀ</t>
  </si>
  <si>
    <t>00077658437*</t>
  </si>
  <si>
    <t>TSUKAHARA</t>
  </si>
  <si>
    <t>山本　空知</t>
  </si>
  <si>
    <t>ﾔﾏﾓﾄ ｿﾗﾁ</t>
  </si>
  <si>
    <t>00084039226*</t>
  </si>
  <si>
    <t>前村　土温</t>
  </si>
  <si>
    <t>ﾏｴﾑﾗ ﾄｵﾝ</t>
  </si>
  <si>
    <t>00080662426*</t>
  </si>
  <si>
    <t>MAEMURA</t>
  </si>
  <si>
    <t>Toon</t>
  </si>
  <si>
    <t>三島　泰樹</t>
  </si>
  <si>
    <t>ﾐｼﾏ ﾀｲｷ</t>
  </si>
  <si>
    <t>00079999851*</t>
  </si>
  <si>
    <t>篠原　直生</t>
  </si>
  <si>
    <t>ｼﾉﾊﾗ ﾅｵ</t>
  </si>
  <si>
    <t>00111680219*</t>
  </si>
  <si>
    <t>SHINOHARA</t>
  </si>
  <si>
    <t>Nao</t>
  </si>
  <si>
    <t>上田　陽介</t>
  </si>
  <si>
    <t>ｳｴﾀﾞ ﾖｳｽｹ</t>
  </si>
  <si>
    <t>00102821216*</t>
  </si>
  <si>
    <t>渡邊　拓海</t>
  </si>
  <si>
    <t>ﾜﾀﾅﾍﾞ ﾀｸﾐ</t>
  </si>
  <si>
    <t>00080352321*</t>
  </si>
  <si>
    <t>松下　亘騎</t>
  </si>
  <si>
    <t>ﾏﾂｼﾀ ｺｳｷ</t>
  </si>
  <si>
    <t>00077327127*</t>
  </si>
  <si>
    <t>MATSUSHITA</t>
  </si>
  <si>
    <t>小原　悠平</t>
  </si>
  <si>
    <t>ｵﾊﾗ ﾕｳﾍｲ</t>
  </si>
  <si>
    <t>00083386028*</t>
  </si>
  <si>
    <t>高見　哉多</t>
  </si>
  <si>
    <t>ﾀｶﾐ ｶﾅﾀ</t>
  </si>
  <si>
    <t>00080333118*</t>
  </si>
  <si>
    <t>TAKAMI</t>
  </si>
  <si>
    <t>Kanata</t>
  </si>
  <si>
    <t>平田　岳</t>
  </si>
  <si>
    <t>ﾋﾗﾀ ｶﾞｸ</t>
  </si>
  <si>
    <t>00075213826*</t>
  </si>
  <si>
    <t>宮田　耕太郎</t>
  </si>
  <si>
    <t>ﾐﾔﾀ ｺｳﾀﾛｳ</t>
  </si>
  <si>
    <t>00112679632*</t>
  </si>
  <si>
    <t>MIYATA</t>
  </si>
  <si>
    <t>髙木　拓人</t>
  </si>
  <si>
    <t>ﾀｶｷ ﾀｸﾄ</t>
  </si>
  <si>
    <t>00097766742*</t>
  </si>
  <si>
    <t>TAKAKI</t>
  </si>
  <si>
    <t>森脇　寛太</t>
  </si>
  <si>
    <t>ﾓﾘﾜｷ ｶﾝﾀ</t>
  </si>
  <si>
    <t>00092733226*</t>
  </si>
  <si>
    <t>MORIWAKI</t>
  </si>
  <si>
    <t>幡中　涼太</t>
  </si>
  <si>
    <t>ﾊﾀﾅｶ ﾘｮｳﾀ</t>
  </si>
  <si>
    <t>00091529228*</t>
  </si>
  <si>
    <t>HATANAKA</t>
  </si>
  <si>
    <t>青野　智也</t>
  </si>
  <si>
    <t>ｱｵﾉ ﾄﾓﾔ</t>
  </si>
  <si>
    <t>00099904031*</t>
  </si>
  <si>
    <t>AONO</t>
  </si>
  <si>
    <t>木塚　海詩</t>
  </si>
  <si>
    <t>ｷﾂﾞｶ ｶｲｼ</t>
  </si>
  <si>
    <t>00088464030*</t>
  </si>
  <si>
    <t>KIZUKA</t>
  </si>
  <si>
    <t>Kaishi</t>
  </si>
  <si>
    <t>大西　悠生</t>
  </si>
  <si>
    <t>ｵｵﾆｼ ﾕｳｾｲ</t>
  </si>
  <si>
    <t>00091313421*</t>
  </si>
  <si>
    <t>福本　雄太</t>
  </si>
  <si>
    <t>ﾌｸﾓﾄ ﾕｳﾀ</t>
  </si>
  <si>
    <t>00161554022*</t>
  </si>
  <si>
    <t>谷垣　幹</t>
  </si>
  <si>
    <t>ﾀﾆｶﾞｷ ﾂﾖｼ</t>
  </si>
  <si>
    <t>00088410122*</t>
  </si>
  <si>
    <t>増田　陸人</t>
  </si>
  <si>
    <t>ﾏｼﾀﾞ ﾘｸﾄ</t>
  </si>
  <si>
    <t>00100539624*</t>
  </si>
  <si>
    <t>MASHIDA</t>
  </si>
  <si>
    <t>渕本　太陽</t>
  </si>
  <si>
    <t>ﾌﾁﾓﾄ ﾀｲﾖｳ</t>
  </si>
  <si>
    <t>00088171227*</t>
  </si>
  <si>
    <t>FUCHIMOTO</t>
  </si>
  <si>
    <t>伊藤　拓真</t>
  </si>
  <si>
    <t>ｲﾄｳ ﾀｸﾏ</t>
  </si>
  <si>
    <t>00125521016*</t>
  </si>
  <si>
    <t>水内　政孝</t>
  </si>
  <si>
    <t>ﾐｽﾞｳﾁ ﾏｻﾀｶ</t>
  </si>
  <si>
    <t>00124493427*</t>
  </si>
  <si>
    <t>MIZUUCHI</t>
  </si>
  <si>
    <t>Masataka</t>
  </si>
  <si>
    <t>藤代　理久</t>
  </si>
  <si>
    <t>ﾌｼﾞｼﾛ ﾘｸ</t>
  </si>
  <si>
    <t>00096013928*</t>
  </si>
  <si>
    <t>FUJISHIRO</t>
  </si>
  <si>
    <t>角川　裕哉</t>
  </si>
  <si>
    <t>ｶﾄﾞｶﾜ ﾕｳﾔ</t>
  </si>
  <si>
    <t>00083417023*</t>
  </si>
  <si>
    <t>KADOKAWA</t>
  </si>
  <si>
    <t>中山　翔太</t>
  </si>
  <si>
    <t>ﾅｶﾔﾏ ｼｮｳﾀ</t>
  </si>
  <si>
    <t>00089579442*</t>
  </si>
  <si>
    <t>北村　健人</t>
  </si>
  <si>
    <t>ｷﾀﾑﾗ ｹﾝﾄ</t>
  </si>
  <si>
    <t>00073611826*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</si>
  <si>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</si>
  <si>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</si>
  <si>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</si>
  <si>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</si>
  <si>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</si>
  <si>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</si>
  <si>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</si>
  <si>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則岡　颯太</t>
  </si>
  <si>
    <t>ﾉﾘｵｶ ｿｳﾀ</t>
  </si>
  <si>
    <t>00088483637*</t>
  </si>
  <si>
    <t>NORIOKA</t>
  </si>
  <si>
    <t>藤本　亮</t>
  </si>
  <si>
    <t>ﾌｼﾞﾓﾄ ﾘｮｳ</t>
  </si>
  <si>
    <t>00165403524*</t>
  </si>
  <si>
    <t>古賀　天</t>
  </si>
  <si>
    <t>ｺｶﾞ ﾀｶﾄ</t>
  </si>
  <si>
    <t>00104032818*</t>
  </si>
  <si>
    <t>KOGA</t>
  </si>
  <si>
    <t>出口　友淳</t>
  </si>
  <si>
    <t>ﾃﾞｸﾞﾁ ﾄﾓｱﾂ</t>
  </si>
  <si>
    <t>00138845938*</t>
  </si>
  <si>
    <t>DEGUCHI</t>
  </si>
  <si>
    <t>Tomoatsu</t>
  </si>
  <si>
    <t>西田　匠見</t>
  </si>
  <si>
    <t>ﾆｼﾀﾞ ﾀｸﾐ</t>
  </si>
  <si>
    <t>00098807234*</t>
  </si>
  <si>
    <t>増田　圭紀</t>
  </si>
  <si>
    <t>ﾏｽﾀﾞ ﾖｼｷ</t>
  </si>
  <si>
    <t>00089483840*</t>
  </si>
  <si>
    <t>宮阪　朋宏</t>
  </si>
  <si>
    <t>ﾐﾔｻｶ ﾄﾓﾋﾛ</t>
  </si>
  <si>
    <t>00100665523*</t>
  </si>
  <si>
    <t>平尾　瑛</t>
  </si>
  <si>
    <t>ﾋﾗｵ ｱｷﾗ</t>
  </si>
  <si>
    <t>00091353122*</t>
  </si>
  <si>
    <t>HIRAO</t>
  </si>
  <si>
    <t>岡部　恵大</t>
  </si>
  <si>
    <t>ｵｶﾍﾞ ｹｲﾀ</t>
  </si>
  <si>
    <t>00133669937*</t>
  </si>
  <si>
    <t>OKABE</t>
  </si>
  <si>
    <t>岡田　亮太</t>
  </si>
  <si>
    <t>ｵｶﾀﾞ ﾘｮｳﾀ</t>
  </si>
  <si>
    <t>00122647931*</t>
  </si>
  <si>
    <t>平井　康士朗</t>
  </si>
  <si>
    <t>ﾋﾗｲ ｺｳｼﾛｳ</t>
  </si>
  <si>
    <t>00104348727*</t>
  </si>
  <si>
    <t>小田　悠汰</t>
  </si>
  <si>
    <t>ｵﾀﾞ ﾕｳﾀ</t>
  </si>
  <si>
    <t>00135832426*</t>
  </si>
  <si>
    <t>新谷　浩生</t>
  </si>
  <si>
    <t>ｼﾝﾀﾆ ﾋﾛｷ</t>
  </si>
  <si>
    <t>00102727120*</t>
  </si>
  <si>
    <t>SHINTANI</t>
  </si>
  <si>
    <t>唐治谷　翔大</t>
  </si>
  <si>
    <t>ﾄｼﾞﾀﾆ ｼｮｳﾀﾞｲ</t>
  </si>
  <si>
    <t>00087508432*</t>
  </si>
  <si>
    <t>TOJITANI</t>
  </si>
  <si>
    <t>Shodai</t>
  </si>
  <si>
    <t>山本　倫士</t>
  </si>
  <si>
    <t>ﾔﾏﾓﾄ ｻﾄｼ</t>
  </si>
  <si>
    <t>00104353420*</t>
  </si>
  <si>
    <t>重吉　振一郎</t>
  </si>
  <si>
    <t>ｼｹﾞﾖｼ ｼﾝｲﾁﾛｳ</t>
  </si>
  <si>
    <t>00109990129*</t>
  </si>
  <si>
    <t>SHIGEYOSHI</t>
  </si>
  <si>
    <t>櫻田　涼太</t>
  </si>
  <si>
    <t>ｻｸﾗﾀﾞ ﾘｮｳﾀ</t>
  </si>
  <si>
    <t>00174832934*</t>
  </si>
  <si>
    <t>SAKURADA</t>
  </si>
  <si>
    <t>辻中　悠河</t>
  </si>
  <si>
    <t>ﾂｼﾞﾅｶ ﾕｳｶﾞ</t>
  </si>
  <si>
    <t>00100202712*</t>
  </si>
  <si>
    <t>TSUJINAKA</t>
  </si>
  <si>
    <t>井内　陽希</t>
  </si>
  <si>
    <t>ｲｳﾁ ﾊﾙｷ</t>
  </si>
  <si>
    <t>00080973229*</t>
  </si>
  <si>
    <t>IUCHI</t>
  </si>
  <si>
    <t>石井　克樹</t>
  </si>
  <si>
    <t>ｲｼｲ ｶﾂｷ</t>
  </si>
  <si>
    <t>00080618326*</t>
  </si>
  <si>
    <t>福留　斗真</t>
  </si>
  <si>
    <t>ﾌｸﾄﾞﾒ ﾄｳﾏ</t>
  </si>
  <si>
    <t>00107792127*</t>
  </si>
  <si>
    <t>FUKUDOME</t>
  </si>
  <si>
    <t>小川　侑真</t>
  </si>
  <si>
    <t>ｵｶﾞﾜ ﾕｳﾏ</t>
  </si>
  <si>
    <t>00075289536*</t>
  </si>
  <si>
    <t>尾崎　舷太</t>
  </si>
  <si>
    <t>ｵｻﾞｷ ｹﾞﾝﾀ</t>
  </si>
  <si>
    <t>00107814425*</t>
  </si>
  <si>
    <t>海江田　祥瑛</t>
  </si>
  <si>
    <t>ｶｲｴﾀﾞ ｼｮｳｴｲ</t>
  </si>
  <si>
    <t>00078774033*</t>
  </si>
  <si>
    <t>KAIEDA</t>
  </si>
  <si>
    <t>Shoei</t>
  </si>
  <si>
    <t>加治木　悠真</t>
  </si>
  <si>
    <t>ｶｼﾞｷ ﾕｳﾏ</t>
  </si>
  <si>
    <t>00074354629*</t>
  </si>
  <si>
    <t>KAJIKI</t>
  </si>
  <si>
    <t>加藤　真郷</t>
  </si>
  <si>
    <t>ｶﾄｳ ﾏｻﾄ</t>
  </si>
  <si>
    <t>00076858539*</t>
  </si>
  <si>
    <t>河野　龍也</t>
  </si>
  <si>
    <t>ｺｳﾉ ﾀﾂﾔ</t>
  </si>
  <si>
    <t>00080517930*</t>
  </si>
  <si>
    <t>KONO</t>
  </si>
  <si>
    <t>阪口　颯良</t>
  </si>
  <si>
    <t>ｻｶｸﾞﾁ ｿﾗ</t>
  </si>
  <si>
    <t>00077283330*</t>
  </si>
  <si>
    <t>坂本　高誼</t>
  </si>
  <si>
    <t>ｻｶﾓﾄ ﾀｶﾖｼ</t>
  </si>
  <si>
    <t>00091115724*</t>
  </si>
  <si>
    <t>Takayoshi</t>
  </si>
  <si>
    <t>杉田　想一朗</t>
  </si>
  <si>
    <t>ｽｷﾞﾀ ｿｳｲﾁﾛｳ</t>
  </si>
  <si>
    <t>00118446125*</t>
  </si>
  <si>
    <t>SUGITA</t>
  </si>
  <si>
    <t>高松　千也</t>
  </si>
  <si>
    <t>ﾀｶﾏﾂ ﾁﾅﾘ</t>
  </si>
  <si>
    <t>00074753026*</t>
  </si>
  <si>
    <t>TAKAMATSU</t>
  </si>
  <si>
    <t>Chinari</t>
  </si>
  <si>
    <t>田中　大督</t>
  </si>
  <si>
    <t>ﾀﾅｶ ﾀﾞｲｽｹ</t>
  </si>
  <si>
    <t>00107568128*</t>
  </si>
  <si>
    <t>中野　隼</t>
  </si>
  <si>
    <t>ﾅｶﾉ ﾊﾔﾄ</t>
  </si>
  <si>
    <t>00107527325*</t>
  </si>
  <si>
    <t>中間　雅人</t>
  </si>
  <si>
    <t>ﾅｶﾏ ﾏｻﾄ</t>
  </si>
  <si>
    <t>00074238933*</t>
  </si>
  <si>
    <t>NAKAMA</t>
  </si>
  <si>
    <t>中山　貴晶</t>
  </si>
  <si>
    <t>ﾅｶﾔﾏ ﾀｶｱｷ</t>
  </si>
  <si>
    <t>00090686332*</t>
  </si>
  <si>
    <t>Takaaki</t>
  </si>
  <si>
    <t>本田　貴大</t>
  </si>
  <si>
    <t>ﾎﾝﾀﾞ ﾀｶﾋﾛ</t>
  </si>
  <si>
    <t>00075736331*</t>
  </si>
  <si>
    <t>HONDA</t>
  </si>
  <si>
    <t>初田　尚基</t>
  </si>
  <si>
    <t>ﾊﾂﾀﾞ ﾅｵｷ</t>
  </si>
  <si>
    <t>00081460322*</t>
  </si>
  <si>
    <t>HATSUDA</t>
  </si>
  <si>
    <t>福沢　光希</t>
  </si>
  <si>
    <t>ﾌｸｻﾜ ﾃﾙｷ</t>
  </si>
  <si>
    <t>00163899339*</t>
  </si>
  <si>
    <t>FUKUSAWA</t>
  </si>
  <si>
    <t>Teruki</t>
  </si>
  <si>
    <t>二井　悠太</t>
  </si>
  <si>
    <t>ﾌﾀｲ ﾕｳﾀ</t>
  </si>
  <si>
    <t>00077855537*</t>
  </si>
  <si>
    <t>FUTAI</t>
  </si>
  <si>
    <t>前川　樹</t>
  </si>
  <si>
    <t>ﾏｴｶﾜ ｲﾂｷ</t>
  </si>
  <si>
    <t>00076338734*</t>
  </si>
  <si>
    <t>諸山　直樹</t>
  </si>
  <si>
    <t>ﾓﾛﾔﾏ ﾅｵｷ</t>
  </si>
  <si>
    <t>00081462425*</t>
  </si>
  <si>
    <t>MOROYAMA</t>
  </si>
  <si>
    <t>山本　稔太</t>
  </si>
  <si>
    <t>ﾔﾏﾓﾄ ｼﾞﾝﾀ</t>
  </si>
  <si>
    <t>00118645530*</t>
  </si>
  <si>
    <t>Jinta</t>
  </si>
  <si>
    <t>山本　頼希</t>
  </si>
  <si>
    <t>ﾔﾏﾓﾄ ﾗｲｷ</t>
  </si>
  <si>
    <t>00087488338*</t>
  </si>
  <si>
    <t>Raiki</t>
  </si>
  <si>
    <t>浅尾　颯</t>
  </si>
  <si>
    <t>ｱｻｵ ﾊﾔﾃ</t>
  </si>
  <si>
    <t>00086289437*</t>
  </si>
  <si>
    <t>ASAO</t>
  </si>
  <si>
    <t>伊左治　優斗</t>
  </si>
  <si>
    <t>ｲｻｼﾞ ﾕｳﾄ</t>
  </si>
  <si>
    <t>00130541014*</t>
  </si>
  <si>
    <t>ISAJI</t>
  </si>
  <si>
    <t>伊崎　健太郎</t>
  </si>
  <si>
    <t>ｲｻﾞｷ ｹﾝﾀﾛｳ</t>
  </si>
  <si>
    <t>00090512320*</t>
  </si>
  <si>
    <t>IZAKI</t>
  </si>
  <si>
    <t>柏堂　翔太</t>
  </si>
  <si>
    <t>ｶｼﾜﾄﾞｳ ｼｮｳﾀ</t>
  </si>
  <si>
    <t>00088556133*</t>
  </si>
  <si>
    <t>KASHIWADO</t>
  </si>
  <si>
    <t>河村　颯志</t>
  </si>
  <si>
    <t>ｶﾜﾑﾗ ｿｳｼ</t>
  </si>
  <si>
    <t>00088736537*</t>
  </si>
  <si>
    <t>呉原　昌希</t>
  </si>
  <si>
    <t>ｸﾚﾊﾗ ｼｮｳｷ</t>
  </si>
  <si>
    <t>00092810424*</t>
  </si>
  <si>
    <t>KUREHARA</t>
  </si>
  <si>
    <t>新田　颯斗</t>
  </si>
  <si>
    <t>ｼﾝﾃﾞﾝ ﾊﾔﾄ</t>
  </si>
  <si>
    <t>00088219432*</t>
  </si>
  <si>
    <t>SHINDEN</t>
  </si>
  <si>
    <t>服部　結月</t>
  </si>
  <si>
    <t>ﾊｯﾄﾘ ﾕﾂﾞｷ</t>
  </si>
  <si>
    <t>00108030214*</t>
  </si>
  <si>
    <t>廣野　温大</t>
  </si>
  <si>
    <t>ﾋﾛﾉ ﾊﾙﾄ</t>
  </si>
  <si>
    <t>00089260025*</t>
  </si>
  <si>
    <t>HIRONO</t>
  </si>
  <si>
    <t>古谷　皆人</t>
  </si>
  <si>
    <t>ﾌﾙﾀﾆ ﾐﾅﾄ</t>
  </si>
  <si>
    <t>00107986233*</t>
  </si>
  <si>
    <t>Minato</t>
  </si>
  <si>
    <t>本多　凌生</t>
  </si>
  <si>
    <t>ﾎﾝﾀﾞ ﾘｮｳｾｲ</t>
  </si>
  <si>
    <t>00153670325*</t>
  </si>
  <si>
    <t>三橋　凌久</t>
  </si>
  <si>
    <t>ﾐﾂﾊｼ ﾘｸ</t>
  </si>
  <si>
    <t>00090267226*</t>
  </si>
  <si>
    <t>MITSUHASHI</t>
  </si>
  <si>
    <t>宮本　康成</t>
  </si>
  <si>
    <t>ﾐﾔﾓﾄ ｺｳｾｲ</t>
  </si>
  <si>
    <t>00094127427*</t>
  </si>
  <si>
    <t>宗石　悠希</t>
  </si>
  <si>
    <t>ﾑﾈｲｼ ﾕｳｷ</t>
  </si>
  <si>
    <t>00092227325*</t>
  </si>
  <si>
    <t>MUNEISHI</t>
  </si>
  <si>
    <t>祐島　陸人</t>
  </si>
  <si>
    <t>ﾕｳｼﾏ ﾘｸﾄ</t>
  </si>
  <si>
    <t>00089334936*</t>
  </si>
  <si>
    <t>YUSHIMA</t>
  </si>
  <si>
    <t>大葉　遼</t>
  </si>
  <si>
    <t>ｵｵﾊﾞ ﾘｮｳ</t>
  </si>
  <si>
    <t>00100825521*</t>
  </si>
  <si>
    <t>押井　耀</t>
  </si>
  <si>
    <t>ｵｼｲ ｶｶﾞﾔ</t>
  </si>
  <si>
    <t>00099351532*</t>
  </si>
  <si>
    <t>OSHII</t>
  </si>
  <si>
    <t>梶田　風也</t>
  </si>
  <si>
    <t>ｶｼﾞﾀ ﾌｳﾔ</t>
  </si>
  <si>
    <t>00141670524*</t>
  </si>
  <si>
    <t>Fuya</t>
  </si>
  <si>
    <t>北澤　太晟</t>
  </si>
  <si>
    <t>ｷﾀｻﾞﾜ ﾀｲｾｲ</t>
  </si>
  <si>
    <t>00107482729*</t>
  </si>
  <si>
    <t>ｷﾑﾗ ﾊｼﾞﾒ</t>
  </si>
  <si>
    <t>00099547943*</t>
  </si>
  <si>
    <t>木村　海和</t>
  </si>
  <si>
    <t>ｷﾑﾗ ﾐﾅﾄ</t>
  </si>
  <si>
    <t>00101006614*</t>
  </si>
  <si>
    <t>黒岩　依央</t>
  </si>
  <si>
    <t>ｸﾛｲﾜ ｲｵ</t>
  </si>
  <si>
    <t>00103757326*</t>
  </si>
  <si>
    <t>KUROIWA</t>
  </si>
  <si>
    <t>Io</t>
  </si>
  <si>
    <t>國谷　和飛</t>
  </si>
  <si>
    <t>ｸﾆﾀﾆ ｶｽﾞﾄ</t>
  </si>
  <si>
    <t>00133287630*</t>
  </si>
  <si>
    <t>KUNITANI</t>
  </si>
  <si>
    <t>陶　康平</t>
  </si>
  <si>
    <t>ｽｴ ｺｳﾍｲ</t>
  </si>
  <si>
    <t>00099044733*</t>
  </si>
  <si>
    <t>SUE</t>
  </si>
  <si>
    <t>高橋　正汰</t>
  </si>
  <si>
    <t>ﾀｶﾊｼ ｼｮｳﾀ</t>
  </si>
  <si>
    <t>00099687645*</t>
  </si>
  <si>
    <t>竹内　優作</t>
  </si>
  <si>
    <t>ﾀｹｳﾁ ﾕｳｻｸ</t>
  </si>
  <si>
    <t>00100361011*</t>
  </si>
  <si>
    <t>田中　裕一郎</t>
  </si>
  <si>
    <t>ﾀﾅｶ ﾕｳｲﾁﾛｳ</t>
  </si>
  <si>
    <t>00099649744*</t>
  </si>
  <si>
    <t>飛田　駿星</t>
  </si>
  <si>
    <t>ﾄﾋﾞﾀ ﾘｭｳﾄ</t>
  </si>
  <si>
    <t>00107850930*</t>
  </si>
  <si>
    <t>TOBITA</t>
  </si>
  <si>
    <t>濵田　竜宜</t>
  </si>
  <si>
    <t>ﾊﾏﾀﾞ ﾘｭｳｷ</t>
  </si>
  <si>
    <t>00135256123*</t>
  </si>
  <si>
    <t>前田　斎心</t>
  </si>
  <si>
    <t>ﾏｴﾀﾞ ｲｯｼﾝ</t>
  </si>
  <si>
    <t>00099909642*</t>
  </si>
  <si>
    <t>宮田　成輝</t>
  </si>
  <si>
    <t>ﾐﾔﾀ ﾅﾙｷ</t>
  </si>
  <si>
    <t>00100244112*</t>
  </si>
  <si>
    <t>山下　太陽</t>
  </si>
  <si>
    <t>ﾔﾏｼﾀ ﾀｲﾖｳ</t>
  </si>
  <si>
    <t>00104807121*</t>
  </si>
  <si>
    <t>横峰　卓也</t>
  </si>
  <si>
    <t>ﾖｺﾐﾈ ﾀｸﾔ</t>
  </si>
  <si>
    <t>00134232116*</t>
  </si>
  <si>
    <t>YOKOMINE</t>
  </si>
  <si>
    <t>大谷　光希</t>
  </si>
  <si>
    <t>ｵｵﾀﾆ ｺｳｷ</t>
  </si>
  <si>
    <t>00099908540*</t>
  </si>
  <si>
    <t>OTANI</t>
  </si>
  <si>
    <t>仲西　壱馬</t>
  </si>
  <si>
    <t>ﾅｶﾆｼ ｶｽﾞﾏ</t>
  </si>
  <si>
    <t>00100110477*</t>
  </si>
  <si>
    <t>毛塚　貴雅</t>
  </si>
  <si>
    <t>ｹﾂﾞｶ ﾀｶﾏｻ</t>
  </si>
  <si>
    <t>00105111110*</t>
  </si>
  <si>
    <t>KEZUKA</t>
  </si>
  <si>
    <t>尾松　祐治</t>
  </si>
  <si>
    <t>ｵﾏﾂ ﾕｳｼﾞ</t>
  </si>
  <si>
    <t>00109202418*</t>
  </si>
  <si>
    <t>OMATSU</t>
  </si>
  <si>
    <t>北本　雄士</t>
  </si>
  <si>
    <t>ｷﾀﾓﾄ ﾕｳｼﾞ</t>
  </si>
  <si>
    <t>00098978041*</t>
  </si>
  <si>
    <t>KITAMOTO</t>
  </si>
  <si>
    <t>植田　絢慎</t>
  </si>
  <si>
    <t>ｳｴﾀﾞ ｹﾝｼﾝ</t>
  </si>
  <si>
    <t>00101846929*</t>
  </si>
  <si>
    <t>伊藤　茜哉</t>
  </si>
  <si>
    <t>ｲﾄｳ ｾﾝﾔ</t>
  </si>
  <si>
    <t>00098907235*</t>
  </si>
  <si>
    <t>Senya</t>
  </si>
  <si>
    <t>広瀬　裕大</t>
  </si>
  <si>
    <t>ﾋﾛｾ ﾕｳﾀ</t>
  </si>
  <si>
    <t>00143246424*</t>
  </si>
  <si>
    <t>HIROSE</t>
  </si>
  <si>
    <t>井口　士心</t>
  </si>
  <si>
    <t>ｲｸﾞﾁ ﾔﾏﾄ</t>
  </si>
  <si>
    <t>00148648435*</t>
  </si>
  <si>
    <t>IGUCHI</t>
  </si>
  <si>
    <t>Yamato</t>
  </si>
  <si>
    <t>泉　佑真</t>
  </si>
  <si>
    <t>ｲｽﾞﾐ ﾕｳﾏ</t>
  </si>
  <si>
    <t>00120072517*</t>
  </si>
  <si>
    <t>岩田　幸大</t>
  </si>
  <si>
    <t>ｲﾜﾀ ｺｳﾀﾞｲ</t>
  </si>
  <si>
    <t>00111276321*</t>
  </si>
  <si>
    <t>上野　佑太朗</t>
  </si>
  <si>
    <t>ｳｴﾉ ﾕｳﾀﾛｳ</t>
  </si>
  <si>
    <t>00114927832*</t>
  </si>
  <si>
    <t>Yutaro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</si>
  <si>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</si>
  <si>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</si>
  <si>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</si>
  <si>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</si>
  <si>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</si>
  <si>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</si>
  <si>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</si>
  <si>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金倉　帆希</t>
  </si>
  <si>
    <t>ｶﾅｸﾗ ﾎﾏﾚ</t>
  </si>
  <si>
    <t>00113035013*</t>
  </si>
  <si>
    <t>KANAKURA</t>
  </si>
  <si>
    <t>田中　一郎</t>
  </si>
  <si>
    <t>ﾀﾅｶ ｲﾁﾛｳ</t>
  </si>
  <si>
    <t>00143762730*</t>
  </si>
  <si>
    <t>Ichiro</t>
  </si>
  <si>
    <t>寺崎　晃基</t>
  </si>
  <si>
    <t>ﾃﾗｻｷ ｺｳｷ</t>
  </si>
  <si>
    <t>00119519026*</t>
  </si>
  <si>
    <t>TERASAKI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</si>
  <si>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</si>
  <si>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</si>
  <si>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</si>
  <si>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</si>
  <si>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</si>
  <si>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</si>
  <si>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米田　知真</t>
  </si>
  <si>
    <t>ﾖﾈﾀﾞ ｶｽﾞﾏ</t>
  </si>
  <si>
    <t>00129440828*</t>
  </si>
  <si>
    <t>坂井　颯太</t>
  </si>
  <si>
    <t>ｻｶｲ ｿｳﾀ</t>
  </si>
  <si>
    <t>00115404621*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</si>
  <si>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</si>
  <si>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</si>
  <si>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</si>
  <si>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</si>
  <si>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</si>
  <si>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</si>
  <si>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</si>
  <si>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</si>
  <si>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</si>
  <si>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</si>
  <si>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</si>
  <si>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</si>
  <si>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</si>
  <si>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</si>
  <si>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</si>
  <si>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</si>
  <si>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</si>
  <si>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</si>
  <si>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渡邊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</si>
  <si>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</si>
  <si>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</si>
  <si>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</si>
  <si>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</si>
  <si>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</si>
  <si>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</si>
  <si>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</si>
  <si>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</si>
  <si>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</si>
  <si>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今村　理人</t>
  </si>
  <si>
    <t>ｲﾏﾑﾗ ﾏｻﾄ</t>
  </si>
  <si>
    <t>00144507223*</t>
  </si>
  <si>
    <t>IMAMURA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</si>
  <si>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</si>
  <si>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</si>
  <si>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</si>
  <si>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</si>
  <si>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</si>
  <si>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</si>
  <si>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竹内　璃空弥</t>
  </si>
  <si>
    <t>ﾀｹｳﾁ ﾘｸﾔ</t>
  </si>
  <si>
    <t>00119938132*</t>
  </si>
  <si>
    <t>味方　海斗</t>
  </si>
  <si>
    <t>ｱｼﾞｶﾀ ｶｲﾄ</t>
  </si>
  <si>
    <t>00062529933*</t>
  </si>
  <si>
    <t>AJIKATA</t>
  </si>
  <si>
    <t>嵐　健太</t>
  </si>
  <si>
    <t>ｱﾗｼ ｹﾝﾀ</t>
  </si>
  <si>
    <t>00089617839*</t>
  </si>
  <si>
    <t>ARASHI</t>
  </si>
  <si>
    <t>稲葉　丈人</t>
  </si>
  <si>
    <t>ｲﾅﾊﾞ ﾀｹﾄ</t>
  </si>
  <si>
    <t>00070621420*</t>
  </si>
  <si>
    <t>INABA</t>
  </si>
  <si>
    <t>角本　拓也</t>
  </si>
  <si>
    <t>ｶｸﾓﾄ ﾀｸﾔ</t>
  </si>
  <si>
    <t>00066606226*</t>
  </si>
  <si>
    <t>KAKUMOTO</t>
  </si>
  <si>
    <t>坂口　智樹</t>
  </si>
  <si>
    <t>ｻｶｸﾞﾁ ﾄﾓｷ</t>
  </si>
  <si>
    <t>00063269935*</t>
  </si>
  <si>
    <t>大内　陸</t>
  </si>
  <si>
    <t>ｵｵｳﾁ ﾘｸ</t>
  </si>
  <si>
    <t>00077028226*</t>
  </si>
  <si>
    <t>OUCHI</t>
  </si>
  <si>
    <t>濱崎　佳真</t>
  </si>
  <si>
    <t>ﾊﾏｻｷ ｹｲﾏ</t>
  </si>
  <si>
    <t>00086029429*</t>
  </si>
  <si>
    <t>HAMASAKI</t>
  </si>
  <si>
    <t>Keima</t>
  </si>
  <si>
    <t>幅田　真史</t>
  </si>
  <si>
    <t>ﾊﾊﾞﾀ ﾏｻｼ</t>
  </si>
  <si>
    <t>00053635628*</t>
  </si>
  <si>
    <t>HABATA</t>
  </si>
  <si>
    <t>細谷　雅貴</t>
  </si>
  <si>
    <t>ﾎｿﾔ ﾏｻｷ</t>
  </si>
  <si>
    <t>00055503927*</t>
  </si>
  <si>
    <t>HOSOYA</t>
  </si>
  <si>
    <t>安藤　亮介</t>
  </si>
  <si>
    <t>ｱﾝﾄﾞｳ ﾘｮｳｽｹ</t>
  </si>
  <si>
    <t>00121786025*</t>
  </si>
  <si>
    <t>植木　雄大</t>
  </si>
  <si>
    <t>ｳｴｷ ﾕｳﾀﾞｲ</t>
  </si>
  <si>
    <t>00076600524*</t>
  </si>
  <si>
    <t>上村　侑</t>
  </si>
  <si>
    <t>ｳｴﾑﾗ ﾕｳ</t>
  </si>
  <si>
    <t>00150862729*</t>
  </si>
  <si>
    <t>宇野　篤彦</t>
  </si>
  <si>
    <t>ｳﾉ ｱﾂﾋｺ</t>
  </si>
  <si>
    <t>00109481528*</t>
  </si>
  <si>
    <t>Atsuhiko</t>
  </si>
  <si>
    <t>岡嶌　峻平</t>
  </si>
  <si>
    <t>ｵｶｼﾞﾏ ｼｭﾝﾍﾟｲ</t>
  </si>
  <si>
    <t>00108747330*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</si>
  <si>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</si>
  <si>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</si>
  <si>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</si>
  <si>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</si>
  <si>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</si>
  <si>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</si>
  <si>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</si>
  <si>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</si>
  <si>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</si>
  <si>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末原　壮馬</t>
  </si>
  <si>
    <t>ｽｴﾊﾗ ｿｳﾏ</t>
  </si>
  <si>
    <t>00077998242*</t>
  </si>
  <si>
    <t>SUEHARA</t>
  </si>
  <si>
    <t>高橋　考輝</t>
  </si>
  <si>
    <t>ﾀｶﾊｼ ｺｳｷ</t>
  </si>
  <si>
    <t>00077640832*</t>
  </si>
  <si>
    <t>中田　小太郎</t>
  </si>
  <si>
    <t>ﾅｶﾀ ｺﾀﾛｳ</t>
  </si>
  <si>
    <t>00115436626*</t>
  </si>
  <si>
    <t>前田　拓巳</t>
  </si>
  <si>
    <t>ﾏｴﾀﾞ ﾀｸﾐ</t>
  </si>
  <si>
    <t>00079375334*</t>
  </si>
  <si>
    <t>山口　龍真</t>
  </si>
  <si>
    <t>ﾔﾏｸﾞﾁ ﾘｭｳｼﾝ</t>
  </si>
  <si>
    <t>00076192631*</t>
  </si>
  <si>
    <t>Ryushin</t>
  </si>
  <si>
    <t>山田　恭佑</t>
  </si>
  <si>
    <t>ﾔﾏﾀﾞ ｷｮｳｽｹ</t>
  </si>
  <si>
    <t>00077001318*</t>
  </si>
  <si>
    <t>吉川　知宏</t>
  </si>
  <si>
    <t>ﾖｼｶﾜ ﾁﾋﾛ</t>
  </si>
  <si>
    <t>00077687338*</t>
  </si>
  <si>
    <t>瀬川　大翔</t>
  </si>
  <si>
    <t>ｾｶﾞﾜ ﾋﾛﾄ</t>
  </si>
  <si>
    <t>00120810012*</t>
  </si>
  <si>
    <t>SEGAWA</t>
  </si>
  <si>
    <t>中谷　颯太</t>
  </si>
  <si>
    <t>ﾅｶﾀﾆ ｿｳﾀ</t>
  </si>
  <si>
    <t>00106542018*</t>
  </si>
  <si>
    <t>中部　拓斗</t>
  </si>
  <si>
    <t>ﾅｶﾍﾞ ﾀｸﾄ</t>
  </si>
  <si>
    <t>00163229528*</t>
  </si>
  <si>
    <t>NAKABE</t>
  </si>
  <si>
    <t>長田　紳太郎</t>
  </si>
  <si>
    <t>ﾅｶﾞﾀ ｼﾝﾀﾛｳ</t>
  </si>
  <si>
    <t>00091690631*</t>
  </si>
  <si>
    <t>成瀬　朝日</t>
  </si>
  <si>
    <t>ﾅﾙｾ ｱｻﾋ</t>
  </si>
  <si>
    <t>00114662929*</t>
  </si>
  <si>
    <t>二宮　章</t>
  </si>
  <si>
    <t>ﾆﾉﾐﾔ ｱｷﾗ</t>
  </si>
  <si>
    <t>00080258427*</t>
  </si>
  <si>
    <t>NINOMIYA</t>
  </si>
  <si>
    <t>伴野　凪都</t>
  </si>
  <si>
    <t>ﾊﾞﾝﾉ ﾅｷﾞﾄ</t>
  </si>
  <si>
    <t>00111815724*</t>
  </si>
  <si>
    <t>BANNO</t>
  </si>
  <si>
    <t>Nagito</t>
  </si>
  <si>
    <t>平西　幸貴</t>
  </si>
  <si>
    <t>ﾋﾗﾆｼ ｺｳｷ</t>
  </si>
  <si>
    <t>00088170024*</t>
  </si>
  <si>
    <t>HIRANISHI</t>
  </si>
  <si>
    <t>深津　新太郎</t>
  </si>
  <si>
    <t>ﾌｶﾂ ｼﾝﾀﾛｳ</t>
  </si>
  <si>
    <t>00086568336*</t>
  </si>
  <si>
    <t>FUKATSU</t>
  </si>
  <si>
    <t>藤木　瑞生</t>
  </si>
  <si>
    <t>ﾌｼﾞｷ ﾐｽﾞｷ</t>
  </si>
  <si>
    <t>00092015118*</t>
  </si>
  <si>
    <t>FUJIKI</t>
  </si>
  <si>
    <t>山城　爽輔</t>
  </si>
  <si>
    <t>ﾔﾏｼﾛ ｿｳｽｹ</t>
  </si>
  <si>
    <t>00088369135*</t>
  </si>
  <si>
    <t>尾野　泰成</t>
  </si>
  <si>
    <t>ｵﾉ ﾀｲｾｲ</t>
  </si>
  <si>
    <t>00106624423*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</si>
  <si>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</si>
  <si>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</si>
  <si>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</si>
  <si>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</si>
  <si>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</si>
  <si>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</si>
  <si>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</si>
  <si>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</si>
  <si>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</si>
  <si>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</si>
  <si>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</si>
  <si>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</si>
  <si>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</si>
  <si>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</si>
  <si>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長野　慎之介</t>
  </si>
  <si>
    <t>ﾅｶﾞﾉ ｼﾝﾉｽｹ</t>
  </si>
  <si>
    <t>00124480221*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</si>
  <si>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</si>
  <si>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</si>
  <si>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</si>
  <si>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</si>
  <si>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</si>
  <si>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</si>
  <si>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</si>
  <si>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</si>
  <si>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</si>
  <si>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</si>
  <si>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</si>
  <si>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</si>
  <si>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</si>
  <si>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</si>
  <si>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</si>
  <si>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</si>
  <si>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</si>
  <si>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</si>
  <si>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</si>
  <si>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細谷　亮介</t>
  </si>
  <si>
    <t>ﾎｿﾔ ﾘｮｳｽｹ</t>
  </si>
  <si>
    <t>00133794532*</t>
  </si>
  <si>
    <t>米澤　晴惟</t>
  </si>
  <si>
    <t>ﾖﾈｻﾞﾜ ﾊﾙﾉﾌﾞ</t>
  </si>
  <si>
    <t>00100181415*</t>
  </si>
  <si>
    <t>大藪　敬二郎</t>
  </si>
  <si>
    <t>ｵｵﾔﾌﾞ ｹｲｼﾞﾛｳ</t>
  </si>
  <si>
    <t>00132532521*</t>
  </si>
  <si>
    <t>Keijiro</t>
  </si>
  <si>
    <t>古川　悠太</t>
  </si>
  <si>
    <t>ﾌﾙｶﾜ ﾕｳﾀ</t>
  </si>
  <si>
    <t>00087422326*</t>
  </si>
  <si>
    <t>宇佐美　雄章</t>
  </si>
  <si>
    <t>ｳｻﾐ ﾀｹｱｷ</t>
  </si>
  <si>
    <t>00066772735*</t>
  </si>
  <si>
    <t>USAMI</t>
  </si>
  <si>
    <t>Takeaki</t>
  </si>
  <si>
    <t>峰山　達希</t>
  </si>
  <si>
    <t>ﾐﾈﾔﾏ ﾀﾂｷ</t>
  </si>
  <si>
    <t>00060729832*</t>
  </si>
  <si>
    <t>MINEYAMA</t>
  </si>
  <si>
    <t>山前　諒真</t>
  </si>
  <si>
    <t>ﾔﾏﾏｴ ﾘｮｳﾏ</t>
  </si>
  <si>
    <t>00112327016*</t>
  </si>
  <si>
    <t>YAMAMAE</t>
  </si>
  <si>
    <t>寺井　雄大</t>
  </si>
  <si>
    <t>ﾃﾗｲ ﾕｳﾀﾞｲ</t>
  </si>
  <si>
    <t>00107796232*</t>
  </si>
  <si>
    <t>北村　翠</t>
  </si>
  <si>
    <t>ｷﾀﾑﾗ ｽｲ</t>
  </si>
  <si>
    <t>00107715021*</t>
  </si>
  <si>
    <t>Sui</t>
  </si>
  <si>
    <t>廣瀬　壮太朗</t>
  </si>
  <si>
    <t>ﾋﾛｾ ｿｳﾀﾛｳ</t>
  </si>
  <si>
    <t>00145231420*</t>
  </si>
  <si>
    <t>三本木　優也</t>
  </si>
  <si>
    <t>ｻﾝﾎﾞﾝｷﾞ ﾕｳﾔ</t>
  </si>
  <si>
    <t>00108226322*</t>
  </si>
  <si>
    <t>SAMBONGI</t>
  </si>
  <si>
    <t>板東　帝太</t>
  </si>
  <si>
    <t>ﾊﾞﾝﾄﾞｳ ｵｳﾀ</t>
  </si>
  <si>
    <t>00089029634*</t>
  </si>
  <si>
    <t>Ota</t>
  </si>
  <si>
    <t>井上　陽登</t>
  </si>
  <si>
    <t>ｲﾉｳｴ ｱｷﾄ</t>
  </si>
  <si>
    <t>00108158730*</t>
  </si>
  <si>
    <t>Akito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</si>
  <si>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</si>
  <si>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</si>
  <si>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</si>
  <si>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</si>
  <si>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</si>
  <si>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</si>
  <si>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</si>
  <si>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</si>
  <si>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</si>
  <si>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</si>
  <si>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</si>
  <si>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</si>
  <si>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</si>
  <si>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</si>
  <si>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</si>
  <si>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</si>
  <si>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大橋　星太</t>
  </si>
  <si>
    <t>ｵｵﾊｼ ｼｮｳﾀ</t>
  </si>
  <si>
    <t>00107633121*</t>
  </si>
  <si>
    <t>井口　大地</t>
  </si>
  <si>
    <t>ｲｸﾞﾁ ﾀﾞｲﾁ</t>
  </si>
  <si>
    <t>00099883441*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</si>
  <si>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</si>
  <si>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</si>
  <si>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</si>
  <si>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</si>
  <si>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</si>
  <si>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</si>
  <si>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</si>
  <si>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</si>
  <si>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</si>
  <si>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吉田　篤郎</t>
  </si>
  <si>
    <t>ﾖｼﾀﾞ ｱﾂﾛｳ</t>
  </si>
  <si>
    <t>00103839226*</t>
  </si>
  <si>
    <t>Atsuro</t>
  </si>
  <si>
    <t>戸田　晶</t>
  </si>
  <si>
    <t>ﾄﾀﾞ ｱｷﾗ</t>
  </si>
  <si>
    <t>00128992637*</t>
  </si>
  <si>
    <t>TODA</t>
  </si>
  <si>
    <t>柴坂　磨拓</t>
  </si>
  <si>
    <t>ｼﾊﾞｻｶ ﾏﾋﾛ</t>
  </si>
  <si>
    <t>00075584130*</t>
  </si>
  <si>
    <t>SHIBASAKA</t>
  </si>
  <si>
    <t>山下　真翔</t>
  </si>
  <si>
    <t>ﾔﾏｼﾀ ﾏﾅﾄ</t>
  </si>
  <si>
    <t>00099742940*</t>
  </si>
  <si>
    <t>五十棲　瑞樹</t>
  </si>
  <si>
    <t>ｲｿｽﾞﾐ ﾐｽﾞｷ</t>
  </si>
  <si>
    <t>00108071219*</t>
  </si>
  <si>
    <t>ISOZUMI</t>
  </si>
  <si>
    <t>岩井　誠大</t>
  </si>
  <si>
    <t>ｲﾜｲ ｾｲﾀﾞｲ</t>
  </si>
  <si>
    <t>00108057425*</t>
  </si>
  <si>
    <t>Seidai</t>
  </si>
  <si>
    <t>山本　直生</t>
  </si>
  <si>
    <t>ﾔﾏﾓﾄ ﾅｵｷ</t>
  </si>
  <si>
    <t>00108163928*</t>
  </si>
  <si>
    <t>廣田　光彦</t>
  </si>
  <si>
    <t>ﾋﾛﾀ ﾐﾂﾋｺ</t>
  </si>
  <si>
    <t>00080091119*</t>
  </si>
  <si>
    <t>Mitsuhiko</t>
  </si>
  <si>
    <t>田村　星哉</t>
  </si>
  <si>
    <t>ﾀﾑﾗ ｾｲﾔ</t>
  </si>
  <si>
    <t>00095564332*</t>
  </si>
  <si>
    <t>山添　裕生</t>
  </si>
  <si>
    <t>ﾔﾏｿﾞｴ ﾋﾛｷ</t>
  </si>
  <si>
    <t>00143706930*</t>
  </si>
  <si>
    <t>木田　慧司</t>
  </si>
  <si>
    <t>ｷﾀﾞ ｻﾄｼ</t>
  </si>
  <si>
    <t>00107569028*</t>
  </si>
  <si>
    <t>中沢　実夢</t>
  </si>
  <si>
    <t>ﾅｶｻﾞﾜ ﾐﾕ</t>
  </si>
  <si>
    <t>00107494833*</t>
  </si>
  <si>
    <t>Miyu</t>
  </si>
  <si>
    <t>松木　聖直</t>
  </si>
  <si>
    <t>ﾏﾂｷ ﾏｻﾅｵ</t>
  </si>
  <si>
    <t>00087395739*</t>
  </si>
  <si>
    <t>MATSUKI</t>
  </si>
  <si>
    <t>Masanao</t>
  </si>
  <si>
    <t>田中　佑弥</t>
  </si>
  <si>
    <t>ﾀﾅｶ ﾕｳﾔ</t>
  </si>
  <si>
    <t>00087393838*</t>
  </si>
  <si>
    <t>野田　昂汰</t>
  </si>
  <si>
    <t>ﾉﾀﾞ ｺｳﾀ</t>
  </si>
  <si>
    <t>00107875937*</t>
  </si>
  <si>
    <t>松原　光汰</t>
  </si>
  <si>
    <t>ﾏﾂﾊﾞﾗ ｺｳﾀ</t>
  </si>
  <si>
    <t>00089849139*</t>
  </si>
  <si>
    <t>藤原　翔真</t>
  </si>
  <si>
    <t>ﾌｼﾞﾜﾗ ｼｮｳﾏ</t>
  </si>
  <si>
    <t>00107586936*</t>
  </si>
  <si>
    <t>Shoma</t>
  </si>
  <si>
    <t>田中　柊</t>
  </si>
  <si>
    <t>ﾀﾅｶ ｼｭｳ</t>
  </si>
  <si>
    <t>00107895737*</t>
  </si>
  <si>
    <t>Shu</t>
  </si>
  <si>
    <t>渡邊　准基</t>
  </si>
  <si>
    <t>ﾜﾀﾅﾍﾞ ｼﾞｭﾝｷ</t>
  </si>
  <si>
    <t>00107895939*</t>
  </si>
  <si>
    <t>Junki</t>
  </si>
  <si>
    <t>福井　伯</t>
  </si>
  <si>
    <t>ﾌｸｲ ﾊｸ</t>
  </si>
  <si>
    <t>00108299130*</t>
  </si>
  <si>
    <t>Haku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</si>
  <si>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</si>
  <si>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</si>
  <si>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</si>
  <si>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</si>
  <si>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</si>
  <si>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</si>
  <si>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村本　海玖斗</t>
  </si>
  <si>
    <t>ﾑﾗﾓﾄ ﾐｸﾄ</t>
  </si>
  <si>
    <t>00108045422*</t>
  </si>
  <si>
    <t>MURAMOTO</t>
  </si>
  <si>
    <t>Mikuto</t>
  </si>
  <si>
    <t>中西　遼</t>
  </si>
  <si>
    <t>ﾅｶﾆｼ ﾘｮｳ</t>
  </si>
  <si>
    <t>00108045725*</t>
  </si>
  <si>
    <t>辰巳　晃誠</t>
  </si>
  <si>
    <t>ﾀﾂﾐ ｺｳｾｲ</t>
  </si>
  <si>
    <t>00100880825*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</si>
  <si>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</si>
  <si>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</si>
  <si>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</si>
  <si>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</si>
  <si>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</si>
  <si>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</si>
  <si>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</si>
  <si>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</si>
  <si>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</si>
  <si>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</si>
  <si>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藤掛　舜也</t>
  </si>
  <si>
    <t>ﾌｼﾞｶｹ ｼｭﾝﾔ</t>
  </si>
  <si>
    <t>00120554017*</t>
  </si>
  <si>
    <t>FUJIKAKE</t>
  </si>
  <si>
    <t>河野　純太</t>
  </si>
  <si>
    <t>ｺｳﾉ ｼﾞｭﾝﾀ</t>
  </si>
  <si>
    <t>00098919541*</t>
  </si>
  <si>
    <t>Junta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</si>
  <si>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</si>
  <si>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</si>
  <si>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</si>
  <si>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</si>
  <si>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</si>
  <si>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</si>
  <si>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</si>
  <si>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</si>
  <si>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</si>
  <si>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</si>
  <si>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</si>
  <si>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</si>
  <si>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</si>
  <si>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飯野　友哉</t>
  </si>
  <si>
    <t>ｲｲﾉ ﾄﾓﾔ</t>
  </si>
  <si>
    <t>00101369727*</t>
  </si>
  <si>
    <t>IINO</t>
  </si>
  <si>
    <t>中田　アドリアン勝</t>
  </si>
  <si>
    <t>ﾅｶﾀ ｱﾄﾞﾘｱﾝﾏｻﾙ</t>
  </si>
  <si>
    <t>00104714118*</t>
  </si>
  <si>
    <t>Adrianmasaru</t>
  </si>
  <si>
    <t>清水　大地</t>
  </si>
  <si>
    <t>ｼﾐｽﾞ ﾀﾞｲﾁ</t>
  </si>
  <si>
    <t>00107985838*</t>
  </si>
  <si>
    <t>柏木　駿弥</t>
  </si>
  <si>
    <t>ｶｼﾜｷﾞ ｼｭﾝﾔ</t>
  </si>
  <si>
    <t>00087507229*</t>
  </si>
  <si>
    <t>KASHIWAGI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</si>
  <si>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</si>
  <si>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</si>
  <si>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</si>
  <si>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</si>
  <si>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</si>
  <si>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</si>
  <si>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</si>
  <si>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</si>
  <si>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</si>
  <si>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</si>
  <si>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</si>
  <si>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</si>
  <si>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</si>
  <si>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</si>
  <si>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</si>
  <si>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</si>
  <si>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</si>
  <si>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</si>
  <si>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</si>
  <si>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久保田　大暉</t>
  </si>
  <si>
    <t>ｸﾎﾞﾀ ﾀﾞｲｷ</t>
  </si>
  <si>
    <t>00119288534*</t>
  </si>
  <si>
    <t>江川　翔也</t>
  </si>
  <si>
    <t>ｴｶﾞﾜ ﾄｳﾔ</t>
  </si>
  <si>
    <t>00112071921*</t>
  </si>
  <si>
    <t>EGAWA</t>
  </si>
  <si>
    <t>Toya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</si>
  <si>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</si>
  <si>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</si>
  <si>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</si>
  <si>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</si>
  <si>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</si>
  <si>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</si>
  <si>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</si>
  <si>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雲林院　悠太</t>
  </si>
  <si>
    <t>ｳﾝﾘﾝｲﾝ ﾕｳﾀ</t>
  </si>
  <si>
    <t>00113417421*</t>
  </si>
  <si>
    <t>UNRININ</t>
  </si>
  <si>
    <t>内田　遥斗</t>
  </si>
  <si>
    <t>ｳﾁﾀﾞ ﾊﾙﾄ</t>
  </si>
  <si>
    <t>00114682729*</t>
  </si>
  <si>
    <t>渕　昭人</t>
  </si>
  <si>
    <t>ﾌﾁ ｱｷﾋﾄ</t>
  </si>
  <si>
    <t>00124008419*</t>
  </si>
  <si>
    <t>FUCHI</t>
  </si>
  <si>
    <t>Akihito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</si>
  <si>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</si>
  <si>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</si>
  <si>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</si>
  <si>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</si>
  <si>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</si>
  <si>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</si>
  <si>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</si>
  <si>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</si>
  <si>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</si>
  <si>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Airu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</si>
  <si>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</si>
  <si>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</si>
  <si>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</si>
  <si>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</si>
  <si>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</si>
  <si>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</si>
  <si>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</si>
  <si>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NAGAO</t>
  </si>
  <si>
    <t>Mirai</t>
  </si>
  <si>
    <t>有田　優也</t>
  </si>
  <si>
    <t>ｱﾘﾀ ﾕｳﾔ</t>
  </si>
  <si>
    <t>00078096232*</t>
  </si>
  <si>
    <t>ARITA</t>
  </si>
  <si>
    <t>中川　隼一</t>
  </si>
  <si>
    <t>ﾅｶｶﾞﾜ ｼｭﾝｲﾁ</t>
  </si>
  <si>
    <t>00074625832*</t>
  </si>
  <si>
    <t>Shunichi</t>
  </si>
  <si>
    <t>東濱　龍之介</t>
  </si>
  <si>
    <t>ﾋｶﾞｼﾊﾏ ﾘｭｳﾉｽｹ</t>
  </si>
  <si>
    <t>00110177118*</t>
  </si>
  <si>
    <t>HIGASHIHAMA</t>
  </si>
  <si>
    <t>森　玲</t>
  </si>
  <si>
    <t>ﾓﾘ ﾘｮｳ</t>
  </si>
  <si>
    <t>00074624932*</t>
  </si>
  <si>
    <t>森川　隼成</t>
  </si>
  <si>
    <t>ﾓﾘｶﾜ ﾄｼﾅﾘ</t>
  </si>
  <si>
    <t>00077936638*</t>
  </si>
  <si>
    <t>Toshinari</t>
  </si>
  <si>
    <t>大西　遼太郎</t>
  </si>
  <si>
    <t>ｵｵﾆｼ ﾘｮｳﾀﾛｳ</t>
  </si>
  <si>
    <t>00092917432*</t>
  </si>
  <si>
    <t>桐月　健斗</t>
  </si>
  <si>
    <t>ｷﾘﾂﾞｷ ﾀｹﾄ</t>
  </si>
  <si>
    <t>00088703026*</t>
  </si>
  <si>
    <t>KIRIZUKI</t>
  </si>
  <si>
    <t>昆陽　海士</t>
  </si>
  <si>
    <t>ｺﾝﾖｳ ｶｲﾄ</t>
  </si>
  <si>
    <t>00089365334*</t>
  </si>
  <si>
    <t>KONYO</t>
  </si>
  <si>
    <t>立花　元希</t>
  </si>
  <si>
    <t>ﾀﾁﾊﾞﾅ ｹﾞﾝｷ</t>
  </si>
  <si>
    <t>00087769643*</t>
  </si>
  <si>
    <t>前川　誠之介</t>
  </si>
  <si>
    <t>ﾏｴｶﾜ ｾｲﾉｽｹ</t>
  </si>
  <si>
    <t>00087632935*</t>
  </si>
  <si>
    <t>Seinosuke</t>
  </si>
  <si>
    <t>山下　遼也</t>
  </si>
  <si>
    <t>ﾔﾏｼﾀ ﾘｮｳﾔ</t>
  </si>
  <si>
    <t>00108135220*</t>
  </si>
  <si>
    <t>池本　大介</t>
  </si>
  <si>
    <t>ｲｹﾓﾄ ﾀﾞｲｽｹ</t>
  </si>
  <si>
    <t>00099753033*</t>
  </si>
  <si>
    <t>IKEMOTO</t>
  </si>
  <si>
    <t>柴崎　優</t>
  </si>
  <si>
    <t>ｼﾊﾞｻｷ ﾕｳ</t>
  </si>
  <si>
    <t>00104097829*</t>
  </si>
  <si>
    <t>SHIBASAKI</t>
  </si>
  <si>
    <t>末藤　唯人</t>
  </si>
  <si>
    <t>ｽｴﾄｳ ﾕｲﾄ</t>
  </si>
  <si>
    <t>00164675837*</t>
  </si>
  <si>
    <t>SUETO</t>
  </si>
  <si>
    <t>東原　知輝</t>
  </si>
  <si>
    <t>ﾋｶﾞｼﾊﾗ ｶｽﾞｷ</t>
  </si>
  <si>
    <t>00101804418*</t>
  </si>
  <si>
    <t>HIGASHIHARA</t>
  </si>
  <si>
    <t>山本　慈喜</t>
  </si>
  <si>
    <t>ﾔﾏﾓﾄ ｲﾂｷ</t>
  </si>
  <si>
    <t>00101556927*</t>
  </si>
  <si>
    <t>吉川　新</t>
  </si>
  <si>
    <t>ﾖｼｶﾜ ｱﾗﾀ</t>
  </si>
  <si>
    <t>00102381823*</t>
  </si>
  <si>
    <t>福田　光晃</t>
  </si>
  <si>
    <t>ﾌｸﾀﾞ ﾋｶﾙ</t>
  </si>
  <si>
    <t>00117142420*</t>
  </si>
  <si>
    <t>FUKUDA</t>
  </si>
  <si>
    <t>田中　康太郎</t>
  </si>
  <si>
    <t>ﾀﾅｶ ｺｳﾀﾛｳ</t>
  </si>
  <si>
    <t>00126553325*</t>
  </si>
  <si>
    <t>前川　歩斗</t>
  </si>
  <si>
    <t>ﾏｴｶﾜ ｱﾙﾄ</t>
  </si>
  <si>
    <t>00111300066*</t>
  </si>
  <si>
    <t>上田　大翔</t>
  </si>
  <si>
    <t>ｳｴﾀﾞ ﾔﾏﾄ</t>
  </si>
  <si>
    <t>00120524317*</t>
  </si>
  <si>
    <t>中島　一喜</t>
  </si>
  <si>
    <t>ﾅｶｼﾏ ｲﾂｷ</t>
  </si>
  <si>
    <t>00120005311*</t>
  </si>
  <si>
    <t>安井　雅典</t>
  </si>
  <si>
    <t>ﾔｽｲ ﾏｻﾉﾘ</t>
  </si>
  <si>
    <t>00119669032*</t>
  </si>
  <si>
    <t>奥村　竜二</t>
  </si>
  <si>
    <t>ｵｸﾑﾗ ﾘｭｳｼﾞ</t>
  </si>
  <si>
    <t>00118069328*</t>
  </si>
  <si>
    <t>坂本　真駿</t>
  </si>
  <si>
    <t>ｻｶﾓﾄ ﾏｻﾄｼ</t>
  </si>
  <si>
    <t>00090228829*</t>
  </si>
  <si>
    <t>山岸　健太</t>
  </si>
  <si>
    <t>ﾔﾏｷﾞｼ ｹﾝﾀ</t>
  </si>
  <si>
    <t>00132567529*</t>
  </si>
  <si>
    <t>原口　篤志</t>
  </si>
  <si>
    <t>ﾊﾗｸﾞﾁ ｱﾂｼ</t>
  </si>
  <si>
    <t>00133268124*</t>
  </si>
  <si>
    <t>井上　大祐</t>
  </si>
  <si>
    <t>ｲﾉｳｴ ﾀﾞｲｽｹ</t>
  </si>
  <si>
    <t>00122885228*</t>
  </si>
  <si>
    <t>永田　秀悟</t>
  </si>
  <si>
    <t>ﾅｶﾞﾀ ｼｭｳｺﾞ</t>
  </si>
  <si>
    <t>00111702315*</t>
  </si>
  <si>
    <t>Shugo</t>
  </si>
  <si>
    <t>髙野　龍也</t>
  </si>
  <si>
    <t>ﾀｶﾉ ﾀﾂﾔ</t>
  </si>
  <si>
    <t>00109144221*</t>
  </si>
  <si>
    <t>西村　知朗</t>
  </si>
  <si>
    <t>ﾆｼﾑﾗ ﾄﾓﾛｳ</t>
  </si>
  <si>
    <t>00091207524*</t>
  </si>
  <si>
    <t>Tomoro</t>
  </si>
  <si>
    <t>高橋　開道</t>
  </si>
  <si>
    <t>ﾀｶﾊｼ ｶｲﾄﾞｳ</t>
  </si>
  <si>
    <t>00127572529*</t>
  </si>
  <si>
    <t>Kaido</t>
  </si>
  <si>
    <t>松山　佑己</t>
  </si>
  <si>
    <t>ﾏﾂﾔﾏ ﾕｳｷ</t>
  </si>
  <si>
    <t>00107547731*</t>
  </si>
  <si>
    <t>田岡　信一</t>
  </si>
  <si>
    <t>ﾀｵｶ ｼﾝｲﾁ</t>
  </si>
  <si>
    <t>00134628327*</t>
  </si>
  <si>
    <t>TAOKA</t>
  </si>
  <si>
    <t>Shinichi</t>
  </si>
  <si>
    <t>牧田　武陽心</t>
  </si>
  <si>
    <t>ﾏｷﾀ ﾀｹﾋｺ</t>
  </si>
  <si>
    <t>00120015413*</t>
  </si>
  <si>
    <t>MAKITA</t>
  </si>
  <si>
    <t>Takehiko</t>
  </si>
  <si>
    <t>宮崎　遼</t>
  </si>
  <si>
    <t>ﾐﾔｻﾞｷ ﾘｮｳ</t>
  </si>
  <si>
    <t>00107531421*</t>
  </si>
  <si>
    <t>橋本　朱右</t>
  </si>
  <si>
    <t>ﾊｼﾓﾄ ｼｭｳ</t>
  </si>
  <si>
    <t>00164970128*</t>
  </si>
  <si>
    <t>葛川　智博</t>
  </si>
  <si>
    <t>ｸｽﾞｶﾜ ﾄﾓﾋﾛ</t>
  </si>
  <si>
    <t>00070836731*</t>
  </si>
  <si>
    <t>KUZUKAWA</t>
  </si>
  <si>
    <t>神崎　貴仁</t>
  </si>
  <si>
    <t>ｶﾝｻﾞｷ ﾀｶﾋﾄ</t>
  </si>
  <si>
    <t>00077092833*</t>
  </si>
  <si>
    <t>KANZAKI</t>
  </si>
  <si>
    <t>Takahito</t>
  </si>
  <si>
    <t>尾田　尚正</t>
  </si>
  <si>
    <t>ｵﾀﾞ ﾅｵﾏｻ</t>
  </si>
  <si>
    <t>00077353530*</t>
  </si>
  <si>
    <t>Naomasa</t>
  </si>
  <si>
    <t>杉野　聖太</t>
  </si>
  <si>
    <t>ｽｷﾞﾉ ｾｲﾀ</t>
  </si>
  <si>
    <t>00109697941*</t>
  </si>
  <si>
    <t>SUGINO</t>
  </si>
  <si>
    <t>Seita</t>
  </si>
  <si>
    <t>松久保　春紀</t>
  </si>
  <si>
    <t>ﾏﾂｸﾎﾞ ﾊﾙｷ</t>
  </si>
  <si>
    <t>00074595333*</t>
  </si>
  <si>
    <t>MATSUKUBO</t>
  </si>
  <si>
    <t>結城　克海</t>
  </si>
  <si>
    <t>ﾕｳｷ ｶﾂﾐ</t>
  </si>
  <si>
    <t>00103440315*</t>
  </si>
  <si>
    <t>YUKI</t>
  </si>
  <si>
    <t>大平　陸斗</t>
  </si>
  <si>
    <t>ｵｵﾋﾗ ﾘｸﾄ</t>
  </si>
  <si>
    <t>00070516221*</t>
  </si>
  <si>
    <t>OHIRA</t>
  </si>
  <si>
    <t>猿渡　善斗</t>
  </si>
  <si>
    <t>ｻﾙﾜﾀﾘ ﾖｼﾄ</t>
  </si>
  <si>
    <t>00092213017*</t>
  </si>
  <si>
    <t>SARUWATARI</t>
  </si>
  <si>
    <t>衣笠　拓実</t>
  </si>
  <si>
    <t>ｷﾇｶﾞｻ ﾀｸﾐ</t>
  </si>
  <si>
    <t>00122625422*</t>
  </si>
  <si>
    <t>KINUGASA</t>
  </si>
  <si>
    <t>阪崎　祐太</t>
  </si>
  <si>
    <t>ｻｶｻﾞｷ ﾕｳﾀ</t>
  </si>
  <si>
    <t>00109134826*</t>
  </si>
  <si>
    <t>SAKAZAKI</t>
  </si>
  <si>
    <t>児島　翔太</t>
  </si>
  <si>
    <t>ｺｼﾞﾏ ｼｮｳﾀ</t>
  </si>
  <si>
    <t>00121751118*</t>
  </si>
  <si>
    <t>米田　翔太</t>
  </si>
  <si>
    <t>ﾖﾈﾀﾞ ｼｮｳﾀ</t>
  </si>
  <si>
    <t>00093824733*</t>
  </si>
  <si>
    <t>谷尾　匠</t>
  </si>
  <si>
    <t>ﾀﾆｵ ﾀｸﾐ</t>
  </si>
  <si>
    <t>広島県</t>
    <rPh sb="0" eb="3">
      <t>ヒロシマケン</t>
    </rPh>
    <phoneticPr fontId="1"/>
  </si>
  <si>
    <t>00107040820*</t>
  </si>
  <si>
    <t>TANIO</t>
  </si>
  <si>
    <t>前田　陸人</t>
  </si>
  <si>
    <t>ﾏｴﾀﾞ ﾘｸﾄ</t>
  </si>
  <si>
    <t>00122323720*</t>
  </si>
  <si>
    <t>西田　雄哉</t>
  </si>
  <si>
    <t>ﾆｼﾀﾞ ﾕｳﾔ</t>
  </si>
  <si>
    <t>00079350125*</t>
  </si>
  <si>
    <t>時枝　結一</t>
  </si>
  <si>
    <t>ﾄｷｴﾀﾞ ﾕｲ</t>
  </si>
  <si>
    <t>00090468330*</t>
  </si>
  <si>
    <t>TOKIEDA</t>
  </si>
  <si>
    <t>Yui</t>
  </si>
  <si>
    <t>中田　誠之</t>
  </si>
  <si>
    <t>ﾅｶﾀﾞ ﾏｻﾕｷ</t>
  </si>
  <si>
    <t>00156116828*</t>
  </si>
  <si>
    <t>NAKADA</t>
  </si>
  <si>
    <t>槇尾　哉利</t>
  </si>
  <si>
    <t>ﾏｷｵ ｶﾅﾄ</t>
  </si>
  <si>
    <t>00096014424*</t>
  </si>
  <si>
    <t>MAKIO</t>
  </si>
  <si>
    <t>奥井　克紀</t>
  </si>
  <si>
    <t>ｵｸｲ ｶﾂｷ</t>
  </si>
  <si>
    <t>00102711315*</t>
  </si>
  <si>
    <t>OKUI</t>
  </si>
  <si>
    <t>三原　大輝</t>
  </si>
  <si>
    <t>ﾐﾊﾗ ﾀﾞｲｷ</t>
  </si>
  <si>
    <t>00102827525*</t>
  </si>
  <si>
    <t>小林　優輝</t>
  </si>
  <si>
    <t>ｺﾊﾞﾔｼ ﾕｳｷ</t>
  </si>
  <si>
    <t>00091017220*</t>
  </si>
  <si>
    <t>松本　力丸</t>
  </si>
  <si>
    <t>ﾏﾂﾓﾄ ﾘｷﾏﾙ</t>
  </si>
  <si>
    <t>00104524824*</t>
  </si>
  <si>
    <t>Rikimaru</t>
  </si>
  <si>
    <t>大國　拓人</t>
  </si>
  <si>
    <t>ｵｵｸﾆ ﾀｸﾄ</t>
  </si>
  <si>
    <t>00129915027*</t>
  </si>
  <si>
    <t>OKUNI</t>
  </si>
  <si>
    <t>竹内　蓮</t>
  </si>
  <si>
    <t>ﾀｹｳﾁ ﾚﾝ</t>
  </si>
  <si>
    <t>00101590622*</t>
  </si>
  <si>
    <t>浅田　晃季</t>
  </si>
  <si>
    <t>ｱｻﾀﾞ ｺｳｷ</t>
  </si>
  <si>
    <t>00105129119*</t>
  </si>
  <si>
    <t>姫田　瑛斗</t>
  </si>
  <si>
    <t>ﾋﾒﾀﾞ ｴｲﾄ</t>
  </si>
  <si>
    <t>00101410411*</t>
  </si>
  <si>
    <t>HIMEDA</t>
  </si>
  <si>
    <t>Eito</t>
  </si>
  <si>
    <t>中尾　恭吾</t>
  </si>
  <si>
    <t>ﾅｶｵ ｷｮｳｺﾞ</t>
  </si>
  <si>
    <t>00116814021*</t>
  </si>
  <si>
    <t>Kyogo</t>
  </si>
  <si>
    <t>相川　翔一郎</t>
  </si>
  <si>
    <t>ｱｲｶﾜ ｼｮｳｲﾁﾛｳ</t>
  </si>
  <si>
    <t>00113062518*</t>
  </si>
  <si>
    <t>AIKAWA</t>
  </si>
  <si>
    <t>Shoichiro</t>
  </si>
  <si>
    <t>坂本　元喜</t>
  </si>
  <si>
    <t>ｻｶﾓﾄ ｹﾞﾝｷ</t>
  </si>
  <si>
    <t>00088877442*</t>
  </si>
  <si>
    <t>石本　勝人</t>
  </si>
  <si>
    <t>ｲｼﾓﾄ ﾏｻﾄ</t>
  </si>
  <si>
    <t>00083804023*</t>
  </si>
  <si>
    <t>大石　陸斗</t>
  </si>
  <si>
    <t>ｵｵｲｼ ﾘｸﾄ</t>
  </si>
  <si>
    <t>00091115926*</t>
  </si>
  <si>
    <t>金岡　弘尚</t>
  </si>
  <si>
    <t>ｶﾅｵｶ ﾋﾛﾅｵ</t>
  </si>
  <si>
    <t>00079342429*</t>
  </si>
  <si>
    <t>KANAOKA</t>
  </si>
  <si>
    <t>Hironao</t>
  </si>
  <si>
    <t>杉本　誠大</t>
  </si>
  <si>
    <t>ｽｷﾞﾓﾄ ﾏｻﾋﾛ</t>
  </si>
  <si>
    <t>00164789237*</t>
  </si>
  <si>
    <t>山下　新史</t>
  </si>
  <si>
    <t>ﾔﾏｼﾀ ｱﾗｼ</t>
  </si>
  <si>
    <t>00118444123*</t>
  </si>
  <si>
    <t>Arashi</t>
  </si>
  <si>
    <t>横山　志穏</t>
  </si>
  <si>
    <t>ﾖｺﾔﾏ ｼｵﾝ</t>
  </si>
  <si>
    <t>00077499743*</t>
  </si>
  <si>
    <t>依岡　朋紀</t>
  </si>
  <si>
    <t>ﾖﾘｵｶ ﾄﾓｷ</t>
  </si>
  <si>
    <t>00091116119*</t>
  </si>
  <si>
    <t>YORIOKA</t>
  </si>
  <si>
    <t>北田　颯</t>
  </si>
  <si>
    <t>ｷﾀﾀﾞ ｿｳ</t>
  </si>
  <si>
    <t>00126167932*</t>
  </si>
  <si>
    <t>KITADA</t>
  </si>
  <si>
    <t>下妻　樹生</t>
  </si>
  <si>
    <t>ｼﾓﾂﾞﾏ ﾀﾂｷ</t>
  </si>
  <si>
    <t>00125063724*</t>
  </si>
  <si>
    <t>SHIMOZUMA</t>
  </si>
  <si>
    <t>武本　佳明</t>
  </si>
  <si>
    <t>ﾀｹﾓﾄ ﾖｼｱｷ</t>
  </si>
  <si>
    <t>00092702929*</t>
  </si>
  <si>
    <t>TAKEMOTO</t>
  </si>
  <si>
    <t>波多野　快斗</t>
  </si>
  <si>
    <t>ﾊﾀﾉ ｶｲﾄ</t>
  </si>
  <si>
    <t>00107876130*</t>
  </si>
  <si>
    <t>HATANO</t>
  </si>
  <si>
    <t>藤井　智也</t>
  </si>
  <si>
    <t>ﾌｼﾞｲ ﾄﾓﾔ</t>
  </si>
  <si>
    <t>00090971026*</t>
  </si>
  <si>
    <t>稲葉　健心</t>
  </si>
  <si>
    <t>ｲﾅﾊﾞ ｹﾝｼﾝ</t>
  </si>
  <si>
    <t>00141644020*</t>
  </si>
  <si>
    <t>高木　大地</t>
  </si>
  <si>
    <t>ﾀｶｷﾞ ﾀﾞｲﾁ</t>
  </si>
  <si>
    <t>00164789338*</t>
  </si>
  <si>
    <t>藤本　真生</t>
  </si>
  <si>
    <t>ﾌｼﾞﾓﾄ ﾏﾅｾ</t>
  </si>
  <si>
    <t>00105506825*</t>
  </si>
  <si>
    <t>Manase</t>
  </si>
  <si>
    <t>森永　悠斗</t>
  </si>
  <si>
    <t>ﾓﾘﾅｶﾞ ﾕｳﾄ</t>
  </si>
  <si>
    <t>00099388138*</t>
  </si>
  <si>
    <t>MORINAGA</t>
  </si>
  <si>
    <t>今井　智也</t>
  </si>
  <si>
    <t>ｲﾏｲ ﾄﾓﾔ</t>
  </si>
  <si>
    <t>00100265317*</t>
  </si>
  <si>
    <t>土井　陽向</t>
  </si>
  <si>
    <t>ﾄﾞｲ ﾋﾅﾀ</t>
  </si>
  <si>
    <t>00101612516*</t>
  </si>
  <si>
    <t>塚元　一輝</t>
  </si>
  <si>
    <t>ﾂｶﾓﾄ ｶｽﾞｷ</t>
  </si>
  <si>
    <t>00102019518*</t>
  </si>
  <si>
    <t>TSUKAMOTO</t>
  </si>
  <si>
    <t>廣峰　音弥</t>
  </si>
  <si>
    <t>ﾋﾛﾐﾈ ｵﾄﾔ</t>
  </si>
  <si>
    <t>00102975226*</t>
  </si>
  <si>
    <t>HIROMINE</t>
  </si>
  <si>
    <t>Otoya</t>
  </si>
  <si>
    <t>三原　和磨</t>
  </si>
  <si>
    <t>ﾐﾊﾗ ｶｽﾞﾏ</t>
  </si>
  <si>
    <t>00105918125*</t>
  </si>
  <si>
    <t>安福　柊汰</t>
  </si>
  <si>
    <t>ｱﾌﾞｸ ｼｭｳﾀ</t>
  </si>
  <si>
    <t>00116553728*</t>
  </si>
  <si>
    <t>ABUKU</t>
  </si>
  <si>
    <t>菊河　隼人</t>
  </si>
  <si>
    <t>ｷｸｶﾜ ﾊﾔﾄ</t>
  </si>
  <si>
    <t>00100593018*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</si>
  <si>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</si>
  <si>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</si>
  <si>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</si>
  <si>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</si>
  <si>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</si>
  <si>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</si>
  <si>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00111351012*</t>
  </si>
  <si>
    <t>HASEGAWA</t>
  </si>
  <si>
    <t>木脇　輝</t>
  </si>
  <si>
    <t>ｷﾜｷ ﾋｶﾙ</t>
  </si>
  <si>
    <t>00108129021*</t>
  </si>
  <si>
    <t>KIWAKI</t>
  </si>
  <si>
    <t>升田　和真</t>
  </si>
  <si>
    <t>ﾏｽﾀﾞ ｶｽﾞﾏ</t>
  </si>
  <si>
    <t>00107628933*</t>
  </si>
  <si>
    <t>魚谷　朋哉</t>
  </si>
  <si>
    <t>ｳｵﾀﾆ ﾄﾓﾔ</t>
  </si>
  <si>
    <t>00122559428*</t>
  </si>
  <si>
    <t>UOTANI</t>
  </si>
  <si>
    <t>櫻井　晃平</t>
  </si>
  <si>
    <t>ｻｸﾗｲ ｺｳﾍｲ</t>
  </si>
  <si>
    <t>00120028316*</t>
  </si>
  <si>
    <t>松井　悠歩</t>
  </si>
  <si>
    <t>ﾏﾂｲ ﾕｳﾎ</t>
  </si>
  <si>
    <t>Yuho</t>
  </si>
  <si>
    <t>伊藤　克樹</t>
  </si>
  <si>
    <t>ｲﾄｳ ｶﾂｷ</t>
  </si>
  <si>
    <t>平井　迅</t>
  </si>
  <si>
    <t>ﾋﾗｲ ｼﾞﾝ</t>
  </si>
  <si>
    <t>瀬尾　尚登</t>
  </si>
  <si>
    <t>ｾｵ ﾅｵﾄ</t>
  </si>
  <si>
    <t>00066044121*</t>
  </si>
  <si>
    <t>馬場　涼輔</t>
  </si>
  <si>
    <t>ﾊﾞﾊﾞ ﾘｮｳｽｹ</t>
  </si>
  <si>
    <t>00080265223*</t>
  </si>
  <si>
    <t>杉本　琢真</t>
  </si>
  <si>
    <t>ｽｷﾞﾓﾄ ﾀｸﾏ</t>
  </si>
  <si>
    <t>00111161718*</t>
  </si>
  <si>
    <t>大門　立真</t>
  </si>
  <si>
    <t>ﾀﾞｲﾓﾝ ﾘｭｳﾏ</t>
  </si>
  <si>
    <t>00107767836*</t>
  </si>
  <si>
    <t>Ryuma</t>
  </si>
  <si>
    <t>吉川　諒</t>
  </si>
  <si>
    <t>ﾖｼｶﾜ ﾘｮｳ</t>
  </si>
  <si>
    <t>00108057324*</t>
  </si>
  <si>
    <t>足立　奏多</t>
  </si>
  <si>
    <t>ｱﾀﾞﾁ ｶﾅﾀ</t>
  </si>
  <si>
    <t>村田　悠人</t>
  </si>
  <si>
    <t>ﾑﾗﾀ ﾕｳﾄ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</si>
  <si>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</si>
  <si>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</si>
  <si>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</si>
  <si>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</si>
  <si>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</si>
  <si>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</si>
  <si>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</si>
  <si>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</si>
  <si>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</si>
  <si>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</si>
  <si>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</si>
  <si>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小西　大輝</t>
  </si>
  <si>
    <t>ｺﾆｼ ﾀﾞｲｷ</t>
  </si>
  <si>
    <t>山下　大輔</t>
  </si>
  <si>
    <t>ﾔﾏｼﾀ ﾀﾞｲｽｹ</t>
  </si>
  <si>
    <t>久保田　優兵</t>
  </si>
  <si>
    <t>ｸﾎﾞﾀ ﾕｳﾍｲ</t>
  </si>
  <si>
    <t>岡本　啓志</t>
  </si>
  <si>
    <t>ｵｶﾓﾄ ｹｲｼ</t>
  </si>
  <si>
    <t>Keishi</t>
  </si>
  <si>
    <t>市田　俊輔</t>
  </si>
  <si>
    <t>ｲﾁﾀﾞ ｼｭﾝｽｹ</t>
  </si>
  <si>
    <t>ICHIDA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</si>
  <si>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</si>
  <si>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</si>
  <si>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</si>
  <si>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</si>
  <si>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</si>
  <si>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</si>
  <si>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</si>
  <si>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</si>
  <si>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澤田　和希</t>
  </si>
  <si>
    <t>ｻﾜﾀﾞ ｶｽﾞｷ</t>
  </si>
  <si>
    <t>00088080832*</t>
  </si>
  <si>
    <t>神戸　翔伍</t>
  </si>
  <si>
    <t>ｶﾝﾍﾞ ｼｮｳｺﾞ</t>
  </si>
  <si>
    <t>00105541218*</t>
  </si>
  <si>
    <t>KAMBE</t>
  </si>
  <si>
    <t>佐藤　智也</t>
  </si>
  <si>
    <t>ｻﾄｳ ﾄﾓﾔ</t>
  </si>
  <si>
    <t>00153670022*</t>
  </si>
  <si>
    <t>近藤　瑞起</t>
  </si>
  <si>
    <t>ｺﾝﾄﾞｳ ﾐｽﾞｷ</t>
  </si>
  <si>
    <t>00081117119*</t>
  </si>
  <si>
    <t>島本　駿</t>
  </si>
  <si>
    <t>ｼﾏﾓﾄ ﾊﾔﾄ</t>
  </si>
  <si>
    <t>00089306127*</t>
  </si>
  <si>
    <t>SHIMAMOTO</t>
  </si>
  <si>
    <t>鶴田　慈英</t>
  </si>
  <si>
    <t>ﾂﾙﾀ ｼﾞｴｲ</t>
  </si>
  <si>
    <t>00077093127*</t>
  </si>
  <si>
    <t>TSURUTA</t>
  </si>
  <si>
    <t>Jiei</t>
  </si>
  <si>
    <t>伊瀬　拓斗</t>
  </si>
  <si>
    <t>ｲｾ ﾀｸﾄ</t>
  </si>
  <si>
    <t>00163636126*</t>
  </si>
  <si>
    <t>ISE</t>
  </si>
  <si>
    <t>井上　晴史</t>
  </si>
  <si>
    <t>ｲﾉｳｴ ﾊﾙﾌﾐ</t>
  </si>
  <si>
    <t>00096014727*</t>
  </si>
  <si>
    <t>Harufumi</t>
  </si>
  <si>
    <t>豊田　亮介</t>
  </si>
  <si>
    <t>ﾄﾖﾀ ﾘｮｳｽｹ</t>
  </si>
  <si>
    <t>00102252820*</t>
  </si>
  <si>
    <t>TOYOTA</t>
  </si>
  <si>
    <t>立石　陽斗</t>
  </si>
  <si>
    <t>ﾀﾃｲｼ ﾊﾙﾄ</t>
  </si>
  <si>
    <t>00107892027*</t>
  </si>
  <si>
    <t>TATEISHI</t>
  </si>
  <si>
    <t>佐藤　隼</t>
  </si>
  <si>
    <t>ｻﾄｳ ｼﾞｭﾝ</t>
  </si>
  <si>
    <t>00120910518*</t>
  </si>
  <si>
    <t>辻井　冬和</t>
  </si>
  <si>
    <t>ﾂｼﾞｲ ﾄﾜ</t>
  </si>
  <si>
    <t>00089373636*</t>
  </si>
  <si>
    <t>TSUJII</t>
  </si>
  <si>
    <t>吉田　開</t>
  </si>
  <si>
    <t>ﾖｼﾀﾞ ｶｲ</t>
  </si>
  <si>
    <t>00092156932*</t>
  </si>
  <si>
    <t>嵯峨山　楓汰</t>
  </si>
  <si>
    <t>ｻｶﾞﾔﾏ ﾌｳﾀ</t>
  </si>
  <si>
    <t>00088889041*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</si>
  <si>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</si>
  <si>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</si>
  <si>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</si>
  <si>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</si>
  <si>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</si>
  <si>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</si>
  <si>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</si>
  <si>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</si>
  <si>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</si>
  <si>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</si>
  <si>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</si>
  <si>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</si>
  <si>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</si>
  <si>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</si>
  <si>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</si>
  <si>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</si>
  <si>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</si>
  <si>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</si>
  <si>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久重　悠弥</t>
  </si>
  <si>
    <t>ﾋｻｼｹﾞ ﾕｳﾔ</t>
  </si>
  <si>
    <t>HISASHIGE</t>
  </si>
  <si>
    <t>ドロバット　黎</t>
  </si>
  <si>
    <t>ﾄﾞﾛﾊﾞｯﾄ ﾚｲ</t>
  </si>
  <si>
    <t>DROBATTO</t>
  </si>
  <si>
    <t>北村　拓斗</t>
  </si>
  <si>
    <t>ｷﾀﾑﾗ ﾀｸﾄ</t>
  </si>
  <si>
    <t>谷西　祐哉</t>
  </si>
  <si>
    <t>ﾀﾆﾆｼ ﾕｳﾔ</t>
  </si>
  <si>
    <t>00070585126*</t>
  </si>
  <si>
    <t>TANINISHI</t>
  </si>
  <si>
    <t>濱上　剣</t>
  </si>
  <si>
    <t>ﾊﾏｶﾞﾐ ｹﾝ</t>
  </si>
  <si>
    <t>HAMAGAMI</t>
  </si>
  <si>
    <t>霞末　勇樹</t>
  </si>
  <si>
    <t>ｶｽｴ ﾕｳｷ</t>
  </si>
  <si>
    <t>KASUE</t>
  </si>
  <si>
    <t>山崎　龍摩</t>
  </si>
  <si>
    <t>ﾔﾏｻｷ ﾘｮｳﾏ</t>
  </si>
  <si>
    <t>加藤　輝</t>
  </si>
  <si>
    <t>ｶﾄｳ ｱｷﾗ</t>
  </si>
  <si>
    <t>伴　直輝</t>
  </si>
  <si>
    <t>ﾊﾞﾝ ﾅｵｷ</t>
  </si>
  <si>
    <t>00090924226*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</si>
  <si>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</si>
  <si>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</si>
  <si>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</si>
  <si>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</si>
  <si>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</si>
  <si>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</si>
  <si>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</si>
  <si>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Kazumasa</t>
  </si>
  <si>
    <t>平井　佑樹</t>
  </si>
  <si>
    <t>ﾋﾗｲ ﾕｳｷ</t>
  </si>
  <si>
    <t>00063641222*</t>
  </si>
  <si>
    <t>北島　侑生</t>
  </si>
  <si>
    <t>ｷﾀｼﾞﾏ ﾕｳｾｲ</t>
  </si>
  <si>
    <t>KITAJIMA</t>
  </si>
  <si>
    <t>桝谷　佳生</t>
  </si>
  <si>
    <t>ﾏｽﾀﾆ ｶｲ</t>
  </si>
  <si>
    <t>神澤　圭太朗</t>
  </si>
  <si>
    <t>ｶﾝｻﾞﾜ ｹｲﾀﾛｳ</t>
  </si>
  <si>
    <t>KANZAWA</t>
  </si>
  <si>
    <t>村上　将悟</t>
  </si>
  <si>
    <t>ﾑﾗｶﾐ ｼｮｳｺﾞ</t>
  </si>
  <si>
    <t>00011386423*</t>
  </si>
  <si>
    <t>藤本　純司</t>
  </si>
  <si>
    <t>ﾌｼﾞﾓﾄ ｼﾞｭﾝｼﾞ</t>
  </si>
  <si>
    <t>00011360718*</t>
  </si>
  <si>
    <t>Junji</t>
  </si>
  <si>
    <t>山口　雄也</t>
  </si>
  <si>
    <t>ﾔﾏｸﾞﾁ ﾕｳﾔ</t>
  </si>
  <si>
    <t>00011400713*</t>
  </si>
  <si>
    <t>阿賀　康生</t>
  </si>
  <si>
    <t>ｱｶﾞ ﾔｽｵ</t>
  </si>
  <si>
    <t>00007415926*</t>
  </si>
  <si>
    <t>Yasuo</t>
  </si>
  <si>
    <t>有山　恵大</t>
  </si>
  <si>
    <t>ｱﾘﾔﾏ ｹｲﾀ</t>
  </si>
  <si>
    <t>00097830835*</t>
  </si>
  <si>
    <t>ARIYAMA</t>
  </si>
  <si>
    <t>駒井　智己</t>
  </si>
  <si>
    <t>ｺﾏｲ ﾄﾓｷ</t>
  </si>
  <si>
    <t>00027863733*</t>
  </si>
  <si>
    <t>KOMAI</t>
  </si>
  <si>
    <t>秦　純一</t>
  </si>
  <si>
    <t>ﾊﾀ ｼﾞｭﾝｲﾁ</t>
  </si>
  <si>
    <t>00011350919*</t>
  </si>
  <si>
    <t>HATA</t>
  </si>
  <si>
    <t>Junichi</t>
  </si>
  <si>
    <t>篠原　亮太</t>
  </si>
  <si>
    <t>ｼﾉﾊﾗ ﾘｮｳﾀ</t>
  </si>
  <si>
    <t>00029336124*</t>
  </si>
  <si>
    <t>久冨　優太</t>
  </si>
  <si>
    <t>ﾋｻﾄﾐ ﾕｳﾀ</t>
  </si>
  <si>
    <t>00029477029*</t>
  </si>
  <si>
    <t>外村　翼</t>
  </si>
  <si>
    <t>ﾎｶﾑﾗ ﾂﾊﾞｻ</t>
  </si>
  <si>
    <t>00046056829*</t>
  </si>
  <si>
    <t>HOKAMURA</t>
  </si>
  <si>
    <t>岩田　一希</t>
  </si>
  <si>
    <t>ｲﾜﾀ ｶｽﾞｷ</t>
  </si>
  <si>
    <t>00058419633*</t>
  </si>
  <si>
    <t>日野　裕貴</t>
  </si>
  <si>
    <t>ﾋﾉ ﾕｳｷ</t>
  </si>
  <si>
    <t>00074134221*</t>
  </si>
  <si>
    <t>HINO</t>
  </si>
  <si>
    <t>麻生　慎太郎</t>
  </si>
  <si>
    <t>ｱｿｳ ｼﾝﾀﾛｳ</t>
  </si>
  <si>
    <t>00071662325*</t>
  </si>
  <si>
    <t>伏本　カ―ディン</t>
  </si>
  <si>
    <t>ﾌｼﾓﾄ ｶｰﾃﾞｨﾝ</t>
  </si>
  <si>
    <t>00099582740*</t>
  </si>
  <si>
    <t>FUSHIMOTO</t>
  </si>
  <si>
    <t>Cardin</t>
  </si>
  <si>
    <t>佐野　良典</t>
  </si>
  <si>
    <t>ｻﾉ ﾘｮｳｽｹ</t>
  </si>
  <si>
    <t>00070864429*</t>
  </si>
  <si>
    <t>若松　天晴</t>
  </si>
  <si>
    <t>ﾜｶﾏﾂ ﾃﾝｾｲ</t>
  </si>
  <si>
    <t>00110580520*</t>
  </si>
  <si>
    <t>WAKAMATSU</t>
  </si>
  <si>
    <t>坂口　幹拓</t>
  </si>
  <si>
    <t>ｻｶｸﾞﾁ ｶﾝﾀ</t>
  </si>
  <si>
    <t>00076490329*</t>
  </si>
  <si>
    <t>松井　洋輔</t>
  </si>
  <si>
    <t>ﾏﾂｲ ﾖｳｽｹ</t>
  </si>
  <si>
    <t>00092076024*</t>
  </si>
  <si>
    <t>藤江　昂史</t>
  </si>
  <si>
    <t>ﾌｼﾞｴ ﾀｶﾌﾐ</t>
  </si>
  <si>
    <t>00122365726*</t>
  </si>
  <si>
    <t>FUJIE</t>
  </si>
  <si>
    <t>三方　怜</t>
  </si>
  <si>
    <t>ﾐｶﾀ ｻﾄｼ</t>
  </si>
  <si>
    <t>00085982133*</t>
  </si>
  <si>
    <t>MIKATA</t>
  </si>
  <si>
    <t>高木　祐汰</t>
  </si>
  <si>
    <t>ﾀｶｷﾞ ﾕｳﾀﾞｲ</t>
  </si>
  <si>
    <t>00102704014*</t>
  </si>
  <si>
    <t>円行　歩夢</t>
  </si>
  <si>
    <t>ｴﾝｷﾞｮｳ ｱﾕﾑ</t>
  </si>
  <si>
    <t>00133894634*</t>
  </si>
  <si>
    <t>ENGYO</t>
  </si>
  <si>
    <t>藤木　悠理</t>
  </si>
  <si>
    <t>ﾌｼﾞｷ ﾕｳﾘ</t>
  </si>
  <si>
    <t>00077060727*</t>
  </si>
  <si>
    <t>Yuri</t>
  </si>
  <si>
    <t>伊藤　悠太</t>
  </si>
  <si>
    <t>ｲﾄｳ ﾕｳﾀ</t>
  </si>
  <si>
    <t>00100039922*</t>
  </si>
  <si>
    <t>藤原　晋伍</t>
  </si>
  <si>
    <t>ﾌｼﾞﾜﾗ ｼﾝｺﾞ</t>
  </si>
  <si>
    <t>00107499535*</t>
  </si>
  <si>
    <t>三木　諭</t>
  </si>
  <si>
    <t>ﾐｷ ｻﾄｼ</t>
  </si>
  <si>
    <t>00089568945*</t>
  </si>
  <si>
    <t>吉岡　流空</t>
  </si>
  <si>
    <t>ﾖｼｵｶ ﾘｸ</t>
  </si>
  <si>
    <t>00103314618*</t>
  </si>
  <si>
    <t>大須賀　空</t>
  </si>
  <si>
    <t>ｵｵｽｶﾞ ｿﾗ</t>
  </si>
  <si>
    <t>00091634528*</t>
  </si>
  <si>
    <t>OSUGA</t>
  </si>
  <si>
    <t>竹上　寛建</t>
  </si>
  <si>
    <t>ﾀｹｶﾞﾐ ｶﾝﾀ</t>
  </si>
  <si>
    <t>00100056921*</t>
  </si>
  <si>
    <t>TAKEGAMI</t>
  </si>
  <si>
    <t>浅沼　紀貴</t>
  </si>
  <si>
    <t>ｱｻﾇﾏ ﾄｼｷ</t>
  </si>
  <si>
    <t>00101703214*</t>
  </si>
  <si>
    <t>ASANUMA</t>
  </si>
  <si>
    <t>八若　航平</t>
  </si>
  <si>
    <t>ﾔﾜｶ ｺｳﾍｲ</t>
  </si>
  <si>
    <t>00101632821*</t>
  </si>
  <si>
    <t>YAWAKA</t>
  </si>
  <si>
    <t>森　颯人</t>
  </si>
  <si>
    <t>ﾓﾘ ﾊﾔﾄ</t>
  </si>
  <si>
    <t>00106190825*</t>
  </si>
  <si>
    <t>谷岡　義隆</t>
  </si>
  <si>
    <t>ﾀﾆｵｶ ﾖｼﾀｶ</t>
  </si>
  <si>
    <t>00101214918*</t>
  </si>
  <si>
    <t>TANIOKA</t>
  </si>
  <si>
    <t>伊藤　祥希</t>
  </si>
  <si>
    <t>ｲﾄｳ ﾖｼｷ</t>
  </si>
  <si>
    <t>00107109624*</t>
  </si>
  <si>
    <t>井原　健人</t>
  </si>
  <si>
    <t>ｲﾊﾗ ｹﾝﾄ</t>
  </si>
  <si>
    <t>00081465630*</t>
  </si>
  <si>
    <t>岡室　風人</t>
  </si>
  <si>
    <t>ｵｶﾑﾛ ﾌｳﾄ</t>
  </si>
  <si>
    <t>00074408023*</t>
  </si>
  <si>
    <t>OKAMURO</t>
  </si>
  <si>
    <t>Futo</t>
  </si>
  <si>
    <t>柏木　将次</t>
  </si>
  <si>
    <t>ｶｼﾜｷﾞ ﾏﾂﾞｷ</t>
  </si>
  <si>
    <t>00081511016*</t>
  </si>
  <si>
    <t>Mazuki</t>
  </si>
  <si>
    <t>小西　航平</t>
  </si>
  <si>
    <t>ｺﾆｼ ｺｳﾍｲ</t>
  </si>
  <si>
    <t>00074856030*</t>
  </si>
  <si>
    <t>高原　昌平</t>
  </si>
  <si>
    <t>ﾀｶﾊﾗ ｼｮｳﾍｲ</t>
  </si>
  <si>
    <t>00065775030*</t>
  </si>
  <si>
    <t>滝下　連太郎</t>
  </si>
  <si>
    <t>ﾀｷｼﾀ ﾚﾝﾀﾛｳ</t>
  </si>
  <si>
    <t>00065779438*</t>
  </si>
  <si>
    <t>TAKISHITA</t>
  </si>
  <si>
    <t>水野　詠介</t>
  </si>
  <si>
    <t>ﾐｽﾞﾉ ｴｲｽｹ</t>
  </si>
  <si>
    <t>00080884836*</t>
  </si>
  <si>
    <t>Eisuke</t>
  </si>
  <si>
    <t>木戸　海斗</t>
  </si>
  <si>
    <t>ｷﾄﾞ ｶｲﾄ</t>
  </si>
  <si>
    <t>00094361528*</t>
  </si>
  <si>
    <t>廣岡　潤哉</t>
  </si>
  <si>
    <t>ﾋﾛｵｶ ｼﾞｭﾝﾔ</t>
  </si>
  <si>
    <t>00092439431*</t>
  </si>
  <si>
    <t>HIROOKA</t>
  </si>
  <si>
    <t>吉里　憧大</t>
  </si>
  <si>
    <t>ﾖｼｻﾞﾄ ｼｮｳﾀ</t>
  </si>
  <si>
    <t>00102605418*</t>
  </si>
  <si>
    <t>YOSHIZATO</t>
  </si>
  <si>
    <t>吉田　頼人</t>
  </si>
  <si>
    <t>ﾖｼﾀﾞ ﾗｲﾄ</t>
  </si>
  <si>
    <t>00103375928*</t>
  </si>
  <si>
    <t>Raito</t>
  </si>
  <si>
    <t>田村　蒼馬</t>
  </si>
  <si>
    <t>ﾀﾑﾗ ｿｳﾏ</t>
  </si>
  <si>
    <t>00101478021*</t>
  </si>
  <si>
    <t>井上　悠夢</t>
  </si>
  <si>
    <t>ｲﾉｳｴ ﾕｳﾏ</t>
  </si>
  <si>
    <t>00010216392*</t>
  </si>
  <si>
    <t>西谷　眞人</t>
  </si>
  <si>
    <t>ﾆｼﾀﾆ ﾏｻﾄ</t>
  </si>
  <si>
    <t>00101061117*</t>
  </si>
  <si>
    <t>水口　智貴</t>
  </si>
  <si>
    <t>ﾐｽﾞｸﾞﾁ ﾄﾓｷ</t>
  </si>
  <si>
    <t>00106206015*</t>
  </si>
  <si>
    <t>MIZUGUCHI</t>
  </si>
  <si>
    <t>桑原　怜志</t>
  </si>
  <si>
    <t>ｸﾜﾊﾗ ｻﾄｼ</t>
  </si>
  <si>
    <t>00076567233*</t>
  </si>
  <si>
    <t>KUWAHARA</t>
  </si>
  <si>
    <t>稲見　克宥</t>
  </si>
  <si>
    <t>ｲﾅﾐ ｶﾂﾋﾛ</t>
  </si>
  <si>
    <t>00103033616*</t>
  </si>
  <si>
    <t>INAMI</t>
  </si>
  <si>
    <t>Katsuhiro</t>
  </si>
  <si>
    <t>四ツ谷　康汰</t>
  </si>
  <si>
    <t>ﾖﾂﾀﾆ ｺｳﾀ</t>
  </si>
  <si>
    <t>00086953435*</t>
  </si>
  <si>
    <t>YOTSUTANI</t>
  </si>
  <si>
    <t>豊岡　尚弥</t>
  </si>
  <si>
    <t>ﾄﾖｵｶ ﾅｵﾔ</t>
  </si>
  <si>
    <t>00070666530*</t>
  </si>
  <si>
    <t>TOYOOKA</t>
  </si>
  <si>
    <t>備　未来貴</t>
  </si>
  <si>
    <t>ｿﾅｴ ﾐﾗｷ</t>
  </si>
  <si>
    <t>00060201413*</t>
  </si>
  <si>
    <t>SONAE</t>
  </si>
  <si>
    <t>Miraki</t>
  </si>
  <si>
    <t>上田　健登</t>
  </si>
  <si>
    <t>ｳｴﾀﾞ ｹﾝﾄ</t>
  </si>
  <si>
    <t>00076946638*</t>
  </si>
  <si>
    <t>山口　智也</t>
  </si>
  <si>
    <t>ﾔﾏｸﾞﾁ ﾄﾓﾔ</t>
  </si>
  <si>
    <t>00116675430*</t>
  </si>
  <si>
    <t>山﨑　広夢</t>
  </si>
  <si>
    <t>ﾔﾏｻｷ ﾋﾛﾑ</t>
  </si>
  <si>
    <t>00114495125*</t>
  </si>
  <si>
    <t>池本　陽介</t>
  </si>
  <si>
    <t>ｲｹﾓﾄ ﾖｳｽｹ</t>
  </si>
  <si>
    <t>00087270327*</t>
  </si>
  <si>
    <t>磯野　佑太</t>
  </si>
  <si>
    <t>ｲｿﾉ ﾕｳﾀ</t>
  </si>
  <si>
    <t>00164675736*</t>
  </si>
  <si>
    <t>ISONO</t>
  </si>
  <si>
    <t>西尾　咲人</t>
  </si>
  <si>
    <t>ﾆｼｵ ｻｸﾄ</t>
  </si>
  <si>
    <t>00092913327*</t>
  </si>
  <si>
    <t>Sakuto</t>
  </si>
  <si>
    <t>原　麻嘉</t>
  </si>
  <si>
    <t>ﾊﾗ ﾏﾋﾛ</t>
  </si>
  <si>
    <t>00087690636*</t>
  </si>
  <si>
    <t>廣畑　敬太</t>
  </si>
  <si>
    <t>ﾋﾛﾊﾀ ｹｲﾀ</t>
  </si>
  <si>
    <t>00092485836*</t>
  </si>
  <si>
    <t>吉岡　樹永</t>
  </si>
  <si>
    <t>ﾖｼｵｶ ﾐｷﾄ</t>
  </si>
  <si>
    <t>00122214416*</t>
  </si>
  <si>
    <t>Mikito</t>
  </si>
  <si>
    <t>石津　琢磨</t>
  </si>
  <si>
    <t>ｲｼﾂﾞ ﾀｸﾏ</t>
  </si>
  <si>
    <t>00089062530*</t>
  </si>
  <si>
    <t>ISHIZU</t>
  </si>
  <si>
    <t>葛西　央明</t>
  </si>
  <si>
    <t>ｶｻｲ ﾋﾛｱｷ</t>
  </si>
  <si>
    <t>00105594428*</t>
  </si>
  <si>
    <t>KASAI</t>
  </si>
  <si>
    <t>北垣　拓己</t>
  </si>
  <si>
    <t>ｷﾀｶﾞｷ ﾀｸﾐ</t>
  </si>
  <si>
    <t>00104670422*</t>
  </si>
  <si>
    <t>KITAGAKI</t>
  </si>
  <si>
    <t>黒瀬　拓真</t>
  </si>
  <si>
    <t>ｸﾛｾ ﾀｸﾏ</t>
  </si>
  <si>
    <t>00122330011*</t>
  </si>
  <si>
    <t>近藤　啓太</t>
  </si>
  <si>
    <t>ｺﾝﾄﾞｳ ｹｲﾀ</t>
  </si>
  <si>
    <t>00137351121*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</si>
  <si>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</si>
  <si>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</si>
  <si>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</si>
  <si>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</si>
  <si>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</si>
  <si>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</si>
  <si>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</si>
  <si>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</si>
  <si>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</si>
  <si>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</si>
  <si>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中井　琉人</t>
  </si>
  <si>
    <t>ﾅｶｲ ﾘｭｳﾄ</t>
  </si>
  <si>
    <t>00124533826*</t>
  </si>
  <si>
    <t>畑　諒太郎</t>
  </si>
  <si>
    <t>ﾊﾀ ﾘｮｳﾀﾛｳ</t>
  </si>
  <si>
    <t>00100231077*</t>
  </si>
  <si>
    <t>山中　了</t>
  </si>
  <si>
    <t>ﾔﾏﾅｶ ﾘｮｳ</t>
  </si>
  <si>
    <t>00088143731*</t>
  </si>
  <si>
    <t>柴田　智広</t>
  </si>
  <si>
    <t>ｼﾊﾞﾀ ﾄﾓﾋﾛ</t>
  </si>
  <si>
    <t>00107493428*</t>
  </si>
  <si>
    <t>柿渕　幸哉</t>
  </si>
  <si>
    <t>ｶｷﾌﾞﾁ ﾕｷﾔ</t>
  </si>
  <si>
    <t>00076501120*</t>
  </si>
  <si>
    <t>KAKIBUCHI</t>
  </si>
  <si>
    <t>大森　駿之介</t>
  </si>
  <si>
    <t>ｵｵﾓﾘ ｼｭﾝﾉｽｹ</t>
  </si>
  <si>
    <t>00111776932*</t>
  </si>
  <si>
    <t>濱口　征和</t>
  </si>
  <si>
    <t>ﾊﾏｸﾞﾁ ｾｲﾜ</t>
  </si>
  <si>
    <t>00164676131*</t>
  </si>
  <si>
    <t>Seiwa</t>
  </si>
  <si>
    <t>小林　那緒</t>
  </si>
  <si>
    <t>ｺﾊﾞﾔｼ ﾅｵ</t>
  </si>
  <si>
    <t>00093496435*</t>
  </si>
  <si>
    <t>岡田　聖大</t>
  </si>
  <si>
    <t>ｵｶﾀﾞ ﾏﾅﾄ</t>
  </si>
  <si>
    <t>00093645734*</t>
  </si>
  <si>
    <t>治田　尚太朗</t>
  </si>
  <si>
    <t>ｼﾞﾀﾞ ﾅｵﾀﾛｳ</t>
  </si>
  <si>
    <t>00117330520*</t>
  </si>
  <si>
    <t>JIDA</t>
  </si>
  <si>
    <t>Naotaro</t>
  </si>
  <si>
    <t>篠崎　空</t>
  </si>
  <si>
    <t>ｼﾉｻﾞｷ ｿﾗ</t>
  </si>
  <si>
    <t>00089276739*</t>
  </si>
  <si>
    <t>SHINOZAKI</t>
  </si>
  <si>
    <t>後藤　蒼空</t>
  </si>
  <si>
    <t>ｺﾞﾄｳ ｿﾗ</t>
  </si>
  <si>
    <t>00103123313*</t>
  </si>
  <si>
    <t>下田　悠誠</t>
  </si>
  <si>
    <t>ｼﾓﾀﾞ ﾕｳｾｲ</t>
  </si>
  <si>
    <t>00123444523*</t>
  </si>
  <si>
    <t>SHIMODA</t>
  </si>
  <si>
    <t>緒方　将人</t>
  </si>
  <si>
    <t>ｵｶﾞﾀ ﾏｻﾄ</t>
  </si>
  <si>
    <t>00138522930*</t>
  </si>
  <si>
    <t>OGATA</t>
  </si>
  <si>
    <t>山口　是秀</t>
  </si>
  <si>
    <t>ﾔﾏｸﾞﾁ ｺﾚﾋﾃﾞ</t>
  </si>
  <si>
    <t>00101917120*</t>
  </si>
  <si>
    <t>Korehide</t>
  </si>
  <si>
    <t>溝内　将人</t>
  </si>
  <si>
    <t>ﾐｿﾞｳﾁ ﾏｻﾄ</t>
  </si>
  <si>
    <t>00093933835*</t>
  </si>
  <si>
    <t>MIZOUCHI</t>
  </si>
  <si>
    <t>田中　昇一</t>
  </si>
  <si>
    <t>ﾀﾅｶ ｼｮｳｲﾁ</t>
  </si>
  <si>
    <t>00105543220*</t>
  </si>
  <si>
    <t>Shoichi</t>
  </si>
  <si>
    <t>木下　翔哉</t>
  </si>
  <si>
    <t>ｷﾉｼﾀ ﾕｳﾔ</t>
  </si>
  <si>
    <t>00102509017*</t>
  </si>
  <si>
    <t>齋藤　圭人</t>
  </si>
  <si>
    <t>ｻｲﾄｳ ｹｲﾄ</t>
  </si>
  <si>
    <t>00138527026*</t>
  </si>
  <si>
    <t>富田　耕一</t>
  </si>
  <si>
    <t>ﾄﾐﾀ ｺｳｲﾁ</t>
  </si>
  <si>
    <t>00134006014*</t>
  </si>
  <si>
    <t>Koichi</t>
  </si>
  <si>
    <t>東　勇太</t>
  </si>
  <si>
    <t>ﾋｶﾞｼ ﾕｳﾀ</t>
  </si>
  <si>
    <t>00101218316*</t>
  </si>
  <si>
    <t>HIGASHI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</si>
  <si>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</si>
  <si>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</si>
  <si>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</si>
  <si>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</si>
  <si>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</si>
  <si>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</si>
  <si>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</si>
  <si>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山本　凱生</t>
  </si>
  <si>
    <t>ﾔﾏﾓﾄ ｶｲｾｲ</t>
  </si>
  <si>
    <t>00117027624*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</si>
  <si>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</si>
  <si>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</si>
  <si>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</si>
  <si>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</si>
  <si>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</si>
  <si>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</si>
  <si>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DOUNOMAE</t>
  </si>
  <si>
    <t>伊藤　輝崇</t>
  </si>
  <si>
    <t>ｲﾄｳ ﾃﾙﾀｶ</t>
  </si>
  <si>
    <t>00120031512*</t>
  </si>
  <si>
    <t>Terutaka</t>
  </si>
  <si>
    <t>甲斐　陸人</t>
  </si>
  <si>
    <t>ｶｲ ﾘｸﾄ</t>
  </si>
  <si>
    <t>00015140416*</t>
  </si>
  <si>
    <t>甲斐　暖人</t>
    <rPh sb="4" eb="5">
      <t>ヒト</t>
    </rPh>
    <phoneticPr fontId="4"/>
  </si>
  <si>
    <t>ｶｲ ﾊﾙﾄ</t>
  </si>
  <si>
    <t>00115140618*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</si>
  <si>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</si>
  <si>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</si>
  <si>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</si>
  <si>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</si>
  <si>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</si>
  <si>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</si>
  <si>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HUJIMOTO</t>
  </si>
  <si>
    <t>伊達　悠斗</t>
  </si>
  <si>
    <t>ﾀﾞﾃ ﾕｳﾄ</t>
  </si>
  <si>
    <t>DATE</t>
  </si>
  <si>
    <t>枝川　尚輝</t>
  </si>
  <si>
    <t>ｴﾀﾞｶﾞﾜ ﾅｵｷ</t>
  </si>
  <si>
    <t>00077142829*</t>
  </si>
  <si>
    <t>EDAGAWA</t>
  </si>
  <si>
    <t>下里　淳司</t>
  </si>
  <si>
    <t>ｼﾓｻﾞﾄ ｼﾞｭﾝｼﾞ</t>
  </si>
  <si>
    <t>00086290328*</t>
  </si>
  <si>
    <t>SHIMOZATO</t>
  </si>
  <si>
    <t>川本　源一郎</t>
  </si>
  <si>
    <t>ｶﾜﾓﾄ ｹﾞﾝｲﾁﾛｳ</t>
  </si>
  <si>
    <t>00121138420*</t>
  </si>
  <si>
    <t>春田　展幸</t>
  </si>
  <si>
    <t>ﾊﾙﾀ ﾉﾌﾞﾕｷ</t>
  </si>
  <si>
    <t>00089458034*</t>
  </si>
  <si>
    <t>HARUTA</t>
  </si>
  <si>
    <t>Nobuyuki</t>
  </si>
  <si>
    <t>平野　渚生</t>
  </si>
  <si>
    <t>ﾋﾗﾉ ｼｮｳ</t>
  </si>
  <si>
    <t>00097968140*</t>
  </si>
  <si>
    <t>福村　仁紀</t>
  </si>
  <si>
    <t>ﾌｸﾑﾗ ﾋﾄｷ</t>
  </si>
  <si>
    <t>00144209929*</t>
  </si>
  <si>
    <t>FUKUMURA</t>
  </si>
  <si>
    <t>Hitoki</t>
  </si>
  <si>
    <t>関口　智輝</t>
  </si>
  <si>
    <t>ｾｷｸﾞﾁ ｻﾄｷ</t>
  </si>
  <si>
    <t>00106837833*</t>
  </si>
  <si>
    <t>SEKIGUCHI</t>
  </si>
  <si>
    <t>Satoki</t>
  </si>
  <si>
    <t>宮園　晃人</t>
  </si>
  <si>
    <t>ﾐﾔｿﾞﾉ ｱｷﾄ</t>
  </si>
  <si>
    <t>00105443522*</t>
  </si>
  <si>
    <t>杉谷　将太</t>
  </si>
  <si>
    <t>ｽｷﾞﾀﾆ ｼｮｳﾀ</t>
  </si>
  <si>
    <t>00133658531*</t>
  </si>
  <si>
    <t>SUGITANI</t>
  </si>
  <si>
    <t>栗山　玲温</t>
  </si>
  <si>
    <t>ｸﾘﾔﾏ ﾚｵﾝ</t>
  </si>
  <si>
    <t>00100375117*</t>
  </si>
  <si>
    <t>KURIYAMA</t>
  </si>
  <si>
    <t>臼井　健悟</t>
  </si>
  <si>
    <t>ｳｽｲ ｹﾝｺﾞ</t>
  </si>
  <si>
    <t>00153670729*</t>
  </si>
  <si>
    <t>USUI</t>
  </si>
  <si>
    <t>上松　優弥</t>
  </si>
  <si>
    <t>ｳｴﾏﾂ ﾕｳﾔ</t>
  </si>
  <si>
    <t>00061799638*</t>
  </si>
  <si>
    <t>UEMATSU</t>
  </si>
  <si>
    <t>白矢　昂汰</t>
  </si>
  <si>
    <t>ｼﾗﾔ ｺｳﾀ</t>
  </si>
  <si>
    <t>00077881233*</t>
  </si>
  <si>
    <t>SHIRAYA</t>
  </si>
  <si>
    <t>櫻井　春誓</t>
  </si>
  <si>
    <t>ｻｸﾗｲ ﾊﾙﾁ</t>
  </si>
  <si>
    <t>00063944026*</t>
  </si>
  <si>
    <t>Haruchi</t>
  </si>
  <si>
    <t>山田　悠太</t>
  </si>
  <si>
    <t>ﾔﾏﾀﾞ ﾕｳﾀ</t>
  </si>
  <si>
    <t>00084784132*</t>
  </si>
  <si>
    <t>安井　涼</t>
  </si>
  <si>
    <t>ﾔｽｲ ﾘｮｳ</t>
  </si>
  <si>
    <t>00081696939*</t>
  </si>
  <si>
    <t>松永　宗大</t>
  </si>
  <si>
    <t>ﾏﾂﾅｶﾞ ｿｳﾀ</t>
  </si>
  <si>
    <t>00090590225*</t>
  </si>
  <si>
    <t>MATSUNAGA</t>
  </si>
  <si>
    <t>山本　想真</t>
  </si>
  <si>
    <t>ﾔﾏﾓﾄ ｿｳﾏ</t>
  </si>
  <si>
    <t>00080133520*</t>
  </si>
  <si>
    <t>萬治　周平</t>
  </si>
  <si>
    <t>ﾏﾝｼﾞ ｼｭｳﾍｲ</t>
  </si>
  <si>
    <t>00075756434*</t>
  </si>
  <si>
    <t>MANJI</t>
  </si>
  <si>
    <t>安井　涼音</t>
  </si>
  <si>
    <t>ﾔｽｲ ﾘｮｵ</t>
  </si>
  <si>
    <t>00107530824*</t>
  </si>
  <si>
    <t>Ryoo</t>
  </si>
  <si>
    <t>北村　駿</t>
  </si>
  <si>
    <t>ｷﾀﾑﾗ ｼｭﾝ</t>
  </si>
  <si>
    <t>00137044625*</t>
  </si>
  <si>
    <t>森川　敬友</t>
  </si>
  <si>
    <t>ﾓﾘｶﾜ ｹｲｽｹ</t>
  </si>
  <si>
    <t>00114138826*</t>
  </si>
  <si>
    <t>東　洸生</t>
  </si>
  <si>
    <t>ｱｽﾞﾏ ｺｳｾｲ</t>
  </si>
  <si>
    <t>00119646027*</t>
  </si>
  <si>
    <t>加藤　遼</t>
  </si>
  <si>
    <t>ｶﾄｳ ﾘｮｳ</t>
  </si>
  <si>
    <t>00123959433*</t>
  </si>
  <si>
    <t>紺野　佑介</t>
  </si>
  <si>
    <t>ｺﾝﾉ ﾕｳｽｹ</t>
  </si>
  <si>
    <t>00085921025*</t>
  </si>
  <si>
    <t>KONNO</t>
  </si>
  <si>
    <t>藤井　大夢</t>
  </si>
  <si>
    <t>ﾌｼﾞｲ ﾋﾛﾑ</t>
  </si>
  <si>
    <t>00055066729*</t>
  </si>
  <si>
    <t>増田　大誠</t>
  </si>
  <si>
    <t>ﾏｽﾀﾞ ﾀｲｾｲ</t>
  </si>
  <si>
    <t>00104043719*</t>
  </si>
  <si>
    <t>村田　俊貴</t>
  </si>
  <si>
    <t>ﾑﾗﾀ ﾄｼｷ</t>
  </si>
  <si>
    <t>00134708225*</t>
  </si>
  <si>
    <t>辰巳　開陸</t>
  </si>
  <si>
    <t>ﾀﾂﾐ ｶｲﾘ</t>
  </si>
  <si>
    <t>00154037020*</t>
  </si>
  <si>
    <t>Kairi</t>
  </si>
  <si>
    <t>南山　大於起</t>
  </si>
  <si>
    <t>ﾐﾅﾐﾔﾏ ﾋﾛｵｷ</t>
  </si>
  <si>
    <t>00108140115*</t>
  </si>
  <si>
    <t>MINAMIYAMA</t>
  </si>
  <si>
    <t>Hirooki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</si>
  <si>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</si>
  <si>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</si>
  <si>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</si>
  <si>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</si>
  <si>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</si>
  <si>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</si>
  <si>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</si>
  <si>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</si>
  <si>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</si>
  <si>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</si>
  <si>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</si>
  <si>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</si>
  <si>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</si>
  <si>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</si>
  <si>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</si>
  <si>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</si>
  <si>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</si>
  <si>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</si>
  <si>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</si>
  <si>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両見　颯真</t>
  </si>
  <si>
    <t>ﾘｮｳｹﾝ ｿｳﾏ</t>
  </si>
  <si>
    <t>00102405820*</t>
  </si>
  <si>
    <t>RYOKEN</t>
  </si>
  <si>
    <t>上田　浩輔</t>
  </si>
  <si>
    <t>ｳｴﾀﾞ ｺｳｽｹ</t>
  </si>
  <si>
    <t>00077971233*</t>
  </si>
  <si>
    <t>長木　涼馬</t>
  </si>
  <si>
    <t>ﾅｶﾞｷ ﾘｮｳﾏ</t>
  </si>
  <si>
    <t>00088180328*</t>
  </si>
  <si>
    <t>NAGAKI</t>
  </si>
  <si>
    <t>黒田　翔生</t>
  </si>
  <si>
    <t>00163230116*</t>
  </si>
  <si>
    <t>山崎　直輝</t>
  </si>
  <si>
    <t>ﾔﾏｻﾞｷ ﾅｵｷ</t>
  </si>
  <si>
    <t>00127192628*</t>
  </si>
  <si>
    <t>北野　篤朗</t>
  </si>
  <si>
    <t>ｷﾀﾉ ｱﾂﾛｳ</t>
  </si>
  <si>
    <t>00121949733*</t>
  </si>
  <si>
    <t>井上　勇人</t>
  </si>
  <si>
    <t>00090537428*</t>
  </si>
  <si>
    <t>山尾　育吹</t>
  </si>
  <si>
    <t>ﾔﾏｵ ｲﾌﾞｷ</t>
  </si>
  <si>
    <t>00115422217*</t>
  </si>
  <si>
    <t>YAMAO</t>
  </si>
  <si>
    <t>成矢　優希</t>
  </si>
  <si>
    <t>ﾅﾘﾔ ﾕｳｷ</t>
  </si>
  <si>
    <t>NARIYA</t>
  </si>
  <si>
    <t>松原　慎之介</t>
  </si>
  <si>
    <t>ﾏﾂﾊﾞﾗ ｼﾝﾉｽｹ</t>
  </si>
  <si>
    <t>杉村　廉</t>
  </si>
  <si>
    <t>ｽｷﾞﾑﾗ ﾚﾝ</t>
  </si>
  <si>
    <t>SUGIMURA</t>
  </si>
  <si>
    <t>池田　悠司</t>
  </si>
  <si>
    <t>ｲｹﾀﾞ ﾕｳｼﾞ</t>
  </si>
  <si>
    <t>井上　駿</t>
  </si>
  <si>
    <t>ｲﾉｳｴ ｼｭﾝ</t>
  </si>
  <si>
    <t>蛭田　翔太</t>
  </si>
  <si>
    <t>ﾋﾙﾀ ｼｮｳﾀ</t>
  </si>
  <si>
    <t>HIRUTA</t>
  </si>
  <si>
    <t>岡野　翼</t>
  </si>
  <si>
    <t>ｵｶﾉ ﾂﾊﾞｻ</t>
  </si>
  <si>
    <t>00123009116*</t>
  </si>
  <si>
    <t>松本　涼聖</t>
  </si>
  <si>
    <t>ﾏﾂﾓﾄ ﾘｮｳｾｲ</t>
  </si>
  <si>
    <t>00090508830*</t>
  </si>
  <si>
    <t>西川　裕太</t>
  </si>
  <si>
    <t>ﾆｼｶﾜ ﾕｳﾀ</t>
  </si>
  <si>
    <t>00093028628*</t>
  </si>
  <si>
    <t>松本　凌</t>
  </si>
  <si>
    <t>ﾏﾂﾓﾄ ﾘｮｳ</t>
  </si>
  <si>
    <t>00128767940*</t>
  </si>
  <si>
    <t>藤田　拓実</t>
  </si>
  <si>
    <t>ﾌｼﾞﾀ ﾀｸﾐ</t>
  </si>
  <si>
    <t>00095246026*</t>
  </si>
  <si>
    <t>古賀　貴裕</t>
  </si>
  <si>
    <t>ｺｶﾞ ﾀｶﾋﾛ</t>
  </si>
  <si>
    <t>00049577739*</t>
  </si>
  <si>
    <t>望月　輝良</t>
  </si>
  <si>
    <t>ﾓﾁﾂﾞｷ ｱｷﾗ</t>
  </si>
  <si>
    <t>00098080429*</t>
  </si>
  <si>
    <t>無藤　駿</t>
  </si>
  <si>
    <t>ﾑﾄｳ ｼｭﾝ</t>
  </si>
  <si>
    <t>00173647634*</t>
  </si>
  <si>
    <t>MUTO</t>
  </si>
  <si>
    <t>荒木　康祐</t>
  </si>
  <si>
    <t>ｱﾗｷ ｺｳｽｹ</t>
  </si>
  <si>
    <t>00140685933*</t>
  </si>
  <si>
    <t>髙木　良悟</t>
  </si>
  <si>
    <t>ﾀｶｷﾞ ﾘｮｳｺﾞ</t>
  </si>
  <si>
    <t>00156117324*</t>
  </si>
  <si>
    <t>田中　大貴</t>
  </si>
  <si>
    <t>ﾀﾅｶ ﾀﾞｲｷ</t>
  </si>
  <si>
    <t>00094440425*</t>
  </si>
  <si>
    <t>松笠　智也</t>
  </si>
  <si>
    <t>ﾏﾂｶｻ ﾄﾓﾔ</t>
  </si>
  <si>
    <t>00087151527*</t>
  </si>
  <si>
    <t>MATSUKASA</t>
  </si>
  <si>
    <t>竹中　康晴</t>
  </si>
  <si>
    <t>ﾀｹﾅｶ ｺｳｾｲ</t>
  </si>
  <si>
    <t>00156117425*</t>
  </si>
  <si>
    <t>TAKENAKA</t>
  </si>
  <si>
    <t>徳田　天馬</t>
  </si>
  <si>
    <t>ﾄｸﾀ ﾃﾝﾏ</t>
  </si>
  <si>
    <t>00103736121*</t>
  </si>
  <si>
    <t>TOKUTA</t>
  </si>
  <si>
    <t>岡田　友徳</t>
  </si>
  <si>
    <t>ｵｶﾀﾞ ﾄﾓﾉﾘ</t>
  </si>
  <si>
    <t>00107148256*</t>
  </si>
  <si>
    <t>Tomonori</t>
  </si>
  <si>
    <t>岡本　倫太朗</t>
  </si>
  <si>
    <t>ｵｶﾓﾄ ﾘﾝﾀﾛｳ</t>
  </si>
  <si>
    <t>00134338729*</t>
  </si>
  <si>
    <t>中西　漣</t>
  </si>
  <si>
    <t>ﾅｶﾆｼ ﾚﾝ</t>
  </si>
  <si>
    <t>00095944334*</t>
  </si>
  <si>
    <t>今荘　樹輝</t>
  </si>
  <si>
    <t>ｲﾏｼﾞｮｳ ｲﾂｷ</t>
  </si>
  <si>
    <t>00096660027*</t>
  </si>
  <si>
    <t>IMAJO</t>
  </si>
  <si>
    <t>中松　秀樹</t>
  </si>
  <si>
    <t>ﾅｶﾏﾂ ｼｭｳｷ</t>
  </si>
  <si>
    <t>00173222926*</t>
  </si>
  <si>
    <t>Shuki</t>
  </si>
  <si>
    <t>青柳　勇輝</t>
  </si>
  <si>
    <t>ｱｵﾔｷﾞ ﾕｳｷ</t>
  </si>
  <si>
    <t>00137578132*</t>
  </si>
  <si>
    <t>寺田　翔真</t>
  </si>
  <si>
    <t>ﾃﾗﾀﾞ ｼｮｳﾏ</t>
  </si>
  <si>
    <t>00138630930*</t>
  </si>
  <si>
    <t>松本　光司</t>
  </si>
  <si>
    <t>ﾏﾂﾓﾄ ｺｳｼﾞ</t>
  </si>
  <si>
    <t>00074909231*</t>
  </si>
  <si>
    <t>福瀬　智隆</t>
  </si>
  <si>
    <t>ﾌｸｾ ﾄﾓﾀｶ</t>
  </si>
  <si>
    <t>00120927526*</t>
  </si>
  <si>
    <t>FUKUSE</t>
  </si>
  <si>
    <t>Tomotaka</t>
  </si>
  <si>
    <t>辻　翔平</t>
  </si>
  <si>
    <t>ﾂｼﾞ ｼｮｳﾍｲ</t>
  </si>
  <si>
    <t>00127460020*</t>
  </si>
  <si>
    <t>中野　正隆</t>
  </si>
  <si>
    <t>ﾅｶﾉ ﾏｻﾀｶ</t>
  </si>
  <si>
    <t>00164789641*</t>
  </si>
  <si>
    <t>久保　慎太朗</t>
  </si>
  <si>
    <t>ｸﾎﾞ ｼﾝﾀﾛｳ</t>
  </si>
  <si>
    <t>00164789742*</t>
  </si>
  <si>
    <t>仲宗根　遼太郎</t>
  </si>
  <si>
    <t>ﾅｶｿﾈ ﾘｮｳﾀﾛｳ</t>
  </si>
  <si>
    <t>00084962433*</t>
  </si>
  <si>
    <t>NAKASONE</t>
  </si>
  <si>
    <t>趙　秀太</t>
  </si>
  <si>
    <t>ﾁｮｳ ｼｭｳﾀ</t>
  </si>
  <si>
    <t>00107626729*</t>
  </si>
  <si>
    <t>CHO</t>
  </si>
  <si>
    <t>吉村　要</t>
  </si>
  <si>
    <t>ﾖｼﾑﾗ ｶﾅﾒ</t>
  </si>
  <si>
    <t>00107769535*</t>
  </si>
  <si>
    <t>Kaname</t>
  </si>
  <si>
    <t>森田　章裕</t>
  </si>
  <si>
    <t>ﾓﾘﾀ ｱｷﾋﾛ</t>
  </si>
  <si>
    <t>00105348627*</t>
  </si>
  <si>
    <t>氷置　佳也</t>
  </si>
  <si>
    <t>ﾋｵｷ ｹｲﾔ</t>
  </si>
  <si>
    <t>00058314324*</t>
  </si>
  <si>
    <t>HIOKI</t>
  </si>
  <si>
    <t>Keiya</t>
  </si>
  <si>
    <t>上川　直己</t>
  </si>
  <si>
    <t>ｳｴｶﾜ ﾅｵｷ</t>
  </si>
  <si>
    <t>UEKAWA</t>
  </si>
  <si>
    <t>谷口　遼</t>
  </si>
  <si>
    <t>ﾀﾆｸﾞﾁ ﾘｮｳ</t>
  </si>
  <si>
    <t>00163229629*</t>
  </si>
  <si>
    <t>上倉　優斗</t>
  </si>
  <si>
    <t>ｳｴｸﾗ ﾕｳﾄ</t>
  </si>
  <si>
    <t>00079165028*</t>
  </si>
  <si>
    <t>UEKURA</t>
  </si>
  <si>
    <t>桑水流　雄大</t>
  </si>
  <si>
    <t>ｸﾜｽﾞﾙ ﾕｳﾀﾞｲ</t>
  </si>
  <si>
    <t>00129526227*</t>
  </si>
  <si>
    <t>松田　大輝</t>
  </si>
  <si>
    <t>ﾏﾂﾀﾞ ﾀﾞｲｷ</t>
  </si>
  <si>
    <t>00164789843*</t>
  </si>
  <si>
    <t>山藤　優斗</t>
  </si>
  <si>
    <t>ｻﾝﾄｳ ﾕｳﾄ</t>
  </si>
  <si>
    <t>00106728125*</t>
  </si>
  <si>
    <t>SANTO</t>
  </si>
  <si>
    <t>溝尾　翔海</t>
  </si>
  <si>
    <t>ﾐｿﾞｵ ﾄﾜ</t>
  </si>
  <si>
    <t>00127606325*</t>
  </si>
  <si>
    <t>MIZOO</t>
  </si>
  <si>
    <t>坂本　崇輔</t>
  </si>
  <si>
    <t>ｻｶﾓﾄ ｼｭｳｽｹ</t>
  </si>
  <si>
    <t>00087434935*</t>
  </si>
  <si>
    <t>蔵合　貴大</t>
  </si>
  <si>
    <t>ｿﾞｳｺﾞｳ ﾀｶﾋﾛ</t>
  </si>
  <si>
    <t>00173223422*</t>
  </si>
  <si>
    <t>ZOGO</t>
  </si>
  <si>
    <t>池原　悠真</t>
  </si>
  <si>
    <t>ｲｹﾊﾗ ﾕｳﾏ</t>
  </si>
  <si>
    <t>00099945945*</t>
  </si>
  <si>
    <t>IKEHARA</t>
  </si>
  <si>
    <t>米山　遼</t>
  </si>
  <si>
    <t>ﾖﾈﾔﾏ ﾘｮｳ</t>
  </si>
  <si>
    <t>00075762532*</t>
  </si>
  <si>
    <t>YONEYAMA</t>
  </si>
  <si>
    <t>永岡　紘知</t>
  </si>
  <si>
    <t>ﾅｶﾞｵｶ ﾋﾛﾄ</t>
  </si>
  <si>
    <t>00077798341*</t>
  </si>
  <si>
    <t>NAGAOKA</t>
  </si>
  <si>
    <t>宮﨑　龍斗</t>
  </si>
  <si>
    <t>ﾐﾔｻﾞｷ ﾘｭｳﾄ</t>
  </si>
  <si>
    <t>00076448433*</t>
  </si>
  <si>
    <t>松川　恵二郎</t>
  </si>
  <si>
    <t>ﾏﾂｶﾜ ｹｲｼﾞﾛｳ</t>
  </si>
  <si>
    <t>00110952826*</t>
  </si>
  <si>
    <t>MATSUKAWA</t>
  </si>
  <si>
    <t>戸田　侑希</t>
  </si>
  <si>
    <t>ﾄﾀﾞ ﾕｳｷ</t>
  </si>
  <si>
    <t>00095171427*</t>
  </si>
  <si>
    <t>北脇　巧也</t>
  </si>
  <si>
    <t>ｷﾀﾜｷ ﾀｸﾔ</t>
  </si>
  <si>
    <t>00125967838*</t>
  </si>
  <si>
    <t>大山　翔樹</t>
  </si>
  <si>
    <t>ｵｵﾔﾏ ｼｮｳｷ</t>
  </si>
  <si>
    <t>00090654933*</t>
  </si>
  <si>
    <t>OYAMA</t>
  </si>
  <si>
    <t>川元　翔理</t>
  </si>
  <si>
    <t>ｶﾜﾓﾄ ｼｮｳﾘ</t>
  </si>
  <si>
    <t>00088604834*</t>
  </si>
  <si>
    <t>Shori</t>
  </si>
  <si>
    <t>今里　壮汰</t>
  </si>
  <si>
    <t>ｲﾏｻﾞﾄ ｿｳﾀ</t>
  </si>
  <si>
    <t>00087259132*</t>
  </si>
  <si>
    <t>IMAZATO</t>
  </si>
  <si>
    <t>島林　亮馬</t>
  </si>
  <si>
    <t>ｼﾏﾊﾞﾔｼ ﾘｮｳﾏ</t>
  </si>
  <si>
    <t>00089567338*</t>
  </si>
  <si>
    <t>SHIMABAYASHI</t>
  </si>
  <si>
    <t>井上　勇志</t>
  </si>
  <si>
    <t>ｲﾉｳｴ ﾕｳｼ</t>
  </si>
  <si>
    <t>00164114320*</t>
  </si>
  <si>
    <t>山川　直也</t>
  </si>
  <si>
    <t>ﾔﾏｶﾜ ﾅｵﾔ</t>
  </si>
  <si>
    <t>00099659442*</t>
  </si>
  <si>
    <t>YAMAKAWA</t>
  </si>
  <si>
    <t>石田　侑輝</t>
  </si>
  <si>
    <t>ｲｼﾀﾞ ﾕｳｷ</t>
  </si>
  <si>
    <t>00100997228*</t>
  </si>
  <si>
    <t>鍋谷　陸斗</t>
  </si>
  <si>
    <t>ﾅﾍﾞﾀﾆ ﾘｸﾄ</t>
  </si>
  <si>
    <t>00105229120*</t>
  </si>
  <si>
    <t>NABETANI</t>
  </si>
  <si>
    <t>松下　優輝</t>
  </si>
  <si>
    <t>ﾏﾂｼﾀ ﾕｳｷ</t>
  </si>
  <si>
    <t>00174247631*</t>
  </si>
  <si>
    <t>保田　吉輝</t>
  </si>
  <si>
    <t>ﾔｽﾀﾞ ﾖｼｷ</t>
  </si>
  <si>
    <t>00134140114*</t>
  </si>
  <si>
    <t>大上　侑也</t>
  </si>
  <si>
    <t>ｵｵｳｴ ﾕｳﾔ</t>
  </si>
  <si>
    <t>00091252524*</t>
  </si>
  <si>
    <t>OUE</t>
  </si>
  <si>
    <t>小杉　凛太郎</t>
  </si>
  <si>
    <t>ｺｽｷﾞ ﾘﾝﾀﾛｳ</t>
  </si>
  <si>
    <t>KOSUGI</t>
  </si>
  <si>
    <t>佐地　伸之輔</t>
  </si>
  <si>
    <t>ｻﾁ ｼﾝﾉｽｹ</t>
  </si>
  <si>
    <t>SACHI</t>
  </si>
  <si>
    <t>森田　凌輔</t>
  </si>
  <si>
    <t>ﾓﾘﾀ ﾘｮｳｽｹ</t>
  </si>
  <si>
    <t>甲斐　悠</t>
  </si>
  <si>
    <t>ｶｲ ﾊﾙｶ</t>
  </si>
  <si>
    <t>Haruka</t>
  </si>
  <si>
    <t>北本　健阿樹</t>
  </si>
  <si>
    <t>ｷﾀﾓﾄ ﾀｹｱｷ</t>
  </si>
  <si>
    <t>00107308221*</t>
  </si>
  <si>
    <t>今井　一志</t>
  </si>
  <si>
    <t>ｲﾏｲ ｲｯｼ</t>
  </si>
  <si>
    <t>00093227124*</t>
  </si>
  <si>
    <t>Isshi</t>
  </si>
  <si>
    <t>横手　瞳万</t>
  </si>
  <si>
    <t>ﾖｺﾃ ﾄｳﾏ</t>
  </si>
  <si>
    <t>00093200115*</t>
  </si>
  <si>
    <t>YOKOTE</t>
  </si>
  <si>
    <t>仲西　幹地</t>
  </si>
  <si>
    <t>ﾅｶﾆｼ ｶﾝﾁ</t>
  </si>
  <si>
    <t>00163899238*</t>
  </si>
  <si>
    <t>Kanchi</t>
  </si>
  <si>
    <t>池辺　雄哉</t>
  </si>
  <si>
    <t>ｲｹﾍﾞ ﾕｳﾔ</t>
  </si>
  <si>
    <t>00132175625*</t>
  </si>
  <si>
    <t>IKEBE</t>
  </si>
  <si>
    <t>酒井　智哉</t>
  </si>
  <si>
    <t>ｻｶｲ ﾄﾓﾔ</t>
  </si>
  <si>
    <t>00121938327*</t>
  </si>
  <si>
    <t>佐賀山　明紀</t>
  </si>
  <si>
    <t>ｻｶﾞﾔﾏ ｱｷﾉﾘ</t>
  </si>
  <si>
    <t>00088369337*</t>
  </si>
  <si>
    <t>Akinori</t>
  </si>
  <si>
    <t>谷口　響平</t>
  </si>
  <si>
    <t>ﾀﾆｸﾞﾁ ｷｮｳﾍｲ</t>
  </si>
  <si>
    <t>00075754129*</t>
  </si>
  <si>
    <t>Kyohei</t>
  </si>
  <si>
    <t>田中　聖也</t>
  </si>
  <si>
    <t>ﾀﾅｶ ｾｲﾔ</t>
  </si>
  <si>
    <t>00086563331*</t>
  </si>
  <si>
    <t>田中　翔</t>
  </si>
  <si>
    <t>ﾀﾅｶ ｶｹﾙ</t>
  </si>
  <si>
    <t>00092448532*</t>
  </si>
  <si>
    <t>Kakeru</t>
  </si>
  <si>
    <t>三富　慎</t>
  </si>
  <si>
    <t>ﾐﾄﾐ ｼﾝ</t>
  </si>
  <si>
    <t>00100647220*</t>
  </si>
  <si>
    <t>MITOMI</t>
  </si>
  <si>
    <t>古閑　翔大</t>
  </si>
  <si>
    <t>ｺｶﾞ ｼｮｳﾀ</t>
  </si>
  <si>
    <t>00101852926*</t>
  </si>
  <si>
    <t>田尻　椋介</t>
  </si>
  <si>
    <t>ﾀｼﾞﾘ ﾘｮｳｽｹ</t>
  </si>
  <si>
    <t>00077326328*</t>
  </si>
  <si>
    <t>TAJIRI</t>
  </si>
  <si>
    <t>川野　樹生</t>
  </si>
  <si>
    <t>ｶﾜﾉ ｲﾂｷ</t>
  </si>
  <si>
    <t>00115112314*</t>
  </si>
  <si>
    <t>三村　颯</t>
  </si>
  <si>
    <t>ﾐﾑﾗ ﾊﾔﾃ</t>
  </si>
  <si>
    <t>00076758437*</t>
  </si>
  <si>
    <t>MIMURA</t>
  </si>
  <si>
    <t>船越　涼雅</t>
  </si>
  <si>
    <t>ﾌﾅｺｼ ﾘｮｳｶﾞ</t>
  </si>
  <si>
    <t>00163636227*</t>
  </si>
  <si>
    <t>FUNAKOSHI</t>
  </si>
  <si>
    <t>山崎　奨</t>
  </si>
  <si>
    <t>ﾔﾏｻｷ ﾀｽｸ</t>
  </si>
  <si>
    <t>00091068731*</t>
  </si>
  <si>
    <t>谷口　哲也</t>
  </si>
  <si>
    <t>ﾀﾆｸﾞﾁ ﾃﾂﾔ</t>
  </si>
  <si>
    <t>00119957335*</t>
  </si>
  <si>
    <t>中川　祥太</t>
  </si>
  <si>
    <t>ﾅｶｶﾞﾜ ｼｮｳﾀ</t>
  </si>
  <si>
    <t>00121260820*</t>
  </si>
  <si>
    <t>長島　聖</t>
  </si>
  <si>
    <t>ﾅｶﾞｼﾏ ﾋｼﾞﾘ</t>
  </si>
  <si>
    <t>00108318627*</t>
  </si>
  <si>
    <t>NAGASHIMA</t>
  </si>
  <si>
    <t>河崎　侑真</t>
  </si>
  <si>
    <t>ｶﾜｻｷ ﾕｳﾏ</t>
  </si>
  <si>
    <t>00105067625*</t>
  </si>
  <si>
    <t>前口　将志</t>
  </si>
  <si>
    <t>ﾏｴｸﾞﾁ ﾏｻｼ</t>
  </si>
  <si>
    <t>00102418824*</t>
  </si>
  <si>
    <t>MAEGUCHI</t>
  </si>
  <si>
    <t>阿部　慶己</t>
  </si>
  <si>
    <t>ｱﾍﾞ ﾖｼｷ</t>
  </si>
  <si>
    <t>00173647735*</t>
  </si>
  <si>
    <t>藤本　翔太</t>
  </si>
  <si>
    <t>ﾌｼﾞﾓﾄ ｼｮｳﾀ</t>
  </si>
  <si>
    <t>00122027216*</t>
  </si>
  <si>
    <t>石田　蓮</t>
  </si>
  <si>
    <t>ｲｼﾀﾞ ﾚﾝ</t>
  </si>
  <si>
    <t>00122737224*</t>
  </si>
  <si>
    <t>神谷　和翔</t>
  </si>
  <si>
    <t>ｶﾐﾔ ｱｲﾄ</t>
  </si>
  <si>
    <t>00096784640*</t>
  </si>
  <si>
    <t>KAMIYA</t>
  </si>
  <si>
    <t>Aito</t>
  </si>
  <si>
    <t>箕川　陽向</t>
  </si>
  <si>
    <t>ﾐｶﾜ ﾋﾅﾀ</t>
  </si>
  <si>
    <t>00150810015*</t>
  </si>
  <si>
    <t>MIKAWA</t>
  </si>
  <si>
    <t>菊田　悠真</t>
  </si>
  <si>
    <t>ｷｸﾀ ﾕｳﾏ</t>
  </si>
  <si>
    <t>KIKUTA</t>
  </si>
  <si>
    <t>髙谷　龍</t>
  </si>
  <si>
    <t>ﾀｶﾀﾆ ﾘｭｳ</t>
  </si>
  <si>
    <t>TAKATANI</t>
  </si>
  <si>
    <t>Ryu</t>
  </si>
  <si>
    <t>古田　七海</t>
  </si>
  <si>
    <t>ﾌﾙﾀ ﾅﾅﾐ</t>
  </si>
  <si>
    <t>00095341931*</t>
  </si>
  <si>
    <t>Nanami</t>
  </si>
  <si>
    <t>永春　宏治</t>
  </si>
  <si>
    <t>ﾅｶﾞﾊﾙ ｺｳｼﾞ</t>
  </si>
  <si>
    <t>00087819235*</t>
  </si>
  <si>
    <t>NAGAHARU</t>
  </si>
  <si>
    <t>藤原　健跳</t>
  </si>
  <si>
    <t>ﾌｼﾞﾜﾗ ｹﾝﾄ</t>
  </si>
  <si>
    <t>00078921330*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</si>
  <si>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</si>
  <si>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</si>
  <si>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</si>
  <si>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</si>
  <si>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</si>
  <si>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</si>
  <si>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</si>
  <si>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Tomoaki</t>
  </si>
  <si>
    <t>青谷　悠平</t>
  </si>
  <si>
    <t>ｱｵﾀﾆ ﾕｳﾍｲ</t>
  </si>
  <si>
    <t>00166882132*</t>
  </si>
  <si>
    <t>AOTANI</t>
  </si>
  <si>
    <t>上野　将大</t>
  </si>
  <si>
    <t>ｳｴﾉ ｼｮｳﾀﾞｲ</t>
  </si>
  <si>
    <t>00125028725*</t>
  </si>
  <si>
    <t>寺本　翔</t>
  </si>
  <si>
    <t>ﾃﾗﾓﾄ ｶｹﾙ</t>
  </si>
  <si>
    <t>00100319216*</t>
  </si>
  <si>
    <t>永山　翔貴</t>
  </si>
  <si>
    <t>ﾅｶﾞﾔﾏ ｼｮｳｷ</t>
  </si>
  <si>
    <t>00103536624*</t>
  </si>
  <si>
    <t>NAGAYAMA</t>
  </si>
  <si>
    <t>水谷　友哉</t>
  </si>
  <si>
    <t>ﾐｽﾞﾀﾆ ﾄﾓﾔ</t>
  </si>
  <si>
    <t>00086308934*</t>
  </si>
  <si>
    <t>今北　佑馬</t>
  </si>
  <si>
    <t>ｲﾏｷﾀ ﾕｳﾏ</t>
  </si>
  <si>
    <t>00091351423*</t>
  </si>
  <si>
    <t>IMAKITA</t>
  </si>
  <si>
    <t>野本　大介</t>
  </si>
  <si>
    <t>ﾉﾓﾄ ﾀﾞｲｽｹ</t>
  </si>
  <si>
    <t>00138520322*</t>
  </si>
  <si>
    <t>NOMOTO</t>
  </si>
  <si>
    <t>金澤　謙真</t>
  </si>
  <si>
    <t>ｶﾅｻﾞﾜ ｹﾝｼﾝ</t>
  </si>
  <si>
    <t>00073436427*</t>
  </si>
  <si>
    <t>廣瀨　幹</t>
  </si>
  <si>
    <t>ﾋﾛｾ ﾓﾄｷ</t>
  </si>
  <si>
    <t>00138520423*</t>
  </si>
  <si>
    <t>Motoki</t>
  </si>
  <si>
    <t>小田　颯河</t>
  </si>
  <si>
    <t>ｵﾀﾞ ﾋｭｳｶﾞ</t>
  </si>
  <si>
    <t>00051583729*</t>
  </si>
  <si>
    <t>八坂　能郎</t>
  </si>
  <si>
    <t>ﾔｻｶ ﾖｼﾛｳ</t>
  </si>
  <si>
    <t>00130805118*</t>
  </si>
  <si>
    <t>YASAKA</t>
  </si>
  <si>
    <t>Yoshiro</t>
  </si>
  <si>
    <t>西川　祥多</t>
  </si>
  <si>
    <t>ﾆｼｶﾜ ｼｮｳﾀ</t>
  </si>
  <si>
    <t>00089928945*</t>
  </si>
  <si>
    <t>齋藤　岳</t>
  </si>
  <si>
    <t>00089927439*</t>
  </si>
  <si>
    <t>朝井　啓斗</t>
  </si>
  <si>
    <t>ｱｻｲ ｹｲﾄ</t>
  </si>
  <si>
    <t>00164793939*</t>
  </si>
  <si>
    <t>馬渕　健彰</t>
  </si>
  <si>
    <t>ﾏﾌﾞﾁ ｹﾝｼｮｳ</t>
  </si>
  <si>
    <t>00164794132*</t>
  </si>
  <si>
    <t>MABUCHI</t>
  </si>
  <si>
    <t>Kensho</t>
  </si>
  <si>
    <t>井口　一歩</t>
  </si>
  <si>
    <t>ｲﾉｸﾞﾁ ｲﾂﾎ</t>
  </si>
  <si>
    <t>00164794233*</t>
  </si>
  <si>
    <t>INOGUCHI</t>
  </si>
  <si>
    <t>Itsuho</t>
  </si>
  <si>
    <t>城谷　賢祐</t>
  </si>
  <si>
    <t>ｼﾛﾀﾆ ｹﾝｽｹ</t>
  </si>
  <si>
    <t>00173223220*</t>
  </si>
  <si>
    <t>SHIROTANI</t>
  </si>
  <si>
    <t>西野　歩</t>
  </si>
  <si>
    <t>ﾆｼﾉ ｱﾕﾑ</t>
  </si>
  <si>
    <t>00080076829*</t>
  </si>
  <si>
    <t>NISHINO</t>
  </si>
  <si>
    <t>新家　和馬</t>
  </si>
  <si>
    <t>ｼﾝｹ ｶｽﾞﾏ</t>
  </si>
  <si>
    <t>00075764130*</t>
  </si>
  <si>
    <t>SHINKE</t>
  </si>
  <si>
    <t>藤島　早登</t>
  </si>
  <si>
    <t>ﾌｼﾞｼﾏ ﾊﾔﾄ</t>
  </si>
  <si>
    <t>00075753431*</t>
  </si>
  <si>
    <t>FUJISHIMA</t>
  </si>
  <si>
    <t>江川　秀磨</t>
  </si>
  <si>
    <t>ｴｶﾜ ｼｭｳﾏ</t>
  </si>
  <si>
    <t>00134319223*</t>
  </si>
  <si>
    <t>EKAWA</t>
  </si>
  <si>
    <t>國貞　俊広</t>
  </si>
  <si>
    <t>ｸﾆｻﾀﾞ ﾄｼﾋﾛ</t>
  </si>
  <si>
    <t>00126930829*</t>
  </si>
  <si>
    <t>KUNISADA</t>
  </si>
  <si>
    <t>Toshihiro</t>
  </si>
  <si>
    <t>丸谷　翔真</t>
  </si>
  <si>
    <t>ﾏﾙﾀﾆ ｼｮｳﾏ</t>
  </si>
  <si>
    <t>00080905123*</t>
  </si>
  <si>
    <t>MARUTANI</t>
  </si>
  <si>
    <t>濱田　雅人</t>
  </si>
  <si>
    <t>ﾊﾏﾀﾞ ﾏｻﾄ</t>
  </si>
  <si>
    <t>00102853322*</t>
  </si>
  <si>
    <t>平井　瑞希</t>
  </si>
  <si>
    <t>ﾋﾗｲ ﾐｽﾞｷ</t>
  </si>
  <si>
    <t>00101589832*</t>
  </si>
  <si>
    <t>山元　悠也</t>
  </si>
  <si>
    <t>ﾔﾏﾓﾄ ﾕｳﾔ</t>
  </si>
  <si>
    <t>00102111066*</t>
  </si>
  <si>
    <t>赤井　優斗</t>
  </si>
  <si>
    <t>ｱｶｲ ﾕｳﾄ</t>
  </si>
  <si>
    <t>00101960421*</t>
  </si>
  <si>
    <t>中西　優弥</t>
  </si>
  <si>
    <t>ﾅｶﾆｼ ﾕｳﾔ</t>
  </si>
  <si>
    <t>00141391120*</t>
  </si>
  <si>
    <t>河部　祐真</t>
  </si>
  <si>
    <t>ｶﾜﾍﾞ ﾕｳﾏ</t>
  </si>
  <si>
    <t>00166880938*</t>
  </si>
  <si>
    <t>KAWABE</t>
  </si>
  <si>
    <t>喜安　祐太</t>
  </si>
  <si>
    <t>ｷﾔｽ ﾕｳﾀ</t>
  </si>
  <si>
    <t>00166881030*</t>
  </si>
  <si>
    <t>KIYASU</t>
  </si>
  <si>
    <t>藤　幸太郎</t>
  </si>
  <si>
    <t>ﾌｼﾞ ｺｳﾀﾛｳ</t>
  </si>
  <si>
    <t>00090012113*</t>
  </si>
  <si>
    <t>FUJI</t>
  </si>
  <si>
    <t>宮城　刀麻</t>
  </si>
  <si>
    <t>ﾐﾔｷﾞ ﾄｳﾏ</t>
  </si>
  <si>
    <t>00101589630*</t>
  </si>
  <si>
    <t>MIYAGI</t>
  </si>
  <si>
    <t>小野　陽之</t>
  </si>
  <si>
    <t>ｵﾉ ﾊﾙﾕｷ</t>
  </si>
  <si>
    <t>00070368630*</t>
  </si>
  <si>
    <t>Haruyuki</t>
  </si>
  <si>
    <t>岡本　海渡</t>
  </si>
  <si>
    <t>ｵｶﾓﾄ ｶｲﾄ</t>
  </si>
  <si>
    <t>00125055927*</t>
  </si>
  <si>
    <t>足立　琢</t>
  </si>
  <si>
    <t>ｱﾀﾞﾁ ﾀｸ</t>
  </si>
  <si>
    <t>00100626015*</t>
  </si>
  <si>
    <t>黒川　雄太</t>
  </si>
  <si>
    <t>ｸﾛｶﾜ ﾕｳﾀ</t>
  </si>
  <si>
    <t>00110679933*</t>
  </si>
  <si>
    <t>坂本　尊</t>
  </si>
  <si>
    <t>ｻｶﾓﾄ ﾀｹﾙ</t>
  </si>
  <si>
    <t>00164676434*</t>
  </si>
  <si>
    <t>橋田　大輝</t>
  </si>
  <si>
    <t>ﾊｼﾀﾞ ﾀﾞｲｷ</t>
  </si>
  <si>
    <t>00108390122*</t>
  </si>
  <si>
    <t>HASHIDA</t>
  </si>
  <si>
    <t>中出　蓮</t>
  </si>
  <si>
    <t>ﾅｶﾃﾞ ﾚﾝ</t>
  </si>
  <si>
    <t>00122773224*</t>
  </si>
  <si>
    <t>NAKADE</t>
  </si>
  <si>
    <t>谷口　真貴</t>
  </si>
  <si>
    <t>ﾀﾆｸﾞﾁ ﾏｻｷ</t>
  </si>
  <si>
    <t>00122358728*</t>
  </si>
  <si>
    <t>吉原　翔大</t>
  </si>
  <si>
    <t>ﾖｼﾊﾗ ｼｮｳﾀ</t>
  </si>
  <si>
    <t>00092310015*</t>
  </si>
  <si>
    <t>大井　渉</t>
  </si>
  <si>
    <t>ｵｵｲ ﾜﾀﾙ</t>
  </si>
  <si>
    <t>00108432725*</t>
  </si>
  <si>
    <t>OI</t>
  </si>
  <si>
    <t>幸田　稔也</t>
  </si>
  <si>
    <t>ｺｳﾀﾞ ﾄｼﾔ</t>
  </si>
  <si>
    <t>00098346134*</t>
  </si>
  <si>
    <t>KODA</t>
  </si>
  <si>
    <t>Toshiya</t>
  </si>
  <si>
    <t>出雲　滉己</t>
  </si>
  <si>
    <t>ｲｽﾞﾓ ｺｳｷ</t>
  </si>
  <si>
    <t>00133862124*</t>
  </si>
  <si>
    <t>IZUMO</t>
  </si>
  <si>
    <t>小室　一生</t>
  </si>
  <si>
    <t>ｺﾑﾛ ｲｯｾｲ</t>
  </si>
  <si>
    <t>00135993434*</t>
  </si>
  <si>
    <t>KOMURO</t>
  </si>
  <si>
    <t>西村　悠和</t>
  </si>
  <si>
    <t>ﾆｼﾑﾗ ﾕｳﾄ</t>
  </si>
  <si>
    <t>00108299029*</t>
  </si>
  <si>
    <t>大久保　慧輝</t>
  </si>
  <si>
    <t>ｵｵｸﾎﾞ ｻﾄｷ</t>
  </si>
  <si>
    <t>00106857330*</t>
  </si>
  <si>
    <t>矢守　遼平</t>
  </si>
  <si>
    <t>ﾔﾓﾘ ﾘｮｳﾍｲ</t>
  </si>
  <si>
    <t>00101055416*</t>
  </si>
  <si>
    <t>YAMORI</t>
  </si>
  <si>
    <t>野田　礼人</t>
  </si>
  <si>
    <t>ﾉﾀﾞ ｱﾔﾄ</t>
  </si>
  <si>
    <t>00134287328*</t>
  </si>
  <si>
    <t>小西　陽太</t>
  </si>
  <si>
    <t>ｺﾆｼ ﾖｳﾀ</t>
  </si>
  <si>
    <t>00101051816*</t>
  </si>
  <si>
    <t>竹下　浩平</t>
  </si>
  <si>
    <t>ﾀｹｼﾀ ｺｳﾍｲ</t>
  </si>
  <si>
    <t>00107551120*</t>
  </si>
  <si>
    <t>TAKESHITA</t>
  </si>
  <si>
    <t>大庭　侑也</t>
  </si>
  <si>
    <t>ｵｵﾊﾞ ﾕｳﾔ</t>
  </si>
  <si>
    <t>00107802321*</t>
  </si>
  <si>
    <t>岩崎　海人</t>
  </si>
  <si>
    <t>ｲﾜｻｷ ｶｲﾄ</t>
  </si>
  <si>
    <t>00100501512*</t>
  </si>
  <si>
    <t>堀ノ内　駿登</t>
  </si>
  <si>
    <t>ﾎﾘﾉｳﾁ ﾊﾔﾄ</t>
  </si>
  <si>
    <t>00093459030*</t>
  </si>
  <si>
    <t>HORINOUCHI</t>
  </si>
  <si>
    <t>米山　竜也</t>
  </si>
  <si>
    <t>ﾖﾈﾔﾏ ﾀﾂﾔ</t>
  </si>
  <si>
    <t>00089081329*</t>
  </si>
  <si>
    <t>高見　俊樹</t>
  </si>
  <si>
    <t>ﾀｶﾐ ﾄｼｷ</t>
  </si>
  <si>
    <t>00101524013*</t>
  </si>
  <si>
    <t>山下　優貴</t>
  </si>
  <si>
    <t>00137045525*</t>
  </si>
  <si>
    <t>田中　亜周</t>
  </si>
  <si>
    <t>ﾀﾅｶ ｱｼｭｳ</t>
  </si>
  <si>
    <t>00096886340*</t>
  </si>
  <si>
    <t>Ashu</t>
  </si>
  <si>
    <t>佐野　祐大</t>
  </si>
  <si>
    <t>ｻﾉ ﾕｳﾀ</t>
  </si>
  <si>
    <t>00115924931*</t>
  </si>
  <si>
    <t>田中　秀明</t>
  </si>
  <si>
    <t>ﾀﾅｶ ﾋﾃﾞｱｷ</t>
  </si>
  <si>
    <t>松岡　泰貴</t>
  </si>
  <si>
    <t>ﾏﾂｵｶ ﾀｲｷ</t>
  </si>
  <si>
    <t>00077881435*</t>
  </si>
  <si>
    <t>櫻井　悠登</t>
  </si>
  <si>
    <t>ｻｸﾗｲ ﾕｳﾄ</t>
  </si>
  <si>
    <t>00061975432*</t>
  </si>
  <si>
    <t>小宮　大輔</t>
  </si>
  <si>
    <t>ｺﾐﾔ ﾀﾞｲｽｹ</t>
  </si>
  <si>
    <t>00135073221*</t>
  </si>
  <si>
    <t>長田　颯太</t>
  </si>
  <si>
    <t>ｵｻﾀﾞ ｿｳﾀ</t>
  </si>
  <si>
    <t>00122302313*</t>
  </si>
  <si>
    <t>OSADA</t>
  </si>
  <si>
    <t>野々瀬　魁</t>
  </si>
  <si>
    <t>ﾉﾉｾ ｶｲﾄ</t>
  </si>
  <si>
    <t>NONOSE</t>
  </si>
  <si>
    <t>増井　貴哉</t>
  </si>
  <si>
    <t>ﾏｽｲ ﾀｶﾔ</t>
  </si>
  <si>
    <t>00103455321*</t>
  </si>
  <si>
    <t>MASUI</t>
  </si>
  <si>
    <t>阿川　晃平</t>
  </si>
  <si>
    <t>ｱｶﾞﾜ ｺｳﾍｲ</t>
  </si>
  <si>
    <t>00080662527*</t>
  </si>
  <si>
    <t>AGAWA</t>
  </si>
  <si>
    <t>畑中　涼聖</t>
  </si>
  <si>
    <t>ﾊﾀﾅｶ ﾘｮｳｾｲ</t>
  </si>
  <si>
    <t>00080213115*</t>
  </si>
  <si>
    <t>船戸　優</t>
  </si>
  <si>
    <t>ﾌﾅﾄ ﾕｳ</t>
  </si>
  <si>
    <t>00078965439*</t>
  </si>
  <si>
    <t>八尾　康平</t>
  </si>
  <si>
    <t>ﾔｵ ｺｳﾍｲ</t>
  </si>
  <si>
    <t>00076460427*</t>
  </si>
  <si>
    <t>YAO</t>
  </si>
  <si>
    <t>安藤　智紘</t>
  </si>
  <si>
    <t>ｱﾝﾄﾞｳ ﾁﾋﾛ</t>
  </si>
  <si>
    <t>00088027429*</t>
  </si>
  <si>
    <t>小原　有季斗</t>
  </si>
  <si>
    <t>ｺﾊﾗ ﾕｷﾄ</t>
  </si>
  <si>
    <t>00122848530*</t>
  </si>
  <si>
    <t>KOHARA</t>
  </si>
  <si>
    <t>田中　吹輝</t>
  </si>
  <si>
    <t>ﾀﾅｶ ﾌﾌﾞｷ</t>
  </si>
  <si>
    <t>00127168732*</t>
  </si>
  <si>
    <t>Fubuki</t>
  </si>
  <si>
    <t>湯浅　貴斗</t>
  </si>
  <si>
    <t>ﾕｱｻ ﾀｶﾄ</t>
  </si>
  <si>
    <t>00127613828*</t>
  </si>
  <si>
    <t>滝本　恵果</t>
  </si>
  <si>
    <t>ﾀｷﾓﾄ ｹｲｶ</t>
  </si>
  <si>
    <t>00103948429*</t>
  </si>
  <si>
    <t>TAKIMOTO</t>
  </si>
  <si>
    <t>Keika</t>
  </si>
  <si>
    <t>田中　大空</t>
  </si>
  <si>
    <t>ﾀﾅｶ ｿﾗ</t>
  </si>
  <si>
    <t>00133540925*</t>
  </si>
  <si>
    <t>塩谷　直弥</t>
  </si>
  <si>
    <t>ｼｵﾀﾆ ﾅｵﾔ</t>
  </si>
  <si>
    <t>00100742519*</t>
  </si>
  <si>
    <t>SHIOTANI</t>
  </si>
  <si>
    <t>長谷川　将士</t>
  </si>
  <si>
    <t>ﾊｾｶﾞﾜ ﾏｻﾄ</t>
  </si>
  <si>
    <t>00104391321*</t>
  </si>
  <si>
    <t>山本　琉稀</t>
  </si>
  <si>
    <t>ﾔﾏﾓﾄ ﾘｭｳｷ</t>
  </si>
  <si>
    <t>00105961224*</t>
  </si>
  <si>
    <t>前田　啓太</t>
  </si>
  <si>
    <t>ﾏｴﾀﾞ ｹｲﾀ</t>
  </si>
  <si>
    <t>00079867441*</t>
  </si>
  <si>
    <t>西田　涼太</t>
  </si>
  <si>
    <t>ﾆｼﾀﾞ ﾘｮｳﾀ</t>
  </si>
  <si>
    <t>00080431925*</t>
  </si>
  <si>
    <t>徳田　尚也</t>
  </si>
  <si>
    <t>ﾄｸﾀﾞ ﾅｵﾔ</t>
  </si>
  <si>
    <t>00079166130*</t>
  </si>
  <si>
    <t>TOKUDA</t>
  </si>
  <si>
    <t>山川　空我</t>
  </si>
  <si>
    <t>ﾔﾏｶﾜ ｸｳｶﾞ</t>
  </si>
  <si>
    <t>00079978141*</t>
  </si>
  <si>
    <t>Kuga</t>
  </si>
  <si>
    <t>松下　貴則</t>
  </si>
  <si>
    <t>ﾏﾂｼﾀ ﾀｶﾉﾘ</t>
  </si>
  <si>
    <t>00093934735*</t>
  </si>
  <si>
    <t>山田　祥汰</t>
  </si>
  <si>
    <t>ﾔﾏﾀﾞ ｼｮｳﾀ</t>
  </si>
  <si>
    <t>00107527729*</t>
  </si>
  <si>
    <t>古河　拓真</t>
  </si>
  <si>
    <t>ﾌﾙｶﾜ ﾀｸﾏ</t>
  </si>
  <si>
    <t>00123858128*</t>
  </si>
  <si>
    <t>岡村　拓明</t>
  </si>
  <si>
    <t>ｵｶﾑﾗ ﾀｸｱｷ</t>
  </si>
  <si>
    <t>00122410010*</t>
  </si>
  <si>
    <t>Takuaki</t>
  </si>
  <si>
    <t>宮口　絹道</t>
  </si>
  <si>
    <t>ﾐﾔｸﾞﾁ ﾏｻﾐﾁ</t>
  </si>
  <si>
    <t>00133558227*</t>
  </si>
  <si>
    <t>MIYAGUCHI</t>
  </si>
  <si>
    <t>細川　怜央</t>
  </si>
  <si>
    <t>ﾎｿｶﾜ ﾚｵ</t>
  </si>
  <si>
    <t>00100847828*</t>
  </si>
  <si>
    <t>白川　拓実</t>
  </si>
  <si>
    <t>ｼﾗｶﾜ ﾀｸﾐ</t>
  </si>
  <si>
    <t>00102703922*</t>
  </si>
  <si>
    <t>SHIRAKAWA</t>
  </si>
  <si>
    <t>難波　颯太</t>
  </si>
  <si>
    <t>ﾅﾝﾊﾞ ｿｳﾀ</t>
  </si>
  <si>
    <t>00099685643*</t>
  </si>
  <si>
    <t>NAMBA</t>
  </si>
  <si>
    <t>高田　虎雅</t>
  </si>
  <si>
    <t>ﾀｶﾀ ﾀｲｶﾞ</t>
  </si>
  <si>
    <t>00096820126*</t>
  </si>
  <si>
    <t>TAKATA</t>
  </si>
  <si>
    <t>上田　晴彦</t>
  </si>
  <si>
    <t>ｳｴﾀﾞ ﾊﾙﾋｺ</t>
  </si>
  <si>
    <t>00093430524*</t>
  </si>
  <si>
    <t>Haruhiko</t>
  </si>
  <si>
    <t>室　公輔</t>
  </si>
  <si>
    <t>ﾑﾛ ｺｳｽｹ</t>
  </si>
  <si>
    <t>00117469735*</t>
  </si>
  <si>
    <t>MURO</t>
  </si>
  <si>
    <t>矢野　凌也</t>
  </si>
  <si>
    <t>ﾔﾉ ﾘｮｳﾔ</t>
  </si>
  <si>
    <t>山﨑　天真</t>
  </si>
  <si>
    <t>ﾔﾏｻｷ ﾃﾝﾏ</t>
  </si>
  <si>
    <t>00163230015*</t>
  </si>
  <si>
    <t>石井　良拡</t>
  </si>
  <si>
    <t>ｲｼｲ ﾖｼﾋﾛ</t>
  </si>
  <si>
    <t>00164676333*</t>
  </si>
  <si>
    <t>田代　隼</t>
  </si>
  <si>
    <t>ﾀｼﾛ ｼｭﾝ</t>
  </si>
  <si>
    <t>00120493221*</t>
  </si>
  <si>
    <t>TASHIRO</t>
  </si>
  <si>
    <t>畔津　佑汰</t>
  </si>
  <si>
    <t>ｱｾﾞﾂ ﾕｳﾀ</t>
  </si>
  <si>
    <t>00080062521*</t>
  </si>
  <si>
    <t>AZETSU</t>
  </si>
  <si>
    <t>山口　蓮</t>
  </si>
  <si>
    <t>ﾔﾏｸﾞﾁ ﾚﾝ</t>
  </si>
  <si>
    <t>00112483221*</t>
  </si>
  <si>
    <t>嘉納　良太</t>
  </si>
  <si>
    <t>ｶﾉｳ ﾘｮｳﾀ</t>
  </si>
  <si>
    <t>00086924130*</t>
  </si>
  <si>
    <t>黒木　俊吾</t>
  </si>
  <si>
    <t>ｸﾛｷ ｼｭﾝｺﾞ</t>
  </si>
  <si>
    <t>00174440222*</t>
  </si>
  <si>
    <t>Shungo</t>
  </si>
  <si>
    <t>島　向陽</t>
  </si>
  <si>
    <t>ｼﾏ ﾋﾅﾀ</t>
  </si>
  <si>
    <t>00106226926*</t>
  </si>
  <si>
    <t>安田　椋賀</t>
  </si>
  <si>
    <t>ﾔｽﾀﾞ ﾘｮｳｶﾞ</t>
  </si>
  <si>
    <t>00102492220*</t>
  </si>
  <si>
    <t>上月　一輝</t>
  </si>
  <si>
    <t>ｺｳﾂﾞｷ ｶｽﾞｷ</t>
  </si>
  <si>
    <t>00035697030*</t>
  </si>
  <si>
    <t>KOZUKI</t>
  </si>
  <si>
    <t>上田　浩平</t>
  </si>
  <si>
    <t>00061834931*</t>
  </si>
  <si>
    <t>前川　佑介</t>
  </si>
  <si>
    <t>ﾏｴｶﾞﾜ ﾕｳｽｹ</t>
  </si>
  <si>
    <t>00127460626*</t>
  </si>
  <si>
    <t>MAEGAWA</t>
  </si>
  <si>
    <t>奥川　暁矢</t>
  </si>
  <si>
    <t>ｵｸｶﾞﾜ ｱｷﾔ</t>
  </si>
  <si>
    <t>00065554328*</t>
  </si>
  <si>
    <t>OKUGAWA</t>
  </si>
  <si>
    <t>Akiya</t>
  </si>
  <si>
    <t>嶋田　鉄男</t>
  </si>
  <si>
    <t>ｼﾏﾀﾞ ﾃﾂｵ</t>
  </si>
  <si>
    <t>00138521020*</t>
  </si>
  <si>
    <t>Tetsuo</t>
  </si>
  <si>
    <t>和田　寛大</t>
  </si>
  <si>
    <t>ﾜﾀﾞ ｶﾝﾀ</t>
  </si>
  <si>
    <t>00086026830*</t>
  </si>
  <si>
    <t>飯田　啓太</t>
  </si>
  <si>
    <t>ｲｲﾀﾞ ｹｲﾀ</t>
  </si>
  <si>
    <t>00166881636*</t>
  </si>
  <si>
    <t>大西　慶</t>
  </si>
  <si>
    <t>ｵｵﾆｼ ｹｲ</t>
  </si>
  <si>
    <t>00065312320*</t>
  </si>
  <si>
    <t>重村　幸鷹</t>
  </si>
  <si>
    <t>ｼｹﾞﾑﾗ ｺｳﾖｳ</t>
  </si>
  <si>
    <t>00097825940*</t>
  </si>
  <si>
    <t>SHIGEMURA</t>
  </si>
  <si>
    <t>赤堀　大樹</t>
  </si>
  <si>
    <t>ｱｶﾎﾘ ﾀﾞｲｷ</t>
  </si>
  <si>
    <t>00089685642*</t>
  </si>
  <si>
    <t>AKAHORI</t>
  </si>
  <si>
    <t>前川　駿介</t>
  </si>
  <si>
    <t>ﾏｴｶﾜ ｼｭﾝｽｹ</t>
  </si>
  <si>
    <t>00172298837*</t>
  </si>
  <si>
    <t>松村　安晃</t>
  </si>
  <si>
    <t>ﾏﾂﾑﾗ ﾔｽｱｷ</t>
  </si>
  <si>
    <t>00172298938*</t>
  </si>
  <si>
    <t>加納　哲杜</t>
  </si>
  <si>
    <t>ｶﾉｳ ﾃﾂﾄ</t>
  </si>
  <si>
    <t>00102730518*</t>
  </si>
  <si>
    <t>Tetsuto</t>
  </si>
  <si>
    <t>齊藤　優斗</t>
  </si>
  <si>
    <t>ｻｲﾄｳ ﾕｳﾄ</t>
  </si>
  <si>
    <t>00101846525*</t>
  </si>
  <si>
    <t>高田　大也</t>
  </si>
  <si>
    <t>ﾀｶﾀ ﾏｻﾔ</t>
  </si>
  <si>
    <t>00172299030*</t>
  </si>
  <si>
    <t>高垣　裕太</t>
  </si>
  <si>
    <t>ﾀｶｶﾞｷ ﾕｳﾀ</t>
  </si>
  <si>
    <t>00080899438*</t>
  </si>
  <si>
    <t>TAKAGAKI</t>
  </si>
  <si>
    <t>谷口　瑞規</t>
  </si>
  <si>
    <t>ﾀﾆｸﾞﾁ ﾐｽﾞｷ</t>
  </si>
  <si>
    <t>00078167534*</t>
  </si>
  <si>
    <t>菅野　翔真</t>
  </si>
  <si>
    <t>ｽｶﾞﾉ ｼｮｳﾏ</t>
  </si>
  <si>
    <t>00127151926*</t>
  </si>
  <si>
    <t>SUGANO</t>
  </si>
  <si>
    <t>堀口　宇宙</t>
  </si>
  <si>
    <t>ﾎﾘｸﾞﾁ ｿﾗ</t>
  </si>
  <si>
    <t>00166880433*</t>
  </si>
  <si>
    <t>三神　光汰</t>
  </si>
  <si>
    <t>ﾐｶﾐ ｺｳﾀ</t>
  </si>
  <si>
    <t>00111779127*</t>
  </si>
  <si>
    <t>MIKAMI</t>
  </si>
  <si>
    <t>里井　虎斗羅</t>
  </si>
  <si>
    <t>ｻﾄｲ ｺﾄﾗ</t>
  </si>
  <si>
    <t>00166880534*</t>
  </si>
  <si>
    <t>SATOI</t>
  </si>
  <si>
    <t>Kotora</t>
  </si>
  <si>
    <t>津老　爽吾</t>
  </si>
  <si>
    <t>ﾂﾛｳ ｿｳｺﾞ</t>
  </si>
  <si>
    <t>00105190016*</t>
  </si>
  <si>
    <t>TSURO</t>
  </si>
  <si>
    <t>川本　晶斗</t>
  </si>
  <si>
    <t>ｶﾜﾓﾄ ｱｷﾄ</t>
  </si>
  <si>
    <t>橋本　和希</t>
  </si>
  <si>
    <t>ﾊｼﾓﾄ ｶｽﾞｷ</t>
  </si>
  <si>
    <t>兵庫県</t>
    <rPh sb="0" eb="3">
      <t>ヒョウゴケン</t>
    </rPh>
    <phoneticPr fontId="4"/>
  </si>
  <si>
    <t>00113407622*</t>
  </si>
  <si>
    <t>髙橋　早大</t>
  </si>
  <si>
    <t>ﾀｶﾊｼ ﾊﾔﾄ</t>
  </si>
  <si>
    <t>埼玉県</t>
    <rPh sb="0" eb="3">
      <t>サイタマケン</t>
    </rPh>
    <phoneticPr fontId="4"/>
  </si>
  <si>
    <t>00118501420*</t>
  </si>
  <si>
    <t>今井　颯太</t>
  </si>
  <si>
    <t>ｲﾏｲ ｿｳﾀ</t>
  </si>
  <si>
    <t>00119287836*</t>
  </si>
  <si>
    <t>古閑　裕太</t>
  </si>
  <si>
    <t>ｺｶﾞ ﾕｳﾀ</t>
  </si>
  <si>
    <t>00095565232*</t>
  </si>
  <si>
    <t>森脇　拓未</t>
  </si>
  <si>
    <t>ﾓﾘﾜｷ ﾀｸﾐ</t>
  </si>
  <si>
    <t>奈良県</t>
    <rPh sb="0" eb="3">
      <t>ナラケン</t>
    </rPh>
    <phoneticPr fontId="4"/>
  </si>
  <si>
    <t>00098581940*</t>
  </si>
  <si>
    <t>萩野　俊</t>
  </si>
  <si>
    <t>ﾊｷﾞﾉ ｼｭﾝ</t>
  </si>
  <si>
    <t>00111600413*</t>
  </si>
  <si>
    <t>HAGINO</t>
  </si>
  <si>
    <t>楓　龍之介</t>
  </si>
  <si>
    <t>ｶｴﾃﾞ ﾘｭｳﾉｽｹ</t>
  </si>
  <si>
    <t>大阪府</t>
    <rPh sb="0" eb="3">
      <t>オオサカフ</t>
    </rPh>
    <phoneticPr fontId="4"/>
  </si>
  <si>
    <t>00121808929*</t>
  </si>
  <si>
    <t>KAEDE</t>
  </si>
  <si>
    <t>寺下　慶悟</t>
  </si>
  <si>
    <t>ﾃﾗｼﾀ ｹｲｺﾞ</t>
  </si>
  <si>
    <t>00124417019*</t>
  </si>
  <si>
    <t>TERASHITA</t>
  </si>
  <si>
    <t>伏井　良匠</t>
  </si>
  <si>
    <t>ﾌｼｲ ｲｸﾐ</t>
  </si>
  <si>
    <t>00200013613*</t>
  </si>
  <si>
    <t>FUSHII</t>
  </si>
  <si>
    <t>Ikumi</t>
  </si>
  <si>
    <t>村上　雄紀</t>
  </si>
  <si>
    <t>ﾑﾗｶﾐ ﾕｳｷ</t>
  </si>
  <si>
    <t>00200013617*</t>
  </si>
  <si>
    <t>長田　純輝</t>
  </si>
  <si>
    <t>ﾅｶﾞﾀ ﾖｼｷ</t>
  </si>
  <si>
    <t>00200013619*</t>
  </si>
  <si>
    <t>前田　大輔</t>
  </si>
  <si>
    <t>ﾏｴﾀﾞ ﾀﾞｲｽｹ</t>
  </si>
  <si>
    <t>00077290227*</t>
  </si>
  <si>
    <t>南　啓太</t>
  </si>
  <si>
    <t>ﾐﾅﾐ ｹｲﾀ</t>
  </si>
  <si>
    <t>和歌山県</t>
    <rPh sb="0" eb="3">
      <t>ワカヤマ</t>
    </rPh>
    <rPh sb="3" eb="4">
      <t>ケン</t>
    </rPh>
    <phoneticPr fontId="4"/>
  </si>
  <si>
    <t>00200002365*</t>
  </si>
  <si>
    <t>金光　将英</t>
  </si>
  <si>
    <t>ｶﾈﾐﾂ ｼｮｳｴｲ</t>
  </si>
  <si>
    <t>00117640726*</t>
  </si>
  <si>
    <t>秋田　琉希</t>
  </si>
  <si>
    <t>ｱｷﾀ ﾘｭｳｷ</t>
  </si>
  <si>
    <t>三重県</t>
    <rPh sb="0" eb="2">
      <t>ミエ</t>
    </rPh>
    <rPh sb="2" eb="3">
      <t>ケン</t>
    </rPh>
    <phoneticPr fontId="4"/>
  </si>
  <si>
    <t>00110699733*</t>
  </si>
  <si>
    <t>AKITA</t>
  </si>
  <si>
    <t>谷野　優大</t>
  </si>
  <si>
    <t>ﾀﾆﾉ ﾕｳﾀﾞｲ</t>
  </si>
  <si>
    <t>00110703921*</t>
  </si>
  <si>
    <t>TANINO</t>
  </si>
  <si>
    <t>濱田　茉裕</t>
  </si>
  <si>
    <t>ﾊﾏﾀﾞ ﾏﾋﾛ</t>
  </si>
  <si>
    <t>00110936525*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</si>
  <si>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</si>
  <si>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</si>
  <si>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</si>
  <si>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</si>
  <si>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</si>
  <si>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</si>
  <si>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</si>
  <si>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吉山　誠</t>
  </si>
  <si>
    <t>ﾖｼﾔﾏ ﾏｺﾄ</t>
  </si>
  <si>
    <t>00115735426*</t>
  </si>
  <si>
    <t>YOSHIYAMA</t>
  </si>
  <si>
    <t>村上　力哉</t>
  </si>
  <si>
    <t>ﾑﾗｶﾐ ﾘｷﾔ</t>
  </si>
  <si>
    <t>00116717124*</t>
  </si>
  <si>
    <t>池田　智紘</t>
  </si>
  <si>
    <t>ｲｹﾀﾞ ﾁﾋﾛ</t>
  </si>
  <si>
    <t>00112684527*</t>
  </si>
  <si>
    <t>和田　遼太</t>
  </si>
  <si>
    <t>ﾜﾀﾞ ﾘｮｳﾀ</t>
  </si>
  <si>
    <t>00200004387*</t>
  </si>
  <si>
    <t>岩城　尚弥</t>
  </si>
  <si>
    <t>ｲﾜｷ ﾅｵﾔ</t>
  </si>
  <si>
    <t>00105581828*</t>
  </si>
  <si>
    <t>日上　雄喜</t>
  </si>
  <si>
    <t>ﾋｶﾐ ﾕｳｷ</t>
  </si>
  <si>
    <t>00108113620*</t>
  </si>
  <si>
    <t>HIKAMI</t>
  </si>
  <si>
    <t>白井　快樹</t>
  </si>
  <si>
    <t>ｼﾗｲ ﾖｼｷ</t>
  </si>
  <si>
    <t>00134341218*</t>
  </si>
  <si>
    <t>藤原　篤弥</t>
  </si>
  <si>
    <t>ﾌｼﾞﾜﾗ ｱﾂﾔ</t>
  </si>
  <si>
    <t>00200005190*</t>
  </si>
  <si>
    <t>安富　厳</t>
  </si>
  <si>
    <t>ﾔｽﾄﾐ ｲﾂｷ</t>
  </si>
  <si>
    <t>00200005193*</t>
  </si>
  <si>
    <t>YASUTOMI</t>
  </si>
  <si>
    <t>樋口　宗頼</t>
  </si>
  <si>
    <t>ﾋｸﾞﾁ ﾑﾈﾖﾘ</t>
  </si>
  <si>
    <t>愛知県</t>
    <rPh sb="0" eb="3">
      <t>アイチケン</t>
    </rPh>
    <phoneticPr fontId="4"/>
  </si>
  <si>
    <t>00200006414*</t>
  </si>
  <si>
    <t>Muneyori</t>
  </si>
  <si>
    <t>中川　雅樂</t>
  </si>
  <si>
    <t>ﾅｶｶﾞﾜ ｳﾀ</t>
  </si>
  <si>
    <t>00200006418*</t>
  </si>
  <si>
    <t>Uta</t>
  </si>
  <si>
    <t>楠木　太陽</t>
  </si>
  <si>
    <t>ｸｽﾉｷ ﾀｲﾖｳ</t>
  </si>
  <si>
    <t>00200012810*</t>
  </si>
  <si>
    <t>KUSUNOKI</t>
  </si>
  <si>
    <t>樋口　和真</t>
  </si>
  <si>
    <t>ﾋｸﾞﾁ ｶｽﾞﾏ</t>
  </si>
  <si>
    <t>滋賀県</t>
    <rPh sb="0" eb="3">
      <t>シガケン</t>
    </rPh>
    <phoneticPr fontId="4"/>
  </si>
  <si>
    <t>00141093826*</t>
  </si>
  <si>
    <t>長谷川　大智</t>
  </si>
  <si>
    <t>ﾊｾｶﾞﾜ ﾀﾞｲﾁ</t>
  </si>
  <si>
    <t>滋賀県</t>
    <rPh sb="0" eb="2">
      <t>シガ</t>
    </rPh>
    <rPh sb="2" eb="3">
      <t>ケン</t>
    </rPh>
    <phoneticPr fontId="4"/>
  </si>
  <si>
    <t>00046583834*</t>
  </si>
  <si>
    <t>志方　英輝</t>
  </si>
  <si>
    <t>ｼｶﾀ ﾋﾃﾞｷ</t>
  </si>
  <si>
    <t>00117596433*</t>
  </si>
  <si>
    <t>SHIKATA</t>
  </si>
  <si>
    <t>Hideki</t>
  </si>
  <si>
    <t>荒木　康佑</t>
  </si>
  <si>
    <t>00200010911*</t>
  </si>
  <si>
    <t>今岡　誠道</t>
  </si>
  <si>
    <t>ｲﾏｵｶ ﾏｻﾐﾁ</t>
  </si>
  <si>
    <t>00200006761*</t>
  </si>
  <si>
    <t>小池　竣也</t>
  </si>
  <si>
    <t>ｺｲｹ ｼｭﾝﾔ</t>
  </si>
  <si>
    <t>00200011988*</t>
  </si>
  <si>
    <t>KOIKE</t>
  </si>
  <si>
    <t>東　陸翔</t>
  </si>
  <si>
    <t>ﾋｶﾞｼ ﾘｸﾄ</t>
  </si>
  <si>
    <t>00200011993*</t>
  </si>
  <si>
    <t>西脇　駿</t>
  </si>
  <si>
    <t>ﾆｼﾜｷ ｼｭﾝ</t>
  </si>
  <si>
    <t>00200012000*</t>
  </si>
  <si>
    <t>NISHIWAKI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</si>
  <si>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</si>
  <si>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</si>
  <si>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</si>
  <si>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</si>
  <si>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</si>
  <si>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</si>
  <si>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</si>
  <si>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</si>
  <si>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</si>
  <si>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</si>
  <si>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</si>
  <si>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</si>
  <si>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00111983629*</t>
  </si>
  <si>
    <t>須藤　広征</t>
  </si>
  <si>
    <t>ｽﾄｳ ｺｳｾｲ</t>
  </si>
  <si>
    <t>00112164015*</t>
  </si>
  <si>
    <t>近森　遥斗</t>
  </si>
  <si>
    <t>ﾁｶﾓﾘ ﾊﾙﾄ</t>
  </si>
  <si>
    <t>00113787633*</t>
  </si>
  <si>
    <t>CHIKAMORI</t>
  </si>
  <si>
    <t>永嶋　優樹</t>
  </si>
  <si>
    <t>ﾅｶﾞｼﾏ ﾕｳｷ</t>
  </si>
  <si>
    <t>00114140920*</t>
  </si>
  <si>
    <t>中嶋　悠斗</t>
  </si>
  <si>
    <t>ﾅｶｼﾞﾏ ﾕｳﾄ</t>
  </si>
  <si>
    <t>00115088932*</t>
  </si>
  <si>
    <t>狭間　海人</t>
  </si>
  <si>
    <t>ﾊｻﾞﾏ ｶｲﾄ</t>
  </si>
  <si>
    <t>00115730522*</t>
  </si>
  <si>
    <t>HAZAMA</t>
  </si>
  <si>
    <t>松本　圭吾</t>
  </si>
  <si>
    <t>ﾏﾂﾓﾄ ｹｲｺﾞ</t>
  </si>
  <si>
    <t>00116995738*</t>
  </si>
  <si>
    <t>川口　吏功</t>
  </si>
  <si>
    <t>ｶﾜｸﾞﾁ ﾘｸ</t>
  </si>
  <si>
    <t>00117287329*</t>
  </si>
  <si>
    <t>合川　歩輝</t>
  </si>
  <si>
    <t>ｱｲｶﾜ ｲﾌﾞｷ</t>
  </si>
  <si>
    <t>00117780832*</t>
  </si>
  <si>
    <t>亀山　祥吾</t>
  </si>
  <si>
    <t>ｶﾒﾔﾏ ｼｮｳｺﾞ</t>
  </si>
  <si>
    <t>岐阜県</t>
    <rPh sb="0" eb="3">
      <t>ギフケン</t>
    </rPh>
    <phoneticPr fontId="4"/>
  </si>
  <si>
    <t>00119294935*</t>
  </si>
  <si>
    <t>KAMEYAMA</t>
  </si>
  <si>
    <t>吉岡　涼夏</t>
  </si>
  <si>
    <t>ﾖｼｵｶ ｽｽﾞｶ</t>
  </si>
  <si>
    <t>00119478131*</t>
  </si>
  <si>
    <t>Suzuka</t>
  </si>
  <si>
    <t>土井　航大</t>
  </si>
  <si>
    <t>ﾄﾞｲ ｺｳﾀﾞｲ</t>
  </si>
  <si>
    <t>00119647331*</t>
  </si>
  <si>
    <t>山下　慶馬</t>
  </si>
  <si>
    <t>ﾔﾏｼﾀ ｹｲﾏ</t>
  </si>
  <si>
    <t>00130092722*</t>
  </si>
  <si>
    <t>前川　祐也</t>
  </si>
  <si>
    <t>00115517828*</t>
  </si>
  <si>
    <t>仮屋﨑　湧</t>
  </si>
  <si>
    <t>00119302723*</t>
  </si>
  <si>
    <t>枡矢　颯大</t>
  </si>
  <si>
    <t>ﾏｽﾔ ﾌｳﾄ</t>
  </si>
  <si>
    <t>00200026822*</t>
  </si>
  <si>
    <t>MASUYA</t>
  </si>
  <si>
    <t>西浦　一輝</t>
  </si>
  <si>
    <t>ﾆｼｳﾗ ｶｽﾞｷ</t>
  </si>
  <si>
    <t>00200026486*</t>
  </si>
  <si>
    <t>NISHIURA</t>
  </si>
  <si>
    <t>西本　貴光</t>
  </si>
  <si>
    <t>ﾆｼﾓﾄ ﾀｶﾐﾂ</t>
  </si>
  <si>
    <t>00200026471*</t>
  </si>
  <si>
    <t>Takamitsu</t>
  </si>
  <si>
    <t>西野　豪</t>
  </si>
  <si>
    <t>ﾆｼﾉ ｺﾞｳ</t>
  </si>
  <si>
    <t>00200026374*</t>
  </si>
  <si>
    <t>谷本　勇希</t>
  </si>
  <si>
    <t>ﾀﾆﾓﾄ ﾕｳｷ</t>
  </si>
  <si>
    <t>00200015985*</t>
  </si>
  <si>
    <t>宮下　大輝</t>
  </si>
  <si>
    <t>ﾐﾔｼﾀ ﾀﾞｲｷ</t>
  </si>
  <si>
    <t>00200030095*</t>
  </si>
  <si>
    <t>MIYASHITA</t>
  </si>
  <si>
    <t>寺川　直央</t>
  </si>
  <si>
    <t>ﾃﾗｶﾜ ﾅｵ</t>
  </si>
  <si>
    <t>00155539331*</t>
  </si>
  <si>
    <t>TERAKAWA</t>
  </si>
  <si>
    <t>藤家　尚平</t>
  </si>
  <si>
    <t>ﾌｼﾞｲｴ ｼｮｳﾍｲ</t>
  </si>
  <si>
    <t>00119180929*</t>
  </si>
  <si>
    <t>FUJIIE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</si>
  <si>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</si>
  <si>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</si>
  <si>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</si>
  <si>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</si>
  <si>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</si>
  <si>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</si>
  <si>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</si>
  <si>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岡山県</t>
    <rPh sb="2" eb="3">
      <t>ケン</t>
    </rPh>
    <phoneticPr fontId="4"/>
  </si>
  <si>
    <t>00116421318*</t>
  </si>
  <si>
    <t>Jion</t>
  </si>
  <si>
    <t>泉川　歩斗</t>
  </si>
  <si>
    <t>ｲｽﾞﾐｶﾜ ｱﾕﾄ</t>
  </si>
  <si>
    <t>00114184019*</t>
  </si>
  <si>
    <t>IZUMIKAWA</t>
  </si>
  <si>
    <t>谷生　悠真</t>
  </si>
  <si>
    <t>ﾀﾆｼｮｳ ﾕｳﾏ</t>
  </si>
  <si>
    <t>00111611112*</t>
  </si>
  <si>
    <t>TANISHO</t>
  </si>
  <si>
    <t>難波　亮太</t>
  </si>
  <si>
    <t>ﾅﾝﾊﾞ ﾘｮｳﾀ</t>
  </si>
  <si>
    <t>00111490622*</t>
  </si>
  <si>
    <t>嘉味本　謙信</t>
  </si>
  <si>
    <t>ｶﾐﾓﾄ ｹﾝｼﾝ</t>
  </si>
  <si>
    <t>00110151615*</t>
  </si>
  <si>
    <t>KAMIMOTO</t>
  </si>
  <si>
    <t>逢坂　豪</t>
  </si>
  <si>
    <t>ｱｲｻｶ ｺﾞｳ</t>
  </si>
  <si>
    <t>00200027477*</t>
  </si>
  <si>
    <t>AISAKA</t>
  </si>
  <si>
    <t>山口　創也</t>
  </si>
  <si>
    <t>ﾔﾏｸﾞﾁ ｿｳﾔ</t>
  </si>
  <si>
    <t>00112465524*</t>
  </si>
  <si>
    <t>Soya</t>
  </si>
  <si>
    <t>京都産業大学</t>
    <rPh sb="5" eb="6">
      <t>ガク</t>
    </rPh>
    <phoneticPr fontId="4"/>
  </si>
  <si>
    <t>挾間　夢翔</t>
  </si>
  <si>
    <t>ﾊｻﾏ ﾕﾒﾄ</t>
  </si>
  <si>
    <t>00118183527*</t>
  </si>
  <si>
    <t>HASAMA</t>
  </si>
  <si>
    <t>Yumeto</t>
  </si>
  <si>
    <t>玉樹　悠</t>
  </si>
  <si>
    <t>ﾀﾏｷ ﾕｳ</t>
  </si>
  <si>
    <t>00200021724*</t>
  </si>
  <si>
    <t>青木　誠太朗</t>
  </si>
  <si>
    <t>ｱｵｷ ｾｲﾀﾛｳ</t>
  </si>
  <si>
    <t>00148284835*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</si>
  <si>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</si>
  <si>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</si>
  <si>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</si>
  <si>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</si>
  <si>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</si>
  <si>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</si>
  <si>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</si>
  <si>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</si>
  <si>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</si>
  <si>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</si>
  <si>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</si>
  <si>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</si>
  <si>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</si>
  <si>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</si>
  <si>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</si>
  <si>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</si>
  <si>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</si>
  <si>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</si>
  <si>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</si>
  <si>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</si>
  <si>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</si>
  <si>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</si>
  <si>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</si>
  <si>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</si>
  <si>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WAKIMOTO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</si>
  <si>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</si>
  <si>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</si>
  <si>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</si>
  <si>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</si>
  <si>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</si>
  <si>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</si>
  <si>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</si>
  <si>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渡邊　朝陽</t>
  </si>
  <si>
    <t>ﾜﾀﾅﾍﾞ ｱｻﾋ</t>
  </si>
  <si>
    <t>00115645729*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</si>
  <si>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</si>
  <si>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</si>
  <si>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</si>
  <si>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</si>
  <si>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</si>
  <si>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</si>
  <si>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</si>
  <si>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</si>
  <si>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</si>
  <si>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</si>
  <si>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</si>
  <si>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</si>
  <si>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</si>
  <si>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</si>
  <si>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</si>
  <si>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</si>
  <si>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</si>
  <si>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河﨑　健</t>
  </si>
  <si>
    <t>ｶﾜｻｷ ｹﾝ</t>
  </si>
  <si>
    <t>00155775434*</t>
  </si>
  <si>
    <t>森下　涼介</t>
  </si>
  <si>
    <t>ﾓﾘｼﾀ ﾘｮｳｽｹ</t>
  </si>
  <si>
    <t>佐賀県</t>
    <rPh sb="0" eb="3">
      <t>サガケン</t>
    </rPh>
    <phoneticPr fontId="4"/>
  </si>
  <si>
    <t>00144690226*</t>
  </si>
  <si>
    <t>髙木　隆誠</t>
  </si>
  <si>
    <t>ﾀｶｷﾞ ﾘｭｳｾｲ</t>
  </si>
  <si>
    <t>00119303219*</t>
  </si>
  <si>
    <t>福山　築</t>
  </si>
  <si>
    <t>ﾌｸﾔﾏ ｷｽﾞｸ</t>
  </si>
  <si>
    <t>00200013809*</t>
  </si>
  <si>
    <t>FUKUYAMA</t>
  </si>
  <si>
    <t>福田　旺城</t>
  </si>
  <si>
    <t>ﾌｸﾀﾞ ｵｷ</t>
  </si>
  <si>
    <t>00149257230*</t>
  </si>
  <si>
    <t>Oki</t>
  </si>
  <si>
    <t>松波　佑樹</t>
  </si>
  <si>
    <t>ﾏﾂﾅﾐ ﾕｳｷ</t>
  </si>
  <si>
    <t>千葉県</t>
    <rPh sb="0" eb="3">
      <t>チバケン</t>
    </rPh>
    <phoneticPr fontId="4"/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</si>
  <si>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</si>
  <si>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</si>
  <si>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</si>
  <si>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</si>
  <si>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</si>
  <si>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</si>
  <si>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</si>
  <si>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</si>
  <si>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脇田　幸輝</t>
  </si>
  <si>
    <t>ﾜｷﾀ ｺｳｷ</t>
  </si>
  <si>
    <t>00113973226*</t>
  </si>
  <si>
    <t>WAKITA</t>
  </si>
  <si>
    <t>藤居　真史</t>
  </si>
  <si>
    <t>ﾌｼﾞｲ ﾏｻﾌﾐ</t>
  </si>
  <si>
    <t>00113607119*</t>
  </si>
  <si>
    <t>Masafumi</t>
  </si>
  <si>
    <t>弘瀬　蒼真</t>
  </si>
  <si>
    <t>ﾋﾛｾ ｿｳﾏ</t>
  </si>
  <si>
    <t>00113534118*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</si>
  <si>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</si>
  <si>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</si>
  <si>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</si>
  <si>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</si>
  <si>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</si>
  <si>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</si>
  <si>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</si>
  <si>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</si>
  <si>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</si>
  <si>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和歌山県</t>
    <rPh sb="3" eb="4">
      <t>ケン</t>
    </rPh>
    <phoneticPr fontId="4"/>
  </si>
  <si>
    <t>00144867232*</t>
  </si>
  <si>
    <t>日本</t>
    <rPh sb="0" eb="2">
      <t>ニホン</t>
    </rPh>
    <phoneticPr fontId="5"/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</si>
  <si>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</si>
  <si>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</si>
  <si>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</si>
  <si>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</si>
  <si>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</si>
  <si>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</si>
  <si>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</si>
  <si>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杉野　太一</t>
  </si>
  <si>
    <t>ｽｷﾞﾉ ﾀｲﾁ</t>
  </si>
  <si>
    <t>00149806432*</t>
  </si>
  <si>
    <t>梶田　天斗</t>
  </si>
  <si>
    <t>ｶｼﾞﾀ ﾀｶﾄ</t>
  </si>
  <si>
    <t>00145558432*</t>
  </si>
  <si>
    <t>三浦　和人</t>
  </si>
  <si>
    <t>ﾐｳﾗ ｶｽﾞﾄ</t>
  </si>
  <si>
    <t>00144397634*</t>
  </si>
  <si>
    <t>赤山　愁太</t>
  </si>
  <si>
    <t>ｱｶﾔﾏ ｼｭｳﾀ</t>
  </si>
  <si>
    <t>大阪府</t>
    <rPh sb="2" eb="3">
      <t>フ</t>
    </rPh>
    <phoneticPr fontId="4"/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</si>
  <si>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</si>
  <si>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</si>
  <si>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</si>
  <si>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</si>
  <si>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</si>
  <si>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</si>
  <si>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</si>
  <si>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京都府</t>
    <rPh sb="2" eb="3">
      <t>フ</t>
    </rPh>
    <phoneticPr fontId="4"/>
  </si>
  <si>
    <t>00131212111*</t>
  </si>
  <si>
    <t>NONAKA</t>
  </si>
  <si>
    <t>前田　晃生</t>
  </si>
  <si>
    <t>ﾏｴﾀﾞ ｺｳｾｲ</t>
  </si>
  <si>
    <t>00130420212*</t>
  </si>
  <si>
    <t>井田　翔眞</t>
  </si>
  <si>
    <t>ｲﾀﾞ ｼｮｳﾏ</t>
  </si>
  <si>
    <t>00129917433*</t>
  </si>
  <si>
    <t>IDA</t>
  </si>
  <si>
    <t>今井　政宏</t>
  </si>
  <si>
    <t>ｲﾏｲ ﾏｻﾋﾛ</t>
  </si>
  <si>
    <t>00125731423*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</si>
  <si>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</si>
  <si>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</si>
  <si>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</si>
  <si>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</si>
  <si>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</si>
  <si>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</si>
  <si>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</si>
  <si>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</si>
  <si>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山本　大翔</t>
  </si>
  <si>
    <t>ﾔﾏﾓﾄ ﾀｲｼ</t>
  </si>
  <si>
    <t>00117027018*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</si>
  <si>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</si>
  <si>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</si>
  <si>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</si>
  <si>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</si>
  <si>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</si>
  <si>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</si>
  <si>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</si>
  <si>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</si>
  <si>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</si>
  <si>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岡山県</t>
    <rPh sb="0" eb="3">
      <t>オカヤマケン</t>
    </rPh>
    <phoneticPr fontId="4"/>
  </si>
  <si>
    <t>00114334016*</t>
  </si>
  <si>
    <t>UDO</t>
  </si>
  <si>
    <t>辻　海斗</t>
  </si>
  <si>
    <t>ﾂｼﾞ ｶｲﾄ</t>
  </si>
  <si>
    <t>00114189327*</t>
  </si>
  <si>
    <t>近井　勇斗</t>
  </si>
  <si>
    <t>ﾁｶｲ ﾕｳﾄ</t>
  </si>
  <si>
    <t>00114187527*</t>
  </si>
  <si>
    <t>CHIKAI</t>
  </si>
  <si>
    <t>久米　晴人</t>
  </si>
  <si>
    <t>ｸﾒ ﾊﾙﾄ</t>
  </si>
  <si>
    <t>00113999840*</t>
  </si>
  <si>
    <t>KUME</t>
  </si>
  <si>
    <t>藤田　雅也</t>
  </si>
  <si>
    <t>ﾌｼﾞﾀ ﾏｻﾔ</t>
  </si>
  <si>
    <t>00113398732*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</si>
  <si>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</si>
  <si>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</si>
  <si>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</si>
  <si>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</si>
  <si>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</si>
  <si>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</si>
  <si>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</si>
  <si>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</si>
  <si>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</si>
  <si>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</si>
  <si>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</si>
  <si>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SHIRAISHI</t>
  </si>
  <si>
    <t>Ryoichi</t>
  </si>
  <si>
    <t>岸田　鋼正</t>
  </si>
  <si>
    <t>ｷｼﾀﾞ ｺｳｾｲ</t>
  </si>
  <si>
    <t>00112579328*</t>
  </si>
  <si>
    <t>KISHIDA</t>
  </si>
  <si>
    <t>濱田　伊吹</t>
  </si>
  <si>
    <t>ﾊﾏﾀﾞ ｲﾌﾞｷ</t>
  </si>
  <si>
    <t>00111575121*</t>
  </si>
  <si>
    <t>岡本　光喜</t>
  </si>
  <si>
    <t>ｵｶﾓﾄ ｺｳｷ</t>
  </si>
  <si>
    <t>00110990727*</t>
  </si>
  <si>
    <t>福山　琉雲</t>
  </si>
  <si>
    <t>ﾌｸﾔﾏ ﾙﾝ</t>
  </si>
  <si>
    <t>00110037921*</t>
  </si>
  <si>
    <t>Run</t>
  </si>
  <si>
    <t>外處　遼</t>
  </si>
  <si>
    <t>ﾄﾄﾞｺﾛ ﾘｮｳ</t>
  </si>
  <si>
    <t>00200034148*</t>
  </si>
  <si>
    <t>TODOKORO</t>
  </si>
  <si>
    <t>川東　世汰</t>
  </si>
  <si>
    <t>ｶﾜﾋｶﾞｼ ｾｲﾀ</t>
  </si>
  <si>
    <t>00200038899*</t>
  </si>
  <si>
    <t>KAWAHIGASHI</t>
  </si>
  <si>
    <t>阿部　陽葵</t>
  </si>
  <si>
    <t>ｱﾍﾞ ﾊﾙｷ</t>
  </si>
  <si>
    <t>00119955737*</t>
  </si>
  <si>
    <t>中川　雄稀</t>
  </si>
  <si>
    <t>ﾅｶｶﾞﾜ ﾕｳｷ</t>
  </si>
  <si>
    <t>00119867335*</t>
  </si>
  <si>
    <t>竹生　晴彦</t>
  </si>
  <si>
    <t>ﾁｸﾌﾞ ﾊﾙﾋｺ</t>
  </si>
  <si>
    <t>福井県</t>
    <rPh sb="0" eb="3">
      <t>フクイケン</t>
    </rPh>
    <phoneticPr fontId="4"/>
  </si>
  <si>
    <t>00118524324*</t>
  </si>
  <si>
    <t>CHIKUBU</t>
  </si>
  <si>
    <t>土田　浩生</t>
  </si>
  <si>
    <t>ﾂﾁﾀﾞ ﾋﾛｷ</t>
  </si>
  <si>
    <t>00110962524*</t>
  </si>
  <si>
    <t>TSUCHIDA</t>
  </si>
  <si>
    <t>上崎　圭吾</t>
  </si>
  <si>
    <t>ｶﾐｻｷ ｹｲｺﾞ</t>
  </si>
  <si>
    <t>00139323627*</t>
  </si>
  <si>
    <t>KAMISAKI</t>
  </si>
  <si>
    <t>岸本　翔太</t>
  </si>
  <si>
    <t>ｷｼﾓﾄ ｼｮｳﾀ</t>
  </si>
  <si>
    <t>00200033898*</t>
  </si>
  <si>
    <t>古越　大輝</t>
  </si>
  <si>
    <t>ﾌﾙｺｼ ﾀﾞｲｷ</t>
  </si>
  <si>
    <t>00200033896*</t>
  </si>
  <si>
    <t>FURUKOSHI</t>
  </si>
  <si>
    <t>父川　真宏</t>
  </si>
  <si>
    <t>ﾁﾁｶﾜ ﾏﾋﾛ</t>
  </si>
  <si>
    <t>00200033894*</t>
  </si>
  <si>
    <t>CHICHIKAWA</t>
  </si>
  <si>
    <t>屋田　優太</t>
  </si>
  <si>
    <t>ｵｸﾀﾞ ﾕｳﾀ</t>
  </si>
  <si>
    <t>00200033893*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</si>
  <si>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</si>
  <si>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</si>
  <si>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</si>
  <si>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</si>
  <si>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</si>
  <si>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</si>
  <si>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</si>
  <si>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00200032798*</t>
  </si>
  <si>
    <t>野村　怜</t>
  </si>
  <si>
    <t>ﾉﾑﾗ ﾚｲ</t>
  </si>
  <si>
    <t>00200032750*</t>
  </si>
  <si>
    <t>NOMURA</t>
  </si>
  <si>
    <t>萬矢　和寿</t>
  </si>
  <si>
    <t>ﾏﾝﾔ ｶｽﾞﾄｼ</t>
  </si>
  <si>
    <t>00200030780*</t>
  </si>
  <si>
    <t>MANYA</t>
  </si>
  <si>
    <t>阿部　浩太</t>
  </si>
  <si>
    <t>ｱﾍﾞ ｺｳﾀ</t>
  </si>
  <si>
    <t>00200030764*</t>
  </si>
  <si>
    <t>加藤　廉</t>
  </si>
  <si>
    <t>ｶﾄｳ ﾚﾝ</t>
  </si>
  <si>
    <t>00200032569*</t>
  </si>
  <si>
    <t>木下　真一</t>
  </si>
  <si>
    <t>ｷﾉｼﾀ ｼﾝｲﾁ</t>
  </si>
  <si>
    <t>00119668233*</t>
  </si>
  <si>
    <t>呉　哲葦</t>
  </si>
  <si>
    <t>ｺﾞ ﾃﾂｱｼ</t>
  </si>
  <si>
    <t>00174111015*</t>
  </si>
  <si>
    <t>Tetsuashi</t>
  </si>
  <si>
    <t>香港</t>
    <rPh sb="0" eb="2">
      <t>ホンコン</t>
    </rPh>
    <phoneticPr fontId="5"/>
  </si>
  <si>
    <t>岩井　快拓</t>
  </si>
  <si>
    <t>ｲﾜｲ ｶｲﾀ</t>
  </si>
  <si>
    <t>愛知県</t>
    <rPh sb="0" eb="2">
      <t>アイチ</t>
    </rPh>
    <rPh sb="2" eb="3">
      <t>ケン</t>
    </rPh>
    <phoneticPr fontId="4"/>
  </si>
  <si>
    <t>00145478635*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</si>
  <si>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</si>
  <si>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</si>
  <si>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</si>
  <si>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</si>
  <si>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</si>
  <si>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</si>
  <si>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</si>
  <si>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</si>
  <si>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</si>
  <si>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</si>
  <si>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</si>
  <si>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</si>
  <si>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</si>
  <si>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</si>
  <si>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</si>
  <si>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</si>
  <si>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</si>
  <si>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</si>
  <si>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</si>
  <si>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</si>
  <si>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</si>
  <si>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</si>
  <si>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奥村　拳</t>
  </si>
  <si>
    <t>ｵｸﾑﾗ ｹﾝ</t>
  </si>
  <si>
    <t>00074554631*</t>
  </si>
  <si>
    <t>加藤　伊織</t>
  </si>
  <si>
    <t>ｶﾄｳ ｲｵﾘ</t>
  </si>
  <si>
    <t>00118508932*</t>
  </si>
  <si>
    <t>南本　寛茂</t>
  </si>
  <si>
    <t>ﾐﾅﾐﾓﾄ ﾋﾛｼｹﾞ</t>
  </si>
  <si>
    <t>00118028525*</t>
  </si>
  <si>
    <t>Hiroshige</t>
  </si>
  <si>
    <t>菅　拓翔</t>
  </si>
  <si>
    <t>ｶﾝ ﾀｸﾄ</t>
  </si>
  <si>
    <t>00117397937*</t>
  </si>
  <si>
    <t>KAN</t>
  </si>
  <si>
    <t>山田　翔平</t>
  </si>
  <si>
    <t>ﾔﾏﾀﾞ ｼｮｳﾍｲ</t>
  </si>
  <si>
    <t>00060377730*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</si>
  <si>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</si>
  <si>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</si>
  <si>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</si>
  <si>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</si>
  <si>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</si>
  <si>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</si>
  <si>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</si>
  <si>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</si>
  <si>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</si>
  <si>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</si>
  <si>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</si>
  <si>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川股　哲瑠</t>
  </si>
  <si>
    <t>ｶﾜﾏﾀ ｻﾄﾙ</t>
  </si>
  <si>
    <t>00200037891*</t>
  </si>
  <si>
    <t>在津　壮真</t>
  </si>
  <si>
    <t>ｻﾞｲﾂ ｿｳﾏ</t>
  </si>
  <si>
    <t>00116968536*</t>
  </si>
  <si>
    <t>中島　陸斗</t>
  </si>
  <si>
    <t>ﾅｶｼﾞﾏ ﾘｸﾄ</t>
  </si>
  <si>
    <t>00114928429*</t>
  </si>
  <si>
    <t>吉田　凛汰郎</t>
  </si>
  <si>
    <t>ﾖｼﾀﾞ ﾘﾝﾀﾛｳ</t>
  </si>
  <si>
    <t>00113528121*</t>
  </si>
  <si>
    <t>沖中　康生</t>
  </si>
  <si>
    <t>ｵｷﾅｶ ｺｳｾｲ</t>
  </si>
  <si>
    <t>00111593222*</t>
  </si>
  <si>
    <t>OKINAKA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</si>
  <si>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</si>
  <si>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</si>
  <si>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</si>
  <si>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</si>
  <si>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</si>
  <si>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</si>
  <si>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上垣　真透</t>
  </si>
  <si>
    <t>ｳｴｶﾞｷ ﾏﾅﾄ</t>
  </si>
  <si>
    <t>兵庫県</t>
    <rPh sb="0" eb="2">
      <t>ヒョウゴ</t>
    </rPh>
    <rPh sb="2" eb="3">
      <t>ケン</t>
    </rPh>
    <phoneticPr fontId="4"/>
  </si>
  <si>
    <t>00146505223*</t>
  </si>
  <si>
    <t>UEGAKI</t>
  </si>
  <si>
    <t>宮浦　寿明</t>
  </si>
  <si>
    <t>ﾐﾔｳﾗ ﾄｼｱｷ</t>
  </si>
  <si>
    <t>00117777838*</t>
  </si>
  <si>
    <t>MIYAURA</t>
  </si>
  <si>
    <t>Toshiaaki</t>
  </si>
  <si>
    <t>作本　智基</t>
  </si>
  <si>
    <t>ｻｸﾓﾄ ﾄﾓｷ</t>
  </si>
  <si>
    <t>00115613825*</t>
  </si>
  <si>
    <t>SAKUMOTO</t>
  </si>
  <si>
    <t>吉川　大洋</t>
  </si>
  <si>
    <t>ﾖｼｶﾜ ﾀｲﾖｳ</t>
  </si>
  <si>
    <t>00112698633*</t>
  </si>
  <si>
    <t>吉田　蒼</t>
  </si>
  <si>
    <t>ﾖｼﾀﾞ ｿｳ</t>
  </si>
  <si>
    <t>茨城県</t>
    <rPh sb="0" eb="3">
      <t>イバラキケン</t>
    </rPh>
    <phoneticPr fontId="4"/>
  </si>
  <si>
    <t>00111617118*</t>
  </si>
  <si>
    <t>丸山　琉聖</t>
  </si>
  <si>
    <t>ﾏﾙﾔﾏ ﾘｭｳｾｲ</t>
  </si>
  <si>
    <t>00200028568*</t>
  </si>
  <si>
    <t>武田　青空</t>
  </si>
  <si>
    <t>ﾀｹﾀﾞ ｿﾗ</t>
  </si>
  <si>
    <t>00200032869*</t>
  </si>
  <si>
    <t>東山　健人</t>
  </si>
  <si>
    <t>ﾋｶﾞｼﾔﾏ ｹﾝﾄ</t>
  </si>
  <si>
    <t>00200031935*</t>
  </si>
  <si>
    <t>HIGASHIYAMA</t>
  </si>
  <si>
    <t>花染　元太</t>
  </si>
  <si>
    <t>ﾊﾅｿﾞﾒ ｹﾞﾝﾀ</t>
  </si>
  <si>
    <t>00200039295*</t>
  </si>
  <si>
    <t>HANAZOME</t>
  </si>
  <si>
    <t>日本</t>
    <rPh sb="0" eb="2">
      <t>ニホン</t>
    </rPh>
    <phoneticPr fontId="4"/>
  </si>
  <si>
    <t>根平　拓磨</t>
  </si>
  <si>
    <t>ﾈﾋﾗ ﾀｸﾏ</t>
  </si>
  <si>
    <t>00200041525*</t>
  </si>
  <si>
    <t>NEHIRA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</si>
  <si>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</si>
  <si>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</si>
  <si>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</si>
  <si>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</si>
  <si>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</si>
  <si>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</si>
  <si>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</si>
  <si>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</si>
  <si>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</si>
  <si>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</si>
  <si>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</si>
  <si>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</si>
  <si>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</si>
  <si>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奈良県</t>
    <rPh sb="0" eb="2">
      <t>ナラ</t>
    </rPh>
    <rPh sb="2" eb="3">
      <t>ケン</t>
    </rPh>
    <phoneticPr fontId="4"/>
  </si>
  <si>
    <t>00111283016*</t>
  </si>
  <si>
    <t>辻　隆暉</t>
  </si>
  <si>
    <t>ﾂｼﾞ ﾘｭｳｷ</t>
  </si>
  <si>
    <t>00114272825*</t>
  </si>
  <si>
    <t>長谷川　倖生</t>
  </si>
  <si>
    <t>ﾊｾｶﾞﾜ ｺｳｾｲ</t>
  </si>
  <si>
    <t>00118390830*</t>
  </si>
  <si>
    <t>天野　広大</t>
  </si>
  <si>
    <t>ｱﾏﾉ ｺｳﾀﾞｲ</t>
  </si>
  <si>
    <t>00116248830*</t>
  </si>
  <si>
    <t>伊藤　大輝</t>
  </si>
  <si>
    <t>ｲﾄｳ ﾀｲｷ</t>
  </si>
  <si>
    <t>00200043146*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</si>
  <si>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</si>
  <si>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</si>
  <si>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</si>
  <si>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</si>
  <si>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</si>
  <si>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</si>
  <si>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</si>
  <si>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Kobayashi</t>
  </si>
  <si>
    <t>光隨　隼弥</t>
  </si>
  <si>
    <t>ｺｳｽﾞｲ ｼｭﾝﾔ</t>
  </si>
  <si>
    <t>00113002815*</t>
  </si>
  <si>
    <t>KOZUI</t>
  </si>
  <si>
    <t>寺田　英士郎</t>
  </si>
  <si>
    <t>ﾃﾗﾀﾞ ｴｲｼﾛｳ</t>
  </si>
  <si>
    <t>00146310015*</t>
  </si>
  <si>
    <t>Eishiro</t>
  </si>
  <si>
    <t>二方　龍斗</t>
  </si>
  <si>
    <t>ﾌﾀｶﾀ ﾘｭｳﾄ</t>
  </si>
  <si>
    <t>00116216724*</t>
  </si>
  <si>
    <t>FUTAKATA</t>
  </si>
  <si>
    <t>渡邊　航多</t>
  </si>
  <si>
    <t>ﾜﾀﾅﾍﾞ ｺｳﾀ</t>
  </si>
  <si>
    <t>00115603420*</t>
  </si>
  <si>
    <t>井上　晃汰</t>
  </si>
  <si>
    <t>ｲﾉｳｴ ｺｳﾀ</t>
  </si>
  <si>
    <t>00200046044*</t>
  </si>
  <si>
    <t>白濱　紘太</t>
  </si>
  <si>
    <t>ｼﾗﾊﾏ ｺｳﾀ</t>
  </si>
  <si>
    <t>00200049675*</t>
  </si>
  <si>
    <t>SHIRAHAMA</t>
  </si>
  <si>
    <t>冨永　己太朗</t>
  </si>
  <si>
    <t>ﾄﾐﾅｶﾞ ｺﾀﾛｳ</t>
  </si>
  <si>
    <t>00200056897*</t>
  </si>
  <si>
    <t>本田　敬大</t>
  </si>
  <si>
    <t>ﾎﾝﾀﾞ ｹｲﾀ</t>
  </si>
  <si>
    <t>00145798842*</t>
  </si>
  <si>
    <t>森　大和</t>
  </si>
  <si>
    <t>ﾓﾘ ﾔﾏﾄ</t>
  </si>
  <si>
    <t>00126369027*</t>
  </si>
  <si>
    <t>久山　大祐</t>
  </si>
  <si>
    <t>ｸﾔﾏ ﾀﾞｲｽｹ</t>
  </si>
  <si>
    <t>00120564422*</t>
  </si>
  <si>
    <t>KUYAMA</t>
  </si>
  <si>
    <t>岩崎　佑</t>
  </si>
  <si>
    <t>ｲﾜｻｷ ﾀｽｸ</t>
  </si>
  <si>
    <t>00118054322*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</si>
  <si>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</si>
  <si>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</si>
  <si>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</si>
  <si>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</si>
  <si>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</si>
  <si>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</si>
  <si>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</si>
  <si>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</si>
  <si>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</si>
  <si>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川端　将英</t>
  </si>
  <si>
    <t>ｶﾜﾊﾞﾀ ｼｮｳｴｲ</t>
  </si>
  <si>
    <t>00112243114*</t>
  </si>
  <si>
    <t>KAWABATA</t>
  </si>
  <si>
    <t>武波　敬</t>
  </si>
  <si>
    <t>ﾀｹﾅﾐ ｹｲ</t>
  </si>
  <si>
    <t>00114935730*</t>
  </si>
  <si>
    <t>TAKENAMI</t>
  </si>
  <si>
    <t>木村　彰吾</t>
  </si>
  <si>
    <t>ｷﾑﾗ ｼｮｳｺﾞ</t>
  </si>
  <si>
    <t>00084317124*</t>
  </si>
  <si>
    <t>石原　健太郎</t>
  </si>
  <si>
    <t>ｲｼﾊﾗ ｹﾝﾀﾛｳ</t>
  </si>
  <si>
    <t>00200046944*</t>
  </si>
  <si>
    <t>河島　光佑</t>
  </si>
  <si>
    <t>ｶﾜｼﾏ ｺｳｽｹ</t>
  </si>
  <si>
    <t>00200046738*</t>
  </si>
  <si>
    <t>KAWASHIMA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</si>
  <si>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</si>
  <si>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</si>
  <si>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</si>
  <si>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</si>
  <si>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</si>
  <si>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</si>
  <si>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石川　直樹</t>
  </si>
  <si>
    <t>ｲｼｶﾜ ﾅｵｷ</t>
  </si>
  <si>
    <t>00112081417*</t>
  </si>
  <si>
    <t>井下　和輝</t>
  </si>
  <si>
    <t>ｲｼﾀ ｶｽﾞｷ</t>
  </si>
  <si>
    <t>00101309216*</t>
  </si>
  <si>
    <t>ISHITA</t>
  </si>
  <si>
    <t>伊藤　蓮哉</t>
  </si>
  <si>
    <t>ｲﾄｳ ﾚﾝﾔ</t>
  </si>
  <si>
    <t>00091027322*</t>
  </si>
  <si>
    <t>内倉　大輔</t>
  </si>
  <si>
    <t>ｳﾁｸﾗ ﾀﾞｲｽｹ</t>
  </si>
  <si>
    <t>00200065007*</t>
  </si>
  <si>
    <t>UCHIKURA</t>
  </si>
  <si>
    <t>津中　康希</t>
  </si>
  <si>
    <t>ﾂﾅｶ ｺｳｷ</t>
  </si>
  <si>
    <t>00147288737*</t>
  </si>
  <si>
    <t>TSUNAKA</t>
  </si>
  <si>
    <t>喜羽　智史</t>
  </si>
  <si>
    <t>ｷﾊﾞ ﾄﾓｼ</t>
  </si>
  <si>
    <t>00117948535*</t>
  </si>
  <si>
    <t>KIBA</t>
  </si>
  <si>
    <t>長濱　颯矢斗</t>
  </si>
  <si>
    <t>ﾅｶﾞﾊﾏ ﾊﾔﾄ</t>
  </si>
  <si>
    <t>00114218017*</t>
  </si>
  <si>
    <t>NAGAHAMA</t>
  </si>
  <si>
    <t>辰野　優斗</t>
  </si>
  <si>
    <t>ﾀﾂﾉ ﾕｳﾄ</t>
  </si>
  <si>
    <t>00200048121*</t>
  </si>
  <si>
    <t>TATSUNO</t>
  </si>
  <si>
    <t>柴　吹</t>
  </si>
  <si>
    <t>ｼﾊﾞ ｲﾌﾞｷ</t>
  </si>
  <si>
    <t>00200048116*</t>
  </si>
  <si>
    <t>水田　湧士</t>
  </si>
  <si>
    <t>ﾐｽﾞﾀ ﾕｳｼ</t>
  </si>
  <si>
    <t>00200048109*</t>
  </si>
  <si>
    <t>山本　凛</t>
  </si>
  <si>
    <t>ﾔﾏﾓﾄ ﾘﾝ</t>
  </si>
  <si>
    <t>00200048087*</t>
  </si>
  <si>
    <t>福本　温基</t>
  </si>
  <si>
    <t>ﾌｸﾓﾄ ﾊﾙｷ</t>
  </si>
  <si>
    <t>00200048080*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</si>
  <si>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</si>
  <si>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</si>
  <si>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</si>
  <si>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</si>
  <si>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</si>
  <si>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</si>
  <si>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足利　良太</t>
  </si>
  <si>
    <t>ｱｼｶｶﾞ ﾘｮｳﾀ</t>
  </si>
  <si>
    <t>00200044731*</t>
  </si>
  <si>
    <t>横島　勇太</t>
  </si>
  <si>
    <t>ﾖｺｼﾏ ﾕｳﾀ</t>
  </si>
  <si>
    <t>00200044727*</t>
  </si>
  <si>
    <t>YOKOSHIMA</t>
  </si>
  <si>
    <t>玉越　奏太</t>
  </si>
  <si>
    <t>ﾀﾏｺﾞｼ ｿｳﾀ</t>
  </si>
  <si>
    <t>00200044724*</t>
  </si>
  <si>
    <t>TAMAGOSHI</t>
  </si>
  <si>
    <t>仁科　遼大</t>
  </si>
  <si>
    <t>ﾆｼﾅ ﾘｮｳﾀ</t>
  </si>
  <si>
    <t>00200044719*</t>
  </si>
  <si>
    <t>NISHINA</t>
  </si>
  <si>
    <t>上江洲　陸</t>
  </si>
  <si>
    <t>ｶﾐｴｽ ﾘｸ</t>
  </si>
  <si>
    <t>00200043216*</t>
  </si>
  <si>
    <t>KAMIESU</t>
  </si>
  <si>
    <t>伊藤　太郎</t>
  </si>
  <si>
    <t>ｲﾄｳ ﾀﾛｳ</t>
  </si>
  <si>
    <t>00200056719*</t>
  </si>
  <si>
    <t>堀内　健孜</t>
  </si>
  <si>
    <t>ﾎﾘｳﾁ ﾀﾂｼ</t>
  </si>
  <si>
    <t>00200056717*</t>
  </si>
  <si>
    <t>Tatsushi</t>
  </si>
  <si>
    <t>垣本　勝哉</t>
  </si>
  <si>
    <t>ｶｷﾓﾄ ｶﾂﾔ</t>
  </si>
  <si>
    <t>00147323929*</t>
  </si>
  <si>
    <t>KAKIMOTO</t>
  </si>
  <si>
    <t>Katsuya</t>
  </si>
  <si>
    <t>大﨑　拓武</t>
  </si>
  <si>
    <t>ｵｵｻｷ ﾀｸﾑ</t>
  </si>
  <si>
    <t>00147322423*</t>
  </si>
  <si>
    <t>OSAKI</t>
  </si>
  <si>
    <t>Takumu</t>
  </si>
  <si>
    <t>岩永　瑞峰</t>
  </si>
  <si>
    <t>ｲﾜﾅｶﾞ ﾐｽﾞﾎ</t>
  </si>
  <si>
    <t>00144325827*</t>
  </si>
  <si>
    <t>IWANAGA</t>
  </si>
  <si>
    <t>Mizuho</t>
  </si>
  <si>
    <t>東　光流</t>
  </si>
  <si>
    <t>ｱｽﾞﾏ ﾋｶﾙ</t>
  </si>
  <si>
    <t>00119790431*</t>
  </si>
  <si>
    <t>堀　圭佑</t>
  </si>
  <si>
    <t>ﾎﾘ ｹｲｽｹ</t>
  </si>
  <si>
    <t>京都府</t>
    <rPh sb="0" eb="2">
      <t>キョウト</t>
    </rPh>
    <rPh sb="2" eb="3">
      <t>フ</t>
    </rPh>
    <phoneticPr fontId="4"/>
  </si>
  <si>
    <t>00119525023*</t>
  </si>
  <si>
    <t>平本　賢生</t>
  </si>
  <si>
    <t>ﾋﾗﾓﾄ ｹﾝｾｲ</t>
  </si>
  <si>
    <t>00114713623*</t>
  </si>
  <si>
    <t>HIRAMOTO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</si>
  <si>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</si>
  <si>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</si>
  <si>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</si>
  <si>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</si>
  <si>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</si>
  <si>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</si>
  <si>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</si>
  <si>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猪狩　宏太</t>
  </si>
  <si>
    <t>ｲｶﾞﾘ ｺｳﾀ</t>
  </si>
  <si>
    <t>00200051238*</t>
  </si>
  <si>
    <t>IGARI</t>
  </si>
  <si>
    <t>阿部　拓斗</t>
  </si>
  <si>
    <t>ｱﾍﾞ ﾀｸﾄ</t>
  </si>
  <si>
    <t>00117164020*</t>
  </si>
  <si>
    <t>中山　純</t>
  </si>
  <si>
    <t>ﾅｶﾔﾏ ｼﾞｭﾝ</t>
  </si>
  <si>
    <t>00114588027*</t>
  </si>
  <si>
    <t>南地　祐希</t>
  </si>
  <si>
    <t>ﾐﾅﾐﾁﾞ ﾕｳｷ</t>
  </si>
  <si>
    <t>00200043274*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</si>
  <si>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</si>
  <si>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</si>
  <si>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</si>
  <si>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</si>
  <si>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</si>
  <si>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</si>
  <si>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</si>
  <si>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</si>
  <si>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寺井　博冬</t>
  </si>
  <si>
    <t>ﾃﾗｲ ﾊｸﾄ</t>
  </si>
  <si>
    <t>00112380419*</t>
  </si>
  <si>
    <t>宇陀　智也</t>
  </si>
  <si>
    <t>ｳﾀﾞ ﾄﾓﾔ</t>
  </si>
  <si>
    <t>00111561419*</t>
  </si>
  <si>
    <t>UDA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</si>
  <si>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</si>
  <si>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</si>
  <si>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</si>
  <si>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</si>
  <si>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</si>
  <si>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</si>
  <si>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</si>
  <si>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</si>
  <si>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木村　幸太郎</t>
  </si>
  <si>
    <t>ｷﾑﾗ ｺｳﾀﾛｳ</t>
  </si>
  <si>
    <t>00200046992*</t>
  </si>
  <si>
    <t>緒方　智行</t>
  </si>
  <si>
    <t>ｵｶﾞﾀ ﾄﾓﾕｷ</t>
  </si>
  <si>
    <t>00200046991*</t>
  </si>
  <si>
    <t>辻本　健太郎</t>
  </si>
  <si>
    <t>ﾂｼﾞﾓﾄ ｹﾝﾀﾛｳ</t>
  </si>
  <si>
    <t>00200046988*</t>
  </si>
  <si>
    <t>坂口　誠治</t>
  </si>
  <si>
    <t>ｻｶｸﾞﾁ ｾｲｼﾞ</t>
  </si>
  <si>
    <t>00200046986*</t>
  </si>
  <si>
    <t>Seiji</t>
  </si>
  <si>
    <t>増田　伊吹</t>
  </si>
  <si>
    <t>ﾏｽﾀﾞ ｲﾌﾞｷ</t>
  </si>
  <si>
    <t>00200046977*</t>
  </si>
  <si>
    <t>浜口　峻一</t>
  </si>
  <si>
    <t>ﾊﾏｸﾞﾁ ｼｭﾝｲﾁ</t>
  </si>
  <si>
    <t>00200046974*</t>
  </si>
  <si>
    <t>杉林　直人</t>
  </si>
  <si>
    <t>ｽｷﾞﾊﾞﾔｼ ﾅｵﾄ</t>
  </si>
  <si>
    <t>00200046968*</t>
  </si>
  <si>
    <t>SUGIBAYASHI</t>
  </si>
  <si>
    <t>中筋　千尋</t>
  </si>
  <si>
    <t>ﾅｶｽｼﾞ ﾁﾋﾛ</t>
  </si>
  <si>
    <t>00200046966*</t>
  </si>
  <si>
    <t>NAKASUJI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</si>
  <si>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</si>
  <si>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</si>
  <si>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</si>
  <si>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</si>
  <si>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</si>
  <si>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</si>
  <si>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</si>
  <si>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</si>
  <si>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</si>
  <si>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</si>
  <si>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</si>
  <si>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</si>
  <si>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</si>
  <si>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</si>
  <si>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</si>
  <si>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</si>
  <si>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</si>
  <si>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</si>
  <si>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</si>
  <si>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</si>
  <si>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</si>
  <si>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</si>
  <si>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</si>
  <si>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</si>
  <si>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</si>
  <si>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</si>
  <si>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</si>
  <si>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Ryuga</t>
  </si>
  <si>
    <t>山本　瑛大</t>
  </si>
  <si>
    <t>ﾔﾏﾓﾄ ｱｷﾋﾛ</t>
  </si>
  <si>
    <t>00113727627*</t>
  </si>
  <si>
    <t>奥村　颯太</t>
  </si>
  <si>
    <t>ｵｸﾑﾗ ｿｳﾀ</t>
  </si>
  <si>
    <t>00113726626*</t>
  </si>
  <si>
    <t>東　虹希</t>
  </si>
  <si>
    <t>ﾋｶﾞｼ ｺｳｷ</t>
  </si>
  <si>
    <t>00150506623*</t>
  </si>
  <si>
    <t>和島　優羽</t>
  </si>
  <si>
    <t>ﾜｼﾞﾏ ﾕｳﾊ</t>
  </si>
  <si>
    <t>00123806121*</t>
  </si>
  <si>
    <t>WAJIMA</t>
  </si>
  <si>
    <t>Yuha</t>
  </si>
  <si>
    <t>佐藤　和歩</t>
  </si>
  <si>
    <t>ｻﾄｳ ｶｽﾞﾎ</t>
  </si>
  <si>
    <t>00117523120*</t>
  </si>
  <si>
    <t>髙谷　望巳</t>
  </si>
  <si>
    <t>ﾀｶﾀﾆ ﾉｿﾞﾐ</t>
  </si>
  <si>
    <t>00117307928*</t>
  </si>
  <si>
    <t>Nozomi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</si>
  <si>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</si>
  <si>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</si>
  <si>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</si>
  <si>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</si>
  <si>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</si>
  <si>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</si>
  <si>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</si>
  <si>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</si>
  <si>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生田　賢祐</t>
  </si>
  <si>
    <t>ｲｸﾀ ｹﾝｽｹ</t>
  </si>
  <si>
    <t>00112579126*</t>
  </si>
  <si>
    <t>IKUTA</t>
  </si>
  <si>
    <t>冨田　陽誠</t>
  </si>
  <si>
    <t>ﾄﾐﾀ ﾖｳｾｲ</t>
  </si>
  <si>
    <t>00111403414*</t>
  </si>
  <si>
    <t>櫛間　涼世</t>
  </si>
  <si>
    <t>ｸｼﾏ ﾘｮｳｾｲ</t>
  </si>
  <si>
    <t>00113150819*</t>
  </si>
  <si>
    <t>KUSHIMA</t>
  </si>
  <si>
    <t>山本　一満</t>
  </si>
  <si>
    <t>ﾔﾏﾓﾄ ｶｽﾞﾏ</t>
  </si>
  <si>
    <t>00200066452*</t>
  </si>
  <si>
    <t>番　ひろ希</t>
  </si>
  <si>
    <t>ﾊﾞﾝ ﾋﾛｷ</t>
  </si>
  <si>
    <t>00200066448*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</si>
  <si>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</si>
  <si>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</si>
  <si>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</si>
  <si>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</si>
  <si>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</si>
  <si>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</si>
  <si>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原田　涼仁</t>
  </si>
  <si>
    <t>ﾊﾗﾀﾞ ﾘｮｳﾄ</t>
  </si>
  <si>
    <t>00120091720*</t>
  </si>
  <si>
    <t>HARADA</t>
  </si>
  <si>
    <t>南部　悠陽</t>
  </si>
  <si>
    <t>ﾅﾝﾌﾞ ﾕｳﾋ</t>
  </si>
  <si>
    <t>00116827934*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</si>
  <si>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</si>
  <si>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</si>
  <si>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</si>
  <si>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</si>
  <si>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</si>
  <si>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</si>
  <si>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</si>
  <si>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阿嘉　克浩</t>
  </si>
  <si>
    <t>ｱｶﾞ ｶﾂﾋﾛ</t>
  </si>
  <si>
    <t>00200065346*</t>
  </si>
  <si>
    <t>田中　琉喜</t>
  </si>
  <si>
    <t>ﾀﾅｶ ﾘｭｳｷ</t>
  </si>
  <si>
    <t>00200048787*</t>
  </si>
  <si>
    <t>太田　遙人</t>
  </si>
  <si>
    <t>ｵｵﾀ ﾊﾙﾄ</t>
  </si>
  <si>
    <t>00200044584*</t>
  </si>
  <si>
    <t>小林　純也</t>
  </si>
  <si>
    <t>ｺﾊﾞﾔｼ ｼﾞｭﾝﾔ</t>
  </si>
  <si>
    <t>00200044585*</t>
  </si>
  <si>
    <t>井上　紘希</t>
  </si>
  <si>
    <t>ｲﾉｳｴ ｺｳｷ</t>
  </si>
  <si>
    <t>00200071133*</t>
  </si>
  <si>
    <t>小原　拓真</t>
  </si>
  <si>
    <t>ｺﾊﾗ ﾀｸﾏ</t>
  </si>
  <si>
    <t>00130692627*</t>
  </si>
  <si>
    <t>田守　雅治</t>
  </si>
  <si>
    <t>ﾀﾓﾘ ﾏｻﾊﾙ</t>
  </si>
  <si>
    <t>00112950422*</t>
  </si>
  <si>
    <t>TAMORI</t>
  </si>
  <si>
    <t>岡花　洸輝</t>
  </si>
  <si>
    <t>ｵｶﾊﾅ ｺｳｷ</t>
  </si>
  <si>
    <t>00200092446*</t>
  </si>
  <si>
    <t>OKAHANA</t>
  </si>
  <si>
    <t>カーン　勇斗</t>
  </si>
  <si>
    <t>ｶｰﾝ ﾊﾔﾄ</t>
  </si>
  <si>
    <t>00200092565*</t>
  </si>
  <si>
    <t>KHAN</t>
  </si>
  <si>
    <t>杉浦　智希</t>
  </si>
  <si>
    <t>ｽｷﾞｳﾗ ﾄﾓｷ</t>
  </si>
  <si>
    <t>00200092582*</t>
  </si>
  <si>
    <t>高松　大樹</t>
  </si>
  <si>
    <t>ﾀｶﾏﾂ ﾀﾞｲｷ</t>
  </si>
  <si>
    <t>00200092594*</t>
  </si>
  <si>
    <t>檀野　友希</t>
  </si>
  <si>
    <t>ﾀﾞﾝﾉ ﾄﾓｷ</t>
  </si>
  <si>
    <t>00200092607*</t>
  </si>
  <si>
    <t>DANNO</t>
  </si>
  <si>
    <t>廣瀬　創大</t>
  </si>
  <si>
    <t>ﾋﾛｾ ｿｳﾀ</t>
  </si>
  <si>
    <t>00200099093*</t>
  </si>
  <si>
    <t>正井　遥希</t>
  </si>
  <si>
    <t>ﾏｻｲ ﾊﾙｷ</t>
  </si>
  <si>
    <t>00200099096*</t>
  </si>
  <si>
    <t>MASAI</t>
  </si>
  <si>
    <t>桜　崚輔</t>
  </si>
  <si>
    <t>ｻｸﾗ ﾘｮｳｽｹ</t>
  </si>
  <si>
    <t>00200099101*</t>
  </si>
  <si>
    <t>SAKURA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</si>
  <si>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</si>
  <si>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</si>
  <si>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</si>
  <si>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</si>
  <si>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</si>
  <si>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</si>
  <si>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</si>
  <si>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</si>
  <si>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吉田　悠真</t>
  </si>
  <si>
    <t>ﾖｼﾀﾞ ﾕｳﾏ</t>
  </si>
  <si>
    <t>00200099142*</t>
  </si>
  <si>
    <t>澤田　匡孝</t>
  </si>
  <si>
    <t>ｻﾜﾀﾞ ﾏｻﾀｶ</t>
  </si>
  <si>
    <t>00200099151*</t>
  </si>
  <si>
    <t>久保田　凌平</t>
  </si>
  <si>
    <t>ｸﾎﾞﾀ ﾘｮｳﾍｲ</t>
  </si>
  <si>
    <t>00200099159*</t>
  </si>
  <si>
    <t>細川　亮</t>
  </si>
  <si>
    <t>ﾎｿｶﾜ ﾘｮｳ</t>
  </si>
  <si>
    <t>00200099165*</t>
  </si>
  <si>
    <t>山口　旺雅</t>
  </si>
  <si>
    <t>ﾔﾏｸﾞﾁ ｵｳｶﾞ</t>
  </si>
  <si>
    <t>00200099176*</t>
  </si>
  <si>
    <t>Oga</t>
  </si>
  <si>
    <t>井手　蒼人</t>
  </si>
  <si>
    <t>ｲﾃﾞ ｱｵﾄ</t>
  </si>
  <si>
    <t>00200099187*</t>
  </si>
  <si>
    <t>IDE</t>
  </si>
  <si>
    <t>藤原　凛太朗</t>
  </si>
  <si>
    <t>ﾌｼﾞﾜﾗ ﾘﾝﾀﾛｳ</t>
  </si>
  <si>
    <t>00200099207*</t>
  </si>
  <si>
    <t>山本　寛大</t>
  </si>
  <si>
    <t>ﾔﾏﾓﾄ ｶﾝﾀ</t>
  </si>
  <si>
    <t>00200099224*</t>
  </si>
  <si>
    <t>八代　晃慶</t>
  </si>
  <si>
    <t>ﾔｼﾛ ｱｷﾖｼ</t>
  </si>
  <si>
    <t>00200100157*</t>
  </si>
  <si>
    <t>YASHIRO</t>
  </si>
  <si>
    <t>Akiyoshi</t>
  </si>
  <si>
    <t>三歩　立輝</t>
  </si>
  <si>
    <t>ｻﾝﾌﾞ ﾘﾂｷ</t>
  </si>
  <si>
    <t>00200100177*</t>
  </si>
  <si>
    <t>SAMBU</t>
  </si>
  <si>
    <t>久保　秋朔</t>
  </si>
  <si>
    <t>ｸﾎﾞ ｼｭｳｻｸ</t>
  </si>
  <si>
    <t>00200100196*</t>
  </si>
  <si>
    <t>Shusaku</t>
  </si>
  <si>
    <t>石尾　歩夢</t>
  </si>
  <si>
    <t>ｲｼｵ ｱﾕﾑ</t>
  </si>
  <si>
    <t>学連</t>
    <rPh sb="0" eb="2">
      <t>ガクレン</t>
    </rPh>
    <phoneticPr fontId="5"/>
  </si>
  <si>
    <t>00200090769*</t>
  </si>
  <si>
    <t>ISHIO</t>
  </si>
  <si>
    <t>岸本　晃樹</t>
  </si>
  <si>
    <t>ｷｼﾓﾄ ｺｳｷ</t>
  </si>
  <si>
    <t>00200090726*</t>
  </si>
  <si>
    <t>竹内　漣</t>
  </si>
  <si>
    <t>00114911320*</t>
  </si>
  <si>
    <t>多鹿　知輝</t>
  </si>
  <si>
    <t>ﾀｼﾞｶ ﾄﾓｷ</t>
  </si>
  <si>
    <t>00200091184*</t>
  </si>
  <si>
    <t>TAJIKA</t>
  </si>
  <si>
    <t>中務　新太</t>
  </si>
  <si>
    <t>ﾅｶﾂｶｻ ｱﾗﾀ</t>
  </si>
  <si>
    <t>00117253625*</t>
  </si>
  <si>
    <t>NAKATSUKASA</t>
  </si>
  <si>
    <t>大越　温真</t>
  </si>
  <si>
    <t>ｵｵｺｼ ﾊﾙﾏ</t>
  </si>
  <si>
    <t>00113323215*</t>
  </si>
  <si>
    <t>OKOSHI</t>
  </si>
  <si>
    <t>Haruma</t>
  </si>
  <si>
    <t>渡邉　壮大</t>
  </si>
  <si>
    <t>ﾜﾀﾅﾍﾞ ｿｳﾀ</t>
  </si>
  <si>
    <t>山形県</t>
    <rPh sb="2" eb="3">
      <t>ケン</t>
    </rPh>
    <phoneticPr fontId="4"/>
  </si>
  <si>
    <t>00116931425*</t>
  </si>
  <si>
    <t>井田　想</t>
  </si>
  <si>
    <t>ｲﾀﾞ ｺｺﾛ</t>
  </si>
  <si>
    <t>00119868033*</t>
  </si>
  <si>
    <t>Kokoro</t>
  </si>
  <si>
    <t>小穴　陽哉</t>
  </si>
  <si>
    <t>ｵｱﾅ ﾊﾙﾔ</t>
  </si>
  <si>
    <t>静岡県</t>
    <rPh sb="2" eb="3">
      <t>ケン</t>
    </rPh>
    <phoneticPr fontId="4"/>
  </si>
  <si>
    <t>00112307923*</t>
  </si>
  <si>
    <t>OANA</t>
  </si>
  <si>
    <t>川路　竜平</t>
  </si>
  <si>
    <t>ｶﾜｼﾞ ﾘｭｳﾍｲ</t>
  </si>
  <si>
    <t>滋賀県</t>
    <rPh sb="2" eb="3">
      <t>ケン</t>
    </rPh>
    <phoneticPr fontId="4"/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</si>
  <si>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</si>
  <si>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</si>
  <si>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</si>
  <si>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</si>
  <si>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</si>
  <si>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</si>
  <si>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</si>
  <si>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</si>
  <si>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</si>
  <si>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</si>
  <si>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</si>
  <si>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</si>
  <si>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</si>
  <si>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松波　育実</t>
  </si>
  <si>
    <t>ﾏﾂﾅﾐ ｲｸﾐ</t>
  </si>
  <si>
    <t>00118260422*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</si>
  <si>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</si>
  <si>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</si>
  <si>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</si>
  <si>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</si>
  <si>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</si>
  <si>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</si>
  <si>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</si>
  <si>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</si>
  <si>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Joji</t>
  </si>
  <si>
    <t>柴田　怜人</t>
  </si>
  <si>
    <t>ｼﾊﾞﾀ ﾚｲﾄ</t>
  </si>
  <si>
    <t>00114214619*</t>
  </si>
  <si>
    <t>Reito</t>
  </si>
  <si>
    <t>齋藤　幹斗</t>
  </si>
  <si>
    <t>ｻｲﾄｳ ﾐｷﾄ</t>
  </si>
  <si>
    <t>福岡県</t>
    <rPh sb="2" eb="3">
      <t>ケン</t>
    </rPh>
    <phoneticPr fontId="4"/>
  </si>
  <si>
    <t>00114979839*</t>
  </si>
  <si>
    <t>秋山　柊二</t>
  </si>
  <si>
    <t>ｱｷﾔﾏ ｼｭｳｼﾞ</t>
  </si>
  <si>
    <t>00118362425*</t>
  </si>
  <si>
    <t>田中　裕人</t>
  </si>
  <si>
    <t>ﾀﾅｶ ﾕｳﾄ</t>
  </si>
  <si>
    <t>熊本県</t>
    <rPh sb="2" eb="3">
      <t>ケン</t>
    </rPh>
    <phoneticPr fontId="4"/>
  </si>
  <si>
    <t>00200091008*</t>
  </si>
  <si>
    <t>高屋　天海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</si>
  <si>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</si>
  <si>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</si>
  <si>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</si>
  <si>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</si>
  <si>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</si>
  <si>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</si>
  <si>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</si>
  <si>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</si>
  <si>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</si>
  <si>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三重県</t>
    <rPh sb="2" eb="3">
      <t>ケン</t>
    </rPh>
    <phoneticPr fontId="4"/>
  </si>
  <si>
    <t>00200018466*</t>
  </si>
  <si>
    <t>URASAKI</t>
  </si>
  <si>
    <t>Koheki</t>
  </si>
  <si>
    <t>落合　駿介</t>
  </si>
  <si>
    <t>ｵﾁｱｲ ｼｭﾝｽｹ</t>
  </si>
  <si>
    <t>00112494021*</t>
  </si>
  <si>
    <t>東　誠樹</t>
  </si>
  <si>
    <t>ﾋｶﾞｼ ﾅﾙｷ</t>
  </si>
  <si>
    <t>00096747841*</t>
  </si>
  <si>
    <t>小西　篤史</t>
  </si>
  <si>
    <t>ｺﾆｼ ｱﾂｼ</t>
  </si>
  <si>
    <t>徳島県</t>
    <rPh sb="2" eb="3">
      <t>ケン</t>
    </rPh>
    <phoneticPr fontId="4"/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</si>
  <si>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</si>
  <si>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</si>
  <si>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</si>
  <si>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</si>
  <si>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</si>
  <si>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</si>
  <si>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</si>
  <si>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</si>
  <si>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</si>
  <si>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</si>
  <si>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</si>
  <si>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兵庫県</t>
    <rPh sb="2" eb="3">
      <t>ケン</t>
    </rPh>
    <phoneticPr fontId="4"/>
  </si>
  <si>
    <t>00115643929*</t>
  </si>
  <si>
    <t>岩本　嵩己</t>
  </si>
  <si>
    <t>ｲﾜﾓﾄ ｺｳｷ</t>
  </si>
  <si>
    <t>00114941828*</t>
  </si>
  <si>
    <t>五十嵐　滉太</t>
  </si>
  <si>
    <t>ｲｶﾞﾗｼ ｺｳﾀ</t>
  </si>
  <si>
    <t>00112122110*</t>
  </si>
  <si>
    <t>IGARASHI</t>
  </si>
  <si>
    <t>中尾　歩夢</t>
  </si>
  <si>
    <t>ﾅｶｵ ｱﾕﾑ</t>
  </si>
  <si>
    <t>00200080827*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</si>
  <si>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</si>
  <si>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</si>
  <si>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</si>
  <si>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</si>
  <si>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</si>
  <si>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</si>
  <si>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</si>
  <si>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</si>
  <si>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</si>
  <si>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</si>
  <si>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</si>
  <si>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</si>
  <si>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</si>
  <si>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</si>
  <si>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</si>
  <si>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</si>
  <si>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</si>
  <si>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</si>
  <si>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岡野一　皓稀</t>
  </si>
  <si>
    <t>ｵｶﾉｲﾁ ｺｳｷ</t>
  </si>
  <si>
    <t>00114216318*</t>
  </si>
  <si>
    <t>OKANOICHI</t>
  </si>
  <si>
    <t>北川　天翔</t>
  </si>
  <si>
    <t>ｷﾀｶﾞﾜ ﾀｶﾄ</t>
  </si>
  <si>
    <t>00113605723*</t>
  </si>
  <si>
    <t>畠山　晴希</t>
  </si>
  <si>
    <t>ﾊﾀｹﾔﾏ ﾊﾙｷ</t>
  </si>
  <si>
    <t>00112103614*</t>
  </si>
  <si>
    <t>HATAKEYAMA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</si>
  <si>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</si>
  <si>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</si>
  <si>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</si>
  <si>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</si>
  <si>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</si>
  <si>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</si>
  <si>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</si>
  <si>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</si>
  <si>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</si>
  <si>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</si>
  <si>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</si>
  <si>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</si>
  <si>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</si>
  <si>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</si>
  <si>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</si>
  <si>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</si>
  <si>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</si>
  <si>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</si>
  <si>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</si>
  <si>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</si>
  <si>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髙田　陽人</t>
  </si>
  <si>
    <t>ﾀｶﾀﾞ ﾊﾙﾄ</t>
  </si>
  <si>
    <t>00200087757*</t>
  </si>
  <si>
    <t>細川　裕明</t>
  </si>
  <si>
    <t>ﾎｿｶﾜ ﾋﾛｱｷ</t>
  </si>
  <si>
    <t>00200087721*</t>
  </si>
  <si>
    <t>鎌田　理郎</t>
  </si>
  <si>
    <t>ｶﾏﾀﾞ ﾐﾁﾛｳ</t>
  </si>
  <si>
    <t>00200087674*</t>
  </si>
  <si>
    <t>KAMADA</t>
  </si>
  <si>
    <t>Michiro</t>
  </si>
  <si>
    <t>田中　秀弥</t>
  </si>
  <si>
    <t>ﾀﾅｶ ｼｭｳﾔ</t>
  </si>
  <si>
    <t>00142612218*</t>
  </si>
  <si>
    <t>原田　大輝</t>
  </si>
  <si>
    <t>ﾊﾗﾀﾞ ﾀｲｷ</t>
  </si>
  <si>
    <t>00117522826*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</si>
  <si>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</si>
  <si>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</si>
  <si>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</si>
  <si>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</si>
  <si>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</si>
  <si>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</si>
  <si>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新井　和彬</t>
  </si>
  <si>
    <t>ｱﾗｲ ｶｽﾞｱｷ</t>
  </si>
  <si>
    <t>00113240819*</t>
  </si>
  <si>
    <t>ARAI</t>
  </si>
  <si>
    <t>吉田　達哉</t>
  </si>
  <si>
    <t>ﾖｼﾀﾞ ﾀﾂﾔ</t>
  </si>
  <si>
    <t>00110949630*</t>
  </si>
  <si>
    <t>中野　光喜</t>
  </si>
  <si>
    <t>ﾅｶﾉ ｺｳｷ</t>
  </si>
  <si>
    <t>00064166124*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</si>
  <si>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</si>
  <si>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</si>
  <si>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</si>
  <si>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</si>
  <si>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</si>
  <si>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</si>
  <si>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</si>
  <si>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</si>
  <si>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飯塚　天基</t>
  </si>
  <si>
    <t>ｲｲﾂﾞｶ ﾃﾝｷ</t>
  </si>
  <si>
    <t>00200093640*</t>
  </si>
  <si>
    <t>高橋　大輝</t>
  </si>
  <si>
    <t>ﾀｶﾊｼ ﾋﾛｷ</t>
  </si>
  <si>
    <t>00200093632*</t>
  </si>
  <si>
    <t>岡嶋　大弦</t>
  </si>
  <si>
    <t>ｵｶｼﾞﾏ ﾀｲﾄ</t>
  </si>
  <si>
    <t>00200093620*</t>
  </si>
  <si>
    <t>水井　康輝</t>
  </si>
  <si>
    <t>ﾐｽﾞｲ ｺｳｷ</t>
  </si>
  <si>
    <t>00200093611*</t>
  </si>
  <si>
    <t>MIZUI</t>
  </si>
  <si>
    <t>山下　遥司</t>
  </si>
  <si>
    <t>ﾔﾏｼﾀ ﾊﾙｼﾞ</t>
  </si>
  <si>
    <t>00200093602*</t>
  </si>
  <si>
    <t>Haruji</t>
  </si>
  <si>
    <t>豊田　琉斗</t>
  </si>
  <si>
    <t>ﾄﾖﾀﾞ ﾘｭｳﾄ</t>
  </si>
  <si>
    <t>00200093591*</t>
  </si>
  <si>
    <t>TOYODA</t>
  </si>
  <si>
    <t>松田　煌太</t>
  </si>
  <si>
    <t>ﾏﾂﾀﾞ ｺｳﾀ</t>
  </si>
  <si>
    <t>00200093582*</t>
  </si>
  <si>
    <t>岩井　歩夢</t>
  </si>
  <si>
    <t>ｲﾜｲ ｱﾕﾑ</t>
  </si>
  <si>
    <t>00200093571*</t>
  </si>
  <si>
    <t>新藤　悠生</t>
  </si>
  <si>
    <t>ｼﾝﾄﾞｳ ﾊﾙｷ</t>
  </si>
  <si>
    <t>00200093549*</t>
  </si>
  <si>
    <t>SHINDO</t>
  </si>
  <si>
    <t>宮野　真生</t>
  </si>
  <si>
    <t>ﾐﾔﾉ ﾏｵ</t>
  </si>
  <si>
    <t>00200084190*</t>
  </si>
  <si>
    <t>MIYANO</t>
  </si>
  <si>
    <t>松下　惺真</t>
  </si>
  <si>
    <t>ﾏﾂｼﾀ ｿｳﾏ</t>
  </si>
  <si>
    <t>00200084179*</t>
  </si>
  <si>
    <t>長谷川　椋大</t>
  </si>
  <si>
    <t>ﾊｾｶﾞﾜ ﾘｮｳﾀ</t>
  </si>
  <si>
    <t>00115103011*</t>
  </si>
  <si>
    <t>清家　岬</t>
  </si>
  <si>
    <t>ｾｲｹ ﾐｻｷ</t>
  </si>
  <si>
    <t>00112623116*</t>
  </si>
  <si>
    <t>SEIKE</t>
  </si>
  <si>
    <t>木村　快</t>
  </si>
  <si>
    <t>00112592323*</t>
  </si>
  <si>
    <t>廣渡　剛志</t>
  </si>
  <si>
    <t>ﾋﾛﾜﾀﾘ ﾂﾖｼ</t>
  </si>
  <si>
    <t>00200051259*</t>
  </si>
  <si>
    <t>HIROWATARI</t>
  </si>
  <si>
    <t>村山　心太</t>
  </si>
  <si>
    <t>ﾑﾗﾔﾏ ｼﾝﾀ</t>
  </si>
  <si>
    <t>00200051243*</t>
  </si>
  <si>
    <t>Shinta</t>
  </si>
  <si>
    <t>吉田　悠樹</t>
  </si>
  <si>
    <t>ﾖｼﾀﾞ ﾕｳｷ</t>
  </si>
  <si>
    <t>00086736737*</t>
  </si>
  <si>
    <t>池上　猛志</t>
  </si>
  <si>
    <t>ｲｹｶﾞﾐ ﾀｹｼ</t>
  </si>
  <si>
    <t>00200121246*</t>
  </si>
  <si>
    <t>IKEGAMI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</si>
  <si>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</si>
  <si>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</si>
  <si>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</si>
  <si>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</si>
  <si>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</si>
  <si>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</si>
  <si>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</si>
  <si>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</si>
  <si>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</si>
  <si>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</si>
  <si>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</si>
  <si>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</si>
  <si>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</si>
  <si>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</si>
  <si>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</si>
  <si>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</si>
  <si>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</si>
  <si>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</si>
  <si>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</si>
  <si>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</si>
  <si>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</si>
  <si>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</si>
  <si>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伊藤　巧朗</t>
  </si>
  <si>
    <t>ｲﾄｳ ﾀｸﾛｳ</t>
  </si>
  <si>
    <t>00200063746*</t>
  </si>
  <si>
    <t>Takuro</t>
  </si>
  <si>
    <t>渋谷　唯斗</t>
  </si>
  <si>
    <t>ｼﾌﾞﾔ ﾕｲﾄ</t>
  </si>
  <si>
    <t>00020097974*</t>
  </si>
  <si>
    <t>鳥住　海矢</t>
  </si>
  <si>
    <t>ﾄﾘｽﾞﾐ ﾋﾛﾔ</t>
  </si>
  <si>
    <t>00115596532*</t>
  </si>
  <si>
    <t>TORIZUMI</t>
  </si>
  <si>
    <t>Hiroya</t>
  </si>
  <si>
    <t>湯本　希</t>
  </si>
  <si>
    <t>ﾕﾓﾄ ﾕｳｷ</t>
  </si>
  <si>
    <t>00200099147*</t>
  </si>
  <si>
    <t>YUMOTO</t>
  </si>
  <si>
    <t>奥山　奏佑</t>
  </si>
  <si>
    <t>ｵｸﾔﾏ ｶﾅｳ</t>
  </si>
  <si>
    <t>00200106646*</t>
  </si>
  <si>
    <t>OKUYAMA</t>
  </si>
  <si>
    <t>Kanau</t>
  </si>
  <si>
    <t>前川　直誉</t>
  </si>
  <si>
    <t>ﾏｴｶﾞﾜ ﾅｵﾀｶ</t>
  </si>
  <si>
    <t>00200098741*</t>
  </si>
  <si>
    <t>Naotaka</t>
  </si>
  <si>
    <t>中島　凛星</t>
  </si>
  <si>
    <t>ﾅｶｼﾞﾏ ﾘﾝｾｲ</t>
  </si>
  <si>
    <t>00110705115*</t>
  </si>
  <si>
    <t>Rinsei</t>
  </si>
  <si>
    <t>光橋　純</t>
  </si>
  <si>
    <t>ﾐﾂﾊｼ ｼﾞｭﾝ</t>
  </si>
  <si>
    <t>00119047830*</t>
  </si>
  <si>
    <t>赤尾　優平</t>
  </si>
  <si>
    <t>ｱｶｵ ﾕｳﾍｲ</t>
  </si>
  <si>
    <t>00200092332*</t>
  </si>
  <si>
    <t>AKAO</t>
  </si>
  <si>
    <t>村上　諒弥</t>
  </si>
  <si>
    <t>ﾑﾗｶﾐ ﾘｮｳﾔ</t>
  </si>
  <si>
    <t>00200107719*</t>
  </si>
  <si>
    <t>中垣内　稜央</t>
  </si>
  <si>
    <t>ﾅｶｶﾞｲﾄ ﾘｮｳ</t>
  </si>
  <si>
    <t>00200098715*</t>
  </si>
  <si>
    <t>NAKAGAITO</t>
  </si>
  <si>
    <t>田畑　彗太</t>
  </si>
  <si>
    <t>ﾀﾊﾞﾀ ｹｲﾀ</t>
  </si>
  <si>
    <t>00200107694*</t>
  </si>
  <si>
    <t>稲川　拓海</t>
  </si>
  <si>
    <t>ｲﾅｶﾞﾜ ﾀｸﾐ</t>
  </si>
  <si>
    <t>00200107697*</t>
  </si>
  <si>
    <t>INAGAWA</t>
  </si>
  <si>
    <t>青木　陽良</t>
  </si>
  <si>
    <t>ｱｵｷ ﾀｶﾗ</t>
  </si>
  <si>
    <t>学連</t>
    <rPh sb="0" eb="2">
      <t>ガクレン</t>
    </rPh>
    <phoneticPr fontId="1"/>
  </si>
  <si>
    <t>00200062068*</t>
  </si>
  <si>
    <t>Takara</t>
  </si>
  <si>
    <t>相原　海斗</t>
  </si>
  <si>
    <t>ｱｲﾊﾞﾗ ｶｲﾄ</t>
  </si>
  <si>
    <t>00200058095*</t>
  </si>
  <si>
    <t>AIBARA</t>
  </si>
  <si>
    <t>中村　公紀</t>
  </si>
  <si>
    <t>00200054784*</t>
  </si>
  <si>
    <t>山口　悟</t>
  </si>
  <si>
    <t>ﾔﾏｸﾞﾁ ｻﾄﾙ</t>
  </si>
  <si>
    <t>00200054194*</t>
  </si>
  <si>
    <t>藤川　大地</t>
  </si>
  <si>
    <t>ﾌｼﾞｶﾜ ﾀﾞｲﾁ</t>
  </si>
  <si>
    <t>00200058227*</t>
  </si>
  <si>
    <t>野上　煌輝</t>
  </si>
  <si>
    <t>ﾉｶﾞﾐ ｺｳｷ</t>
  </si>
  <si>
    <t>00200056769*</t>
  </si>
  <si>
    <t>内藤　想</t>
  </si>
  <si>
    <t>ﾅｲﾄｳ ｿﾗ</t>
  </si>
  <si>
    <t>00113152013*</t>
  </si>
  <si>
    <t>松田　侑士</t>
  </si>
  <si>
    <t>ﾏﾂﾀﾞ ﾕｳﾄ</t>
  </si>
  <si>
    <t>00113549023*</t>
  </si>
  <si>
    <t>八尾　藍麻</t>
  </si>
  <si>
    <t>ﾔｵ ﾗﾝﾏ</t>
  </si>
  <si>
    <t>00117054321*</t>
  </si>
  <si>
    <t>Ramma</t>
  </si>
  <si>
    <t>永野　嶺</t>
  </si>
  <si>
    <t>ﾅｶﾞﾉ ﾚｲ</t>
  </si>
  <si>
    <t>00145952531*</t>
  </si>
  <si>
    <t>辻本　倫太郎</t>
  </si>
  <si>
    <t>ﾂｼﾞﾓﾄ ﾘﾝﾀﾛｳ</t>
  </si>
  <si>
    <t>00200112529*</t>
  </si>
  <si>
    <t>前田　海杜</t>
  </si>
  <si>
    <t>ﾏｴﾀﾞ ｶｲﾄ</t>
  </si>
  <si>
    <t>00200112531*</t>
  </si>
  <si>
    <t>内田　大貴</t>
  </si>
  <si>
    <t>ｳﾁﾀﾞ ﾀﾞｲｷ</t>
  </si>
  <si>
    <t>00146681329*</t>
  </si>
  <si>
    <t>松浦　楓</t>
  </si>
  <si>
    <t>ﾏﾂｳﾗ ｶｴﾃﾞ</t>
  </si>
  <si>
    <t>00115977838*</t>
  </si>
  <si>
    <t>MATSUURA</t>
  </si>
  <si>
    <t>00130938832*</t>
  </si>
  <si>
    <t>八木　皓星</t>
  </si>
  <si>
    <t>ﾔｷﾞ ｺｳｾｲ</t>
  </si>
  <si>
    <t>00111215112*</t>
  </si>
  <si>
    <t>清水　太一</t>
  </si>
  <si>
    <t>ｼﾐｽﾞ ﾀｲﾁ</t>
  </si>
  <si>
    <t>京都府</t>
    <rPh sb="0" eb="3">
      <t>キョウトフ</t>
    </rPh>
    <phoneticPr fontId="5"/>
  </si>
  <si>
    <t>00113353925*</t>
  </si>
  <si>
    <t>林　宏太郎</t>
  </si>
  <si>
    <t>ﾊﾔｼ ｺｳﾀﾛｳ</t>
  </si>
  <si>
    <t>兵庫県</t>
    <rPh sb="0" eb="3">
      <t>ヒョウゴケン</t>
    </rPh>
    <phoneticPr fontId="5"/>
  </si>
  <si>
    <t>00116794129*</t>
  </si>
  <si>
    <t>大西　智貴</t>
  </si>
  <si>
    <t>ｵｵﾆｼ ﾄﾓｷ</t>
  </si>
  <si>
    <t>00147299840*</t>
  </si>
  <si>
    <t>佐向　丘</t>
  </si>
  <si>
    <t>ｻｺｳ ｷｭｳ</t>
  </si>
  <si>
    <t>00148699542*</t>
  </si>
  <si>
    <t>SAKO</t>
  </si>
  <si>
    <t>柴折　心汰</t>
  </si>
  <si>
    <t>ｼﾊﾞｵﾘ ｼﾝﾀ</t>
  </si>
  <si>
    <t>00200139853*</t>
  </si>
  <si>
    <t>SHIBAORI</t>
  </si>
  <si>
    <t>川﨑　健太郎</t>
  </si>
  <si>
    <t>ｶﾜｻｷ ｹﾝﾀﾛｳ</t>
  </si>
  <si>
    <t>00200139941*</t>
  </si>
  <si>
    <t>木下　賀貴</t>
  </si>
  <si>
    <t>ｷﾉｼﾀ ﾖｼｷ</t>
  </si>
  <si>
    <t>奈良県</t>
    <rPh sb="0" eb="3">
      <t>ナラケン</t>
    </rPh>
    <phoneticPr fontId="5"/>
  </si>
  <si>
    <t>00200139950*</t>
  </si>
  <si>
    <t>東條　純平</t>
  </si>
  <si>
    <t>ﾄｳｼﾞｮｳ ｼﾞｭﾝﾍﾟｲ</t>
  </si>
  <si>
    <t>広島県</t>
    <rPh sb="0" eb="3">
      <t>ヒロシマケン</t>
    </rPh>
    <phoneticPr fontId="5"/>
  </si>
  <si>
    <t>00200141340*</t>
  </si>
  <si>
    <t>TOJO</t>
  </si>
  <si>
    <t>川端　善</t>
  </si>
  <si>
    <t>ｶﾜﾊﾞﾀ ｾﾞﾝ</t>
  </si>
  <si>
    <t>00000706334*</t>
  </si>
  <si>
    <t>伊部　龍之介</t>
  </si>
  <si>
    <t>ｲﾍﾞ ﾘｭｳﾉｽｹ</t>
  </si>
  <si>
    <t>00200107266*</t>
  </si>
  <si>
    <t>岩城　光伸</t>
  </si>
  <si>
    <t>ｲﾜｷ ﾃﾙﾉﾌﾞ</t>
  </si>
  <si>
    <t>00200107271*</t>
  </si>
  <si>
    <t>Terunobu</t>
  </si>
  <si>
    <t>大西　来夢</t>
  </si>
  <si>
    <t>ｵｵﾆｼ ﾗｲﾑ</t>
  </si>
  <si>
    <t>00102541114*</t>
  </si>
  <si>
    <t>Raimu</t>
  </si>
  <si>
    <t>中西　晃</t>
  </si>
  <si>
    <t>ﾅｶﾆｼ ｱｷﾗ</t>
  </si>
  <si>
    <t>00074120115*</t>
  </si>
  <si>
    <t>青山　惺海</t>
  </si>
  <si>
    <t>ｱｵﾔﾏ ｾｲﾄ</t>
  </si>
  <si>
    <t>00200141616*</t>
  </si>
  <si>
    <t>野々村　駿彰</t>
  </si>
  <si>
    <t>ﾉﾉﾑﾗ ﾄｼｱｷ</t>
  </si>
  <si>
    <t>00200123017*</t>
  </si>
  <si>
    <t>NONOMURA</t>
  </si>
  <si>
    <t>Toshiaki</t>
  </si>
  <si>
    <t>澤田　勝英</t>
  </si>
  <si>
    <t>ｻﾜﾀﾞ ｼｮｳｴｲ</t>
  </si>
  <si>
    <t>00200136753*</t>
  </si>
  <si>
    <t>末安　亜友人</t>
  </si>
  <si>
    <t>ｽｴﾔｽ ｱﾕﾄ</t>
  </si>
  <si>
    <t>00200136755*</t>
  </si>
  <si>
    <t>SUEYASU</t>
  </si>
  <si>
    <t>松夲　大幸</t>
  </si>
  <si>
    <t>ﾏﾂﾓﾄ ﾋﾛﾕｷ</t>
  </si>
  <si>
    <t>00200136774*</t>
  </si>
  <si>
    <t>Hiroyuki</t>
  </si>
  <si>
    <t>掘　友昭</t>
  </si>
  <si>
    <t>ﾎﾘ ﾄﾓｱｷ</t>
  </si>
  <si>
    <t>00200136779*</t>
  </si>
  <si>
    <t>望月　快風丘</t>
  </si>
  <si>
    <t>ﾓﾁﾂﾞｷ ｺｳｷ</t>
  </si>
  <si>
    <t>00144251522*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</si>
  <si>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</si>
  <si>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</si>
  <si>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</si>
  <si>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</si>
  <si>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</si>
  <si>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</si>
  <si>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</si>
  <si>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中村　心之輔</t>
  </si>
  <si>
    <t>ﾅｶﾑﾗ ｼﾝﾉｽｹ</t>
  </si>
  <si>
    <t>00115182624*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</si>
  <si>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</si>
  <si>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</si>
  <si>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</si>
  <si>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</si>
  <si>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</si>
  <si>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</si>
  <si>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</si>
  <si>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</si>
  <si>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</si>
  <si>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</si>
  <si>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</si>
  <si>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</si>
  <si>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</si>
  <si>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</si>
  <si>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宮内　隆之介</t>
  </si>
  <si>
    <t>ﾐﾔｳﾁ ﾘｭｳﾉｽｹ</t>
  </si>
  <si>
    <t>00116792127*</t>
  </si>
  <si>
    <t>滋賀大学</t>
    <rPh sb="0" eb="2">
      <t>シガ</t>
    </rPh>
    <rPh sb="2" eb="4">
      <t>ダイガク</t>
    </rPh>
    <phoneticPr fontId="1"/>
  </si>
  <si>
    <t>前田　旺佳</t>
  </si>
  <si>
    <t>ﾏｴﾀﾞ ｵｳｶ</t>
  </si>
  <si>
    <t>00080951124*</t>
  </si>
  <si>
    <t>Oka</t>
  </si>
  <si>
    <t>北村　龍章</t>
  </si>
  <si>
    <t>ｷﾀﾑﾗ ﾘｭｳｼｮｳ</t>
  </si>
  <si>
    <t>00107704524*</t>
  </si>
  <si>
    <t>Ryusho</t>
  </si>
  <si>
    <t>今村　奏斗</t>
  </si>
  <si>
    <t>ｲﾏﾑﾗ ｶﾅﾄ</t>
  </si>
  <si>
    <t>00117165930*</t>
  </si>
  <si>
    <t>元屋　拓巳</t>
  </si>
  <si>
    <t>ﾓﾄﾔ ﾀｸﾐ</t>
  </si>
  <si>
    <t>00200157488*</t>
  </si>
  <si>
    <t>MOTOYA</t>
  </si>
  <si>
    <t>松井　健輔</t>
  </si>
  <si>
    <t>ﾏﾂｲ ｹﾝｽｹ</t>
  </si>
  <si>
    <t>00200157490*</t>
  </si>
  <si>
    <t>片山　朔</t>
  </si>
  <si>
    <t>ｶﾀﾔﾏ ｻｸ</t>
  </si>
  <si>
    <t>00116673428*</t>
  </si>
  <si>
    <t>KATAYAMA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</si>
  <si>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</si>
  <si>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</si>
  <si>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</si>
  <si>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</si>
  <si>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</si>
  <si>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</si>
  <si>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</si>
  <si>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</si>
  <si>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</si>
  <si>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00200133307*</t>
  </si>
  <si>
    <t>鈴木　駿太郎</t>
  </si>
  <si>
    <t>ｽｽﾞｷ ｼｭﾝﾀﾛｳ</t>
  </si>
  <si>
    <t>00200133332*</t>
  </si>
  <si>
    <t>Shuntaro</t>
  </si>
  <si>
    <t>森永　康介</t>
  </si>
  <si>
    <t>ﾓﾘﾅｶﾞ ｺｳｽｹ</t>
  </si>
  <si>
    <t>00200133352*</t>
  </si>
  <si>
    <t>木下　晴翔</t>
  </si>
  <si>
    <t>ｷﾉｼﾀ ﾊﾙﾄ</t>
  </si>
  <si>
    <t>00200133362*</t>
  </si>
  <si>
    <t>大阪経済大学</t>
    <rPh sb="0" eb="6">
      <t>オオサカケイズ</t>
    </rPh>
    <phoneticPr fontId="4"/>
  </si>
  <si>
    <t>溝河　政也</t>
  </si>
  <si>
    <t>ﾐｿﾞｶﾜ ｾｲﾔ</t>
  </si>
  <si>
    <t>00200159636*</t>
  </si>
  <si>
    <t>MIZOKAWA</t>
  </si>
  <si>
    <t>大阪経済大学</t>
    <rPh sb="0" eb="1">
      <t>オオサカ</t>
    </rPh>
    <phoneticPr fontId="4"/>
  </si>
  <si>
    <t>池渕　天翔</t>
  </si>
  <si>
    <t>ｲｹﾌﾞﾁ ﾂﾊﾞｻ</t>
  </si>
  <si>
    <t>00112663322*</t>
  </si>
  <si>
    <t>IKEBUCHI</t>
  </si>
  <si>
    <t>神戸大学</t>
    <rPh sb="0" eb="1">
      <t>コウベダイ</t>
    </rPh>
    <phoneticPr fontId="4"/>
  </si>
  <si>
    <t>山下　洸</t>
  </si>
  <si>
    <t>ﾔﾏｼﾀ ｺｳ</t>
  </si>
  <si>
    <t>00200123001*</t>
  </si>
  <si>
    <t>加藤　淑美</t>
  </si>
  <si>
    <t>ｶﾄｳ ﾄｼﾐ</t>
  </si>
  <si>
    <t>00200122887*</t>
  </si>
  <si>
    <t>Toshimi</t>
  </si>
  <si>
    <t>神戸大学</t>
    <rPh sb="0" eb="1">
      <t>コウベ</t>
    </rPh>
    <phoneticPr fontId="4"/>
  </si>
  <si>
    <t>杉本　皇輝</t>
  </si>
  <si>
    <t>ｽｷﾞﾓﾄ ｺｳｷ</t>
  </si>
  <si>
    <t>00200122886*</t>
  </si>
  <si>
    <t>帝塚山大学</t>
    <rPh sb="0" eb="5">
      <t>テヅカヤマ</t>
    </rPh>
    <phoneticPr fontId="4"/>
  </si>
  <si>
    <t>柴田　清佑</t>
  </si>
  <si>
    <t>ｼﾊﾞﾀ ｾｲｽｹ</t>
  </si>
  <si>
    <t>00115439528*</t>
  </si>
  <si>
    <t>帝塚山大学</t>
    <rPh sb="0" eb="1">
      <t>テヅカヤマ</t>
    </rPh>
    <phoneticPr fontId="4"/>
  </si>
  <si>
    <t>鈴木　涼太</t>
  </si>
  <si>
    <t>ｽｽﾞｷ ﾘｮｳﾀ</t>
  </si>
  <si>
    <t>00111749831*</t>
  </si>
  <si>
    <t>関西学院大学</t>
    <rPh sb="0" eb="6">
      <t>カンセイ</t>
    </rPh>
    <phoneticPr fontId="4"/>
  </si>
  <si>
    <t>古閑　寛大</t>
  </si>
  <si>
    <t>ｺｶﾞ ｶﾝﾀ</t>
  </si>
  <si>
    <t>00200114465*</t>
  </si>
  <si>
    <t>大阪学院大学</t>
    <rPh sb="0" eb="6">
      <t>オオサカ</t>
    </rPh>
    <phoneticPr fontId="4"/>
  </si>
  <si>
    <t>浜崎　佑太</t>
  </si>
  <si>
    <t>ﾊﾏｻﾞｷ ﾕｳﾀ</t>
  </si>
  <si>
    <t>00200156267*</t>
  </si>
  <si>
    <t>HAMAZAKI</t>
  </si>
  <si>
    <t>阪南大学</t>
    <rPh sb="0" eb="1">
      <t>ハンナn</t>
    </rPh>
    <rPh sb="2" eb="3">
      <t>ダイ</t>
    </rPh>
    <phoneticPr fontId="4"/>
  </si>
  <si>
    <t>パグバーサン　シャン</t>
  </si>
  <si>
    <t>ﾊﾟｸﾞﾊﾞｰｻﾝ ｼｬﾝ</t>
  </si>
  <si>
    <t>00200159643*</t>
  </si>
  <si>
    <t>PAGHUBASAN</t>
  </si>
  <si>
    <t>Sean</t>
  </si>
  <si>
    <t>京都薬科大学</t>
    <rPh sb="0" eb="6">
      <t>キョウトヤッカダイ</t>
    </rPh>
    <phoneticPr fontId="4"/>
  </si>
  <si>
    <t>西村　典晃</t>
  </si>
  <si>
    <t>ﾆｼﾑﾗ ﾉﾘｱｷ</t>
  </si>
  <si>
    <t>00200165159*</t>
  </si>
  <si>
    <t>Noriaki</t>
  </si>
  <si>
    <t>京都薬科大学</t>
    <rPh sb="0" eb="1">
      <t>キョウ</t>
    </rPh>
    <phoneticPr fontId="4"/>
  </si>
  <si>
    <t>山下　智也</t>
  </si>
  <si>
    <t>ﾔﾏｼﾀ ﾄﾓﾔ</t>
  </si>
  <si>
    <t>00200165177*</t>
  </si>
  <si>
    <t>京都橘大学</t>
    <rPh sb="0" eb="3">
      <t>キョウ</t>
    </rPh>
    <rPh sb="3" eb="5">
      <t>ダイガク</t>
    </rPh>
    <phoneticPr fontId="4"/>
  </si>
  <si>
    <t>前原　空斗</t>
  </si>
  <si>
    <t>ﾏｴﾊﾗ ｿﾗﾄ</t>
  </si>
  <si>
    <t>00200153583*</t>
  </si>
  <si>
    <t>MAEHARA</t>
  </si>
  <si>
    <t>Sorato</t>
  </si>
  <si>
    <t>山本　幹太</t>
  </si>
  <si>
    <t>00200153585*</t>
  </si>
  <si>
    <t>福田　悠翔</t>
  </si>
  <si>
    <t>ﾌｸﾀﾞ ﾕｳﾄ</t>
  </si>
  <si>
    <t>00200153586*</t>
  </si>
  <si>
    <t>中尾　帆孝</t>
  </si>
  <si>
    <t>ﾅｶｵ ﾎﾀﾞｶ</t>
  </si>
  <si>
    <t>00200153589*</t>
  </si>
  <si>
    <t>Hodaka</t>
  </si>
  <si>
    <t>多井　翔</t>
  </si>
  <si>
    <t>ﾀｲ ｼｮｳ</t>
  </si>
  <si>
    <t>00200153591*</t>
  </si>
  <si>
    <t>TAI</t>
  </si>
  <si>
    <t>山下　堅大</t>
  </si>
  <si>
    <t>ﾔﾏｼﾀ ｹﾝﾄ</t>
  </si>
  <si>
    <t>00200153594*</t>
  </si>
  <si>
    <t>中川　祐矢</t>
  </si>
  <si>
    <t>ﾅｶｶﾞﾜ ﾕｳﾔ</t>
  </si>
  <si>
    <t>00200153606*</t>
  </si>
  <si>
    <t>岩戸　康平</t>
  </si>
  <si>
    <t>ｲﾜﾄ ｺｳﾍｲ</t>
  </si>
  <si>
    <t>00200151607*</t>
  </si>
  <si>
    <t>IWATO</t>
  </si>
  <si>
    <t>毛利　拓真</t>
  </si>
  <si>
    <t>ﾓｳﾘ ﾀｸﾏ</t>
  </si>
  <si>
    <t>00200153608*</t>
  </si>
  <si>
    <t>鹿内　翔</t>
  </si>
  <si>
    <t>ｼｶｳﾁ ｶｹﾙ</t>
  </si>
  <si>
    <t>00200166719*</t>
  </si>
  <si>
    <t>SHIKAUCHI</t>
  </si>
  <si>
    <t>照井　壱成</t>
  </si>
  <si>
    <t>ﾃﾙｲ ｲｯｾｲ</t>
  </si>
  <si>
    <t>00200136785*</t>
  </si>
  <si>
    <t>TERUI</t>
  </si>
  <si>
    <t>菅原　翔太</t>
  </si>
  <si>
    <t>ｽｶﾞﾊﾗ ｼｮｳﾀ</t>
  </si>
  <si>
    <t>00115639429*</t>
  </si>
  <si>
    <t>SUGAHARA</t>
  </si>
  <si>
    <t>紺谷　凌空</t>
  </si>
  <si>
    <t>ｺﾝﾔ ﾘｸ</t>
  </si>
  <si>
    <t>00200165274*</t>
  </si>
  <si>
    <t>KONYA</t>
  </si>
  <si>
    <t>鋲賀　一駿</t>
  </si>
  <si>
    <t>ﾋﾞｮｳｶﾞ ｶｽﾞﾄｼ</t>
  </si>
  <si>
    <t>00165136022*</t>
  </si>
  <si>
    <t>BYOGA</t>
  </si>
  <si>
    <t>中道　勇翔</t>
  </si>
  <si>
    <t>ﾅｶﾐﾁ ﾕｳﾄ</t>
  </si>
  <si>
    <t>00200159135*</t>
  </si>
  <si>
    <t>NAKAMICHI</t>
  </si>
  <si>
    <t>松榮　諒</t>
  </si>
  <si>
    <t>ﾏﾂﾊﾞｴ ｻﾄﾙ</t>
  </si>
  <si>
    <t>00200146465*</t>
  </si>
  <si>
    <t>MATSUBAE</t>
  </si>
  <si>
    <t>中田　晴斗</t>
  </si>
  <si>
    <t>ﾅｶﾀ ﾊﾙﾄ</t>
  </si>
  <si>
    <t>00200146472*</t>
  </si>
  <si>
    <t>松村　恒志</t>
  </si>
  <si>
    <t>ﾏﾂﾑﾗ ｺｳｼﾞ</t>
  </si>
  <si>
    <t>00200146950*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</si>
  <si>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</si>
  <si>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</si>
  <si>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</si>
  <si>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</si>
  <si>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</si>
  <si>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</si>
  <si>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</si>
  <si>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</si>
  <si>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桃山学院教育大学</t>
    <rPh sb="0" eb="8">
      <t>モモヤマ</t>
    </rPh>
    <phoneticPr fontId="1"/>
  </si>
  <si>
    <t>藤田　起生</t>
  </si>
  <si>
    <t>ﾌｼﾞﾀ ﾀﾂｷ</t>
  </si>
  <si>
    <t>00200112646*</t>
  </si>
  <si>
    <t>村上　陽太郎</t>
  </si>
  <si>
    <t>ﾑﾗｶﾐ ﾖｳﾀﾛｳ</t>
  </si>
  <si>
    <t>00200166192*</t>
  </si>
  <si>
    <t>小池　一功</t>
  </si>
  <si>
    <t>ｺｲｹ ｶｽﾞﾅﾘ</t>
  </si>
  <si>
    <t>00200166328*</t>
  </si>
  <si>
    <t>Kazunari</t>
  </si>
  <si>
    <t>水田　蒼士</t>
  </si>
  <si>
    <t>ﾐｽﾞﾀ ｿｳｼ</t>
  </si>
  <si>
    <t>00117011011*</t>
  </si>
  <si>
    <t>京都府立大学</t>
    <rPh sb="0" eb="6">
      <t>キョウトフリツダイガク</t>
    </rPh>
    <phoneticPr fontId="5"/>
  </si>
  <si>
    <t>竹内　大輝</t>
  </si>
  <si>
    <t>ﾀｹｳﾁ ﾋﾛｷ</t>
  </si>
  <si>
    <t>00146113117*</t>
  </si>
  <si>
    <t>京都工芸繊維大学</t>
    <rPh sb="0" eb="6">
      <t>キョウトコウゲイセンイ</t>
    </rPh>
    <rPh sb="6" eb="8">
      <t>ダイガク</t>
    </rPh>
    <phoneticPr fontId="5"/>
  </si>
  <si>
    <t>大向　賢志郎</t>
  </si>
  <si>
    <t>ｵｵﾑｶｲ ｹﾝｼﾛｳ</t>
  </si>
  <si>
    <t>00143505927*</t>
  </si>
  <si>
    <t>OMUKAI</t>
  </si>
  <si>
    <t>伊藤　健人</t>
  </si>
  <si>
    <t>ｲﾄｳ ｹﾝﾄ</t>
  </si>
  <si>
    <t>00200162326*</t>
  </si>
  <si>
    <t>同志社大学</t>
    <rPh sb="0" eb="5">
      <t>ドウシシャダイガク</t>
    </rPh>
    <phoneticPr fontId="5"/>
  </si>
  <si>
    <t>川﨑　太翔</t>
  </si>
  <si>
    <t>ｶﾜｻｷ ﾀｲｼｮｳ</t>
  </si>
  <si>
    <t>00112964629*</t>
  </si>
  <si>
    <t>Taisho</t>
  </si>
  <si>
    <t>岡本　直旗</t>
  </si>
  <si>
    <t>ｵｶﾓﾄ ﾅｵｷ</t>
  </si>
  <si>
    <t>00113726525*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</si>
  <si>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</si>
  <si>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</si>
  <si>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</si>
  <si>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</si>
  <si>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</si>
  <si>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</si>
  <si>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大阪成蹊大学</t>
    <rPh sb="0" eb="6">
      <t>オオサカセイケイダイガク</t>
    </rPh>
    <phoneticPr fontId="5"/>
  </si>
  <si>
    <t>栗本　悠生</t>
  </si>
  <si>
    <t>00200159081*</t>
  </si>
  <si>
    <t>神戸学院大学</t>
    <rPh sb="0" eb="6">
      <t>コウベガクインダイガク</t>
    </rPh>
    <phoneticPr fontId="5"/>
  </si>
  <si>
    <t>江金　翔太</t>
  </si>
  <si>
    <t>ｴｶﾞﾈ ｼｮｳﾀ</t>
  </si>
  <si>
    <t>00200058801*</t>
  </si>
  <si>
    <t>EGANE</t>
  </si>
  <si>
    <t>増田　良暉</t>
  </si>
  <si>
    <t>00200068228*</t>
  </si>
  <si>
    <t>樋口　拓実</t>
  </si>
  <si>
    <t>ﾋｸﾞﾁ ﾀｸﾐ</t>
  </si>
  <si>
    <t>00200088715*</t>
  </si>
  <si>
    <t>玉井　成樹</t>
  </si>
  <si>
    <t>ﾀﾏｲ ﾅﾙｷ</t>
  </si>
  <si>
    <t>00200141865*</t>
  </si>
  <si>
    <t>TAMAI</t>
  </si>
  <si>
    <t>岡島　雅弥</t>
  </si>
  <si>
    <t>ｵｶｼﾞﾏ ﾏｻﾔ</t>
  </si>
  <si>
    <t>00112429928*</t>
  </si>
  <si>
    <t>Msaya</t>
  </si>
  <si>
    <t>東　健太郎</t>
  </si>
  <si>
    <t>ﾋｶﾞｼ ｹﾝﾀﾛｳ</t>
  </si>
  <si>
    <t>00115303821*</t>
  </si>
  <si>
    <t>田中　健吾</t>
  </si>
  <si>
    <t>ﾀﾅｶ ｹﾝｺﾞ</t>
  </si>
  <si>
    <t>00115303518*</t>
  </si>
  <si>
    <t>帖佐　優太</t>
  </si>
  <si>
    <t>ﾁｮｳｻ ﾕｳﾀ</t>
  </si>
  <si>
    <t>00112442317*</t>
  </si>
  <si>
    <t>CHOSA</t>
  </si>
  <si>
    <t>小木曽　陽人</t>
  </si>
  <si>
    <t>ｵｷﾞｿ ｱｷﾄ</t>
  </si>
  <si>
    <t>00149550832*</t>
  </si>
  <si>
    <t>OGISO</t>
  </si>
  <si>
    <t>井上　裕貴</t>
  </si>
  <si>
    <t>ｲﾉｳｴ ﾕｳｷ</t>
  </si>
  <si>
    <t>00111600615*</t>
  </si>
  <si>
    <t>京都外国語大学</t>
    <rPh sb="0" eb="7">
      <t>キョウトガイコクゴダイガク</t>
    </rPh>
    <phoneticPr fontId="5"/>
  </si>
  <si>
    <t>小森　優輝</t>
  </si>
  <si>
    <t>ｺﾓﾘ ﾕｳｷ</t>
  </si>
  <si>
    <t>00118293630*</t>
  </si>
  <si>
    <t>KOMORI</t>
  </si>
  <si>
    <t>花尾　宏仁</t>
  </si>
  <si>
    <t>ﾊﾅｵ ﾋﾛﾏｻ</t>
  </si>
  <si>
    <t>00151289935*</t>
  </si>
  <si>
    <t>HANAO</t>
  </si>
  <si>
    <t>Hiromasa</t>
  </si>
  <si>
    <t>大谷　隼大</t>
  </si>
  <si>
    <t>ｵｵﾀﾆ ﾊﾔﾀ</t>
  </si>
  <si>
    <t>00200156988*</t>
  </si>
  <si>
    <t>松本　光輝</t>
  </si>
  <si>
    <t>ﾏﾂﾓﾄ ｺｳｷ</t>
  </si>
  <si>
    <t>00200157001*</t>
  </si>
  <si>
    <t>田中　慎人</t>
  </si>
  <si>
    <t>ﾀﾅｶ ﾖｼﾄ</t>
  </si>
  <si>
    <t>00200169652*</t>
  </si>
  <si>
    <t>大野　祐介</t>
  </si>
  <si>
    <t>ｵｵﾉ ﾕｳｽｹ</t>
  </si>
  <si>
    <t>00143616223*</t>
  </si>
  <si>
    <t>岡本　幸樹</t>
  </si>
  <si>
    <t>00148140927*</t>
  </si>
  <si>
    <t>小林　歩稜</t>
  </si>
  <si>
    <t>ｺﾊﾞﾔｼ ﾎﾀﾞｶ</t>
  </si>
  <si>
    <t>00118474328*</t>
  </si>
  <si>
    <t>西田　煌太</t>
  </si>
  <si>
    <t>ﾆｼﾀﾞ ｺｳﾀ</t>
  </si>
  <si>
    <t>00116125420*</t>
  </si>
  <si>
    <t>松川　巧</t>
  </si>
  <si>
    <t>ﾏﾂｶﾜ ﾀｸﾐ</t>
  </si>
  <si>
    <t>00200155636*</t>
  </si>
  <si>
    <t>西川　明花</t>
  </si>
  <si>
    <t>ﾆｼｶﾜ ｻﾔｶ</t>
  </si>
  <si>
    <t>00143709731*</t>
  </si>
  <si>
    <t>Sayaka</t>
  </si>
  <si>
    <t>麻野　涼葉</t>
  </si>
  <si>
    <t>ｱｻﾉ ｽｽﾞﾊ</t>
  </si>
  <si>
    <t>00143710420*</t>
  </si>
  <si>
    <t>Suzuha</t>
  </si>
  <si>
    <t>榎本　樹羅</t>
  </si>
  <si>
    <t>ｴﾉﾓﾄ ｼﾞｭﾗ</t>
  </si>
  <si>
    <t>00143710521*</t>
  </si>
  <si>
    <t>Jura</t>
  </si>
  <si>
    <t>佃　光紗</t>
  </si>
  <si>
    <t>ﾂｸﾀﾞ ﾐｽｽﾞ</t>
  </si>
  <si>
    <t>00143710622*</t>
  </si>
  <si>
    <t>Misuzu</t>
  </si>
  <si>
    <t>中嶋　美羽</t>
  </si>
  <si>
    <t>ﾅｶｼﾞﾏ ﾐｳ</t>
  </si>
  <si>
    <t>00143710723*</t>
  </si>
  <si>
    <t>Miu</t>
  </si>
  <si>
    <t>西村　純夏</t>
  </si>
  <si>
    <t>ﾆｼﾑﾗ ｽﾐｶ</t>
  </si>
  <si>
    <t>00084146427*</t>
  </si>
  <si>
    <t>Sumika</t>
  </si>
  <si>
    <t>藤田　英里</t>
  </si>
  <si>
    <t>ﾌｼﾞﾀ ｴﾘ</t>
  </si>
  <si>
    <t>00077511425*</t>
  </si>
  <si>
    <t>Eri</t>
  </si>
  <si>
    <t>藤田　詩乃</t>
  </si>
  <si>
    <t>ﾌｼﾞﾀ ｼﾉ</t>
  </si>
  <si>
    <t>00143710824*</t>
  </si>
  <si>
    <t>Shino</t>
  </si>
  <si>
    <t>宮川　千緒里</t>
  </si>
  <si>
    <t>ﾐﾔｶﾞﾜ ﾁｵﾘ</t>
  </si>
  <si>
    <t>00108231823*</t>
  </si>
  <si>
    <t>Chiori</t>
  </si>
  <si>
    <t>吉岡　里奈</t>
  </si>
  <si>
    <t>ﾖｼｵｶ ﾘﾅ</t>
  </si>
  <si>
    <t>00143710925*</t>
  </si>
  <si>
    <t>Rina</t>
  </si>
  <si>
    <t>伊藤　夢</t>
  </si>
  <si>
    <t>ｲﾄｳ ﾕﾒ</t>
  </si>
  <si>
    <t>00143711017*</t>
  </si>
  <si>
    <t>Yume</t>
  </si>
  <si>
    <t>桶谷　南実</t>
  </si>
  <si>
    <t>ｵｹﾀﾆ ﾐﾅﾐ</t>
  </si>
  <si>
    <t>00143711118*</t>
  </si>
  <si>
    <t>OKETANI</t>
  </si>
  <si>
    <t>Minami</t>
  </si>
  <si>
    <t>小林　朝</t>
  </si>
  <si>
    <t>ｺﾊﾞﾔｼ ｱｻ</t>
  </si>
  <si>
    <t>00143711219*</t>
  </si>
  <si>
    <t>Asa</t>
  </si>
  <si>
    <t>曽根　野乃花</t>
  </si>
  <si>
    <t>ｿﾈ ﾉﾉｶ</t>
  </si>
  <si>
    <t>00143711320*</t>
  </si>
  <si>
    <t>SONE</t>
  </si>
  <si>
    <t>Nonoka</t>
  </si>
  <si>
    <t>西原　愛華</t>
  </si>
  <si>
    <t>ﾆｼﾊﾗ ｱｲｶ</t>
  </si>
  <si>
    <t>00143711421*</t>
  </si>
  <si>
    <t>NISHIHARA</t>
  </si>
  <si>
    <t>Aika</t>
  </si>
  <si>
    <t>工藤　芽衣</t>
  </si>
  <si>
    <t>ｸﾄﾞｳ ﾒｲ</t>
  </si>
  <si>
    <t>00088008731*</t>
  </si>
  <si>
    <t>KUDO</t>
  </si>
  <si>
    <t>Mei</t>
  </si>
  <si>
    <t>西田　好伽</t>
  </si>
  <si>
    <t>ﾆｼﾀﾞ ｺﾉｶ</t>
  </si>
  <si>
    <t>00089484740*</t>
  </si>
  <si>
    <t>Konoka</t>
  </si>
  <si>
    <t>室月　里莉花</t>
  </si>
  <si>
    <t>ﾑﾛﾂﾞｷ ﾘﾘｶ</t>
  </si>
  <si>
    <t>00087619839*</t>
  </si>
  <si>
    <t>MUROZUKI</t>
  </si>
  <si>
    <t>Ririka</t>
  </si>
  <si>
    <t>山本　紗矢</t>
  </si>
  <si>
    <t>ﾔﾏﾓﾄ ｻﾔ</t>
  </si>
  <si>
    <t>00085628029*</t>
  </si>
  <si>
    <t>Saya</t>
  </si>
  <si>
    <t>山本　亜美</t>
  </si>
  <si>
    <t>ﾔﾏﾓﾄ ｱﾐ</t>
  </si>
  <si>
    <t>00123755326*</t>
  </si>
  <si>
    <t>Ami</t>
  </si>
  <si>
    <t>渡邉　光咲</t>
  </si>
  <si>
    <t>ﾜﾀﾅﾍﾞ ﾐｻｷ</t>
  </si>
  <si>
    <t>00089764640*</t>
  </si>
  <si>
    <t>菊地　琴子</t>
  </si>
  <si>
    <t>ｷｸﾁ ｺﾄｺ</t>
  </si>
  <si>
    <t>00121440416*</t>
  </si>
  <si>
    <t>Kotoko</t>
  </si>
  <si>
    <t>中地　こころ</t>
  </si>
  <si>
    <t>ﾅｶﾁ ｺｺﾛ</t>
  </si>
  <si>
    <t>00108073524*</t>
  </si>
  <si>
    <t>NAKACHI</t>
  </si>
  <si>
    <t>福永　楓花</t>
  </si>
  <si>
    <t>ﾌｸﾅｶﾞ ﾌｳｶ</t>
  </si>
  <si>
    <t>00095380429*</t>
  </si>
  <si>
    <t>FUKUNAGA</t>
  </si>
  <si>
    <t>Fuka</t>
  </si>
  <si>
    <t>村松　灯</t>
  </si>
  <si>
    <t>ﾑﾗﾏﾂ ﾄﾓ</t>
  </si>
  <si>
    <t>00107471828*</t>
  </si>
  <si>
    <t>Tomo</t>
  </si>
  <si>
    <t>田原　彩名</t>
  </si>
  <si>
    <t>ﾀﾊﾗ ｱﾔﾅ</t>
  </si>
  <si>
    <t>00085775840*</t>
  </si>
  <si>
    <t>Ayana</t>
  </si>
  <si>
    <t>河内　瀬桜</t>
  </si>
  <si>
    <t>ｶﾜﾁ ｾﾅ</t>
  </si>
  <si>
    <t>00102554421*</t>
  </si>
  <si>
    <t>KAWACHI</t>
  </si>
  <si>
    <t>竹内　のどか</t>
  </si>
  <si>
    <t>ﾀｹｳﾁ ﾉﾄﾞｶ</t>
  </si>
  <si>
    <t>00104788129*</t>
  </si>
  <si>
    <t>Nodoka</t>
  </si>
  <si>
    <t>秋澤　花音</t>
  </si>
  <si>
    <t>ｱｷｻﾞﾜ ﾊﾅﾈ</t>
  </si>
  <si>
    <t>00107477228*</t>
  </si>
  <si>
    <t>AKIZAWA</t>
  </si>
  <si>
    <t>Hanane</t>
  </si>
  <si>
    <t>浅木　都紀葉</t>
  </si>
  <si>
    <t>ｱｻｷﾞ ﾂｷﾊ</t>
  </si>
  <si>
    <t>00099630330*</t>
  </si>
  <si>
    <t>ASAGI</t>
  </si>
  <si>
    <t>Tsukiha</t>
  </si>
  <si>
    <t>金　華鈴</t>
  </si>
  <si>
    <t>ｷﾝ ｶﾘﾝ</t>
  </si>
  <si>
    <t>00101106413*</t>
  </si>
  <si>
    <t>KIN</t>
  </si>
  <si>
    <t>Karin</t>
  </si>
  <si>
    <t>日下　あやな</t>
  </si>
  <si>
    <t>ｸｻｶ ｱﾔﾅ</t>
  </si>
  <si>
    <t>00119898743*</t>
  </si>
  <si>
    <t>KUSAKA</t>
  </si>
  <si>
    <t>角　良子</t>
  </si>
  <si>
    <t>ｽﾐ ﾘｮｳｺ</t>
  </si>
  <si>
    <t>00108628833*</t>
  </si>
  <si>
    <t>SUMI</t>
  </si>
  <si>
    <t>Ryoko</t>
  </si>
  <si>
    <t>永石　小雪</t>
  </si>
  <si>
    <t>ﾅｶﾞｲｼ ｺﾕｷ</t>
  </si>
  <si>
    <t>00098969445*</t>
  </si>
  <si>
    <t>NAGAISHI</t>
  </si>
  <si>
    <t>Koyuki</t>
  </si>
  <si>
    <t>村松　結</t>
  </si>
  <si>
    <t>ﾑﾗﾏﾂ ﾕｳ</t>
  </si>
  <si>
    <t>00164678941*</t>
  </si>
  <si>
    <t>土屋　舞琴</t>
  </si>
  <si>
    <t>ﾂﾁﾔ ﾏｺﾄ</t>
  </si>
  <si>
    <t>00104681323*</t>
  </si>
  <si>
    <t>柳井　綾音</t>
  </si>
  <si>
    <t>ﾔﾅｲ ｱﾔﾈ</t>
  </si>
  <si>
    <t>00100808219*</t>
  </si>
  <si>
    <t>YANAI</t>
  </si>
  <si>
    <t>Ayane</t>
  </si>
  <si>
    <t>外間　礼那</t>
  </si>
  <si>
    <t>ｿﾄﾏ ﾚｲﾅ</t>
  </si>
  <si>
    <t>00102014614*</t>
  </si>
  <si>
    <t>SOTOMA</t>
  </si>
  <si>
    <t>Reina</t>
  </si>
  <si>
    <t>宮澤　実亜</t>
  </si>
  <si>
    <t>ﾐﾔｻﾞﾜ ﾐｱ</t>
  </si>
  <si>
    <t>00096903229*</t>
  </si>
  <si>
    <t>Mia</t>
  </si>
  <si>
    <t>足立　桐華</t>
  </si>
  <si>
    <t>ｱﾀﾞﾁ ﾄｳｶ</t>
  </si>
  <si>
    <t>00103656627*</t>
  </si>
  <si>
    <t>Toka</t>
  </si>
  <si>
    <t>近藤　結花</t>
  </si>
  <si>
    <t>ｺﾝﾄﾞｳ ﾕｲｶ</t>
  </si>
  <si>
    <t>00166882738*</t>
  </si>
  <si>
    <t>Yuika</t>
  </si>
  <si>
    <t>中島　美咲</t>
  </si>
  <si>
    <t>ﾅｶｼﾞﾏ ﾐｻｷ</t>
  </si>
  <si>
    <t>00100841620*</t>
  </si>
  <si>
    <t>中口　綾乃</t>
  </si>
  <si>
    <t>ﾅｶｸﾞﾁ ｱﾔﾉ</t>
  </si>
  <si>
    <t>00104340012*</t>
  </si>
  <si>
    <t>NAKAGUCHI</t>
  </si>
  <si>
    <t>Ayano</t>
  </si>
  <si>
    <t>巽　朋瑛</t>
  </si>
  <si>
    <t>ﾀﾂﾐ ﾄﾓｴ</t>
  </si>
  <si>
    <t>00174698035*</t>
  </si>
  <si>
    <t>Tomoe</t>
  </si>
  <si>
    <t>岡野　風璃</t>
  </si>
  <si>
    <t>ｵｶﾉ ﾌｳﾘ</t>
  </si>
  <si>
    <t>Furi</t>
  </si>
  <si>
    <t>伊藤　真優</t>
  </si>
  <si>
    <t>ｲﾄｳ ﾏﾕ</t>
  </si>
  <si>
    <t>Mayu</t>
  </si>
  <si>
    <t>三村　啓恵</t>
  </si>
  <si>
    <t>ﾐﾑﾗ ﾋﾛｴ</t>
  </si>
  <si>
    <t>Hiroe</t>
  </si>
  <si>
    <t>児島　柚月</t>
  </si>
  <si>
    <t>ｺｼﾞﾏ ﾕﾂﾞｷ</t>
  </si>
  <si>
    <t>若松　穂乃華</t>
  </si>
  <si>
    <t>ﾜｶﾏﾂ ﾎﾉｶ</t>
  </si>
  <si>
    <t>Honoka</t>
  </si>
  <si>
    <t>松田　果蓮</t>
  </si>
  <si>
    <t>ﾏﾂﾀﾞ ｶﾚﾝ</t>
  </si>
  <si>
    <t>Karen</t>
  </si>
  <si>
    <t>吉田　江梨花</t>
  </si>
  <si>
    <t>ﾖｼﾀﾞ ｴﾘｶ</t>
  </si>
  <si>
    <t>Erika</t>
  </si>
  <si>
    <t>樋口　七海</t>
  </si>
  <si>
    <t>ﾋｸﾞﾁ ﾅﾅﾐ</t>
  </si>
  <si>
    <t>野間　葵</t>
  </si>
  <si>
    <t>ﾉﾏ ｱｵｲ</t>
  </si>
  <si>
    <t>NOMA</t>
  </si>
  <si>
    <t>Aoi</t>
  </si>
  <si>
    <t>直井　咲良</t>
  </si>
  <si>
    <t>ﾅｵｲ ｻｸﾗ</t>
  </si>
  <si>
    <t>NAOI</t>
  </si>
  <si>
    <t>Sakura</t>
  </si>
  <si>
    <t>西本　穂乃香</t>
  </si>
  <si>
    <t>ﾆｼﾓﾄ ﾎﾉｶ</t>
  </si>
  <si>
    <t>荒田　悠良</t>
  </si>
  <si>
    <t>ｱﾗﾀ ﾕﾗ</t>
  </si>
  <si>
    <t>ARATA</t>
  </si>
  <si>
    <t>Yura</t>
  </si>
  <si>
    <t>太田　咲雪</t>
  </si>
  <si>
    <t>ｵｵﾀ ｻﾕｷ</t>
  </si>
  <si>
    <t>Sayuki</t>
  </si>
  <si>
    <t>田村　優芽</t>
  </si>
  <si>
    <t>ﾀﾑﾗ ﾕﾒ</t>
  </si>
  <si>
    <t>瀬川　藍</t>
  </si>
  <si>
    <t>ｾｶﾞﾜ ｱｲ</t>
  </si>
  <si>
    <t>Ai</t>
  </si>
  <si>
    <t>廣瀬　桃奈</t>
  </si>
  <si>
    <t>ﾋﾛｾ ﾓﾓﾅ</t>
  </si>
  <si>
    <t>00143736630*</t>
  </si>
  <si>
    <t>Momona</t>
  </si>
  <si>
    <t>井川　紅亜</t>
  </si>
  <si>
    <t>ｲｶﾞﾜ ｸﾚｱ</t>
  </si>
  <si>
    <t>00143737429*</t>
  </si>
  <si>
    <t>IGAWA</t>
  </si>
  <si>
    <t>Kurea</t>
  </si>
  <si>
    <t>岸田　日菜</t>
  </si>
  <si>
    <t>ｷｼﾀﾞ ﾋﾅ</t>
  </si>
  <si>
    <t>00143737631*</t>
  </si>
  <si>
    <t>Hina</t>
  </si>
  <si>
    <t>木村　こころ</t>
  </si>
  <si>
    <t>ｷﾑﾗ ｺｺﾛ</t>
  </si>
  <si>
    <t>00143737732*</t>
  </si>
  <si>
    <t>木村　鈴香</t>
  </si>
  <si>
    <t>ｷﾑﾗ ｽｽﾞｶ</t>
  </si>
  <si>
    <t>00143737833*</t>
  </si>
  <si>
    <t>小嶋　玲菜</t>
  </si>
  <si>
    <t>ｺｼﾞﾏ ﾚﾅ</t>
  </si>
  <si>
    <t>00143737934*</t>
  </si>
  <si>
    <t>Rena</t>
  </si>
  <si>
    <t>古西　清乃</t>
  </si>
  <si>
    <t>ｺﾆｼ ｻﾔﾉ</t>
  </si>
  <si>
    <t>00143738026*</t>
  </si>
  <si>
    <t>Sayano</t>
  </si>
  <si>
    <t>坂本　真菜</t>
  </si>
  <si>
    <t>ｻｶﾓﾄ ﾏﾅ</t>
  </si>
  <si>
    <t>00143738127*</t>
  </si>
  <si>
    <t>Mana</t>
  </si>
  <si>
    <t>内藤　結衣</t>
  </si>
  <si>
    <t>ﾅｲﾄｳ ﾕｲ</t>
  </si>
  <si>
    <t>00143738228*</t>
  </si>
  <si>
    <t>平尾　莉子</t>
  </si>
  <si>
    <t>ﾋﾗｵ ﾘｺ</t>
  </si>
  <si>
    <t>00143738531*</t>
  </si>
  <si>
    <t>Riko</t>
  </si>
  <si>
    <t>福井　陽香</t>
  </si>
  <si>
    <t>ﾌｸｲ ﾊﾙｶ</t>
  </si>
  <si>
    <t>00143738632*</t>
  </si>
  <si>
    <t>福本　瑞季</t>
  </si>
  <si>
    <t>ﾌｸﾓﾄ ﾐｽﾞｷ</t>
  </si>
  <si>
    <t>00143738733*</t>
  </si>
  <si>
    <t>藤本　千愛</t>
  </si>
  <si>
    <t>ﾌｼﾞﾓﾄ ﾁｱﾅ</t>
  </si>
  <si>
    <t>00143738834*</t>
  </si>
  <si>
    <t>Chiana</t>
  </si>
  <si>
    <t>三浦　愛華</t>
  </si>
  <si>
    <t>ﾐｳﾗ ﾏﾅｶ</t>
  </si>
  <si>
    <t>00143739027*</t>
  </si>
  <si>
    <t>Manaka</t>
  </si>
  <si>
    <t>三好　結女</t>
  </si>
  <si>
    <t>ﾐﾖｼ ﾕﾒ</t>
  </si>
  <si>
    <t>00143739128*</t>
  </si>
  <si>
    <t>MIYOSHI</t>
  </si>
  <si>
    <t>本岡　真悠</t>
  </si>
  <si>
    <t>ﾓﾄｵｶ ﾏﾕｳ</t>
  </si>
  <si>
    <t>00143739229*</t>
  </si>
  <si>
    <t>MOTOOKA</t>
  </si>
  <si>
    <t>森　陽菜</t>
  </si>
  <si>
    <t>ﾓﾘ ﾋﾅ</t>
  </si>
  <si>
    <t>00143739330*</t>
  </si>
  <si>
    <t>安達　茉鈴</t>
  </si>
  <si>
    <t>ｱﾀﾞﾁ ﾏﾘﾝ</t>
  </si>
  <si>
    <t>00090181423*</t>
  </si>
  <si>
    <t>Marin</t>
  </si>
  <si>
    <t>大坂谷　明里</t>
  </si>
  <si>
    <t>ｵｵｻｶﾔ ｱｶﾘ</t>
  </si>
  <si>
    <t>00090226019*</t>
  </si>
  <si>
    <t>OSAKAYA</t>
  </si>
  <si>
    <t>Akari</t>
  </si>
  <si>
    <t>梶原　有咲</t>
  </si>
  <si>
    <t>ｶｼﾞﾜﾗ ｱｻ</t>
  </si>
  <si>
    <t>00121752422*</t>
  </si>
  <si>
    <t>川西　可紗</t>
  </si>
  <si>
    <t>ｶﾜﾆｼ ｱﾘｻ</t>
  </si>
  <si>
    <t>00088254330*</t>
  </si>
  <si>
    <t>KAWANISHI</t>
  </si>
  <si>
    <t>Arisa</t>
  </si>
  <si>
    <t>近藤　美穂</t>
  </si>
  <si>
    <t>ｺﾝﾄﾞｳ ﾐﾎ</t>
  </si>
  <si>
    <t>00087742634*</t>
  </si>
  <si>
    <t>Miho</t>
  </si>
  <si>
    <t>定池　弥音</t>
  </si>
  <si>
    <t>ｻﾀﾞｲｹ ﾐﾈ</t>
  </si>
  <si>
    <t>00107497331*</t>
  </si>
  <si>
    <t>SADAIKE</t>
  </si>
  <si>
    <t>Mine</t>
  </si>
  <si>
    <t>白石　香乃</t>
  </si>
  <si>
    <t>ｼﾗｲｼ ｶﾉ</t>
  </si>
  <si>
    <t>00108073827*</t>
  </si>
  <si>
    <t>Kano</t>
  </si>
  <si>
    <t>城　まなみ</t>
  </si>
  <si>
    <t>ﾀﾁ ﾏﾅﾐ</t>
  </si>
  <si>
    <t>00091501723*</t>
  </si>
  <si>
    <t>TACHI</t>
  </si>
  <si>
    <t>Manami</t>
  </si>
  <si>
    <t>堂西　愛加</t>
  </si>
  <si>
    <t>ﾄﾞｳﾆｼ ｱｲｶ</t>
  </si>
  <si>
    <t>00094743835*</t>
  </si>
  <si>
    <t>DONISHI</t>
  </si>
  <si>
    <t>中野　悠菜</t>
  </si>
  <si>
    <t>ﾅｶﾉ ﾊﾙﾅ</t>
  </si>
  <si>
    <t>00088554838*</t>
  </si>
  <si>
    <t>Haruna</t>
  </si>
  <si>
    <t>中村　智恵</t>
  </si>
  <si>
    <t>ﾅｶﾑﾗ ﾁｴ</t>
  </si>
  <si>
    <t>00087802530*</t>
  </si>
  <si>
    <t>Chie</t>
  </si>
  <si>
    <t>東　楓</t>
  </si>
  <si>
    <t>ﾋｶﾞｼ ｶｴﾃﾞ</t>
  </si>
  <si>
    <t>00088515128*</t>
  </si>
  <si>
    <t>福光　由佳</t>
  </si>
  <si>
    <t>ﾌｸﾐﾂ ﾕｶ</t>
  </si>
  <si>
    <t>00089852638*</t>
  </si>
  <si>
    <t>FUKUMITSU</t>
  </si>
  <si>
    <t>藤野　楓</t>
  </si>
  <si>
    <t>ﾌｼﾞﾉ ｶｴﾃﾞ</t>
  </si>
  <si>
    <t>00088605330*</t>
  </si>
  <si>
    <t>古林　愛理</t>
  </si>
  <si>
    <t>ﾌﾙﾊﾞﾔｼ ｴﾘ</t>
  </si>
  <si>
    <t>00087770433*</t>
  </si>
  <si>
    <t>FURUBAYASHI</t>
  </si>
  <si>
    <t>昌　琴音</t>
  </si>
  <si>
    <t>ﾏｻ ｺﾄﾈ</t>
  </si>
  <si>
    <t>00092312623*</t>
  </si>
  <si>
    <t>MASA</t>
  </si>
  <si>
    <t>Kotone</t>
  </si>
  <si>
    <t>三浦　紫音</t>
  </si>
  <si>
    <t>ﾐｳﾗ ｼｵﾝ</t>
  </si>
  <si>
    <t>00091534123*</t>
  </si>
  <si>
    <t>水江　麻友</t>
  </si>
  <si>
    <t>ﾐｽﾞｴ ﾏﾕ</t>
  </si>
  <si>
    <t>00124046724*</t>
  </si>
  <si>
    <t>MIZUE</t>
  </si>
  <si>
    <t>村上　和葉</t>
  </si>
  <si>
    <t>ﾑﾗｶﾐ ｶｽﾞﾊ</t>
  </si>
  <si>
    <t>00108073322*</t>
  </si>
  <si>
    <t>安岡　若菜</t>
  </si>
  <si>
    <t>ﾔｽｵｶ ﾜｶﾅ</t>
  </si>
  <si>
    <t>00088133831*</t>
  </si>
  <si>
    <t>YASUOKA</t>
  </si>
  <si>
    <t>Wakana</t>
  </si>
  <si>
    <t>山本　遥花</t>
  </si>
  <si>
    <t>ﾔﾏﾓﾄ ﾊﾙｶ</t>
  </si>
  <si>
    <t>00091074425*</t>
  </si>
  <si>
    <t>渡辺　愛</t>
  </si>
  <si>
    <t>ﾜﾀﾅﾍﾞ ｱｲ</t>
  </si>
  <si>
    <t>00164678133*</t>
  </si>
  <si>
    <t>楠本　麻弥</t>
  </si>
  <si>
    <t>ｸｽﾓﾄ ﾏﾔ</t>
  </si>
  <si>
    <t>00076853433*</t>
  </si>
  <si>
    <t>KUSUMOTO</t>
  </si>
  <si>
    <t>Maya</t>
  </si>
  <si>
    <t>入山　眞菜</t>
  </si>
  <si>
    <t>ｲﾘﾔﾏ ﾏﾅ</t>
  </si>
  <si>
    <t>00134780023*</t>
  </si>
  <si>
    <t>IRIYAMA</t>
  </si>
  <si>
    <t>荻野　優美</t>
  </si>
  <si>
    <t>ｵｷﾞﾉ ﾕｳﾐ</t>
  </si>
  <si>
    <t>00101617420*</t>
  </si>
  <si>
    <t>Yumi</t>
  </si>
  <si>
    <t>金山　琳</t>
  </si>
  <si>
    <t>ｶﾅﾔﾏ ﾘﾝ</t>
  </si>
  <si>
    <t>00078600627*</t>
  </si>
  <si>
    <t>河本　律</t>
  </si>
  <si>
    <t>ｶﾜﾓﾄ ﾘﾂ</t>
  </si>
  <si>
    <t>00100252818*</t>
  </si>
  <si>
    <t>Ritsu</t>
  </si>
  <si>
    <t>木岡　優芽</t>
  </si>
  <si>
    <t>ｷｵｶ ﾕﾒ</t>
  </si>
  <si>
    <t>00103439020*</t>
  </si>
  <si>
    <t>KIOKA</t>
  </si>
  <si>
    <t>岸本　冬羽</t>
  </si>
  <si>
    <t>ｷｼﾓﾄ ﾌｳ</t>
  </si>
  <si>
    <t>00102085521*</t>
  </si>
  <si>
    <t>Fu</t>
  </si>
  <si>
    <t>清水　優萌</t>
  </si>
  <si>
    <t>ｷﾖﾐｽﾞ ﾕﾒ</t>
  </si>
  <si>
    <t>00099832738*</t>
  </si>
  <si>
    <t>KIYOMIZU</t>
  </si>
  <si>
    <t>小林　琉奈</t>
  </si>
  <si>
    <t>ｺﾊﾞﾔｼ ﾙﾅ</t>
  </si>
  <si>
    <t>00134181927*</t>
  </si>
  <si>
    <t>Runa</t>
  </si>
  <si>
    <t>白金　愛沙海</t>
  </si>
  <si>
    <t>ｼﾛｶﾞﾈ ｱｻﾐ</t>
  </si>
  <si>
    <t>00101194218*</t>
  </si>
  <si>
    <t>SHIROGANE</t>
  </si>
  <si>
    <t>Asami</t>
  </si>
  <si>
    <t>高垣　実夢</t>
  </si>
  <si>
    <t>ﾀｶｶﾞｷ ﾐﾕ</t>
  </si>
  <si>
    <t>00107805930*</t>
  </si>
  <si>
    <t>多賀野　晴</t>
  </si>
  <si>
    <t>ﾀｶﾞﾉ ﾊﾙ</t>
  </si>
  <si>
    <t>00107556428*</t>
  </si>
  <si>
    <t>TAGANO</t>
  </si>
  <si>
    <t>武元　美澪</t>
  </si>
  <si>
    <t>ﾀｹﾓﾄ ﾐﾚｲ</t>
  </si>
  <si>
    <t>00108005115*</t>
  </si>
  <si>
    <t>Mirei</t>
  </si>
  <si>
    <t>田村　璃々花</t>
  </si>
  <si>
    <t>ﾀﾑﾗ ﾘﾘｶ</t>
  </si>
  <si>
    <t>00106367326*</t>
  </si>
  <si>
    <t>栃尾　陽菜</t>
  </si>
  <si>
    <t>ﾄﾁｵ ﾋﾅﾀ</t>
  </si>
  <si>
    <t>00101614922*</t>
  </si>
  <si>
    <t>TOCHIO</t>
  </si>
  <si>
    <t>鳥羽　千晴</t>
  </si>
  <si>
    <t>ﾄﾊﾞ ﾁﾊﾙ</t>
  </si>
  <si>
    <t>00104377123*</t>
  </si>
  <si>
    <t>TOBA</t>
  </si>
  <si>
    <t>Chiharu</t>
  </si>
  <si>
    <t>内藤　澪</t>
  </si>
  <si>
    <t>ﾅｲﾄｳ ﾚｲ</t>
  </si>
  <si>
    <t>00119788640*</t>
  </si>
  <si>
    <t>中村　咲心</t>
  </si>
  <si>
    <t>ﾅｶﾑﾗ ｻｷ</t>
  </si>
  <si>
    <t>00134780124*</t>
  </si>
  <si>
    <t>Saki</t>
  </si>
  <si>
    <t>西崎　来実</t>
  </si>
  <si>
    <t>ﾆｼｻﾞｷ ｸﾙﾐ</t>
  </si>
  <si>
    <t>00136805629*</t>
  </si>
  <si>
    <t>NISHIZAKI</t>
  </si>
  <si>
    <t>Kurumi</t>
  </si>
  <si>
    <t>藤本　色映</t>
  </si>
  <si>
    <t>ﾌｼﾞﾓﾄ ｲﾛﾊ</t>
  </si>
  <si>
    <t>00133174928*</t>
  </si>
  <si>
    <t>Iroha</t>
  </si>
  <si>
    <t>松本　彩華</t>
  </si>
  <si>
    <t>ﾏﾂﾓﾄ ｱﾔｶ</t>
  </si>
  <si>
    <t>00105482929*</t>
  </si>
  <si>
    <t>Ayaka</t>
  </si>
  <si>
    <t>松本　百音</t>
  </si>
  <si>
    <t>ﾏﾂﾓﾄ ﾓﾈ</t>
  </si>
  <si>
    <t>00102324416*</t>
  </si>
  <si>
    <t>Mone</t>
  </si>
  <si>
    <t>山本　心葉</t>
  </si>
  <si>
    <t>ﾔﾏﾓﾄ ｺｺﾊ</t>
  </si>
  <si>
    <t>00107004820*</t>
  </si>
  <si>
    <t>Cocoha</t>
  </si>
  <si>
    <t>福本　涼音</t>
  </si>
  <si>
    <t>ﾌｸﾓﾄ ｽｽﾞﾈ</t>
  </si>
  <si>
    <t>00103691727*</t>
  </si>
  <si>
    <t>Suzune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</si>
  <si>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</si>
  <si>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</si>
  <si>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</si>
  <si>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</si>
  <si>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</si>
  <si>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</si>
  <si>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</si>
  <si>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</si>
  <si>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</si>
  <si>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</si>
  <si>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</si>
  <si>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</si>
  <si>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</si>
  <si>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</si>
  <si>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</si>
  <si>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</si>
  <si>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</si>
  <si>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</si>
  <si>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</si>
  <si>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</si>
  <si>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</si>
  <si>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</si>
  <si>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</si>
  <si>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</si>
  <si>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</si>
  <si>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</si>
  <si>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</si>
  <si>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</si>
  <si>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</si>
  <si>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</si>
  <si>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</si>
  <si>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門脇　杏実</t>
  </si>
  <si>
    <t>ｶﾄﾞﾜｷ ｱﾐ</t>
  </si>
  <si>
    <t>00114589028*</t>
  </si>
  <si>
    <t>金光　莉緒</t>
  </si>
  <si>
    <t>ｶﾈﾐﾂ ﾘｵ</t>
  </si>
  <si>
    <t>00115493124*</t>
  </si>
  <si>
    <t>Rio</t>
  </si>
  <si>
    <t>木村　爽風</t>
  </si>
  <si>
    <t>ｷﾑﾗ ｻﾔｶ</t>
  </si>
  <si>
    <t>00120249927*</t>
  </si>
  <si>
    <t>小林　悠香</t>
  </si>
  <si>
    <t>ｺﾊﾞﾔｼ ﾊﾙｶ</t>
  </si>
  <si>
    <t>00113347120*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</si>
  <si>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</si>
  <si>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</si>
  <si>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</si>
  <si>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</si>
  <si>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</si>
  <si>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</si>
  <si>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</si>
  <si>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</si>
  <si>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</si>
  <si>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</si>
  <si>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</si>
  <si>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</si>
  <si>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</si>
  <si>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</si>
  <si>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</si>
  <si>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</si>
  <si>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Momoka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</si>
  <si>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</si>
  <si>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</si>
  <si>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</si>
  <si>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</si>
  <si>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</si>
  <si>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</si>
  <si>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</si>
  <si>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</si>
  <si>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</si>
  <si>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</si>
  <si>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</si>
  <si>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</si>
  <si>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</si>
  <si>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</si>
  <si>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</si>
  <si>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</si>
  <si>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</si>
  <si>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</si>
  <si>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藤山　弥夏</t>
  </si>
  <si>
    <t>ﾌｼﾞﾔﾏ ﾐｶ</t>
  </si>
  <si>
    <t>00116273020*</t>
  </si>
  <si>
    <t>Mika</t>
  </si>
  <si>
    <t>藤原　かれん</t>
  </si>
  <si>
    <t>ﾌｼﾞﾜﾗ ｶﾚﾝ</t>
  </si>
  <si>
    <t>00112922219*</t>
  </si>
  <si>
    <t>堀ノ内　香奈</t>
  </si>
  <si>
    <t>ﾎﾘﾉｳﾁ ｶﾅ</t>
  </si>
  <si>
    <t>00119333626*</t>
  </si>
  <si>
    <t>Kana</t>
  </si>
  <si>
    <t>宮原　莉乙</t>
  </si>
  <si>
    <t>ﾐﾔﾊﾗ ﾘｵ</t>
  </si>
  <si>
    <t>00113602013*</t>
  </si>
  <si>
    <t>MIYAHARA</t>
  </si>
  <si>
    <t>村田　奈津実</t>
  </si>
  <si>
    <t>ﾑﾗﾀ ﾅﾂﾐ</t>
  </si>
  <si>
    <t>00120589732*</t>
  </si>
  <si>
    <t>Natsumi</t>
  </si>
  <si>
    <t>森脇　叶美</t>
  </si>
  <si>
    <t>ﾓﾘﾜｷ ｶﾅﾐ</t>
  </si>
  <si>
    <t>00115150619*</t>
  </si>
  <si>
    <t>Kanami</t>
  </si>
  <si>
    <t>吉村　心</t>
  </si>
  <si>
    <t>ﾖｼﾑﾗ ｺｺﾛ</t>
  </si>
  <si>
    <t>00115167122*</t>
  </si>
  <si>
    <t>和田　深蒼</t>
  </si>
  <si>
    <t>ﾜﾀﾞ ﾐｻｵ</t>
  </si>
  <si>
    <t>00113457728*</t>
  </si>
  <si>
    <t>Misao</t>
  </si>
  <si>
    <t>小西　遥日</t>
  </si>
  <si>
    <t>ｺﾆｼ ﾊﾙｶ</t>
  </si>
  <si>
    <t>和田　真琉</t>
  </si>
  <si>
    <t>ﾜﾀﾞ ﾏｲﾙ</t>
  </si>
  <si>
    <t>00143713524*</t>
  </si>
  <si>
    <t>Mairu</t>
  </si>
  <si>
    <t>甲斐　美羽</t>
  </si>
  <si>
    <t>ｶｲ ﾐｳ</t>
  </si>
  <si>
    <t>00107224723*</t>
  </si>
  <si>
    <t>花山　桃香</t>
  </si>
  <si>
    <t>ﾊﾅﾔﾏ ﾓﾓｶ</t>
  </si>
  <si>
    <t>00080291222*</t>
  </si>
  <si>
    <t>HANAYAMA</t>
  </si>
  <si>
    <t>宮本　奈美夏</t>
  </si>
  <si>
    <t>ﾐﾔﾓﾄ ﾅﾐｶ</t>
  </si>
  <si>
    <t>00077361226*</t>
  </si>
  <si>
    <t>Namika</t>
  </si>
  <si>
    <t>山下　柚月</t>
  </si>
  <si>
    <t>ﾔﾏｼﾀ ﾕﾂﾞｷ</t>
  </si>
  <si>
    <t>00077599946*</t>
  </si>
  <si>
    <t>川村　ひかる</t>
  </si>
  <si>
    <t>ｶﾜﾑﾗ ﾋｶﾙ</t>
  </si>
  <si>
    <t>00095945537*</t>
  </si>
  <si>
    <t>岩本　真波</t>
  </si>
  <si>
    <t>ｲﾜﾓﾄ ﾏﾅﾐ</t>
  </si>
  <si>
    <t>00078769138*</t>
  </si>
  <si>
    <t>原　華澄</t>
  </si>
  <si>
    <t>ﾊﾗ ｶｽﾐ</t>
  </si>
  <si>
    <t>00077497741*</t>
  </si>
  <si>
    <t>Kasumi</t>
  </si>
  <si>
    <t>五十川　利心</t>
  </si>
  <si>
    <t>ｲｿｶﾞﾜ ﾘｺ</t>
  </si>
  <si>
    <t>00084087431*</t>
  </si>
  <si>
    <t>ISOGAWA</t>
  </si>
  <si>
    <t>竹谷　陸</t>
  </si>
  <si>
    <t>ﾀｹﾀﾆ ﾑﾂﾐ</t>
  </si>
  <si>
    <t>00074144525*</t>
  </si>
  <si>
    <t>Mutsumi</t>
  </si>
  <si>
    <t>中瀬　綺音</t>
  </si>
  <si>
    <t>ﾅｶｾ ｱﾔﾈ</t>
  </si>
  <si>
    <t>00076893740*</t>
  </si>
  <si>
    <t>山本　佳奈</t>
  </si>
  <si>
    <t>ﾔﾏﾓﾄ ｶﾅ</t>
  </si>
  <si>
    <t>00093461124*</t>
  </si>
  <si>
    <t>西田　澪可</t>
  </si>
  <si>
    <t>ﾆｼﾀﾞ ﾚｲｶ</t>
  </si>
  <si>
    <t>00075921731*</t>
  </si>
  <si>
    <t>Reika</t>
  </si>
  <si>
    <t>岐部　あみか</t>
  </si>
  <si>
    <t>ｷﾍﾞ ｱﾐｶ</t>
  </si>
  <si>
    <t>00091167529*</t>
  </si>
  <si>
    <t>KIBE</t>
  </si>
  <si>
    <t>Amika</t>
  </si>
  <si>
    <t>田渕　美沙紀</t>
  </si>
  <si>
    <t>ﾀﾌﾞﾁ ﾐｻｷ</t>
  </si>
  <si>
    <t>00094108931*</t>
  </si>
  <si>
    <t>森田　音羽</t>
  </si>
  <si>
    <t>ﾓﾘﾀ ｵﾄﾊ</t>
  </si>
  <si>
    <t>00088825637*</t>
  </si>
  <si>
    <t>Otoha</t>
  </si>
  <si>
    <t>青海　夢生</t>
  </si>
  <si>
    <t>ｱｵﾐ ﾕｲ</t>
  </si>
  <si>
    <t>00156118022*</t>
  </si>
  <si>
    <t>AOMI</t>
  </si>
  <si>
    <t>森岡　未優</t>
  </si>
  <si>
    <t>ﾓﾘｵｶ ﾐﾕ</t>
  </si>
  <si>
    <t>00121371015*</t>
  </si>
  <si>
    <t>貴島　萌夏美</t>
  </si>
  <si>
    <t>ｷｼﾞﾏ ﾓﾅﾐ</t>
  </si>
  <si>
    <t>00088072126*</t>
  </si>
  <si>
    <t>KIJIMA</t>
  </si>
  <si>
    <t>Monami</t>
  </si>
  <si>
    <t>加地　真侑</t>
  </si>
  <si>
    <t>ｶﾁﾞ ﾏﾕｳ</t>
  </si>
  <si>
    <t>00107771932*</t>
  </si>
  <si>
    <t>門林　歩</t>
  </si>
  <si>
    <t>ｶﾄﾞﾊﾞﾔｼ ｱﾕﾐ</t>
  </si>
  <si>
    <t>00089539034*</t>
  </si>
  <si>
    <t>KADOBAYASHI</t>
  </si>
  <si>
    <t>Ayumi</t>
  </si>
  <si>
    <t>横山　結香</t>
  </si>
  <si>
    <t>ﾖｺﾔﾏ ﾕｲｶ</t>
  </si>
  <si>
    <t>00093261526*</t>
  </si>
  <si>
    <t>大西　愛莉</t>
  </si>
  <si>
    <t>ｵｵﾆｼ ｱｲﾘ</t>
  </si>
  <si>
    <t>00091135221*</t>
  </si>
  <si>
    <t>大濱　未結</t>
  </si>
  <si>
    <t>ｵｵﾊﾏ ﾐﾕ</t>
  </si>
  <si>
    <t>00091658332*</t>
  </si>
  <si>
    <t>OHAMA</t>
  </si>
  <si>
    <t>福永　涼華</t>
  </si>
  <si>
    <t>ﾌｸﾅｶﾞ ﾘｮｳｶ</t>
  </si>
  <si>
    <t>00091029425*</t>
  </si>
  <si>
    <t>Ryoka</t>
  </si>
  <si>
    <t>野間　名津巳</t>
  </si>
  <si>
    <t>ﾉﾏ ﾅﾂﾐ</t>
  </si>
  <si>
    <t>00121709626*</t>
  </si>
  <si>
    <t>本田　結子</t>
  </si>
  <si>
    <t>ﾎﾝﾀﾞ ﾕｲｺ</t>
  </si>
  <si>
    <t>00156118123*</t>
  </si>
  <si>
    <t>Yuiko</t>
  </si>
  <si>
    <t>伊藤　彩花</t>
  </si>
  <si>
    <t>ｲﾄｳ ｱﾔｶ</t>
  </si>
  <si>
    <t>00090591428*</t>
  </si>
  <si>
    <t>岡本　莉奈</t>
  </si>
  <si>
    <t>ｵｶﾓﾄ ﾘﾅ</t>
  </si>
  <si>
    <t>00087496135*</t>
  </si>
  <si>
    <t>大森　夢菜</t>
  </si>
  <si>
    <t>ｵｵﾓﾘ ﾕﾅ</t>
  </si>
  <si>
    <t>00161554729*</t>
  </si>
  <si>
    <t>Yuna</t>
  </si>
  <si>
    <t>浅野　利佳</t>
  </si>
  <si>
    <t>ｱｻﾉ ﾘｶ</t>
  </si>
  <si>
    <t>00164679033*</t>
  </si>
  <si>
    <t>Rika</t>
  </si>
  <si>
    <t>波江野　夏帆</t>
  </si>
  <si>
    <t>ﾊｴﾉ ﾅﾂﾎ</t>
  </si>
  <si>
    <t>00098918742*</t>
  </si>
  <si>
    <t>HAENO</t>
  </si>
  <si>
    <t>Natsuho</t>
  </si>
  <si>
    <t>矢野　遥楓</t>
  </si>
  <si>
    <t>ﾔﾉ ﾊﾙｶ</t>
  </si>
  <si>
    <t>00132008014*</t>
  </si>
  <si>
    <t>川合　小想</t>
  </si>
  <si>
    <t>ｶﾜｲ ｺｺﾛ</t>
  </si>
  <si>
    <t>00106096729*</t>
  </si>
  <si>
    <t>進藤　きらら</t>
  </si>
  <si>
    <t>ｼﾝﾄﾞｳ ｷﾗﾗ</t>
  </si>
  <si>
    <t>00118140823*</t>
  </si>
  <si>
    <t>Kirara</t>
  </si>
  <si>
    <t>下間　星来</t>
  </si>
  <si>
    <t>ｼﾓﾂﾏ ｾｲﾗ</t>
  </si>
  <si>
    <t>00100832721*</t>
  </si>
  <si>
    <t>SHIMOTSUMA</t>
  </si>
  <si>
    <t>Seira</t>
  </si>
  <si>
    <t>平田　空</t>
  </si>
  <si>
    <t>ﾋﾗﾀ ｿﾗ</t>
  </si>
  <si>
    <t>00104346523*</t>
  </si>
  <si>
    <t>後藤　花音</t>
  </si>
  <si>
    <t>ｺﾞﾄｳ ﾊﾅﾈ</t>
  </si>
  <si>
    <t>00133558833*</t>
  </si>
  <si>
    <t>安達　杏香</t>
  </si>
  <si>
    <t>ｱﾀﾞﾁ ｷｮｳｶ</t>
  </si>
  <si>
    <t>00071400214*</t>
  </si>
  <si>
    <t>Kyoka</t>
  </si>
  <si>
    <t>齋藤　遥</t>
  </si>
  <si>
    <t>ｻｲﾄｳ ﾊﾙｶ</t>
  </si>
  <si>
    <t>00143746429*</t>
  </si>
  <si>
    <t>船田　茜理</t>
  </si>
  <si>
    <t>ﾌﾅﾀﾞ ｱｶﾘ</t>
  </si>
  <si>
    <t>00143748229*</t>
  </si>
  <si>
    <t>FUNADA</t>
  </si>
  <si>
    <t>荒島　友紀子</t>
  </si>
  <si>
    <t>ｱﾗｼﾏ ﾕｷｺ</t>
  </si>
  <si>
    <t>00143748431*</t>
  </si>
  <si>
    <t>ARASHIMA</t>
  </si>
  <si>
    <t>Yukiko</t>
  </si>
  <si>
    <t>井上　和奏</t>
  </si>
  <si>
    <t>ｲﾉｳｴ ﾜｶﾅ</t>
  </si>
  <si>
    <t>00153671932*</t>
  </si>
  <si>
    <t>大林　真緒</t>
  </si>
  <si>
    <t>ｵｵﾊﾞﾔｼ ﾏｵ</t>
  </si>
  <si>
    <t>00078891639*</t>
  </si>
  <si>
    <t>荻野　紗英</t>
  </si>
  <si>
    <t>ｵｷﾞﾉ ｻｴ</t>
  </si>
  <si>
    <t>00143748532*</t>
  </si>
  <si>
    <t>Sae</t>
  </si>
  <si>
    <t>河原林　桃音</t>
  </si>
  <si>
    <t>ｶﾜﾗﾊﾞﾔｼ ﾓﾓﾈ</t>
  </si>
  <si>
    <t>00108125522*</t>
  </si>
  <si>
    <t>KAWARABAYASHI</t>
  </si>
  <si>
    <t>Momone</t>
  </si>
  <si>
    <t>玉田　若菜</t>
  </si>
  <si>
    <t>ﾀﾏﾀﾞ ﾜｶﾅ</t>
  </si>
  <si>
    <t>00079954842*</t>
  </si>
  <si>
    <t>土井　香織里</t>
  </si>
  <si>
    <t>ﾄﾞｲ ｶｵﾘ</t>
  </si>
  <si>
    <t>00153672024*</t>
  </si>
  <si>
    <t>Kaori</t>
  </si>
  <si>
    <t>中野　菜乃</t>
  </si>
  <si>
    <t>ﾅｶﾉ ﾅﾉ</t>
  </si>
  <si>
    <t>00143748734*</t>
  </si>
  <si>
    <t>Nano</t>
  </si>
  <si>
    <t>永見　結</t>
  </si>
  <si>
    <t>ﾅｶﾞﾐ ﾕｳ</t>
  </si>
  <si>
    <t>00143748835*</t>
  </si>
  <si>
    <t>NAGAMI</t>
  </si>
  <si>
    <t>広田　歩</t>
  </si>
  <si>
    <t>ﾋﾛﾀ ｱﾕﾐ</t>
  </si>
  <si>
    <t>00143748936*</t>
  </si>
  <si>
    <t>峰本　涼</t>
  </si>
  <si>
    <t>ﾐﾈﾓﾄ ｽｽﾞｶ</t>
  </si>
  <si>
    <t>00143749028*</t>
  </si>
  <si>
    <t>MINEMOTO</t>
  </si>
  <si>
    <t>籔田　みのり</t>
  </si>
  <si>
    <t>ﾔﾌﾞﾀ ﾐﾉﾘ</t>
  </si>
  <si>
    <t>00143749129*</t>
  </si>
  <si>
    <t>Minori</t>
  </si>
  <si>
    <t>山本　早留香</t>
  </si>
  <si>
    <t>00143749230*</t>
  </si>
  <si>
    <t>吉田　真美</t>
  </si>
  <si>
    <t>ﾖｼﾀﾞ ﾏﾐ</t>
  </si>
  <si>
    <t>00143749331*</t>
  </si>
  <si>
    <t>Mami</t>
  </si>
  <si>
    <t>渡邉　美紅</t>
  </si>
  <si>
    <t>ﾜﾀﾅﾍﾞ ﾐｸ</t>
  </si>
  <si>
    <t>00110210510*</t>
  </si>
  <si>
    <t>Miku</t>
  </si>
  <si>
    <t>石野　智深</t>
  </si>
  <si>
    <t>ｲｼﾉ ﾄﾓﾐ</t>
  </si>
  <si>
    <t>00088267536*</t>
  </si>
  <si>
    <t>ISHINO</t>
  </si>
  <si>
    <t>Tomomi</t>
  </si>
  <si>
    <t>稲谷　凪紗</t>
  </si>
  <si>
    <t>ｲﾅﾀﾆ ﾅｷﾞｻ</t>
  </si>
  <si>
    <t>00089623129*</t>
  </si>
  <si>
    <t>INATANI</t>
  </si>
  <si>
    <t>Nagisa</t>
  </si>
  <si>
    <t>加藤　りの</t>
  </si>
  <si>
    <t>ｶﾄｳ ﾘﾉ</t>
  </si>
  <si>
    <t>00125596836*</t>
  </si>
  <si>
    <t>Rino</t>
  </si>
  <si>
    <t>水谷　文香</t>
  </si>
  <si>
    <t>ﾐｽﾞﾀﾆ ｱﾔｶ</t>
  </si>
  <si>
    <t>00089370027*</t>
  </si>
  <si>
    <t>室永　実那依</t>
  </si>
  <si>
    <t>ﾑﾛﾅｶﾞ ﾐﾅｴ</t>
  </si>
  <si>
    <t>00156118325*</t>
  </si>
  <si>
    <t>MURONAGA</t>
  </si>
  <si>
    <t>Minae</t>
  </si>
  <si>
    <t>内匠　ありさ</t>
  </si>
  <si>
    <t>ﾀｸﾐ ｱﾘｻ</t>
  </si>
  <si>
    <t>00092914126*</t>
  </si>
  <si>
    <t>TAKUMI</t>
  </si>
  <si>
    <t>植村　莉子</t>
  </si>
  <si>
    <t>ｳｴﾑﾗ ﾘｺ</t>
  </si>
  <si>
    <t>00099724435*</t>
  </si>
  <si>
    <t>片山　歩香</t>
  </si>
  <si>
    <t>ｶﾀﾔﾏ ｱﾕｶ</t>
  </si>
  <si>
    <t>00102518623*</t>
  </si>
  <si>
    <t>Ayuka</t>
  </si>
  <si>
    <t>香取　美春</t>
  </si>
  <si>
    <t>ｶﾄﾘ ﾐﾊﾙ</t>
  </si>
  <si>
    <t>00132832928*</t>
  </si>
  <si>
    <t>KATORI</t>
  </si>
  <si>
    <t>Miharu</t>
  </si>
  <si>
    <t>杉本　美優音</t>
  </si>
  <si>
    <t>ｽｷﾞﾓﾄ ﾐﾕﾈ</t>
  </si>
  <si>
    <t>00116990733*</t>
  </si>
  <si>
    <t>Miyune</t>
  </si>
  <si>
    <t>野田　真杜</t>
  </si>
  <si>
    <t>ﾉﾀﾞ ﾏｺﾄ</t>
  </si>
  <si>
    <t>00101216920*</t>
  </si>
  <si>
    <t>福井　雅</t>
  </si>
  <si>
    <t>ﾌｸｲ ﾐﾔﾋﾞ</t>
  </si>
  <si>
    <t>00101117112*</t>
  </si>
  <si>
    <t>宮繁　愛葉</t>
  </si>
  <si>
    <t>ﾐﾔｼｹﾞ ｲﾄﾊ</t>
  </si>
  <si>
    <t>00104345825*</t>
  </si>
  <si>
    <t>MIYASHIGE</t>
  </si>
  <si>
    <t>Itoha</t>
  </si>
  <si>
    <t>横田　桃子</t>
  </si>
  <si>
    <t>ﾖｺﾀ ﾓﾓｺ</t>
  </si>
  <si>
    <t>00120436622*</t>
  </si>
  <si>
    <t>Momoko</t>
  </si>
  <si>
    <t>渡邊　結音</t>
  </si>
  <si>
    <t>ﾜﾀﾅﾍﾞ ﾕﾉﾝ</t>
  </si>
  <si>
    <t>00103188526*</t>
  </si>
  <si>
    <t>Yunon</t>
  </si>
  <si>
    <t>清水　結衣</t>
  </si>
  <si>
    <t>ｼﾐｽﾞ ﾕｲ</t>
  </si>
  <si>
    <t>00102557222*</t>
  </si>
  <si>
    <t>藤井　ももか</t>
  </si>
  <si>
    <t>ﾌｼﾞｲ ﾓﾓｶ</t>
  </si>
  <si>
    <t>00105244218*</t>
  </si>
  <si>
    <t>宮武　愛珠</t>
  </si>
  <si>
    <t>ﾐﾔﾀｹ ﾏﾅﾐ</t>
  </si>
  <si>
    <t>00133838430*</t>
  </si>
  <si>
    <t>MIYATAKE</t>
  </si>
  <si>
    <t>塚原　悠葉</t>
  </si>
  <si>
    <t>ﾂｶﾊﾗ ﾕｳﾊ</t>
  </si>
  <si>
    <t>00103469528*</t>
  </si>
  <si>
    <t>吉野　茉那</t>
  </si>
  <si>
    <t>ﾖｼﾉ ﾏﾅ</t>
  </si>
  <si>
    <t>YOSHINO</t>
  </si>
  <si>
    <t>岡本　茜</t>
  </si>
  <si>
    <t>ｵｶﾓﾄ ｱｶﾈ</t>
  </si>
  <si>
    <t>00113305417*</t>
  </si>
  <si>
    <t>Akane</t>
  </si>
  <si>
    <t>飯塚　美彩子</t>
  </si>
  <si>
    <t>ｲｲﾂﾞｶ ﾐｻｺ</t>
  </si>
  <si>
    <t>Misako</t>
  </si>
  <si>
    <t>山下　璃子</t>
  </si>
  <si>
    <t>ﾔﾏｼﾀ ﾘｺ</t>
  </si>
  <si>
    <t>00118131116*</t>
  </si>
  <si>
    <t>前田　冬優花</t>
  </si>
  <si>
    <t>ﾏｴﾀﾞ ﾌﾕﾊ</t>
  </si>
  <si>
    <t>00114231416*</t>
  </si>
  <si>
    <t>Fuyuha</t>
  </si>
  <si>
    <t>石田　さつき</t>
  </si>
  <si>
    <t>ｲｼﾀﾞ ｻﾂｷ</t>
  </si>
  <si>
    <t>00110461114*</t>
  </si>
  <si>
    <t>Satsuki</t>
  </si>
  <si>
    <t>辻　杏樹</t>
  </si>
  <si>
    <t>ﾂｼﾞ ｱﾝｼﾞｭ</t>
  </si>
  <si>
    <t>00111898230*</t>
  </si>
  <si>
    <t>Anju</t>
  </si>
  <si>
    <t>岡崎　真衣</t>
  </si>
  <si>
    <t>ｵｶｻﾞｷ ﾏｲ</t>
  </si>
  <si>
    <t>00118362627*</t>
  </si>
  <si>
    <t>Mai</t>
  </si>
  <si>
    <t>海沼　杏実</t>
  </si>
  <si>
    <t>ｶｲﾇﾏ ｱｽﾞﾐ</t>
  </si>
  <si>
    <t>00115293425*</t>
  </si>
  <si>
    <t>KAINUMA</t>
  </si>
  <si>
    <t>Azumi</t>
  </si>
  <si>
    <t>大前　友乃</t>
  </si>
  <si>
    <t>ｵｵﾏｴ ﾕｳﾉ</t>
  </si>
  <si>
    <t>00112997332*</t>
  </si>
  <si>
    <t>OMAE</t>
  </si>
  <si>
    <t>Yuno</t>
  </si>
  <si>
    <t>横田　瑞樹</t>
  </si>
  <si>
    <t>ﾖｺﾀ ﾐｽﾞｷ</t>
  </si>
  <si>
    <t>00116686937*</t>
  </si>
  <si>
    <t>花木　香凜</t>
  </si>
  <si>
    <t>ﾊﾅｷ ｶﾘﾝ</t>
  </si>
  <si>
    <t>00114009722*</t>
  </si>
  <si>
    <t>HANAKI</t>
  </si>
  <si>
    <t>菅野　未久瑠</t>
  </si>
  <si>
    <t>ｽｶﾞﾉ ﾐｸﾙ</t>
  </si>
  <si>
    <t>00115170419*</t>
  </si>
  <si>
    <t>Mikuru</t>
  </si>
  <si>
    <t>多胡　和泉</t>
  </si>
  <si>
    <t>ﾀｺﾞ ｲｽﾞﾐ</t>
  </si>
  <si>
    <t>00119290022*</t>
  </si>
  <si>
    <t>TAGO</t>
  </si>
  <si>
    <t>松田　杏</t>
  </si>
  <si>
    <t>ﾏﾂﾀﾞ ｱﾝ</t>
  </si>
  <si>
    <t>00118173324*</t>
  </si>
  <si>
    <t>An</t>
  </si>
  <si>
    <t>北田　莉亜</t>
  </si>
  <si>
    <t>ｷﾀﾀﾞ ﾘｱ</t>
  </si>
  <si>
    <t>00143708124*</t>
  </si>
  <si>
    <t>Ria</t>
  </si>
  <si>
    <t>檜垣　真由</t>
  </si>
  <si>
    <t>ﾋｶﾞｷ ﾏﾕ</t>
  </si>
  <si>
    <t>00143708225*</t>
  </si>
  <si>
    <t>HIGAKI</t>
  </si>
  <si>
    <t>平山　亜美</t>
  </si>
  <si>
    <t>ﾋﾗﾔﾏ ｱﾐ</t>
  </si>
  <si>
    <t>00143708326*</t>
  </si>
  <si>
    <t>山崎　くるみ</t>
  </si>
  <si>
    <t>ﾔﾏｻﾞｷ ｸﾙﾐ</t>
  </si>
  <si>
    <t>00089456840*</t>
  </si>
  <si>
    <t>深江　唯花</t>
  </si>
  <si>
    <t>ﾌｶｴ ﾕｲｶ</t>
  </si>
  <si>
    <t>00083582430*</t>
  </si>
  <si>
    <t>FUKAE</t>
  </si>
  <si>
    <t>宮﨑　陽子</t>
  </si>
  <si>
    <t>ﾐﾔｻﾞｷ ﾖｳｺ</t>
  </si>
  <si>
    <t>00090051722*</t>
  </si>
  <si>
    <t>Yoko</t>
  </si>
  <si>
    <t>秋元　由良</t>
  </si>
  <si>
    <t>ｱｷﾓﾄ ﾕﾗ</t>
  </si>
  <si>
    <t>00089277740*</t>
  </si>
  <si>
    <t>AKIMOTO</t>
  </si>
  <si>
    <t>松永　理沙ジェニファー</t>
  </si>
  <si>
    <t>ﾏﾂﾅｶﾞ ﾘｻｼﾞｪﾆﾌｧｰ</t>
  </si>
  <si>
    <t>00088929743*</t>
  </si>
  <si>
    <t>Risajennifer</t>
  </si>
  <si>
    <t>加茂　万由子</t>
  </si>
  <si>
    <t>ｶﾓ ﾏﾕｺ</t>
  </si>
  <si>
    <t>00156118426*</t>
  </si>
  <si>
    <t>Mayuko</t>
  </si>
  <si>
    <t>加藤　結衣</t>
  </si>
  <si>
    <t>ｶﾄｳ ﾕｲ</t>
  </si>
  <si>
    <t>00095285938*</t>
  </si>
  <si>
    <t>大熊　姫佳</t>
  </si>
  <si>
    <t>ｵｵｸﾞﾏ ﾋﾒｶ</t>
  </si>
  <si>
    <t>00104215013*</t>
  </si>
  <si>
    <t>OGUMA</t>
  </si>
  <si>
    <t>Himeka</t>
  </si>
  <si>
    <t>土井　萌々香</t>
  </si>
  <si>
    <t>ﾄﾞｲ ﾓﾓｶ</t>
  </si>
  <si>
    <t>00080222721*</t>
  </si>
  <si>
    <t>石﨑　こはる</t>
  </si>
  <si>
    <t>ｲｼｻｷ ｺﾊﾙ</t>
  </si>
  <si>
    <t>00122213819*</t>
  </si>
  <si>
    <t>ISHISAKI</t>
  </si>
  <si>
    <t>Koharu</t>
  </si>
  <si>
    <t>辻内　杏奈</t>
  </si>
  <si>
    <t>ﾂｼﾞｳﾁ ｱﾝﾅ</t>
  </si>
  <si>
    <t>00101064719*</t>
  </si>
  <si>
    <t>TSUJIUCHI</t>
  </si>
  <si>
    <t>市川　紗有</t>
  </si>
  <si>
    <t>ｲﾁｶﾜ ｻﾕ</t>
  </si>
  <si>
    <t>00088411325*</t>
  </si>
  <si>
    <t>Sayu</t>
  </si>
  <si>
    <t>松本　耀</t>
  </si>
  <si>
    <t>ﾏﾂﾓﾄ ｷﾗﾘ</t>
  </si>
  <si>
    <t>00088410728*</t>
  </si>
  <si>
    <t>Kirari</t>
  </si>
  <si>
    <t>中田　穂紀</t>
  </si>
  <si>
    <t>ﾅｶﾀ ﾎﾉﾘ</t>
  </si>
  <si>
    <t>00105942627*</t>
  </si>
  <si>
    <t>Honori</t>
  </si>
  <si>
    <t>脇坂　里桜</t>
  </si>
  <si>
    <t>ﾜｷｻｶ ﾘｵ</t>
  </si>
  <si>
    <t>00097289237*</t>
  </si>
  <si>
    <t>WAKISAKA</t>
  </si>
  <si>
    <t>岩田　乃映</t>
  </si>
  <si>
    <t>ｲﾜﾀ ﾉｱ</t>
  </si>
  <si>
    <t>00120437522*</t>
  </si>
  <si>
    <t>Noa</t>
  </si>
  <si>
    <t>忰山　碧</t>
  </si>
  <si>
    <t>ｶｾﾔﾏ ｱｵｲ</t>
  </si>
  <si>
    <t>00099661031*</t>
  </si>
  <si>
    <t>KASEYAMA</t>
  </si>
  <si>
    <t>田　春菜</t>
  </si>
  <si>
    <t>ﾃﾞﾝ ﾊﾙﾅ</t>
  </si>
  <si>
    <t>00103724219*</t>
  </si>
  <si>
    <t>辰巳　沙也加</t>
  </si>
  <si>
    <t>ﾀﾂﾐ ｻﾔｶ</t>
  </si>
  <si>
    <t>00106722321*</t>
  </si>
  <si>
    <t>髙尾　彩羽</t>
  </si>
  <si>
    <t>ﾀｶｵ ｻﾜ</t>
  </si>
  <si>
    <t>00102820215*</t>
  </si>
  <si>
    <t>TAKAO</t>
  </si>
  <si>
    <t>Sawa</t>
  </si>
  <si>
    <t>濱田　彩加</t>
  </si>
  <si>
    <t>ﾊﾏﾀﾞ ｱﾔｶ</t>
  </si>
  <si>
    <t>00166884033*</t>
  </si>
  <si>
    <t>藤本　美涼</t>
  </si>
  <si>
    <t>ﾌｼﾞﾓﾄ ﾐｽｽﾞ</t>
  </si>
  <si>
    <t>00101841924*</t>
  </si>
  <si>
    <t>下岡　仁美</t>
  </si>
  <si>
    <t>ｼﾓｵｶ ﾋﾄﾐ</t>
  </si>
  <si>
    <t>00143712321*</t>
  </si>
  <si>
    <t>SHIMOOKA</t>
  </si>
  <si>
    <t>Hitomi</t>
  </si>
  <si>
    <t>野口　七海</t>
  </si>
  <si>
    <t>ﾉｸﾞﾁ ﾅﾅﾐ</t>
  </si>
  <si>
    <t>00143712422*</t>
  </si>
  <si>
    <t>NOGUCHI</t>
  </si>
  <si>
    <t>石黒　樹子</t>
  </si>
  <si>
    <t>ｲｼｸﾞﾛ ｷｺ</t>
  </si>
  <si>
    <t>00143712523*</t>
  </si>
  <si>
    <t>Kiko</t>
  </si>
  <si>
    <t>堀内　紀彩子</t>
  </si>
  <si>
    <t>ﾎﾘｳﾁ ｷｻｺ</t>
  </si>
  <si>
    <t>00095714127*</t>
  </si>
  <si>
    <t>Kisako</t>
  </si>
  <si>
    <t>泉　佑奈</t>
  </si>
  <si>
    <t>ｲｽﾞﾐ ﾕｳﾅ</t>
  </si>
  <si>
    <t>00114032415*</t>
  </si>
  <si>
    <t>尾﨑　未悠</t>
  </si>
  <si>
    <t>ｵｻﾞｷ ﾐﾕ</t>
  </si>
  <si>
    <t>00101184015*</t>
  </si>
  <si>
    <t>釆睪　見</t>
  </si>
  <si>
    <t>ﾜｹﾐ ﾏﾐﾕ</t>
  </si>
  <si>
    <t>00101184419*</t>
  </si>
  <si>
    <t>WAKEMI</t>
  </si>
  <si>
    <t>Mamiyu</t>
  </si>
  <si>
    <t>濵田　あかり</t>
  </si>
  <si>
    <t>ﾊﾏﾀﾞ ｱｶﾘ</t>
  </si>
  <si>
    <t>00078674234*</t>
  </si>
  <si>
    <t>高橋　真子</t>
  </si>
  <si>
    <t>ﾀｶﾊｼ ﾏｺ</t>
  </si>
  <si>
    <t>00063373325*</t>
  </si>
  <si>
    <t>Mako</t>
  </si>
  <si>
    <t>中尾　玲</t>
  </si>
  <si>
    <t>ﾅｶｵ ﾚｲ</t>
  </si>
  <si>
    <t>00076676133*</t>
  </si>
  <si>
    <t>名原　紫音</t>
  </si>
  <si>
    <t>ﾅﾊﾞﾗ ｼｵﾝ</t>
  </si>
  <si>
    <t>00114817628*</t>
  </si>
  <si>
    <t>NABARA</t>
  </si>
  <si>
    <t>太下　果音</t>
  </si>
  <si>
    <t>ｵｵｼﾀ ｶﾉﾝ</t>
  </si>
  <si>
    <t>00123299430*</t>
  </si>
  <si>
    <t>OSHITA</t>
  </si>
  <si>
    <t>Kanon</t>
  </si>
  <si>
    <t>服部　七子</t>
  </si>
  <si>
    <t>ﾊｯﾄﾘ ﾅﾅｺ</t>
  </si>
  <si>
    <t>00127534123*</t>
  </si>
  <si>
    <t>Nanako</t>
  </si>
  <si>
    <t>谷　奈美</t>
  </si>
  <si>
    <t>ﾀﾆ ﾅﾐ</t>
  </si>
  <si>
    <t>00156118224*</t>
  </si>
  <si>
    <t>Nami</t>
  </si>
  <si>
    <t>小丸　碧</t>
  </si>
  <si>
    <t>ｺﾏﾙ ｱｵｲ</t>
  </si>
  <si>
    <t>00086495739*</t>
  </si>
  <si>
    <t>KOMARU</t>
  </si>
  <si>
    <t>小野寺　萌華</t>
  </si>
  <si>
    <t>ｵﾉﾃﾞﾗ ﾓｴｶ</t>
  </si>
  <si>
    <t>00101705923*</t>
  </si>
  <si>
    <t>ONODERA</t>
  </si>
  <si>
    <t>Moeka</t>
  </si>
  <si>
    <t>河本　瑞華</t>
  </si>
  <si>
    <t>ｶﾜﾓﾄ ﾐｽﾞｶ</t>
  </si>
  <si>
    <t>00100199929*</t>
  </si>
  <si>
    <t>Mizuka</t>
  </si>
  <si>
    <t>柴田　博冬菜</t>
  </si>
  <si>
    <t>ｼﾊﾞﾀ ﾋﾄﾅ</t>
  </si>
  <si>
    <t>00166882334*</t>
  </si>
  <si>
    <t>Hitona</t>
  </si>
  <si>
    <t>金谷　菜々実</t>
  </si>
  <si>
    <t>ｶﾅﾀﾆ ﾅﾅﾐ</t>
  </si>
  <si>
    <t>00166883234*</t>
  </si>
  <si>
    <t>井出　美聡</t>
  </si>
  <si>
    <t>ｲﾃﾞ ﾐｻﾄ</t>
  </si>
  <si>
    <t>00106072016*</t>
  </si>
  <si>
    <t>Misato</t>
  </si>
  <si>
    <t>中蔵　里咲</t>
  </si>
  <si>
    <t>ﾅｶｸﾗ ﾘｻ</t>
  </si>
  <si>
    <t>00104287123*</t>
  </si>
  <si>
    <t>NAKAKURA</t>
  </si>
  <si>
    <t>Risa</t>
  </si>
  <si>
    <t>阿部田　莉月</t>
  </si>
  <si>
    <t>ｱﾍﾞﾀ ﾘﾂﾞｷ</t>
  </si>
  <si>
    <t>00166883335*</t>
  </si>
  <si>
    <t>ABETA</t>
  </si>
  <si>
    <t>Rizuki</t>
  </si>
  <si>
    <t>宮垣　有希</t>
  </si>
  <si>
    <t>ﾐﾔｶﾞｷ ﾕｷ</t>
  </si>
  <si>
    <t>00101581117*</t>
  </si>
  <si>
    <t>MIYAGAKI</t>
  </si>
  <si>
    <t>神谷　輝</t>
  </si>
  <si>
    <t>ｶﾐﾔ ﾋｶﾙ</t>
  </si>
  <si>
    <t>00120294826*</t>
  </si>
  <si>
    <t>久保　真帆</t>
  </si>
  <si>
    <t>ｸﾎﾞ ﾏﾅﾎ</t>
  </si>
  <si>
    <t>00172299232*</t>
  </si>
  <si>
    <t>Manaho</t>
  </si>
  <si>
    <t>大澤　歩佳</t>
  </si>
  <si>
    <t>ｵｵｻﾜ ｱﾕｶ</t>
  </si>
  <si>
    <t>00172299333*</t>
  </si>
  <si>
    <t>OSAWA</t>
  </si>
  <si>
    <t>佐々森　陽菜</t>
  </si>
  <si>
    <t>ｻｻﾓﾘ ﾋﾅ</t>
  </si>
  <si>
    <t>00076386838*</t>
  </si>
  <si>
    <t>SASAMORI</t>
  </si>
  <si>
    <t>松田　愛香</t>
  </si>
  <si>
    <t>ﾏﾂﾀﾞ ｱｲｶ</t>
  </si>
  <si>
    <t>00101184722*</t>
  </si>
  <si>
    <t>堂前　咲希</t>
  </si>
  <si>
    <t>ﾄﾞｳﾏｴ ｻｷ</t>
  </si>
  <si>
    <t>00114224822*</t>
  </si>
  <si>
    <t>DOMAE</t>
  </si>
  <si>
    <t>井口　恵登</t>
  </si>
  <si>
    <t>ｲｸﾞﾁ ｹｲﾄ</t>
  </si>
  <si>
    <t>吉住　悠</t>
  </si>
  <si>
    <t>ﾖｼｽﾞﾐ ﾊﾙｶ</t>
  </si>
  <si>
    <t>YOSHIZUMI</t>
  </si>
  <si>
    <t>有廣　璃々香</t>
  </si>
  <si>
    <t>ｱﾘﾋﾛ ﾘﾘｶ</t>
  </si>
  <si>
    <t>00143752224*</t>
  </si>
  <si>
    <t>ARIHIRO</t>
  </si>
  <si>
    <t>窪　美咲</t>
  </si>
  <si>
    <t>ｸﾎﾞ ﾐｻｷ</t>
  </si>
  <si>
    <t>00143752325*</t>
  </si>
  <si>
    <t>福岡　真悠莉</t>
  </si>
  <si>
    <t>ﾌｸｵｶ ﾏﾕﾘ</t>
  </si>
  <si>
    <t>00143752426*</t>
  </si>
  <si>
    <t>FUKUOKA</t>
  </si>
  <si>
    <t>Mayuri</t>
  </si>
  <si>
    <t>外山　桃</t>
  </si>
  <si>
    <t>ﾄﾔﾏ ﾓﾓ</t>
  </si>
  <si>
    <t>00143752527*</t>
  </si>
  <si>
    <t>TOYAMA</t>
  </si>
  <si>
    <t>Momo</t>
  </si>
  <si>
    <t>辻　歩理</t>
  </si>
  <si>
    <t>ﾂｼﾞ ｱﾕﾘ</t>
  </si>
  <si>
    <t>00143752628*</t>
  </si>
  <si>
    <t>Ayuri</t>
  </si>
  <si>
    <t>筒井　心桜</t>
  </si>
  <si>
    <t>ﾂﾂｲ ｺﾊﾙ</t>
  </si>
  <si>
    <t>00088539336*</t>
  </si>
  <si>
    <t>宮﨑　明音</t>
  </si>
  <si>
    <t>ﾐﾔｻﾞｷ ｱｶﾈ</t>
  </si>
  <si>
    <t>00089829137*</t>
  </si>
  <si>
    <t>福井　友葉</t>
  </si>
  <si>
    <t>ﾌｸｲ ﾄﾓﾊ</t>
  </si>
  <si>
    <t>00087726636*</t>
  </si>
  <si>
    <t>Tomoha</t>
  </si>
  <si>
    <t>邨田　菜摘</t>
  </si>
  <si>
    <t>00088772436*</t>
  </si>
  <si>
    <t>中地　真菜</t>
  </si>
  <si>
    <t>ﾅｶﾁﾞ ﾏﾅ</t>
  </si>
  <si>
    <t>00107979942*</t>
  </si>
  <si>
    <t>中村　怜</t>
  </si>
  <si>
    <t>ﾅｶﾑﾗ ﾚｲ</t>
  </si>
  <si>
    <t>00094225729*</t>
  </si>
  <si>
    <t>川田　美沙希</t>
  </si>
  <si>
    <t>ｶﾜﾀ ﾐｻｷ</t>
  </si>
  <si>
    <t>00103483726*</t>
  </si>
  <si>
    <t>太田　愛梨</t>
  </si>
  <si>
    <t>ｵｵﾀ ｱｲﾘ</t>
  </si>
  <si>
    <t>00100035716*</t>
  </si>
  <si>
    <t>宍戸　花帆</t>
  </si>
  <si>
    <t>ｼｼﾄﾞ ｶﾎ</t>
  </si>
  <si>
    <t>00106216016*</t>
  </si>
  <si>
    <t>SHISHIDO</t>
  </si>
  <si>
    <t>Kaho</t>
  </si>
  <si>
    <t>石野　帆奈</t>
  </si>
  <si>
    <t>ｲｼﾉ ﾊﾝﾅ</t>
  </si>
  <si>
    <t>00104513721*</t>
  </si>
  <si>
    <t>Hanna</t>
  </si>
  <si>
    <t>土橋　心暖</t>
  </si>
  <si>
    <t>ﾄﾞﾊﾞｼ ｺｺﾛ</t>
  </si>
  <si>
    <t>00106713826*</t>
  </si>
  <si>
    <t>DOBASHI</t>
  </si>
  <si>
    <t>鶴井　美友</t>
  </si>
  <si>
    <t>ﾂﾙｲ ﾐﾕｳ</t>
  </si>
  <si>
    <t>00105794733*</t>
  </si>
  <si>
    <t>TSURUI</t>
  </si>
  <si>
    <t>田添　星来</t>
  </si>
  <si>
    <t>ﾀｿﾞｴ ｾｲﾗ</t>
  </si>
  <si>
    <t>TAZOE</t>
  </si>
  <si>
    <t>小坂　彩菜</t>
  </si>
  <si>
    <t>ｺｻｶ ｱﾔﾅ</t>
  </si>
  <si>
    <t>KOSAKA</t>
  </si>
  <si>
    <t>大崎　美都</t>
  </si>
  <si>
    <t>ｵｵｻｷ ﾐｻﾄ</t>
  </si>
  <si>
    <t>00071025318*</t>
  </si>
  <si>
    <t>玉井　奈那</t>
  </si>
  <si>
    <t>ﾀﾏｲ ﾅﾅ</t>
  </si>
  <si>
    <t>00143720623*</t>
  </si>
  <si>
    <t>Nana</t>
  </si>
  <si>
    <t>辻井　美緒</t>
  </si>
  <si>
    <t>ﾂｼﾞｲ ﾐｵ</t>
  </si>
  <si>
    <t>00143720724*</t>
  </si>
  <si>
    <t>Mio</t>
  </si>
  <si>
    <t>大津　裕貴野</t>
  </si>
  <si>
    <t>ｵｵﾂ ﾕｷﾉ</t>
  </si>
  <si>
    <t>00081660627*</t>
  </si>
  <si>
    <t>Yukino</t>
  </si>
  <si>
    <t>片山　鈴香</t>
  </si>
  <si>
    <t>ｶﾀﾔﾏ ﾘｮｳｶ</t>
  </si>
  <si>
    <t>00119880128*</t>
  </si>
  <si>
    <t>中込　奈都</t>
  </si>
  <si>
    <t>ﾅｶｺﾞﾒ ﾅﾂ</t>
  </si>
  <si>
    <t>00143721220*</t>
  </si>
  <si>
    <t>NAKAGOME</t>
  </si>
  <si>
    <t>中村　美紀</t>
  </si>
  <si>
    <t>ﾅｶﾑﾗ ﾐﾉﾘ</t>
  </si>
  <si>
    <t>00079003322*</t>
  </si>
  <si>
    <t>山田　なつ子</t>
  </si>
  <si>
    <t>ﾔﾏﾀﾞ ﾅﾂｺ</t>
  </si>
  <si>
    <t>00079341933*</t>
  </si>
  <si>
    <t>Natsuko</t>
  </si>
  <si>
    <t>吉田　果恋</t>
  </si>
  <si>
    <t>ﾖｼﾀﾞ ｶﾚﾝ</t>
  </si>
  <si>
    <t>00077737132*</t>
  </si>
  <si>
    <t>岩崎　莉子</t>
  </si>
  <si>
    <t>ｲﾜｻｷ ﾘｺ</t>
  </si>
  <si>
    <t>00092515830*</t>
  </si>
  <si>
    <t>小村　愛</t>
  </si>
  <si>
    <t>ｺﾑﾗ ｱｲ</t>
  </si>
  <si>
    <t>福岡県</t>
    <rPh sb="0" eb="3">
      <t>フクオカケン</t>
    </rPh>
    <phoneticPr fontId="1"/>
  </si>
  <si>
    <t>00091970228*</t>
  </si>
  <si>
    <t>原　佳奈穂</t>
  </si>
  <si>
    <t>ﾊﾗ ｶﾅﾎ</t>
  </si>
  <si>
    <t>00085599743*</t>
  </si>
  <si>
    <t>Kanaho</t>
  </si>
  <si>
    <t>保田　朋香</t>
  </si>
  <si>
    <t>ﾔｽﾀﾞ ﾎﾉｶ</t>
  </si>
  <si>
    <t>00124015215*</t>
  </si>
  <si>
    <t>安藤　美結</t>
  </si>
  <si>
    <t>ｱﾝﾄﾞｳ ﾐﾕｳ</t>
  </si>
  <si>
    <t>00120546422*</t>
  </si>
  <si>
    <t>片岡　千尋</t>
  </si>
  <si>
    <t>ｶﾀｵｶ ﾁﾋﾛ</t>
  </si>
  <si>
    <t>世良　柚実乃</t>
  </si>
  <si>
    <t>ｾﾗ ﾕﾐﾉ</t>
  </si>
  <si>
    <t>00104445826*</t>
  </si>
  <si>
    <t>Yumino</t>
  </si>
  <si>
    <t>田中　花</t>
  </si>
  <si>
    <t>ﾀﾅｶ ﾊﾅ</t>
  </si>
  <si>
    <t>00106394528*</t>
  </si>
  <si>
    <t>太農　晴菜</t>
  </si>
  <si>
    <t>ﾀﾉｳ ﾊﾙﾅ</t>
  </si>
  <si>
    <t>00100340311*</t>
  </si>
  <si>
    <t>藤井　すずな</t>
  </si>
  <si>
    <t>ﾌｼﾞｲ ｽｽﾞﾅ</t>
  </si>
  <si>
    <t>00166883739*</t>
  </si>
  <si>
    <t>Suzuna</t>
  </si>
  <si>
    <t>前原　ゆい</t>
  </si>
  <si>
    <t>ﾏｴﾊﾗ ﾕｲ</t>
  </si>
  <si>
    <t>00100982323*</t>
  </si>
  <si>
    <t>南　咲里</t>
  </si>
  <si>
    <t>ﾐﾅﾐ ｻﾘ</t>
  </si>
  <si>
    <t>00102539424*</t>
  </si>
  <si>
    <t>Sari</t>
  </si>
  <si>
    <t>山岸　朱里</t>
  </si>
  <si>
    <t>ﾔﾏｷﾞｼ ｱｶﾘ</t>
  </si>
  <si>
    <t>00103630114*</t>
  </si>
  <si>
    <t>渡邉　結衣</t>
  </si>
  <si>
    <t>ﾜﾀﾅﾍﾞ ﾕｲ</t>
  </si>
  <si>
    <t>00166883840*</t>
  </si>
  <si>
    <t>井戸アビゲイル　風果</t>
  </si>
  <si>
    <t>ｲﾄﾞｱﾋﾞｹﾞｲﾙ ﾌｳｶ</t>
  </si>
  <si>
    <t>00143726326*</t>
  </si>
  <si>
    <t>IDOABIGEIRU</t>
  </si>
  <si>
    <t>続木　千尋</t>
  </si>
  <si>
    <t>ﾂﾂﾞｷ ﾁﾋﾛ</t>
  </si>
  <si>
    <t>00143726427*</t>
  </si>
  <si>
    <t>TSUZUKI</t>
  </si>
  <si>
    <t>龍山　芽生</t>
  </si>
  <si>
    <t>ﾀﾂﾔﾏ ﾒｲ</t>
  </si>
  <si>
    <t>00143726528*</t>
  </si>
  <si>
    <t>TATSUYAMA</t>
  </si>
  <si>
    <t>田和　りな</t>
  </si>
  <si>
    <t>ﾀﾜ ﾘﾅ</t>
  </si>
  <si>
    <t>00143726629*</t>
  </si>
  <si>
    <t>TAWA</t>
  </si>
  <si>
    <t>富島　桃子</t>
  </si>
  <si>
    <t>ﾄﾐｼﾏ ﾓﾓｺ</t>
  </si>
  <si>
    <t>00076948034*</t>
  </si>
  <si>
    <t>TOMISHIMA</t>
  </si>
  <si>
    <t>永尾　志穂</t>
  </si>
  <si>
    <t>ﾅｶﾞｵ ｼﾎ</t>
  </si>
  <si>
    <t>00143726730*</t>
  </si>
  <si>
    <t>Shiho</t>
  </si>
  <si>
    <t>松本　万鈴</t>
  </si>
  <si>
    <t>ﾏﾂﾓﾄ ﾏﾘﾝ</t>
  </si>
  <si>
    <t>00143726831*</t>
  </si>
  <si>
    <t>山本　珠菜</t>
  </si>
  <si>
    <t>ﾔﾏﾓﾄ ｼｭﾅ</t>
  </si>
  <si>
    <t>00143726932*</t>
  </si>
  <si>
    <t>Shuna</t>
  </si>
  <si>
    <t>青野　美咲</t>
  </si>
  <si>
    <t>ｱｵﾉ ﾐｻｷ</t>
  </si>
  <si>
    <t>00087813936*</t>
  </si>
  <si>
    <t>青山　華依</t>
  </si>
  <si>
    <t>ｱｵﾔﾏ ﾊﾅｴ</t>
  </si>
  <si>
    <t>00106838127*</t>
  </si>
  <si>
    <t>Hanae</t>
  </si>
  <si>
    <t>大崎　由布子</t>
  </si>
  <si>
    <t>ｵｵｻｷ ﾕｳｺ</t>
  </si>
  <si>
    <t>00088703632*</t>
  </si>
  <si>
    <t>Yuko</t>
  </si>
  <si>
    <t>尾崎　星</t>
  </si>
  <si>
    <t>ｵｻｷ ｱｶﾘ</t>
  </si>
  <si>
    <t>00091693432*</t>
  </si>
  <si>
    <t>國本　美柚</t>
  </si>
  <si>
    <t>ｸﾆﾓﾄ ﾐﾕ</t>
  </si>
  <si>
    <t>00090278228*</t>
  </si>
  <si>
    <t>KUNIMOTO</t>
  </si>
  <si>
    <t>安田　彩乃</t>
  </si>
  <si>
    <t>ﾔｽﾀﾞ ｱﾔﾉ</t>
  </si>
  <si>
    <t>00087725837*</t>
  </si>
  <si>
    <t>伊原　こころ</t>
  </si>
  <si>
    <t>ｲﾊﾗ ｺｺﾛ</t>
  </si>
  <si>
    <t>00098203527*</t>
  </si>
  <si>
    <t>岡田　結愛</t>
  </si>
  <si>
    <t>ｵｶﾀﾞ ﾕﾒ</t>
  </si>
  <si>
    <t>00103601516*</t>
  </si>
  <si>
    <t>岡根　和奏</t>
  </si>
  <si>
    <t>ｵｶﾈ ﾜｶﾅ</t>
  </si>
  <si>
    <t>00107816831*</t>
  </si>
  <si>
    <t>OKANE</t>
  </si>
  <si>
    <t>岡野　弥幸</t>
  </si>
  <si>
    <t>ｵｶﾉ ﾐｻｷ</t>
  </si>
  <si>
    <t>00105681829*</t>
  </si>
  <si>
    <t>奥野　由萌</t>
  </si>
  <si>
    <t>ｵｸﾉ ﾕﾒ</t>
  </si>
  <si>
    <t>00101423920*</t>
  </si>
  <si>
    <t>林　七実</t>
  </si>
  <si>
    <t>ﾊﾔｼ ﾅﾅﾐ</t>
  </si>
  <si>
    <t>00113411112*</t>
  </si>
  <si>
    <t>樋口　綾音</t>
  </si>
  <si>
    <t>ﾋｸﾞﾁ ｱﾔﾈ</t>
  </si>
  <si>
    <t>00103123919*</t>
  </si>
  <si>
    <t>三宅　舞</t>
  </si>
  <si>
    <t>ﾐﾔｹ ﾏｲ</t>
  </si>
  <si>
    <t>00100032612*</t>
  </si>
  <si>
    <t>MIYAKE</t>
  </si>
  <si>
    <t>山下　和笑</t>
  </si>
  <si>
    <t>ﾔﾏｼﾀ ｶｴ</t>
  </si>
  <si>
    <t>00097971437*</t>
  </si>
  <si>
    <t>Kae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</si>
  <si>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</si>
  <si>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</si>
  <si>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</si>
  <si>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</si>
  <si>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</si>
  <si>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</si>
  <si>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</si>
  <si>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</si>
  <si>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Hinano</t>
  </si>
  <si>
    <t>津田　美夕</t>
  </si>
  <si>
    <t>ﾂﾀﾞ ﾐﾕｳ</t>
  </si>
  <si>
    <t>TSUDA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</si>
  <si>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</si>
  <si>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</si>
  <si>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</si>
  <si>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</si>
  <si>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</si>
  <si>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</si>
  <si>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</si>
  <si>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</si>
  <si>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</si>
  <si>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</si>
  <si>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竹田　有香里</t>
  </si>
  <si>
    <t>ﾀｹﾀﾞ ｱｶﾘ</t>
  </si>
  <si>
    <t>00143740726*</t>
  </si>
  <si>
    <t>上羽　萌</t>
  </si>
  <si>
    <t>ｳﾜﾊﾞ ﾓｴｷﾞ</t>
  </si>
  <si>
    <t>00143740928*</t>
  </si>
  <si>
    <t>UWABA</t>
  </si>
  <si>
    <t>Moegi</t>
  </si>
  <si>
    <t>原口　由子</t>
  </si>
  <si>
    <t>ﾊﾗｸﾞﾁ ﾕｳｺ</t>
  </si>
  <si>
    <t>00143741020*</t>
  </si>
  <si>
    <t>坂本　聡美</t>
  </si>
  <si>
    <t>ｻｶﾓﾄ ｻﾄﾐ</t>
  </si>
  <si>
    <t>00073890633*</t>
  </si>
  <si>
    <t>Satomi</t>
  </si>
  <si>
    <t>是枝　和佳奈</t>
  </si>
  <si>
    <t>ｺﾚｴﾀﾞ ﾜｶﾅ</t>
  </si>
  <si>
    <t>00107474831*</t>
  </si>
  <si>
    <t>KOREEDA</t>
  </si>
  <si>
    <t>黒川　翔音</t>
  </si>
  <si>
    <t>ｸﾛｶﾜ ｻﾈ</t>
  </si>
  <si>
    <t>00091997439*</t>
  </si>
  <si>
    <t>Sane</t>
  </si>
  <si>
    <t>武久　由佳</t>
  </si>
  <si>
    <t>ﾀｹﾋｻ ﾕｶ</t>
  </si>
  <si>
    <t>00108001414*</t>
  </si>
  <si>
    <t>TAKEHISA</t>
  </si>
  <si>
    <t>古屋　敦子</t>
  </si>
  <si>
    <t>ﾌﾙﾔ ｱﾂｺ</t>
  </si>
  <si>
    <t>00085736635*</t>
  </si>
  <si>
    <t>Atsuko</t>
  </si>
  <si>
    <t>吉田　萌夏</t>
  </si>
  <si>
    <t>ﾖｼﾀﾞ ﾓｶ</t>
  </si>
  <si>
    <t>00107897739*</t>
  </si>
  <si>
    <t>Moka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</si>
  <si>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</si>
  <si>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</si>
  <si>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</si>
  <si>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</si>
  <si>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</si>
  <si>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</si>
  <si>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Ichika</t>
  </si>
  <si>
    <t>塩田　美羽</t>
  </si>
  <si>
    <t>ｼｵﾀ ﾐｳ</t>
  </si>
  <si>
    <t>00099434635*</t>
  </si>
  <si>
    <t>SHIOTA</t>
  </si>
  <si>
    <t>北村　舞奈</t>
  </si>
  <si>
    <t>ｷﾀﾑﾗ ﾏﾅ</t>
  </si>
  <si>
    <t>00099915841*</t>
  </si>
  <si>
    <t>赤堀　もも</t>
  </si>
  <si>
    <t>ｱｶﾎﾘ ﾓﾓ</t>
  </si>
  <si>
    <t>00103077321*</t>
  </si>
  <si>
    <t>田中　紅衣</t>
  </si>
  <si>
    <t>ﾀﾅｶ ｱｲ</t>
  </si>
  <si>
    <t>00119478535*</t>
  </si>
  <si>
    <t>上木　杏香音</t>
  </si>
  <si>
    <t>ｳｴｷ ｱｶﾈ</t>
  </si>
  <si>
    <t>00097558943*</t>
  </si>
  <si>
    <t>拜郷　夢帆</t>
  </si>
  <si>
    <t>ﾊｲｺﾞｳ ﾕﾒﾎ</t>
  </si>
  <si>
    <t>00134009825*</t>
  </si>
  <si>
    <t>HAIGO</t>
  </si>
  <si>
    <t>Yumeho</t>
  </si>
  <si>
    <t>富松　雪乃</t>
  </si>
  <si>
    <t>ﾄﾐﾏﾂ ﾕｷﾉ</t>
  </si>
  <si>
    <t>00174833026*</t>
  </si>
  <si>
    <t>TOMIMATSU</t>
  </si>
  <si>
    <t>吉原　琴音</t>
  </si>
  <si>
    <t>ﾖｼﾊﾗ ｺﾄﾈ</t>
  </si>
  <si>
    <t>尾崎　真衣</t>
  </si>
  <si>
    <t>ｵｻﾞｷ ﾏｲ</t>
  </si>
  <si>
    <t>西村　南</t>
  </si>
  <si>
    <t>ﾆｼﾑﾗ ﾐﾅﾐ</t>
  </si>
  <si>
    <t>00143753730*</t>
  </si>
  <si>
    <t>高橋　萌々子</t>
  </si>
  <si>
    <t>ﾀｶﾊｼ ﾓﾓｺ</t>
  </si>
  <si>
    <t>00107773025*</t>
  </si>
  <si>
    <t>西込　珠輝来</t>
  </si>
  <si>
    <t>ﾆｼｺﾞﾐ ｽﾃﾗ</t>
  </si>
  <si>
    <t>00107389634*</t>
  </si>
  <si>
    <t>NISHIGOMI</t>
  </si>
  <si>
    <t>Sutera</t>
  </si>
  <si>
    <t>中本　香</t>
  </si>
  <si>
    <t>ﾅｶﾓﾄ ｶｵﾘ</t>
  </si>
  <si>
    <t>00143716426*</t>
  </si>
  <si>
    <t>金子　佑香</t>
  </si>
  <si>
    <t>ｶﾈｺ ﾕｳｶ</t>
  </si>
  <si>
    <t>00143716527*</t>
  </si>
  <si>
    <t>大須賀　ミウ</t>
  </si>
  <si>
    <t>ｵｵｽｶﾞ ﾐｳ</t>
  </si>
  <si>
    <t>00143716628*</t>
  </si>
  <si>
    <t>山下　夏実</t>
  </si>
  <si>
    <t>ﾔﾏｼﾀ ﾅﾂﾐ</t>
  </si>
  <si>
    <t>00143716729*</t>
  </si>
  <si>
    <t>小濱　麻央</t>
  </si>
  <si>
    <t>ｵﾊﾏ ﾏｵ</t>
  </si>
  <si>
    <t>00143716830*</t>
  </si>
  <si>
    <t>卜部　由莉香</t>
  </si>
  <si>
    <t>ｳﾗﾍﾞ ﾕﾘｶ</t>
  </si>
  <si>
    <t>00095102825*</t>
  </si>
  <si>
    <t>Yurika</t>
  </si>
  <si>
    <t>坂牧　紗衣</t>
  </si>
  <si>
    <t>ｻｶﾏｷ ｻｴ</t>
  </si>
  <si>
    <t>00092536328*</t>
  </si>
  <si>
    <t>SAKAMAKI</t>
  </si>
  <si>
    <t>長谷川　莉子</t>
  </si>
  <si>
    <t>ﾊｾｶﾞﾜ ﾘｺ</t>
  </si>
  <si>
    <t>00090232723*</t>
  </si>
  <si>
    <t>原田　愛菜</t>
  </si>
  <si>
    <t>ﾊﾗﾀﾞ ｱｲﾅ</t>
  </si>
  <si>
    <t>00088582940*</t>
  </si>
  <si>
    <t>Aina</t>
  </si>
  <si>
    <t>政田　愛梨</t>
  </si>
  <si>
    <t>ﾏｻﾀﾞ ｱｲﾘ</t>
  </si>
  <si>
    <t>00088926942*</t>
  </si>
  <si>
    <t>町田　麗奈</t>
  </si>
  <si>
    <t>ﾏﾁﾀﾞ ﾚｲﾅ</t>
  </si>
  <si>
    <t>00132038421*</t>
  </si>
  <si>
    <t>MACHIDA</t>
  </si>
  <si>
    <t>粟　愛華</t>
  </si>
  <si>
    <t>ｱﾜ ﾏﾅｶ</t>
  </si>
  <si>
    <t>00101487425*</t>
  </si>
  <si>
    <t>AWA</t>
  </si>
  <si>
    <t>橋村　英里</t>
  </si>
  <si>
    <t>ﾊｼﾑﾗ ｴﾘ</t>
  </si>
  <si>
    <t>00106918328*</t>
  </si>
  <si>
    <t>HASHIMURA</t>
  </si>
  <si>
    <t>福井　彩乃</t>
  </si>
  <si>
    <t>ﾌｸｲ ｱﾔﾉ</t>
  </si>
  <si>
    <t>00107779132*</t>
  </si>
  <si>
    <t>福岡　陽詩</t>
  </si>
  <si>
    <t>ﾌｸｵｶ ﾋﾅﾀ</t>
  </si>
  <si>
    <t>00099434130*</t>
  </si>
  <si>
    <t>本多　美乃梨</t>
  </si>
  <si>
    <t>ﾎﾝﾀﾞ ﾐﾉﾘ</t>
  </si>
  <si>
    <t>00166884437*</t>
  </si>
  <si>
    <t>藤原　朱李</t>
  </si>
  <si>
    <t>ﾌｼﾞﾜﾗ ｱｶﾘ</t>
  </si>
  <si>
    <t>00106243420*</t>
  </si>
  <si>
    <t>坂本　有理佳</t>
  </si>
  <si>
    <t>ｻｶﾓﾄ ﾕﾘｶ</t>
  </si>
  <si>
    <t>00123737730*</t>
  </si>
  <si>
    <t>今　絵里南</t>
  </si>
  <si>
    <t>ｺﾝ ｴﾘﾅ</t>
  </si>
  <si>
    <t>00117730322*</t>
  </si>
  <si>
    <t>KON</t>
  </si>
  <si>
    <t>Erina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</si>
  <si>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</si>
  <si>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</si>
  <si>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</si>
  <si>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</si>
  <si>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</si>
  <si>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</si>
  <si>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</si>
  <si>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</si>
  <si>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大原　美月</t>
  </si>
  <si>
    <t>ｵｵﾊﾗ ﾐﾂﾞｷ</t>
  </si>
  <si>
    <t>00143718529*</t>
  </si>
  <si>
    <t>磯野　美空</t>
  </si>
  <si>
    <t>ｲｿﾉ ﾐｸ</t>
  </si>
  <si>
    <t>00143718630*</t>
  </si>
  <si>
    <t>小杉　真生</t>
  </si>
  <si>
    <t>ｺｽｷﾞ ﾏｵ</t>
  </si>
  <si>
    <t>00143718731*</t>
  </si>
  <si>
    <t>近藤　来那</t>
  </si>
  <si>
    <t>ｺﾝﾄﾞｳ ﾗﾅ</t>
  </si>
  <si>
    <t>00143718832*</t>
  </si>
  <si>
    <t>Rana</t>
  </si>
  <si>
    <t>佐野　杏花</t>
  </si>
  <si>
    <t>ｻﾉ ｷｮｳｶ</t>
  </si>
  <si>
    <t>00143718933*</t>
  </si>
  <si>
    <t>三木　友菜</t>
  </si>
  <si>
    <t>ﾐｷ ﾕｳﾅ</t>
  </si>
  <si>
    <t>00143719025*</t>
  </si>
  <si>
    <t>飯島　果琳</t>
  </si>
  <si>
    <t>ｲｲｼﾞﾏ ｶﾘﾝ</t>
  </si>
  <si>
    <t>00143719126*</t>
  </si>
  <si>
    <t>IIJIMA</t>
  </si>
  <si>
    <t>上島　優里</t>
  </si>
  <si>
    <t>ｳｴｼﾏ ﾕﾘ</t>
  </si>
  <si>
    <t>00144774330*</t>
  </si>
  <si>
    <t>UESHIMA</t>
  </si>
  <si>
    <t>立川　加乃</t>
  </si>
  <si>
    <t>ﾀﾁｶﾜ ｶﾉ</t>
  </si>
  <si>
    <t>00110348421*</t>
  </si>
  <si>
    <t>TACHIKAWA</t>
  </si>
  <si>
    <t>粟津　志帆</t>
  </si>
  <si>
    <t>ｱﾜﾂﾞ ｼﾎ</t>
  </si>
  <si>
    <t>00111579226*</t>
  </si>
  <si>
    <t>AWAZU</t>
  </si>
  <si>
    <t>葛本　美羽</t>
  </si>
  <si>
    <t>ｸｽﾞﾓﾄ ﾐｳ</t>
  </si>
  <si>
    <t>00153671831*</t>
  </si>
  <si>
    <t>KUZUMOTO</t>
  </si>
  <si>
    <t>石松　空</t>
  </si>
  <si>
    <t>ｲｼﾏﾂ ｿﾗ</t>
  </si>
  <si>
    <t>00106340923*</t>
  </si>
  <si>
    <t>ISHIMATSU</t>
  </si>
  <si>
    <t>伐栗　夢七</t>
  </si>
  <si>
    <t>ｷﾘｸﾘ ﾕﾒﾅ</t>
  </si>
  <si>
    <t>00086308227*</t>
  </si>
  <si>
    <t>Yumena</t>
  </si>
  <si>
    <t>土井　理沙</t>
  </si>
  <si>
    <t>ﾄﾞｲ ﾘｻ</t>
  </si>
  <si>
    <t>00089904838*</t>
  </si>
  <si>
    <t>尾石　陽菜</t>
  </si>
  <si>
    <t>ｵｲｼ ﾋﾅ</t>
  </si>
  <si>
    <t>00118555530*</t>
  </si>
  <si>
    <t>井上　晴稀</t>
  </si>
  <si>
    <t>ｲﾉｳｴ ﾊﾙｷ</t>
  </si>
  <si>
    <t>00096126024*</t>
  </si>
  <si>
    <t>中島　杏奈</t>
  </si>
  <si>
    <t>ﾅｶｼﾞﾏ ｱﾝﾅ</t>
  </si>
  <si>
    <t>00089944236*</t>
  </si>
  <si>
    <t>冨田　紗妃</t>
  </si>
  <si>
    <t>ﾄﾝﾀﾞ ｻｷ</t>
  </si>
  <si>
    <t>00122749833*</t>
  </si>
  <si>
    <t>TONDA</t>
  </si>
  <si>
    <t>岩本　風音</t>
  </si>
  <si>
    <t>ｲﾜﾓﾄ ｶｻﾞﾈ</t>
  </si>
  <si>
    <t>00133110615*</t>
  </si>
  <si>
    <t>Kazane</t>
  </si>
  <si>
    <t>池﨑　萌絵</t>
  </si>
  <si>
    <t>ｲｹｻﾞｷ ﾓｴ</t>
  </si>
  <si>
    <t>00164791230*</t>
  </si>
  <si>
    <t>IKAZAKI</t>
  </si>
  <si>
    <t>Moe</t>
  </si>
  <si>
    <t>有田　茉合香</t>
  </si>
  <si>
    <t>ｱﾘﾀ ﾏﾘｶ</t>
  </si>
  <si>
    <t>00103384928*</t>
  </si>
  <si>
    <t>Marika</t>
  </si>
  <si>
    <t>澤田　佳奈</t>
  </si>
  <si>
    <t>ｻﾜﾀﾞ ｶﾅ</t>
  </si>
  <si>
    <t>00134493125*</t>
  </si>
  <si>
    <t>野川　明莉</t>
  </si>
  <si>
    <t>ﾉｶﾞﾜ ｱｶﾘ</t>
  </si>
  <si>
    <t>00104684023*</t>
  </si>
  <si>
    <t>NOGAWA</t>
  </si>
  <si>
    <t>延安　美月</t>
  </si>
  <si>
    <t>ﾉﾌﾞﾔｽ ﾐﾂﾞｷ</t>
  </si>
  <si>
    <t>00164791423*</t>
  </si>
  <si>
    <t>NOBUYASU</t>
  </si>
  <si>
    <t>川畑　藍</t>
  </si>
  <si>
    <t>ｶﾜﾊﾞﾀ ｱｲ</t>
  </si>
  <si>
    <t>00094513022*</t>
  </si>
  <si>
    <t>坂倉　希望</t>
  </si>
  <si>
    <t>ｻｶｸﾗ ﾉｿﾞﾐ</t>
  </si>
  <si>
    <t>00100964424*</t>
  </si>
  <si>
    <t>SAKAKURA</t>
  </si>
  <si>
    <t>山名　彩香</t>
  </si>
  <si>
    <t>ﾔﾏﾅ ｱﾔｶ</t>
  </si>
  <si>
    <t>00099389341*</t>
  </si>
  <si>
    <t>YAMANA</t>
  </si>
  <si>
    <t>溝口　真柚</t>
  </si>
  <si>
    <t>ﾐｿﾞｸﾞﾁ ﾏﾕ</t>
  </si>
  <si>
    <t>00110537522*</t>
  </si>
  <si>
    <t>MIZOGUCHI</t>
  </si>
  <si>
    <t>新見　咲耶</t>
  </si>
  <si>
    <t>ﾆｲﾐ ｻﾔ</t>
  </si>
  <si>
    <t>00100997531*</t>
  </si>
  <si>
    <t>NIIMI</t>
  </si>
  <si>
    <t>若林　遼</t>
  </si>
  <si>
    <t>ﾜｶﾊﾞﾔｼ ﾊﾙｶ</t>
  </si>
  <si>
    <t>WAKABAYASHI</t>
  </si>
  <si>
    <t>入江　ほの花</t>
  </si>
  <si>
    <t>ｲﾘｴ ﾎﾉｶ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</si>
  <si>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</si>
  <si>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</si>
  <si>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</si>
  <si>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</si>
  <si>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</si>
  <si>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</si>
  <si>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</si>
  <si>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</si>
  <si>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</si>
  <si>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</si>
  <si>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</si>
  <si>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</si>
  <si>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</si>
  <si>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NIIYAMA</t>
  </si>
  <si>
    <t>古原　夏音</t>
  </si>
  <si>
    <t>ｺﾊﾗ ﾅﾂﾈ</t>
  </si>
  <si>
    <t>00143729026*</t>
  </si>
  <si>
    <t>Natsune</t>
  </si>
  <si>
    <t>山田　茉緒</t>
  </si>
  <si>
    <t>ﾔﾏﾀﾞ ﾏｵ</t>
  </si>
  <si>
    <t>00143729228*</t>
  </si>
  <si>
    <t>鈴木　杏奈</t>
  </si>
  <si>
    <t>ｽｽﾞｷ ｱﾝﾅ</t>
  </si>
  <si>
    <t>00143729430*</t>
  </si>
  <si>
    <t>北川　星瑠</t>
  </si>
  <si>
    <t>ｷﾀｶﾞﾜ ﾋｶﾙ</t>
  </si>
  <si>
    <t>00143728934*</t>
  </si>
  <si>
    <t>山下　真実</t>
  </si>
  <si>
    <t>ﾔﾏｼﾀ ﾏﾁｶ</t>
  </si>
  <si>
    <t>00095712024*</t>
  </si>
  <si>
    <t>Machika</t>
  </si>
  <si>
    <t>中谷　妃菜乃</t>
  </si>
  <si>
    <t>ﾅｶﾀﾆ ﾋﾅﾉ</t>
  </si>
  <si>
    <t>00088584033*</t>
  </si>
  <si>
    <t>貞松　真帆</t>
  </si>
  <si>
    <t>ｻﾀﾞﾏﾂ ﾏﾎ</t>
  </si>
  <si>
    <t>00119850630*</t>
  </si>
  <si>
    <t>SADAMATSU</t>
  </si>
  <si>
    <t>Maho</t>
  </si>
  <si>
    <t>楠本　風花</t>
  </si>
  <si>
    <t>ｸｽﾓﾄ ﾌｳｶ</t>
  </si>
  <si>
    <t>00094858438*</t>
  </si>
  <si>
    <t>菊地　結香</t>
  </si>
  <si>
    <t>ｷｸﾁ ﾕｲｶ</t>
  </si>
  <si>
    <t>00089617334*</t>
  </si>
  <si>
    <t>中尾　伽音</t>
  </si>
  <si>
    <t>ﾅｶｵ ｶﾉﾝ</t>
  </si>
  <si>
    <t>00085764636*</t>
  </si>
  <si>
    <t>菅﨑　南花</t>
  </si>
  <si>
    <t>ｽｶﾞｻｷ ﾅﾐｶ</t>
  </si>
  <si>
    <t>00134317928*</t>
  </si>
  <si>
    <t>SUGASAKI</t>
  </si>
  <si>
    <t>内山　菜々子</t>
  </si>
  <si>
    <t>ｳﾁﾔﾏ ﾅﾅｺ</t>
  </si>
  <si>
    <t>00104512922*</t>
  </si>
  <si>
    <t>青栁　朋花</t>
  </si>
  <si>
    <t>ｱｵﾔｷﾞ ﾄﾓｶ</t>
  </si>
  <si>
    <t>00101794022*</t>
  </si>
  <si>
    <t>Tomoka</t>
  </si>
  <si>
    <t>村上　彩楽</t>
  </si>
  <si>
    <t>ﾑﾗｶﾐ ｻﾗ</t>
  </si>
  <si>
    <t>00113849228*</t>
  </si>
  <si>
    <t>星野　梨歩</t>
  </si>
  <si>
    <t>ﾎｼﾉ ﾘﾎ</t>
  </si>
  <si>
    <t>00120900113*</t>
  </si>
  <si>
    <t>HOSHINO</t>
  </si>
  <si>
    <t>Riho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</si>
  <si>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</si>
  <si>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</si>
  <si>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</si>
  <si>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</si>
  <si>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</si>
  <si>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</si>
  <si>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</si>
  <si>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</si>
  <si>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</si>
  <si>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ONUMA</t>
  </si>
  <si>
    <t>松永　美空</t>
  </si>
  <si>
    <t>ﾏﾂﾅｶﾞ ﾐｸ</t>
  </si>
  <si>
    <t>鹿嶋　仁渚</t>
  </si>
  <si>
    <t>ｶｼﾏ ﾆｲﾅ</t>
  </si>
  <si>
    <t>00143722625*</t>
  </si>
  <si>
    <t>KASHIMA</t>
  </si>
  <si>
    <t>Niina</t>
  </si>
  <si>
    <t>佐藤　千紘</t>
  </si>
  <si>
    <t>ｻﾄｳ ﾁﾋﾛ</t>
  </si>
  <si>
    <t>00143722726*</t>
  </si>
  <si>
    <t>中山　優奈</t>
  </si>
  <si>
    <t>ﾅｶﾔﾏ ﾕｳﾅ</t>
  </si>
  <si>
    <t>00143723020*</t>
  </si>
  <si>
    <t>山中　ほの香</t>
  </si>
  <si>
    <t>ﾔﾏﾅｶ ﾎﾉｶ</t>
  </si>
  <si>
    <t>00143722928*</t>
  </si>
  <si>
    <t>永長　里緒</t>
  </si>
  <si>
    <t>ｴｲﾅｶﾞ ﾘｵ</t>
  </si>
  <si>
    <t>00093780633*</t>
  </si>
  <si>
    <t>EINAGA</t>
  </si>
  <si>
    <t>小林　舞妃留</t>
  </si>
  <si>
    <t>ｺﾊﾞﾔｼ ﾏﾋﾙ</t>
  </si>
  <si>
    <t>00096126529*</t>
  </si>
  <si>
    <t>Mahiru</t>
  </si>
  <si>
    <t>鈴木　笑理</t>
  </si>
  <si>
    <t>ｽｽﾞｷ ｴﾐﾘ</t>
  </si>
  <si>
    <t>00089178841*</t>
  </si>
  <si>
    <t>Emiri</t>
  </si>
  <si>
    <t>依田　来巳</t>
  </si>
  <si>
    <t>ﾖﾀﾞ ｸﾙﾐ</t>
  </si>
  <si>
    <t>00097784944*</t>
  </si>
  <si>
    <t>鎌田　幸来</t>
  </si>
  <si>
    <t>ｶﾏﾀﾞ ｺｺ</t>
  </si>
  <si>
    <t>00107459531*</t>
  </si>
  <si>
    <t>Koko</t>
  </si>
  <si>
    <t>三浦　萌</t>
  </si>
  <si>
    <t>ﾐｳﾗ ﾓｴ</t>
  </si>
  <si>
    <t>00100140288*</t>
  </si>
  <si>
    <t>山下　彩菜</t>
  </si>
  <si>
    <t>ﾔﾏｼﾀ ｱﾔﾅ</t>
  </si>
  <si>
    <t>00108441422*</t>
  </si>
  <si>
    <t>依田　采巳</t>
  </si>
  <si>
    <t>ﾖﾀﾞ ｱﾔﾐ</t>
  </si>
  <si>
    <t>00116726831*</t>
  </si>
  <si>
    <t>Ayami</t>
  </si>
  <si>
    <t>千葉　妃華</t>
  </si>
  <si>
    <t>ﾁﾊﾞ ﾋﾒｶ</t>
  </si>
  <si>
    <t>00124878737*</t>
  </si>
  <si>
    <t>北野　寧々</t>
  </si>
  <si>
    <t>ｷﾀﾉ ﾈﾈ</t>
  </si>
  <si>
    <t>00114859028*</t>
  </si>
  <si>
    <t>Nene</t>
  </si>
  <si>
    <t>高木　穂乃香</t>
  </si>
  <si>
    <t>ﾀｶｷﾞ ﾎﾉｶ</t>
  </si>
  <si>
    <t>00066620424*</t>
  </si>
  <si>
    <t>三好　紗椰</t>
  </si>
  <si>
    <t>ﾐﾖｼ ｻﾔ</t>
  </si>
  <si>
    <t>00077009023*</t>
  </si>
  <si>
    <t>日野谷　レナ</t>
  </si>
  <si>
    <t>ﾋﾉﾀﾆ ﾚﾅ</t>
  </si>
  <si>
    <t>00109474833*</t>
  </si>
  <si>
    <t>HINOTANI</t>
  </si>
  <si>
    <t>森尾　美月</t>
  </si>
  <si>
    <t>ﾓﾘｵ ﾐﾂﾞｷ</t>
  </si>
  <si>
    <t>00110929224*</t>
  </si>
  <si>
    <t>MORIO</t>
  </si>
  <si>
    <t>新保　歩</t>
  </si>
  <si>
    <t>ｼﾝﾎﾞ ｱﾕﾐ</t>
  </si>
  <si>
    <t>00079020927*</t>
  </si>
  <si>
    <t>SHIMBO</t>
  </si>
  <si>
    <t>周藤　紗季</t>
  </si>
  <si>
    <t>ｽﾄｳ ｻｷ</t>
  </si>
  <si>
    <t>00161554527*</t>
  </si>
  <si>
    <t>篠田　佳奈</t>
  </si>
  <si>
    <t>ｼﾉﾀﾞ ｶﾅ</t>
  </si>
  <si>
    <t>00122003210*</t>
  </si>
  <si>
    <t>SHINODA</t>
  </si>
  <si>
    <t>平林　里和子</t>
  </si>
  <si>
    <t>ﾋﾗﾊﾞﾔｼ ﾘﾜｺ</t>
  </si>
  <si>
    <t>00163636530*</t>
  </si>
  <si>
    <t>HIRABAYASHI</t>
  </si>
  <si>
    <t>Riwako</t>
  </si>
  <si>
    <t>小倉　唯愛</t>
  </si>
  <si>
    <t>ｵｸﾞﾗ ﾕｲﾅ</t>
  </si>
  <si>
    <t>00100666322*</t>
  </si>
  <si>
    <t>Yuina</t>
  </si>
  <si>
    <t>平松　藍</t>
  </si>
  <si>
    <t>ﾋﾗﾏﾂ ﾗﾝ</t>
  </si>
  <si>
    <t>00095556737*</t>
  </si>
  <si>
    <t>Ran</t>
  </si>
  <si>
    <t>中野　直子</t>
  </si>
  <si>
    <t>ﾅｶﾉ ﾅｵｺ</t>
  </si>
  <si>
    <t>00097154127*</t>
  </si>
  <si>
    <t>Naoko</t>
  </si>
  <si>
    <t>小坂　みゅ海</t>
  </si>
  <si>
    <t>ｺｻｶ ﾐｭｳ</t>
  </si>
  <si>
    <t>00057018425*</t>
  </si>
  <si>
    <t>Myu</t>
  </si>
  <si>
    <t>石原　優花</t>
  </si>
  <si>
    <t>ｲｼﾊﾗ ﾕｶ</t>
  </si>
  <si>
    <t>00128791533*</t>
  </si>
  <si>
    <t>齋藤　虹香</t>
  </si>
  <si>
    <t>ｻｲﾄｳ ﾆｼﾞｶ</t>
  </si>
  <si>
    <t>00100434214*</t>
  </si>
  <si>
    <t>Nijika</t>
  </si>
  <si>
    <t>平岡　雪乃</t>
  </si>
  <si>
    <t>ﾋﾗｵｶ ﾕｷﾉ</t>
  </si>
  <si>
    <t>00093002923*</t>
  </si>
  <si>
    <t>小島　美月</t>
  </si>
  <si>
    <t>ｺｼﾞﾏ ﾐﾂﾞｷ</t>
  </si>
  <si>
    <t>00173223826*</t>
  </si>
  <si>
    <t>アシィ　しおりパメラ</t>
  </si>
  <si>
    <t>ｱｼｨ ｼｵﾘﾊﾟﾒﾗ</t>
  </si>
  <si>
    <t>00153672832*</t>
  </si>
  <si>
    <t>ACHY</t>
  </si>
  <si>
    <t>Shioripamela</t>
  </si>
  <si>
    <t>宮崎　佳乃</t>
  </si>
  <si>
    <t>ﾐﾔｻﾞｷ ｶﾉ</t>
  </si>
  <si>
    <t>00107450623*</t>
  </si>
  <si>
    <t>山根　千歩</t>
  </si>
  <si>
    <t>ﾔﾏﾈ ﾁﾎ</t>
  </si>
  <si>
    <t>00097967947*</t>
  </si>
  <si>
    <t>Chiho</t>
  </si>
  <si>
    <t>黒田　結生</t>
  </si>
  <si>
    <t>ｸﾛﾀﾞ ﾕｲﾅ</t>
  </si>
  <si>
    <t>00107797435*</t>
  </si>
  <si>
    <t>石田　悠月</t>
  </si>
  <si>
    <t>ｲｼﾀﾞ ﾕｽﾞｷ</t>
  </si>
  <si>
    <t>00164791836*</t>
  </si>
  <si>
    <t>高橋　茉柚</t>
  </si>
  <si>
    <t>ﾀｶﾊｼ ﾏﾕ</t>
  </si>
  <si>
    <t>00118554630*</t>
  </si>
  <si>
    <t>福田　七海</t>
  </si>
  <si>
    <t>ﾌｸﾀﾞ ﾅﾐ</t>
  </si>
  <si>
    <t>00099795645*</t>
  </si>
  <si>
    <t>菅原　真桜</t>
  </si>
  <si>
    <t>ｽｶﾞﾜﾗ ﾏｵ</t>
  </si>
  <si>
    <t>00105136824*</t>
  </si>
  <si>
    <t>SUGAWARA</t>
  </si>
  <si>
    <t>吉川　彩華</t>
  </si>
  <si>
    <t>ﾖｼｶﾜ ｻｲｶ</t>
  </si>
  <si>
    <t>00102808827*</t>
  </si>
  <si>
    <t>Saika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</si>
  <si>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</si>
  <si>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</si>
  <si>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</si>
  <si>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</si>
  <si>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</si>
  <si>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</si>
  <si>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</si>
  <si>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</si>
  <si>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</si>
  <si>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</si>
  <si>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</si>
  <si>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</si>
  <si>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</si>
  <si>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</si>
  <si>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</si>
  <si>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</si>
  <si>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HASSEN</t>
  </si>
  <si>
    <t>Nawal</t>
  </si>
  <si>
    <t>奥橋　歩実</t>
  </si>
  <si>
    <t>ｵｸﾊｼ ｱﾕﾐ</t>
  </si>
  <si>
    <t>00116478128*</t>
  </si>
  <si>
    <t>OKUHASHI</t>
  </si>
  <si>
    <t>辻村　柚月</t>
  </si>
  <si>
    <t>ﾂｼﾞﾑﾗ ﾕﾂﾞｷ</t>
  </si>
  <si>
    <t>00143720320*</t>
  </si>
  <si>
    <t>TSUJIMURA</t>
  </si>
  <si>
    <t>吉田　実由</t>
  </si>
  <si>
    <t>ﾖｼﾀﾞ ﾐﾕ</t>
  </si>
  <si>
    <t>00108095225*</t>
  </si>
  <si>
    <t>鶴尾　奈々佳</t>
  </si>
  <si>
    <t>ﾂﾙｵ ﾅﾅｶ</t>
  </si>
  <si>
    <t>00106692731*</t>
  </si>
  <si>
    <t>TSURUO</t>
  </si>
  <si>
    <t>Nanaka</t>
  </si>
  <si>
    <t>加納　京果</t>
  </si>
  <si>
    <t>ｶﾉｳ ｷｮｳｶ</t>
  </si>
  <si>
    <t>00093295028*</t>
  </si>
  <si>
    <t>佐々木　萌恵</t>
  </si>
  <si>
    <t>ｻｻｷ ﾓｴ</t>
  </si>
  <si>
    <t>00106852628*</t>
  </si>
  <si>
    <t>水越　青空</t>
  </si>
  <si>
    <t>ﾐｽﾞｺｼ ｱｵｿﾞﾗ</t>
  </si>
  <si>
    <t>00089314429*</t>
  </si>
  <si>
    <t>MIZUKOSHI</t>
  </si>
  <si>
    <t>Aozora</t>
  </si>
  <si>
    <t>新免　菜央</t>
  </si>
  <si>
    <t>ｼﾝﾒﾝ ﾅｵ</t>
  </si>
  <si>
    <t>00101398022*</t>
  </si>
  <si>
    <t>SHIMMEN</t>
  </si>
  <si>
    <t>御前　有莉奈</t>
  </si>
  <si>
    <t>ﾐｻｷ ﾕﾘﾅ</t>
  </si>
  <si>
    <t>00099161733*</t>
  </si>
  <si>
    <t>MISAKI</t>
  </si>
  <si>
    <t>Yurina</t>
  </si>
  <si>
    <t>星場　麗羽</t>
  </si>
  <si>
    <t>ﾎｼﾊﾞ ｳﾙﾊ</t>
  </si>
  <si>
    <t>00106594631*</t>
  </si>
  <si>
    <t>HOSHIBA</t>
  </si>
  <si>
    <t>Uruha</t>
  </si>
  <si>
    <t>寺本　葵</t>
  </si>
  <si>
    <t>ﾃﾗﾓﾄ ｱｵｲ</t>
  </si>
  <si>
    <t>00100320177*</t>
  </si>
  <si>
    <t>田中　凜</t>
  </si>
  <si>
    <t>ﾀﾅｶ ﾘﾝ</t>
  </si>
  <si>
    <t>00133852123*</t>
  </si>
  <si>
    <t>中尾　美咲</t>
  </si>
  <si>
    <t>ﾅｶｵ ﾐｻｷ</t>
  </si>
  <si>
    <t>00133364727*</t>
  </si>
  <si>
    <t>大谷　華未</t>
  </si>
  <si>
    <t>ｵｵﾀﾆ ﾊﾅﾐ</t>
  </si>
  <si>
    <t>00108319729*</t>
  </si>
  <si>
    <t>Hanami</t>
  </si>
  <si>
    <t>大野　藍美</t>
  </si>
  <si>
    <t>ｵｵﾉ ｱｲﾐ</t>
  </si>
  <si>
    <t>00107533827*</t>
  </si>
  <si>
    <t>Aimi</t>
  </si>
  <si>
    <t>松本　愛子</t>
  </si>
  <si>
    <t>ﾏﾂﾓﾄ ｱｲｺ</t>
  </si>
  <si>
    <t>00099728843*</t>
  </si>
  <si>
    <t>Aiko</t>
  </si>
  <si>
    <t>松本　桃佳</t>
  </si>
  <si>
    <t>ﾏﾂﾓﾄ ﾓﾓｶ</t>
  </si>
  <si>
    <t>00106940020*</t>
  </si>
  <si>
    <t>山崎　真帆</t>
  </si>
  <si>
    <t>ﾔﾏｻﾞｷ ﾏﾎ</t>
  </si>
  <si>
    <t>00134126926*</t>
  </si>
  <si>
    <t>臼野　友実子</t>
  </si>
  <si>
    <t>ｳｽﾉ ﾕﾐｺ</t>
  </si>
  <si>
    <t>00108121316*</t>
  </si>
  <si>
    <t>USUNO</t>
  </si>
  <si>
    <t>Yumiko</t>
  </si>
  <si>
    <t>小髙　由津紀</t>
  </si>
  <si>
    <t>ｺﾀｶ ﾕﾂﾞｷ</t>
  </si>
  <si>
    <t>00153672226*</t>
  </si>
  <si>
    <t>KOTAKA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</si>
  <si>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</si>
  <si>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</si>
  <si>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</si>
  <si>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</si>
  <si>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</si>
  <si>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</si>
  <si>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</si>
  <si>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</si>
  <si>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</si>
  <si>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湯元　七海</t>
  </si>
  <si>
    <t>ﾕﾓﾄ ﾅﾅﾐ</t>
  </si>
  <si>
    <t>00143733021*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</si>
  <si>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</si>
  <si>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</si>
  <si>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</si>
  <si>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</si>
  <si>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</si>
  <si>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</si>
  <si>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</si>
  <si>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</si>
  <si>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</si>
  <si>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</si>
  <si>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</si>
  <si>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</si>
  <si>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</si>
  <si>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</si>
  <si>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</si>
  <si>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</si>
  <si>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</si>
  <si>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</si>
  <si>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</si>
  <si>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</si>
  <si>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</si>
  <si>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</si>
  <si>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</si>
  <si>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</si>
  <si>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</si>
  <si>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</si>
  <si>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</si>
  <si>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</si>
  <si>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</si>
  <si>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</si>
  <si>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</si>
  <si>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</si>
  <si>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</si>
  <si>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山田　永恋</t>
  </si>
  <si>
    <t>ﾔﾏﾀﾞ ｴﾚﾝ</t>
  </si>
  <si>
    <t>00108445527*</t>
  </si>
  <si>
    <t>Eren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</si>
  <si>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</si>
  <si>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</si>
  <si>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</si>
  <si>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</si>
  <si>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</si>
  <si>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</si>
  <si>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</si>
  <si>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</si>
  <si>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</si>
  <si>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</si>
  <si>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</si>
  <si>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</si>
  <si>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</si>
  <si>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</si>
  <si>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</si>
  <si>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</si>
  <si>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</si>
  <si>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延安　美穂</t>
  </si>
  <si>
    <t>ﾉﾌﾞﾔｽ ﾐﾎ</t>
  </si>
  <si>
    <t>00071384124*</t>
  </si>
  <si>
    <t>田中　愛子</t>
  </si>
  <si>
    <t>ﾀﾅｶ ｱｲｺ</t>
  </si>
  <si>
    <t>00075861431*</t>
  </si>
  <si>
    <t>大岡　千咲</t>
  </si>
  <si>
    <t>ｵｵｵｶ ﾁｻｷ</t>
  </si>
  <si>
    <t>00060676429*</t>
  </si>
  <si>
    <t>Chisaki</t>
  </si>
  <si>
    <t>杉林　歩</t>
  </si>
  <si>
    <t>ｽｷﾞﾊﾞﾔｼ ｱﾕﾐ</t>
  </si>
  <si>
    <t>00064100819*</t>
  </si>
  <si>
    <t>高井　知沙</t>
  </si>
  <si>
    <t>ﾀｶｲ ﾁｻ</t>
  </si>
  <si>
    <t>00079351126*</t>
  </si>
  <si>
    <t>TAKAI</t>
  </si>
  <si>
    <t>Chisa</t>
  </si>
  <si>
    <t>丸箸　里奈</t>
  </si>
  <si>
    <t>ﾏﾙﾊｼ ﾘﾅ</t>
  </si>
  <si>
    <t>00110831014*</t>
  </si>
  <si>
    <t>MARUHASHI</t>
  </si>
  <si>
    <t>濱田　惠美</t>
  </si>
  <si>
    <t>ﾊﾏﾀﾞ ｴﾐ</t>
  </si>
  <si>
    <t>00080538832*</t>
  </si>
  <si>
    <t>Emi</t>
  </si>
  <si>
    <t>小川　桃依</t>
  </si>
  <si>
    <t>ｵｶﾞﾜ ﾓﾓｴ</t>
  </si>
  <si>
    <t>00093762633*</t>
  </si>
  <si>
    <t>Momoe</t>
  </si>
  <si>
    <t>二井　範子</t>
  </si>
  <si>
    <t>ﾌﾀｲ ﾉﾘｺ</t>
  </si>
  <si>
    <t>00080971126*</t>
  </si>
  <si>
    <t>Noriko</t>
  </si>
  <si>
    <t>阿部　愛美</t>
  </si>
  <si>
    <t>ｱﾍﾞ ﾏﾅﾐ</t>
  </si>
  <si>
    <t>00094493332*</t>
  </si>
  <si>
    <t>小川　真帆</t>
  </si>
  <si>
    <t>ｵｶﾞﾜ ﾏﾎ</t>
  </si>
  <si>
    <t>00105368225*</t>
  </si>
  <si>
    <t>竹中　ゆりあ</t>
  </si>
  <si>
    <t>ﾀｹﾅｶ ﾕﾘｱ</t>
  </si>
  <si>
    <t>00088114325*</t>
  </si>
  <si>
    <t>Yuria</t>
  </si>
  <si>
    <t>中谷　心愛</t>
  </si>
  <si>
    <t>ﾅｶﾀﾆ ｺｺｱ</t>
  </si>
  <si>
    <t>00166882536*</t>
  </si>
  <si>
    <t>Kokoa</t>
  </si>
  <si>
    <t>塩井　春翔</t>
  </si>
  <si>
    <t>ｼｵｲ ﾊﾙｶ</t>
  </si>
  <si>
    <t>00166882637*</t>
  </si>
  <si>
    <t>SHIOI</t>
  </si>
  <si>
    <t>大名門　里歩</t>
  </si>
  <si>
    <t>ｵｵﾅｶﾄﾞ ﾘﾎ</t>
  </si>
  <si>
    <t>00126355830*</t>
  </si>
  <si>
    <t>ONAKADO</t>
  </si>
  <si>
    <t>梅田　夏希</t>
  </si>
  <si>
    <t>ｳﾒﾀﾞ ﾅﾂｷ</t>
  </si>
  <si>
    <t>00173647937*</t>
  </si>
  <si>
    <t>辻　皐耶</t>
  </si>
  <si>
    <t>ﾂｼﾞ ｻﾔ</t>
  </si>
  <si>
    <t>00106110615*</t>
  </si>
  <si>
    <t>白井　かすみ</t>
  </si>
  <si>
    <t>ｼﾗｲ ｶｽﾐ</t>
  </si>
  <si>
    <t>00121950119*</t>
  </si>
  <si>
    <t>長岡　あず</t>
  </si>
  <si>
    <t>ﾅｶﾞｵｶ ｱｽﾞ</t>
  </si>
  <si>
    <t>00091531423*</t>
  </si>
  <si>
    <t>Azu</t>
  </si>
  <si>
    <t>福永　愛佳</t>
  </si>
  <si>
    <t>ﾌｸﾅｶﾞ ｱｲｶ</t>
  </si>
  <si>
    <t>00091531726*</t>
  </si>
  <si>
    <t>尾中　花和</t>
  </si>
  <si>
    <t>ｵﾅｶ ﾊﾅﾅ</t>
  </si>
  <si>
    <t>00108687838*</t>
  </si>
  <si>
    <t>Hanana</t>
  </si>
  <si>
    <t>佐渡山　真雅</t>
  </si>
  <si>
    <t>ｻﾄﾞﾔﾏ ﾏﾐﾔ</t>
  </si>
  <si>
    <t>SADOYAMA</t>
  </si>
  <si>
    <t>Mamiya</t>
  </si>
  <si>
    <t>大西　文香</t>
  </si>
  <si>
    <t>ｵｵﾆｼ ﾌﾐｶ</t>
  </si>
  <si>
    <t>Fumika</t>
  </si>
  <si>
    <t>霞末　志歩</t>
  </si>
  <si>
    <t>ｶｽｴ ｼﾎ</t>
  </si>
  <si>
    <t>杉村　瑞稀</t>
  </si>
  <si>
    <t>ｽｷﾞﾑﾗ ﾐｽﾞｷ</t>
  </si>
  <si>
    <t>難波　聖菜</t>
  </si>
  <si>
    <t>ﾅﾝﾊﾞ ｾﾅ</t>
  </si>
  <si>
    <t>山本　彩菜</t>
  </si>
  <si>
    <t>ﾔﾏﾓﾄ ｱﾔﾅ</t>
  </si>
  <si>
    <t>荒井　香穂</t>
  </si>
  <si>
    <t>ｱﾗｲ ｶﾎ</t>
  </si>
  <si>
    <t>00078543128*</t>
  </si>
  <si>
    <t>有本　吏里</t>
  </si>
  <si>
    <t>ｱﾘﾓﾄ ﾘﾘ</t>
  </si>
  <si>
    <t>00077268636*</t>
  </si>
  <si>
    <t>ARIMOTO</t>
  </si>
  <si>
    <t>Riri</t>
  </si>
  <si>
    <t>木下　嘉奈</t>
  </si>
  <si>
    <t>ｷﾉｼﾀ ｶﾅ</t>
  </si>
  <si>
    <t>00144774229*</t>
  </si>
  <si>
    <t>杉江　美香</t>
  </si>
  <si>
    <t>ｽｷﾞｴ ﾐｶ</t>
  </si>
  <si>
    <t>00084146124*</t>
  </si>
  <si>
    <t>SUGIE</t>
  </si>
  <si>
    <t>藤岡　成美</t>
  </si>
  <si>
    <t>ﾌｼﾞｵｶ ﾅﾙﾐ</t>
  </si>
  <si>
    <t>00115489735*</t>
  </si>
  <si>
    <t>Narumi</t>
  </si>
  <si>
    <t>宮前　鼓</t>
  </si>
  <si>
    <t>ﾐﾔﾏｴ ﾂﾂﾞﾐ</t>
  </si>
  <si>
    <t>00110123311*</t>
  </si>
  <si>
    <t>MIYAMAE</t>
  </si>
  <si>
    <t>Tsuzumi</t>
  </si>
  <si>
    <t>山下　未夢</t>
  </si>
  <si>
    <t>ﾔﾏｼﾀ ﾐｭｳ</t>
  </si>
  <si>
    <t>00084104623*</t>
  </si>
  <si>
    <t>島中　初音</t>
  </si>
  <si>
    <t>ｼﾏﾅｶ ﾊﾂﾈ</t>
  </si>
  <si>
    <t>00121682424*</t>
  </si>
  <si>
    <t>Hatsune</t>
  </si>
  <si>
    <t>中藤　望</t>
  </si>
  <si>
    <t>ﾅｶﾄｳ ﾉｿﾞﾐ</t>
  </si>
  <si>
    <t>00130316822*</t>
  </si>
  <si>
    <t>林　真奈美</t>
  </si>
  <si>
    <t>ﾊﾔｼ ﾏﾅﾐ</t>
  </si>
  <si>
    <t>00087820530*</t>
  </si>
  <si>
    <t>大西　夢七</t>
  </si>
  <si>
    <t>ｵｵﾆｼ ﾕﾒﾅ</t>
  </si>
  <si>
    <t>00165403827*</t>
  </si>
  <si>
    <t>奥村　瑠依</t>
  </si>
  <si>
    <t>ｵｸﾑﾗ ﾙｲ</t>
  </si>
  <si>
    <t>00119787639*</t>
  </si>
  <si>
    <t>中部　遥</t>
  </si>
  <si>
    <t>ﾅｶﾍﾞ ﾊﾙｶ</t>
  </si>
  <si>
    <t>00165403928*</t>
  </si>
  <si>
    <t>瀬尾　あやす</t>
  </si>
  <si>
    <t>ｾｵ ｱﾔｽ</t>
  </si>
  <si>
    <t>00166882233*</t>
  </si>
  <si>
    <t>Ayasu</t>
  </si>
  <si>
    <t>正木　恵</t>
  </si>
  <si>
    <t>ﾏｻｷ ﾒｸﾞﾐ</t>
  </si>
  <si>
    <t>00099723737*</t>
  </si>
  <si>
    <t>MASAKI</t>
  </si>
  <si>
    <t>Megumi</t>
  </si>
  <si>
    <t>水谷　和佳奈</t>
  </si>
  <si>
    <t>ﾐｽﾞﾀﾆ ﾜｶﾅ</t>
  </si>
  <si>
    <t>小西　ひかる</t>
  </si>
  <si>
    <t>ｺﾆｼ ﾋｶﾙ</t>
  </si>
  <si>
    <t>副島　珠華</t>
  </si>
  <si>
    <t>ｿｴｼﾞﾏ ｼﾞｭｶ</t>
  </si>
  <si>
    <t>SOEJIMA</t>
  </si>
  <si>
    <t>Juka</t>
  </si>
  <si>
    <t>畑　味伽</t>
  </si>
  <si>
    <t>ﾊﾀ ﾐｶ</t>
  </si>
  <si>
    <t>小椋　美洸</t>
  </si>
  <si>
    <t>ｵｸﾞﾗ ﾋｶﾙ</t>
  </si>
  <si>
    <t>00081463224*</t>
  </si>
  <si>
    <t>清水　萌楓</t>
  </si>
  <si>
    <t>ｼﾐｽﾞ ﾓｶ</t>
  </si>
  <si>
    <t>00143728328*</t>
  </si>
  <si>
    <t>友江　奈穂子</t>
  </si>
  <si>
    <t>ﾄﾓｴ ﾅﾎｺ</t>
  </si>
  <si>
    <t>00077093329*</t>
  </si>
  <si>
    <t>TOMOE</t>
  </si>
  <si>
    <t>Nahoko</t>
  </si>
  <si>
    <t>山岸　みなみ</t>
  </si>
  <si>
    <t>ﾔﾏｷﾞｼ ﾐﾅﾐ</t>
  </si>
  <si>
    <t>00143728429*</t>
  </si>
  <si>
    <t>上本　歩未</t>
  </si>
  <si>
    <t>ｳｴﾓﾄ ｱﾕﾐ</t>
  </si>
  <si>
    <t>00089904939*</t>
  </si>
  <si>
    <t>UEMOTO</t>
  </si>
  <si>
    <t>佐藤　桜子</t>
  </si>
  <si>
    <t>ｻﾄｳ ｻｸﾗｺ</t>
  </si>
  <si>
    <t>00092426629*</t>
  </si>
  <si>
    <t>Sakurako</t>
  </si>
  <si>
    <t>杉山　静香</t>
  </si>
  <si>
    <t>ｽｷﾞﾔﾏ ｼｽﾞｶ</t>
  </si>
  <si>
    <t>00119447026*</t>
  </si>
  <si>
    <t>Shizuka</t>
  </si>
  <si>
    <t>武田　芽依</t>
  </si>
  <si>
    <t>ﾀｹﾀﾞ ﾒｲ</t>
  </si>
  <si>
    <t>00095234932*</t>
  </si>
  <si>
    <t>西田　涼夏</t>
  </si>
  <si>
    <t>ﾆｼﾀﾞ ｽｽﾞｶ</t>
  </si>
  <si>
    <t>00121724219*</t>
  </si>
  <si>
    <t>増原　なつみ</t>
  </si>
  <si>
    <t>ﾏｽﾊﾗ ﾅﾂﾐ</t>
  </si>
  <si>
    <t>00089314025*</t>
  </si>
  <si>
    <t>MASUHARA</t>
  </si>
  <si>
    <t>三輪　南菜子</t>
  </si>
  <si>
    <t>ﾐﾜ ﾅﾅｺ</t>
  </si>
  <si>
    <t>00087729841*</t>
  </si>
  <si>
    <t>札場　美桜</t>
  </si>
  <si>
    <t>ﾌﾀﾞﾊﾞ ﾐｵ</t>
  </si>
  <si>
    <t>00100513111*</t>
  </si>
  <si>
    <t>FUDABA</t>
  </si>
  <si>
    <t>松井　あれさ</t>
  </si>
  <si>
    <t>ﾏﾂｲ ｱﾚｻ</t>
  </si>
  <si>
    <t>00107459834*</t>
  </si>
  <si>
    <t>Aresa</t>
  </si>
  <si>
    <t>水川　陽香留</t>
  </si>
  <si>
    <t>ﾐｽﾞｶﾜ ﾋｶﾙ</t>
  </si>
  <si>
    <t>00104607321*</t>
  </si>
  <si>
    <t>MIZUKAWA</t>
  </si>
  <si>
    <t>室山　優奈</t>
  </si>
  <si>
    <t>ﾑﾛﾔﾏ ﾕｳﾅ</t>
  </si>
  <si>
    <t>00096899243*</t>
  </si>
  <si>
    <t>MUROYAMA</t>
  </si>
  <si>
    <t>宮本　愛香</t>
  </si>
  <si>
    <t>ﾐﾔﾓﾄ ﾏﾅｶ</t>
  </si>
  <si>
    <t>00079168637*</t>
  </si>
  <si>
    <t>浜田　愛梨</t>
  </si>
  <si>
    <t>ﾊﾏﾀﾞ ｱｲﾘ</t>
  </si>
  <si>
    <t>00132535019*</t>
  </si>
  <si>
    <t>田和　捺未</t>
  </si>
  <si>
    <t>ﾀﾜ ﾅﾂﾐ</t>
  </si>
  <si>
    <t>00153119626*</t>
  </si>
  <si>
    <t>森脇　奈々</t>
  </si>
  <si>
    <t>ﾓﾘﾜｷ ﾅﾅ</t>
  </si>
  <si>
    <t>00093866739*</t>
  </si>
  <si>
    <t>比嘉　理仁</t>
  </si>
  <si>
    <t>ﾋｶﾞ ﾘﾄ</t>
  </si>
  <si>
    <t>00126978841*</t>
  </si>
  <si>
    <t>HIGA</t>
  </si>
  <si>
    <t>Rito</t>
  </si>
  <si>
    <t>杉山　未帆</t>
  </si>
  <si>
    <t>ｽｷﾞﾔﾏ ﾐﾎ</t>
  </si>
  <si>
    <t>00125970428*</t>
  </si>
  <si>
    <t>伊藤　愛理咲</t>
  </si>
  <si>
    <t>ｲﾄｳ ｱﾘｻ</t>
  </si>
  <si>
    <t>00086675335*</t>
  </si>
  <si>
    <t>白石　羽蘭</t>
  </si>
  <si>
    <t>ｼﾗｲｼ ｳﾗﾝ</t>
  </si>
  <si>
    <t>00104807727*</t>
  </si>
  <si>
    <t>Uran</t>
  </si>
  <si>
    <t>花畑　風香</t>
  </si>
  <si>
    <t>ﾊﾅﾊﾞﾀ ﾌｳｶ</t>
  </si>
  <si>
    <t>00172299737*</t>
  </si>
  <si>
    <t>HANABATA</t>
  </si>
  <si>
    <t>山本　愛花</t>
  </si>
  <si>
    <t>ﾔﾏﾓﾄ ｱｲｶ</t>
  </si>
  <si>
    <t>00172299838*</t>
  </si>
  <si>
    <t>伊藤　陽香</t>
  </si>
  <si>
    <t>ｲﾄｳ ﾊﾙｶ</t>
  </si>
  <si>
    <t>00141797635*</t>
  </si>
  <si>
    <t>奥田　萌佳</t>
  </si>
  <si>
    <t>ｵｸﾀﾞ ﾓｴｶ</t>
  </si>
  <si>
    <t>00114051618*</t>
  </si>
  <si>
    <t>安井　千夏</t>
  </si>
  <si>
    <t>ﾔｽｲ ﾁﾅﾂ</t>
  </si>
  <si>
    <t>00113777329*</t>
  </si>
  <si>
    <t>Chinatsu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</si>
  <si>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</si>
  <si>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</si>
  <si>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</si>
  <si>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</si>
  <si>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</si>
  <si>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</si>
  <si>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</si>
  <si>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</si>
  <si>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</si>
  <si>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</si>
  <si>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</si>
  <si>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</si>
  <si>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市本　桃子</t>
  </si>
  <si>
    <t>ｲﾁﾓﾄ ﾓﾓｺ</t>
  </si>
  <si>
    <t>00143742223*</t>
  </si>
  <si>
    <t>ICHIMOTO</t>
  </si>
  <si>
    <t>清水　ひなた</t>
  </si>
  <si>
    <t>ｼﾐｽﾞ ﾋﾅﾀ</t>
  </si>
  <si>
    <t>00143742324*</t>
  </si>
  <si>
    <t>千賀　若奈</t>
  </si>
  <si>
    <t>ｾﾝｶﾞ ﾜｶﾅ</t>
  </si>
  <si>
    <t>00143742526*</t>
  </si>
  <si>
    <t>SENGA</t>
  </si>
  <si>
    <t>中川　瑞稀</t>
  </si>
  <si>
    <t>ﾅｶｶﾞﾜ ﾐｽﾞｷ</t>
  </si>
  <si>
    <t>00143742627*</t>
  </si>
  <si>
    <t>三浦　瞳</t>
  </si>
  <si>
    <t>ﾐｳﾗ ﾋﾄﾐ</t>
  </si>
  <si>
    <t>00143742728*</t>
  </si>
  <si>
    <t>𠮷田　藍</t>
  </si>
  <si>
    <t>ﾖｼﾀﾞ ｱｲ</t>
  </si>
  <si>
    <t>00143742829*</t>
  </si>
  <si>
    <t>池田　朱里</t>
  </si>
  <si>
    <t>ｲｹﾀﾞ ｱｶﾘ</t>
  </si>
  <si>
    <t>00107896940*</t>
  </si>
  <si>
    <t>植田　萌恵</t>
  </si>
  <si>
    <t>ｳｴﾀﾞ ﾓｴ</t>
  </si>
  <si>
    <t>00093217830*</t>
  </si>
  <si>
    <t>国本　陽菜</t>
  </si>
  <si>
    <t>ｸﾆﾓﾄ ﾊﾙﾅ</t>
  </si>
  <si>
    <t>00091428630*</t>
  </si>
  <si>
    <t>高瀨　優月</t>
  </si>
  <si>
    <t>ﾀｶｾ ﾕﾂﾞｷ</t>
  </si>
  <si>
    <t>00088815434*</t>
  </si>
  <si>
    <t>髙田　陽織</t>
  </si>
  <si>
    <t>ﾀｶﾀﾞ ﾋｵﾘ</t>
  </si>
  <si>
    <t>00091692835*</t>
  </si>
  <si>
    <t>Hiori</t>
  </si>
  <si>
    <t>森　乙葉</t>
  </si>
  <si>
    <t>ﾓﾘ ｵﾄﾊ</t>
  </si>
  <si>
    <t>00085134829*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</si>
  <si>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</si>
  <si>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</si>
  <si>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</si>
  <si>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</si>
  <si>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</si>
  <si>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</si>
  <si>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</si>
  <si>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</si>
  <si>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</si>
  <si>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</si>
  <si>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</si>
  <si>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</si>
  <si>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</si>
  <si>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</si>
  <si>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</si>
  <si>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</si>
  <si>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</si>
  <si>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</si>
  <si>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</si>
  <si>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</si>
  <si>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</si>
  <si>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</si>
  <si>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</si>
  <si>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</si>
  <si>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</si>
  <si>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</si>
  <si>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</si>
  <si>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</si>
  <si>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</si>
  <si>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</si>
  <si>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</si>
  <si>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</si>
  <si>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</si>
  <si>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</si>
  <si>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</si>
  <si>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山口　莉穂</t>
  </si>
  <si>
    <t>ﾔﾏｸﾞﾁ ﾘﾎ</t>
  </si>
  <si>
    <t>00067623327*</t>
  </si>
  <si>
    <t>田畑　奈都希</t>
  </si>
  <si>
    <t>ﾀﾊﾞﾀ ﾅﾂｷ</t>
  </si>
  <si>
    <t>00082855634*</t>
  </si>
  <si>
    <t>伊藤　帆乃香</t>
  </si>
  <si>
    <t>ｲﾄｳ ﾎﾉｶ</t>
  </si>
  <si>
    <t>00092048225*</t>
  </si>
  <si>
    <t>金武　栞菜</t>
  </si>
  <si>
    <t>ｶﾈﾀｹ ｶﾝﾅ</t>
  </si>
  <si>
    <t>00086607229*</t>
  </si>
  <si>
    <t>KANETAKE</t>
  </si>
  <si>
    <t>Kanna</t>
  </si>
  <si>
    <t>山口　絢子</t>
  </si>
  <si>
    <t>ﾔﾏｸﾞﾁ ｱﾔｺ</t>
  </si>
  <si>
    <t>00161554426*</t>
  </si>
  <si>
    <t>Ayako</t>
  </si>
  <si>
    <t>坪倉　楓</t>
  </si>
  <si>
    <t>ﾂﾎﾞｸﾗ ｶｴﾃﾞ</t>
  </si>
  <si>
    <t>00107961024*</t>
  </si>
  <si>
    <t>TSUBOKURA</t>
  </si>
  <si>
    <t>安積　葵</t>
  </si>
  <si>
    <t>ｸﾜﾉ ｱｵｲ</t>
  </si>
  <si>
    <t>00099387945*</t>
  </si>
  <si>
    <t>唐澤　栞</t>
  </si>
  <si>
    <t>ｶﾗｻﾜ ｼｵﾘ</t>
  </si>
  <si>
    <t>00120497528*</t>
  </si>
  <si>
    <t>KARASAWA</t>
  </si>
  <si>
    <t>Shiori</t>
  </si>
  <si>
    <t>用貝　光穂</t>
  </si>
  <si>
    <t>ﾖｳｶﾞｲ ﾐﾎ</t>
  </si>
  <si>
    <t>00105428727*</t>
  </si>
  <si>
    <t>YOGAI</t>
  </si>
  <si>
    <t>吉永　梨桜</t>
  </si>
  <si>
    <t>ﾖｼﾅｶﾞ ﾘｵ</t>
  </si>
  <si>
    <t>00100626116*</t>
  </si>
  <si>
    <t>YOSHINAGA</t>
  </si>
  <si>
    <t>髙橋　八重</t>
  </si>
  <si>
    <t>ﾀｶﾊｼ ﾔｴ</t>
  </si>
  <si>
    <t>00087245632*</t>
  </si>
  <si>
    <t>Yae</t>
  </si>
  <si>
    <t>藤木　志保</t>
  </si>
  <si>
    <t>ﾌｼﾞｷ ｼﾎ</t>
  </si>
  <si>
    <t>00110038720*</t>
  </si>
  <si>
    <t>藤山　愛美</t>
  </si>
  <si>
    <t>ﾌｼﾞﾔﾏ ﾏﾅﾐ</t>
  </si>
  <si>
    <t>00143745024*</t>
  </si>
  <si>
    <t>松本　まどか</t>
  </si>
  <si>
    <t>ﾏﾂﾓﾄ ﾏﾄﾞｶ</t>
  </si>
  <si>
    <t>00143744932*</t>
  </si>
  <si>
    <t>Madoka</t>
  </si>
  <si>
    <t>茨本　菜々子</t>
  </si>
  <si>
    <t>ｲﾊﾞﾗﾓﾄ ﾅﾅｺ</t>
  </si>
  <si>
    <t>00143744427*</t>
  </si>
  <si>
    <t>IBARAMOTO</t>
  </si>
  <si>
    <t>角谷　美湖</t>
  </si>
  <si>
    <t>ｶｸﾔ ﾐｺ</t>
  </si>
  <si>
    <t>00074045323*</t>
  </si>
  <si>
    <t>KAKUYA</t>
  </si>
  <si>
    <t>Miko</t>
  </si>
  <si>
    <t>森岡　美羽</t>
  </si>
  <si>
    <t>ﾓﾘｵｶ ﾐｳ</t>
  </si>
  <si>
    <t>00143744528*</t>
  </si>
  <si>
    <t>藤田　彩希</t>
  </si>
  <si>
    <t>ﾌｼﾞﾀ ｻｷ</t>
  </si>
  <si>
    <t>00143744831*</t>
  </si>
  <si>
    <t>堀　彩美</t>
  </si>
  <si>
    <t>ﾎﾘ ｱﾔﾐ</t>
  </si>
  <si>
    <t>00075563127*</t>
  </si>
  <si>
    <t>本田　芽吹</t>
  </si>
  <si>
    <t>ﾎﾝﾀﾞ ﾒﾌﾞｷ</t>
  </si>
  <si>
    <t>00085630426*</t>
  </si>
  <si>
    <t>Mebuki</t>
  </si>
  <si>
    <t>金沢　杏音</t>
  </si>
  <si>
    <t>ｶﾅｻﾞﾜ ﾓﾓﾈ</t>
  </si>
  <si>
    <t>00085760935*</t>
  </si>
  <si>
    <t>濵口　真幸</t>
  </si>
  <si>
    <t>ﾊﾏｸﾞﾁ ﾏﾕｷ</t>
  </si>
  <si>
    <t>00123410617*</t>
  </si>
  <si>
    <t>Mayuki</t>
  </si>
  <si>
    <t>梛野　響木</t>
  </si>
  <si>
    <t>ﾅｷﾞﾉ ﾋﾋﾞｷ</t>
  </si>
  <si>
    <t>00153673732*</t>
  </si>
  <si>
    <t>NAGINO</t>
  </si>
  <si>
    <t>杉野　樹里海</t>
  </si>
  <si>
    <t>ｽｷﾞﾉ ｼﾞｭﾘｱ</t>
  </si>
  <si>
    <t>00121642117*</t>
  </si>
  <si>
    <t>Juria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</si>
  <si>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</si>
  <si>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</si>
  <si>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</si>
  <si>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</si>
  <si>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</si>
  <si>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</si>
  <si>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</si>
  <si>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</si>
  <si>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</si>
  <si>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</si>
  <si>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</si>
  <si>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</si>
  <si>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</si>
  <si>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</si>
  <si>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</si>
  <si>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</si>
  <si>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</si>
  <si>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</si>
  <si>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</si>
  <si>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</si>
  <si>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</si>
  <si>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</si>
  <si>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</si>
  <si>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</si>
  <si>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</si>
  <si>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</si>
  <si>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</si>
  <si>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</si>
  <si>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</si>
  <si>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</si>
  <si>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</si>
  <si>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</si>
  <si>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山崎　絢音</t>
  </si>
  <si>
    <t>ﾔﾏｻｷ ｱﾔﾈ</t>
  </si>
  <si>
    <t>00119207828*</t>
  </si>
  <si>
    <t>小原　愛栞</t>
  </si>
  <si>
    <t>ｺﾊﾗ ﾏﾅｶ</t>
  </si>
  <si>
    <t>00107794028*</t>
  </si>
  <si>
    <t>宇都　さくら</t>
  </si>
  <si>
    <t>ｳﾄ ｻｸﾗ</t>
  </si>
  <si>
    <t>00143750424*</t>
  </si>
  <si>
    <t>UTO</t>
  </si>
  <si>
    <t>奥田　真実</t>
  </si>
  <si>
    <t>ｵｸﾀﾞ ﾏﾐ</t>
  </si>
  <si>
    <t>00143750525*</t>
  </si>
  <si>
    <t>冨田　彩水</t>
  </si>
  <si>
    <t>ﾄﾐﾀ ｱﾐ</t>
  </si>
  <si>
    <t>00143750727*</t>
  </si>
  <si>
    <t>林　静里奈</t>
  </si>
  <si>
    <t>ﾊﾔｼ ｾﾘﾅ</t>
  </si>
  <si>
    <t>00143750828*</t>
  </si>
  <si>
    <t>Serina</t>
  </si>
  <si>
    <t>吉村　唯</t>
  </si>
  <si>
    <t>ﾖｼﾑﾗ ﾕｲ</t>
  </si>
  <si>
    <t>00143750929*</t>
  </si>
  <si>
    <t>谷口　萌優</t>
  </si>
  <si>
    <t>ﾀﾆｸﾞﾁ ﾓﾕ</t>
  </si>
  <si>
    <t>00091839737*</t>
  </si>
  <si>
    <t>Moyu</t>
  </si>
  <si>
    <t>藤田　百詠</t>
  </si>
  <si>
    <t>ﾌｼﾞﾀ ﾓｴ</t>
  </si>
  <si>
    <t>00088816334*</t>
  </si>
  <si>
    <t>渡辺　望美</t>
  </si>
  <si>
    <t>ﾜﾀﾅﾍﾞ ﾉｿﾞﾐ</t>
  </si>
  <si>
    <t>00094061828*</t>
  </si>
  <si>
    <t>来間　美月</t>
  </si>
  <si>
    <t>ｸﾙﾏ ﾐﾂﾞｷ</t>
  </si>
  <si>
    <t>00102835625*</t>
  </si>
  <si>
    <t>KURUMA</t>
  </si>
  <si>
    <t>高橋　花和</t>
  </si>
  <si>
    <t>ﾀｶﾊｼ ﾊﾅ</t>
  </si>
  <si>
    <t>00105173825*</t>
  </si>
  <si>
    <t>松浦　優夏</t>
  </si>
  <si>
    <t>ﾏﾂｳﾗ ﾕｳﾅ</t>
  </si>
  <si>
    <t>00119633225*</t>
  </si>
  <si>
    <t>藪内　あゆみ</t>
  </si>
  <si>
    <t>ﾔﾌﾞｳﾁ ｱﾕﾐ</t>
  </si>
  <si>
    <t>00099746136*</t>
  </si>
  <si>
    <t>寺田　早希</t>
  </si>
  <si>
    <t>ﾃﾗﾀﾞ ｻｷ</t>
  </si>
  <si>
    <t>00127085124*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</si>
  <si>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</si>
  <si>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</si>
  <si>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</si>
  <si>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</si>
  <si>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</si>
  <si>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</si>
  <si>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</si>
  <si>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安達　可菜</t>
  </si>
  <si>
    <t>ｱﾀﾞﾁ ｶﾅ</t>
  </si>
  <si>
    <t>00091650223*</t>
  </si>
  <si>
    <t>長瀬　美七海</t>
  </si>
  <si>
    <t>ﾅｶﾞｾ ﾐﾅﾐ</t>
  </si>
  <si>
    <t>00112761725*</t>
  </si>
  <si>
    <t>NAGASE</t>
  </si>
  <si>
    <t>中村　友香</t>
  </si>
  <si>
    <t>ﾅｶﾑﾗ ﾕｳｶ</t>
  </si>
  <si>
    <t>00091168025*</t>
  </si>
  <si>
    <t>松本　美紀</t>
  </si>
  <si>
    <t>ﾏﾂﾓﾄ ﾐｷ</t>
  </si>
  <si>
    <t>00088351227*</t>
  </si>
  <si>
    <t>Miki</t>
  </si>
  <si>
    <t>鈴木　凪</t>
  </si>
  <si>
    <t>ｽｽﾞｷ ﾅｷﾞ</t>
  </si>
  <si>
    <t>00090913830*</t>
  </si>
  <si>
    <t>小野　葵生</t>
  </si>
  <si>
    <t>ｵﾉ ｱｵｲ</t>
  </si>
  <si>
    <t>00103373926*</t>
  </si>
  <si>
    <t>三木　双葉</t>
  </si>
  <si>
    <t>ﾐｷ ﾌﾀﾊﾞ</t>
  </si>
  <si>
    <t>00108763731*</t>
  </si>
  <si>
    <t>Futaba</t>
  </si>
  <si>
    <t>稲原　南穂</t>
  </si>
  <si>
    <t>ｲﾅﾊﾗ ﾅﾎ</t>
  </si>
  <si>
    <t>00095615430*</t>
  </si>
  <si>
    <t>INAHARA</t>
  </si>
  <si>
    <t>Naho</t>
  </si>
  <si>
    <t>中芝　美玖</t>
  </si>
  <si>
    <t>ﾅｶｼﾊﾞ ﾐｸ</t>
  </si>
  <si>
    <t>00107772125*</t>
  </si>
  <si>
    <t>NAKASHIBA</t>
  </si>
  <si>
    <t>大浦　はるな</t>
  </si>
  <si>
    <t>ｵｵｳﾗ ﾊﾙﾅ</t>
  </si>
  <si>
    <t>00107523927*</t>
  </si>
  <si>
    <t>OURA</t>
  </si>
  <si>
    <t>上野　静紅</t>
  </si>
  <si>
    <t>ｳｴﾉ ｼｽﾞｸ</t>
  </si>
  <si>
    <t>00103090518*</t>
  </si>
  <si>
    <t>Shizuku</t>
  </si>
  <si>
    <t>奥田　月菜</t>
  </si>
  <si>
    <t>ｵｸﾀﾞ ﾙﾅ</t>
  </si>
  <si>
    <t>00114072621*</t>
  </si>
  <si>
    <t>立岩　杏珠</t>
  </si>
  <si>
    <t>ﾀﾃｲﾜ ｱﾐ</t>
  </si>
  <si>
    <t>00143731726*</t>
  </si>
  <si>
    <t>TATEIWA</t>
  </si>
  <si>
    <t>吉村　美咲</t>
  </si>
  <si>
    <t>ﾖｼﾑﾗ ﾐｻｷ</t>
  </si>
  <si>
    <t>00143731928*</t>
  </si>
  <si>
    <t>井上　未悠</t>
  </si>
  <si>
    <t>ｲﾉｳｴ ﾐﾕ</t>
  </si>
  <si>
    <t>00087556536*</t>
  </si>
  <si>
    <t>大河原　愛礼</t>
  </si>
  <si>
    <t>ｵｵｶﾜﾗ ｱｲﾗ</t>
  </si>
  <si>
    <t>00086074934*</t>
  </si>
  <si>
    <t>OKAWARA</t>
  </si>
  <si>
    <t>Aira</t>
  </si>
  <si>
    <t>岸下　美月</t>
  </si>
  <si>
    <t>ｷｼｼﾀ ﾐﾂﾞｷ</t>
  </si>
  <si>
    <t>00090369936*</t>
  </si>
  <si>
    <t>KISHISHITA</t>
  </si>
  <si>
    <t>鹿野　日陽南</t>
  </si>
  <si>
    <t>ｼｶﾉ ﾋﾖﾅ</t>
  </si>
  <si>
    <t>00108591832*</t>
  </si>
  <si>
    <t>SHIKANO</t>
  </si>
  <si>
    <t>Hiyona</t>
  </si>
  <si>
    <t>谷本　きなり</t>
  </si>
  <si>
    <t>ﾀﾆﾓﾄ ｷﾅﾘ</t>
  </si>
  <si>
    <t>00086706229*</t>
  </si>
  <si>
    <t>Kinari</t>
  </si>
  <si>
    <t>津村　友愛</t>
  </si>
  <si>
    <t>ﾂﾑﾗ ﾕｳｱ</t>
  </si>
  <si>
    <t>00089849644*</t>
  </si>
  <si>
    <t>TSUMURA</t>
  </si>
  <si>
    <t>Yua</t>
  </si>
  <si>
    <t>中家　愛希</t>
  </si>
  <si>
    <t>ﾅｶｲｴ ｱｷ</t>
  </si>
  <si>
    <t>00088905434*</t>
  </si>
  <si>
    <t>NAKAIE</t>
  </si>
  <si>
    <t>Aki</t>
  </si>
  <si>
    <t>渡邉　里咲</t>
  </si>
  <si>
    <t>ﾜﾀﾅﾍﾞ ﾘｻ</t>
  </si>
  <si>
    <t>00097046430*</t>
  </si>
  <si>
    <t>後藤　みのり</t>
  </si>
  <si>
    <t>ｺﾞﾄｳ ﾐﾉﾘ</t>
  </si>
  <si>
    <t>00101524417*</t>
  </si>
  <si>
    <t>出口　綾乃</t>
  </si>
  <si>
    <t>ﾃﾞｸﾞﾁ ｱﾔﾉ</t>
  </si>
  <si>
    <t>00101488931*</t>
  </si>
  <si>
    <t>尾池　優</t>
  </si>
  <si>
    <t>ｵｲｹ ﾕｳ</t>
  </si>
  <si>
    <t>00116547832*</t>
  </si>
  <si>
    <t>OIKE</t>
  </si>
  <si>
    <t>宇野　若菜</t>
  </si>
  <si>
    <t>ｳﾉ ﾜｶﾅ</t>
  </si>
  <si>
    <t>00114245017*</t>
  </si>
  <si>
    <t>佐藤　琴望</t>
  </si>
  <si>
    <t>ｻﾄｳ ｺﾄﾐ</t>
  </si>
  <si>
    <t>00116947634*</t>
  </si>
  <si>
    <t>Kotomi</t>
  </si>
  <si>
    <t>吉田　萌杏</t>
  </si>
  <si>
    <t>ﾖｼﾀﾞ ﾓｱ</t>
  </si>
  <si>
    <t>00112441922*</t>
  </si>
  <si>
    <t>Moa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</si>
  <si>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</si>
  <si>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</si>
  <si>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</si>
  <si>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</si>
  <si>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</si>
  <si>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</si>
  <si>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</si>
  <si>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河田　千尋</t>
  </si>
  <si>
    <t>ｶﾜﾀ ﾁﾋﾛ</t>
  </si>
  <si>
    <t>00113288124*</t>
  </si>
  <si>
    <t>住吉　璃音</t>
  </si>
  <si>
    <t>ｽﾐﾖｼ ﾘﾝ</t>
  </si>
  <si>
    <t>00112270114*</t>
  </si>
  <si>
    <t>SUMIYOSHI</t>
  </si>
  <si>
    <t>竹谷　香々名</t>
  </si>
  <si>
    <t>ﾀｹﾀﾆ ｺｺﾅ</t>
  </si>
  <si>
    <t>00110058015*</t>
  </si>
  <si>
    <t>Kokona</t>
  </si>
  <si>
    <t>明瀬　陽花</t>
  </si>
  <si>
    <t>ｱｷｾ ﾊﾙｶ</t>
  </si>
  <si>
    <t>00085488538*</t>
  </si>
  <si>
    <t>AKISE</t>
  </si>
  <si>
    <t>落合　優希子</t>
  </si>
  <si>
    <t>ｵﾁｱｲ ﾕｷｺ</t>
  </si>
  <si>
    <t>00127461627*</t>
  </si>
  <si>
    <t>廣川　綾香</t>
  </si>
  <si>
    <t>ﾋﾛｶﾜ ｱﾔｶ</t>
  </si>
  <si>
    <t>00066497335*</t>
  </si>
  <si>
    <t>HIROKAWA</t>
  </si>
  <si>
    <t>大道　優薫</t>
  </si>
  <si>
    <t>ｵｵﾐﾁ ﾕｳｶ</t>
  </si>
  <si>
    <t>00138521626*</t>
  </si>
  <si>
    <t>OMICHI</t>
  </si>
  <si>
    <t>亀谷　舞</t>
  </si>
  <si>
    <t>ｶﾒｶﾞﾔ ﾏｲ</t>
  </si>
  <si>
    <t>00143751223*</t>
  </si>
  <si>
    <t>KAMEGAYA</t>
  </si>
  <si>
    <t>佐々木　ひかり</t>
  </si>
  <si>
    <t>ｻｻｷ ﾋｶﾘ</t>
  </si>
  <si>
    <t>00138521828*</t>
  </si>
  <si>
    <t>Hikari</t>
  </si>
  <si>
    <t>留守　悠</t>
  </si>
  <si>
    <t>ﾄﾒﾓﾘ ﾕｳ</t>
  </si>
  <si>
    <t>00138521929*</t>
  </si>
  <si>
    <t>TOMEMORI</t>
  </si>
  <si>
    <t>桑原　藍</t>
  </si>
  <si>
    <t>ｸﾜﾊﾞﾗ ｱｲ</t>
  </si>
  <si>
    <t>00153672630*</t>
  </si>
  <si>
    <t>KUWABARA</t>
  </si>
  <si>
    <t>柊　朋花</t>
  </si>
  <si>
    <t>ﾋｲﾗｷﾞ ﾎﾉｶ</t>
  </si>
  <si>
    <t>00166883941*</t>
  </si>
  <si>
    <t>HIIRAGI</t>
  </si>
  <si>
    <t>伊藤　真由</t>
  </si>
  <si>
    <t>00090386834*</t>
  </si>
  <si>
    <t>岡本　悠伽</t>
  </si>
  <si>
    <t>ｵｶﾓﾄ ﾊﾙｶ</t>
  </si>
  <si>
    <t>00090491023*</t>
  </si>
  <si>
    <t>中尾　成菜</t>
  </si>
  <si>
    <t>ﾅｶｵ ｾﾅ</t>
  </si>
  <si>
    <t>00138732327*</t>
  </si>
  <si>
    <t>田邊　美空</t>
  </si>
  <si>
    <t>ﾀﾅﾍﾞ ﾐｸ</t>
  </si>
  <si>
    <t>00130369628*</t>
  </si>
  <si>
    <t>松葉井　陽菜</t>
  </si>
  <si>
    <t>ﾏﾂﾊﾞｲ ﾋﾅ</t>
  </si>
  <si>
    <t>00086498136*</t>
  </si>
  <si>
    <t>MATSUBAI</t>
  </si>
  <si>
    <t>渡邉　美沙希</t>
  </si>
  <si>
    <t>00098657742*</t>
  </si>
  <si>
    <t>西川　愛美</t>
  </si>
  <si>
    <t>ﾆｼｶﾜ ｱｲﾐ</t>
  </si>
  <si>
    <t>00079941535*</t>
  </si>
  <si>
    <t>山口　紗季</t>
  </si>
  <si>
    <t>ﾔﾏｸﾞﾁ ｻｷ</t>
  </si>
  <si>
    <t>00172299434*</t>
  </si>
  <si>
    <t>荻野　柚月</t>
  </si>
  <si>
    <t>ｵｷﾞﾉ ﾕﾂﾞｷ</t>
  </si>
  <si>
    <t>00102020388*</t>
  </si>
  <si>
    <t>中津　希彩</t>
  </si>
  <si>
    <t>ﾅｶﾂ ﾏｱﾔ</t>
  </si>
  <si>
    <t>00172299636*</t>
  </si>
  <si>
    <t>NAKATSU</t>
  </si>
  <si>
    <t>Maaya</t>
  </si>
  <si>
    <t>山本　さくら</t>
  </si>
  <si>
    <t>ﾔﾏﾓﾄ ｻｸﾗ</t>
  </si>
  <si>
    <t>00096117933*</t>
  </si>
  <si>
    <t>中村　渚</t>
  </si>
  <si>
    <t>ﾅｶﾑﾗ ﾅｷﾞｻ</t>
  </si>
  <si>
    <t>00164680025*</t>
  </si>
  <si>
    <t>福田　千夏</t>
  </si>
  <si>
    <t>ﾌｸﾀﾞ ﾁﾅﾂ</t>
  </si>
  <si>
    <t>00094128529*</t>
  </si>
  <si>
    <t>井中　夏生</t>
  </si>
  <si>
    <t>ｲﾅｶ ﾅﾂｷ</t>
  </si>
  <si>
    <t>00164680126*</t>
  </si>
  <si>
    <t>INAKA</t>
  </si>
  <si>
    <t>近藤　瑠奈</t>
  </si>
  <si>
    <t>ｺﾝﾄﾞｳ ﾙﾅ</t>
  </si>
  <si>
    <t>00089263230*</t>
  </si>
  <si>
    <t>藤田　日菜</t>
  </si>
  <si>
    <t>ﾌｼﾞﾀ ﾋﾅ</t>
  </si>
  <si>
    <t>00092353022*</t>
  </si>
  <si>
    <t>岡澤　芙見</t>
  </si>
  <si>
    <t>ｵｶｻﾞﾜ ﾌﾐ</t>
  </si>
  <si>
    <t>00101486626*</t>
  </si>
  <si>
    <t>OKAZAWA</t>
  </si>
  <si>
    <t>Fumi</t>
  </si>
  <si>
    <t>眞田　桃花</t>
  </si>
  <si>
    <t>ｻﾅﾀﾞ ﾓﾓｶ</t>
  </si>
  <si>
    <t>SANADA</t>
  </si>
  <si>
    <t>北村　留奈</t>
  </si>
  <si>
    <t>ｷﾀﾑﾗ ﾙﾅ</t>
  </si>
  <si>
    <t>小林　沙羅</t>
  </si>
  <si>
    <t>ｺﾊﾞﾔｼ ｻﾗ</t>
  </si>
  <si>
    <t>00108143825*</t>
  </si>
  <si>
    <t>磯貝　咲妃音</t>
  </si>
  <si>
    <t>ｲｿｶﾞｲ ｻｷﾈ</t>
  </si>
  <si>
    <t>ISOGAI</t>
  </si>
  <si>
    <t>Sakine</t>
  </si>
  <si>
    <t>下村　百葉</t>
  </si>
  <si>
    <t>ｼﾓﾑﾗ ﾓﾓﾊ</t>
  </si>
  <si>
    <t>Momoha</t>
  </si>
  <si>
    <t>増田　真帆</t>
  </si>
  <si>
    <t>ﾏｽﾀﾞ ﾏﾎ</t>
  </si>
  <si>
    <t>00143743830*</t>
  </si>
  <si>
    <t>森田　実優</t>
  </si>
  <si>
    <t>ﾓﾘﾀ ﾐﾕ</t>
  </si>
  <si>
    <t>00090275326*</t>
  </si>
  <si>
    <t>鈴木　奏</t>
  </si>
  <si>
    <t>ｽｽﾞｷ ｶﾅ</t>
  </si>
  <si>
    <t>00163230419*</t>
  </si>
  <si>
    <t>笹田　涼華</t>
  </si>
  <si>
    <t>ｻｻﾀﾞ ｽｽﾞｶ</t>
  </si>
  <si>
    <t>00163230318*</t>
  </si>
  <si>
    <t>SASADA</t>
  </si>
  <si>
    <t>小林　千夏</t>
  </si>
  <si>
    <t>ｺﾊﾞﾔｼ ﾁﾅﾂ</t>
  </si>
  <si>
    <t>00163230217*</t>
  </si>
  <si>
    <t>辻川　茜</t>
  </si>
  <si>
    <t>ﾂｼﾞｶﾜ ｱｶﾈ</t>
  </si>
  <si>
    <t>00163230520*</t>
  </si>
  <si>
    <t>TSUJIKAWA</t>
  </si>
  <si>
    <t>門川　凛々子</t>
  </si>
  <si>
    <t>ﾓﾝｶﾜ ﾘﾘｺ</t>
  </si>
  <si>
    <t>00163230621*</t>
  </si>
  <si>
    <t>MONKAWA</t>
  </si>
  <si>
    <t>Ririko</t>
  </si>
  <si>
    <t>刀根　麻湖</t>
  </si>
  <si>
    <t>ﾄﾈ ﾏｺ</t>
  </si>
  <si>
    <t>00106094828*</t>
  </si>
  <si>
    <t>TONE</t>
  </si>
  <si>
    <t>川崎　麻衣</t>
  </si>
  <si>
    <t>ｶﾜｻｷ ﾏｲ</t>
  </si>
  <si>
    <t>00173648029*</t>
  </si>
  <si>
    <t>福島　真菜</t>
  </si>
  <si>
    <t>ﾌｸｼﾏ ﾏﾅ</t>
  </si>
  <si>
    <t>00107778232*</t>
  </si>
  <si>
    <t>FUKUSHIMA</t>
  </si>
  <si>
    <t>藤岡　愛唯</t>
  </si>
  <si>
    <t>ﾌｼﾞｵｶ ﾒｲ</t>
  </si>
  <si>
    <t>00173648130*</t>
  </si>
  <si>
    <t>池永　久美梨</t>
  </si>
  <si>
    <t>ｲｹﾅｶﾞ ｸﾐﾅ</t>
  </si>
  <si>
    <t>IKENAGA</t>
  </si>
  <si>
    <t>Kumina</t>
  </si>
  <si>
    <t>松井　なのか</t>
  </si>
  <si>
    <t>ﾏﾂｲ ﾅﾉｶ</t>
  </si>
  <si>
    <t>Nanoka</t>
  </si>
  <si>
    <t>松原　志歩</t>
  </si>
  <si>
    <t>ﾏﾂﾊﾞﾗ ｼﾎ</t>
  </si>
  <si>
    <t>小松　芽生</t>
  </si>
  <si>
    <t>ｺﾏﾂ ﾒｲ</t>
  </si>
  <si>
    <t>次郎垣内　友依</t>
  </si>
  <si>
    <t>ｼﾞﾛｳｶﾞｲﾁ ﾕｲ</t>
  </si>
  <si>
    <t>00089179438*</t>
  </si>
  <si>
    <t>JIROGAICHI</t>
  </si>
  <si>
    <t>藤原　麻友香</t>
  </si>
  <si>
    <t>ﾌｼﾞﾜﾗ ﾏﾕｶ</t>
  </si>
  <si>
    <t>00129444933*</t>
  </si>
  <si>
    <t>Mayuka</t>
  </si>
  <si>
    <t>佐藤　琴音</t>
  </si>
  <si>
    <t>ｻﾄｳ ｺﾄﾈ</t>
  </si>
  <si>
    <t>00110513112*</t>
  </si>
  <si>
    <t>本宮　亜希子</t>
  </si>
  <si>
    <t>ﾎﾝｸﾞｳ ｱｷｺ</t>
  </si>
  <si>
    <t>00077630124*</t>
  </si>
  <si>
    <t>HONGU</t>
  </si>
  <si>
    <t>Akiko</t>
  </si>
  <si>
    <t>若杉　栞奈</t>
  </si>
  <si>
    <t>ﾜｶｽｷﾞ ｶﾝﾅ</t>
  </si>
  <si>
    <t>00083639332*</t>
  </si>
  <si>
    <t>WAKASUGI</t>
  </si>
  <si>
    <t>川尻　絵留</t>
  </si>
  <si>
    <t>ｶﾜｼﾞﾘ ｴﾙ</t>
  </si>
  <si>
    <t>00114413317*</t>
  </si>
  <si>
    <t>KAWAJIRI</t>
  </si>
  <si>
    <t>Eru</t>
  </si>
  <si>
    <t>中澤　春香</t>
  </si>
  <si>
    <t>ﾅｶｻﾞﾜ ﾊﾙｶ</t>
  </si>
  <si>
    <t>00089455031*</t>
  </si>
  <si>
    <t>村上　舞衣</t>
  </si>
  <si>
    <t>ﾑﾗｶﾐ ﾏｲ</t>
  </si>
  <si>
    <t>00101222614*</t>
  </si>
  <si>
    <t>石田　ひより</t>
  </si>
  <si>
    <t>ｲｼﾀﾞ ﾋﾖﾘ</t>
  </si>
  <si>
    <t>00166883436*</t>
  </si>
  <si>
    <t>Hiyori</t>
  </si>
  <si>
    <t>川﨑　彩音</t>
  </si>
  <si>
    <t>ｶﾜｻｷ ｱﾔﾈ</t>
  </si>
  <si>
    <t>00166883537*</t>
  </si>
  <si>
    <t>竹　優花</t>
  </si>
  <si>
    <t>ﾀｹ ﾕｳｶ</t>
  </si>
  <si>
    <t>00090569231*</t>
  </si>
  <si>
    <t>TAKE</t>
  </si>
  <si>
    <t>安藤　妃那</t>
  </si>
  <si>
    <t>ｱﾝﾄﾞｳ ﾋﾅ</t>
  </si>
  <si>
    <t>00094142525*</t>
  </si>
  <si>
    <t>豊瀬　綾野</t>
  </si>
  <si>
    <t>ﾄﾖｾ ｱﾔﾉ</t>
  </si>
  <si>
    <t>00131293019*</t>
  </si>
  <si>
    <t>TOYOSE</t>
  </si>
  <si>
    <t>石戸　知奈</t>
  </si>
  <si>
    <t>ｲｼﾄﾞ ﾁﾅ</t>
  </si>
  <si>
    <t>00100048922*</t>
  </si>
  <si>
    <t>ISHIDO</t>
  </si>
  <si>
    <t>China</t>
  </si>
  <si>
    <t>戸田　奈菜羽</t>
  </si>
  <si>
    <t>ﾄﾀﾞ ﾅﾅﾊ</t>
  </si>
  <si>
    <t>00087954033*</t>
  </si>
  <si>
    <t>Nanaha</t>
  </si>
  <si>
    <t>丸尾　明代</t>
  </si>
  <si>
    <t>ﾏﾙｵ ｱｷﾖ</t>
  </si>
  <si>
    <t>00085556938*</t>
  </si>
  <si>
    <t>Akiyo</t>
  </si>
  <si>
    <t>藤田　吉乃</t>
  </si>
  <si>
    <t>ﾌｼﾞﾀ ﾖｼﾉ</t>
  </si>
  <si>
    <t>00121265118*</t>
  </si>
  <si>
    <t>仲野　舞</t>
  </si>
  <si>
    <t>ﾅｶﾉ ﾏｲ</t>
  </si>
  <si>
    <t>00166884235*</t>
  </si>
  <si>
    <t>末永　聖佳</t>
  </si>
  <si>
    <t>ｽｴﾅｶﾞ ｷﾖｶ</t>
  </si>
  <si>
    <t>00156118729*</t>
  </si>
  <si>
    <t>Kiyoka</t>
  </si>
  <si>
    <t>栗原　愛</t>
  </si>
  <si>
    <t>ｸﾘﾊﾗ ｱｲ</t>
  </si>
  <si>
    <t>00120091013*</t>
  </si>
  <si>
    <t>徳原　麻友</t>
  </si>
  <si>
    <t>ﾄｸﾊﾗ ﾏﾕ</t>
  </si>
  <si>
    <t>00173526529*</t>
  </si>
  <si>
    <t>TOKUHARA</t>
  </si>
  <si>
    <t>高原　ひなた</t>
  </si>
  <si>
    <t>ﾀｶﾊﾗ ﾋﾅﾀ</t>
  </si>
  <si>
    <t>澁谷　柚衣</t>
  </si>
  <si>
    <t>ｼﾌﾞﾀﾆ ﾕｲ</t>
  </si>
  <si>
    <t>00086343630*</t>
  </si>
  <si>
    <t>SHIBUTANI</t>
  </si>
  <si>
    <t>小澤　皐</t>
  </si>
  <si>
    <t>ｵｻﾞﾜ ｻﾂｷ</t>
  </si>
  <si>
    <t>00071114620*</t>
  </si>
  <si>
    <t>OZAWA</t>
  </si>
  <si>
    <t>村上　ひかる</t>
  </si>
  <si>
    <t>ﾑﾗｶﾐ ﾋｶﾙ</t>
  </si>
  <si>
    <t>00109962229*</t>
  </si>
  <si>
    <t>藤澤　夏海</t>
  </si>
  <si>
    <t>ﾌｼﾞｻﾜ ﾅﾂﾐ</t>
  </si>
  <si>
    <t>00166882435*</t>
  </si>
  <si>
    <t>古田　美月</t>
  </si>
  <si>
    <t>ﾌﾙﾀ ﾐﾂｷ</t>
  </si>
  <si>
    <t>00106417322*</t>
  </si>
  <si>
    <t>Mitsuki</t>
  </si>
  <si>
    <t>生田　朋</t>
  </si>
  <si>
    <t>ｲｸﾀ ﾄﾓ</t>
  </si>
  <si>
    <t>00143727024*</t>
  </si>
  <si>
    <t>田中　朝子</t>
  </si>
  <si>
    <t>ﾀﾅｶ ｱｻｺ</t>
  </si>
  <si>
    <t>Asako</t>
  </si>
  <si>
    <t>村上　風羽</t>
  </si>
  <si>
    <t>ﾑﾗｶﾐ ﾌｳ</t>
  </si>
  <si>
    <t>隅本　千遥</t>
  </si>
  <si>
    <t>ｽﾐﾓﾄ ﾁﾊﾙ</t>
  </si>
  <si>
    <t>00153672529*</t>
  </si>
  <si>
    <t>SUMIMOTO</t>
  </si>
  <si>
    <t>密井　みやび</t>
  </si>
  <si>
    <t>ﾐﾂｲ ﾐﾔﾋﾞ</t>
  </si>
  <si>
    <t>00075564734*</t>
  </si>
  <si>
    <t>MITSUI</t>
  </si>
  <si>
    <t>服部　七海</t>
  </si>
  <si>
    <t>ﾊｯﾄﾘ ﾅﾅﾐ</t>
  </si>
  <si>
    <t>00080281423*</t>
  </si>
  <si>
    <t>池田　ひな</t>
  </si>
  <si>
    <t>ｲｹﾀﾞ ﾋﾅ</t>
  </si>
  <si>
    <t>00091130115*</t>
  </si>
  <si>
    <t>小川　日菜子</t>
  </si>
  <si>
    <t>ｵｶﾞﾜ ﾋﾅｺ</t>
  </si>
  <si>
    <t>00104117418*</t>
  </si>
  <si>
    <t>Hinako</t>
  </si>
  <si>
    <t>棚橋　ほのか</t>
  </si>
  <si>
    <t>ﾀﾅﾊｼ ﾎﾉｶ</t>
  </si>
  <si>
    <t>00107744629*</t>
  </si>
  <si>
    <t>TANAHASHI</t>
  </si>
  <si>
    <t>長瀬　桃里</t>
  </si>
  <si>
    <t>ﾅｶﾞｾ ﾓﾓﾘ</t>
  </si>
  <si>
    <t>00102340414*</t>
  </si>
  <si>
    <t>Momori</t>
  </si>
  <si>
    <t>早川　菜緒</t>
  </si>
  <si>
    <t>ﾊﾔｶﾜ ﾅｵ</t>
  </si>
  <si>
    <t>00108192627*</t>
  </si>
  <si>
    <t>HAYAKAWA</t>
  </si>
  <si>
    <t>松梨　理佐子</t>
  </si>
  <si>
    <t>ﾏﾂﾅｼ ﾘｻｺ</t>
  </si>
  <si>
    <t>00115351521*</t>
  </si>
  <si>
    <t>MATSUNASHI</t>
  </si>
  <si>
    <t>Risako</t>
  </si>
  <si>
    <t>岡島　遥奈</t>
  </si>
  <si>
    <t>ｵｶｼﾞﾏ ﾊﾙﾅ</t>
  </si>
  <si>
    <t>00069400322*</t>
  </si>
  <si>
    <t>花光　帆乃華</t>
  </si>
  <si>
    <t>ﾊﾅﾐﾂ ﾎﾉｶ</t>
  </si>
  <si>
    <t>00094164327*</t>
  </si>
  <si>
    <t>内山　愛菜</t>
  </si>
  <si>
    <t>ｳﾁﾔﾏ ｴﾅ</t>
  </si>
  <si>
    <t>00119131016*</t>
  </si>
  <si>
    <t>Ena</t>
  </si>
  <si>
    <t>向井　久美子</t>
  </si>
  <si>
    <t>ﾑｶｲ ｸﾐｺ</t>
  </si>
  <si>
    <t>00097788241*</t>
  </si>
  <si>
    <t>MUKAI</t>
  </si>
  <si>
    <t>Kumiko</t>
  </si>
  <si>
    <t>西岡　瑞貴</t>
  </si>
  <si>
    <t>ﾆｼｵｶ ﾐｽﾞｷ</t>
  </si>
  <si>
    <t>00173223927*</t>
  </si>
  <si>
    <t>郡山　月花</t>
  </si>
  <si>
    <t>ｺｵﾘﾔﾏ ﾂｷｶ</t>
  </si>
  <si>
    <t>00076598742*</t>
  </si>
  <si>
    <t>KORIYAMA</t>
  </si>
  <si>
    <t>Tsukika</t>
  </si>
  <si>
    <t>小南　佑子</t>
  </si>
  <si>
    <t>ｺﾐﾅﾐ ﾕｳｺ</t>
  </si>
  <si>
    <t>00143725022*</t>
  </si>
  <si>
    <t>堀川　今日子</t>
  </si>
  <si>
    <t>ﾎﾘｶﾜ ｷｮｳｺ</t>
  </si>
  <si>
    <t>00106837934*</t>
  </si>
  <si>
    <t>HORIKAWA</t>
  </si>
  <si>
    <t>Kyoko</t>
  </si>
  <si>
    <t>前田　朱音</t>
  </si>
  <si>
    <t>ﾏｴﾀﾞ ｱｶﾈ</t>
  </si>
  <si>
    <t>00143724526*</t>
  </si>
  <si>
    <t>松金　里奈</t>
  </si>
  <si>
    <t>ﾏﾂｶﾈ ﾘﾅ</t>
  </si>
  <si>
    <t>00143724627*</t>
  </si>
  <si>
    <t>MATSUKANE</t>
  </si>
  <si>
    <t>吉識　史央里</t>
  </si>
  <si>
    <t>ﾖｼｷ ｼｵﾘ</t>
  </si>
  <si>
    <t>00143724930*</t>
  </si>
  <si>
    <t>YOSHIKI</t>
  </si>
  <si>
    <t>高木　美悠</t>
  </si>
  <si>
    <t>ﾀｶｷﾞ ﾐﾕｳ</t>
  </si>
  <si>
    <t>00088365333*</t>
  </si>
  <si>
    <t>筒井　穂乃茄</t>
  </si>
  <si>
    <t>ﾂﾂｲ ﾎﾉｶ</t>
  </si>
  <si>
    <t>00106526727*</t>
  </si>
  <si>
    <t>中川　千彩都</t>
  </si>
  <si>
    <t>ﾅｶｶﾞﾜ ﾁｻﾄ</t>
  </si>
  <si>
    <t>00153672428*</t>
  </si>
  <si>
    <t>Chisato</t>
  </si>
  <si>
    <t>櫨山　わかば</t>
  </si>
  <si>
    <t>ﾊｾﾞﾔﾏ ﾜｶﾊﾞ</t>
  </si>
  <si>
    <t>00121845122*</t>
  </si>
  <si>
    <t>HAZEYAMA</t>
  </si>
  <si>
    <t>Wakaba</t>
  </si>
  <si>
    <t>小林　弓珠</t>
  </si>
  <si>
    <t>ｺﾊﾞﾔｼ ﾕｽﾞ</t>
  </si>
  <si>
    <t>00103855830*</t>
  </si>
  <si>
    <t>Yuzu</t>
  </si>
  <si>
    <t>松村　佳代子</t>
  </si>
  <si>
    <t>ﾏﾂﾑﾗ ｶﾖｺ</t>
  </si>
  <si>
    <t>00107235725*</t>
  </si>
  <si>
    <t>Kayoko</t>
  </si>
  <si>
    <t>向井　優花</t>
  </si>
  <si>
    <t>ﾑｶｲ ﾕｳｶ</t>
  </si>
  <si>
    <t>00103982831*</t>
  </si>
  <si>
    <t>河口　くるみ</t>
  </si>
  <si>
    <t>ｶﾜｸﾞﾁ ｸﾙﾐ</t>
  </si>
  <si>
    <t>00166883032*</t>
  </si>
  <si>
    <t>冨森　杏</t>
  </si>
  <si>
    <t>ﾄﾐﾓﾘ ｱﾝ</t>
  </si>
  <si>
    <t>00105369024*</t>
  </si>
  <si>
    <t>TOMIMORI</t>
  </si>
  <si>
    <t>長岡　未菜</t>
  </si>
  <si>
    <t>ﾅｶﾞｵｶ ﾐﾅ</t>
  </si>
  <si>
    <t>00133649834*</t>
  </si>
  <si>
    <t>Mina</t>
  </si>
  <si>
    <t>北島　千聖</t>
  </si>
  <si>
    <t>ｷﾀｼﾞﾏ ﾁｻﾄ</t>
  </si>
  <si>
    <t>00113526624*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</si>
  <si>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</si>
  <si>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</si>
  <si>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</si>
  <si>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</si>
  <si>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</si>
  <si>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</si>
  <si>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</si>
  <si>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</si>
  <si>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</si>
  <si>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</si>
  <si>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山下　綾子</t>
  </si>
  <si>
    <t>ﾔﾏｼﾀ ｱﾔｺ</t>
  </si>
  <si>
    <t>林　怜</t>
  </si>
  <si>
    <t>ﾊﾔｼ ﾚｲ</t>
  </si>
  <si>
    <t>堀　日和</t>
  </si>
  <si>
    <t>ﾎﾘ ﾋﾖﾘ</t>
  </si>
  <si>
    <t>松林　心優</t>
  </si>
  <si>
    <t>ﾏﾂﾊﾞﾔｼ ﾐﾕ</t>
  </si>
  <si>
    <t>MATSUBAYASHI</t>
  </si>
  <si>
    <t>島塚　咲衣</t>
  </si>
  <si>
    <t>ｼﾏﾂｶ ｻｴ</t>
  </si>
  <si>
    <t>00088351025*</t>
  </si>
  <si>
    <t>SHIMATSUKA</t>
  </si>
  <si>
    <t>土手　七夏</t>
  </si>
  <si>
    <t>ﾄﾞﾃ ﾅﾅｶ</t>
  </si>
  <si>
    <t>00098974744*</t>
  </si>
  <si>
    <t>DOTE</t>
  </si>
  <si>
    <t>吉村　知華</t>
  </si>
  <si>
    <t>ﾖｼﾑﾗ ﾄﾓｶ</t>
  </si>
  <si>
    <t>00088347636*</t>
  </si>
  <si>
    <t>二ノ宮　沙那</t>
  </si>
  <si>
    <t>ﾆﾉﾐﾔ ｻﾅ</t>
  </si>
  <si>
    <t>00121798735*</t>
  </si>
  <si>
    <t>Sana</t>
  </si>
  <si>
    <t>平野　杏</t>
  </si>
  <si>
    <t>ﾋﾗﾉ ｱﾝｽﾞ</t>
  </si>
  <si>
    <t>00143730826*</t>
  </si>
  <si>
    <t>大林　由依</t>
  </si>
  <si>
    <t>ｵｵﾊﾞﾔｼ ﾕｲ</t>
  </si>
  <si>
    <t>00089520428*</t>
  </si>
  <si>
    <t>三宅　彩菜</t>
  </si>
  <si>
    <t>ﾐﾔｹ ｱﾔﾅ</t>
  </si>
  <si>
    <t>00106739531*</t>
  </si>
  <si>
    <t>吉村　優希</t>
  </si>
  <si>
    <t>ﾖｼﾑﾗ ﾕｳｷ</t>
  </si>
  <si>
    <t>00101581420*</t>
  </si>
  <si>
    <t>峰本　エマ</t>
  </si>
  <si>
    <t>ﾐﾈﾓﾄ ｴﾏ</t>
  </si>
  <si>
    <t>Ema</t>
  </si>
  <si>
    <t>高橋　怜子</t>
  </si>
  <si>
    <t>ﾀｶﾊｼ ﾚｲｺ</t>
  </si>
  <si>
    <t>00107593126*</t>
  </si>
  <si>
    <t>Reiko</t>
  </si>
  <si>
    <t>川瀬　智尋</t>
  </si>
  <si>
    <t>ｶﾜｾ ﾁﾋﾛ</t>
  </si>
  <si>
    <t>00173223523*</t>
  </si>
  <si>
    <t>中西　さくら</t>
  </si>
  <si>
    <t>ﾅｶﾆｼ ｻｸﾗ</t>
  </si>
  <si>
    <t>00084207021*</t>
  </si>
  <si>
    <t>太田　葵</t>
  </si>
  <si>
    <t>ｵｵﾀ ｱｵｲ</t>
  </si>
  <si>
    <t>00075960633*</t>
  </si>
  <si>
    <t>谷尾　春果</t>
  </si>
  <si>
    <t>ﾀﾆｵ ﾊﾙｶ</t>
  </si>
  <si>
    <t>00108139022*</t>
  </si>
  <si>
    <t>足立　璃莉子</t>
  </si>
  <si>
    <t>ｱﾀﾞﾁ ﾘﾘｺ</t>
  </si>
  <si>
    <t>00166884336*</t>
  </si>
  <si>
    <t>澤田　愛</t>
  </si>
  <si>
    <t>ｻﾜﾀﾞ ｱｲ</t>
  </si>
  <si>
    <t>00123132315*</t>
  </si>
  <si>
    <t>時永　志帆</t>
  </si>
  <si>
    <t>ﾄｷﾅｶﾞ ｼﾎ</t>
  </si>
  <si>
    <t>00123132113*</t>
  </si>
  <si>
    <t>TOKINAGA</t>
  </si>
  <si>
    <t>米田　江里奈</t>
  </si>
  <si>
    <t>ｺﾒﾀﾞ ｴﾘﾅ</t>
  </si>
  <si>
    <t>00123132214*</t>
  </si>
  <si>
    <t>KOMEDA</t>
  </si>
  <si>
    <t>玉本　咲楽</t>
  </si>
  <si>
    <t>ﾀﾏﾓﾄ ｻｸﾗ</t>
  </si>
  <si>
    <t>00096250931*</t>
  </si>
  <si>
    <t>TAMAMOTO</t>
  </si>
  <si>
    <t>多田　千緒里</t>
  </si>
  <si>
    <t>ﾀﾀﾞ ﾁｵﾘ</t>
  </si>
  <si>
    <t>00078116831*</t>
  </si>
  <si>
    <t>宮下　実羽</t>
  </si>
  <si>
    <t>ﾐﾔｼﾀ ﾐｳ</t>
  </si>
  <si>
    <t>00077451529*</t>
  </si>
  <si>
    <t>丸本　あみり</t>
  </si>
  <si>
    <t>ﾏﾙﾓﾄ ｱﾐﾘ</t>
  </si>
  <si>
    <t>00084240422*</t>
  </si>
  <si>
    <t>MARUMOTO</t>
  </si>
  <si>
    <t>Amiri</t>
  </si>
  <si>
    <t>宮﨑　奈桜</t>
  </si>
  <si>
    <t>ﾐﾔｻﾞｷ ﾅｵ</t>
  </si>
  <si>
    <t>00164679841*</t>
  </si>
  <si>
    <t>渡邉　爽帆</t>
  </si>
  <si>
    <t>ﾜﾀﾅﾍﾞ ｻﾔﾎ</t>
  </si>
  <si>
    <t>00089986949*</t>
  </si>
  <si>
    <t>Sayaho</t>
  </si>
  <si>
    <t>津田　夢帆</t>
  </si>
  <si>
    <t>ﾂﾀﾞ ﾕﾒﾎ</t>
  </si>
  <si>
    <t>00079839440*</t>
  </si>
  <si>
    <t>上田　万葉</t>
  </si>
  <si>
    <t>ｳｴﾀﾞ ﾏﾖ</t>
  </si>
  <si>
    <t>00110171314*</t>
  </si>
  <si>
    <t>Mayo</t>
  </si>
  <si>
    <t>関　麻衣子</t>
  </si>
  <si>
    <t>ｾｷ ﾏｲｺ</t>
  </si>
  <si>
    <t>00106250721*</t>
  </si>
  <si>
    <t>Maiko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</si>
  <si>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</si>
  <si>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</si>
  <si>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</si>
  <si>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</si>
  <si>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</si>
  <si>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</si>
  <si>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</si>
  <si>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</si>
  <si>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</si>
  <si>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</si>
  <si>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</si>
  <si>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</si>
  <si>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</si>
  <si>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</si>
  <si>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</si>
  <si>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</si>
  <si>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</si>
  <si>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楠本　真緒</t>
  </si>
  <si>
    <t>ｸｽﾓﾄ ﾏｵ</t>
  </si>
  <si>
    <t>00147288434*</t>
  </si>
  <si>
    <t>岸田　真弦</t>
  </si>
  <si>
    <t>ｷｼﾀﾞ ﾏｵ</t>
  </si>
  <si>
    <t>00120036315*</t>
  </si>
  <si>
    <t>草野　湖子</t>
  </si>
  <si>
    <t>ｸｻﾉ ｺｺ</t>
  </si>
  <si>
    <t>00131294727*</t>
  </si>
  <si>
    <t>KUSANO</t>
  </si>
  <si>
    <t>清水　つばさ</t>
  </si>
  <si>
    <t>ｼﾐｽﾞ ﾂﾊﾞｻ</t>
  </si>
  <si>
    <t>00111797430*</t>
  </si>
  <si>
    <t>杉山　侑</t>
  </si>
  <si>
    <t>ｽｷﾞﾔﾏ ﾕｳ</t>
  </si>
  <si>
    <t>00143730624*</t>
  </si>
  <si>
    <t>志水　伽江</t>
  </si>
  <si>
    <t>ｼﾐｽﾞ ｶｴ</t>
  </si>
  <si>
    <t>00075984740*</t>
  </si>
  <si>
    <t>橋本　知里</t>
  </si>
  <si>
    <t>ﾊｼﾓﾄ ﾁｻﾄ</t>
  </si>
  <si>
    <t>00080496734*</t>
  </si>
  <si>
    <t>西山　愛華</t>
  </si>
  <si>
    <t>ﾆｼﾔﾏ ｱｲｶ</t>
  </si>
  <si>
    <t>00090287733*</t>
  </si>
  <si>
    <t>北村　茉璃彩</t>
  </si>
  <si>
    <t>ｷﾀﾑﾗ ﾏﾘｻ</t>
  </si>
  <si>
    <t>00099564235*</t>
  </si>
  <si>
    <t>Marisa</t>
  </si>
  <si>
    <t>友久　実咲</t>
  </si>
  <si>
    <t>ﾄﾓﾋｻ ﾐｻｷ</t>
  </si>
  <si>
    <t>00104388125*</t>
  </si>
  <si>
    <t>TOMOHISA</t>
  </si>
  <si>
    <t>木田　直歩</t>
  </si>
  <si>
    <t>ｷﾀﾞ ﾅﾎ</t>
  </si>
  <si>
    <t>00106120616*</t>
  </si>
  <si>
    <t>高木　彩瑛</t>
  </si>
  <si>
    <t>ﾀｶｷﾞ ｻｴ</t>
  </si>
  <si>
    <t>00100513717*</t>
  </si>
  <si>
    <t>秋山　祐衣</t>
  </si>
  <si>
    <t>ｱｷﾔﾏ ﾕｲ</t>
  </si>
  <si>
    <t>00126638228*</t>
  </si>
  <si>
    <t>林　千夏</t>
  </si>
  <si>
    <t>ﾊﾔｼ ﾁﾅﾂ</t>
  </si>
  <si>
    <t>久龍　未空</t>
  </si>
  <si>
    <t>ｸﾘｭｳ ﾐｸ</t>
  </si>
  <si>
    <t>00123976028*</t>
  </si>
  <si>
    <t>KURYU</t>
  </si>
  <si>
    <t>中村　渚月</t>
  </si>
  <si>
    <t>ﾅｶﾑﾗ ﾅﾂｷ</t>
  </si>
  <si>
    <t>髙場　茄乃</t>
  </si>
  <si>
    <t>ﾀｶﾊﾞ ｶﾉ</t>
  </si>
  <si>
    <t>00071008420*</t>
  </si>
  <si>
    <t>TAKABA</t>
  </si>
  <si>
    <t>泉　淳奈</t>
  </si>
  <si>
    <t>ｲｽﾞﾐ ｼﾞｭﾝﾅ</t>
  </si>
  <si>
    <t>00116799033*</t>
  </si>
  <si>
    <t>Junna</t>
  </si>
  <si>
    <t>史　絢華</t>
  </si>
  <si>
    <t>ｼ ｱﾔｶ</t>
  </si>
  <si>
    <t>00111166925*</t>
  </si>
  <si>
    <t>SHI</t>
  </si>
  <si>
    <t>正垣　早彩</t>
  </si>
  <si>
    <t>ｼｮｳｶﾞｷ ｻﾔ</t>
  </si>
  <si>
    <t>00087769946*</t>
  </si>
  <si>
    <t>SHOGAKI</t>
  </si>
  <si>
    <t>小谷　彩乃</t>
  </si>
  <si>
    <t>ｺﾀﾞﾆ ｱﾔﾉ</t>
  </si>
  <si>
    <t>00143722120*</t>
  </si>
  <si>
    <t>KODANI</t>
  </si>
  <si>
    <t>岩本　真歩</t>
  </si>
  <si>
    <t>ｲﾜﾓﾄ ﾏﾎ</t>
  </si>
  <si>
    <t>00090275932*</t>
  </si>
  <si>
    <t>進藤　秋穂</t>
  </si>
  <si>
    <t>ｼﾝﾄﾞｳ ｱｷﾎ</t>
  </si>
  <si>
    <t>00092416628*</t>
  </si>
  <si>
    <t>中澤　麻友</t>
  </si>
  <si>
    <t>ﾅｶｻﾞﾜ ﾏﾕ</t>
  </si>
  <si>
    <t>00093865738*</t>
  </si>
  <si>
    <t>奥澤　虹雨</t>
  </si>
  <si>
    <t>ｵｸｻﾞﾜ ｺｳ</t>
  </si>
  <si>
    <t>00102414820*</t>
  </si>
  <si>
    <t>OKUZAWA</t>
  </si>
  <si>
    <t>河本　優希</t>
  </si>
  <si>
    <t>ｶﾜﾓﾄ ﾕｷ</t>
  </si>
  <si>
    <t>00100613213*</t>
  </si>
  <si>
    <t>木村　心咲</t>
  </si>
  <si>
    <t>ｷﾑﾗ ﾐｻｷ</t>
  </si>
  <si>
    <t>00108021416*</t>
  </si>
  <si>
    <t>平瀬　由乃</t>
  </si>
  <si>
    <t>ﾋﾗｾ ﾕｷﾉ</t>
  </si>
  <si>
    <t>00111586123*</t>
  </si>
  <si>
    <t>HIRASE</t>
  </si>
  <si>
    <t>森　望来</t>
  </si>
  <si>
    <t>ﾓﾘ ﾐﾗｲ</t>
  </si>
  <si>
    <t>00107532927*</t>
  </si>
  <si>
    <t>長澤　小雪</t>
  </si>
  <si>
    <t>ﾅｶﾞｻﾜ ｺﾕｷ</t>
  </si>
  <si>
    <t>市　柚月</t>
  </si>
  <si>
    <t>ｲﾁ ﾕﾂﾞｷ</t>
  </si>
  <si>
    <t>00200009555*</t>
  </si>
  <si>
    <t>ICHI</t>
  </si>
  <si>
    <t>池田　心</t>
  </si>
  <si>
    <t>ｲｹﾀﾞ ｺｺﾛ</t>
  </si>
  <si>
    <t>00180003990*</t>
  </si>
  <si>
    <t>畠中　元香</t>
  </si>
  <si>
    <t>ﾊﾀﾅｶ ﾓﾄｺ</t>
  </si>
  <si>
    <t>00079437737*</t>
  </si>
  <si>
    <t>Motoko</t>
  </si>
  <si>
    <t>内山　京子</t>
  </si>
  <si>
    <t>ｳﾁﾔﾏ ｷｮｳｺ</t>
  </si>
  <si>
    <t>00200009274*</t>
  </si>
  <si>
    <t>志原　那歩</t>
  </si>
  <si>
    <t>ｼﾊﾗ ﾅﾎ</t>
  </si>
  <si>
    <t>00180000220*</t>
  </si>
  <si>
    <t>SHIHARA</t>
  </si>
  <si>
    <t>佐藤　小花</t>
  </si>
  <si>
    <t>ｻﾄｳ ｺﾊﾅ</t>
  </si>
  <si>
    <t>00112985329*</t>
  </si>
  <si>
    <t>Kohana</t>
  </si>
  <si>
    <t>武田　彩花</t>
  </si>
  <si>
    <t>ﾀｹﾀﾞ ｱﾔｶ</t>
  </si>
  <si>
    <t>00200011889*</t>
  </si>
  <si>
    <t>髙田　純花</t>
  </si>
  <si>
    <t>ﾀｶﾀﾞ ｽﾐｶ</t>
  </si>
  <si>
    <t>00200011891*</t>
  </si>
  <si>
    <t>渡邊　菜摘</t>
  </si>
  <si>
    <t>ﾜﾀﾅﾍﾞ ﾅﾂﾐ</t>
  </si>
  <si>
    <t>00200011894*</t>
  </si>
  <si>
    <t>大木　鈴奈</t>
  </si>
  <si>
    <t>ｵｵｷ ﾚﾅ</t>
  </si>
  <si>
    <t>00078115931*</t>
  </si>
  <si>
    <t>三波　瑠音</t>
  </si>
  <si>
    <t>ｻﾝｱﾐ ﾙﾈ</t>
  </si>
  <si>
    <t>00173647836*</t>
  </si>
  <si>
    <t>SANNAMI</t>
  </si>
  <si>
    <t>Rune</t>
  </si>
  <si>
    <t>菅　美風</t>
  </si>
  <si>
    <t>ｽｶﾞ ﾐｼｶ</t>
  </si>
  <si>
    <t>00164114421*</t>
  </si>
  <si>
    <t>SUGA</t>
  </si>
  <si>
    <t>Mishika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</si>
  <si>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</si>
  <si>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</si>
  <si>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</si>
  <si>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</si>
  <si>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</si>
  <si>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</si>
  <si>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</si>
  <si>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</si>
  <si>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</si>
  <si>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</si>
  <si>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</si>
  <si>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</si>
  <si>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</si>
  <si>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</si>
  <si>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利國　文音</t>
  </si>
  <si>
    <t>ﾄｼｸﾆ ｱﾔﾈ</t>
  </si>
  <si>
    <t>00144252018*</t>
  </si>
  <si>
    <t>TOSHIKUNI</t>
  </si>
  <si>
    <t>片山　萌絵</t>
  </si>
  <si>
    <t>ｶﾀﾔﾏ ﾓｴ</t>
  </si>
  <si>
    <t>00200005151*</t>
  </si>
  <si>
    <t>真木　美羽</t>
  </si>
  <si>
    <t>ﾏｷ ﾐｳ</t>
  </si>
  <si>
    <t>00180002540*</t>
  </si>
  <si>
    <t>奥井　麻由</t>
  </si>
  <si>
    <t>ｵｸｲ ﾏﾕ</t>
  </si>
  <si>
    <t>00180004418*</t>
  </si>
  <si>
    <t>米原　千尋</t>
  </si>
  <si>
    <t>ﾖﾈﾊﾗ ﾁﾋﾛ</t>
  </si>
  <si>
    <t>00143723121*</t>
  </si>
  <si>
    <t>YONEHARA</t>
  </si>
  <si>
    <t>舟橋　美希</t>
  </si>
  <si>
    <t>ﾌﾅﾊｼ ﾐｷ</t>
  </si>
  <si>
    <t>00200010080*</t>
  </si>
  <si>
    <t>FUNAHASHI</t>
  </si>
  <si>
    <t>日下　瑞希</t>
  </si>
  <si>
    <t>ｸｻｶ ﾐｽﾞｷ</t>
  </si>
  <si>
    <t>00180004735*</t>
  </si>
  <si>
    <t>三ツ石　彩夏</t>
  </si>
  <si>
    <t>ﾐﾂｲｼ ｱﾔｶ</t>
  </si>
  <si>
    <t>00180000082*</t>
  </si>
  <si>
    <t>MITSUISHI</t>
  </si>
  <si>
    <t>今津　花巴</t>
  </si>
  <si>
    <t>ｲﾏﾂﾞ ﾊﾅﾊ</t>
  </si>
  <si>
    <t>00115798435*</t>
  </si>
  <si>
    <t>IMAZU</t>
  </si>
  <si>
    <t>Hanaha</t>
  </si>
  <si>
    <t>松田　空</t>
  </si>
  <si>
    <t>ﾏﾂﾀﾞ ｿﾗ</t>
  </si>
  <si>
    <t>00200013319*</t>
  </si>
  <si>
    <t>國見　砂星</t>
  </si>
  <si>
    <t>ｸﾆﾐ ｻﾘｱ</t>
  </si>
  <si>
    <t>00115488633*</t>
  </si>
  <si>
    <t>KUNIMI</t>
  </si>
  <si>
    <t>Saria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</si>
  <si>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</si>
  <si>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</si>
  <si>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</si>
  <si>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</si>
  <si>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</si>
  <si>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</si>
  <si>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</si>
  <si>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</si>
  <si>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</si>
  <si>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</si>
  <si>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</si>
  <si>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</si>
  <si>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</si>
  <si>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</si>
  <si>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</si>
  <si>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津田　妃茉里</t>
  </si>
  <si>
    <t>ﾂﾀﾞ ﾋﾏﾘ</t>
  </si>
  <si>
    <t>00115016216*</t>
  </si>
  <si>
    <t>Himari</t>
  </si>
  <si>
    <t>葛原　沙知</t>
  </si>
  <si>
    <t>ｸｽﾞﾊﾗ ｻﾁ</t>
  </si>
  <si>
    <t>00111991325*</t>
  </si>
  <si>
    <t>KUZUHARA</t>
  </si>
  <si>
    <t>Sachi</t>
  </si>
  <si>
    <t>木村　亜弥</t>
  </si>
  <si>
    <t>ｷﾑﾗ ｱﾔ</t>
  </si>
  <si>
    <t>00200025881*</t>
  </si>
  <si>
    <t>Aya</t>
  </si>
  <si>
    <t>加藤　えみか</t>
  </si>
  <si>
    <t>ｶﾄｳ ｴﾐｶ</t>
  </si>
  <si>
    <t>00153677433*</t>
  </si>
  <si>
    <t>Emika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</si>
  <si>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</si>
  <si>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</si>
  <si>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</si>
  <si>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</si>
  <si>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</si>
  <si>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</si>
  <si>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</si>
  <si>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野口　莉紗</t>
  </si>
  <si>
    <t>ﾉｸﾞﾁ ﾘｻ</t>
  </si>
  <si>
    <t>00200022410*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</si>
  <si>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</si>
  <si>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</si>
  <si>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</si>
  <si>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</si>
  <si>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</si>
  <si>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</si>
  <si>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</si>
  <si>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</si>
  <si>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</si>
  <si>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</si>
  <si>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</si>
  <si>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</si>
  <si>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</si>
  <si>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</si>
  <si>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Chisuzu</t>
  </si>
  <si>
    <t>高野　夕奈</t>
  </si>
  <si>
    <t>ﾀｶﾉ ﾕｳﾅ</t>
  </si>
  <si>
    <t>00116506221*</t>
  </si>
  <si>
    <t>作本　真里奈</t>
  </si>
  <si>
    <t>ｻｸﾓﾄ ﾏﾘﾅ</t>
  </si>
  <si>
    <t>00113418725*</t>
  </si>
  <si>
    <t>Marina</t>
  </si>
  <si>
    <t>大西　凜</t>
  </si>
  <si>
    <t>ｵｵﾆｼ ﾘﾝ</t>
  </si>
  <si>
    <t>00113217116*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</si>
  <si>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</si>
  <si>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</si>
  <si>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</si>
  <si>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</si>
  <si>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</si>
  <si>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</si>
  <si>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</si>
  <si>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</si>
  <si>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</si>
  <si>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小松　夏歩</t>
  </si>
  <si>
    <t>ｺﾏﾂ ｶﾎ</t>
  </si>
  <si>
    <t>00115953327*</t>
  </si>
  <si>
    <t>杉本　響</t>
  </si>
  <si>
    <t>ｽｷﾞﾓﾄ ﾕﾗ</t>
  </si>
  <si>
    <t>00200034153*</t>
  </si>
  <si>
    <t>横田　亜依</t>
  </si>
  <si>
    <t>ﾖｺﾀ ｱｲ</t>
  </si>
  <si>
    <t>00200034147*</t>
  </si>
  <si>
    <t>倉田　怜奈</t>
  </si>
  <si>
    <t>ｸﾗﾀ ﾚﾅ</t>
  </si>
  <si>
    <t>00200034142*</t>
  </si>
  <si>
    <t>KURATA</t>
  </si>
  <si>
    <t>平野　真衣</t>
  </si>
  <si>
    <t>ﾋﾗﾉ ﾏｲ</t>
  </si>
  <si>
    <t>00200034138*</t>
  </si>
  <si>
    <t>蒲生　彩水</t>
  </si>
  <si>
    <t>ｶﾞﾓｳ ｱﾔﾐ</t>
  </si>
  <si>
    <t>00200034135*</t>
  </si>
  <si>
    <t>GAMO</t>
  </si>
  <si>
    <t>大倉　倭歌</t>
  </si>
  <si>
    <t>ｵｵｸﾗ ﾜｶ</t>
  </si>
  <si>
    <t>00200034133*</t>
  </si>
  <si>
    <t>OKURA</t>
  </si>
  <si>
    <t>Waka</t>
  </si>
  <si>
    <t>遠藤　由姫衣</t>
  </si>
  <si>
    <t>ｴﾝﾄﾞｳ ﾕｷｴ</t>
  </si>
  <si>
    <t>00144304319*</t>
  </si>
  <si>
    <t>Yukie</t>
  </si>
  <si>
    <t>山本　葵生</t>
  </si>
  <si>
    <t>ﾔﾏﾓﾄ ｱｵｲ</t>
  </si>
  <si>
    <t>00200029484*</t>
  </si>
  <si>
    <t>濱口　姫生</t>
  </si>
  <si>
    <t>ﾊﾏｸﾞﾁ ﾋﾅﾘ</t>
  </si>
  <si>
    <t>00146025826*</t>
  </si>
  <si>
    <t>Hinari</t>
  </si>
  <si>
    <t>西田　麻未</t>
  </si>
  <si>
    <t>ﾆｼﾀﾞ ﾏﾐ</t>
  </si>
  <si>
    <t>00119512423*</t>
  </si>
  <si>
    <t>中水　舞乃</t>
  </si>
  <si>
    <t>ﾅｶﾐｽﾞ ﾏﾉ</t>
  </si>
  <si>
    <t>00200032184*</t>
  </si>
  <si>
    <t>NAKAMIZU</t>
  </si>
  <si>
    <t>Mano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</si>
  <si>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</si>
  <si>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</si>
  <si>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</si>
  <si>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</si>
  <si>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</si>
  <si>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</si>
  <si>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</si>
  <si>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</si>
  <si>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</si>
  <si>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森　日和</t>
  </si>
  <si>
    <t>ﾓﾘ ﾋﾖﾘ</t>
  </si>
  <si>
    <t>00117808025*</t>
  </si>
  <si>
    <t>有賀　光理</t>
  </si>
  <si>
    <t>ｱﾙｶﾞ ﾋｶﾘ</t>
  </si>
  <si>
    <t>00200031401*</t>
  </si>
  <si>
    <t>ARUGA</t>
  </si>
  <si>
    <t>西上　春香</t>
  </si>
  <si>
    <t>ﾆｼｳｴ ﾊﾙｶ</t>
  </si>
  <si>
    <t>00200031371*</t>
  </si>
  <si>
    <t>NISHIUE</t>
  </si>
  <si>
    <t>塚本　舞</t>
  </si>
  <si>
    <t>ﾂｶﾓﾄ ﾏｲ</t>
  </si>
  <si>
    <t>00112946629*</t>
  </si>
  <si>
    <t>土田　真由</t>
  </si>
  <si>
    <t>ﾂﾁﾀﾞ ﾏﾕ</t>
  </si>
  <si>
    <t>00200038687*</t>
  </si>
  <si>
    <t>井口　彩子</t>
  </si>
  <si>
    <t>ｲｸﾞﾁ ｱﾔｺ</t>
  </si>
  <si>
    <t>00200030950*</t>
  </si>
  <si>
    <t>北原　琉香</t>
  </si>
  <si>
    <t>ｷﾀﾊﾗ ﾙｶ</t>
  </si>
  <si>
    <t>00200037137*</t>
  </si>
  <si>
    <t>KITAHARA</t>
  </si>
  <si>
    <t>Ruka</t>
  </si>
  <si>
    <t>細川　瑛梨華</t>
  </si>
  <si>
    <t>ﾎｿｶﾜ ｴﾘｶ</t>
  </si>
  <si>
    <t>00116916327*</t>
  </si>
  <si>
    <t>正木　美琴</t>
  </si>
  <si>
    <t>ﾏｻｷ ﾐｺﾄ</t>
  </si>
  <si>
    <t>00146661731*</t>
  </si>
  <si>
    <t>Mikoto</t>
  </si>
  <si>
    <t>玉川　華菜</t>
  </si>
  <si>
    <t>ﾀﾏｶﾞﾜ ﾊﾙﾅ</t>
  </si>
  <si>
    <t>00119535630*</t>
  </si>
  <si>
    <t>TAMAGAWA</t>
  </si>
  <si>
    <t>足立　結野</t>
  </si>
  <si>
    <t>ｱﾀﾞﾁ ﾕﾉ</t>
  </si>
  <si>
    <t>00117207018*</t>
  </si>
  <si>
    <t>奥　珠希</t>
  </si>
  <si>
    <t>ｵｸ ﾀﾏｷ</t>
  </si>
  <si>
    <t>00200041466*</t>
  </si>
  <si>
    <t>OKU</t>
  </si>
  <si>
    <t>後藤　綾乃</t>
  </si>
  <si>
    <t>ｺﾞﾄｳ ｱﾔﾉ</t>
  </si>
  <si>
    <t>00200041458*</t>
  </si>
  <si>
    <t>濵　渚紗</t>
  </si>
  <si>
    <t>ﾊﾏ ﾅｷﾞｻ</t>
  </si>
  <si>
    <t>00114030099*</t>
  </si>
  <si>
    <t>森　一華</t>
  </si>
  <si>
    <t>ﾓﾘ ｲﾁｶ</t>
  </si>
  <si>
    <t>00116153219*</t>
  </si>
  <si>
    <t>岩本　彩李</t>
  </si>
  <si>
    <t>ｲﾜﾓﾄ ｱﾔﾘ</t>
  </si>
  <si>
    <t>00110708623*</t>
  </si>
  <si>
    <t>Ayari</t>
  </si>
  <si>
    <t>和田　紗季</t>
  </si>
  <si>
    <t>ﾜﾀﾞ ｻｷ</t>
  </si>
  <si>
    <t>00130643421*</t>
  </si>
  <si>
    <t>稲荷　未来</t>
  </si>
  <si>
    <t>ｲﾅﾘ ﾐｸ</t>
  </si>
  <si>
    <t>00118509024*</t>
  </si>
  <si>
    <t>INARI</t>
  </si>
  <si>
    <t>栗林　佑里</t>
  </si>
  <si>
    <t>ｸﾘﾊﾞﾔｼ ﾕﾘ</t>
  </si>
  <si>
    <t>00113418220*</t>
  </si>
  <si>
    <t>才木　帆乃海</t>
  </si>
  <si>
    <t>ｻｲｷ ﾎﾉｶ</t>
  </si>
  <si>
    <t>00200056222*</t>
  </si>
  <si>
    <t>SAIKI</t>
  </si>
  <si>
    <t>下田　優衣</t>
  </si>
  <si>
    <t>ｼﾓﾀﾞ ﾕｲ</t>
  </si>
  <si>
    <t>00200048100*</t>
  </si>
  <si>
    <t>栗山　未有</t>
  </si>
  <si>
    <t>ｸﾘﾔﾏ ﾐﾕ</t>
  </si>
  <si>
    <t>00200044729*</t>
  </si>
  <si>
    <t>東　莉奈</t>
  </si>
  <si>
    <t>ﾋｶﾞｼ ﾘﾅ</t>
  </si>
  <si>
    <t>00118295531*</t>
  </si>
  <si>
    <t>木村　野々花</t>
  </si>
  <si>
    <t>ｷﾑﾗ ﾉﾉｶ</t>
  </si>
  <si>
    <t>00200046987*</t>
  </si>
  <si>
    <t>又葉　理才</t>
  </si>
  <si>
    <t>ﾏﾀﾊﾞ ﾘｻ</t>
  </si>
  <si>
    <t>00200055896*</t>
  </si>
  <si>
    <t>MATABA</t>
  </si>
  <si>
    <t>上村　葉</t>
  </si>
  <si>
    <t>ｶﾐﾑﾗ ﾖｳ</t>
  </si>
  <si>
    <t>00200044135*</t>
  </si>
  <si>
    <t>Yo</t>
  </si>
  <si>
    <t>金尾　有紗</t>
  </si>
  <si>
    <t>ｶﾅｵ ｱﾘｻ</t>
  </si>
  <si>
    <t>00146205826*</t>
  </si>
  <si>
    <t>KANAO</t>
  </si>
  <si>
    <t>宮岡　悠子</t>
  </si>
  <si>
    <t>ﾐﾔｵｶ ﾕｳｺ</t>
  </si>
  <si>
    <t>大分県</t>
    <rPh sb="0" eb="3">
      <t>オオイタケン</t>
    </rPh>
    <phoneticPr fontId="4"/>
  </si>
  <si>
    <t>00117934227*</t>
  </si>
  <si>
    <t>MIYAOKA</t>
  </si>
  <si>
    <t>横山　恵理菜</t>
  </si>
  <si>
    <t>ﾖｺﾔﾏ ｴﾘﾅ</t>
  </si>
  <si>
    <t>00111008819*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</si>
  <si>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</si>
  <si>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</si>
  <si>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</si>
  <si>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</si>
  <si>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</si>
  <si>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</si>
  <si>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</si>
  <si>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</si>
  <si>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</si>
  <si>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</si>
  <si>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</si>
  <si>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</si>
  <si>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</si>
  <si>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</si>
  <si>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</si>
  <si>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</si>
  <si>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</si>
  <si>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</si>
  <si>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吉田　菜々夏</t>
  </si>
  <si>
    <t>ﾖｼﾀﾞ ﾅﾅｶ</t>
  </si>
  <si>
    <t>00200068056*</t>
  </si>
  <si>
    <t>奥　理琴</t>
  </si>
  <si>
    <t>ｵｸ ﾘｺﾄ</t>
  </si>
  <si>
    <t>00200068047*</t>
  </si>
  <si>
    <t>Rikoto</t>
  </si>
  <si>
    <t>竹内　里緒</t>
  </si>
  <si>
    <t>ﾀｹｳﾁ ﾘｵ</t>
  </si>
  <si>
    <t>00200068032*</t>
  </si>
  <si>
    <t>水越　真咲</t>
  </si>
  <si>
    <t>ﾐｽﾞｺｼ ﾏｻｷ</t>
  </si>
  <si>
    <t>00200067791*</t>
  </si>
  <si>
    <t>梶　莉央</t>
  </si>
  <si>
    <t>ｶｼﾞ ﾘｵ</t>
  </si>
  <si>
    <t>00200092535*</t>
  </si>
  <si>
    <t>堀口　花凪</t>
  </si>
  <si>
    <t>ﾎﾘｸﾞﾁ ﾊﾅ</t>
  </si>
  <si>
    <t>00200099114*</t>
  </si>
  <si>
    <t>金子　みすゞ</t>
  </si>
  <si>
    <t>ｶﾈｺ ﾐｽｽﾞ</t>
  </si>
  <si>
    <t>00200036793*</t>
  </si>
  <si>
    <t>尾田　祭</t>
  </si>
  <si>
    <t>ｵﾀﾞ ﾏﾂﾘ</t>
  </si>
  <si>
    <t>00073511623*</t>
  </si>
  <si>
    <t>Matsuri</t>
  </si>
  <si>
    <t>亀井　幹菜</t>
  </si>
  <si>
    <t>ｶﾒｲ ﾐｷﾅ</t>
  </si>
  <si>
    <t>大阪府</t>
    <rPh sb="0" eb="3">
      <t>オオサカフ</t>
    </rPh>
    <phoneticPr fontId="5"/>
  </si>
  <si>
    <t>00112708928*</t>
  </si>
  <si>
    <t>KAMEI</t>
  </si>
  <si>
    <t>Mikina</t>
  </si>
  <si>
    <t>宮前　有里</t>
  </si>
  <si>
    <t>ﾐﾔﾏｴ ﾕﾘ</t>
  </si>
  <si>
    <t>00114562425*</t>
  </si>
  <si>
    <t>野村　安希</t>
  </si>
  <si>
    <t>ﾉﾑﾗ ｱｷ</t>
  </si>
  <si>
    <t>00118966839*</t>
  </si>
  <si>
    <t>谷口　蒼依</t>
  </si>
  <si>
    <t>ﾀﾆｸﾞﾁ ｱｵｲ</t>
  </si>
  <si>
    <t>00200091032*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</si>
  <si>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</si>
  <si>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</si>
  <si>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</si>
  <si>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</si>
  <si>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</si>
  <si>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</si>
  <si>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</si>
  <si>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</si>
  <si>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</si>
  <si>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塩谷　美月</t>
  </si>
  <si>
    <t>ｼｵﾔ ﾐﾂﾞｷ</t>
  </si>
  <si>
    <t>00114800317*</t>
  </si>
  <si>
    <t>千田　かりん</t>
  </si>
  <si>
    <t>ｾﾝﾀﾞ ｶﾘﾝ</t>
  </si>
  <si>
    <t>00200080212*</t>
  </si>
  <si>
    <t>小林　奈央子</t>
  </si>
  <si>
    <t>ｺﾊﾞﾔｼ ﾅｵｺ</t>
  </si>
  <si>
    <t>00200082863*</t>
  </si>
  <si>
    <t>森田　帆南</t>
  </si>
  <si>
    <t>ﾓﾘﾀ ﾎﾅﾐ</t>
  </si>
  <si>
    <t>00200087740*</t>
  </si>
  <si>
    <t>Honami</t>
  </si>
  <si>
    <t>森田　晴菜</t>
  </si>
  <si>
    <t>ﾓﾘﾀ ﾊﾙﾅ</t>
  </si>
  <si>
    <t>00142555325*</t>
  </si>
  <si>
    <t>濵田　志乃</t>
  </si>
  <si>
    <t>ﾊﾏﾀﾞ ﾕｷﾉ</t>
  </si>
  <si>
    <t>00113554019*</t>
  </si>
  <si>
    <t>大久保　芽生</t>
  </si>
  <si>
    <t>ｵｵｸﾎﾞ ﾒｲ</t>
  </si>
  <si>
    <t>00200093022*</t>
  </si>
  <si>
    <t>畑田　桜妃</t>
  </si>
  <si>
    <t>ﾊﾀﾀﾞ ｻｷ</t>
  </si>
  <si>
    <t>00113166927*</t>
  </si>
  <si>
    <t>HATADA</t>
  </si>
  <si>
    <t>佐野　愛</t>
  </si>
  <si>
    <t>ｻﾉ ﾏﾅ</t>
  </si>
  <si>
    <t>00200102349*</t>
  </si>
  <si>
    <t>岡　稚奈</t>
  </si>
  <si>
    <t>ｵｶ ﾜｶﾅ</t>
  </si>
  <si>
    <t>00118509327*</t>
  </si>
  <si>
    <t>藤瀬　朱音</t>
  </si>
  <si>
    <t>ﾌｼﾞｾ ｱｶﾈ</t>
  </si>
  <si>
    <t>00114207823*</t>
  </si>
  <si>
    <t>FUJISE</t>
  </si>
  <si>
    <t>原　萌琉</t>
  </si>
  <si>
    <t>ﾊﾗ ﾓﾕﾙ</t>
  </si>
  <si>
    <t>00120577830*</t>
  </si>
  <si>
    <t>Moyuru</t>
  </si>
  <si>
    <t>柳田　花穂</t>
  </si>
  <si>
    <t>ﾔﾅｷﾞﾀﾞ ｶﾎ</t>
  </si>
  <si>
    <t>00145824933*</t>
  </si>
  <si>
    <t>YANAGIDA</t>
  </si>
  <si>
    <t>大阪大谷大学</t>
    <rPh sb="0" eb="2">
      <t>オオサカ</t>
    </rPh>
    <phoneticPr fontId="4"/>
  </si>
  <si>
    <t>上原　凛</t>
  </si>
  <si>
    <t>ｳｴﾊﾗ ﾘﾝ</t>
  </si>
  <si>
    <t>00200117089*</t>
  </si>
  <si>
    <t>UEHARA</t>
  </si>
  <si>
    <t>紀本　優月</t>
  </si>
  <si>
    <t>ｷﾓﾄ ﾕﾂﾞｷ</t>
  </si>
  <si>
    <t>00113277021*</t>
  </si>
  <si>
    <t>奥野　夏碧</t>
  </si>
  <si>
    <t>ｵｸﾉ ﾅﾂﾐ</t>
  </si>
  <si>
    <t>00115513319*</t>
  </si>
  <si>
    <t>奥村　恵美</t>
  </si>
  <si>
    <t>ｵｸﾑﾗ ｴﾐ</t>
  </si>
  <si>
    <t>愛知県</t>
    <rPh sb="0" eb="3">
      <t>アイチケン</t>
    </rPh>
    <phoneticPr fontId="5"/>
  </si>
  <si>
    <t>00111489933*</t>
  </si>
  <si>
    <t>熊谷　萌花</t>
  </si>
  <si>
    <t>ｸﾏｶﾞｲ ﾓｴｶ</t>
  </si>
  <si>
    <t>00200139953*</t>
  </si>
  <si>
    <t>KUMAGAI</t>
  </si>
  <si>
    <t>舘　玲於奈</t>
  </si>
  <si>
    <t>ﾀﾁ ﾚｵﾅ</t>
  </si>
  <si>
    <t>富山県</t>
    <rPh sb="0" eb="3">
      <t>トヤマケン</t>
    </rPh>
    <phoneticPr fontId="5"/>
  </si>
  <si>
    <t>00200141345*</t>
  </si>
  <si>
    <t>Reona</t>
  </si>
  <si>
    <t>藤本　佳千</t>
  </si>
  <si>
    <t>ﾌｼﾞﾓﾄ ｶﾎ</t>
  </si>
  <si>
    <t>00200141350*</t>
  </si>
  <si>
    <t>中谷　瑠唯</t>
  </si>
  <si>
    <t>ﾅｶﾀﾆ ﾙｲ</t>
  </si>
  <si>
    <t>00200136758*</t>
  </si>
  <si>
    <t>西田　千鶴</t>
  </si>
  <si>
    <t>ﾆｼﾀﾞ ﾁﾂﾞﾙ</t>
  </si>
  <si>
    <t>00200136761*</t>
  </si>
  <si>
    <t>Chizuru</t>
  </si>
  <si>
    <t>服部　颯希</t>
  </si>
  <si>
    <t>ﾊｯﾄﾘ ｻﾂｷ</t>
  </si>
  <si>
    <t>00118747735*</t>
  </si>
  <si>
    <t>平山　彩雪</t>
  </si>
  <si>
    <t>ﾋﾗﾔﾏ ｻﾕｷ</t>
  </si>
  <si>
    <t>00135775331*</t>
  </si>
  <si>
    <t>京都女子大学</t>
    <rPh sb="0" eb="6">
      <t>キョウトジョシダイガク</t>
    </rPh>
    <phoneticPr fontId="5"/>
  </si>
  <si>
    <t>亀井　真希</t>
  </si>
  <si>
    <t>ｶﾒｲ ﾏｷ</t>
  </si>
  <si>
    <t>愛媛県</t>
    <rPh sb="0" eb="3">
      <t>エヒメケン</t>
    </rPh>
    <phoneticPr fontId="5"/>
  </si>
  <si>
    <t>00144916934*</t>
  </si>
  <si>
    <t>Maki</t>
  </si>
  <si>
    <t>森　七海</t>
  </si>
  <si>
    <t>ﾓﾘ ﾅﾅﾐ</t>
  </si>
  <si>
    <t>00077458536*</t>
  </si>
  <si>
    <t>長谷部　那奈</t>
  </si>
  <si>
    <t>ﾊｾﾍﾞ ﾅﾅ</t>
  </si>
  <si>
    <t>00076599440*</t>
  </si>
  <si>
    <t>HASEBE</t>
  </si>
  <si>
    <t>小倉　優羽</t>
  </si>
  <si>
    <t>00110900718*</t>
  </si>
  <si>
    <t>近藤　心響</t>
  </si>
  <si>
    <t>ｺﾝﾄﾞｳ ｺｺﾈ</t>
  </si>
  <si>
    <t>00200107288*</t>
  </si>
  <si>
    <t>Kokone</t>
  </si>
  <si>
    <t>進藤　彩花</t>
  </si>
  <si>
    <t>ｼﾝﾄﾞｳ ｻﾔｶ</t>
  </si>
  <si>
    <t>00200107276*</t>
  </si>
  <si>
    <t>橋本　凪水</t>
  </si>
  <si>
    <t>ﾊｼﾓﾄ ﾅﾐ</t>
  </si>
  <si>
    <t>00200133295*</t>
  </si>
  <si>
    <t>坂上　彩夏</t>
  </si>
  <si>
    <t>ｻｶｳｴ ｱﾔｶ</t>
  </si>
  <si>
    <t>00200133315*</t>
  </si>
  <si>
    <t>岡室　さくら</t>
  </si>
  <si>
    <t>ｵｶﾑﾛ ｻｸﾗ</t>
  </si>
  <si>
    <t>00200136216*</t>
  </si>
  <si>
    <t>武庫川女子大学</t>
    <rPh sb="0" eb="5">
      <t>ムコガワジョシ</t>
    </rPh>
    <rPh sb="5" eb="7">
      <t>ダイガク</t>
    </rPh>
    <phoneticPr fontId="5"/>
  </si>
  <si>
    <t>清水　一花</t>
  </si>
  <si>
    <t>ｼﾐｽﾞ ｲﾁｶ</t>
  </si>
  <si>
    <t>00200128385*</t>
  </si>
  <si>
    <t>京都薬科大学</t>
    <rPh sb="0" eb="3">
      <t>キョウテ</t>
    </rPh>
    <phoneticPr fontId="4"/>
  </si>
  <si>
    <t>冨田　彩花</t>
  </si>
  <si>
    <t>ﾄﾐﾀ ｱﾔｶ</t>
  </si>
  <si>
    <t>00200165168*</t>
  </si>
  <si>
    <t>植西　こころ</t>
  </si>
  <si>
    <t>ｳｴﾆｼ ｺｺﾛ</t>
  </si>
  <si>
    <t>00200153597*</t>
  </si>
  <si>
    <t>UENISHI</t>
  </si>
  <si>
    <t>後藤　美咲</t>
  </si>
  <si>
    <t>ｺﾞﾄｳ ﾐｻｷ</t>
  </si>
  <si>
    <t>00200153600*</t>
  </si>
  <si>
    <t>安田　青空</t>
  </si>
  <si>
    <t>ﾔｽﾀﾞ ｱｵｲ</t>
  </si>
  <si>
    <t>00200153605*</t>
  </si>
  <si>
    <t>阪南大学</t>
    <rPh sb="0" eb="4">
      <t>ハンナンダイガク</t>
    </rPh>
    <phoneticPr fontId="4"/>
  </si>
  <si>
    <t>上田　一葉</t>
  </si>
  <si>
    <t>ｳｴﾀﾞ ﾋﾄﾊ</t>
  </si>
  <si>
    <t>00200159646*</t>
  </si>
  <si>
    <t>Hitoha</t>
  </si>
  <si>
    <t>阪本　咲来</t>
  </si>
  <si>
    <t>ｻｶﾓﾄ ｻｸﾗ</t>
  </si>
  <si>
    <t>00200136789*</t>
  </si>
  <si>
    <t>片岡　柚稀</t>
  </si>
  <si>
    <t>ｶﾀｵｶ ﾕｽﾞｷ</t>
  </si>
  <si>
    <t>00200165290*</t>
  </si>
  <si>
    <t>越水　なつみ</t>
  </si>
  <si>
    <t>ｺｼﾐｽﾞ ﾅﾂﾐ</t>
  </si>
  <si>
    <t>00200146459*</t>
  </si>
  <si>
    <t>KOSHIMIZU</t>
  </si>
  <si>
    <t>土肥　友希</t>
  </si>
  <si>
    <t>ﾄﾞﾋ ﾕｳｷ</t>
  </si>
  <si>
    <t>00110795730*</t>
  </si>
  <si>
    <t>桃山学院教育大学</t>
    <rPh sb="0" eb="8">
      <t>モモヤマ</t>
    </rPh>
    <phoneticPr fontId="5"/>
  </si>
  <si>
    <t>上田　麗結</t>
  </si>
  <si>
    <t>ｺｳﾀﾞ ﾗﾑ</t>
  </si>
  <si>
    <t>00200112711*</t>
  </si>
  <si>
    <t>Ramu</t>
  </si>
  <si>
    <t>前田　里奈</t>
  </si>
  <si>
    <t>ﾏｴﾀﾞ ﾘﾅ</t>
  </si>
  <si>
    <t>00200156055*</t>
  </si>
  <si>
    <t>中西　結菜</t>
  </si>
  <si>
    <t>ﾅｶﾆｼ ﾕｳﾅ</t>
  </si>
  <si>
    <t>00200112734*</t>
  </si>
  <si>
    <t>橋本　しずく</t>
  </si>
  <si>
    <t>ﾊｼﾓﾄ ｼｽﾞｸ</t>
  </si>
  <si>
    <t>00200112754*</t>
  </si>
  <si>
    <t>長谷川　叶月</t>
  </si>
  <si>
    <t>ﾊｾｶﾞﾜ ｶﾂﾞｷ</t>
  </si>
  <si>
    <t>00200112769*</t>
  </si>
  <si>
    <t>西口　沙織理</t>
  </si>
  <si>
    <t>ﾆｼｸﾞﾁ ｻｵﾘ</t>
  </si>
  <si>
    <t>00200112802*</t>
  </si>
  <si>
    <t>NISHIGUCHI</t>
  </si>
  <si>
    <t>Saori</t>
  </si>
  <si>
    <t>平田　暖</t>
  </si>
  <si>
    <t>ﾋﾗﾀ ﾉﾝ</t>
  </si>
  <si>
    <t>00115525019*</t>
  </si>
  <si>
    <t>Non</t>
  </si>
  <si>
    <t>中田　成美</t>
  </si>
  <si>
    <t>ﾅｶﾀ ﾅﾙﾐ</t>
  </si>
  <si>
    <t>00112355623*</t>
  </si>
  <si>
    <t>望月　こはく</t>
  </si>
  <si>
    <t>ﾓﾁﾂﾞｷ ｺﾊｸ</t>
  </si>
  <si>
    <t>00144267832*</t>
  </si>
  <si>
    <t>Kohaku</t>
  </si>
  <si>
    <t>近畿大学</t>
    <rPh sb="0" eb="4">
      <t>キンキダイガク</t>
    </rPh>
    <phoneticPr fontId="5"/>
  </si>
  <si>
    <t>長田　ゆう</t>
  </si>
  <si>
    <t>ｵｻﾀﾞ ﾕｳ</t>
  </si>
  <si>
    <t>00113295425*</t>
  </si>
  <si>
    <t>同志社女子大学</t>
    <rPh sb="0" eb="7">
      <t>ドウシシャジョシダイガク</t>
    </rPh>
    <phoneticPr fontId="5"/>
  </si>
  <si>
    <t>宮内　涼子</t>
  </si>
  <si>
    <t>ﾐﾔｳﾁ ﾘｮｳｺ</t>
  </si>
  <si>
    <t>00147142827*</t>
  </si>
  <si>
    <t>飯島　嘉恵</t>
  </si>
  <si>
    <t>ｲｲｼﾞﾏ ｶｴ</t>
  </si>
  <si>
    <t>00200166424*</t>
  </si>
  <si>
    <t>大阪成蹊大学</t>
    <rPh sb="0" eb="4">
      <t>オオサカセイケイ</t>
    </rPh>
    <rPh sb="4" eb="6">
      <t>ダイガク</t>
    </rPh>
    <phoneticPr fontId="5"/>
  </si>
  <si>
    <t>小鹿　なつみ</t>
  </si>
  <si>
    <t>ｺｼｶ ﾅﾂﾐ</t>
  </si>
  <si>
    <t>00200162077*</t>
  </si>
  <si>
    <t>KOSHIKA</t>
  </si>
  <si>
    <t>京都府立大学</t>
    <rPh sb="0" eb="4">
      <t>キョウトフリツ</t>
    </rPh>
    <rPh sb="4" eb="6">
      <t>ダイガク</t>
    </rPh>
    <phoneticPr fontId="5"/>
  </si>
  <si>
    <t>植田　和菜</t>
  </si>
  <si>
    <t>ｳｴﾀﾞ ｱｲﾅ</t>
  </si>
  <si>
    <t>00117675936*</t>
  </si>
  <si>
    <t>藤原　望未</t>
  </si>
  <si>
    <t>ﾌｼﾞﾜﾗ ﾉｿﾞﾐ</t>
  </si>
  <si>
    <t>00200128907*</t>
  </si>
  <si>
    <t>松村　美咲</t>
  </si>
  <si>
    <t>ﾏﾂﾑﾗ ﾐｻｷ</t>
  </si>
  <si>
    <t>00200128917*</t>
  </si>
  <si>
    <t>中西　菜月</t>
  </si>
  <si>
    <t>ﾅｶﾆｼ ﾅﾂｷ</t>
  </si>
  <si>
    <t>00118295127*</t>
  </si>
  <si>
    <t>長島　桃花</t>
  </si>
  <si>
    <t>ﾅｶﾞｼﾏ ﾓﾓｶ</t>
  </si>
  <si>
    <t>00149122221*</t>
  </si>
  <si>
    <t>佐藤　凜</t>
    <rPh sb="0" eb="2">
      <t>サトウ</t>
    </rPh>
    <rPh sb="3" eb="4">
      <t>リン</t>
    </rPh>
    <phoneticPr fontId="5"/>
  </si>
  <si>
    <t>ｻﾄｳ ﾘﾝ</t>
  </si>
  <si>
    <t>00118469231*</t>
  </si>
  <si>
    <t>深川　陽音</t>
    <rPh sb="0" eb="2">
      <t>フカガワ</t>
    </rPh>
    <rPh sb="3" eb="4">
      <t>ヒ</t>
    </rPh>
    <rPh sb="4" eb="5">
      <t>オト</t>
    </rPh>
    <phoneticPr fontId="5"/>
  </si>
  <si>
    <t>ﾌｶｶﾞﾜ ﾋﾅﾘ</t>
  </si>
  <si>
    <t>00136548128*</t>
  </si>
  <si>
    <t>FUKAGAWA</t>
  </si>
  <si>
    <t>中西　陽詩</t>
    <rPh sb="0" eb="2">
      <t>ナカニシ</t>
    </rPh>
    <rPh sb="3" eb="5">
      <t>ヒナタシ</t>
    </rPh>
    <phoneticPr fontId="5"/>
  </si>
  <si>
    <t>ﾅｶﾆｼ ﾋﾅﾀ</t>
  </si>
  <si>
    <t>00200082268*</t>
  </si>
  <si>
    <t>今井　春伽</t>
  </si>
  <si>
    <t>ｲﾏｲ ﾊﾙｶ</t>
  </si>
  <si>
    <t>00200170007*</t>
  </si>
  <si>
    <t>鍋倉　夢乃</t>
    <rPh sb="0" eb="2">
      <t>ナベクラ</t>
    </rPh>
    <rPh sb="3" eb="4">
      <t>ユメ</t>
    </rPh>
    <rPh sb="4" eb="5">
      <t>ノ</t>
    </rPh>
    <phoneticPr fontId="5"/>
  </si>
  <si>
    <t>ﾅﾍﾞｸﾗ ﾕﾒﾉ</t>
  </si>
  <si>
    <t>00119304119*</t>
  </si>
  <si>
    <t>NABEKURA</t>
  </si>
  <si>
    <t>近畿大学</t>
    <rPh sb="0" eb="4">
      <t>キンキダイガク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</si>
</sst>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49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52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81" xfId="0" applyBorder="1" applyAlignment="1">
      <alignment horizontal="center" vertical="center" shrinkToFit="1"/>
    </xf>
    <xf numFmtId="0" fontId="9" fillId="0" borderId="71" xfId="0" applyFont="1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57" xfId="0" applyFont="1" applyBorder="1" applyAlignment="1">
      <alignment horizontal="center" vertical="center" shrinkToFit="1"/>
    </xf>
    <xf numFmtId="0" fontId="10" fillId="0" borderId="72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8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53" xfId="0" applyBorder="1" applyAlignment="1" applyProtection="1">
      <alignment horizontal="center" vertical="center" shrinkToFit="1"/>
      <protection locked="0"/>
    </xf>
    <xf numFmtId="0" fontId="0" fillId="0" borderId="84" xfId="0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0" fillId="0" borderId="57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6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4" xfId="0" applyNumberFormat="1" applyBorder="1" applyAlignment="1" applyProtection="1">
      <alignment horizontal="center" vertical="center" shrinkToFit="1"/>
      <protection locked="0"/>
    </xf>
    <xf numFmtId="177" fontId="0" fillId="0" borderId="50" xfId="0" applyNumberFormat="1" applyBorder="1" applyAlignment="1" applyProtection="1">
      <alignment horizontal="center" vertical="center" shrinkToFit="1"/>
      <protection locked="0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59" xfId="0" applyNumberFormat="1" applyBorder="1" applyAlignment="1" applyProtection="1">
      <alignment horizontal="center" vertical="center" shrinkToFit="1"/>
      <protection locked="0"/>
    </xf>
    <xf numFmtId="177" fontId="0" fillId="0" borderId="55" xfId="0" applyNumberFormat="1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92" xfId="0" applyBorder="1" applyAlignment="1">
      <alignment horizontal="center" vertical="center" shrinkToFit="1"/>
    </xf>
    <xf numFmtId="0" fontId="0" fillId="2" borderId="74" xfId="0" applyFill="1" applyBorder="1" applyAlignment="1" applyProtection="1">
      <alignment horizontal="center" vertical="center" shrinkToFit="1"/>
      <protection locked="0"/>
    </xf>
    <xf numFmtId="0" fontId="0" fillId="3" borderId="75" xfId="0" applyFill="1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 shrinkToFit="1"/>
    </xf>
    <xf numFmtId="177" fontId="0" fillId="0" borderId="89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177" fontId="0" fillId="0" borderId="90" xfId="0" applyNumberFormat="1" applyBorder="1" applyAlignment="1" applyProtection="1">
      <alignment horizontal="center" vertical="center" shrinkToFit="1"/>
      <protection locked="0"/>
    </xf>
    <xf numFmtId="0" fontId="0" fillId="0" borderId="51" xfId="0" applyBorder="1" applyAlignment="1" applyProtection="1">
      <alignment horizontal="center" vertical="center" shrinkToFit="1"/>
      <protection locked="0"/>
    </xf>
    <xf numFmtId="0" fontId="0" fillId="0" borderId="90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5" xfId="0" applyBorder="1" applyAlignment="1">
      <alignment horizontal="center" vertical="center" shrinkToFit="1"/>
    </xf>
    <xf numFmtId="177" fontId="0" fillId="0" borderId="95" xfId="0" applyNumberFormat="1" applyBorder="1" applyAlignment="1" applyProtection="1">
      <alignment horizontal="center" vertical="center" shrinkToFit="1"/>
      <protection locked="0"/>
    </xf>
    <xf numFmtId="177" fontId="0" fillId="0" borderId="49" xfId="0" applyNumberFormat="1" applyBorder="1" applyAlignment="1" applyProtection="1">
      <alignment horizontal="center" vertical="center" shrinkToFit="1"/>
      <protection locked="0"/>
    </xf>
    <xf numFmtId="0" fontId="0" fillId="0" borderId="53" xfId="0" applyBorder="1" applyAlignment="1">
      <alignment horizontal="center" vertical="center" shrinkToFit="1"/>
    </xf>
    <xf numFmtId="177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96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4" xfId="0" applyFill="1" applyBorder="1" applyAlignment="1" applyProtection="1">
      <alignment horizontal="center" vertical="center" shrinkToFit="1"/>
      <protection locked="0"/>
    </xf>
    <xf numFmtId="0" fontId="0" fillId="2" borderId="49" xfId="0" applyFill="1" applyBorder="1" applyAlignment="1" applyProtection="1">
      <alignment horizontal="center" vertical="center" shrinkToFit="1"/>
      <protection locked="0"/>
    </xf>
    <xf numFmtId="0" fontId="0" fillId="2" borderId="50" xfId="0" applyFill="1" applyBorder="1" applyAlignment="1" applyProtection="1">
      <alignment horizontal="center" vertical="center" shrinkToFit="1"/>
      <protection locked="0"/>
    </xf>
    <xf numFmtId="0" fontId="0" fillId="2" borderId="100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7" xfId="0" applyFill="1" applyBorder="1" applyAlignment="1" applyProtection="1">
      <alignment horizontal="center" vertical="center" shrinkToFit="1"/>
      <protection locked="0"/>
    </xf>
    <xf numFmtId="0" fontId="0" fillId="4" borderId="50" xfId="0" applyFill="1" applyBorder="1" applyAlignment="1">
      <alignment horizontal="center" vertical="center" shrinkToFit="1"/>
    </xf>
    <xf numFmtId="0" fontId="0" fillId="5" borderId="64" xfId="0" applyFill="1" applyBorder="1" applyAlignment="1" applyProtection="1">
      <alignment horizontal="center" vertical="center" shrinkToFit="1"/>
      <protection locked="0"/>
    </xf>
    <xf numFmtId="0" fontId="0" fillId="5" borderId="26" xfId="0" applyFill="1" applyBorder="1" applyAlignment="1" applyProtection="1">
      <alignment horizontal="center" vertical="center" shrinkToFit="1"/>
      <protection locked="0"/>
    </xf>
    <xf numFmtId="42" fontId="0" fillId="5" borderId="10" xfId="0" applyNumberFormat="1" applyFill="1" applyBorder="1" applyAlignment="1" applyProtection="1">
      <alignment horizontal="center" vertical="center" shrinkToFit="1"/>
      <protection locked="0"/>
    </xf>
    <xf numFmtId="42" fontId="0" fillId="5" borderId="12" xfId="0" applyNumberFormat="1" applyFill="1" applyBorder="1" applyAlignment="1" applyProtection="1">
      <alignment horizontal="center" vertical="center" shrinkToFit="1"/>
      <protection locked="0"/>
    </xf>
    <xf numFmtId="42" fontId="0" fillId="5" borderId="93" xfId="0" applyNumberFormat="1" applyFill="1" applyBorder="1" applyAlignment="1" applyProtection="1">
      <alignment horizontal="center" vertical="center" shrinkToFit="1"/>
      <protection locked="0"/>
    </xf>
    <xf numFmtId="42" fontId="0" fillId="5" borderId="74" xfId="0" applyNumberFormat="1" applyFill="1" applyBorder="1" applyAlignment="1" applyProtection="1">
      <alignment horizontal="center" vertical="center" shrinkToFit="1"/>
      <protection locked="0"/>
    </xf>
    <xf numFmtId="42" fontId="0" fillId="5" borderId="51" xfId="0" applyNumberFormat="1" applyFill="1" applyBorder="1" applyAlignment="1" applyProtection="1">
      <alignment horizontal="center" vertical="center" shrinkToFit="1"/>
      <protection locked="0"/>
    </xf>
    <xf numFmtId="0" fontId="0" fillId="0" borderId="67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9" xfId="0" applyFont="1" applyBorder="1" applyAlignment="1">
      <alignment horizontal="center" vertical="center" shrinkToFit="1"/>
    </xf>
    <xf numFmtId="0" fontId="10" fillId="0" borderId="77" xfId="0" applyFont="1" applyBorder="1" applyAlignment="1">
      <alignment horizontal="center" vertical="center" shrinkToFit="1"/>
    </xf>
    <xf numFmtId="177" fontId="10" fillId="0" borderId="54" xfId="0" applyNumberFormat="1" applyFont="1" applyBorder="1" applyAlignment="1">
      <alignment horizontal="center" vertical="center" shrinkToFit="1"/>
    </xf>
    <xf numFmtId="177" fontId="10" fillId="0" borderId="59" xfId="0" applyNumberFormat="1" applyFont="1" applyBorder="1" applyAlignment="1">
      <alignment horizontal="center" vertical="center" shrinkToFit="1"/>
    </xf>
    <xf numFmtId="177" fontId="10" fillId="0" borderId="77" xfId="0" applyNumberFormat="1" applyFont="1" applyBorder="1" applyAlignment="1">
      <alignment horizontal="center" vertical="center" shrinkToFit="1"/>
    </xf>
    <xf numFmtId="0" fontId="0" fillId="0" borderId="95" xfId="0" applyBorder="1" applyAlignment="1" applyProtection="1">
      <alignment horizontal="center" vertical="center" shrinkToFit="1"/>
      <protection locked="0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66" xfId="0" applyBorder="1" applyAlignment="1" applyProtection="1">
      <alignment horizontal="center" vertical="center" shrinkToFit="1"/>
      <protection locked="0"/>
    </xf>
    <xf numFmtId="0" fontId="0" fillId="0" borderId="93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0" fontId="0" fillId="0" borderId="94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106" xfId="0" applyBorder="1" applyAlignment="1" applyProtection="1">
      <alignment horizontal="center" vertical="center" shrinkToFit="1"/>
      <protection locked="0"/>
    </xf>
    <xf numFmtId="0" fontId="0" fillId="0" borderId="106" xfId="0" applyBorder="1" applyAlignment="1">
      <alignment horizontal="center" vertical="center" shrinkToFit="1"/>
    </xf>
    <xf numFmtId="177" fontId="0" fillId="0" borderId="100" xfId="0" applyNumberFormat="1" applyBorder="1" applyAlignment="1" applyProtection="1">
      <alignment horizontal="center" vertical="center" shrinkToFit="1"/>
      <protection locked="0"/>
    </xf>
    <xf numFmtId="0" fontId="0" fillId="0" borderId="104" xfId="0" applyBorder="1" applyAlignment="1" applyProtection="1">
      <alignment horizontal="center" vertical="center" shrinkToFit="1"/>
      <protection locked="0"/>
    </xf>
    <xf numFmtId="177" fontId="0" fillId="0" borderId="106" xfId="0" applyNumberFormat="1" applyBorder="1" applyAlignment="1" applyProtection="1">
      <alignment horizontal="center" vertical="center" shrinkToFit="1"/>
      <protection locked="0"/>
    </xf>
    <xf numFmtId="177" fontId="0" fillId="0" borderId="105" xfId="0" applyNumberFormat="1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69" xfId="0" applyBorder="1" applyAlignment="1" applyProtection="1">
      <alignment horizontal="center" vertical="center" shrinkToFit="1"/>
      <protection locked="0"/>
    </xf>
    <xf numFmtId="177" fontId="0" fillId="0" borderId="68" xfId="0" applyNumberFormat="1" applyBorder="1" applyAlignment="1" applyProtection="1">
      <alignment horizontal="center" vertical="center" shrinkToFit="1"/>
      <protection locked="0"/>
    </xf>
    <xf numFmtId="0" fontId="0" fillId="0" borderId="67" xfId="0" applyBorder="1" applyAlignment="1" applyProtection="1">
      <alignment horizontal="center" vertical="center" shrinkToFit="1"/>
      <protection locked="0"/>
    </xf>
    <xf numFmtId="177" fontId="0" fillId="0" borderId="69" xfId="0" applyNumberFormat="1" applyBorder="1" applyAlignment="1" applyProtection="1">
      <alignment horizontal="center" vertical="center" shrinkToFit="1"/>
      <protection locked="0"/>
    </xf>
    <xf numFmtId="177" fontId="0" fillId="0" borderId="107" xfId="0" applyNumberFormat="1" applyBorder="1" applyAlignment="1" applyProtection="1">
      <alignment horizontal="center" vertical="center" shrinkToFit="1"/>
      <protection locked="0"/>
    </xf>
    <xf numFmtId="0" fontId="0" fillId="0" borderId="72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10" xfId="0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57" xfId="0" applyFont="1" applyBorder="1" applyAlignment="1">
      <alignment horizontal="center" vertical="center" shrinkToFit="1"/>
    </xf>
    <xf numFmtId="0" fontId="9" fillId="0" borderId="59" xfId="0" applyFont="1" applyBorder="1" applyAlignment="1">
      <alignment horizontal="center" vertical="center" shrinkToFit="1"/>
    </xf>
    <xf numFmtId="0" fontId="9" fillId="0" borderId="77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8" xfId="0" applyBorder="1" applyAlignment="1" applyProtection="1">
      <alignment horizontal="center" vertical="center" shrinkToFit="1"/>
      <protection locked="0"/>
    </xf>
    <xf numFmtId="0" fontId="0" fillId="0" borderId="111" xfId="0" applyBorder="1" applyAlignment="1">
      <alignment horizontal="center" vertical="center" shrinkToFit="1"/>
    </xf>
    <xf numFmtId="0" fontId="0" fillId="0" borderId="88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9" xfId="0" applyFill="1" applyBorder="1" applyAlignment="1">
      <alignment horizontal="center" vertical="center" shrinkToFit="1"/>
    </xf>
    <xf numFmtId="0" fontId="0" fillId="3" borderId="98" xfId="0" applyFill="1" applyBorder="1" applyAlignment="1">
      <alignment horizontal="center" vertical="center" shrinkToFit="1"/>
    </xf>
    <xf numFmtId="176" fontId="0" fillId="0" borderId="76" xfId="0" applyNumberFormat="1" applyBorder="1" applyAlignment="1" applyProtection="1">
      <alignment horizontal="center" vertical="center" shrinkToFit="1"/>
      <protection locked="0"/>
    </xf>
    <xf numFmtId="49" fontId="0" fillId="0" borderId="116" xfId="0" applyNumberFormat="1" applyBorder="1" applyAlignment="1" applyProtection="1">
      <alignment horizontal="center" vertical="center" shrinkToFit="1"/>
      <protection locked="0"/>
    </xf>
    <xf numFmtId="49" fontId="0" fillId="0" borderId="117" xfId="0" applyNumberFormat="1" applyBorder="1" applyAlignment="1" applyProtection="1">
      <alignment horizontal="center" vertical="center" shrinkToFit="1"/>
      <protection locked="0"/>
    </xf>
    <xf numFmtId="49" fontId="0" fillId="0" borderId="72" xfId="0" applyNumberFormat="1" applyBorder="1" applyAlignment="1" applyProtection="1">
      <alignment horizontal="center" vertical="center" shrinkToFit="1"/>
      <protection locked="0"/>
    </xf>
    <xf numFmtId="0" fontId="0" fillId="0" borderId="109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42" fontId="0" fillId="0" borderId="0" xfId="0" applyNumberFormat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41" xfId="0" applyFill="1" applyBorder="1" applyAlignment="1">
      <alignment horizontal="center" vertical="center" shrinkToFit="1"/>
    </xf>
    <xf numFmtId="0" fontId="0" fillId="4" borderId="42" xfId="0" applyFill="1" applyBorder="1" applyAlignment="1">
      <alignment horizontal="center" vertical="center" shrinkToFit="1"/>
    </xf>
    <xf numFmtId="0" fontId="0" fillId="4" borderId="47" xfId="0" applyFill="1" applyBorder="1" applyAlignment="1">
      <alignment horizontal="center" vertical="center" shrinkToFit="1"/>
    </xf>
    <xf numFmtId="0" fontId="0" fillId="4" borderId="48" xfId="0" applyFill="1" applyBorder="1" applyAlignment="1">
      <alignment horizontal="center" vertical="center" shrinkToFit="1"/>
    </xf>
    <xf numFmtId="42" fontId="0" fillId="4" borderId="39" xfId="0" applyNumberFormat="1" applyFill="1" applyBorder="1" applyAlignment="1">
      <alignment horizontal="center" vertical="center" shrinkToFit="1"/>
    </xf>
    <xf numFmtId="42" fontId="0" fillId="4" borderId="11" xfId="0" applyNumberFormat="1" applyFill="1" applyBorder="1" applyAlignment="1">
      <alignment horizontal="center" vertical="center" shrinkToFit="1"/>
    </xf>
    <xf numFmtId="42" fontId="0" fillId="4" borderId="36" xfId="0" applyNumberFormat="1" applyFill="1" applyBorder="1" applyAlignment="1">
      <alignment horizontal="center" vertical="center" shrinkToFit="1"/>
    </xf>
    <xf numFmtId="42" fontId="0" fillId="4" borderId="13" xfId="0" applyNumberFormat="1" applyFill="1" applyBorder="1" applyAlignment="1">
      <alignment horizontal="center" vertical="center" shrinkToFit="1"/>
    </xf>
    <xf numFmtId="42" fontId="0" fillId="4" borderId="62" xfId="0" applyNumberFormat="1" applyFill="1" applyBorder="1" applyAlignment="1">
      <alignment horizontal="center" vertical="center" shrinkToFit="1"/>
    </xf>
    <xf numFmtId="42" fontId="0" fillId="4" borderId="94" xfId="0" applyNumberFormat="1" applyFill="1" applyBorder="1" applyAlignment="1">
      <alignment horizontal="center" vertical="center" shrinkToFit="1"/>
    </xf>
    <xf numFmtId="42" fontId="0" fillId="4" borderId="73" xfId="0" applyNumberFormat="1" applyFill="1" applyBorder="1" applyAlignment="1">
      <alignment horizontal="center" vertical="center" shrinkToFit="1"/>
    </xf>
    <xf numFmtId="42" fontId="0" fillId="4" borderId="75" xfId="0" applyNumberFormat="1" applyFill="1" applyBorder="1" applyAlignment="1">
      <alignment horizontal="center" vertical="center" shrinkToFit="1"/>
    </xf>
    <xf numFmtId="42" fontId="0" fillId="4" borderId="37" xfId="0" applyNumberFormat="1" applyFill="1" applyBorder="1" applyAlignment="1">
      <alignment horizontal="center" vertical="center" shrinkToFit="1"/>
    </xf>
    <xf numFmtId="42" fontId="0" fillId="4" borderId="15" xfId="0" applyNumberFormat="1" applyFill="1" applyBorder="1" applyAlignment="1">
      <alignment horizontal="center" vertical="center" shrinkToFit="1"/>
    </xf>
    <xf numFmtId="0" fontId="0" fillId="5" borderId="107" xfId="0" applyFill="1" applyBorder="1" applyAlignment="1" applyProtection="1">
      <alignment horizontal="center" vertical="center"/>
      <protection locked="0"/>
    </xf>
    <xf numFmtId="0" fontId="0" fillId="5" borderId="90" xfId="0" applyFill="1" applyBorder="1" applyAlignment="1" applyProtection="1">
      <alignment horizontal="center" vertical="center"/>
      <protection locked="0"/>
    </xf>
    <xf numFmtId="0" fontId="6" fillId="0" borderId="64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15" fillId="0" borderId="112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9" xfId="0" applyBorder="1" applyAlignment="1">
      <alignment horizontal="center" vertical="center" shrinkToFit="1"/>
    </xf>
    <xf numFmtId="49" fontId="0" fillId="0" borderId="101" xfId="0" applyNumberFormat="1" applyBorder="1" applyAlignment="1" applyProtection="1">
      <alignment horizontal="center" vertical="center" wrapText="1"/>
      <protection locked="0"/>
    </xf>
    <xf numFmtId="49" fontId="0" fillId="0" borderId="102" xfId="0" applyNumberFormat="1" applyBorder="1" applyAlignment="1" applyProtection="1">
      <alignment horizontal="center" vertical="center" wrapText="1"/>
      <protection locked="0"/>
    </xf>
    <xf numFmtId="49" fontId="0" fillId="0" borderId="103" xfId="0" applyNumberFormat="1" applyBorder="1" applyAlignment="1" applyProtection="1">
      <alignment horizontal="center" vertical="center" wrapText="1"/>
      <protection locked="0"/>
    </xf>
    <xf numFmtId="49" fontId="0" fillId="0" borderId="96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83" xfId="0" applyNumberFormat="1" applyFont="1" applyBorder="1" applyAlignment="1">
      <alignment horizontal="center" vertical="center" shrinkToFit="1"/>
    </xf>
    <xf numFmtId="49" fontId="4" fillId="0" borderId="84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88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8" xfId="0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82" xfId="0" applyNumberFormat="1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81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49" fontId="4" fillId="0" borderId="81" xfId="0" applyNumberFormat="1" applyFont="1" applyBorder="1" applyAlignment="1">
      <alignment horizontal="center" vertical="center" shrinkToFit="1"/>
    </xf>
    <xf numFmtId="0" fontId="11" fillId="3" borderId="97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80" xfId="0" applyFont="1" applyBorder="1" applyAlignment="1">
      <alignment horizontal="center" vertical="center" shrinkToFit="1"/>
    </xf>
    <xf numFmtId="0" fontId="4" fillId="0" borderId="81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80" xfId="0" applyFont="1" applyBorder="1" applyAlignment="1">
      <alignment horizontal="center" vertical="center" shrinkToFit="1"/>
    </xf>
    <xf numFmtId="0" fontId="12" fillId="0" borderId="81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0" fontId="12" fillId="0" borderId="86" xfId="0" applyFont="1" applyBorder="1" applyAlignment="1">
      <alignment horizontal="center" vertical="center" shrinkToFit="1"/>
    </xf>
    <xf numFmtId="49" fontId="12" fillId="0" borderId="80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82" xfId="0" applyNumberFormat="1" applyFont="1" applyBorder="1" applyAlignment="1">
      <alignment horizontal="center" vertical="center" shrinkToFit="1"/>
    </xf>
    <xf numFmtId="0" fontId="0" fillId="0" borderId="113" xfId="0" applyBorder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0" fillId="0" borderId="115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4" xfId="0" applyNumberFormat="1" applyBorder="1" applyAlignment="1">
      <alignment horizontal="center" vertical="center" shrinkToFit="1"/>
    </xf>
    <xf numFmtId="49" fontId="0" fillId="0" borderId="85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49" xfId="0" applyNumberFormat="1" applyBorder="1" applyAlignment="1">
      <alignment horizontal="center" vertical="center" shrinkToFit="1"/>
    </xf>
    <xf numFmtId="42" fontId="0" fillId="0" borderId="39" xfId="0" applyNumberForma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119" xfId="0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42" fontId="7" fillId="0" borderId="119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FFCCFF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U45"/>
  <sheetViews>
    <sheetView showGridLines="0" zoomScale="80" zoomScaleNormal="80" workbookViewId="0">
      <selection activeCell="D2" sqref="D2:N2"/>
    </sheetView>
  </sheetViews>
  <sheetFormatPr defaultColWidth="0" defaultRowHeight="18" zeroHeight="1" x14ac:dyDescent="0.55000000000000004"/>
  <cols>
    <col min="1" max="1" width="3.08203125" customWidth="1"/>
    <col min="2" max="2" width="9.08203125" customWidth="1"/>
    <col min="3" max="4" width="4.83203125" customWidth="1"/>
    <col min="5" max="5" width="9.08203125" customWidth="1"/>
    <col min="6" max="7" width="4.83203125" customWidth="1"/>
    <col min="8" max="8" width="3.08203125" customWidth="1"/>
    <col min="9" max="9" width="9.08203125" customWidth="1"/>
    <col min="10" max="11" width="4.83203125" customWidth="1"/>
    <col min="12" max="12" width="9.08203125" customWidth="1"/>
    <col min="13" max="14" width="4.83203125" customWidth="1"/>
    <col min="15" max="15" width="3.08203125" customWidth="1"/>
    <col min="16" max="16" width="8.58203125" customWidth="1"/>
    <col min="17" max="17" width="6.08203125" customWidth="1"/>
    <col min="18" max="18" width="8.58203125" customWidth="1"/>
    <col min="19" max="19" width="6.08203125" customWidth="1"/>
    <col min="20" max="20" width="3.08203125" customWidth="1"/>
    <col min="21" max="24" width="8.6640625" customWidth="1"/>
    <col min="25" max="25" width="3.08203125" customWidth="1"/>
    <col min="26" max="29" width="8.6640625" customWidth="1"/>
    <col min="30" max="30" width="3.08203125" customWidth="1"/>
    <col min="31" max="34" width="8.6640625" customWidth="1"/>
    <col min="35" max="35" width="3.08203125" customWidth="1"/>
    <col min="36" max="36" width="8.6640625" customWidth="1"/>
    <col min="37" max="38" width="4.83203125" customWidth="1"/>
    <col min="39" max="39" width="3.08203125" customWidth="1"/>
    <col min="40" max="40" width="8.6640625" customWidth="1"/>
    <col min="41" max="42" width="4.83203125" customWidth="1"/>
    <col min="43" max="43" width="3.08203125" customWidth="1"/>
    <col min="44" max="44" width="8.6640625" customWidth="1"/>
    <col min="45" max="45" width="8.83203125" bestFit="1" customWidth="1"/>
    <col min="46" max="46" width="5.83203125" customWidth="1"/>
    <col min="47" max="47" width="3.08203125" customWidth="1"/>
    <col min="48" max="16384" width="8.6640625" hidden="1"/>
  </cols>
  <sheetData>
    <row r="1" spans="2:46" ht="18.5" thickBot="1" x14ac:dyDescent="0.6"/>
    <row r="2" spans="2:46" ht="20.5" thickBot="1" x14ac:dyDescent="0.6">
      <c r="B2" s="159" t="s">
        <v>0</v>
      </c>
      <c r="D2" s="228" t="s">
        <v>858</v>
      </c>
      <c r="E2" s="229"/>
      <c r="F2" s="229"/>
      <c r="G2" s="229"/>
      <c r="H2" s="229"/>
      <c r="I2" s="229"/>
      <c r="J2" s="229"/>
      <c r="K2" s="229"/>
      <c r="L2" s="229"/>
      <c r="M2" s="229"/>
      <c r="N2" s="230"/>
      <c r="P2" s="159" t="s">
        <v>50</v>
      </c>
      <c r="R2" s="76">
        <v>2</v>
      </c>
      <c r="S2" s="161" t="s">
        <v>49</v>
      </c>
    </row>
    <row r="3" spans="2:46" x14ac:dyDescent="0.55000000000000004"/>
    <row r="4" spans="2:46" ht="20.5" thickBot="1" x14ac:dyDescent="0.6">
      <c r="B4" s="159" t="s">
        <v>51</v>
      </c>
      <c r="P4" s="160" t="s">
        <v>52</v>
      </c>
      <c r="U4" s="159" t="s">
        <v>63</v>
      </c>
      <c r="AJ4" s="159" t="s">
        <v>67</v>
      </c>
      <c r="AR4" s="159" t="s">
        <v>768</v>
      </c>
    </row>
    <row r="5" spans="2:46" ht="18.5" thickBot="1" x14ac:dyDescent="0.6">
      <c r="B5" s="233" t="s">
        <v>46</v>
      </c>
      <c r="C5" s="234"/>
      <c r="D5" s="235"/>
      <c r="E5" s="8" t="s">
        <v>48</v>
      </c>
      <c r="F5" s="231"/>
      <c r="G5" s="232"/>
      <c r="I5" s="233" t="s">
        <v>47</v>
      </c>
      <c r="J5" s="234"/>
      <c r="K5" s="235"/>
      <c r="L5" s="8" t="s">
        <v>48</v>
      </c>
      <c r="M5" s="231"/>
      <c r="N5" s="232"/>
      <c r="P5" s="218" t="str">
        <f>"男子"&amp;$F$5</f>
        <v>男子</v>
      </c>
      <c r="Q5" s="219"/>
      <c r="R5" s="218" t="str">
        <f>"男子"&amp;$M$5</f>
        <v>男子</v>
      </c>
      <c r="S5" s="219"/>
      <c r="U5" s="211" t="s">
        <v>54</v>
      </c>
      <c r="V5" s="212"/>
      <c r="W5" s="211" t="str">
        <f>IF($F$5="","",$F$5)</f>
        <v/>
      </c>
      <c r="X5" s="212"/>
      <c r="Z5" s="211" t="s">
        <v>64</v>
      </c>
      <c r="AA5" s="212"/>
      <c r="AB5" s="211" t="str">
        <f>IF($F$5="","",$F$5)</f>
        <v/>
      </c>
      <c r="AC5" s="212"/>
      <c r="AE5" s="211" t="s">
        <v>64</v>
      </c>
      <c r="AF5" s="212"/>
      <c r="AG5" s="211" t="str">
        <f>IF($M$5="","",$M$5)</f>
        <v/>
      </c>
      <c r="AH5" s="212"/>
      <c r="AJ5" s="98" t="str">
        <f>IF($F$5="","",$F$5)</f>
        <v/>
      </c>
      <c r="AK5" s="8" t="s">
        <v>635</v>
      </c>
      <c r="AL5" s="75"/>
      <c r="AN5" s="98" t="str">
        <f>IF($M$5="","",$M$5)</f>
        <v/>
      </c>
      <c r="AO5" s="8" t="s">
        <v>635</v>
      </c>
      <c r="AP5" s="75"/>
      <c r="AR5" s="99" t="s">
        <v>21</v>
      </c>
      <c r="AS5" s="93"/>
      <c r="AT5" s="103"/>
    </row>
    <row r="6" spans="2:46" ht="18.5" customHeight="1" thickBot="1" x14ac:dyDescent="0.6">
      <c r="B6" s="2"/>
      <c r="C6" s="3" t="s">
        <v>21</v>
      </c>
      <c r="D6" s="4" t="s">
        <v>22</v>
      </c>
      <c r="E6" s="2"/>
      <c r="F6" s="3" t="s">
        <v>21</v>
      </c>
      <c r="G6" s="4" t="s">
        <v>22</v>
      </c>
      <c r="I6" s="2"/>
      <c r="J6" s="3" t="s">
        <v>21</v>
      </c>
      <c r="K6" s="4" t="s">
        <v>22</v>
      </c>
      <c r="L6" s="2"/>
      <c r="M6" s="3" t="s">
        <v>21</v>
      </c>
      <c r="N6" s="4" t="s">
        <v>22</v>
      </c>
      <c r="P6" s="222" t="str">
        <f>COUNT($C$8:$C$19,$C$22:$C$25,$C$27:$C$29,$F$8:$F$11,$F$13:$F$16,$F$23:$F$27,$F$29)&amp;"種目"</f>
        <v>19種目</v>
      </c>
      <c r="Q6" s="223"/>
      <c r="R6" s="222" t="str">
        <f>COUNT($J$8:$J$19,$J$22:$J$25,$J$27:$J$29,$M$8:$M$11,$M$13:$M$16,$M$23:$M$27,$M$29)&amp;"種目"</f>
        <v>0種目</v>
      </c>
      <c r="S6" s="223"/>
      <c r="U6" s="21"/>
      <c r="V6" s="22" t="s">
        <v>55</v>
      </c>
      <c r="W6" s="185" t="s">
        <v>56</v>
      </c>
      <c r="X6" s="186" t="s">
        <v>57</v>
      </c>
      <c r="Z6" s="19"/>
      <c r="AA6" s="20" t="s">
        <v>55</v>
      </c>
      <c r="AB6" s="187" t="s">
        <v>56</v>
      </c>
      <c r="AC6" s="188" t="s">
        <v>57</v>
      </c>
      <c r="AE6" s="19"/>
      <c r="AF6" s="20" t="s">
        <v>55</v>
      </c>
      <c r="AG6" s="187" t="s">
        <v>56</v>
      </c>
      <c r="AH6" s="188" t="s">
        <v>57</v>
      </c>
      <c r="AJ6" s="2"/>
      <c r="AK6" s="163" t="s">
        <v>21</v>
      </c>
      <c r="AL6" s="164" t="s">
        <v>22</v>
      </c>
      <c r="AN6" s="2"/>
      <c r="AO6" s="163" t="s">
        <v>21</v>
      </c>
      <c r="AP6" s="164" t="s">
        <v>22</v>
      </c>
      <c r="AR6" s="100" t="s">
        <v>22</v>
      </c>
      <c r="AS6" s="101"/>
      <c r="AT6" s="104"/>
    </row>
    <row r="7" spans="2:46" ht="18.5" thickBot="1" x14ac:dyDescent="0.6">
      <c r="B7" s="213" t="s">
        <v>37</v>
      </c>
      <c r="C7" s="214"/>
      <c r="D7" s="215"/>
      <c r="E7" s="213" t="s">
        <v>38</v>
      </c>
      <c r="F7" s="214"/>
      <c r="G7" s="215"/>
      <c r="I7" s="213" t="s">
        <v>37</v>
      </c>
      <c r="J7" s="214"/>
      <c r="K7" s="215"/>
      <c r="L7" s="213" t="s">
        <v>38</v>
      </c>
      <c r="M7" s="214"/>
      <c r="N7" s="215"/>
      <c r="P7" s="181" t="s">
        <v>44</v>
      </c>
      <c r="Q7" s="182" t="str">
        <f>IF(COUNT($F$18:$F$21)=0,"なし","あり")</f>
        <v>なし</v>
      </c>
      <c r="R7" s="181" t="s">
        <v>45</v>
      </c>
      <c r="S7" s="182" t="str">
        <f>IF(COUNT($M$18:$M$21)=0,"なし","あり")</f>
        <v>なし</v>
      </c>
      <c r="U7" s="24" t="s">
        <v>36</v>
      </c>
      <c r="V7" s="105">
        <v>1800</v>
      </c>
      <c r="W7" s="189"/>
      <c r="X7" s="190"/>
      <c r="Z7" s="213" t="s">
        <v>66</v>
      </c>
      <c r="AA7" s="214"/>
      <c r="AB7" s="214"/>
      <c r="AC7" s="215"/>
      <c r="AE7" s="213" t="s">
        <v>66</v>
      </c>
      <c r="AF7" s="214"/>
      <c r="AG7" s="214"/>
      <c r="AH7" s="215"/>
      <c r="AJ7" s="204" t="s">
        <v>66</v>
      </c>
      <c r="AK7" s="205"/>
      <c r="AL7" s="206"/>
      <c r="AN7" s="204" t="s">
        <v>66</v>
      </c>
      <c r="AO7" s="205"/>
      <c r="AP7" s="206"/>
      <c r="AR7" s="203" t="s">
        <v>803</v>
      </c>
      <c r="AS7" s="203"/>
      <c r="AT7" s="203"/>
    </row>
    <row r="8" spans="2:46" ht="19" thickTop="1" thickBot="1" x14ac:dyDescent="0.6">
      <c r="B8" s="5" t="s">
        <v>1</v>
      </c>
      <c r="C8" s="13">
        <v>1</v>
      </c>
      <c r="D8" s="14">
        <v>1</v>
      </c>
      <c r="E8" s="5" t="s">
        <v>23</v>
      </c>
      <c r="F8" s="13">
        <v>1</v>
      </c>
      <c r="G8" s="14">
        <v>1</v>
      </c>
      <c r="I8" s="5" t="s">
        <v>1</v>
      </c>
      <c r="J8" s="13"/>
      <c r="K8" s="14"/>
      <c r="L8" s="5" t="s">
        <v>23</v>
      </c>
      <c r="M8" s="13"/>
      <c r="N8" s="14"/>
      <c r="P8" s="224" t="str">
        <f>"女子"&amp;$F$5</f>
        <v>女子</v>
      </c>
      <c r="Q8" s="225"/>
      <c r="R8" s="224" t="str">
        <f>"女子"&amp;$M$5</f>
        <v>女子</v>
      </c>
      <c r="S8" s="225"/>
      <c r="U8" s="6" t="s">
        <v>58</v>
      </c>
      <c r="V8" s="106">
        <v>1800</v>
      </c>
      <c r="W8" s="191"/>
      <c r="X8" s="192"/>
      <c r="Z8" s="24" t="s">
        <v>773</v>
      </c>
      <c r="AA8" s="105"/>
      <c r="AB8" s="189"/>
      <c r="AC8" s="190"/>
      <c r="AE8" s="24" t="s">
        <v>773</v>
      </c>
      <c r="AF8" s="105"/>
      <c r="AG8" s="189"/>
      <c r="AH8" s="190"/>
      <c r="AJ8" s="24" t="s">
        <v>773</v>
      </c>
      <c r="AK8" s="95"/>
      <c r="AL8" s="14"/>
      <c r="AN8" s="24" t="s">
        <v>773</v>
      </c>
      <c r="AO8" s="95"/>
      <c r="AP8" s="14"/>
    </row>
    <row r="9" spans="2:46" ht="21" thickTop="1" thickBot="1" x14ac:dyDescent="0.6">
      <c r="B9" s="6" t="s">
        <v>2</v>
      </c>
      <c r="C9" s="15"/>
      <c r="D9" s="16"/>
      <c r="E9" s="6" t="s">
        <v>24</v>
      </c>
      <c r="F9" s="15">
        <v>1</v>
      </c>
      <c r="G9" s="16">
        <v>1</v>
      </c>
      <c r="I9" s="6" t="s">
        <v>2</v>
      </c>
      <c r="J9" s="15"/>
      <c r="K9" s="16"/>
      <c r="L9" s="6" t="s">
        <v>24</v>
      </c>
      <c r="M9" s="15"/>
      <c r="N9" s="16"/>
      <c r="P9" s="226" t="str">
        <f>COUNT($D$8:$D$19,$D$21,$D$23:$D$25,$D$27:$D$29,$G$8:$G$11,$G$13:$G$16,$G$23:$G$27,$G$29)&amp;"種目"</f>
        <v>19種目</v>
      </c>
      <c r="Q9" s="227"/>
      <c r="R9" s="226" t="str">
        <f>COUNT($K$8:$K$19,$K$21,$K$23:$K$25,$K$27:$K$29,$N$8:$N$11,$N$13:$N$16,$N$23:$N$27,$N$29)&amp;"種目"</f>
        <v>0種目</v>
      </c>
      <c r="S9" s="227"/>
      <c r="U9" s="6" t="s">
        <v>59</v>
      </c>
      <c r="V9" s="106"/>
      <c r="W9" s="191"/>
      <c r="X9" s="192"/>
      <c r="Z9" s="6" t="s">
        <v>774</v>
      </c>
      <c r="AA9" s="106"/>
      <c r="AB9" s="191"/>
      <c r="AC9" s="192"/>
      <c r="AE9" s="6" t="s">
        <v>774</v>
      </c>
      <c r="AF9" s="106"/>
      <c r="AG9" s="191"/>
      <c r="AH9" s="192"/>
      <c r="AJ9" s="6" t="s">
        <v>774</v>
      </c>
      <c r="AK9" s="96"/>
      <c r="AL9" s="16"/>
      <c r="AN9" s="6" t="s">
        <v>774</v>
      </c>
      <c r="AO9" s="96"/>
      <c r="AP9" s="16"/>
      <c r="AR9" s="159" t="s">
        <v>852</v>
      </c>
    </row>
    <row r="10" spans="2:46" x14ac:dyDescent="0.55000000000000004">
      <c r="B10" s="6" t="s">
        <v>3</v>
      </c>
      <c r="C10" s="15">
        <v>1</v>
      </c>
      <c r="D10" s="16">
        <v>1</v>
      </c>
      <c r="E10" s="6" t="s">
        <v>25</v>
      </c>
      <c r="F10" s="15">
        <v>1</v>
      </c>
      <c r="G10" s="16">
        <v>1</v>
      </c>
      <c r="I10" s="6" t="s">
        <v>3</v>
      </c>
      <c r="J10" s="15"/>
      <c r="K10" s="16"/>
      <c r="L10" s="6" t="s">
        <v>25</v>
      </c>
      <c r="M10" s="15"/>
      <c r="N10" s="16"/>
      <c r="U10" s="6" t="s">
        <v>60</v>
      </c>
      <c r="V10" s="106">
        <v>1800</v>
      </c>
      <c r="W10" s="191"/>
      <c r="X10" s="192"/>
      <c r="Z10" s="6" t="s">
        <v>775</v>
      </c>
      <c r="AA10" s="106"/>
      <c r="AB10" s="191"/>
      <c r="AC10" s="192"/>
      <c r="AE10" s="6" t="s">
        <v>775</v>
      </c>
      <c r="AF10" s="106"/>
      <c r="AG10" s="191"/>
      <c r="AH10" s="192"/>
      <c r="AJ10" s="6" t="s">
        <v>775</v>
      </c>
      <c r="AK10" s="96"/>
      <c r="AL10" s="16"/>
      <c r="AN10" s="6" t="s">
        <v>775</v>
      </c>
      <c r="AO10" s="96"/>
      <c r="AP10" s="16"/>
      <c r="AR10" s="209" t="s">
        <v>853</v>
      </c>
      <c r="AS10" s="210"/>
      <c r="AT10" s="199">
        <v>1</v>
      </c>
    </row>
    <row r="11" spans="2:46" ht="18.5" thickBot="1" x14ac:dyDescent="0.6">
      <c r="B11" s="6" t="s">
        <v>4</v>
      </c>
      <c r="C11" s="15"/>
      <c r="D11" s="16"/>
      <c r="E11" s="7" t="s">
        <v>26</v>
      </c>
      <c r="F11" s="17">
        <v>1</v>
      </c>
      <c r="G11" s="18">
        <v>1</v>
      </c>
      <c r="I11" s="6" t="s">
        <v>4</v>
      </c>
      <c r="J11" s="15"/>
      <c r="K11" s="16"/>
      <c r="L11" s="7" t="s">
        <v>26</v>
      </c>
      <c r="M11" s="17"/>
      <c r="N11" s="18"/>
      <c r="P11" s="162" t="s">
        <v>53</v>
      </c>
      <c r="U11" s="6" t="s">
        <v>61</v>
      </c>
      <c r="V11" s="106">
        <v>1800</v>
      </c>
      <c r="W11" s="191"/>
      <c r="X11" s="192"/>
      <c r="Z11" s="6" t="s">
        <v>776</v>
      </c>
      <c r="AA11" s="106"/>
      <c r="AB11" s="191"/>
      <c r="AC11" s="192"/>
      <c r="AE11" s="6" t="s">
        <v>776</v>
      </c>
      <c r="AF11" s="106"/>
      <c r="AG11" s="191"/>
      <c r="AH11" s="192"/>
      <c r="AJ11" s="6" t="s">
        <v>776</v>
      </c>
      <c r="AK11" s="96"/>
      <c r="AL11" s="16"/>
      <c r="AN11" s="6" t="s">
        <v>776</v>
      </c>
      <c r="AO11" s="96"/>
      <c r="AP11" s="16"/>
      <c r="AR11" s="207" t="s">
        <v>854</v>
      </c>
      <c r="AS11" s="208"/>
      <c r="AT11" s="200"/>
    </row>
    <row r="12" spans="2:46" ht="18.5" thickBot="1" x14ac:dyDescent="0.6">
      <c r="B12" s="6" t="s">
        <v>5</v>
      </c>
      <c r="C12" s="15">
        <v>1</v>
      </c>
      <c r="D12" s="16">
        <v>1</v>
      </c>
      <c r="E12" s="213" t="s">
        <v>39</v>
      </c>
      <c r="F12" s="214"/>
      <c r="G12" s="215"/>
      <c r="I12" s="6" t="s">
        <v>5</v>
      </c>
      <c r="J12" s="15"/>
      <c r="K12" s="16"/>
      <c r="L12" s="213" t="s">
        <v>39</v>
      </c>
      <c r="M12" s="214"/>
      <c r="N12" s="215"/>
      <c r="P12" s="218" t="str">
        <f>"男子"&amp;$F$5</f>
        <v>男子</v>
      </c>
      <c r="Q12" s="219"/>
      <c r="R12" s="218" t="str">
        <f>"男子"&amp;$M$5</f>
        <v>男子</v>
      </c>
      <c r="S12" s="219"/>
      <c r="U12" s="71" t="s">
        <v>62</v>
      </c>
      <c r="V12" s="107">
        <v>2000</v>
      </c>
      <c r="W12" s="193"/>
      <c r="X12" s="194"/>
      <c r="Z12" s="6" t="s">
        <v>777</v>
      </c>
      <c r="AA12" s="106"/>
      <c r="AB12" s="191"/>
      <c r="AC12" s="192"/>
      <c r="AE12" s="6" t="s">
        <v>777</v>
      </c>
      <c r="AF12" s="106"/>
      <c r="AG12" s="191"/>
      <c r="AH12" s="192"/>
      <c r="AJ12" s="6" t="s">
        <v>777</v>
      </c>
      <c r="AK12" s="96"/>
      <c r="AL12" s="16"/>
      <c r="AN12" s="6" t="s">
        <v>777</v>
      </c>
      <c r="AO12" s="96"/>
      <c r="AP12" s="16"/>
    </row>
    <row r="13" spans="2:46" ht="19" thickTop="1" thickBot="1" x14ac:dyDescent="0.6">
      <c r="B13" s="6" t="s">
        <v>6</v>
      </c>
      <c r="C13" s="15"/>
      <c r="D13" s="16"/>
      <c r="E13" s="5" t="s">
        <v>27</v>
      </c>
      <c r="F13" s="13">
        <v>1</v>
      </c>
      <c r="G13" s="14">
        <v>1</v>
      </c>
      <c r="I13" s="6" t="s">
        <v>6</v>
      </c>
      <c r="J13" s="15"/>
      <c r="K13" s="16"/>
      <c r="L13" s="5" t="s">
        <v>27</v>
      </c>
      <c r="M13" s="13"/>
      <c r="N13" s="14"/>
      <c r="P13" s="216" t="s">
        <v>800</v>
      </c>
      <c r="Q13" s="217"/>
      <c r="R13" s="216"/>
      <c r="S13" s="217"/>
      <c r="U13" s="7" t="s">
        <v>766</v>
      </c>
      <c r="V13" s="109"/>
      <c r="W13" s="197"/>
      <c r="X13" s="198"/>
      <c r="Z13" s="6" t="s">
        <v>778</v>
      </c>
      <c r="AA13" s="106"/>
      <c r="AB13" s="191"/>
      <c r="AC13" s="192"/>
      <c r="AE13" s="6" t="s">
        <v>778</v>
      </c>
      <c r="AF13" s="106"/>
      <c r="AG13" s="191"/>
      <c r="AH13" s="192"/>
      <c r="AJ13" s="6" t="s">
        <v>778</v>
      </c>
      <c r="AK13" s="96"/>
      <c r="AL13" s="16"/>
      <c r="AN13" s="6" t="s">
        <v>778</v>
      </c>
      <c r="AO13" s="96"/>
      <c r="AP13" s="16"/>
    </row>
    <row r="14" spans="2:46" ht="18.5" thickBot="1" x14ac:dyDescent="0.6">
      <c r="B14" s="6" t="s">
        <v>7</v>
      </c>
      <c r="C14" s="15">
        <v>1</v>
      </c>
      <c r="D14" s="16">
        <v>1</v>
      </c>
      <c r="E14" s="6" t="s">
        <v>28</v>
      </c>
      <c r="F14" s="15">
        <v>1</v>
      </c>
      <c r="G14" s="16">
        <v>1</v>
      </c>
      <c r="I14" s="6" t="s">
        <v>7</v>
      </c>
      <c r="J14" s="15"/>
      <c r="K14" s="16"/>
      <c r="L14" s="6" t="s">
        <v>28</v>
      </c>
      <c r="M14" s="15"/>
      <c r="N14" s="16"/>
      <c r="P14" s="220" t="str">
        <f>"女子"&amp;$F$5</f>
        <v>女子</v>
      </c>
      <c r="Q14" s="221"/>
      <c r="R14" s="220" t="str">
        <f>"女子"&amp;$M$5</f>
        <v>女子</v>
      </c>
      <c r="S14" s="221"/>
      <c r="Z14" s="6" t="s">
        <v>779</v>
      </c>
      <c r="AA14" s="106"/>
      <c r="AB14" s="191"/>
      <c r="AC14" s="192"/>
      <c r="AE14" s="6" t="s">
        <v>779</v>
      </c>
      <c r="AF14" s="106"/>
      <c r="AG14" s="191"/>
      <c r="AH14" s="192"/>
      <c r="AJ14" s="6" t="s">
        <v>779</v>
      </c>
      <c r="AK14" s="96"/>
      <c r="AL14" s="16"/>
      <c r="AN14" s="6" t="s">
        <v>779</v>
      </c>
      <c r="AO14" s="96"/>
      <c r="AP14" s="16"/>
    </row>
    <row r="15" spans="2:46" ht="19" thickTop="1" thickBot="1" x14ac:dyDescent="0.6">
      <c r="B15" s="6" t="s">
        <v>8</v>
      </c>
      <c r="C15" s="15"/>
      <c r="D15" s="16"/>
      <c r="E15" s="6" t="s">
        <v>29</v>
      </c>
      <c r="F15" s="15">
        <v>1</v>
      </c>
      <c r="G15" s="16">
        <v>1</v>
      </c>
      <c r="I15" s="6" t="s">
        <v>8</v>
      </c>
      <c r="J15" s="15"/>
      <c r="K15" s="16"/>
      <c r="L15" s="6" t="s">
        <v>29</v>
      </c>
      <c r="M15" s="15"/>
      <c r="N15" s="16"/>
      <c r="P15" s="216" t="s">
        <v>800</v>
      </c>
      <c r="Q15" s="217"/>
      <c r="R15" s="216"/>
      <c r="S15" s="217"/>
      <c r="U15" s="211" t="s">
        <v>54</v>
      </c>
      <c r="V15" s="212"/>
      <c r="W15" s="211" t="str">
        <f>IF($M$5="","",$M$5)</f>
        <v/>
      </c>
      <c r="X15" s="212"/>
      <c r="Z15" s="6" t="s">
        <v>780</v>
      </c>
      <c r="AA15" s="106"/>
      <c r="AB15" s="191"/>
      <c r="AC15" s="192"/>
      <c r="AE15" s="6" t="s">
        <v>780</v>
      </c>
      <c r="AF15" s="106"/>
      <c r="AG15" s="191"/>
      <c r="AH15" s="192"/>
      <c r="AJ15" s="6" t="s">
        <v>780</v>
      </c>
      <c r="AK15" s="96"/>
      <c r="AL15" s="16"/>
      <c r="AN15" s="6" t="s">
        <v>780</v>
      </c>
      <c r="AO15" s="96"/>
      <c r="AP15" s="16"/>
    </row>
    <row r="16" spans="2:46" ht="18.5" thickBot="1" x14ac:dyDescent="0.6">
      <c r="B16" s="6" t="s">
        <v>9</v>
      </c>
      <c r="C16" s="15">
        <v>1</v>
      </c>
      <c r="D16" s="16">
        <v>1</v>
      </c>
      <c r="E16" s="7" t="s">
        <v>30</v>
      </c>
      <c r="F16" s="17">
        <v>1</v>
      </c>
      <c r="G16" s="18">
        <v>1</v>
      </c>
      <c r="I16" s="6" t="s">
        <v>9</v>
      </c>
      <c r="J16" s="15"/>
      <c r="K16" s="16"/>
      <c r="L16" s="7" t="s">
        <v>30</v>
      </c>
      <c r="M16" s="17"/>
      <c r="N16" s="18"/>
      <c r="U16" s="21"/>
      <c r="V16" s="22" t="s">
        <v>55</v>
      </c>
      <c r="W16" s="185" t="s">
        <v>56</v>
      </c>
      <c r="X16" s="186" t="s">
        <v>57</v>
      </c>
      <c r="Z16" s="6" t="s">
        <v>781</v>
      </c>
      <c r="AA16" s="106"/>
      <c r="AB16" s="191"/>
      <c r="AC16" s="192"/>
      <c r="AE16" s="6" t="s">
        <v>781</v>
      </c>
      <c r="AF16" s="106"/>
      <c r="AG16" s="191"/>
      <c r="AH16" s="192"/>
      <c r="AJ16" s="6" t="s">
        <v>781</v>
      </c>
      <c r="AK16" s="96"/>
      <c r="AL16" s="16"/>
      <c r="AN16" s="6" t="s">
        <v>781</v>
      </c>
      <c r="AO16" s="96"/>
      <c r="AP16" s="16"/>
    </row>
    <row r="17" spans="2:42" ht="18.5" thickBot="1" x14ac:dyDescent="0.6">
      <c r="B17" s="6" t="s">
        <v>10</v>
      </c>
      <c r="C17" s="15"/>
      <c r="D17" s="16"/>
      <c r="E17" s="213" t="s">
        <v>40</v>
      </c>
      <c r="F17" s="214"/>
      <c r="G17" s="215"/>
      <c r="I17" s="6" t="s">
        <v>10</v>
      </c>
      <c r="J17" s="15"/>
      <c r="K17" s="16"/>
      <c r="L17" s="213" t="s">
        <v>40</v>
      </c>
      <c r="M17" s="214"/>
      <c r="N17" s="215"/>
      <c r="U17" s="24" t="s">
        <v>36</v>
      </c>
      <c r="V17" s="105"/>
      <c r="W17" s="189"/>
      <c r="X17" s="190"/>
      <c r="Z17" s="6" t="s">
        <v>782</v>
      </c>
      <c r="AA17" s="106"/>
      <c r="AB17" s="191"/>
      <c r="AC17" s="192"/>
      <c r="AE17" s="6" t="s">
        <v>782</v>
      </c>
      <c r="AF17" s="106"/>
      <c r="AG17" s="191"/>
      <c r="AH17" s="192"/>
      <c r="AJ17" s="6" t="s">
        <v>782</v>
      </c>
      <c r="AK17" s="96"/>
      <c r="AL17" s="16"/>
      <c r="AN17" s="6" t="s">
        <v>782</v>
      </c>
      <c r="AO17" s="96"/>
      <c r="AP17" s="16"/>
    </row>
    <row r="18" spans="2:42" ht="18.5" thickTop="1" x14ac:dyDescent="0.55000000000000004">
      <c r="B18" s="6" t="s">
        <v>11</v>
      </c>
      <c r="C18" s="15">
        <v>1</v>
      </c>
      <c r="D18" s="16">
        <v>1</v>
      </c>
      <c r="E18" s="5" t="s">
        <v>27</v>
      </c>
      <c r="F18" s="9"/>
      <c r="G18" s="11"/>
      <c r="I18" s="6" t="s">
        <v>11</v>
      </c>
      <c r="J18" s="15"/>
      <c r="K18" s="16"/>
      <c r="L18" s="5" t="s">
        <v>27</v>
      </c>
      <c r="M18" s="9"/>
      <c r="N18" s="11"/>
      <c r="U18" s="6" t="s">
        <v>58</v>
      </c>
      <c r="V18" s="106"/>
      <c r="W18" s="191"/>
      <c r="X18" s="192"/>
      <c r="Z18" s="6" t="s">
        <v>783</v>
      </c>
      <c r="AA18" s="106"/>
      <c r="AB18" s="191"/>
      <c r="AC18" s="192"/>
      <c r="AE18" s="6" t="s">
        <v>783</v>
      </c>
      <c r="AF18" s="106"/>
      <c r="AG18" s="191"/>
      <c r="AH18" s="192"/>
      <c r="AJ18" s="6" t="s">
        <v>783</v>
      </c>
      <c r="AK18" s="96"/>
      <c r="AL18" s="16"/>
      <c r="AN18" s="6" t="s">
        <v>783</v>
      </c>
      <c r="AO18" s="96"/>
      <c r="AP18" s="16"/>
    </row>
    <row r="19" spans="2:42" ht="18.5" thickBot="1" x14ac:dyDescent="0.6">
      <c r="B19" s="7" t="s">
        <v>12</v>
      </c>
      <c r="C19" s="17"/>
      <c r="D19" s="18"/>
      <c r="E19" s="6" t="s">
        <v>28</v>
      </c>
      <c r="F19" s="183"/>
      <c r="G19" s="10"/>
      <c r="I19" s="7" t="s">
        <v>12</v>
      </c>
      <c r="J19" s="17"/>
      <c r="K19" s="18"/>
      <c r="L19" s="6" t="s">
        <v>28</v>
      </c>
      <c r="M19" s="183"/>
      <c r="N19" s="10"/>
      <c r="U19" s="6" t="s">
        <v>59</v>
      </c>
      <c r="V19" s="106"/>
      <c r="W19" s="191"/>
      <c r="X19" s="192"/>
      <c r="Z19" s="6" t="s">
        <v>784</v>
      </c>
      <c r="AA19" s="106"/>
      <c r="AB19" s="191"/>
      <c r="AC19" s="192"/>
      <c r="AE19" s="6" t="s">
        <v>784</v>
      </c>
      <c r="AF19" s="106"/>
      <c r="AG19" s="191"/>
      <c r="AH19" s="192"/>
      <c r="AJ19" s="6" t="s">
        <v>784</v>
      </c>
      <c r="AK19" s="96"/>
      <c r="AL19" s="16"/>
      <c r="AN19" s="6" t="s">
        <v>784</v>
      </c>
      <c r="AO19" s="96"/>
      <c r="AP19" s="16"/>
    </row>
    <row r="20" spans="2:42" ht="18.5" thickBot="1" x14ac:dyDescent="0.6">
      <c r="B20" s="213" t="s">
        <v>42</v>
      </c>
      <c r="C20" s="214"/>
      <c r="D20" s="215"/>
      <c r="E20" s="6" t="s">
        <v>29</v>
      </c>
      <c r="F20" s="183"/>
      <c r="G20" s="10"/>
      <c r="I20" s="213" t="s">
        <v>42</v>
      </c>
      <c r="J20" s="214"/>
      <c r="K20" s="215"/>
      <c r="L20" s="6" t="s">
        <v>29</v>
      </c>
      <c r="M20" s="183"/>
      <c r="N20" s="10"/>
      <c r="U20" s="6" t="s">
        <v>60</v>
      </c>
      <c r="V20" s="106"/>
      <c r="W20" s="191"/>
      <c r="X20" s="192"/>
      <c r="Z20" s="6" t="s">
        <v>785</v>
      </c>
      <c r="AA20" s="106"/>
      <c r="AB20" s="191"/>
      <c r="AC20" s="192"/>
      <c r="AE20" s="6" t="s">
        <v>785</v>
      </c>
      <c r="AF20" s="106"/>
      <c r="AG20" s="191"/>
      <c r="AH20" s="192"/>
      <c r="AJ20" s="6" t="s">
        <v>785</v>
      </c>
      <c r="AK20" s="102"/>
      <c r="AL20" s="16"/>
      <c r="AN20" s="6" t="s">
        <v>785</v>
      </c>
      <c r="AO20" s="102"/>
      <c r="AP20" s="16"/>
    </row>
    <row r="21" spans="2:42" ht="19" thickTop="1" thickBot="1" x14ac:dyDescent="0.6">
      <c r="B21" s="5" t="s">
        <v>13</v>
      </c>
      <c r="C21" s="9"/>
      <c r="D21" s="14">
        <v>1</v>
      </c>
      <c r="E21" s="7" t="s">
        <v>30</v>
      </c>
      <c r="F21" s="184"/>
      <c r="G21" s="12"/>
      <c r="I21" s="5" t="s">
        <v>13</v>
      </c>
      <c r="J21" s="9"/>
      <c r="K21" s="14"/>
      <c r="L21" s="7" t="s">
        <v>30</v>
      </c>
      <c r="M21" s="184"/>
      <c r="N21" s="12"/>
      <c r="U21" s="6" t="s">
        <v>61</v>
      </c>
      <c r="V21" s="106"/>
      <c r="W21" s="191"/>
      <c r="X21" s="192"/>
      <c r="Z21" s="6" t="s">
        <v>786</v>
      </c>
      <c r="AA21" s="106"/>
      <c r="AB21" s="191"/>
      <c r="AC21" s="192"/>
      <c r="AE21" s="6" t="s">
        <v>786</v>
      </c>
      <c r="AF21" s="106"/>
      <c r="AG21" s="191"/>
      <c r="AH21" s="192"/>
      <c r="AJ21" s="6" t="s">
        <v>786</v>
      </c>
      <c r="AK21" s="96"/>
      <c r="AL21" s="10"/>
      <c r="AN21" s="6" t="s">
        <v>786</v>
      </c>
      <c r="AO21" s="96"/>
      <c r="AP21" s="10"/>
    </row>
    <row r="22" spans="2:42" ht="18.5" thickBot="1" x14ac:dyDescent="0.6">
      <c r="B22" s="6" t="s">
        <v>14</v>
      </c>
      <c r="C22" s="15">
        <v>1</v>
      </c>
      <c r="D22" s="10"/>
      <c r="E22" s="213" t="s">
        <v>41</v>
      </c>
      <c r="F22" s="214"/>
      <c r="G22" s="215"/>
      <c r="I22" s="6" t="s">
        <v>14</v>
      </c>
      <c r="J22" s="15"/>
      <c r="K22" s="10"/>
      <c r="L22" s="213" t="s">
        <v>41</v>
      </c>
      <c r="M22" s="214"/>
      <c r="N22" s="215"/>
      <c r="U22" s="71" t="s">
        <v>62</v>
      </c>
      <c r="V22" s="107"/>
      <c r="W22" s="193"/>
      <c r="X22" s="194"/>
      <c r="Z22" s="6" t="s">
        <v>787</v>
      </c>
      <c r="AA22" s="106"/>
      <c r="AB22" s="191"/>
      <c r="AC22" s="192"/>
      <c r="AE22" s="6" t="s">
        <v>787</v>
      </c>
      <c r="AF22" s="106"/>
      <c r="AG22" s="191"/>
      <c r="AH22" s="192"/>
      <c r="AJ22" s="6" t="s">
        <v>787</v>
      </c>
      <c r="AK22" s="96"/>
      <c r="AL22" s="16"/>
      <c r="AN22" s="6" t="s">
        <v>787</v>
      </c>
      <c r="AO22" s="96"/>
      <c r="AP22" s="16"/>
    </row>
    <row r="23" spans="2:42" ht="19" thickTop="1" thickBot="1" x14ac:dyDescent="0.6">
      <c r="B23" s="6" t="s">
        <v>15</v>
      </c>
      <c r="C23" s="15">
        <v>1</v>
      </c>
      <c r="D23" s="16">
        <v>1</v>
      </c>
      <c r="E23" s="5" t="s">
        <v>31</v>
      </c>
      <c r="F23" s="13">
        <v>1</v>
      </c>
      <c r="G23" s="14">
        <v>1</v>
      </c>
      <c r="I23" s="6" t="s">
        <v>15</v>
      </c>
      <c r="J23" s="15"/>
      <c r="K23" s="16"/>
      <c r="L23" s="5" t="s">
        <v>31</v>
      </c>
      <c r="M23" s="13"/>
      <c r="N23" s="14"/>
      <c r="U23" s="7" t="s">
        <v>766</v>
      </c>
      <c r="V23" s="109"/>
      <c r="W23" s="197"/>
      <c r="X23" s="198"/>
      <c r="Z23" s="6" t="s">
        <v>788</v>
      </c>
      <c r="AA23" s="106"/>
      <c r="AB23" s="191"/>
      <c r="AC23" s="192"/>
      <c r="AE23" s="6" t="s">
        <v>788</v>
      </c>
      <c r="AF23" s="106"/>
      <c r="AG23" s="191"/>
      <c r="AH23" s="192"/>
      <c r="AJ23" s="6" t="s">
        <v>788</v>
      </c>
      <c r="AK23" s="96"/>
      <c r="AL23" s="16"/>
      <c r="AN23" s="6" t="s">
        <v>788</v>
      </c>
      <c r="AO23" s="96"/>
      <c r="AP23" s="16"/>
    </row>
    <row r="24" spans="2:42" x14ac:dyDescent="0.55000000000000004">
      <c r="B24" s="6" t="s">
        <v>16</v>
      </c>
      <c r="C24" s="15"/>
      <c r="D24" s="16"/>
      <c r="E24" s="6" t="s">
        <v>32</v>
      </c>
      <c r="F24" s="15"/>
      <c r="G24" s="16"/>
      <c r="I24" s="6" t="s">
        <v>16</v>
      </c>
      <c r="J24" s="15"/>
      <c r="K24" s="16"/>
      <c r="L24" s="6" t="s">
        <v>32</v>
      </c>
      <c r="M24" s="15"/>
      <c r="N24" s="16"/>
      <c r="Z24" s="6" t="s">
        <v>789</v>
      </c>
      <c r="AA24" s="106"/>
      <c r="AB24" s="191"/>
      <c r="AC24" s="192"/>
      <c r="AE24" s="6" t="s">
        <v>789</v>
      </c>
      <c r="AF24" s="106"/>
      <c r="AG24" s="191"/>
      <c r="AH24" s="192"/>
      <c r="AJ24" s="6" t="s">
        <v>789</v>
      </c>
      <c r="AK24" s="96"/>
      <c r="AL24" s="16"/>
      <c r="AN24" s="6" t="s">
        <v>789</v>
      </c>
      <c r="AO24" s="96"/>
      <c r="AP24" s="16"/>
    </row>
    <row r="25" spans="2:42" ht="18.5" thickBot="1" x14ac:dyDescent="0.6">
      <c r="B25" s="7" t="s">
        <v>17</v>
      </c>
      <c r="C25" s="17">
        <v>1</v>
      </c>
      <c r="D25" s="18">
        <v>1</v>
      </c>
      <c r="E25" s="6" t="s">
        <v>33</v>
      </c>
      <c r="F25" s="15">
        <v>1</v>
      </c>
      <c r="G25" s="16">
        <v>1</v>
      </c>
      <c r="I25" s="7" t="s">
        <v>17</v>
      </c>
      <c r="J25" s="17"/>
      <c r="K25" s="18"/>
      <c r="L25" s="6" t="s">
        <v>33</v>
      </c>
      <c r="M25" s="15"/>
      <c r="N25" s="16"/>
      <c r="Z25" s="6" t="s">
        <v>790</v>
      </c>
      <c r="AA25" s="106"/>
      <c r="AB25" s="191"/>
      <c r="AC25" s="192"/>
      <c r="AE25" s="6" t="s">
        <v>790</v>
      </c>
      <c r="AF25" s="106"/>
      <c r="AG25" s="191"/>
      <c r="AH25" s="192"/>
      <c r="AJ25" s="6" t="s">
        <v>790</v>
      </c>
      <c r="AK25" s="96"/>
      <c r="AL25" s="16"/>
      <c r="AN25" s="6" t="s">
        <v>790</v>
      </c>
      <c r="AO25" s="96"/>
      <c r="AP25" s="16"/>
    </row>
    <row r="26" spans="2:42" ht="18.5" thickBot="1" x14ac:dyDescent="0.6">
      <c r="B26" s="213" t="s">
        <v>43</v>
      </c>
      <c r="C26" s="214"/>
      <c r="D26" s="215"/>
      <c r="E26" s="6" t="s">
        <v>34</v>
      </c>
      <c r="F26" s="15"/>
      <c r="G26" s="16"/>
      <c r="I26" s="213" t="s">
        <v>43</v>
      </c>
      <c r="J26" s="214"/>
      <c r="K26" s="215"/>
      <c r="L26" s="6" t="s">
        <v>34</v>
      </c>
      <c r="M26" s="15"/>
      <c r="N26" s="16"/>
      <c r="Z26" s="6" t="s">
        <v>791</v>
      </c>
      <c r="AA26" s="106"/>
      <c r="AB26" s="191"/>
      <c r="AC26" s="192"/>
      <c r="AE26" s="6" t="s">
        <v>791</v>
      </c>
      <c r="AF26" s="106"/>
      <c r="AG26" s="191"/>
      <c r="AH26" s="192"/>
      <c r="AJ26" s="6" t="s">
        <v>791</v>
      </c>
      <c r="AK26" s="96"/>
      <c r="AL26" s="16"/>
      <c r="AN26" s="6" t="s">
        <v>791</v>
      </c>
      <c r="AO26" s="96"/>
      <c r="AP26" s="16"/>
    </row>
    <row r="27" spans="2:42" ht="19" thickTop="1" thickBot="1" x14ac:dyDescent="0.6">
      <c r="B27" s="5" t="s">
        <v>18</v>
      </c>
      <c r="C27" s="13"/>
      <c r="D27" s="14"/>
      <c r="E27" s="7" t="s">
        <v>35</v>
      </c>
      <c r="F27" s="17"/>
      <c r="G27" s="18"/>
      <c r="I27" s="5" t="s">
        <v>18</v>
      </c>
      <c r="J27" s="13"/>
      <c r="K27" s="14"/>
      <c r="L27" s="7" t="s">
        <v>35</v>
      </c>
      <c r="M27" s="17"/>
      <c r="N27" s="18"/>
      <c r="Z27" s="71" t="s">
        <v>792</v>
      </c>
      <c r="AA27" s="107"/>
      <c r="AB27" s="193"/>
      <c r="AC27" s="194"/>
      <c r="AE27" s="71" t="s">
        <v>792</v>
      </c>
      <c r="AF27" s="107"/>
      <c r="AG27" s="193"/>
      <c r="AH27" s="194"/>
      <c r="AJ27" s="71" t="s">
        <v>792</v>
      </c>
      <c r="AK27" s="97"/>
      <c r="AL27" s="94"/>
      <c r="AN27" s="71" t="s">
        <v>792</v>
      </c>
      <c r="AO27" s="97"/>
      <c r="AP27" s="94"/>
    </row>
    <row r="28" spans="2:42" ht="18.5" thickBot="1" x14ac:dyDescent="0.6">
      <c r="B28" s="6" t="s">
        <v>19</v>
      </c>
      <c r="C28" s="15"/>
      <c r="D28" s="16"/>
      <c r="E28" s="213" t="s">
        <v>765</v>
      </c>
      <c r="F28" s="214"/>
      <c r="G28" s="215"/>
      <c r="I28" s="6" t="s">
        <v>19</v>
      </c>
      <c r="J28" s="15"/>
      <c r="K28" s="16"/>
      <c r="L28" s="213" t="s">
        <v>765</v>
      </c>
      <c r="M28" s="214"/>
      <c r="N28" s="215"/>
      <c r="Z28" s="213" t="s">
        <v>65</v>
      </c>
      <c r="AA28" s="214"/>
      <c r="AB28" s="214"/>
      <c r="AC28" s="215"/>
      <c r="AE28" s="213" t="s">
        <v>65</v>
      </c>
      <c r="AF28" s="214"/>
      <c r="AG28" s="214"/>
      <c r="AH28" s="215"/>
      <c r="AJ28" s="204" t="s">
        <v>65</v>
      </c>
      <c r="AK28" s="205"/>
      <c r="AL28" s="206"/>
      <c r="AN28" s="204" t="s">
        <v>65</v>
      </c>
      <c r="AO28" s="205"/>
      <c r="AP28" s="206"/>
    </row>
    <row r="29" spans="2:42" ht="19" thickTop="1" thickBot="1" x14ac:dyDescent="0.6">
      <c r="B29" s="7" t="s">
        <v>20</v>
      </c>
      <c r="C29" s="17"/>
      <c r="D29" s="18"/>
      <c r="E29" s="74" t="s">
        <v>766</v>
      </c>
      <c r="F29" s="72"/>
      <c r="G29" s="73"/>
      <c r="I29" s="7" t="s">
        <v>20</v>
      </c>
      <c r="J29" s="17"/>
      <c r="K29" s="18"/>
      <c r="L29" s="74" t="s">
        <v>766</v>
      </c>
      <c r="M29" s="72"/>
      <c r="N29" s="73"/>
      <c r="Z29" s="24" t="s">
        <v>23</v>
      </c>
      <c r="AA29" s="105"/>
      <c r="AB29" s="189"/>
      <c r="AC29" s="190"/>
      <c r="AE29" s="24" t="s">
        <v>23</v>
      </c>
      <c r="AF29" s="105"/>
      <c r="AG29" s="189"/>
      <c r="AH29" s="190"/>
      <c r="AJ29" s="24" t="s">
        <v>23</v>
      </c>
      <c r="AK29" s="95"/>
      <c r="AL29" s="14"/>
      <c r="AN29" s="24" t="s">
        <v>23</v>
      </c>
      <c r="AO29" s="95"/>
      <c r="AP29" s="14"/>
    </row>
    <row r="30" spans="2:42" x14ac:dyDescent="0.55000000000000004">
      <c r="Z30" s="6" t="s">
        <v>24</v>
      </c>
      <c r="AA30" s="106"/>
      <c r="AB30" s="191"/>
      <c r="AC30" s="192"/>
      <c r="AE30" s="6" t="s">
        <v>24</v>
      </c>
      <c r="AF30" s="106"/>
      <c r="AG30" s="191"/>
      <c r="AH30" s="192"/>
      <c r="AJ30" s="6" t="s">
        <v>24</v>
      </c>
      <c r="AK30" s="96"/>
      <c r="AL30" s="16"/>
      <c r="AN30" s="6" t="s">
        <v>24</v>
      </c>
      <c r="AO30" s="96"/>
      <c r="AP30" s="16"/>
    </row>
    <row r="31" spans="2:42" x14ac:dyDescent="0.55000000000000004">
      <c r="Z31" s="6" t="s">
        <v>25</v>
      </c>
      <c r="AA31" s="106"/>
      <c r="AB31" s="191"/>
      <c r="AC31" s="192"/>
      <c r="AE31" s="6" t="s">
        <v>25</v>
      </c>
      <c r="AF31" s="106"/>
      <c r="AG31" s="191"/>
      <c r="AH31" s="192"/>
      <c r="AJ31" s="6" t="s">
        <v>25</v>
      </c>
      <c r="AK31" s="96"/>
      <c r="AL31" s="16"/>
      <c r="AN31" s="6" t="s">
        <v>25</v>
      </c>
      <c r="AO31" s="96"/>
      <c r="AP31" s="16"/>
    </row>
    <row r="32" spans="2:42" x14ac:dyDescent="0.55000000000000004">
      <c r="Z32" s="6" t="s">
        <v>26</v>
      </c>
      <c r="AA32" s="106"/>
      <c r="AB32" s="191"/>
      <c r="AC32" s="192"/>
      <c r="AE32" s="6" t="s">
        <v>26</v>
      </c>
      <c r="AF32" s="106"/>
      <c r="AG32" s="191"/>
      <c r="AH32" s="192"/>
      <c r="AJ32" s="6" t="s">
        <v>26</v>
      </c>
      <c r="AK32" s="96"/>
      <c r="AL32" s="16"/>
      <c r="AN32" s="6" t="s">
        <v>26</v>
      </c>
      <c r="AO32" s="96"/>
      <c r="AP32" s="16"/>
    </row>
    <row r="33" spans="26:42" x14ac:dyDescent="0.55000000000000004">
      <c r="Z33" s="6" t="s">
        <v>27</v>
      </c>
      <c r="AA33" s="106"/>
      <c r="AB33" s="191"/>
      <c r="AC33" s="192"/>
      <c r="AE33" s="6" t="s">
        <v>27</v>
      </c>
      <c r="AF33" s="106"/>
      <c r="AG33" s="191"/>
      <c r="AH33" s="192"/>
      <c r="AJ33" s="6" t="s">
        <v>27</v>
      </c>
      <c r="AK33" s="96"/>
      <c r="AL33" s="16"/>
      <c r="AN33" s="6" t="s">
        <v>27</v>
      </c>
      <c r="AO33" s="96"/>
      <c r="AP33" s="16"/>
    </row>
    <row r="34" spans="26:42" x14ac:dyDescent="0.55000000000000004">
      <c r="Z34" s="6" t="s">
        <v>28</v>
      </c>
      <c r="AA34" s="106"/>
      <c r="AB34" s="191"/>
      <c r="AC34" s="192"/>
      <c r="AE34" s="6" t="s">
        <v>28</v>
      </c>
      <c r="AF34" s="106"/>
      <c r="AG34" s="191"/>
      <c r="AH34" s="192"/>
      <c r="AJ34" s="6" t="s">
        <v>28</v>
      </c>
      <c r="AK34" s="96"/>
      <c r="AL34" s="16"/>
      <c r="AN34" s="6" t="s">
        <v>28</v>
      </c>
      <c r="AO34" s="96"/>
      <c r="AP34" s="16"/>
    </row>
    <row r="35" spans="26:42" x14ac:dyDescent="0.55000000000000004">
      <c r="Z35" s="6" t="s">
        <v>29</v>
      </c>
      <c r="AA35" s="106"/>
      <c r="AB35" s="191"/>
      <c r="AC35" s="192"/>
      <c r="AE35" s="6" t="s">
        <v>29</v>
      </c>
      <c r="AF35" s="106"/>
      <c r="AG35" s="191"/>
      <c r="AH35" s="192"/>
      <c r="AJ35" s="6" t="s">
        <v>29</v>
      </c>
      <c r="AK35" s="96"/>
      <c r="AL35" s="16"/>
      <c r="AN35" s="6" t="s">
        <v>29</v>
      </c>
      <c r="AO35" s="96"/>
      <c r="AP35" s="16"/>
    </row>
    <row r="36" spans="26:42" ht="18.5" thickBot="1" x14ac:dyDescent="0.6">
      <c r="Z36" s="71" t="s">
        <v>30</v>
      </c>
      <c r="AA36" s="107"/>
      <c r="AB36" s="193"/>
      <c r="AC36" s="194"/>
      <c r="AE36" s="71" t="s">
        <v>30</v>
      </c>
      <c r="AF36" s="107"/>
      <c r="AG36" s="193"/>
      <c r="AH36" s="194"/>
      <c r="AJ36" s="71" t="s">
        <v>30</v>
      </c>
      <c r="AK36" s="97"/>
      <c r="AL36" s="94"/>
      <c r="AN36" s="71" t="s">
        <v>30</v>
      </c>
      <c r="AO36" s="97"/>
      <c r="AP36" s="94"/>
    </row>
    <row r="37" spans="26:42" ht="18.5" thickBot="1" x14ac:dyDescent="0.6">
      <c r="Z37" s="213" t="s">
        <v>41</v>
      </c>
      <c r="AA37" s="214"/>
      <c r="AB37" s="214"/>
      <c r="AC37" s="215"/>
      <c r="AE37" s="213" t="s">
        <v>41</v>
      </c>
      <c r="AF37" s="214"/>
      <c r="AG37" s="214"/>
      <c r="AH37" s="215"/>
      <c r="AJ37" s="204" t="s">
        <v>41</v>
      </c>
      <c r="AK37" s="205"/>
      <c r="AL37" s="206"/>
      <c r="AN37" s="204" t="s">
        <v>41</v>
      </c>
      <c r="AO37" s="205"/>
      <c r="AP37" s="206"/>
    </row>
    <row r="38" spans="26:42" ht="18.5" thickTop="1" x14ac:dyDescent="0.55000000000000004">
      <c r="Z38" s="24" t="s">
        <v>793</v>
      </c>
      <c r="AA38" s="105"/>
      <c r="AB38" s="189"/>
      <c r="AC38" s="190"/>
      <c r="AE38" s="24" t="s">
        <v>793</v>
      </c>
      <c r="AF38" s="105"/>
      <c r="AG38" s="189"/>
      <c r="AH38" s="190"/>
      <c r="AJ38" s="24" t="s">
        <v>793</v>
      </c>
      <c r="AK38" s="95">
        <v>1</v>
      </c>
      <c r="AL38" s="14">
        <v>1</v>
      </c>
      <c r="AN38" s="24" t="s">
        <v>793</v>
      </c>
      <c r="AO38" s="95"/>
      <c r="AP38" s="14"/>
    </row>
    <row r="39" spans="26:42" x14ac:dyDescent="0.55000000000000004">
      <c r="Z39" s="6" t="s">
        <v>794</v>
      </c>
      <c r="AA39" s="106"/>
      <c r="AB39" s="191"/>
      <c r="AC39" s="192"/>
      <c r="AE39" s="6" t="s">
        <v>794</v>
      </c>
      <c r="AF39" s="106"/>
      <c r="AG39" s="191"/>
      <c r="AH39" s="192"/>
      <c r="AJ39" s="6" t="s">
        <v>794</v>
      </c>
      <c r="AK39" s="96"/>
      <c r="AL39" s="16"/>
      <c r="AN39" s="6" t="s">
        <v>794</v>
      </c>
      <c r="AO39" s="96"/>
      <c r="AP39" s="16"/>
    </row>
    <row r="40" spans="26:42" x14ac:dyDescent="0.55000000000000004">
      <c r="Z40" s="6" t="s">
        <v>795</v>
      </c>
      <c r="AA40" s="106"/>
      <c r="AB40" s="191"/>
      <c r="AC40" s="192"/>
      <c r="AE40" s="6" t="s">
        <v>795</v>
      </c>
      <c r="AF40" s="106"/>
      <c r="AG40" s="191"/>
      <c r="AH40" s="192"/>
      <c r="AJ40" s="6" t="s">
        <v>795</v>
      </c>
      <c r="AK40" s="96">
        <v>1</v>
      </c>
      <c r="AL40" s="16">
        <v>1</v>
      </c>
      <c r="AN40" s="6" t="s">
        <v>795</v>
      </c>
      <c r="AO40" s="96"/>
      <c r="AP40" s="16"/>
    </row>
    <row r="41" spans="26:42" x14ac:dyDescent="0.55000000000000004">
      <c r="Z41" s="6" t="s">
        <v>796</v>
      </c>
      <c r="AA41" s="106"/>
      <c r="AB41" s="191"/>
      <c r="AC41" s="192"/>
      <c r="AE41" s="6" t="s">
        <v>796</v>
      </c>
      <c r="AF41" s="106"/>
      <c r="AG41" s="191"/>
      <c r="AH41" s="192"/>
      <c r="AJ41" s="6" t="s">
        <v>796</v>
      </c>
      <c r="AK41" s="96"/>
      <c r="AL41" s="16"/>
      <c r="AN41" s="6" t="s">
        <v>796</v>
      </c>
      <c r="AO41" s="96"/>
      <c r="AP41" s="16"/>
    </row>
    <row r="42" spans="26:42" ht="18.5" thickBot="1" x14ac:dyDescent="0.6">
      <c r="Z42" s="71" t="s">
        <v>797</v>
      </c>
      <c r="AA42" s="107"/>
      <c r="AB42" s="193"/>
      <c r="AC42" s="194"/>
      <c r="AE42" s="71" t="s">
        <v>797</v>
      </c>
      <c r="AF42" s="107"/>
      <c r="AG42" s="193"/>
      <c r="AH42" s="194"/>
      <c r="AJ42" s="71" t="s">
        <v>797</v>
      </c>
      <c r="AK42" s="97"/>
      <c r="AL42" s="94"/>
      <c r="AN42" s="71" t="s">
        <v>797</v>
      </c>
      <c r="AO42" s="97"/>
      <c r="AP42" s="94"/>
    </row>
    <row r="43" spans="26:42" ht="18.5" thickBot="1" x14ac:dyDescent="0.6">
      <c r="Z43" s="213" t="s">
        <v>767</v>
      </c>
      <c r="AA43" s="214"/>
      <c r="AB43" s="214"/>
      <c r="AC43" s="215"/>
      <c r="AE43" s="213" t="s">
        <v>765</v>
      </c>
      <c r="AF43" s="214"/>
      <c r="AG43" s="214"/>
      <c r="AH43" s="215"/>
      <c r="AJ43" s="204" t="s">
        <v>765</v>
      </c>
      <c r="AK43" s="205"/>
      <c r="AL43" s="206"/>
      <c r="AN43" s="204" t="s">
        <v>765</v>
      </c>
      <c r="AO43" s="205"/>
      <c r="AP43" s="206"/>
    </row>
    <row r="44" spans="26:42" ht="19" thickTop="1" thickBot="1" x14ac:dyDescent="0.6">
      <c r="Z44" s="74" t="s">
        <v>766</v>
      </c>
      <c r="AA44" s="108"/>
      <c r="AB44" s="195"/>
      <c r="AC44" s="196"/>
      <c r="AE44" s="74" t="s">
        <v>766</v>
      </c>
      <c r="AF44" s="108"/>
      <c r="AG44" s="195"/>
      <c r="AH44" s="196"/>
      <c r="AJ44" s="74" t="s">
        <v>766</v>
      </c>
      <c r="AK44" s="72"/>
      <c r="AL44" s="73"/>
      <c r="AN44" s="74" t="s">
        <v>766</v>
      </c>
      <c r="AO44" s="72"/>
      <c r="AP44" s="73"/>
    </row>
    <row r="45" spans="26:42" x14ac:dyDescent="0.55000000000000004"/>
  </sheetData>
  <sheetProtection sheet="1" objects="1" scenarios="1" selectLockedCells="1"/>
  <mergeCells count="64">
    <mergeCell ref="AN43:AP43"/>
    <mergeCell ref="AE43:AH43"/>
    <mergeCell ref="Z43:AC43"/>
    <mergeCell ref="B26:D26"/>
    <mergeCell ref="Z37:AC37"/>
    <mergeCell ref="AJ43:AL43"/>
    <mergeCell ref="AJ37:AL37"/>
    <mergeCell ref="AN37:AP37"/>
    <mergeCell ref="AE37:AH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R15:S15"/>
    <mergeCell ref="P15:Q15"/>
    <mergeCell ref="R13:S13"/>
    <mergeCell ref="P13:Q13"/>
    <mergeCell ref="P12:Q12"/>
    <mergeCell ref="R14:S14"/>
    <mergeCell ref="R12:S12"/>
    <mergeCell ref="P14:Q14"/>
    <mergeCell ref="AB5:AC5"/>
    <mergeCell ref="AE5:AF5"/>
    <mergeCell ref="AG5:AH5"/>
    <mergeCell ref="Z7:AC7"/>
    <mergeCell ref="Z28:AC28"/>
    <mergeCell ref="AE7:AH7"/>
    <mergeCell ref="AE28:AH28"/>
    <mergeCell ref="U5:V5"/>
    <mergeCell ref="W5:X5"/>
    <mergeCell ref="W15:X15"/>
    <mergeCell ref="U15:V15"/>
    <mergeCell ref="Z5:AA5"/>
    <mergeCell ref="AR7:AT7"/>
    <mergeCell ref="AJ7:AL7"/>
    <mergeCell ref="AN7:AP7"/>
    <mergeCell ref="AJ28:AL28"/>
    <mergeCell ref="AN28:AP28"/>
    <mergeCell ref="AR11:AS11"/>
    <mergeCell ref="AR10:AS10"/>
  </mergeCells>
  <phoneticPr fontId="3"/>
  <dataValidations count="8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R2 AT5:AT6 AL5 AP5 AO44:AP44 AL22:AL27 AO29:AP36 AK29:AL36 AK38:AL42 AO38:AP42 AK44:AL44 AK21:AK27 AK8:AK19 AL8:AL20 AO21:AO27 AO8:AO19 AP8:AP20 AP22:AP27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AA8:AC27 V7:X13 AF8:AH27 AF29:AH36 AF38:AH42 AA29:AC36 AA38:AC42 V17:X23 AF44:AH44 AA44:AC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S5:AS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T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T11" xr:uid="{13EF3B54-97AB-4FAD-9FCB-F74975ACE29E}">
      <formula1>"1"</formula1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3" width="3.33203125" customWidth="1"/>
    <col min="24" max="24" width="3.1640625" customWidth="1"/>
    <col min="25" max="26" width="3.33203125" customWidth="1"/>
    <col min="27" max="27" width="3.1640625" customWidth="1"/>
    <col min="28" max="29" width="3.33203125" customWidth="1"/>
    <col min="30" max="30" width="3.1640625" customWidth="1"/>
    <col min="31" max="32" width="3.33203125" customWidth="1"/>
    <col min="33" max="33" width="3.1640625" customWidth="1"/>
    <col min="34" max="35" width="3.33203125" customWidth="1"/>
    <col min="36" max="36" width="3.1640625" customWidth="1"/>
    <col min="37" max="38" width="3.33203125" customWidth="1"/>
    <col min="39" max="39" width="3.1640625" customWidth="1"/>
    <col min="40" max="40" width="3.33203125" customWidth="1"/>
    <col min="41" max="41" width="3.1640625" customWidth="1"/>
    <col min="42" max="42" width="3.33203125" customWidth="1"/>
    <col min="43" max="43" width="8.6640625" customWidth="1"/>
    <col min="44" max="16384" width="8.6640625" hidden="1"/>
  </cols>
  <sheetData>
    <row r="1" spans="2:42" ht="23" thickBot="1" x14ac:dyDescent="0.6">
      <c r="B1" s="253" t="str">
        <f>IF(設定!$D$2="","",設定!$D$2)</f>
        <v>2023関西学生新人陸上競技選手権大会兼2023ディムライトリレーズ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</row>
    <row r="2" spans="2:42" ht="18.5" thickBot="1" x14ac:dyDescent="0.6">
      <c r="B2" s="213" t="s">
        <v>682</v>
      </c>
      <c r="C2" s="214"/>
      <c r="D2" s="214"/>
      <c r="E2" s="214"/>
      <c r="F2" s="214"/>
      <c r="G2" s="214"/>
      <c r="H2" s="268"/>
      <c r="I2" s="267" t="s">
        <v>827</v>
      </c>
      <c r="J2" s="214"/>
      <c r="K2" s="268"/>
      <c r="L2" s="267" t="s">
        <v>634</v>
      </c>
      <c r="M2" s="214"/>
      <c r="N2" s="214"/>
      <c r="O2" s="214"/>
      <c r="P2" s="214"/>
      <c r="Q2" s="268"/>
      <c r="R2" s="267" t="s">
        <v>698</v>
      </c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68"/>
      <c r="AF2" s="267" t="s">
        <v>644</v>
      </c>
      <c r="AG2" s="214"/>
      <c r="AH2" s="214"/>
      <c r="AI2" s="214"/>
      <c r="AJ2" s="214"/>
      <c r="AK2" s="214"/>
      <c r="AL2" s="214"/>
      <c r="AM2" s="214"/>
      <c r="AN2" s="214"/>
      <c r="AO2" s="214"/>
      <c r="AP2" s="215"/>
    </row>
    <row r="3" spans="2:42" ht="19" thickTop="1" thickBot="1" x14ac:dyDescent="0.6">
      <c r="B3" s="276" t="str">
        <f>IF(①申込書!$C$3="","",①申込書!$C$3)</f>
        <v/>
      </c>
      <c r="C3" s="277"/>
      <c r="D3" s="277"/>
      <c r="E3" s="277"/>
      <c r="F3" s="277"/>
      <c r="G3" s="277"/>
      <c r="H3" s="278"/>
      <c r="I3" s="271" t="s">
        <v>645</v>
      </c>
      <c r="J3" s="272"/>
      <c r="K3" s="273"/>
      <c r="L3" s="271" t="str">
        <f>50-COUNTBLANK($C$8:$C$57)&amp;"名"</f>
        <v>0名</v>
      </c>
      <c r="M3" s="272"/>
      <c r="N3" s="272"/>
      <c r="O3" s="272"/>
      <c r="P3" s="272"/>
      <c r="Q3" s="273"/>
      <c r="R3" s="269" t="str">
        <f>IF(①申込書!$C$6="","",①申込書!$C$6)</f>
        <v/>
      </c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72" t="s">
        <v>685</v>
      </c>
      <c r="AD3" s="272"/>
      <c r="AE3" s="273"/>
      <c r="AF3" s="269" t="str">
        <f>IF(①申込書!$C$8="","",①申込書!$C$8)</f>
        <v/>
      </c>
      <c r="AG3" s="251"/>
      <c r="AH3" s="251"/>
      <c r="AI3" s="251"/>
      <c r="AJ3" s="251"/>
      <c r="AK3" s="251"/>
      <c r="AL3" s="251"/>
      <c r="AM3" s="251"/>
      <c r="AN3" s="251"/>
      <c r="AO3" s="251"/>
      <c r="AP3" s="252"/>
    </row>
    <row r="4" spans="2:42" ht="7" customHeight="1" thickBot="1" x14ac:dyDescent="0.6"/>
    <row r="5" spans="2:42" x14ac:dyDescent="0.55000000000000004">
      <c r="B5" s="261" t="s">
        <v>646</v>
      </c>
      <c r="C5" s="265" t="s">
        <v>808</v>
      </c>
      <c r="D5" s="256" t="s">
        <v>655</v>
      </c>
      <c r="E5" s="262" t="s">
        <v>686</v>
      </c>
      <c r="F5" s="261" t="s">
        <v>48</v>
      </c>
      <c r="G5" s="256" t="s">
        <v>815</v>
      </c>
      <c r="H5" s="262"/>
      <c r="I5" s="263" t="s">
        <v>829</v>
      </c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62"/>
    </row>
    <row r="6" spans="2:42" ht="18.5" thickBot="1" x14ac:dyDescent="0.6">
      <c r="B6" s="264"/>
      <c r="C6" s="266"/>
      <c r="D6" s="257"/>
      <c r="E6" s="260"/>
      <c r="F6" s="264"/>
      <c r="G6" s="257"/>
      <c r="H6" s="260"/>
      <c r="I6" s="275" t="s">
        <v>773</v>
      </c>
      <c r="J6" s="257"/>
      <c r="K6" s="257"/>
      <c r="L6" s="257" t="s">
        <v>809</v>
      </c>
      <c r="M6" s="257"/>
      <c r="N6" s="257"/>
      <c r="O6" s="257" t="s">
        <v>810</v>
      </c>
      <c r="P6" s="257"/>
      <c r="Q6" s="257"/>
      <c r="R6" s="257" t="s">
        <v>811</v>
      </c>
      <c r="S6" s="257"/>
      <c r="T6" s="257"/>
      <c r="U6" s="257" t="s">
        <v>777</v>
      </c>
      <c r="V6" s="257"/>
      <c r="W6" s="257"/>
      <c r="X6" s="257"/>
      <c r="Y6" s="257"/>
      <c r="Z6" s="257" t="s">
        <v>786</v>
      </c>
      <c r="AA6" s="257"/>
      <c r="AB6" s="257"/>
      <c r="AC6" s="257" t="s">
        <v>812</v>
      </c>
      <c r="AD6" s="257"/>
      <c r="AE6" s="257"/>
      <c r="AF6" s="257" t="s">
        <v>813</v>
      </c>
      <c r="AG6" s="257"/>
      <c r="AH6" s="257"/>
      <c r="AI6" s="257" t="s">
        <v>814</v>
      </c>
      <c r="AJ6" s="257"/>
      <c r="AK6" s="257"/>
      <c r="AL6" s="257" t="s">
        <v>781</v>
      </c>
      <c r="AM6" s="257"/>
      <c r="AN6" s="257"/>
      <c r="AO6" s="257"/>
      <c r="AP6" s="260"/>
    </row>
    <row r="7" spans="2:42" ht="18.5" thickTop="1" x14ac:dyDescent="0.55000000000000004">
      <c r="B7" s="40" t="s">
        <v>650</v>
      </c>
      <c r="C7" s="41">
        <v>1921</v>
      </c>
      <c r="D7" s="41" t="s">
        <v>699</v>
      </c>
      <c r="E7" s="43">
        <v>6</v>
      </c>
      <c r="F7" s="40" t="s">
        <v>828</v>
      </c>
      <c r="G7" s="115">
        <v>6021</v>
      </c>
      <c r="H7" s="116" t="s">
        <v>696</v>
      </c>
      <c r="I7" s="115">
        <v>10</v>
      </c>
      <c r="J7" s="115" t="s">
        <v>689</v>
      </c>
      <c r="K7" s="117">
        <v>60</v>
      </c>
      <c r="L7" s="42">
        <v>7</v>
      </c>
      <c r="M7" s="115" t="s">
        <v>702</v>
      </c>
      <c r="N7" s="117">
        <v>8</v>
      </c>
      <c r="O7" s="42">
        <v>12</v>
      </c>
      <c r="P7" s="115" t="s">
        <v>702</v>
      </c>
      <c r="Q7" s="117">
        <v>7</v>
      </c>
      <c r="R7" s="42">
        <v>1</v>
      </c>
      <c r="S7" s="115" t="s">
        <v>702</v>
      </c>
      <c r="T7" s="117">
        <v>95</v>
      </c>
      <c r="U7" s="42"/>
      <c r="V7" s="115"/>
      <c r="W7" s="118">
        <v>48</v>
      </c>
      <c r="X7" s="115" t="s">
        <v>689</v>
      </c>
      <c r="Y7" s="117">
        <v>7</v>
      </c>
      <c r="Z7" s="42">
        <v>14</v>
      </c>
      <c r="AA7" s="115" t="s">
        <v>689</v>
      </c>
      <c r="AB7" s="117">
        <v>68</v>
      </c>
      <c r="AC7" s="42">
        <v>38</v>
      </c>
      <c r="AD7" s="115" t="s">
        <v>702</v>
      </c>
      <c r="AE7" s="117">
        <v>19</v>
      </c>
      <c r="AF7" s="42">
        <v>4</v>
      </c>
      <c r="AG7" s="115" t="s">
        <v>702</v>
      </c>
      <c r="AH7" s="117">
        <v>60</v>
      </c>
      <c r="AI7" s="42">
        <v>58</v>
      </c>
      <c r="AJ7" s="115" t="s">
        <v>702</v>
      </c>
      <c r="AK7" s="117">
        <v>31</v>
      </c>
      <c r="AL7" s="42">
        <v>3</v>
      </c>
      <c r="AM7" s="115" t="s">
        <v>693</v>
      </c>
      <c r="AN7" s="118">
        <v>53</v>
      </c>
      <c r="AO7" s="115" t="s">
        <v>689</v>
      </c>
      <c r="AP7" s="119">
        <v>95</v>
      </c>
    </row>
    <row r="8" spans="2:42" x14ac:dyDescent="0.55000000000000004">
      <c r="B8" s="46">
        <v>1</v>
      </c>
      <c r="C8" s="34" t="str" cm="1">
        <f t="array" ref="C8">IFERROR(INDEX(②男子申込!$C$8:$C$107,SMALL(IF(②男子申込!$AC$8:$AC$107&lt;&gt;"",ROW($A$1:$A$100)),ROW($A1))),"")</f>
        <v/>
      </c>
      <c r="D8" s="34" t="str">
        <f>IFERROR(INDEX(男子登録情報!$C:$C,MATCH($C8,男子登録情報!$B:$B,0)),"")</f>
        <v/>
      </c>
      <c r="E8" s="53" t="str">
        <f>IFERROR(INDEX(男子登録情報!$E:$E,MATCH($C8,男子登録情報!$B:$B,0)),"")</f>
        <v/>
      </c>
      <c r="F8" s="46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90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92" t="str">
        <f>IF($G8="","","点")</f>
        <v/>
      </c>
      <c r="I8" s="120"/>
      <c r="J8" s="87" t="str">
        <f>IF($C8="","","秒")</f>
        <v/>
      </c>
      <c r="K8" s="89"/>
      <c r="L8" s="49"/>
      <c r="M8" s="87" t="str">
        <f>IF($C8="","","m")</f>
        <v/>
      </c>
      <c r="N8" s="89"/>
      <c r="O8" s="49"/>
      <c r="P8" s="87" t="str">
        <f>IF($C8="","","m")</f>
        <v/>
      </c>
      <c r="Q8" s="89"/>
      <c r="R8" s="49"/>
      <c r="S8" s="87" t="str">
        <f>IF($C8="","","m")</f>
        <v/>
      </c>
      <c r="T8" s="89"/>
      <c r="U8" s="49"/>
      <c r="V8" s="87" t="str">
        <f>IF($C8="","",IF(AND($U8="",$Y8&lt;&gt;""),"","分"))</f>
        <v/>
      </c>
      <c r="W8" s="88"/>
      <c r="X8" s="87" t="str">
        <f>IF($C8="","","秒")</f>
        <v/>
      </c>
      <c r="Y8" s="89"/>
      <c r="Z8" s="49"/>
      <c r="AA8" s="87" t="str">
        <f>IF($C8="","","秒")</f>
        <v/>
      </c>
      <c r="AB8" s="89"/>
      <c r="AC8" s="49"/>
      <c r="AD8" s="87" t="str">
        <f>IF($C8="","","m")</f>
        <v/>
      </c>
      <c r="AE8" s="89"/>
      <c r="AF8" s="49"/>
      <c r="AG8" s="87" t="str">
        <f>IF($C8="","","m")</f>
        <v/>
      </c>
      <c r="AH8" s="89"/>
      <c r="AI8" s="49"/>
      <c r="AJ8" s="87" t="str">
        <f>IF($C8="","","m")</f>
        <v/>
      </c>
      <c r="AK8" s="89"/>
      <c r="AL8" s="49"/>
      <c r="AM8" s="87" t="str">
        <f>IF($C8="","","分")</f>
        <v/>
      </c>
      <c r="AN8" s="88"/>
      <c r="AO8" s="87" t="str">
        <f>IF($C8="","","秒")</f>
        <v/>
      </c>
      <c r="AP8" s="91"/>
    </row>
    <row r="9" spans="2:42" x14ac:dyDescent="0.55000000000000004">
      <c r="B9" s="44">
        <v>2</v>
      </c>
      <c r="C9" s="56" t="str" cm="1">
        <f t="array" ref="C9">IFERROR(INDEX(②男子申込!$C$8:$C$107,SMALL(IF(②男子申込!$AC$8:$AC$107&lt;&gt;"",ROW($A$1:$A$100)),ROW($A2))),"")</f>
        <v/>
      </c>
      <c r="D9" s="56" t="str">
        <f>IFERROR(INDEX(男子登録情報!$C:$C,MATCH($C9,男子登録情報!$B:$B,0)),"")</f>
        <v/>
      </c>
      <c r="E9" s="57" t="str">
        <f>IFERROR(INDEX(男子登録情報!$E:$E,MATCH($C9,男子登録情報!$B:$B,0)),"")</f>
        <v/>
      </c>
      <c r="F9" s="44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8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81" t="str">
        <f t="shared" ref="H9:H57" si="0">IF($G9="","","点")</f>
        <v/>
      </c>
      <c r="I9" s="121"/>
      <c r="J9" s="55" t="str">
        <f t="shared" ref="J9:J57" si="1">IF($C9="","","秒")</f>
        <v/>
      </c>
      <c r="K9" s="63"/>
      <c r="L9" s="45"/>
      <c r="M9" s="55" t="str">
        <f t="shared" ref="M9:M57" si="2">IF($C9="","","m")</f>
        <v/>
      </c>
      <c r="N9" s="63"/>
      <c r="O9" s="45"/>
      <c r="P9" s="55" t="str">
        <f t="shared" ref="P9:P57" si="3">IF($C9="","","m")</f>
        <v/>
      </c>
      <c r="Q9" s="63"/>
      <c r="R9" s="45"/>
      <c r="S9" s="55" t="str">
        <f t="shared" ref="S9:S57" si="4">IF($C9="","","m")</f>
        <v/>
      </c>
      <c r="T9" s="63"/>
      <c r="U9" s="45"/>
      <c r="V9" s="55" t="str">
        <f t="shared" ref="V9:V57" si="5">IF($C9="","",IF(AND($U9="",$Y9&lt;&gt;""),"","分"))</f>
        <v/>
      </c>
      <c r="W9" s="66"/>
      <c r="X9" s="55" t="str">
        <f t="shared" ref="X9:X57" si="6">IF($C9="","","秒")</f>
        <v/>
      </c>
      <c r="Y9" s="63"/>
      <c r="Z9" s="45"/>
      <c r="AA9" s="55" t="str">
        <f t="shared" ref="AA9:AA57" si="7">IF($C9="","","秒")</f>
        <v/>
      </c>
      <c r="AB9" s="63"/>
      <c r="AC9" s="45"/>
      <c r="AD9" s="55" t="str">
        <f t="shared" ref="AD9:AD57" si="8">IF($C9="","","m")</f>
        <v/>
      </c>
      <c r="AE9" s="63"/>
      <c r="AF9" s="45"/>
      <c r="AG9" s="55" t="str">
        <f t="shared" ref="AG9:AG57" si="9">IF($C9="","","m")</f>
        <v/>
      </c>
      <c r="AH9" s="63"/>
      <c r="AI9" s="45"/>
      <c r="AJ9" s="55" t="str">
        <f t="shared" ref="AJ9:AJ57" si="10">IF($C9="","","m")</f>
        <v/>
      </c>
      <c r="AK9" s="63"/>
      <c r="AL9" s="45"/>
      <c r="AM9" s="55" t="str">
        <f t="shared" ref="AM9:AM57" si="11">IF($C9="","","分")</f>
        <v/>
      </c>
      <c r="AN9" s="66"/>
      <c r="AO9" s="55" t="str">
        <f t="shared" ref="AO9:AO57" si="12">IF($C9="","","秒")</f>
        <v/>
      </c>
      <c r="AP9" s="79"/>
    </row>
    <row r="10" spans="2:42" x14ac:dyDescent="0.55000000000000004">
      <c r="B10" s="44">
        <v>3</v>
      </c>
      <c r="C10" s="56" t="str" cm="1">
        <f t="array" ref="C10">IFERROR(INDEX(②男子申込!$C$8:$C$107,SMALL(IF(②男子申込!$AC$8:$AC$107&lt;&gt;"",ROW($A$1:$A$100)),ROW($A3))),"")</f>
        <v/>
      </c>
      <c r="D10" s="56" t="str">
        <f>IFERROR(INDEX(男子登録情報!$C:$C,MATCH($C10,男子登録情報!$B:$B,0)),"")</f>
        <v/>
      </c>
      <c r="E10" s="57" t="str">
        <f>IFERROR(INDEX(男子登録情報!$E:$E,MATCH($C10,男子登録情報!$B:$B,0)),"")</f>
        <v/>
      </c>
      <c r="F10" s="44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8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81" t="str">
        <f t="shared" si="0"/>
        <v/>
      </c>
      <c r="I10" s="121"/>
      <c r="J10" s="55" t="str">
        <f t="shared" si="1"/>
        <v/>
      </c>
      <c r="K10" s="63"/>
      <c r="L10" s="45"/>
      <c r="M10" s="55" t="str">
        <f t="shared" si="2"/>
        <v/>
      </c>
      <c r="N10" s="63"/>
      <c r="O10" s="45"/>
      <c r="P10" s="55" t="str">
        <f t="shared" si="3"/>
        <v/>
      </c>
      <c r="Q10" s="63"/>
      <c r="R10" s="45"/>
      <c r="S10" s="55" t="str">
        <f t="shared" si="4"/>
        <v/>
      </c>
      <c r="T10" s="63"/>
      <c r="U10" s="45"/>
      <c r="V10" s="55" t="str">
        <f t="shared" si="5"/>
        <v/>
      </c>
      <c r="W10" s="66"/>
      <c r="X10" s="55" t="str">
        <f t="shared" si="6"/>
        <v/>
      </c>
      <c r="Y10" s="63"/>
      <c r="Z10" s="45"/>
      <c r="AA10" s="55" t="str">
        <f t="shared" si="7"/>
        <v/>
      </c>
      <c r="AB10" s="63"/>
      <c r="AC10" s="45"/>
      <c r="AD10" s="55" t="str">
        <f t="shared" si="8"/>
        <v/>
      </c>
      <c r="AE10" s="63"/>
      <c r="AF10" s="45"/>
      <c r="AG10" s="55" t="str">
        <f t="shared" si="9"/>
        <v/>
      </c>
      <c r="AH10" s="63"/>
      <c r="AI10" s="45"/>
      <c r="AJ10" s="55" t="str">
        <f t="shared" si="10"/>
        <v/>
      </c>
      <c r="AK10" s="63"/>
      <c r="AL10" s="45"/>
      <c r="AM10" s="55" t="str">
        <f t="shared" si="11"/>
        <v/>
      </c>
      <c r="AN10" s="66"/>
      <c r="AO10" s="55" t="str">
        <f t="shared" si="12"/>
        <v/>
      </c>
      <c r="AP10" s="79"/>
    </row>
    <row r="11" spans="2:42" x14ac:dyDescent="0.55000000000000004">
      <c r="B11" s="44">
        <v>4</v>
      </c>
      <c r="C11" s="56" t="str" cm="1">
        <f t="array" ref="C11">IFERROR(INDEX(②男子申込!$C$8:$C$107,SMALL(IF(②男子申込!$AC$8:$AC$107&lt;&gt;"",ROW($A$1:$A$100)),ROW($A4))),"")</f>
        <v/>
      </c>
      <c r="D11" s="56" t="str">
        <f>IFERROR(INDEX(男子登録情報!$C:$C,MATCH($C11,男子登録情報!$B:$B,0)),"")</f>
        <v/>
      </c>
      <c r="E11" s="57" t="str">
        <f>IFERROR(INDEX(男子登録情報!$E:$E,MATCH($C11,男子登録情報!$B:$B,0)),"")</f>
        <v/>
      </c>
      <c r="F11" s="44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8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81" t="str">
        <f t="shared" si="0"/>
        <v/>
      </c>
      <c r="I11" s="121"/>
      <c r="J11" s="55" t="str">
        <f t="shared" si="1"/>
        <v/>
      </c>
      <c r="K11" s="63"/>
      <c r="L11" s="45"/>
      <c r="M11" s="55" t="str">
        <f t="shared" si="2"/>
        <v/>
      </c>
      <c r="N11" s="63"/>
      <c r="O11" s="45"/>
      <c r="P11" s="55" t="str">
        <f t="shared" si="3"/>
        <v/>
      </c>
      <c r="Q11" s="63"/>
      <c r="R11" s="45"/>
      <c r="S11" s="55" t="str">
        <f t="shared" si="4"/>
        <v/>
      </c>
      <c r="T11" s="63"/>
      <c r="U11" s="45"/>
      <c r="V11" s="55" t="str">
        <f t="shared" si="5"/>
        <v/>
      </c>
      <c r="W11" s="66"/>
      <c r="X11" s="55" t="str">
        <f t="shared" si="6"/>
        <v/>
      </c>
      <c r="Y11" s="63"/>
      <c r="Z11" s="45"/>
      <c r="AA11" s="55" t="str">
        <f t="shared" si="7"/>
        <v/>
      </c>
      <c r="AB11" s="63"/>
      <c r="AC11" s="45"/>
      <c r="AD11" s="55" t="str">
        <f t="shared" si="8"/>
        <v/>
      </c>
      <c r="AE11" s="63"/>
      <c r="AF11" s="45"/>
      <c r="AG11" s="55" t="str">
        <f t="shared" si="9"/>
        <v/>
      </c>
      <c r="AH11" s="63"/>
      <c r="AI11" s="45"/>
      <c r="AJ11" s="55" t="str">
        <f t="shared" si="10"/>
        <v/>
      </c>
      <c r="AK11" s="63"/>
      <c r="AL11" s="45"/>
      <c r="AM11" s="55" t="str">
        <f t="shared" si="11"/>
        <v/>
      </c>
      <c r="AN11" s="66"/>
      <c r="AO11" s="55" t="str">
        <f t="shared" si="12"/>
        <v/>
      </c>
      <c r="AP11" s="79"/>
    </row>
    <row r="12" spans="2:42" x14ac:dyDescent="0.55000000000000004">
      <c r="B12" s="44">
        <v>5</v>
      </c>
      <c r="C12" s="56" t="str" cm="1">
        <f t="array" ref="C12">IFERROR(INDEX(②男子申込!$C$8:$C$107,SMALL(IF(②男子申込!$AC$8:$AC$107&lt;&gt;"",ROW($A$1:$A$100)),ROW($A5))),"")</f>
        <v/>
      </c>
      <c r="D12" s="56" t="str">
        <f>IFERROR(INDEX(男子登録情報!$C:$C,MATCH($C12,男子登録情報!$B:$B,0)),"")</f>
        <v/>
      </c>
      <c r="E12" s="57" t="str">
        <f>IFERROR(INDEX(男子登録情報!$E:$E,MATCH($C12,男子登録情報!$B:$B,0)),"")</f>
        <v/>
      </c>
      <c r="F12" s="44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8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81" t="str">
        <f t="shared" si="0"/>
        <v/>
      </c>
      <c r="I12" s="121"/>
      <c r="J12" s="55" t="str">
        <f t="shared" si="1"/>
        <v/>
      </c>
      <c r="K12" s="63"/>
      <c r="L12" s="45"/>
      <c r="M12" s="55" t="str">
        <f t="shared" si="2"/>
        <v/>
      </c>
      <c r="N12" s="63"/>
      <c r="O12" s="45"/>
      <c r="P12" s="55" t="str">
        <f t="shared" si="3"/>
        <v/>
      </c>
      <c r="Q12" s="63"/>
      <c r="R12" s="45"/>
      <c r="S12" s="55" t="str">
        <f t="shared" si="4"/>
        <v/>
      </c>
      <c r="T12" s="63"/>
      <c r="U12" s="45"/>
      <c r="V12" s="55" t="str">
        <f t="shared" si="5"/>
        <v/>
      </c>
      <c r="W12" s="66"/>
      <c r="X12" s="55" t="str">
        <f t="shared" si="6"/>
        <v/>
      </c>
      <c r="Y12" s="63"/>
      <c r="Z12" s="45"/>
      <c r="AA12" s="55" t="str">
        <f t="shared" si="7"/>
        <v/>
      </c>
      <c r="AB12" s="63"/>
      <c r="AC12" s="45"/>
      <c r="AD12" s="55" t="str">
        <f t="shared" si="8"/>
        <v/>
      </c>
      <c r="AE12" s="63"/>
      <c r="AF12" s="45"/>
      <c r="AG12" s="55" t="str">
        <f t="shared" si="9"/>
        <v/>
      </c>
      <c r="AH12" s="63"/>
      <c r="AI12" s="45"/>
      <c r="AJ12" s="55" t="str">
        <f t="shared" si="10"/>
        <v/>
      </c>
      <c r="AK12" s="63"/>
      <c r="AL12" s="45"/>
      <c r="AM12" s="55" t="str">
        <f t="shared" si="11"/>
        <v/>
      </c>
      <c r="AN12" s="66"/>
      <c r="AO12" s="55" t="str">
        <f t="shared" si="12"/>
        <v/>
      </c>
      <c r="AP12" s="79"/>
    </row>
    <row r="13" spans="2:42" x14ac:dyDescent="0.55000000000000004">
      <c r="B13" s="44">
        <v>6</v>
      </c>
      <c r="C13" s="56" t="str" cm="1">
        <f t="array" ref="C13">IFERROR(INDEX(②男子申込!$C$8:$C$107,SMALL(IF(②男子申込!$AC$8:$AC$107&lt;&gt;"",ROW($A$1:$A$100)),ROW($A6))),"")</f>
        <v/>
      </c>
      <c r="D13" s="56" t="str">
        <f>IFERROR(INDEX(男子登録情報!$C:$C,MATCH($C13,男子登録情報!$B:$B,0)),"")</f>
        <v/>
      </c>
      <c r="E13" s="57" t="str">
        <f>IFERROR(INDEX(男子登録情報!$E:$E,MATCH($C13,男子登録情報!$B:$B,0)),"")</f>
        <v/>
      </c>
      <c r="F13" s="44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8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81" t="str">
        <f t="shared" si="0"/>
        <v/>
      </c>
      <c r="I13" s="121"/>
      <c r="J13" s="55" t="str">
        <f t="shared" si="1"/>
        <v/>
      </c>
      <c r="K13" s="63"/>
      <c r="L13" s="45"/>
      <c r="M13" s="55" t="str">
        <f t="shared" si="2"/>
        <v/>
      </c>
      <c r="N13" s="63"/>
      <c r="O13" s="45"/>
      <c r="P13" s="55" t="str">
        <f t="shared" si="3"/>
        <v/>
      </c>
      <c r="Q13" s="63"/>
      <c r="R13" s="45"/>
      <c r="S13" s="55" t="str">
        <f t="shared" si="4"/>
        <v/>
      </c>
      <c r="T13" s="63"/>
      <c r="U13" s="45"/>
      <c r="V13" s="55" t="str">
        <f t="shared" si="5"/>
        <v/>
      </c>
      <c r="W13" s="66"/>
      <c r="X13" s="55" t="str">
        <f t="shared" si="6"/>
        <v/>
      </c>
      <c r="Y13" s="63"/>
      <c r="Z13" s="45"/>
      <c r="AA13" s="55" t="str">
        <f t="shared" si="7"/>
        <v/>
      </c>
      <c r="AB13" s="63"/>
      <c r="AC13" s="45"/>
      <c r="AD13" s="55" t="str">
        <f t="shared" si="8"/>
        <v/>
      </c>
      <c r="AE13" s="63"/>
      <c r="AF13" s="45"/>
      <c r="AG13" s="55" t="str">
        <f t="shared" si="9"/>
        <v/>
      </c>
      <c r="AH13" s="63"/>
      <c r="AI13" s="45"/>
      <c r="AJ13" s="55" t="str">
        <f t="shared" si="10"/>
        <v/>
      </c>
      <c r="AK13" s="63"/>
      <c r="AL13" s="45"/>
      <c r="AM13" s="55" t="str">
        <f t="shared" si="11"/>
        <v/>
      </c>
      <c r="AN13" s="66"/>
      <c r="AO13" s="55" t="str">
        <f t="shared" si="12"/>
        <v/>
      </c>
      <c r="AP13" s="79"/>
    </row>
    <row r="14" spans="2:42" x14ac:dyDescent="0.55000000000000004">
      <c r="B14" s="44">
        <v>7</v>
      </c>
      <c r="C14" s="56" t="str" cm="1">
        <f t="array" ref="C14">IFERROR(INDEX(②男子申込!$C$8:$C$107,SMALL(IF(②男子申込!$AC$8:$AC$107&lt;&gt;"",ROW($A$1:$A$100)),ROW($A7))),"")</f>
        <v/>
      </c>
      <c r="D14" s="56" t="str">
        <f>IFERROR(INDEX(男子登録情報!$C:$C,MATCH($C14,男子登録情報!$B:$B,0)),"")</f>
        <v/>
      </c>
      <c r="E14" s="57" t="str">
        <f>IFERROR(INDEX(男子登録情報!$E:$E,MATCH($C14,男子登録情報!$B:$B,0)),"")</f>
        <v/>
      </c>
      <c r="F14" s="44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8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81" t="str">
        <f t="shared" si="0"/>
        <v/>
      </c>
      <c r="I14" s="121"/>
      <c r="J14" s="55" t="str">
        <f t="shared" si="1"/>
        <v/>
      </c>
      <c r="K14" s="63"/>
      <c r="L14" s="45"/>
      <c r="M14" s="55" t="str">
        <f t="shared" si="2"/>
        <v/>
      </c>
      <c r="N14" s="63"/>
      <c r="O14" s="45"/>
      <c r="P14" s="55" t="str">
        <f t="shared" si="3"/>
        <v/>
      </c>
      <c r="Q14" s="63"/>
      <c r="R14" s="45"/>
      <c r="S14" s="55" t="str">
        <f t="shared" si="4"/>
        <v/>
      </c>
      <c r="T14" s="63"/>
      <c r="U14" s="45"/>
      <c r="V14" s="55" t="str">
        <f t="shared" si="5"/>
        <v/>
      </c>
      <c r="W14" s="66"/>
      <c r="X14" s="55" t="str">
        <f t="shared" si="6"/>
        <v/>
      </c>
      <c r="Y14" s="63"/>
      <c r="Z14" s="45"/>
      <c r="AA14" s="55" t="str">
        <f t="shared" si="7"/>
        <v/>
      </c>
      <c r="AB14" s="63"/>
      <c r="AC14" s="45"/>
      <c r="AD14" s="55" t="str">
        <f t="shared" si="8"/>
        <v/>
      </c>
      <c r="AE14" s="63"/>
      <c r="AF14" s="45"/>
      <c r="AG14" s="55" t="str">
        <f t="shared" si="9"/>
        <v/>
      </c>
      <c r="AH14" s="63"/>
      <c r="AI14" s="45"/>
      <c r="AJ14" s="55" t="str">
        <f t="shared" si="10"/>
        <v/>
      </c>
      <c r="AK14" s="63"/>
      <c r="AL14" s="45"/>
      <c r="AM14" s="55" t="str">
        <f t="shared" si="11"/>
        <v/>
      </c>
      <c r="AN14" s="66"/>
      <c r="AO14" s="55" t="str">
        <f t="shared" si="12"/>
        <v/>
      </c>
      <c r="AP14" s="79"/>
    </row>
    <row r="15" spans="2:42" x14ac:dyDescent="0.55000000000000004">
      <c r="B15" s="44">
        <v>8</v>
      </c>
      <c r="C15" s="56" t="str" cm="1">
        <f t="array" ref="C15">IFERROR(INDEX(②男子申込!$C$8:$C$107,SMALL(IF(②男子申込!$AC$8:$AC$107&lt;&gt;"",ROW($A$1:$A$100)),ROW($A8))),"")</f>
        <v/>
      </c>
      <c r="D15" s="56" t="str">
        <f>IFERROR(INDEX(男子登録情報!$C:$C,MATCH($C15,男子登録情報!$B:$B,0)),"")</f>
        <v/>
      </c>
      <c r="E15" s="57" t="str">
        <f>IFERROR(INDEX(男子登録情報!$E:$E,MATCH($C15,男子登録情報!$B:$B,0)),"")</f>
        <v/>
      </c>
      <c r="F15" s="44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8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81" t="str">
        <f t="shared" si="0"/>
        <v/>
      </c>
      <c r="I15" s="121"/>
      <c r="J15" s="55" t="str">
        <f t="shared" si="1"/>
        <v/>
      </c>
      <c r="K15" s="63"/>
      <c r="L15" s="45"/>
      <c r="M15" s="55" t="str">
        <f t="shared" si="2"/>
        <v/>
      </c>
      <c r="N15" s="63"/>
      <c r="O15" s="45"/>
      <c r="P15" s="55" t="str">
        <f t="shared" si="3"/>
        <v/>
      </c>
      <c r="Q15" s="63"/>
      <c r="R15" s="45"/>
      <c r="S15" s="55" t="str">
        <f t="shared" si="4"/>
        <v/>
      </c>
      <c r="T15" s="63"/>
      <c r="U15" s="45"/>
      <c r="V15" s="55" t="str">
        <f t="shared" si="5"/>
        <v/>
      </c>
      <c r="W15" s="66"/>
      <c r="X15" s="55" t="str">
        <f t="shared" si="6"/>
        <v/>
      </c>
      <c r="Y15" s="63"/>
      <c r="Z15" s="45"/>
      <c r="AA15" s="55" t="str">
        <f t="shared" si="7"/>
        <v/>
      </c>
      <c r="AB15" s="63"/>
      <c r="AC15" s="45"/>
      <c r="AD15" s="55" t="str">
        <f t="shared" si="8"/>
        <v/>
      </c>
      <c r="AE15" s="63"/>
      <c r="AF15" s="45"/>
      <c r="AG15" s="55" t="str">
        <f t="shared" si="9"/>
        <v/>
      </c>
      <c r="AH15" s="63"/>
      <c r="AI15" s="45"/>
      <c r="AJ15" s="55" t="str">
        <f t="shared" si="10"/>
        <v/>
      </c>
      <c r="AK15" s="63"/>
      <c r="AL15" s="45"/>
      <c r="AM15" s="55" t="str">
        <f t="shared" si="11"/>
        <v/>
      </c>
      <c r="AN15" s="66"/>
      <c r="AO15" s="55" t="str">
        <f t="shared" si="12"/>
        <v/>
      </c>
      <c r="AP15" s="79"/>
    </row>
    <row r="16" spans="2:42" x14ac:dyDescent="0.55000000000000004">
      <c r="B16" s="44">
        <v>9</v>
      </c>
      <c r="C16" s="56" t="str" cm="1">
        <f t="array" ref="C16">IFERROR(INDEX(②男子申込!$C$8:$C$107,SMALL(IF(②男子申込!$AC$8:$AC$107&lt;&gt;"",ROW($A$1:$A$100)),ROW($A9))),"")</f>
        <v/>
      </c>
      <c r="D16" s="56" t="str">
        <f>IFERROR(INDEX(男子登録情報!$C:$C,MATCH($C16,男子登録情報!$B:$B,0)),"")</f>
        <v/>
      </c>
      <c r="E16" s="57" t="str">
        <f>IFERROR(INDEX(男子登録情報!$E:$E,MATCH($C16,男子登録情報!$B:$B,0)),"")</f>
        <v/>
      </c>
      <c r="F16" s="44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8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81" t="str">
        <f t="shared" si="0"/>
        <v/>
      </c>
      <c r="I16" s="121"/>
      <c r="J16" s="55" t="str">
        <f t="shared" si="1"/>
        <v/>
      </c>
      <c r="K16" s="63"/>
      <c r="L16" s="45"/>
      <c r="M16" s="55" t="str">
        <f t="shared" si="2"/>
        <v/>
      </c>
      <c r="N16" s="63"/>
      <c r="O16" s="45"/>
      <c r="P16" s="55" t="str">
        <f t="shared" si="3"/>
        <v/>
      </c>
      <c r="Q16" s="63"/>
      <c r="R16" s="45"/>
      <c r="S16" s="55" t="str">
        <f t="shared" si="4"/>
        <v/>
      </c>
      <c r="T16" s="63"/>
      <c r="U16" s="45"/>
      <c r="V16" s="55" t="str">
        <f t="shared" si="5"/>
        <v/>
      </c>
      <c r="W16" s="66"/>
      <c r="X16" s="55" t="str">
        <f t="shared" si="6"/>
        <v/>
      </c>
      <c r="Y16" s="63"/>
      <c r="Z16" s="45"/>
      <c r="AA16" s="55" t="str">
        <f t="shared" si="7"/>
        <v/>
      </c>
      <c r="AB16" s="63"/>
      <c r="AC16" s="45"/>
      <c r="AD16" s="55" t="str">
        <f t="shared" si="8"/>
        <v/>
      </c>
      <c r="AE16" s="63"/>
      <c r="AF16" s="45"/>
      <c r="AG16" s="55" t="str">
        <f t="shared" si="9"/>
        <v/>
      </c>
      <c r="AH16" s="63"/>
      <c r="AI16" s="45"/>
      <c r="AJ16" s="55" t="str">
        <f t="shared" si="10"/>
        <v/>
      </c>
      <c r="AK16" s="63"/>
      <c r="AL16" s="45"/>
      <c r="AM16" s="55" t="str">
        <f t="shared" si="11"/>
        <v/>
      </c>
      <c r="AN16" s="66"/>
      <c r="AO16" s="55" t="str">
        <f t="shared" si="12"/>
        <v/>
      </c>
      <c r="AP16" s="79"/>
    </row>
    <row r="17" spans="2:42" ht="18.5" thickBot="1" x14ac:dyDescent="0.6">
      <c r="B17" s="123">
        <v>10</v>
      </c>
      <c r="C17" s="124" t="str" cm="1">
        <f t="array" ref="C17">IFERROR(INDEX(②男子申込!$C$8:$C$107,SMALL(IF(②男子申込!$AC$8:$AC$107&lt;&gt;"",ROW($A$1:$A$100)),ROW($A10))),"")</f>
        <v/>
      </c>
      <c r="D17" s="124" t="str">
        <f>IFERROR(INDEX(男子登録情報!$C:$C,MATCH($C17,男子登録情報!$B:$B,0)),"")</f>
        <v/>
      </c>
      <c r="E17" s="125" t="str">
        <f>IFERROR(INDEX(男子登録情報!$E:$E,MATCH($C17,男子登録情報!$B:$B,0)),"")</f>
        <v/>
      </c>
      <c r="F17" s="123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26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27" t="str">
        <f t="shared" si="0"/>
        <v/>
      </c>
      <c r="I17" s="128"/>
      <c r="J17" s="129" t="str">
        <f t="shared" si="1"/>
        <v/>
      </c>
      <c r="K17" s="130"/>
      <c r="L17" s="131"/>
      <c r="M17" s="129" t="str">
        <f t="shared" si="2"/>
        <v/>
      </c>
      <c r="N17" s="130"/>
      <c r="O17" s="131"/>
      <c r="P17" s="129" t="str">
        <f t="shared" si="3"/>
        <v/>
      </c>
      <c r="Q17" s="130"/>
      <c r="R17" s="131"/>
      <c r="S17" s="129" t="str">
        <f t="shared" si="4"/>
        <v/>
      </c>
      <c r="T17" s="130"/>
      <c r="U17" s="131"/>
      <c r="V17" s="129" t="str">
        <f t="shared" si="5"/>
        <v/>
      </c>
      <c r="W17" s="132"/>
      <c r="X17" s="129" t="str">
        <f t="shared" si="6"/>
        <v/>
      </c>
      <c r="Y17" s="130"/>
      <c r="Z17" s="131"/>
      <c r="AA17" s="129" t="str">
        <f t="shared" si="7"/>
        <v/>
      </c>
      <c r="AB17" s="130"/>
      <c r="AC17" s="131"/>
      <c r="AD17" s="129" t="str">
        <f t="shared" si="8"/>
        <v/>
      </c>
      <c r="AE17" s="130"/>
      <c r="AF17" s="131"/>
      <c r="AG17" s="129" t="str">
        <f t="shared" si="9"/>
        <v/>
      </c>
      <c r="AH17" s="130"/>
      <c r="AI17" s="131"/>
      <c r="AJ17" s="129" t="str">
        <f t="shared" si="10"/>
        <v/>
      </c>
      <c r="AK17" s="130"/>
      <c r="AL17" s="131"/>
      <c r="AM17" s="129" t="str">
        <f t="shared" si="11"/>
        <v/>
      </c>
      <c r="AN17" s="132"/>
      <c r="AO17" s="129" t="str">
        <f t="shared" si="12"/>
        <v/>
      </c>
      <c r="AP17" s="133"/>
    </row>
    <row r="18" spans="2:42" x14ac:dyDescent="0.55000000000000004">
      <c r="B18" s="113">
        <v>11</v>
      </c>
      <c r="C18" s="112" t="str" cm="1">
        <f t="array" ref="C18">IFERROR(INDEX(②男子申込!$C$8:$C$107,SMALL(IF(②男子申込!$AC$8:$AC$107&lt;&gt;"",ROW($A$1:$A$100)),ROW($A11))),"")</f>
        <v/>
      </c>
      <c r="D18" s="112" t="str">
        <f>IFERROR(INDEX(男子登録情報!$C:$C,MATCH($C18,男子登録情報!$B:$B,0)),"")</f>
        <v/>
      </c>
      <c r="E18" s="114" t="str">
        <f>IFERROR(INDEX(男子登録情報!$E:$E,MATCH($C18,男子登録情報!$B:$B,0)),"")</f>
        <v/>
      </c>
      <c r="F18" s="113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110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34" t="str">
        <f t="shared" si="0"/>
        <v/>
      </c>
      <c r="I18" s="135"/>
      <c r="J18" s="111" t="str">
        <f t="shared" si="1"/>
        <v/>
      </c>
      <c r="K18" s="136"/>
      <c r="L18" s="137"/>
      <c r="M18" s="111" t="str">
        <f t="shared" si="2"/>
        <v/>
      </c>
      <c r="N18" s="136"/>
      <c r="O18" s="137"/>
      <c r="P18" s="111" t="str">
        <f t="shared" si="3"/>
        <v/>
      </c>
      <c r="Q18" s="136"/>
      <c r="R18" s="137"/>
      <c r="S18" s="111" t="str">
        <f t="shared" si="4"/>
        <v/>
      </c>
      <c r="T18" s="136"/>
      <c r="U18" s="137"/>
      <c r="V18" s="111" t="str">
        <f t="shared" si="5"/>
        <v/>
      </c>
      <c r="W18" s="138"/>
      <c r="X18" s="111" t="str">
        <f t="shared" si="6"/>
        <v/>
      </c>
      <c r="Y18" s="136"/>
      <c r="Z18" s="137"/>
      <c r="AA18" s="111" t="str">
        <f t="shared" si="7"/>
        <v/>
      </c>
      <c r="AB18" s="136"/>
      <c r="AC18" s="137"/>
      <c r="AD18" s="111" t="str">
        <f t="shared" si="8"/>
        <v/>
      </c>
      <c r="AE18" s="136"/>
      <c r="AF18" s="137"/>
      <c r="AG18" s="111" t="str">
        <f t="shared" si="9"/>
        <v/>
      </c>
      <c r="AH18" s="136"/>
      <c r="AI18" s="137"/>
      <c r="AJ18" s="111" t="str">
        <f t="shared" si="10"/>
        <v/>
      </c>
      <c r="AK18" s="136"/>
      <c r="AL18" s="137"/>
      <c r="AM18" s="111" t="str">
        <f t="shared" si="11"/>
        <v/>
      </c>
      <c r="AN18" s="138"/>
      <c r="AO18" s="111" t="str">
        <f t="shared" si="12"/>
        <v/>
      </c>
      <c r="AP18" s="139"/>
    </row>
    <row r="19" spans="2:42" x14ac:dyDescent="0.55000000000000004">
      <c r="B19" s="44">
        <v>12</v>
      </c>
      <c r="C19" s="56" t="str" cm="1">
        <f t="array" ref="C19">IFERROR(INDEX(②男子申込!$C$8:$C$107,SMALL(IF(②男子申込!$AC$8:$AC$107&lt;&gt;"",ROW($A$1:$A$100)),ROW($A12))),"")</f>
        <v/>
      </c>
      <c r="D19" s="56" t="str">
        <f>IFERROR(INDEX(男子登録情報!$C:$C,MATCH($C19,男子登録情報!$B:$B,0)),"")</f>
        <v/>
      </c>
      <c r="E19" s="57" t="str">
        <f>IFERROR(INDEX(男子登録情報!$E:$E,MATCH($C19,男子登録情報!$B:$B,0)),"")</f>
        <v/>
      </c>
      <c r="F19" s="44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8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81" t="str">
        <f t="shared" si="0"/>
        <v/>
      </c>
      <c r="I19" s="121"/>
      <c r="J19" s="55" t="str">
        <f t="shared" si="1"/>
        <v/>
      </c>
      <c r="K19" s="63"/>
      <c r="L19" s="45"/>
      <c r="M19" s="55" t="str">
        <f t="shared" si="2"/>
        <v/>
      </c>
      <c r="N19" s="63"/>
      <c r="O19" s="45"/>
      <c r="P19" s="55" t="str">
        <f t="shared" si="3"/>
        <v/>
      </c>
      <c r="Q19" s="63"/>
      <c r="R19" s="45"/>
      <c r="S19" s="55" t="str">
        <f t="shared" si="4"/>
        <v/>
      </c>
      <c r="T19" s="63"/>
      <c r="U19" s="45"/>
      <c r="V19" s="55" t="str">
        <f t="shared" si="5"/>
        <v/>
      </c>
      <c r="W19" s="66"/>
      <c r="X19" s="55" t="str">
        <f t="shared" si="6"/>
        <v/>
      </c>
      <c r="Y19" s="63"/>
      <c r="Z19" s="45"/>
      <c r="AA19" s="55" t="str">
        <f t="shared" si="7"/>
        <v/>
      </c>
      <c r="AB19" s="63"/>
      <c r="AC19" s="45"/>
      <c r="AD19" s="55" t="str">
        <f t="shared" si="8"/>
        <v/>
      </c>
      <c r="AE19" s="63"/>
      <c r="AF19" s="45"/>
      <c r="AG19" s="55" t="str">
        <f t="shared" si="9"/>
        <v/>
      </c>
      <c r="AH19" s="63"/>
      <c r="AI19" s="45"/>
      <c r="AJ19" s="55" t="str">
        <f t="shared" si="10"/>
        <v/>
      </c>
      <c r="AK19" s="63"/>
      <c r="AL19" s="45"/>
      <c r="AM19" s="55" t="str">
        <f t="shared" si="11"/>
        <v/>
      </c>
      <c r="AN19" s="66"/>
      <c r="AO19" s="55" t="str">
        <f t="shared" si="12"/>
        <v/>
      </c>
      <c r="AP19" s="79"/>
    </row>
    <row r="20" spans="2:42" x14ac:dyDescent="0.55000000000000004">
      <c r="B20" s="44">
        <v>13</v>
      </c>
      <c r="C20" s="56" t="str" cm="1">
        <f t="array" ref="C20">IFERROR(INDEX(②男子申込!$C$8:$C$107,SMALL(IF(②男子申込!$AC$8:$AC$107&lt;&gt;"",ROW($A$1:$A$100)),ROW($A13))),"")</f>
        <v/>
      </c>
      <c r="D20" s="56" t="str">
        <f>IFERROR(INDEX(男子登録情報!$C:$C,MATCH($C20,男子登録情報!$B:$B,0)),"")</f>
        <v/>
      </c>
      <c r="E20" s="57" t="str">
        <f>IFERROR(INDEX(男子登録情報!$E:$E,MATCH($C20,男子登録情報!$B:$B,0)),"")</f>
        <v/>
      </c>
      <c r="F20" s="44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8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81" t="str">
        <f t="shared" si="0"/>
        <v/>
      </c>
      <c r="I20" s="121"/>
      <c r="J20" s="55" t="str">
        <f t="shared" si="1"/>
        <v/>
      </c>
      <c r="K20" s="63"/>
      <c r="L20" s="45"/>
      <c r="M20" s="55" t="str">
        <f t="shared" si="2"/>
        <v/>
      </c>
      <c r="N20" s="63"/>
      <c r="O20" s="45"/>
      <c r="P20" s="55" t="str">
        <f t="shared" si="3"/>
        <v/>
      </c>
      <c r="Q20" s="63"/>
      <c r="R20" s="45"/>
      <c r="S20" s="55" t="str">
        <f t="shared" si="4"/>
        <v/>
      </c>
      <c r="T20" s="63"/>
      <c r="U20" s="45"/>
      <c r="V20" s="55" t="str">
        <f t="shared" si="5"/>
        <v/>
      </c>
      <c r="W20" s="66"/>
      <c r="X20" s="55" t="str">
        <f t="shared" si="6"/>
        <v/>
      </c>
      <c r="Y20" s="63"/>
      <c r="Z20" s="45"/>
      <c r="AA20" s="55" t="str">
        <f t="shared" si="7"/>
        <v/>
      </c>
      <c r="AB20" s="63"/>
      <c r="AC20" s="45"/>
      <c r="AD20" s="55" t="str">
        <f t="shared" si="8"/>
        <v/>
      </c>
      <c r="AE20" s="63"/>
      <c r="AF20" s="45"/>
      <c r="AG20" s="55" t="str">
        <f t="shared" si="9"/>
        <v/>
      </c>
      <c r="AH20" s="63"/>
      <c r="AI20" s="45"/>
      <c r="AJ20" s="55" t="str">
        <f t="shared" si="10"/>
        <v/>
      </c>
      <c r="AK20" s="63"/>
      <c r="AL20" s="45"/>
      <c r="AM20" s="55" t="str">
        <f t="shared" si="11"/>
        <v/>
      </c>
      <c r="AN20" s="66"/>
      <c r="AO20" s="55" t="str">
        <f t="shared" si="12"/>
        <v/>
      </c>
      <c r="AP20" s="79"/>
    </row>
    <row r="21" spans="2:42" x14ac:dyDescent="0.55000000000000004">
      <c r="B21" s="44">
        <v>14</v>
      </c>
      <c r="C21" s="56" t="str" cm="1">
        <f t="array" ref="C21">IFERROR(INDEX(②男子申込!$C$8:$C$107,SMALL(IF(②男子申込!$AC$8:$AC$107&lt;&gt;"",ROW($A$1:$A$100)),ROW($A14))),"")</f>
        <v/>
      </c>
      <c r="D21" s="56" t="str">
        <f>IFERROR(INDEX(男子登録情報!$C:$C,MATCH($C21,男子登録情報!$B:$B,0)),"")</f>
        <v/>
      </c>
      <c r="E21" s="57" t="str">
        <f>IFERROR(INDEX(男子登録情報!$E:$E,MATCH($C21,男子登録情報!$B:$B,0)),"")</f>
        <v/>
      </c>
      <c r="F21" s="44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8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81" t="str">
        <f t="shared" si="0"/>
        <v/>
      </c>
      <c r="I21" s="121"/>
      <c r="J21" s="55" t="str">
        <f t="shared" si="1"/>
        <v/>
      </c>
      <c r="K21" s="63"/>
      <c r="L21" s="45"/>
      <c r="M21" s="55" t="str">
        <f t="shared" si="2"/>
        <v/>
      </c>
      <c r="N21" s="63"/>
      <c r="O21" s="45"/>
      <c r="P21" s="55" t="str">
        <f t="shared" si="3"/>
        <v/>
      </c>
      <c r="Q21" s="63"/>
      <c r="R21" s="45"/>
      <c r="S21" s="55" t="str">
        <f t="shared" si="4"/>
        <v/>
      </c>
      <c r="T21" s="63"/>
      <c r="U21" s="45"/>
      <c r="V21" s="55" t="str">
        <f t="shared" si="5"/>
        <v/>
      </c>
      <c r="W21" s="66"/>
      <c r="X21" s="55" t="str">
        <f t="shared" si="6"/>
        <v/>
      </c>
      <c r="Y21" s="63"/>
      <c r="Z21" s="45"/>
      <c r="AA21" s="55" t="str">
        <f t="shared" si="7"/>
        <v/>
      </c>
      <c r="AB21" s="63"/>
      <c r="AC21" s="45"/>
      <c r="AD21" s="55" t="str">
        <f t="shared" si="8"/>
        <v/>
      </c>
      <c r="AE21" s="63"/>
      <c r="AF21" s="45"/>
      <c r="AG21" s="55" t="str">
        <f t="shared" si="9"/>
        <v/>
      </c>
      <c r="AH21" s="63"/>
      <c r="AI21" s="45"/>
      <c r="AJ21" s="55" t="str">
        <f t="shared" si="10"/>
        <v/>
      </c>
      <c r="AK21" s="63"/>
      <c r="AL21" s="45"/>
      <c r="AM21" s="55" t="str">
        <f t="shared" si="11"/>
        <v/>
      </c>
      <c r="AN21" s="66"/>
      <c r="AO21" s="55" t="str">
        <f t="shared" si="12"/>
        <v/>
      </c>
      <c r="AP21" s="79"/>
    </row>
    <row r="22" spans="2:42" x14ac:dyDescent="0.55000000000000004">
      <c r="B22" s="44">
        <v>15</v>
      </c>
      <c r="C22" s="56" t="str" cm="1">
        <f t="array" ref="C22">IFERROR(INDEX(②男子申込!$C$8:$C$107,SMALL(IF(②男子申込!$AC$8:$AC$107&lt;&gt;"",ROW($A$1:$A$100)),ROW($A15))),"")</f>
        <v/>
      </c>
      <c r="D22" s="56" t="str">
        <f>IFERROR(INDEX(男子登録情報!$C:$C,MATCH($C22,男子登録情報!$B:$B,0)),"")</f>
        <v/>
      </c>
      <c r="E22" s="57" t="str">
        <f>IFERROR(INDEX(男子登録情報!$E:$E,MATCH($C22,男子登録情報!$B:$B,0)),"")</f>
        <v/>
      </c>
      <c r="F22" s="44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8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81" t="str">
        <f t="shared" si="0"/>
        <v/>
      </c>
      <c r="I22" s="121"/>
      <c r="J22" s="55" t="str">
        <f t="shared" si="1"/>
        <v/>
      </c>
      <c r="K22" s="63"/>
      <c r="L22" s="45"/>
      <c r="M22" s="55" t="str">
        <f t="shared" si="2"/>
        <v/>
      </c>
      <c r="N22" s="63"/>
      <c r="O22" s="45"/>
      <c r="P22" s="55" t="str">
        <f t="shared" si="3"/>
        <v/>
      </c>
      <c r="Q22" s="63"/>
      <c r="R22" s="45"/>
      <c r="S22" s="55" t="str">
        <f t="shared" si="4"/>
        <v/>
      </c>
      <c r="T22" s="63"/>
      <c r="U22" s="45"/>
      <c r="V22" s="55" t="str">
        <f t="shared" si="5"/>
        <v/>
      </c>
      <c r="W22" s="66"/>
      <c r="X22" s="55" t="str">
        <f t="shared" si="6"/>
        <v/>
      </c>
      <c r="Y22" s="63"/>
      <c r="Z22" s="45"/>
      <c r="AA22" s="55" t="str">
        <f t="shared" si="7"/>
        <v/>
      </c>
      <c r="AB22" s="63"/>
      <c r="AC22" s="45"/>
      <c r="AD22" s="55" t="str">
        <f t="shared" si="8"/>
        <v/>
      </c>
      <c r="AE22" s="63"/>
      <c r="AF22" s="45"/>
      <c r="AG22" s="55" t="str">
        <f t="shared" si="9"/>
        <v/>
      </c>
      <c r="AH22" s="63"/>
      <c r="AI22" s="45"/>
      <c r="AJ22" s="55" t="str">
        <f t="shared" si="10"/>
        <v/>
      </c>
      <c r="AK22" s="63"/>
      <c r="AL22" s="45"/>
      <c r="AM22" s="55" t="str">
        <f t="shared" si="11"/>
        <v/>
      </c>
      <c r="AN22" s="66"/>
      <c r="AO22" s="55" t="str">
        <f t="shared" si="12"/>
        <v/>
      </c>
      <c r="AP22" s="79"/>
    </row>
    <row r="23" spans="2:42" x14ac:dyDescent="0.55000000000000004">
      <c r="B23" s="44">
        <v>16</v>
      </c>
      <c r="C23" s="56" t="str" cm="1">
        <f t="array" ref="C23">IFERROR(INDEX(②男子申込!$C$8:$C$107,SMALL(IF(②男子申込!$AC$8:$AC$107&lt;&gt;"",ROW($A$1:$A$100)),ROW($A16))),"")</f>
        <v/>
      </c>
      <c r="D23" s="56" t="str">
        <f>IFERROR(INDEX(男子登録情報!$C:$C,MATCH($C23,男子登録情報!$B:$B,0)),"")</f>
        <v/>
      </c>
      <c r="E23" s="57" t="str">
        <f>IFERROR(INDEX(男子登録情報!$E:$E,MATCH($C23,男子登録情報!$B:$B,0)),"")</f>
        <v/>
      </c>
      <c r="F23" s="44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8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81" t="str">
        <f t="shared" si="0"/>
        <v/>
      </c>
      <c r="I23" s="121"/>
      <c r="J23" s="55" t="str">
        <f t="shared" si="1"/>
        <v/>
      </c>
      <c r="K23" s="63"/>
      <c r="L23" s="45"/>
      <c r="M23" s="55" t="str">
        <f t="shared" si="2"/>
        <v/>
      </c>
      <c r="N23" s="63"/>
      <c r="O23" s="45"/>
      <c r="P23" s="55" t="str">
        <f t="shared" si="3"/>
        <v/>
      </c>
      <c r="Q23" s="63"/>
      <c r="R23" s="45"/>
      <c r="S23" s="55" t="str">
        <f t="shared" si="4"/>
        <v/>
      </c>
      <c r="T23" s="63"/>
      <c r="U23" s="45"/>
      <c r="V23" s="55" t="str">
        <f t="shared" si="5"/>
        <v/>
      </c>
      <c r="W23" s="66"/>
      <c r="X23" s="55" t="str">
        <f t="shared" si="6"/>
        <v/>
      </c>
      <c r="Y23" s="63"/>
      <c r="Z23" s="45"/>
      <c r="AA23" s="55" t="str">
        <f t="shared" si="7"/>
        <v/>
      </c>
      <c r="AB23" s="63"/>
      <c r="AC23" s="45"/>
      <c r="AD23" s="55" t="str">
        <f t="shared" si="8"/>
        <v/>
      </c>
      <c r="AE23" s="63"/>
      <c r="AF23" s="45"/>
      <c r="AG23" s="55" t="str">
        <f t="shared" si="9"/>
        <v/>
      </c>
      <c r="AH23" s="63"/>
      <c r="AI23" s="45"/>
      <c r="AJ23" s="55" t="str">
        <f t="shared" si="10"/>
        <v/>
      </c>
      <c r="AK23" s="63"/>
      <c r="AL23" s="45"/>
      <c r="AM23" s="55" t="str">
        <f t="shared" si="11"/>
        <v/>
      </c>
      <c r="AN23" s="66"/>
      <c r="AO23" s="55" t="str">
        <f t="shared" si="12"/>
        <v/>
      </c>
      <c r="AP23" s="79"/>
    </row>
    <row r="24" spans="2:42" x14ac:dyDescent="0.55000000000000004">
      <c r="B24" s="44">
        <v>17</v>
      </c>
      <c r="C24" s="56" t="str" cm="1">
        <f t="array" ref="C24">IFERROR(INDEX(②男子申込!$C$8:$C$107,SMALL(IF(②男子申込!$AC$8:$AC$107&lt;&gt;"",ROW($A$1:$A$100)),ROW($A17))),"")</f>
        <v/>
      </c>
      <c r="D24" s="56" t="str">
        <f>IFERROR(INDEX(男子登録情報!$C:$C,MATCH($C24,男子登録情報!$B:$B,0)),"")</f>
        <v/>
      </c>
      <c r="E24" s="57" t="str">
        <f>IFERROR(INDEX(男子登録情報!$E:$E,MATCH($C24,男子登録情報!$B:$B,0)),"")</f>
        <v/>
      </c>
      <c r="F24" s="44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8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81" t="str">
        <f t="shared" si="0"/>
        <v/>
      </c>
      <c r="I24" s="121"/>
      <c r="J24" s="55" t="str">
        <f t="shared" si="1"/>
        <v/>
      </c>
      <c r="K24" s="63"/>
      <c r="L24" s="45"/>
      <c r="M24" s="55" t="str">
        <f t="shared" si="2"/>
        <v/>
      </c>
      <c r="N24" s="63"/>
      <c r="O24" s="45"/>
      <c r="P24" s="55" t="str">
        <f t="shared" si="3"/>
        <v/>
      </c>
      <c r="Q24" s="63"/>
      <c r="R24" s="45"/>
      <c r="S24" s="55" t="str">
        <f t="shared" si="4"/>
        <v/>
      </c>
      <c r="T24" s="63"/>
      <c r="U24" s="45"/>
      <c r="V24" s="55" t="str">
        <f t="shared" si="5"/>
        <v/>
      </c>
      <c r="W24" s="66"/>
      <c r="X24" s="55" t="str">
        <f t="shared" si="6"/>
        <v/>
      </c>
      <c r="Y24" s="63"/>
      <c r="Z24" s="45"/>
      <c r="AA24" s="55" t="str">
        <f t="shared" si="7"/>
        <v/>
      </c>
      <c r="AB24" s="63"/>
      <c r="AC24" s="45"/>
      <c r="AD24" s="55" t="str">
        <f t="shared" si="8"/>
        <v/>
      </c>
      <c r="AE24" s="63"/>
      <c r="AF24" s="45"/>
      <c r="AG24" s="55" t="str">
        <f t="shared" si="9"/>
        <v/>
      </c>
      <c r="AH24" s="63"/>
      <c r="AI24" s="45"/>
      <c r="AJ24" s="55" t="str">
        <f t="shared" si="10"/>
        <v/>
      </c>
      <c r="AK24" s="63"/>
      <c r="AL24" s="45"/>
      <c r="AM24" s="55" t="str">
        <f t="shared" si="11"/>
        <v/>
      </c>
      <c r="AN24" s="66"/>
      <c r="AO24" s="55" t="str">
        <f t="shared" si="12"/>
        <v/>
      </c>
      <c r="AP24" s="79"/>
    </row>
    <row r="25" spans="2:42" x14ac:dyDescent="0.55000000000000004">
      <c r="B25" s="44">
        <v>18</v>
      </c>
      <c r="C25" s="56" t="str" cm="1">
        <f t="array" ref="C25">IFERROR(INDEX(②男子申込!$C$8:$C$107,SMALL(IF(②男子申込!$AC$8:$AC$107&lt;&gt;"",ROW($A$1:$A$100)),ROW($A18))),"")</f>
        <v/>
      </c>
      <c r="D25" s="56" t="str">
        <f>IFERROR(INDEX(男子登録情報!$C:$C,MATCH($C25,男子登録情報!$B:$B,0)),"")</f>
        <v/>
      </c>
      <c r="E25" s="57" t="str">
        <f>IFERROR(INDEX(男子登録情報!$E:$E,MATCH($C25,男子登録情報!$B:$B,0)),"")</f>
        <v/>
      </c>
      <c r="F25" s="44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8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81" t="str">
        <f t="shared" si="0"/>
        <v/>
      </c>
      <c r="I25" s="121"/>
      <c r="J25" s="55" t="str">
        <f t="shared" si="1"/>
        <v/>
      </c>
      <c r="K25" s="63"/>
      <c r="L25" s="45"/>
      <c r="M25" s="55" t="str">
        <f t="shared" si="2"/>
        <v/>
      </c>
      <c r="N25" s="63"/>
      <c r="O25" s="45"/>
      <c r="P25" s="55" t="str">
        <f t="shared" si="3"/>
        <v/>
      </c>
      <c r="Q25" s="63"/>
      <c r="R25" s="45"/>
      <c r="S25" s="55" t="str">
        <f t="shared" si="4"/>
        <v/>
      </c>
      <c r="T25" s="63"/>
      <c r="U25" s="45"/>
      <c r="V25" s="55" t="str">
        <f t="shared" si="5"/>
        <v/>
      </c>
      <c r="W25" s="66"/>
      <c r="X25" s="55" t="str">
        <f t="shared" si="6"/>
        <v/>
      </c>
      <c r="Y25" s="63"/>
      <c r="Z25" s="45"/>
      <c r="AA25" s="55" t="str">
        <f t="shared" si="7"/>
        <v/>
      </c>
      <c r="AB25" s="63"/>
      <c r="AC25" s="45"/>
      <c r="AD25" s="55" t="str">
        <f t="shared" si="8"/>
        <v/>
      </c>
      <c r="AE25" s="63"/>
      <c r="AF25" s="45"/>
      <c r="AG25" s="55" t="str">
        <f t="shared" si="9"/>
        <v/>
      </c>
      <c r="AH25" s="63"/>
      <c r="AI25" s="45"/>
      <c r="AJ25" s="55" t="str">
        <f t="shared" si="10"/>
        <v/>
      </c>
      <c r="AK25" s="63"/>
      <c r="AL25" s="45"/>
      <c r="AM25" s="55" t="str">
        <f t="shared" si="11"/>
        <v/>
      </c>
      <c r="AN25" s="66"/>
      <c r="AO25" s="55" t="str">
        <f t="shared" si="12"/>
        <v/>
      </c>
      <c r="AP25" s="79"/>
    </row>
    <row r="26" spans="2:42" x14ac:dyDescent="0.55000000000000004">
      <c r="B26" s="44">
        <v>19</v>
      </c>
      <c r="C26" s="56" t="str" cm="1">
        <f t="array" ref="C26">IFERROR(INDEX(②男子申込!$C$8:$C$107,SMALL(IF(②男子申込!$AC$8:$AC$107&lt;&gt;"",ROW($A$1:$A$100)),ROW($A19))),"")</f>
        <v/>
      </c>
      <c r="D26" s="56" t="str">
        <f>IFERROR(INDEX(男子登録情報!$C:$C,MATCH($C26,男子登録情報!$B:$B,0)),"")</f>
        <v/>
      </c>
      <c r="E26" s="57" t="str">
        <f>IFERROR(INDEX(男子登録情報!$E:$E,MATCH($C26,男子登録情報!$B:$B,0)),"")</f>
        <v/>
      </c>
      <c r="F26" s="44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8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81" t="str">
        <f t="shared" si="0"/>
        <v/>
      </c>
      <c r="I26" s="121"/>
      <c r="J26" s="55" t="str">
        <f t="shared" si="1"/>
        <v/>
      </c>
      <c r="K26" s="63"/>
      <c r="L26" s="45"/>
      <c r="M26" s="55" t="str">
        <f t="shared" si="2"/>
        <v/>
      </c>
      <c r="N26" s="63"/>
      <c r="O26" s="45"/>
      <c r="P26" s="55" t="str">
        <f t="shared" si="3"/>
        <v/>
      </c>
      <c r="Q26" s="63"/>
      <c r="R26" s="45"/>
      <c r="S26" s="55" t="str">
        <f t="shared" si="4"/>
        <v/>
      </c>
      <c r="T26" s="63"/>
      <c r="U26" s="45"/>
      <c r="V26" s="55" t="str">
        <f t="shared" si="5"/>
        <v/>
      </c>
      <c r="W26" s="66"/>
      <c r="X26" s="55" t="str">
        <f t="shared" si="6"/>
        <v/>
      </c>
      <c r="Y26" s="63"/>
      <c r="Z26" s="45"/>
      <c r="AA26" s="55" t="str">
        <f t="shared" si="7"/>
        <v/>
      </c>
      <c r="AB26" s="63"/>
      <c r="AC26" s="45"/>
      <c r="AD26" s="55" t="str">
        <f t="shared" si="8"/>
        <v/>
      </c>
      <c r="AE26" s="63"/>
      <c r="AF26" s="45"/>
      <c r="AG26" s="55" t="str">
        <f t="shared" si="9"/>
        <v/>
      </c>
      <c r="AH26" s="63"/>
      <c r="AI26" s="45"/>
      <c r="AJ26" s="55" t="str">
        <f t="shared" si="10"/>
        <v/>
      </c>
      <c r="AK26" s="63"/>
      <c r="AL26" s="45"/>
      <c r="AM26" s="55" t="str">
        <f t="shared" si="11"/>
        <v/>
      </c>
      <c r="AN26" s="66"/>
      <c r="AO26" s="55" t="str">
        <f t="shared" si="12"/>
        <v/>
      </c>
      <c r="AP26" s="79"/>
    </row>
    <row r="27" spans="2:42" ht="18.5" thickBot="1" x14ac:dyDescent="0.6">
      <c r="B27" s="123">
        <v>20</v>
      </c>
      <c r="C27" s="124" t="str" cm="1">
        <f t="array" ref="C27">IFERROR(INDEX(②男子申込!$C$8:$C$107,SMALL(IF(②男子申込!$AC$8:$AC$107&lt;&gt;"",ROW($A$1:$A$100)),ROW($A20))),"")</f>
        <v/>
      </c>
      <c r="D27" s="124" t="str">
        <f>IFERROR(INDEX(男子登録情報!$C:$C,MATCH($C27,男子登録情報!$B:$B,0)),"")</f>
        <v/>
      </c>
      <c r="E27" s="125" t="str">
        <f>IFERROR(INDEX(男子登録情報!$E:$E,MATCH($C27,男子登録情報!$B:$B,0)),"")</f>
        <v/>
      </c>
      <c r="F27" s="123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26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27" t="str">
        <f t="shared" si="0"/>
        <v/>
      </c>
      <c r="I27" s="128"/>
      <c r="J27" s="129" t="str">
        <f t="shared" si="1"/>
        <v/>
      </c>
      <c r="K27" s="130"/>
      <c r="L27" s="131"/>
      <c r="M27" s="129" t="str">
        <f t="shared" si="2"/>
        <v/>
      </c>
      <c r="N27" s="130"/>
      <c r="O27" s="131"/>
      <c r="P27" s="129" t="str">
        <f t="shared" si="3"/>
        <v/>
      </c>
      <c r="Q27" s="130"/>
      <c r="R27" s="131"/>
      <c r="S27" s="129" t="str">
        <f t="shared" si="4"/>
        <v/>
      </c>
      <c r="T27" s="130"/>
      <c r="U27" s="131"/>
      <c r="V27" s="129" t="str">
        <f t="shared" si="5"/>
        <v/>
      </c>
      <c r="W27" s="132"/>
      <c r="X27" s="129" t="str">
        <f t="shared" si="6"/>
        <v/>
      </c>
      <c r="Y27" s="130"/>
      <c r="Z27" s="131"/>
      <c r="AA27" s="129" t="str">
        <f t="shared" si="7"/>
        <v/>
      </c>
      <c r="AB27" s="130"/>
      <c r="AC27" s="131"/>
      <c r="AD27" s="129" t="str">
        <f t="shared" si="8"/>
        <v/>
      </c>
      <c r="AE27" s="130"/>
      <c r="AF27" s="131"/>
      <c r="AG27" s="129" t="str">
        <f t="shared" si="9"/>
        <v/>
      </c>
      <c r="AH27" s="130"/>
      <c r="AI27" s="131"/>
      <c r="AJ27" s="129" t="str">
        <f t="shared" si="10"/>
        <v/>
      </c>
      <c r="AK27" s="130"/>
      <c r="AL27" s="131"/>
      <c r="AM27" s="129" t="str">
        <f t="shared" si="11"/>
        <v/>
      </c>
      <c r="AN27" s="132"/>
      <c r="AO27" s="129" t="str">
        <f t="shared" si="12"/>
        <v/>
      </c>
      <c r="AP27" s="133"/>
    </row>
    <row r="28" spans="2:42" x14ac:dyDescent="0.55000000000000004">
      <c r="B28" s="113">
        <v>21</v>
      </c>
      <c r="C28" s="112" t="str" cm="1">
        <f t="array" ref="C28">IFERROR(INDEX(②男子申込!$C$8:$C$107,SMALL(IF(②男子申込!$AC$8:$AC$107&lt;&gt;"",ROW($A$1:$A$100)),ROW($A21))),"")</f>
        <v/>
      </c>
      <c r="D28" s="112" t="str">
        <f>IFERROR(INDEX(男子登録情報!$C:$C,MATCH($C28,男子登録情報!$B:$B,0)),"")</f>
        <v/>
      </c>
      <c r="E28" s="114" t="str">
        <f>IFERROR(INDEX(男子登録情報!$E:$E,MATCH($C28,男子登録情報!$B:$B,0)),"")</f>
        <v/>
      </c>
      <c r="F28" s="113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110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34" t="str">
        <f t="shared" si="0"/>
        <v/>
      </c>
      <c r="I28" s="135"/>
      <c r="J28" s="111" t="str">
        <f t="shared" si="1"/>
        <v/>
      </c>
      <c r="K28" s="136"/>
      <c r="L28" s="137"/>
      <c r="M28" s="111" t="str">
        <f t="shared" si="2"/>
        <v/>
      </c>
      <c r="N28" s="136"/>
      <c r="O28" s="137"/>
      <c r="P28" s="111" t="str">
        <f t="shared" si="3"/>
        <v/>
      </c>
      <c r="Q28" s="136"/>
      <c r="R28" s="137"/>
      <c r="S28" s="111" t="str">
        <f t="shared" si="4"/>
        <v/>
      </c>
      <c r="T28" s="136"/>
      <c r="U28" s="137"/>
      <c r="V28" s="111" t="str">
        <f t="shared" si="5"/>
        <v/>
      </c>
      <c r="W28" s="138"/>
      <c r="X28" s="111" t="str">
        <f t="shared" si="6"/>
        <v/>
      </c>
      <c r="Y28" s="136"/>
      <c r="Z28" s="137"/>
      <c r="AA28" s="111" t="str">
        <f t="shared" si="7"/>
        <v/>
      </c>
      <c r="AB28" s="136"/>
      <c r="AC28" s="137"/>
      <c r="AD28" s="111" t="str">
        <f t="shared" si="8"/>
        <v/>
      </c>
      <c r="AE28" s="136"/>
      <c r="AF28" s="137"/>
      <c r="AG28" s="111" t="str">
        <f t="shared" si="9"/>
        <v/>
      </c>
      <c r="AH28" s="136"/>
      <c r="AI28" s="137"/>
      <c r="AJ28" s="111" t="str">
        <f t="shared" si="10"/>
        <v/>
      </c>
      <c r="AK28" s="136"/>
      <c r="AL28" s="137"/>
      <c r="AM28" s="111" t="str">
        <f t="shared" si="11"/>
        <v/>
      </c>
      <c r="AN28" s="138"/>
      <c r="AO28" s="111" t="str">
        <f t="shared" si="12"/>
        <v/>
      </c>
      <c r="AP28" s="139"/>
    </row>
    <row r="29" spans="2:42" x14ac:dyDescent="0.55000000000000004">
      <c r="B29" s="44">
        <v>22</v>
      </c>
      <c r="C29" s="56" t="str" cm="1">
        <f t="array" ref="C29">IFERROR(INDEX(②男子申込!$C$8:$C$107,SMALL(IF(②男子申込!$AC$8:$AC$107&lt;&gt;"",ROW($A$1:$A$100)),ROW($A22))),"")</f>
        <v/>
      </c>
      <c r="D29" s="56" t="str">
        <f>IFERROR(INDEX(男子登録情報!$C:$C,MATCH($C29,男子登録情報!$B:$B,0)),"")</f>
        <v/>
      </c>
      <c r="E29" s="57" t="str">
        <f>IFERROR(INDEX(男子登録情報!$E:$E,MATCH($C29,男子登録情報!$B:$B,0)),"")</f>
        <v/>
      </c>
      <c r="F29" s="44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8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81" t="str">
        <f t="shared" si="0"/>
        <v/>
      </c>
      <c r="I29" s="121"/>
      <c r="J29" s="55" t="str">
        <f t="shared" si="1"/>
        <v/>
      </c>
      <c r="K29" s="63"/>
      <c r="L29" s="45"/>
      <c r="M29" s="55" t="str">
        <f t="shared" si="2"/>
        <v/>
      </c>
      <c r="N29" s="63"/>
      <c r="O29" s="45"/>
      <c r="P29" s="55" t="str">
        <f t="shared" si="3"/>
        <v/>
      </c>
      <c r="Q29" s="63"/>
      <c r="R29" s="45"/>
      <c r="S29" s="55" t="str">
        <f t="shared" si="4"/>
        <v/>
      </c>
      <c r="T29" s="63"/>
      <c r="U29" s="45"/>
      <c r="V29" s="55" t="str">
        <f t="shared" si="5"/>
        <v/>
      </c>
      <c r="W29" s="66"/>
      <c r="X29" s="55" t="str">
        <f t="shared" si="6"/>
        <v/>
      </c>
      <c r="Y29" s="63"/>
      <c r="Z29" s="45"/>
      <c r="AA29" s="55" t="str">
        <f t="shared" si="7"/>
        <v/>
      </c>
      <c r="AB29" s="63"/>
      <c r="AC29" s="45"/>
      <c r="AD29" s="55" t="str">
        <f t="shared" si="8"/>
        <v/>
      </c>
      <c r="AE29" s="63"/>
      <c r="AF29" s="45"/>
      <c r="AG29" s="55" t="str">
        <f t="shared" si="9"/>
        <v/>
      </c>
      <c r="AH29" s="63"/>
      <c r="AI29" s="45"/>
      <c r="AJ29" s="55" t="str">
        <f t="shared" si="10"/>
        <v/>
      </c>
      <c r="AK29" s="63"/>
      <c r="AL29" s="45"/>
      <c r="AM29" s="55" t="str">
        <f t="shared" si="11"/>
        <v/>
      </c>
      <c r="AN29" s="66"/>
      <c r="AO29" s="55" t="str">
        <f t="shared" si="12"/>
        <v/>
      </c>
      <c r="AP29" s="79"/>
    </row>
    <row r="30" spans="2:42" x14ac:dyDescent="0.55000000000000004">
      <c r="B30" s="44">
        <v>23</v>
      </c>
      <c r="C30" s="56" t="str" cm="1">
        <f t="array" ref="C30">IFERROR(INDEX(②男子申込!$C$8:$C$107,SMALL(IF(②男子申込!$AC$8:$AC$107&lt;&gt;"",ROW($A$1:$A$100)),ROW($A23))),"")</f>
        <v/>
      </c>
      <c r="D30" s="56" t="str">
        <f>IFERROR(INDEX(男子登録情報!$C:$C,MATCH($C30,男子登録情報!$B:$B,0)),"")</f>
        <v/>
      </c>
      <c r="E30" s="57" t="str">
        <f>IFERROR(INDEX(男子登録情報!$E:$E,MATCH($C30,男子登録情報!$B:$B,0)),"")</f>
        <v/>
      </c>
      <c r="F30" s="44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8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81" t="str">
        <f t="shared" si="0"/>
        <v/>
      </c>
      <c r="I30" s="121"/>
      <c r="J30" s="55" t="str">
        <f t="shared" si="1"/>
        <v/>
      </c>
      <c r="K30" s="63"/>
      <c r="L30" s="45"/>
      <c r="M30" s="55" t="str">
        <f t="shared" si="2"/>
        <v/>
      </c>
      <c r="N30" s="63"/>
      <c r="O30" s="45"/>
      <c r="P30" s="55" t="str">
        <f t="shared" si="3"/>
        <v/>
      </c>
      <c r="Q30" s="63"/>
      <c r="R30" s="45"/>
      <c r="S30" s="55" t="str">
        <f t="shared" si="4"/>
        <v/>
      </c>
      <c r="T30" s="63"/>
      <c r="U30" s="45"/>
      <c r="V30" s="55" t="str">
        <f t="shared" si="5"/>
        <v/>
      </c>
      <c r="W30" s="66"/>
      <c r="X30" s="55" t="str">
        <f t="shared" si="6"/>
        <v/>
      </c>
      <c r="Y30" s="63"/>
      <c r="Z30" s="45"/>
      <c r="AA30" s="55" t="str">
        <f t="shared" si="7"/>
        <v/>
      </c>
      <c r="AB30" s="63"/>
      <c r="AC30" s="45"/>
      <c r="AD30" s="55" t="str">
        <f t="shared" si="8"/>
        <v/>
      </c>
      <c r="AE30" s="63"/>
      <c r="AF30" s="45"/>
      <c r="AG30" s="55" t="str">
        <f t="shared" si="9"/>
        <v/>
      </c>
      <c r="AH30" s="63"/>
      <c r="AI30" s="45"/>
      <c r="AJ30" s="55" t="str">
        <f t="shared" si="10"/>
        <v/>
      </c>
      <c r="AK30" s="63"/>
      <c r="AL30" s="45"/>
      <c r="AM30" s="55" t="str">
        <f t="shared" si="11"/>
        <v/>
      </c>
      <c r="AN30" s="66"/>
      <c r="AO30" s="55" t="str">
        <f t="shared" si="12"/>
        <v/>
      </c>
      <c r="AP30" s="79"/>
    </row>
    <row r="31" spans="2:42" x14ac:dyDescent="0.55000000000000004">
      <c r="B31" s="44">
        <v>24</v>
      </c>
      <c r="C31" s="56" t="str" cm="1">
        <f t="array" ref="C31">IFERROR(INDEX(②男子申込!$C$8:$C$107,SMALL(IF(②男子申込!$AC$8:$AC$107&lt;&gt;"",ROW($A$1:$A$100)),ROW($A24))),"")</f>
        <v/>
      </c>
      <c r="D31" s="56" t="str">
        <f>IFERROR(INDEX(男子登録情報!$C:$C,MATCH($C31,男子登録情報!$B:$B,0)),"")</f>
        <v/>
      </c>
      <c r="E31" s="57" t="str">
        <f>IFERROR(INDEX(男子登録情報!$E:$E,MATCH($C31,男子登録情報!$B:$B,0)),"")</f>
        <v/>
      </c>
      <c r="F31" s="44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8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81" t="str">
        <f t="shared" si="0"/>
        <v/>
      </c>
      <c r="I31" s="121"/>
      <c r="J31" s="55" t="str">
        <f t="shared" si="1"/>
        <v/>
      </c>
      <c r="K31" s="63"/>
      <c r="L31" s="45"/>
      <c r="M31" s="55" t="str">
        <f t="shared" si="2"/>
        <v/>
      </c>
      <c r="N31" s="63"/>
      <c r="O31" s="45"/>
      <c r="P31" s="55" t="str">
        <f t="shared" si="3"/>
        <v/>
      </c>
      <c r="Q31" s="63"/>
      <c r="R31" s="45"/>
      <c r="S31" s="55" t="str">
        <f t="shared" si="4"/>
        <v/>
      </c>
      <c r="T31" s="63"/>
      <c r="U31" s="45"/>
      <c r="V31" s="55" t="str">
        <f t="shared" si="5"/>
        <v/>
      </c>
      <c r="W31" s="66"/>
      <c r="X31" s="55" t="str">
        <f t="shared" si="6"/>
        <v/>
      </c>
      <c r="Y31" s="63"/>
      <c r="Z31" s="45"/>
      <c r="AA31" s="55" t="str">
        <f t="shared" si="7"/>
        <v/>
      </c>
      <c r="AB31" s="63"/>
      <c r="AC31" s="45"/>
      <c r="AD31" s="55" t="str">
        <f t="shared" si="8"/>
        <v/>
      </c>
      <c r="AE31" s="63"/>
      <c r="AF31" s="45"/>
      <c r="AG31" s="55" t="str">
        <f t="shared" si="9"/>
        <v/>
      </c>
      <c r="AH31" s="63"/>
      <c r="AI31" s="45"/>
      <c r="AJ31" s="55" t="str">
        <f t="shared" si="10"/>
        <v/>
      </c>
      <c r="AK31" s="63"/>
      <c r="AL31" s="45"/>
      <c r="AM31" s="55" t="str">
        <f t="shared" si="11"/>
        <v/>
      </c>
      <c r="AN31" s="66"/>
      <c r="AO31" s="55" t="str">
        <f t="shared" si="12"/>
        <v/>
      </c>
      <c r="AP31" s="79"/>
    </row>
    <row r="32" spans="2:42" x14ac:dyDescent="0.55000000000000004">
      <c r="B32" s="44">
        <v>25</v>
      </c>
      <c r="C32" s="56" t="str" cm="1">
        <f t="array" ref="C32">IFERROR(INDEX(②男子申込!$C$8:$C$107,SMALL(IF(②男子申込!$AC$8:$AC$107&lt;&gt;"",ROW($A$1:$A$100)),ROW($A25))),"")</f>
        <v/>
      </c>
      <c r="D32" s="56" t="str">
        <f>IFERROR(INDEX(男子登録情報!$C:$C,MATCH($C32,男子登録情報!$B:$B,0)),"")</f>
        <v/>
      </c>
      <c r="E32" s="57" t="str">
        <f>IFERROR(INDEX(男子登録情報!$E:$E,MATCH($C32,男子登録情報!$B:$B,0)),"")</f>
        <v/>
      </c>
      <c r="F32" s="44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8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81" t="str">
        <f t="shared" si="0"/>
        <v/>
      </c>
      <c r="I32" s="121"/>
      <c r="J32" s="55" t="str">
        <f t="shared" si="1"/>
        <v/>
      </c>
      <c r="K32" s="63"/>
      <c r="L32" s="45"/>
      <c r="M32" s="55" t="str">
        <f t="shared" si="2"/>
        <v/>
      </c>
      <c r="N32" s="63"/>
      <c r="O32" s="45"/>
      <c r="P32" s="55" t="str">
        <f t="shared" si="3"/>
        <v/>
      </c>
      <c r="Q32" s="63"/>
      <c r="R32" s="45"/>
      <c r="S32" s="55" t="str">
        <f t="shared" si="4"/>
        <v/>
      </c>
      <c r="T32" s="63"/>
      <c r="U32" s="45"/>
      <c r="V32" s="55" t="str">
        <f t="shared" si="5"/>
        <v/>
      </c>
      <c r="W32" s="66"/>
      <c r="X32" s="55" t="str">
        <f t="shared" si="6"/>
        <v/>
      </c>
      <c r="Y32" s="63"/>
      <c r="Z32" s="45"/>
      <c r="AA32" s="55" t="str">
        <f t="shared" si="7"/>
        <v/>
      </c>
      <c r="AB32" s="63"/>
      <c r="AC32" s="45"/>
      <c r="AD32" s="55" t="str">
        <f t="shared" si="8"/>
        <v/>
      </c>
      <c r="AE32" s="63"/>
      <c r="AF32" s="45"/>
      <c r="AG32" s="55" t="str">
        <f t="shared" si="9"/>
        <v/>
      </c>
      <c r="AH32" s="63"/>
      <c r="AI32" s="45"/>
      <c r="AJ32" s="55" t="str">
        <f t="shared" si="10"/>
        <v/>
      </c>
      <c r="AK32" s="63"/>
      <c r="AL32" s="45"/>
      <c r="AM32" s="55" t="str">
        <f t="shared" si="11"/>
        <v/>
      </c>
      <c r="AN32" s="66"/>
      <c r="AO32" s="55" t="str">
        <f t="shared" si="12"/>
        <v/>
      </c>
      <c r="AP32" s="79"/>
    </row>
    <row r="33" spans="2:42" x14ac:dyDescent="0.55000000000000004">
      <c r="B33" s="44">
        <v>26</v>
      </c>
      <c r="C33" s="56" t="str" cm="1">
        <f t="array" ref="C33">IFERROR(INDEX(②男子申込!$C$8:$C$107,SMALL(IF(②男子申込!$AC$8:$AC$107&lt;&gt;"",ROW($A$1:$A$100)),ROW($A26))),"")</f>
        <v/>
      </c>
      <c r="D33" s="56" t="str">
        <f>IFERROR(INDEX(男子登録情報!$C:$C,MATCH($C33,男子登録情報!$B:$B,0)),"")</f>
        <v/>
      </c>
      <c r="E33" s="57" t="str">
        <f>IFERROR(INDEX(男子登録情報!$E:$E,MATCH($C33,男子登録情報!$B:$B,0)),"")</f>
        <v/>
      </c>
      <c r="F33" s="44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8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81" t="str">
        <f t="shared" si="0"/>
        <v/>
      </c>
      <c r="I33" s="121"/>
      <c r="J33" s="55" t="str">
        <f t="shared" si="1"/>
        <v/>
      </c>
      <c r="K33" s="63"/>
      <c r="L33" s="45"/>
      <c r="M33" s="55" t="str">
        <f t="shared" si="2"/>
        <v/>
      </c>
      <c r="N33" s="63"/>
      <c r="O33" s="45"/>
      <c r="P33" s="55" t="str">
        <f t="shared" si="3"/>
        <v/>
      </c>
      <c r="Q33" s="63"/>
      <c r="R33" s="45"/>
      <c r="S33" s="55" t="str">
        <f t="shared" si="4"/>
        <v/>
      </c>
      <c r="T33" s="63"/>
      <c r="U33" s="45"/>
      <c r="V33" s="55" t="str">
        <f t="shared" si="5"/>
        <v/>
      </c>
      <c r="W33" s="66"/>
      <c r="X33" s="55" t="str">
        <f t="shared" si="6"/>
        <v/>
      </c>
      <c r="Y33" s="63"/>
      <c r="Z33" s="45"/>
      <c r="AA33" s="55" t="str">
        <f t="shared" si="7"/>
        <v/>
      </c>
      <c r="AB33" s="63"/>
      <c r="AC33" s="45"/>
      <c r="AD33" s="55" t="str">
        <f t="shared" si="8"/>
        <v/>
      </c>
      <c r="AE33" s="63"/>
      <c r="AF33" s="45"/>
      <c r="AG33" s="55" t="str">
        <f t="shared" si="9"/>
        <v/>
      </c>
      <c r="AH33" s="63"/>
      <c r="AI33" s="45"/>
      <c r="AJ33" s="55" t="str">
        <f t="shared" si="10"/>
        <v/>
      </c>
      <c r="AK33" s="63"/>
      <c r="AL33" s="45"/>
      <c r="AM33" s="55" t="str">
        <f t="shared" si="11"/>
        <v/>
      </c>
      <c r="AN33" s="66"/>
      <c r="AO33" s="55" t="str">
        <f t="shared" si="12"/>
        <v/>
      </c>
      <c r="AP33" s="79"/>
    </row>
    <row r="34" spans="2:42" x14ac:dyDescent="0.55000000000000004">
      <c r="B34" s="44">
        <v>27</v>
      </c>
      <c r="C34" s="56" t="str" cm="1">
        <f t="array" ref="C34">IFERROR(INDEX(②男子申込!$C$8:$C$107,SMALL(IF(②男子申込!$AC$8:$AC$107&lt;&gt;"",ROW($A$1:$A$100)),ROW($A27))),"")</f>
        <v/>
      </c>
      <c r="D34" s="56" t="str">
        <f>IFERROR(INDEX(男子登録情報!$C:$C,MATCH($C34,男子登録情報!$B:$B,0)),"")</f>
        <v/>
      </c>
      <c r="E34" s="57" t="str">
        <f>IFERROR(INDEX(男子登録情報!$E:$E,MATCH($C34,男子登録情報!$B:$B,0)),"")</f>
        <v/>
      </c>
      <c r="F34" s="44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8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81" t="str">
        <f t="shared" si="0"/>
        <v/>
      </c>
      <c r="I34" s="121"/>
      <c r="J34" s="55" t="str">
        <f t="shared" si="1"/>
        <v/>
      </c>
      <c r="K34" s="63"/>
      <c r="L34" s="45"/>
      <c r="M34" s="55" t="str">
        <f t="shared" si="2"/>
        <v/>
      </c>
      <c r="N34" s="63"/>
      <c r="O34" s="45"/>
      <c r="P34" s="55" t="str">
        <f t="shared" si="3"/>
        <v/>
      </c>
      <c r="Q34" s="63"/>
      <c r="R34" s="45"/>
      <c r="S34" s="55" t="str">
        <f t="shared" si="4"/>
        <v/>
      </c>
      <c r="T34" s="63"/>
      <c r="U34" s="45"/>
      <c r="V34" s="55" t="str">
        <f t="shared" si="5"/>
        <v/>
      </c>
      <c r="W34" s="66"/>
      <c r="X34" s="55" t="str">
        <f t="shared" si="6"/>
        <v/>
      </c>
      <c r="Y34" s="63"/>
      <c r="Z34" s="45"/>
      <c r="AA34" s="55" t="str">
        <f t="shared" si="7"/>
        <v/>
      </c>
      <c r="AB34" s="63"/>
      <c r="AC34" s="45"/>
      <c r="AD34" s="55" t="str">
        <f t="shared" si="8"/>
        <v/>
      </c>
      <c r="AE34" s="63"/>
      <c r="AF34" s="45"/>
      <c r="AG34" s="55" t="str">
        <f t="shared" si="9"/>
        <v/>
      </c>
      <c r="AH34" s="63"/>
      <c r="AI34" s="45"/>
      <c r="AJ34" s="55" t="str">
        <f t="shared" si="10"/>
        <v/>
      </c>
      <c r="AK34" s="63"/>
      <c r="AL34" s="45"/>
      <c r="AM34" s="55" t="str">
        <f t="shared" si="11"/>
        <v/>
      </c>
      <c r="AN34" s="66"/>
      <c r="AO34" s="55" t="str">
        <f t="shared" si="12"/>
        <v/>
      </c>
      <c r="AP34" s="79"/>
    </row>
    <row r="35" spans="2:42" x14ac:dyDescent="0.55000000000000004">
      <c r="B35" s="44">
        <v>28</v>
      </c>
      <c r="C35" s="56" t="str" cm="1">
        <f t="array" ref="C35">IFERROR(INDEX(②男子申込!$C$8:$C$107,SMALL(IF(②男子申込!$AC$8:$AC$107&lt;&gt;"",ROW($A$1:$A$100)),ROW($A28))),"")</f>
        <v/>
      </c>
      <c r="D35" s="56" t="str">
        <f>IFERROR(INDEX(男子登録情報!$C:$C,MATCH($C35,男子登録情報!$B:$B,0)),"")</f>
        <v/>
      </c>
      <c r="E35" s="57" t="str">
        <f>IFERROR(INDEX(男子登録情報!$E:$E,MATCH($C35,男子登録情報!$B:$B,0)),"")</f>
        <v/>
      </c>
      <c r="F35" s="44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8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81" t="str">
        <f t="shared" si="0"/>
        <v/>
      </c>
      <c r="I35" s="121"/>
      <c r="J35" s="55" t="str">
        <f t="shared" si="1"/>
        <v/>
      </c>
      <c r="K35" s="63"/>
      <c r="L35" s="45"/>
      <c r="M35" s="55" t="str">
        <f t="shared" si="2"/>
        <v/>
      </c>
      <c r="N35" s="63"/>
      <c r="O35" s="45"/>
      <c r="P35" s="55" t="str">
        <f t="shared" si="3"/>
        <v/>
      </c>
      <c r="Q35" s="63"/>
      <c r="R35" s="45"/>
      <c r="S35" s="55" t="str">
        <f t="shared" si="4"/>
        <v/>
      </c>
      <c r="T35" s="63"/>
      <c r="U35" s="45"/>
      <c r="V35" s="55" t="str">
        <f t="shared" si="5"/>
        <v/>
      </c>
      <c r="W35" s="66"/>
      <c r="X35" s="55" t="str">
        <f t="shared" si="6"/>
        <v/>
      </c>
      <c r="Y35" s="63"/>
      <c r="Z35" s="45"/>
      <c r="AA35" s="55" t="str">
        <f t="shared" si="7"/>
        <v/>
      </c>
      <c r="AB35" s="63"/>
      <c r="AC35" s="45"/>
      <c r="AD35" s="55" t="str">
        <f t="shared" si="8"/>
        <v/>
      </c>
      <c r="AE35" s="63"/>
      <c r="AF35" s="45"/>
      <c r="AG35" s="55" t="str">
        <f t="shared" si="9"/>
        <v/>
      </c>
      <c r="AH35" s="63"/>
      <c r="AI35" s="45"/>
      <c r="AJ35" s="55" t="str">
        <f t="shared" si="10"/>
        <v/>
      </c>
      <c r="AK35" s="63"/>
      <c r="AL35" s="45"/>
      <c r="AM35" s="55" t="str">
        <f t="shared" si="11"/>
        <v/>
      </c>
      <c r="AN35" s="66"/>
      <c r="AO35" s="55" t="str">
        <f t="shared" si="12"/>
        <v/>
      </c>
      <c r="AP35" s="79"/>
    </row>
    <row r="36" spans="2:42" x14ac:dyDescent="0.55000000000000004">
      <c r="B36" s="44">
        <v>29</v>
      </c>
      <c r="C36" s="56" t="str" cm="1">
        <f t="array" ref="C36">IFERROR(INDEX(②男子申込!$C$8:$C$107,SMALL(IF(②男子申込!$AC$8:$AC$107&lt;&gt;"",ROW($A$1:$A$100)),ROW($A29))),"")</f>
        <v/>
      </c>
      <c r="D36" s="56" t="str">
        <f>IFERROR(INDEX(男子登録情報!$C:$C,MATCH($C36,男子登録情報!$B:$B,0)),"")</f>
        <v/>
      </c>
      <c r="E36" s="57" t="str">
        <f>IFERROR(INDEX(男子登録情報!$E:$E,MATCH($C36,男子登録情報!$B:$B,0)),"")</f>
        <v/>
      </c>
      <c r="F36" s="44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8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81" t="str">
        <f t="shared" si="0"/>
        <v/>
      </c>
      <c r="I36" s="121"/>
      <c r="J36" s="55" t="str">
        <f t="shared" si="1"/>
        <v/>
      </c>
      <c r="K36" s="63"/>
      <c r="L36" s="45"/>
      <c r="M36" s="55" t="str">
        <f t="shared" si="2"/>
        <v/>
      </c>
      <c r="N36" s="63"/>
      <c r="O36" s="45"/>
      <c r="P36" s="55" t="str">
        <f t="shared" si="3"/>
        <v/>
      </c>
      <c r="Q36" s="63"/>
      <c r="R36" s="45"/>
      <c r="S36" s="55" t="str">
        <f t="shared" si="4"/>
        <v/>
      </c>
      <c r="T36" s="63"/>
      <c r="U36" s="45"/>
      <c r="V36" s="55" t="str">
        <f t="shared" si="5"/>
        <v/>
      </c>
      <c r="W36" s="66"/>
      <c r="X36" s="55" t="str">
        <f t="shared" si="6"/>
        <v/>
      </c>
      <c r="Y36" s="63"/>
      <c r="Z36" s="45"/>
      <c r="AA36" s="55" t="str">
        <f t="shared" si="7"/>
        <v/>
      </c>
      <c r="AB36" s="63"/>
      <c r="AC36" s="45"/>
      <c r="AD36" s="55" t="str">
        <f t="shared" si="8"/>
        <v/>
      </c>
      <c r="AE36" s="63"/>
      <c r="AF36" s="45"/>
      <c r="AG36" s="55" t="str">
        <f t="shared" si="9"/>
        <v/>
      </c>
      <c r="AH36" s="63"/>
      <c r="AI36" s="45"/>
      <c r="AJ36" s="55" t="str">
        <f t="shared" si="10"/>
        <v/>
      </c>
      <c r="AK36" s="63"/>
      <c r="AL36" s="45"/>
      <c r="AM36" s="55" t="str">
        <f t="shared" si="11"/>
        <v/>
      </c>
      <c r="AN36" s="66"/>
      <c r="AO36" s="55" t="str">
        <f t="shared" si="12"/>
        <v/>
      </c>
      <c r="AP36" s="79"/>
    </row>
    <row r="37" spans="2:42" ht="18.5" thickBot="1" x14ac:dyDescent="0.6">
      <c r="B37" s="123">
        <v>30</v>
      </c>
      <c r="C37" s="124" t="str" cm="1">
        <f t="array" ref="C37">IFERROR(INDEX(②男子申込!$C$8:$C$107,SMALL(IF(②男子申込!$AC$8:$AC$107&lt;&gt;"",ROW($A$1:$A$100)),ROW($A30))),"")</f>
        <v/>
      </c>
      <c r="D37" s="124" t="str">
        <f>IFERROR(INDEX(男子登録情報!$C:$C,MATCH($C37,男子登録情報!$B:$B,0)),"")</f>
        <v/>
      </c>
      <c r="E37" s="125" t="str">
        <f>IFERROR(INDEX(男子登録情報!$E:$E,MATCH($C37,男子登録情報!$B:$B,0)),"")</f>
        <v/>
      </c>
      <c r="F37" s="123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26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27" t="str">
        <f t="shared" si="0"/>
        <v/>
      </c>
      <c r="I37" s="128"/>
      <c r="J37" s="129" t="str">
        <f t="shared" si="1"/>
        <v/>
      </c>
      <c r="K37" s="130"/>
      <c r="L37" s="131"/>
      <c r="M37" s="129" t="str">
        <f t="shared" si="2"/>
        <v/>
      </c>
      <c r="N37" s="130"/>
      <c r="O37" s="131"/>
      <c r="P37" s="129" t="str">
        <f t="shared" si="3"/>
        <v/>
      </c>
      <c r="Q37" s="130"/>
      <c r="R37" s="131"/>
      <c r="S37" s="129" t="str">
        <f t="shared" si="4"/>
        <v/>
      </c>
      <c r="T37" s="130"/>
      <c r="U37" s="131"/>
      <c r="V37" s="129" t="str">
        <f t="shared" si="5"/>
        <v/>
      </c>
      <c r="W37" s="132"/>
      <c r="X37" s="129" t="str">
        <f t="shared" si="6"/>
        <v/>
      </c>
      <c r="Y37" s="130"/>
      <c r="Z37" s="131"/>
      <c r="AA37" s="129" t="str">
        <f t="shared" si="7"/>
        <v/>
      </c>
      <c r="AB37" s="130"/>
      <c r="AC37" s="131"/>
      <c r="AD37" s="129" t="str">
        <f t="shared" si="8"/>
        <v/>
      </c>
      <c r="AE37" s="130"/>
      <c r="AF37" s="131"/>
      <c r="AG37" s="129" t="str">
        <f t="shared" si="9"/>
        <v/>
      </c>
      <c r="AH37" s="130"/>
      <c r="AI37" s="131"/>
      <c r="AJ37" s="129" t="str">
        <f t="shared" si="10"/>
        <v/>
      </c>
      <c r="AK37" s="130"/>
      <c r="AL37" s="131"/>
      <c r="AM37" s="129" t="str">
        <f t="shared" si="11"/>
        <v/>
      </c>
      <c r="AN37" s="132"/>
      <c r="AO37" s="129" t="str">
        <f t="shared" si="12"/>
        <v/>
      </c>
      <c r="AP37" s="133"/>
    </row>
    <row r="38" spans="2:42" x14ac:dyDescent="0.55000000000000004">
      <c r="B38" s="113">
        <v>31</v>
      </c>
      <c r="C38" s="112" t="str" cm="1">
        <f t="array" ref="C38">IFERROR(INDEX(②男子申込!$C$8:$C$107,SMALL(IF(②男子申込!$AC$8:$AC$107&lt;&gt;"",ROW($A$1:$A$100)),ROW($A31))),"")</f>
        <v/>
      </c>
      <c r="D38" s="112" t="str">
        <f>IFERROR(INDEX(男子登録情報!$C:$C,MATCH($C38,男子登録情報!$B:$B,0)),"")</f>
        <v/>
      </c>
      <c r="E38" s="114" t="str">
        <f>IFERROR(INDEX(男子登録情報!$E:$E,MATCH($C38,男子登録情報!$B:$B,0)),"")</f>
        <v/>
      </c>
      <c r="F38" s="113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110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34" t="str">
        <f t="shared" si="0"/>
        <v/>
      </c>
      <c r="I38" s="135"/>
      <c r="J38" s="111" t="str">
        <f t="shared" si="1"/>
        <v/>
      </c>
      <c r="K38" s="136"/>
      <c r="L38" s="137"/>
      <c r="M38" s="111" t="str">
        <f t="shared" si="2"/>
        <v/>
      </c>
      <c r="N38" s="136"/>
      <c r="O38" s="137"/>
      <c r="P38" s="111" t="str">
        <f t="shared" si="3"/>
        <v/>
      </c>
      <c r="Q38" s="136"/>
      <c r="R38" s="137"/>
      <c r="S38" s="111" t="str">
        <f t="shared" si="4"/>
        <v/>
      </c>
      <c r="T38" s="136"/>
      <c r="U38" s="137"/>
      <c r="V38" s="111" t="str">
        <f t="shared" si="5"/>
        <v/>
      </c>
      <c r="W38" s="138"/>
      <c r="X38" s="111" t="str">
        <f t="shared" si="6"/>
        <v/>
      </c>
      <c r="Y38" s="136"/>
      <c r="Z38" s="137"/>
      <c r="AA38" s="111" t="str">
        <f t="shared" si="7"/>
        <v/>
      </c>
      <c r="AB38" s="136"/>
      <c r="AC38" s="137"/>
      <c r="AD38" s="111" t="str">
        <f t="shared" si="8"/>
        <v/>
      </c>
      <c r="AE38" s="136"/>
      <c r="AF38" s="137"/>
      <c r="AG38" s="111" t="str">
        <f t="shared" si="9"/>
        <v/>
      </c>
      <c r="AH38" s="136"/>
      <c r="AI38" s="137"/>
      <c r="AJ38" s="111" t="str">
        <f t="shared" si="10"/>
        <v/>
      </c>
      <c r="AK38" s="136"/>
      <c r="AL38" s="137"/>
      <c r="AM38" s="111" t="str">
        <f t="shared" si="11"/>
        <v/>
      </c>
      <c r="AN38" s="138"/>
      <c r="AO38" s="111" t="str">
        <f t="shared" si="12"/>
        <v/>
      </c>
      <c r="AP38" s="139"/>
    </row>
    <row r="39" spans="2:42" x14ac:dyDescent="0.55000000000000004">
      <c r="B39" s="44">
        <v>32</v>
      </c>
      <c r="C39" s="56" t="str" cm="1">
        <f t="array" ref="C39">IFERROR(INDEX(②男子申込!$C$8:$C$107,SMALL(IF(②男子申込!$AC$8:$AC$107&lt;&gt;"",ROW($A$1:$A$100)),ROW($A32))),"")</f>
        <v/>
      </c>
      <c r="D39" s="56" t="str">
        <f>IFERROR(INDEX(男子登録情報!$C:$C,MATCH($C39,男子登録情報!$B:$B,0)),"")</f>
        <v/>
      </c>
      <c r="E39" s="57" t="str">
        <f>IFERROR(INDEX(男子登録情報!$E:$E,MATCH($C39,男子登録情報!$B:$B,0)),"")</f>
        <v/>
      </c>
      <c r="F39" s="44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8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81" t="str">
        <f t="shared" si="0"/>
        <v/>
      </c>
      <c r="I39" s="121"/>
      <c r="J39" s="55" t="str">
        <f t="shared" si="1"/>
        <v/>
      </c>
      <c r="K39" s="63"/>
      <c r="L39" s="45"/>
      <c r="M39" s="55" t="str">
        <f t="shared" si="2"/>
        <v/>
      </c>
      <c r="N39" s="63"/>
      <c r="O39" s="45"/>
      <c r="P39" s="55" t="str">
        <f t="shared" si="3"/>
        <v/>
      </c>
      <c r="Q39" s="63"/>
      <c r="R39" s="45"/>
      <c r="S39" s="55" t="str">
        <f t="shared" si="4"/>
        <v/>
      </c>
      <c r="T39" s="63"/>
      <c r="U39" s="45"/>
      <c r="V39" s="55" t="str">
        <f t="shared" si="5"/>
        <v/>
      </c>
      <c r="W39" s="66"/>
      <c r="X39" s="55" t="str">
        <f t="shared" si="6"/>
        <v/>
      </c>
      <c r="Y39" s="63"/>
      <c r="Z39" s="45"/>
      <c r="AA39" s="55" t="str">
        <f t="shared" si="7"/>
        <v/>
      </c>
      <c r="AB39" s="63"/>
      <c r="AC39" s="45"/>
      <c r="AD39" s="55" t="str">
        <f t="shared" si="8"/>
        <v/>
      </c>
      <c r="AE39" s="63"/>
      <c r="AF39" s="45"/>
      <c r="AG39" s="55" t="str">
        <f t="shared" si="9"/>
        <v/>
      </c>
      <c r="AH39" s="63"/>
      <c r="AI39" s="45"/>
      <c r="AJ39" s="55" t="str">
        <f t="shared" si="10"/>
        <v/>
      </c>
      <c r="AK39" s="63"/>
      <c r="AL39" s="45"/>
      <c r="AM39" s="55" t="str">
        <f t="shared" si="11"/>
        <v/>
      </c>
      <c r="AN39" s="66"/>
      <c r="AO39" s="55" t="str">
        <f t="shared" si="12"/>
        <v/>
      </c>
      <c r="AP39" s="79"/>
    </row>
    <row r="40" spans="2:42" x14ac:dyDescent="0.55000000000000004">
      <c r="B40" s="44">
        <v>33</v>
      </c>
      <c r="C40" s="56" t="str" cm="1">
        <f t="array" ref="C40">IFERROR(INDEX(②男子申込!$C$8:$C$107,SMALL(IF(②男子申込!$AC$8:$AC$107&lt;&gt;"",ROW($A$1:$A$100)),ROW($A33))),"")</f>
        <v/>
      </c>
      <c r="D40" s="56" t="str">
        <f>IFERROR(INDEX(男子登録情報!$C:$C,MATCH($C40,男子登録情報!$B:$B,0)),"")</f>
        <v/>
      </c>
      <c r="E40" s="57" t="str">
        <f>IFERROR(INDEX(男子登録情報!$E:$E,MATCH($C40,男子登録情報!$B:$B,0)),"")</f>
        <v/>
      </c>
      <c r="F40" s="44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8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81" t="str">
        <f t="shared" si="0"/>
        <v/>
      </c>
      <c r="I40" s="121"/>
      <c r="J40" s="55" t="str">
        <f t="shared" si="1"/>
        <v/>
      </c>
      <c r="K40" s="63"/>
      <c r="L40" s="45"/>
      <c r="M40" s="55" t="str">
        <f t="shared" si="2"/>
        <v/>
      </c>
      <c r="N40" s="63"/>
      <c r="O40" s="45"/>
      <c r="P40" s="55" t="str">
        <f t="shared" si="3"/>
        <v/>
      </c>
      <c r="Q40" s="63"/>
      <c r="R40" s="45"/>
      <c r="S40" s="55" t="str">
        <f t="shared" si="4"/>
        <v/>
      </c>
      <c r="T40" s="63"/>
      <c r="U40" s="45"/>
      <c r="V40" s="55" t="str">
        <f t="shared" si="5"/>
        <v/>
      </c>
      <c r="W40" s="66"/>
      <c r="X40" s="55" t="str">
        <f t="shared" si="6"/>
        <v/>
      </c>
      <c r="Y40" s="63"/>
      <c r="Z40" s="45"/>
      <c r="AA40" s="55" t="str">
        <f t="shared" si="7"/>
        <v/>
      </c>
      <c r="AB40" s="63"/>
      <c r="AC40" s="45"/>
      <c r="AD40" s="55" t="str">
        <f t="shared" si="8"/>
        <v/>
      </c>
      <c r="AE40" s="63"/>
      <c r="AF40" s="45"/>
      <c r="AG40" s="55" t="str">
        <f t="shared" si="9"/>
        <v/>
      </c>
      <c r="AH40" s="63"/>
      <c r="AI40" s="45"/>
      <c r="AJ40" s="55" t="str">
        <f t="shared" si="10"/>
        <v/>
      </c>
      <c r="AK40" s="63"/>
      <c r="AL40" s="45"/>
      <c r="AM40" s="55" t="str">
        <f t="shared" si="11"/>
        <v/>
      </c>
      <c r="AN40" s="66"/>
      <c r="AO40" s="55" t="str">
        <f t="shared" si="12"/>
        <v/>
      </c>
      <c r="AP40" s="79"/>
    </row>
    <row r="41" spans="2:42" x14ac:dyDescent="0.55000000000000004">
      <c r="B41" s="44">
        <v>34</v>
      </c>
      <c r="C41" s="56" t="str" cm="1">
        <f t="array" ref="C41">IFERROR(INDEX(②男子申込!$C$8:$C$107,SMALL(IF(②男子申込!$AC$8:$AC$107&lt;&gt;"",ROW($A$1:$A$100)),ROW($A34))),"")</f>
        <v/>
      </c>
      <c r="D41" s="56" t="str">
        <f>IFERROR(INDEX(男子登録情報!$C:$C,MATCH($C41,男子登録情報!$B:$B,0)),"")</f>
        <v/>
      </c>
      <c r="E41" s="57" t="str">
        <f>IFERROR(INDEX(男子登録情報!$E:$E,MATCH($C41,男子登録情報!$B:$B,0)),"")</f>
        <v/>
      </c>
      <c r="F41" s="44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8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81" t="str">
        <f t="shared" si="0"/>
        <v/>
      </c>
      <c r="I41" s="121"/>
      <c r="J41" s="55" t="str">
        <f t="shared" si="1"/>
        <v/>
      </c>
      <c r="K41" s="63"/>
      <c r="L41" s="45"/>
      <c r="M41" s="55" t="str">
        <f t="shared" si="2"/>
        <v/>
      </c>
      <c r="N41" s="63"/>
      <c r="O41" s="45"/>
      <c r="P41" s="55" t="str">
        <f t="shared" si="3"/>
        <v/>
      </c>
      <c r="Q41" s="63"/>
      <c r="R41" s="45"/>
      <c r="S41" s="55" t="str">
        <f t="shared" si="4"/>
        <v/>
      </c>
      <c r="T41" s="63"/>
      <c r="U41" s="45"/>
      <c r="V41" s="55" t="str">
        <f t="shared" si="5"/>
        <v/>
      </c>
      <c r="W41" s="66"/>
      <c r="X41" s="55" t="str">
        <f t="shared" si="6"/>
        <v/>
      </c>
      <c r="Y41" s="63"/>
      <c r="Z41" s="45"/>
      <c r="AA41" s="55" t="str">
        <f t="shared" si="7"/>
        <v/>
      </c>
      <c r="AB41" s="63"/>
      <c r="AC41" s="45"/>
      <c r="AD41" s="55" t="str">
        <f t="shared" si="8"/>
        <v/>
      </c>
      <c r="AE41" s="63"/>
      <c r="AF41" s="45"/>
      <c r="AG41" s="55" t="str">
        <f t="shared" si="9"/>
        <v/>
      </c>
      <c r="AH41" s="63"/>
      <c r="AI41" s="45"/>
      <c r="AJ41" s="55" t="str">
        <f t="shared" si="10"/>
        <v/>
      </c>
      <c r="AK41" s="63"/>
      <c r="AL41" s="45"/>
      <c r="AM41" s="55" t="str">
        <f t="shared" si="11"/>
        <v/>
      </c>
      <c r="AN41" s="66"/>
      <c r="AO41" s="55" t="str">
        <f t="shared" si="12"/>
        <v/>
      </c>
      <c r="AP41" s="79"/>
    </row>
    <row r="42" spans="2:42" x14ac:dyDescent="0.55000000000000004">
      <c r="B42" s="44">
        <v>35</v>
      </c>
      <c r="C42" s="56" t="str" cm="1">
        <f t="array" ref="C42">IFERROR(INDEX(②男子申込!$C$8:$C$107,SMALL(IF(②男子申込!$AC$8:$AC$107&lt;&gt;"",ROW($A$1:$A$100)),ROW($A35))),"")</f>
        <v/>
      </c>
      <c r="D42" s="56" t="str">
        <f>IFERROR(INDEX(男子登録情報!$C:$C,MATCH($C42,男子登録情報!$B:$B,0)),"")</f>
        <v/>
      </c>
      <c r="E42" s="57" t="str">
        <f>IFERROR(INDEX(男子登録情報!$E:$E,MATCH($C42,男子登録情報!$B:$B,0)),"")</f>
        <v/>
      </c>
      <c r="F42" s="44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8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81" t="str">
        <f t="shared" si="0"/>
        <v/>
      </c>
      <c r="I42" s="121"/>
      <c r="J42" s="55" t="str">
        <f t="shared" si="1"/>
        <v/>
      </c>
      <c r="K42" s="63"/>
      <c r="L42" s="45"/>
      <c r="M42" s="55" t="str">
        <f t="shared" si="2"/>
        <v/>
      </c>
      <c r="N42" s="63"/>
      <c r="O42" s="45"/>
      <c r="P42" s="55" t="str">
        <f t="shared" si="3"/>
        <v/>
      </c>
      <c r="Q42" s="63"/>
      <c r="R42" s="45"/>
      <c r="S42" s="55" t="str">
        <f t="shared" si="4"/>
        <v/>
      </c>
      <c r="T42" s="63"/>
      <c r="U42" s="45"/>
      <c r="V42" s="55" t="str">
        <f t="shared" si="5"/>
        <v/>
      </c>
      <c r="W42" s="66"/>
      <c r="X42" s="55" t="str">
        <f t="shared" si="6"/>
        <v/>
      </c>
      <c r="Y42" s="63"/>
      <c r="Z42" s="45"/>
      <c r="AA42" s="55" t="str">
        <f t="shared" si="7"/>
        <v/>
      </c>
      <c r="AB42" s="63"/>
      <c r="AC42" s="45"/>
      <c r="AD42" s="55" t="str">
        <f t="shared" si="8"/>
        <v/>
      </c>
      <c r="AE42" s="63"/>
      <c r="AF42" s="45"/>
      <c r="AG42" s="55" t="str">
        <f t="shared" si="9"/>
        <v/>
      </c>
      <c r="AH42" s="63"/>
      <c r="AI42" s="45"/>
      <c r="AJ42" s="55" t="str">
        <f t="shared" si="10"/>
        <v/>
      </c>
      <c r="AK42" s="63"/>
      <c r="AL42" s="45"/>
      <c r="AM42" s="55" t="str">
        <f t="shared" si="11"/>
        <v/>
      </c>
      <c r="AN42" s="66"/>
      <c r="AO42" s="55" t="str">
        <f t="shared" si="12"/>
        <v/>
      </c>
      <c r="AP42" s="79"/>
    </row>
    <row r="43" spans="2:42" x14ac:dyDescent="0.55000000000000004">
      <c r="B43" s="44">
        <v>36</v>
      </c>
      <c r="C43" s="56" t="str" cm="1">
        <f t="array" ref="C43">IFERROR(INDEX(②男子申込!$C$8:$C$107,SMALL(IF(②男子申込!$AC$8:$AC$107&lt;&gt;"",ROW($A$1:$A$100)),ROW($A36))),"")</f>
        <v/>
      </c>
      <c r="D43" s="56" t="str">
        <f>IFERROR(INDEX(男子登録情報!$C:$C,MATCH($C43,男子登録情報!$B:$B,0)),"")</f>
        <v/>
      </c>
      <c r="E43" s="57" t="str">
        <f>IFERROR(INDEX(男子登録情報!$E:$E,MATCH($C43,男子登録情報!$B:$B,0)),"")</f>
        <v/>
      </c>
      <c r="F43" s="44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8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81" t="str">
        <f t="shared" si="0"/>
        <v/>
      </c>
      <c r="I43" s="121"/>
      <c r="J43" s="55" t="str">
        <f t="shared" si="1"/>
        <v/>
      </c>
      <c r="K43" s="63"/>
      <c r="L43" s="45"/>
      <c r="M43" s="55" t="str">
        <f t="shared" si="2"/>
        <v/>
      </c>
      <c r="N43" s="63"/>
      <c r="O43" s="45"/>
      <c r="P43" s="55" t="str">
        <f t="shared" si="3"/>
        <v/>
      </c>
      <c r="Q43" s="63"/>
      <c r="R43" s="45"/>
      <c r="S43" s="55" t="str">
        <f t="shared" si="4"/>
        <v/>
      </c>
      <c r="T43" s="63"/>
      <c r="U43" s="45"/>
      <c r="V43" s="55" t="str">
        <f t="shared" si="5"/>
        <v/>
      </c>
      <c r="W43" s="66"/>
      <c r="X43" s="55" t="str">
        <f t="shared" si="6"/>
        <v/>
      </c>
      <c r="Y43" s="63"/>
      <c r="Z43" s="45"/>
      <c r="AA43" s="55" t="str">
        <f t="shared" si="7"/>
        <v/>
      </c>
      <c r="AB43" s="63"/>
      <c r="AC43" s="45"/>
      <c r="AD43" s="55" t="str">
        <f t="shared" si="8"/>
        <v/>
      </c>
      <c r="AE43" s="63"/>
      <c r="AF43" s="45"/>
      <c r="AG43" s="55" t="str">
        <f t="shared" si="9"/>
        <v/>
      </c>
      <c r="AH43" s="63"/>
      <c r="AI43" s="45"/>
      <c r="AJ43" s="55" t="str">
        <f t="shared" si="10"/>
        <v/>
      </c>
      <c r="AK43" s="63"/>
      <c r="AL43" s="45"/>
      <c r="AM43" s="55" t="str">
        <f t="shared" si="11"/>
        <v/>
      </c>
      <c r="AN43" s="66"/>
      <c r="AO43" s="55" t="str">
        <f t="shared" si="12"/>
        <v/>
      </c>
      <c r="AP43" s="79"/>
    </row>
    <row r="44" spans="2:42" x14ac:dyDescent="0.55000000000000004">
      <c r="B44" s="44">
        <v>37</v>
      </c>
      <c r="C44" s="56" t="str" cm="1">
        <f t="array" ref="C44">IFERROR(INDEX(②男子申込!$C$8:$C$107,SMALL(IF(②男子申込!$AC$8:$AC$107&lt;&gt;"",ROW($A$1:$A$100)),ROW($A37))),"")</f>
        <v/>
      </c>
      <c r="D44" s="56" t="str">
        <f>IFERROR(INDEX(男子登録情報!$C:$C,MATCH($C44,男子登録情報!$B:$B,0)),"")</f>
        <v/>
      </c>
      <c r="E44" s="57" t="str">
        <f>IFERROR(INDEX(男子登録情報!$E:$E,MATCH($C44,男子登録情報!$B:$B,0)),"")</f>
        <v/>
      </c>
      <c r="F44" s="44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8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81" t="str">
        <f t="shared" si="0"/>
        <v/>
      </c>
      <c r="I44" s="121"/>
      <c r="J44" s="55" t="str">
        <f t="shared" si="1"/>
        <v/>
      </c>
      <c r="K44" s="63"/>
      <c r="L44" s="45"/>
      <c r="M44" s="55" t="str">
        <f t="shared" si="2"/>
        <v/>
      </c>
      <c r="N44" s="63"/>
      <c r="O44" s="45"/>
      <c r="P44" s="55" t="str">
        <f t="shared" si="3"/>
        <v/>
      </c>
      <c r="Q44" s="63"/>
      <c r="R44" s="45"/>
      <c r="S44" s="55" t="str">
        <f t="shared" si="4"/>
        <v/>
      </c>
      <c r="T44" s="63"/>
      <c r="U44" s="45"/>
      <c r="V44" s="55" t="str">
        <f t="shared" si="5"/>
        <v/>
      </c>
      <c r="W44" s="66"/>
      <c r="X44" s="55" t="str">
        <f t="shared" si="6"/>
        <v/>
      </c>
      <c r="Y44" s="63"/>
      <c r="Z44" s="45"/>
      <c r="AA44" s="55" t="str">
        <f t="shared" si="7"/>
        <v/>
      </c>
      <c r="AB44" s="63"/>
      <c r="AC44" s="45"/>
      <c r="AD44" s="55" t="str">
        <f t="shared" si="8"/>
        <v/>
      </c>
      <c r="AE44" s="63"/>
      <c r="AF44" s="45"/>
      <c r="AG44" s="55" t="str">
        <f t="shared" si="9"/>
        <v/>
      </c>
      <c r="AH44" s="63"/>
      <c r="AI44" s="45"/>
      <c r="AJ44" s="55" t="str">
        <f t="shared" si="10"/>
        <v/>
      </c>
      <c r="AK44" s="63"/>
      <c r="AL44" s="45"/>
      <c r="AM44" s="55" t="str">
        <f t="shared" si="11"/>
        <v/>
      </c>
      <c r="AN44" s="66"/>
      <c r="AO44" s="55" t="str">
        <f t="shared" si="12"/>
        <v/>
      </c>
      <c r="AP44" s="79"/>
    </row>
    <row r="45" spans="2:42" x14ac:dyDescent="0.55000000000000004">
      <c r="B45" s="44">
        <v>38</v>
      </c>
      <c r="C45" s="56" t="str" cm="1">
        <f t="array" ref="C45">IFERROR(INDEX(②男子申込!$C$8:$C$107,SMALL(IF(②男子申込!$AC$8:$AC$107&lt;&gt;"",ROW($A$1:$A$100)),ROW($A38))),"")</f>
        <v/>
      </c>
      <c r="D45" s="56" t="str">
        <f>IFERROR(INDEX(男子登録情報!$C:$C,MATCH($C45,男子登録情報!$B:$B,0)),"")</f>
        <v/>
      </c>
      <c r="E45" s="57" t="str">
        <f>IFERROR(INDEX(男子登録情報!$E:$E,MATCH($C45,男子登録情報!$B:$B,0)),"")</f>
        <v/>
      </c>
      <c r="F45" s="44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8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81" t="str">
        <f t="shared" si="0"/>
        <v/>
      </c>
      <c r="I45" s="121"/>
      <c r="J45" s="55" t="str">
        <f t="shared" si="1"/>
        <v/>
      </c>
      <c r="K45" s="63"/>
      <c r="L45" s="45"/>
      <c r="M45" s="55" t="str">
        <f t="shared" si="2"/>
        <v/>
      </c>
      <c r="N45" s="63"/>
      <c r="O45" s="45"/>
      <c r="P45" s="55" t="str">
        <f t="shared" si="3"/>
        <v/>
      </c>
      <c r="Q45" s="63"/>
      <c r="R45" s="45"/>
      <c r="S45" s="55" t="str">
        <f t="shared" si="4"/>
        <v/>
      </c>
      <c r="T45" s="63"/>
      <c r="U45" s="45"/>
      <c r="V45" s="55" t="str">
        <f t="shared" si="5"/>
        <v/>
      </c>
      <c r="W45" s="66"/>
      <c r="X45" s="55" t="str">
        <f t="shared" si="6"/>
        <v/>
      </c>
      <c r="Y45" s="63"/>
      <c r="Z45" s="45"/>
      <c r="AA45" s="55" t="str">
        <f t="shared" si="7"/>
        <v/>
      </c>
      <c r="AB45" s="63"/>
      <c r="AC45" s="45"/>
      <c r="AD45" s="55" t="str">
        <f t="shared" si="8"/>
        <v/>
      </c>
      <c r="AE45" s="63"/>
      <c r="AF45" s="45"/>
      <c r="AG45" s="55" t="str">
        <f t="shared" si="9"/>
        <v/>
      </c>
      <c r="AH45" s="63"/>
      <c r="AI45" s="45"/>
      <c r="AJ45" s="55" t="str">
        <f t="shared" si="10"/>
        <v/>
      </c>
      <c r="AK45" s="63"/>
      <c r="AL45" s="45"/>
      <c r="AM45" s="55" t="str">
        <f t="shared" si="11"/>
        <v/>
      </c>
      <c r="AN45" s="66"/>
      <c r="AO45" s="55" t="str">
        <f t="shared" si="12"/>
        <v/>
      </c>
      <c r="AP45" s="79"/>
    </row>
    <row r="46" spans="2:42" x14ac:dyDescent="0.55000000000000004">
      <c r="B46" s="44">
        <v>39</v>
      </c>
      <c r="C46" s="56" t="str" cm="1">
        <f t="array" ref="C46">IFERROR(INDEX(②男子申込!$C$8:$C$107,SMALL(IF(②男子申込!$AC$8:$AC$107&lt;&gt;"",ROW($A$1:$A$100)),ROW($A39))),"")</f>
        <v/>
      </c>
      <c r="D46" s="56" t="str">
        <f>IFERROR(INDEX(男子登録情報!$C:$C,MATCH($C46,男子登録情報!$B:$B,0)),"")</f>
        <v/>
      </c>
      <c r="E46" s="57" t="str">
        <f>IFERROR(INDEX(男子登録情報!$E:$E,MATCH($C46,男子登録情報!$B:$B,0)),"")</f>
        <v/>
      </c>
      <c r="F46" s="44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8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81" t="str">
        <f t="shared" si="0"/>
        <v/>
      </c>
      <c r="I46" s="121"/>
      <c r="J46" s="55" t="str">
        <f t="shared" si="1"/>
        <v/>
      </c>
      <c r="K46" s="63"/>
      <c r="L46" s="45"/>
      <c r="M46" s="55" t="str">
        <f t="shared" si="2"/>
        <v/>
      </c>
      <c r="N46" s="63"/>
      <c r="O46" s="45"/>
      <c r="P46" s="55" t="str">
        <f t="shared" si="3"/>
        <v/>
      </c>
      <c r="Q46" s="63"/>
      <c r="R46" s="45"/>
      <c r="S46" s="55" t="str">
        <f t="shared" si="4"/>
        <v/>
      </c>
      <c r="T46" s="63"/>
      <c r="U46" s="45"/>
      <c r="V46" s="55" t="str">
        <f t="shared" si="5"/>
        <v/>
      </c>
      <c r="W46" s="66"/>
      <c r="X46" s="55" t="str">
        <f t="shared" si="6"/>
        <v/>
      </c>
      <c r="Y46" s="63"/>
      <c r="Z46" s="45"/>
      <c r="AA46" s="55" t="str">
        <f t="shared" si="7"/>
        <v/>
      </c>
      <c r="AB46" s="63"/>
      <c r="AC46" s="45"/>
      <c r="AD46" s="55" t="str">
        <f t="shared" si="8"/>
        <v/>
      </c>
      <c r="AE46" s="63"/>
      <c r="AF46" s="45"/>
      <c r="AG46" s="55" t="str">
        <f t="shared" si="9"/>
        <v/>
      </c>
      <c r="AH46" s="63"/>
      <c r="AI46" s="45"/>
      <c r="AJ46" s="55" t="str">
        <f t="shared" si="10"/>
        <v/>
      </c>
      <c r="AK46" s="63"/>
      <c r="AL46" s="45"/>
      <c r="AM46" s="55" t="str">
        <f t="shared" si="11"/>
        <v/>
      </c>
      <c r="AN46" s="66"/>
      <c r="AO46" s="55" t="str">
        <f t="shared" si="12"/>
        <v/>
      </c>
      <c r="AP46" s="79"/>
    </row>
    <row r="47" spans="2:42" ht="18.5" thickBot="1" x14ac:dyDescent="0.6">
      <c r="B47" s="123">
        <v>40</v>
      </c>
      <c r="C47" s="124" t="str" cm="1">
        <f t="array" ref="C47">IFERROR(INDEX(②男子申込!$C$8:$C$107,SMALL(IF(②男子申込!$AC$8:$AC$107&lt;&gt;"",ROW($A$1:$A$100)),ROW($A40))),"")</f>
        <v/>
      </c>
      <c r="D47" s="124" t="str">
        <f>IFERROR(INDEX(男子登録情報!$C:$C,MATCH($C47,男子登録情報!$B:$B,0)),"")</f>
        <v/>
      </c>
      <c r="E47" s="125" t="str">
        <f>IFERROR(INDEX(男子登録情報!$E:$E,MATCH($C47,男子登録情報!$B:$B,0)),"")</f>
        <v/>
      </c>
      <c r="F47" s="123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26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27" t="str">
        <f t="shared" si="0"/>
        <v/>
      </c>
      <c r="I47" s="128"/>
      <c r="J47" s="129" t="str">
        <f t="shared" si="1"/>
        <v/>
      </c>
      <c r="K47" s="130"/>
      <c r="L47" s="131"/>
      <c r="M47" s="129" t="str">
        <f t="shared" si="2"/>
        <v/>
      </c>
      <c r="N47" s="130"/>
      <c r="O47" s="131"/>
      <c r="P47" s="129" t="str">
        <f t="shared" si="3"/>
        <v/>
      </c>
      <c r="Q47" s="130"/>
      <c r="R47" s="131"/>
      <c r="S47" s="129" t="str">
        <f t="shared" si="4"/>
        <v/>
      </c>
      <c r="T47" s="130"/>
      <c r="U47" s="131"/>
      <c r="V47" s="129" t="str">
        <f t="shared" si="5"/>
        <v/>
      </c>
      <c r="W47" s="132"/>
      <c r="X47" s="129" t="str">
        <f t="shared" si="6"/>
        <v/>
      </c>
      <c r="Y47" s="130"/>
      <c r="Z47" s="131"/>
      <c r="AA47" s="129" t="str">
        <f t="shared" si="7"/>
        <v/>
      </c>
      <c r="AB47" s="130"/>
      <c r="AC47" s="131"/>
      <c r="AD47" s="129" t="str">
        <f t="shared" si="8"/>
        <v/>
      </c>
      <c r="AE47" s="130"/>
      <c r="AF47" s="131"/>
      <c r="AG47" s="129" t="str">
        <f t="shared" si="9"/>
        <v/>
      </c>
      <c r="AH47" s="130"/>
      <c r="AI47" s="131"/>
      <c r="AJ47" s="129" t="str">
        <f t="shared" si="10"/>
        <v/>
      </c>
      <c r="AK47" s="130"/>
      <c r="AL47" s="131"/>
      <c r="AM47" s="129" t="str">
        <f t="shared" si="11"/>
        <v/>
      </c>
      <c r="AN47" s="132"/>
      <c r="AO47" s="129" t="str">
        <f t="shared" si="12"/>
        <v/>
      </c>
      <c r="AP47" s="133"/>
    </row>
    <row r="48" spans="2:42" x14ac:dyDescent="0.55000000000000004">
      <c r="B48" s="113">
        <v>41</v>
      </c>
      <c r="C48" s="112" t="str" cm="1">
        <f t="array" ref="C48">IFERROR(INDEX(②男子申込!$C$8:$C$107,SMALL(IF(②男子申込!$AC$8:$AC$107&lt;&gt;"",ROW($A$1:$A$100)),ROW($A41))),"")</f>
        <v/>
      </c>
      <c r="D48" s="112" t="str">
        <f>IFERROR(INDEX(男子登録情報!$C:$C,MATCH($C48,男子登録情報!$B:$B,0)),"")</f>
        <v/>
      </c>
      <c r="E48" s="114" t="str">
        <f>IFERROR(INDEX(男子登録情報!$E:$E,MATCH($C48,男子登録情報!$B:$B,0)),"")</f>
        <v/>
      </c>
      <c r="F48" s="113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110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34" t="str">
        <f t="shared" si="0"/>
        <v/>
      </c>
      <c r="I48" s="135"/>
      <c r="J48" s="111" t="str">
        <f t="shared" si="1"/>
        <v/>
      </c>
      <c r="K48" s="136"/>
      <c r="L48" s="137"/>
      <c r="M48" s="111" t="str">
        <f t="shared" si="2"/>
        <v/>
      </c>
      <c r="N48" s="136"/>
      <c r="O48" s="137"/>
      <c r="P48" s="111" t="str">
        <f t="shared" si="3"/>
        <v/>
      </c>
      <c r="Q48" s="136"/>
      <c r="R48" s="137"/>
      <c r="S48" s="111" t="str">
        <f t="shared" si="4"/>
        <v/>
      </c>
      <c r="T48" s="136"/>
      <c r="U48" s="137"/>
      <c r="V48" s="111" t="str">
        <f t="shared" si="5"/>
        <v/>
      </c>
      <c r="W48" s="138"/>
      <c r="X48" s="111" t="str">
        <f t="shared" si="6"/>
        <v/>
      </c>
      <c r="Y48" s="136"/>
      <c r="Z48" s="137"/>
      <c r="AA48" s="111" t="str">
        <f t="shared" si="7"/>
        <v/>
      </c>
      <c r="AB48" s="136"/>
      <c r="AC48" s="137"/>
      <c r="AD48" s="111" t="str">
        <f t="shared" si="8"/>
        <v/>
      </c>
      <c r="AE48" s="136"/>
      <c r="AF48" s="137"/>
      <c r="AG48" s="111" t="str">
        <f t="shared" si="9"/>
        <v/>
      </c>
      <c r="AH48" s="136"/>
      <c r="AI48" s="137"/>
      <c r="AJ48" s="111" t="str">
        <f t="shared" si="10"/>
        <v/>
      </c>
      <c r="AK48" s="136"/>
      <c r="AL48" s="137"/>
      <c r="AM48" s="111" t="str">
        <f t="shared" si="11"/>
        <v/>
      </c>
      <c r="AN48" s="138"/>
      <c r="AO48" s="111" t="str">
        <f t="shared" si="12"/>
        <v/>
      </c>
      <c r="AP48" s="139"/>
    </row>
    <row r="49" spans="2:42" x14ac:dyDescent="0.55000000000000004">
      <c r="B49" s="44">
        <v>42</v>
      </c>
      <c r="C49" s="56" t="str" cm="1">
        <f t="array" ref="C49">IFERROR(INDEX(②男子申込!$C$8:$C$107,SMALL(IF(②男子申込!$AC$8:$AC$107&lt;&gt;"",ROW($A$1:$A$100)),ROW($A42))),"")</f>
        <v/>
      </c>
      <c r="D49" s="56" t="str">
        <f>IFERROR(INDEX(男子登録情報!$C:$C,MATCH($C49,男子登録情報!$B:$B,0)),"")</f>
        <v/>
      </c>
      <c r="E49" s="57" t="str">
        <f>IFERROR(INDEX(男子登録情報!$E:$E,MATCH($C49,男子登録情報!$B:$B,0)),"")</f>
        <v/>
      </c>
      <c r="F49" s="44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8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81" t="str">
        <f t="shared" si="0"/>
        <v/>
      </c>
      <c r="I49" s="121"/>
      <c r="J49" s="55" t="str">
        <f t="shared" si="1"/>
        <v/>
      </c>
      <c r="K49" s="63"/>
      <c r="L49" s="45"/>
      <c r="M49" s="55" t="str">
        <f t="shared" si="2"/>
        <v/>
      </c>
      <c r="N49" s="63"/>
      <c r="O49" s="45"/>
      <c r="P49" s="55" t="str">
        <f t="shared" si="3"/>
        <v/>
      </c>
      <c r="Q49" s="63"/>
      <c r="R49" s="45"/>
      <c r="S49" s="55" t="str">
        <f t="shared" si="4"/>
        <v/>
      </c>
      <c r="T49" s="63"/>
      <c r="U49" s="45"/>
      <c r="V49" s="55" t="str">
        <f t="shared" si="5"/>
        <v/>
      </c>
      <c r="W49" s="66"/>
      <c r="X49" s="55" t="str">
        <f t="shared" si="6"/>
        <v/>
      </c>
      <c r="Y49" s="63"/>
      <c r="Z49" s="45"/>
      <c r="AA49" s="55" t="str">
        <f t="shared" si="7"/>
        <v/>
      </c>
      <c r="AB49" s="63"/>
      <c r="AC49" s="45"/>
      <c r="AD49" s="55" t="str">
        <f t="shared" si="8"/>
        <v/>
      </c>
      <c r="AE49" s="63"/>
      <c r="AF49" s="45"/>
      <c r="AG49" s="55" t="str">
        <f t="shared" si="9"/>
        <v/>
      </c>
      <c r="AH49" s="63"/>
      <c r="AI49" s="45"/>
      <c r="AJ49" s="55" t="str">
        <f t="shared" si="10"/>
        <v/>
      </c>
      <c r="AK49" s="63"/>
      <c r="AL49" s="45"/>
      <c r="AM49" s="55" t="str">
        <f t="shared" si="11"/>
        <v/>
      </c>
      <c r="AN49" s="66"/>
      <c r="AO49" s="55" t="str">
        <f t="shared" si="12"/>
        <v/>
      </c>
      <c r="AP49" s="79"/>
    </row>
    <row r="50" spans="2:42" x14ac:dyDescent="0.55000000000000004">
      <c r="B50" s="44">
        <v>43</v>
      </c>
      <c r="C50" s="56" t="str" cm="1">
        <f t="array" ref="C50">IFERROR(INDEX(②男子申込!$C$8:$C$107,SMALL(IF(②男子申込!$AC$8:$AC$107&lt;&gt;"",ROW($A$1:$A$100)),ROW($A43))),"")</f>
        <v/>
      </c>
      <c r="D50" s="56" t="str">
        <f>IFERROR(INDEX(男子登録情報!$C:$C,MATCH($C50,男子登録情報!$B:$B,0)),"")</f>
        <v/>
      </c>
      <c r="E50" s="57" t="str">
        <f>IFERROR(INDEX(男子登録情報!$E:$E,MATCH($C50,男子登録情報!$B:$B,0)),"")</f>
        <v/>
      </c>
      <c r="F50" s="44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8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81" t="str">
        <f t="shared" si="0"/>
        <v/>
      </c>
      <c r="I50" s="121"/>
      <c r="J50" s="55" t="str">
        <f t="shared" si="1"/>
        <v/>
      </c>
      <c r="K50" s="63"/>
      <c r="L50" s="45"/>
      <c r="M50" s="55" t="str">
        <f t="shared" si="2"/>
        <v/>
      </c>
      <c r="N50" s="63"/>
      <c r="O50" s="45"/>
      <c r="P50" s="55" t="str">
        <f t="shared" si="3"/>
        <v/>
      </c>
      <c r="Q50" s="63"/>
      <c r="R50" s="45"/>
      <c r="S50" s="55" t="str">
        <f t="shared" si="4"/>
        <v/>
      </c>
      <c r="T50" s="63"/>
      <c r="U50" s="45"/>
      <c r="V50" s="55" t="str">
        <f t="shared" si="5"/>
        <v/>
      </c>
      <c r="W50" s="66"/>
      <c r="X50" s="55" t="str">
        <f t="shared" si="6"/>
        <v/>
      </c>
      <c r="Y50" s="63"/>
      <c r="Z50" s="45"/>
      <c r="AA50" s="55" t="str">
        <f t="shared" si="7"/>
        <v/>
      </c>
      <c r="AB50" s="63"/>
      <c r="AC50" s="45"/>
      <c r="AD50" s="55" t="str">
        <f t="shared" si="8"/>
        <v/>
      </c>
      <c r="AE50" s="63"/>
      <c r="AF50" s="45"/>
      <c r="AG50" s="55" t="str">
        <f t="shared" si="9"/>
        <v/>
      </c>
      <c r="AH50" s="63"/>
      <c r="AI50" s="45"/>
      <c r="AJ50" s="55" t="str">
        <f t="shared" si="10"/>
        <v/>
      </c>
      <c r="AK50" s="63"/>
      <c r="AL50" s="45"/>
      <c r="AM50" s="55" t="str">
        <f t="shared" si="11"/>
        <v/>
      </c>
      <c r="AN50" s="66"/>
      <c r="AO50" s="55" t="str">
        <f t="shared" si="12"/>
        <v/>
      </c>
      <c r="AP50" s="79"/>
    </row>
    <row r="51" spans="2:42" x14ac:dyDescent="0.55000000000000004">
      <c r="B51" s="44">
        <v>44</v>
      </c>
      <c r="C51" s="56" t="str" cm="1">
        <f t="array" ref="C51">IFERROR(INDEX(②男子申込!$C$8:$C$107,SMALL(IF(②男子申込!$AC$8:$AC$107&lt;&gt;"",ROW($A$1:$A$100)),ROW($A44))),"")</f>
        <v/>
      </c>
      <c r="D51" s="56" t="str">
        <f>IFERROR(INDEX(男子登録情報!$C:$C,MATCH($C51,男子登録情報!$B:$B,0)),"")</f>
        <v/>
      </c>
      <c r="E51" s="57" t="str">
        <f>IFERROR(INDEX(男子登録情報!$E:$E,MATCH($C51,男子登録情報!$B:$B,0)),"")</f>
        <v/>
      </c>
      <c r="F51" s="44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8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81" t="str">
        <f t="shared" si="0"/>
        <v/>
      </c>
      <c r="I51" s="121"/>
      <c r="J51" s="55" t="str">
        <f t="shared" si="1"/>
        <v/>
      </c>
      <c r="K51" s="63"/>
      <c r="L51" s="45"/>
      <c r="M51" s="55" t="str">
        <f t="shared" si="2"/>
        <v/>
      </c>
      <c r="N51" s="63"/>
      <c r="O51" s="45"/>
      <c r="P51" s="55" t="str">
        <f t="shared" si="3"/>
        <v/>
      </c>
      <c r="Q51" s="63"/>
      <c r="R51" s="45"/>
      <c r="S51" s="55" t="str">
        <f t="shared" si="4"/>
        <v/>
      </c>
      <c r="T51" s="63"/>
      <c r="U51" s="45"/>
      <c r="V51" s="55" t="str">
        <f t="shared" si="5"/>
        <v/>
      </c>
      <c r="W51" s="66"/>
      <c r="X51" s="55" t="str">
        <f t="shared" si="6"/>
        <v/>
      </c>
      <c r="Y51" s="63"/>
      <c r="Z51" s="45"/>
      <c r="AA51" s="55" t="str">
        <f t="shared" si="7"/>
        <v/>
      </c>
      <c r="AB51" s="63"/>
      <c r="AC51" s="45"/>
      <c r="AD51" s="55" t="str">
        <f t="shared" si="8"/>
        <v/>
      </c>
      <c r="AE51" s="63"/>
      <c r="AF51" s="45"/>
      <c r="AG51" s="55" t="str">
        <f t="shared" si="9"/>
        <v/>
      </c>
      <c r="AH51" s="63"/>
      <c r="AI51" s="45"/>
      <c r="AJ51" s="55" t="str">
        <f t="shared" si="10"/>
        <v/>
      </c>
      <c r="AK51" s="63"/>
      <c r="AL51" s="45"/>
      <c r="AM51" s="55" t="str">
        <f t="shared" si="11"/>
        <v/>
      </c>
      <c r="AN51" s="66"/>
      <c r="AO51" s="55" t="str">
        <f t="shared" si="12"/>
        <v/>
      </c>
      <c r="AP51" s="79"/>
    </row>
    <row r="52" spans="2:42" x14ac:dyDescent="0.55000000000000004">
      <c r="B52" s="44">
        <v>45</v>
      </c>
      <c r="C52" s="56" t="str" cm="1">
        <f t="array" ref="C52">IFERROR(INDEX(②男子申込!$C$8:$C$107,SMALL(IF(②男子申込!$AC$8:$AC$107&lt;&gt;"",ROW($A$1:$A$100)),ROW($A45))),"")</f>
        <v/>
      </c>
      <c r="D52" s="56" t="str">
        <f>IFERROR(INDEX(男子登録情報!$C:$C,MATCH($C52,男子登録情報!$B:$B,0)),"")</f>
        <v/>
      </c>
      <c r="E52" s="57" t="str">
        <f>IFERROR(INDEX(男子登録情報!$E:$E,MATCH($C52,男子登録情報!$B:$B,0)),"")</f>
        <v/>
      </c>
      <c r="F52" s="44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8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81" t="str">
        <f t="shared" si="0"/>
        <v/>
      </c>
      <c r="I52" s="121"/>
      <c r="J52" s="55" t="str">
        <f t="shared" si="1"/>
        <v/>
      </c>
      <c r="K52" s="63"/>
      <c r="L52" s="45"/>
      <c r="M52" s="55" t="str">
        <f t="shared" si="2"/>
        <v/>
      </c>
      <c r="N52" s="63"/>
      <c r="O52" s="45"/>
      <c r="P52" s="55" t="str">
        <f t="shared" si="3"/>
        <v/>
      </c>
      <c r="Q52" s="63"/>
      <c r="R52" s="45"/>
      <c r="S52" s="55" t="str">
        <f t="shared" si="4"/>
        <v/>
      </c>
      <c r="T52" s="63"/>
      <c r="U52" s="45"/>
      <c r="V52" s="55" t="str">
        <f t="shared" si="5"/>
        <v/>
      </c>
      <c r="W52" s="66"/>
      <c r="X52" s="55" t="str">
        <f t="shared" si="6"/>
        <v/>
      </c>
      <c r="Y52" s="63"/>
      <c r="Z52" s="45"/>
      <c r="AA52" s="55" t="str">
        <f t="shared" si="7"/>
        <v/>
      </c>
      <c r="AB52" s="63"/>
      <c r="AC52" s="45"/>
      <c r="AD52" s="55" t="str">
        <f t="shared" si="8"/>
        <v/>
      </c>
      <c r="AE52" s="63"/>
      <c r="AF52" s="45"/>
      <c r="AG52" s="55" t="str">
        <f t="shared" si="9"/>
        <v/>
      </c>
      <c r="AH52" s="63"/>
      <c r="AI52" s="45"/>
      <c r="AJ52" s="55" t="str">
        <f t="shared" si="10"/>
        <v/>
      </c>
      <c r="AK52" s="63"/>
      <c r="AL52" s="45"/>
      <c r="AM52" s="55" t="str">
        <f t="shared" si="11"/>
        <v/>
      </c>
      <c r="AN52" s="66"/>
      <c r="AO52" s="55" t="str">
        <f t="shared" si="12"/>
        <v/>
      </c>
      <c r="AP52" s="79"/>
    </row>
    <row r="53" spans="2:42" x14ac:dyDescent="0.55000000000000004">
      <c r="B53" s="44">
        <v>46</v>
      </c>
      <c r="C53" s="56" t="str" cm="1">
        <f t="array" ref="C53">IFERROR(INDEX(②男子申込!$C$8:$C$107,SMALL(IF(②男子申込!$AC$8:$AC$107&lt;&gt;"",ROW($A$1:$A$100)),ROW($A46))),"")</f>
        <v/>
      </c>
      <c r="D53" s="56" t="str">
        <f>IFERROR(INDEX(男子登録情報!$C:$C,MATCH($C53,男子登録情報!$B:$B,0)),"")</f>
        <v/>
      </c>
      <c r="E53" s="57" t="str">
        <f>IFERROR(INDEX(男子登録情報!$E:$E,MATCH($C53,男子登録情報!$B:$B,0)),"")</f>
        <v/>
      </c>
      <c r="F53" s="44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8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81" t="str">
        <f t="shared" si="0"/>
        <v/>
      </c>
      <c r="I53" s="121"/>
      <c r="J53" s="55" t="str">
        <f t="shared" si="1"/>
        <v/>
      </c>
      <c r="K53" s="63"/>
      <c r="L53" s="45"/>
      <c r="M53" s="55" t="str">
        <f t="shared" si="2"/>
        <v/>
      </c>
      <c r="N53" s="63"/>
      <c r="O53" s="45"/>
      <c r="P53" s="55" t="str">
        <f t="shared" si="3"/>
        <v/>
      </c>
      <c r="Q53" s="63"/>
      <c r="R53" s="45"/>
      <c r="S53" s="55" t="str">
        <f t="shared" si="4"/>
        <v/>
      </c>
      <c r="T53" s="63"/>
      <c r="U53" s="45"/>
      <c r="V53" s="55" t="str">
        <f t="shared" si="5"/>
        <v/>
      </c>
      <c r="W53" s="66"/>
      <c r="X53" s="55" t="str">
        <f t="shared" si="6"/>
        <v/>
      </c>
      <c r="Y53" s="63"/>
      <c r="Z53" s="45"/>
      <c r="AA53" s="55" t="str">
        <f t="shared" si="7"/>
        <v/>
      </c>
      <c r="AB53" s="63"/>
      <c r="AC53" s="45"/>
      <c r="AD53" s="55" t="str">
        <f t="shared" si="8"/>
        <v/>
      </c>
      <c r="AE53" s="63"/>
      <c r="AF53" s="45"/>
      <c r="AG53" s="55" t="str">
        <f t="shared" si="9"/>
        <v/>
      </c>
      <c r="AH53" s="63"/>
      <c r="AI53" s="45"/>
      <c r="AJ53" s="55" t="str">
        <f t="shared" si="10"/>
        <v/>
      </c>
      <c r="AK53" s="63"/>
      <c r="AL53" s="45"/>
      <c r="AM53" s="55" t="str">
        <f t="shared" si="11"/>
        <v/>
      </c>
      <c r="AN53" s="66"/>
      <c r="AO53" s="55" t="str">
        <f t="shared" si="12"/>
        <v/>
      </c>
      <c r="AP53" s="79"/>
    </row>
    <row r="54" spans="2:42" x14ac:dyDescent="0.55000000000000004">
      <c r="B54" s="44">
        <v>47</v>
      </c>
      <c r="C54" s="56" t="str" cm="1">
        <f t="array" ref="C54">IFERROR(INDEX(②男子申込!$C$8:$C$107,SMALL(IF(②男子申込!$AC$8:$AC$107&lt;&gt;"",ROW($A$1:$A$100)),ROW($A47))),"")</f>
        <v/>
      </c>
      <c r="D54" s="56" t="str">
        <f>IFERROR(INDEX(男子登録情報!$C:$C,MATCH($C54,男子登録情報!$B:$B,0)),"")</f>
        <v/>
      </c>
      <c r="E54" s="57" t="str">
        <f>IFERROR(INDEX(男子登録情報!$E:$E,MATCH($C54,男子登録情報!$B:$B,0)),"")</f>
        <v/>
      </c>
      <c r="F54" s="44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8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81" t="str">
        <f t="shared" si="0"/>
        <v/>
      </c>
      <c r="I54" s="121"/>
      <c r="J54" s="55" t="str">
        <f t="shared" si="1"/>
        <v/>
      </c>
      <c r="K54" s="63"/>
      <c r="L54" s="45"/>
      <c r="M54" s="55" t="str">
        <f t="shared" si="2"/>
        <v/>
      </c>
      <c r="N54" s="63"/>
      <c r="O54" s="45"/>
      <c r="P54" s="55" t="str">
        <f t="shared" si="3"/>
        <v/>
      </c>
      <c r="Q54" s="63"/>
      <c r="R54" s="45"/>
      <c r="S54" s="55" t="str">
        <f t="shared" si="4"/>
        <v/>
      </c>
      <c r="T54" s="63"/>
      <c r="U54" s="45"/>
      <c r="V54" s="55" t="str">
        <f t="shared" si="5"/>
        <v/>
      </c>
      <c r="W54" s="66"/>
      <c r="X54" s="55" t="str">
        <f t="shared" si="6"/>
        <v/>
      </c>
      <c r="Y54" s="63"/>
      <c r="Z54" s="45"/>
      <c r="AA54" s="55" t="str">
        <f t="shared" si="7"/>
        <v/>
      </c>
      <c r="AB54" s="63"/>
      <c r="AC54" s="45"/>
      <c r="AD54" s="55" t="str">
        <f t="shared" si="8"/>
        <v/>
      </c>
      <c r="AE54" s="63"/>
      <c r="AF54" s="45"/>
      <c r="AG54" s="55" t="str">
        <f t="shared" si="9"/>
        <v/>
      </c>
      <c r="AH54" s="63"/>
      <c r="AI54" s="45"/>
      <c r="AJ54" s="55" t="str">
        <f t="shared" si="10"/>
        <v/>
      </c>
      <c r="AK54" s="63"/>
      <c r="AL54" s="45"/>
      <c r="AM54" s="55" t="str">
        <f t="shared" si="11"/>
        <v/>
      </c>
      <c r="AN54" s="66"/>
      <c r="AO54" s="55" t="str">
        <f t="shared" si="12"/>
        <v/>
      </c>
      <c r="AP54" s="79"/>
    </row>
    <row r="55" spans="2:42" x14ac:dyDescent="0.55000000000000004">
      <c r="B55" s="44">
        <v>48</v>
      </c>
      <c r="C55" s="56" t="str" cm="1">
        <f t="array" ref="C55">IFERROR(INDEX(②男子申込!$C$8:$C$107,SMALL(IF(②男子申込!$AC$8:$AC$107&lt;&gt;"",ROW($A$1:$A$100)),ROW($A48))),"")</f>
        <v/>
      </c>
      <c r="D55" s="56" t="str">
        <f>IFERROR(INDEX(男子登録情報!$C:$C,MATCH($C55,男子登録情報!$B:$B,0)),"")</f>
        <v/>
      </c>
      <c r="E55" s="57" t="str">
        <f>IFERROR(INDEX(男子登録情報!$E:$E,MATCH($C55,男子登録情報!$B:$B,0)),"")</f>
        <v/>
      </c>
      <c r="F55" s="44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8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81" t="str">
        <f t="shared" si="0"/>
        <v/>
      </c>
      <c r="I55" s="121"/>
      <c r="J55" s="55" t="str">
        <f t="shared" si="1"/>
        <v/>
      </c>
      <c r="K55" s="63"/>
      <c r="L55" s="45"/>
      <c r="M55" s="55" t="str">
        <f t="shared" si="2"/>
        <v/>
      </c>
      <c r="N55" s="63"/>
      <c r="O55" s="45"/>
      <c r="P55" s="55" t="str">
        <f t="shared" si="3"/>
        <v/>
      </c>
      <c r="Q55" s="63"/>
      <c r="R55" s="45"/>
      <c r="S55" s="55" t="str">
        <f t="shared" si="4"/>
        <v/>
      </c>
      <c r="T55" s="63"/>
      <c r="U55" s="45"/>
      <c r="V55" s="55" t="str">
        <f t="shared" si="5"/>
        <v/>
      </c>
      <c r="W55" s="66"/>
      <c r="X55" s="55" t="str">
        <f t="shared" si="6"/>
        <v/>
      </c>
      <c r="Y55" s="63"/>
      <c r="Z55" s="45"/>
      <c r="AA55" s="55" t="str">
        <f t="shared" si="7"/>
        <v/>
      </c>
      <c r="AB55" s="63"/>
      <c r="AC55" s="45"/>
      <c r="AD55" s="55" t="str">
        <f t="shared" si="8"/>
        <v/>
      </c>
      <c r="AE55" s="63"/>
      <c r="AF55" s="45"/>
      <c r="AG55" s="55" t="str">
        <f t="shared" si="9"/>
        <v/>
      </c>
      <c r="AH55" s="63"/>
      <c r="AI55" s="45"/>
      <c r="AJ55" s="55" t="str">
        <f t="shared" si="10"/>
        <v/>
      </c>
      <c r="AK55" s="63"/>
      <c r="AL55" s="45"/>
      <c r="AM55" s="55" t="str">
        <f t="shared" si="11"/>
        <v/>
      </c>
      <c r="AN55" s="66"/>
      <c r="AO55" s="55" t="str">
        <f t="shared" si="12"/>
        <v/>
      </c>
      <c r="AP55" s="79"/>
    </row>
    <row r="56" spans="2:42" x14ac:dyDescent="0.55000000000000004">
      <c r="B56" s="44">
        <v>49</v>
      </c>
      <c r="C56" s="56" t="str" cm="1">
        <f t="array" ref="C56">IFERROR(INDEX(②男子申込!$C$8:$C$107,SMALL(IF(②男子申込!$AC$8:$AC$107&lt;&gt;"",ROW($A$1:$A$100)),ROW($A49))),"")</f>
        <v/>
      </c>
      <c r="D56" s="56" t="str">
        <f>IFERROR(INDEX(男子登録情報!$C:$C,MATCH($C56,男子登録情報!$B:$B,0)),"")</f>
        <v/>
      </c>
      <c r="E56" s="57" t="str">
        <f>IFERROR(INDEX(男子登録情報!$E:$E,MATCH($C56,男子登録情報!$B:$B,0)),"")</f>
        <v/>
      </c>
      <c r="F56" s="44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8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81" t="str">
        <f t="shared" si="0"/>
        <v/>
      </c>
      <c r="I56" s="121"/>
      <c r="J56" s="55" t="str">
        <f t="shared" si="1"/>
        <v/>
      </c>
      <c r="K56" s="63"/>
      <c r="L56" s="45"/>
      <c r="M56" s="55" t="str">
        <f t="shared" si="2"/>
        <v/>
      </c>
      <c r="N56" s="63"/>
      <c r="O56" s="45"/>
      <c r="P56" s="55" t="str">
        <f t="shared" si="3"/>
        <v/>
      </c>
      <c r="Q56" s="63"/>
      <c r="R56" s="45"/>
      <c r="S56" s="55" t="str">
        <f t="shared" si="4"/>
        <v/>
      </c>
      <c r="T56" s="63"/>
      <c r="U56" s="45"/>
      <c r="V56" s="55" t="str">
        <f t="shared" si="5"/>
        <v/>
      </c>
      <c r="W56" s="66"/>
      <c r="X56" s="55" t="str">
        <f t="shared" si="6"/>
        <v/>
      </c>
      <c r="Y56" s="63"/>
      <c r="Z56" s="45"/>
      <c r="AA56" s="55" t="str">
        <f t="shared" si="7"/>
        <v/>
      </c>
      <c r="AB56" s="63"/>
      <c r="AC56" s="45"/>
      <c r="AD56" s="55" t="str">
        <f t="shared" si="8"/>
        <v/>
      </c>
      <c r="AE56" s="63"/>
      <c r="AF56" s="45"/>
      <c r="AG56" s="55" t="str">
        <f t="shared" si="9"/>
        <v/>
      </c>
      <c r="AH56" s="63"/>
      <c r="AI56" s="45"/>
      <c r="AJ56" s="55" t="str">
        <f t="shared" si="10"/>
        <v/>
      </c>
      <c r="AK56" s="63"/>
      <c r="AL56" s="45"/>
      <c r="AM56" s="55" t="str">
        <f t="shared" si="11"/>
        <v/>
      </c>
      <c r="AN56" s="66"/>
      <c r="AO56" s="55" t="str">
        <f t="shared" si="12"/>
        <v/>
      </c>
      <c r="AP56" s="79"/>
    </row>
    <row r="57" spans="2:42" ht="18.5" thickBot="1" x14ac:dyDescent="0.6">
      <c r="B57" s="47">
        <v>50</v>
      </c>
      <c r="C57" s="60" t="str" cm="1">
        <f t="array" ref="C57">IFERROR(INDEX(②男子申込!$C$8:$C$107,SMALL(IF(②男子申込!$AC$8:$AC$107&lt;&gt;"",ROW($A$1:$A$100)),ROW($A50))),"")</f>
        <v/>
      </c>
      <c r="D57" s="60" t="str">
        <f>IFERROR(INDEX(男子登録情報!$C:$C,MATCH($C57,男子登録情報!$B:$B,0)),"")</f>
        <v/>
      </c>
      <c r="E57" s="61" t="str">
        <f>IFERROR(INDEX(男子登録情報!$E:$E,MATCH($C57,男子登録情報!$B:$B,0)),"")</f>
        <v/>
      </c>
      <c r="F57" s="47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82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5" t="str">
        <f t="shared" si="0"/>
        <v/>
      </c>
      <c r="I57" s="122"/>
      <c r="J57" s="59" t="str">
        <f t="shared" si="1"/>
        <v/>
      </c>
      <c r="K57" s="64"/>
      <c r="L57" s="48"/>
      <c r="M57" s="59" t="str">
        <f t="shared" si="2"/>
        <v/>
      </c>
      <c r="N57" s="64"/>
      <c r="O57" s="48"/>
      <c r="P57" s="59" t="str">
        <f t="shared" si="3"/>
        <v/>
      </c>
      <c r="Q57" s="64"/>
      <c r="R57" s="48"/>
      <c r="S57" s="59" t="str">
        <f t="shared" si="4"/>
        <v/>
      </c>
      <c r="T57" s="64"/>
      <c r="U57" s="48"/>
      <c r="V57" s="59" t="str">
        <f t="shared" si="5"/>
        <v/>
      </c>
      <c r="W57" s="67"/>
      <c r="X57" s="59" t="str">
        <f t="shared" si="6"/>
        <v/>
      </c>
      <c r="Y57" s="64"/>
      <c r="Z57" s="48"/>
      <c r="AA57" s="59" t="str">
        <f t="shared" si="7"/>
        <v/>
      </c>
      <c r="AB57" s="64"/>
      <c r="AC57" s="48"/>
      <c r="AD57" s="59" t="str">
        <f t="shared" si="8"/>
        <v/>
      </c>
      <c r="AE57" s="64"/>
      <c r="AF57" s="48"/>
      <c r="AG57" s="59" t="str">
        <f t="shared" si="9"/>
        <v/>
      </c>
      <c r="AH57" s="64"/>
      <c r="AI57" s="48"/>
      <c r="AJ57" s="59" t="str">
        <f t="shared" si="10"/>
        <v/>
      </c>
      <c r="AK57" s="64"/>
      <c r="AL57" s="48"/>
      <c r="AM57" s="59" t="str">
        <f t="shared" si="11"/>
        <v/>
      </c>
      <c r="AN57" s="67"/>
      <c r="AO57" s="59" t="str">
        <f t="shared" si="12"/>
        <v/>
      </c>
      <c r="AP57" s="83"/>
    </row>
    <row r="58" spans="2:42" ht="18" customHeight="1" x14ac:dyDescent="0.55000000000000004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4" width="3.33203125" customWidth="1"/>
    <col min="25" max="25" width="3.1640625" customWidth="1"/>
    <col min="26" max="27" width="3.33203125" customWidth="1"/>
    <col min="28" max="28" width="3.1640625" customWidth="1"/>
    <col min="29" max="29" width="3.33203125" customWidth="1"/>
    <col min="30" max="30" width="3.1640625" customWidth="1"/>
    <col min="31" max="31" width="3.33203125" customWidth="1"/>
    <col min="32" max="32" width="8.6640625" customWidth="1"/>
    <col min="33" max="16384" width="8.6640625" hidden="1"/>
  </cols>
  <sheetData>
    <row r="1" spans="2:31" ht="23" thickBot="1" x14ac:dyDescent="0.6">
      <c r="B1" s="279" t="str">
        <f>IF(設定!$D$2="","",設定!$D$2)</f>
        <v>2023関西学生新人陸上競技選手権大会兼2023ディムライトリレーズ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</row>
    <row r="2" spans="2:31" ht="18.5" thickBot="1" x14ac:dyDescent="0.6">
      <c r="B2" s="283" t="s">
        <v>682</v>
      </c>
      <c r="C2" s="284"/>
      <c r="D2" s="284"/>
      <c r="E2" s="284"/>
      <c r="F2" s="285"/>
      <c r="G2" s="284" t="s">
        <v>827</v>
      </c>
      <c r="H2" s="285"/>
      <c r="I2" s="289" t="s">
        <v>634</v>
      </c>
      <c r="J2" s="284"/>
      <c r="K2" s="284"/>
      <c r="L2" s="284"/>
      <c r="M2" s="284"/>
      <c r="N2" s="284"/>
      <c r="O2" s="289" t="s">
        <v>698</v>
      </c>
      <c r="P2" s="284"/>
      <c r="Q2" s="284"/>
      <c r="R2" s="284"/>
      <c r="S2" s="284"/>
      <c r="T2" s="284"/>
      <c r="U2" s="284"/>
      <c r="V2" s="284"/>
      <c r="W2" s="285"/>
      <c r="X2" s="284" t="s">
        <v>832</v>
      </c>
      <c r="Y2" s="284"/>
      <c r="Z2" s="284"/>
      <c r="AA2" s="284"/>
      <c r="AB2" s="284"/>
      <c r="AC2" s="284"/>
      <c r="AD2" s="284"/>
      <c r="AE2" s="292"/>
    </row>
    <row r="3" spans="2:31" ht="19" thickTop="1" thickBot="1" x14ac:dyDescent="0.6">
      <c r="B3" s="280" t="str">
        <f>IF(①申込書!$C$3="","",①申込書!$C$3)</f>
        <v/>
      </c>
      <c r="C3" s="281"/>
      <c r="D3" s="281"/>
      <c r="E3" s="281"/>
      <c r="F3" s="282"/>
      <c r="G3" s="286" t="s">
        <v>651</v>
      </c>
      <c r="H3" s="287"/>
      <c r="I3" s="288" t="str">
        <f>50-COUNTBLANK($C$8:$C$57)&amp;"名"</f>
        <v>0名</v>
      </c>
      <c r="J3" s="286"/>
      <c r="K3" s="286"/>
      <c r="L3" s="286"/>
      <c r="M3" s="286"/>
      <c r="N3" s="286"/>
      <c r="O3" s="293" t="str">
        <f>IF(①申込書!$C$6="","",①申込書!$C$6)</f>
        <v/>
      </c>
      <c r="P3" s="290"/>
      <c r="Q3" s="290"/>
      <c r="R3" s="290"/>
      <c r="S3" s="290"/>
      <c r="T3" s="290"/>
      <c r="U3" s="290"/>
      <c r="V3" s="286" t="s">
        <v>685</v>
      </c>
      <c r="W3" s="287"/>
      <c r="X3" s="290" t="str">
        <f>IF(①申込書!$C$8="","",①申込書!$C$8)</f>
        <v/>
      </c>
      <c r="Y3" s="290"/>
      <c r="Z3" s="290"/>
      <c r="AA3" s="290"/>
      <c r="AB3" s="290"/>
      <c r="AC3" s="290"/>
      <c r="AD3" s="290"/>
      <c r="AE3" s="291"/>
    </row>
    <row r="4" spans="2:31" ht="7" customHeight="1" thickBot="1" x14ac:dyDescent="0.6"/>
    <row r="5" spans="2:31" x14ac:dyDescent="0.55000000000000004">
      <c r="B5" s="261" t="s">
        <v>646</v>
      </c>
      <c r="C5" s="265" t="s">
        <v>808</v>
      </c>
      <c r="D5" s="256" t="s">
        <v>655</v>
      </c>
      <c r="E5" s="262" t="s">
        <v>686</v>
      </c>
      <c r="F5" s="261" t="s">
        <v>48</v>
      </c>
      <c r="G5" s="256" t="s">
        <v>815</v>
      </c>
      <c r="H5" s="262"/>
      <c r="I5" s="263" t="s">
        <v>829</v>
      </c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62"/>
    </row>
    <row r="6" spans="2:31" ht="18.5" thickBot="1" x14ac:dyDescent="0.6">
      <c r="B6" s="264"/>
      <c r="C6" s="266"/>
      <c r="D6" s="257"/>
      <c r="E6" s="260"/>
      <c r="F6" s="264"/>
      <c r="G6" s="257"/>
      <c r="H6" s="260"/>
      <c r="I6" s="275" t="s">
        <v>13</v>
      </c>
      <c r="J6" s="257"/>
      <c r="K6" s="257"/>
      <c r="L6" s="257" t="s">
        <v>830</v>
      </c>
      <c r="M6" s="257"/>
      <c r="N6" s="257"/>
      <c r="O6" s="257" t="s">
        <v>810</v>
      </c>
      <c r="P6" s="257"/>
      <c r="Q6" s="257"/>
      <c r="R6" s="257" t="s">
        <v>3</v>
      </c>
      <c r="S6" s="257"/>
      <c r="T6" s="257"/>
      <c r="U6" s="257" t="s">
        <v>831</v>
      </c>
      <c r="V6" s="257"/>
      <c r="W6" s="257"/>
      <c r="X6" s="257" t="s">
        <v>814</v>
      </c>
      <c r="Y6" s="257"/>
      <c r="Z6" s="257"/>
      <c r="AA6" s="257" t="s">
        <v>7</v>
      </c>
      <c r="AB6" s="257"/>
      <c r="AC6" s="257"/>
      <c r="AD6" s="257"/>
      <c r="AE6" s="260"/>
    </row>
    <row r="7" spans="2:31" ht="18.5" thickTop="1" x14ac:dyDescent="0.55000000000000004">
      <c r="B7" s="40" t="s">
        <v>650</v>
      </c>
      <c r="C7" s="41">
        <v>1921</v>
      </c>
      <c r="D7" s="41" t="s">
        <v>713</v>
      </c>
      <c r="E7" s="43">
        <v>1</v>
      </c>
      <c r="F7" s="40" t="s">
        <v>828</v>
      </c>
      <c r="G7" s="115">
        <v>6021</v>
      </c>
      <c r="H7" s="116" t="s">
        <v>696</v>
      </c>
      <c r="I7" s="115">
        <v>14</v>
      </c>
      <c r="J7" s="115" t="s">
        <v>689</v>
      </c>
      <c r="K7" s="117">
        <v>72</v>
      </c>
      <c r="L7" s="42">
        <v>1</v>
      </c>
      <c r="M7" s="115" t="s">
        <v>702</v>
      </c>
      <c r="N7" s="117">
        <v>56</v>
      </c>
      <c r="O7" s="42">
        <v>9</v>
      </c>
      <c r="P7" s="115" t="s">
        <v>702</v>
      </c>
      <c r="Q7" s="117">
        <v>72</v>
      </c>
      <c r="R7" s="42">
        <v>25</v>
      </c>
      <c r="S7" s="115" t="s">
        <v>689</v>
      </c>
      <c r="T7" s="117">
        <v>28</v>
      </c>
      <c r="U7" s="42">
        <v>5</v>
      </c>
      <c r="V7" s="115" t="s">
        <v>702</v>
      </c>
      <c r="W7" s="117">
        <v>41</v>
      </c>
      <c r="X7" s="42">
        <v>37</v>
      </c>
      <c r="Y7" s="115" t="s">
        <v>702</v>
      </c>
      <c r="Z7" s="117">
        <v>24</v>
      </c>
      <c r="AA7" s="42">
        <v>2</v>
      </c>
      <c r="AB7" s="115" t="s">
        <v>693</v>
      </c>
      <c r="AC7" s="118">
        <v>17</v>
      </c>
      <c r="AD7" s="115" t="s">
        <v>689</v>
      </c>
      <c r="AE7" s="119">
        <v>49</v>
      </c>
    </row>
    <row r="8" spans="2:31" x14ac:dyDescent="0.55000000000000004">
      <c r="B8" s="46">
        <v>1</v>
      </c>
      <c r="C8" s="34" t="str" cm="1">
        <f t="array" ref="C8">IFERROR(INDEX(②女子申込!$C$8:$C$107,SMALL(IF(②女子申込!$AC$8:$AC$107&lt;&gt;"",ROW($A$1:$A$100)),ROW($A1))),"")</f>
        <v/>
      </c>
      <c r="D8" s="34" t="str">
        <f>IFERROR(INDEX(女子登録情報!$C:$C,MATCH($C8,女子登録情報!$B:$B,0)),"")</f>
        <v/>
      </c>
      <c r="E8" s="53" t="str">
        <f>IFERROR(INDEX(女子登録情報!$E:$E,MATCH($C8,女子登録情報!$B:$B,0)),"")</f>
        <v/>
      </c>
      <c r="F8" s="46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90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92" t="str">
        <f>IF($G8="","","点")</f>
        <v/>
      </c>
      <c r="I8" s="120"/>
      <c r="J8" s="87" t="str">
        <f>IF($C8="","","秒")</f>
        <v/>
      </c>
      <c r="K8" s="89"/>
      <c r="L8" s="49"/>
      <c r="M8" s="87" t="str">
        <f>IF($C8="","","m")</f>
        <v/>
      </c>
      <c r="N8" s="89"/>
      <c r="O8" s="49"/>
      <c r="P8" s="87" t="str">
        <f>IF($C8="","","m")</f>
        <v/>
      </c>
      <c r="Q8" s="89"/>
      <c r="R8" s="49"/>
      <c r="S8" s="87" t="str">
        <f>IF($C8="","","秒")</f>
        <v/>
      </c>
      <c r="T8" s="89"/>
      <c r="U8" s="49"/>
      <c r="V8" s="87" t="str">
        <f>IF($C8="","","m")</f>
        <v/>
      </c>
      <c r="W8" s="89"/>
      <c r="X8" s="49"/>
      <c r="Y8" s="87" t="str">
        <f>IF($C8="","","m")</f>
        <v/>
      </c>
      <c r="Z8" s="89"/>
      <c r="AA8" s="49"/>
      <c r="AB8" s="87" t="str">
        <f>IF($C8="","","分")</f>
        <v/>
      </c>
      <c r="AC8" s="88"/>
      <c r="AD8" s="87" t="str">
        <f>IF($C8="","","秒")</f>
        <v/>
      </c>
      <c r="AE8" s="91"/>
    </row>
    <row r="9" spans="2:31" x14ac:dyDescent="0.55000000000000004">
      <c r="B9" s="44">
        <v>2</v>
      </c>
      <c r="C9" s="56" t="str" cm="1">
        <f t="array" ref="C9">IFERROR(INDEX(②女子申込!$C$8:$C$107,SMALL(IF(②女子申込!$AC$8:$AC$107&lt;&gt;"",ROW($A$1:$A$100)),ROW($A2))),"")</f>
        <v/>
      </c>
      <c r="D9" s="56" t="str">
        <f>IFERROR(INDEX(女子登録情報!$C:$C,MATCH($C9,女子登録情報!$B:$B,0)),"")</f>
        <v/>
      </c>
      <c r="E9" s="57" t="str">
        <f>IFERROR(INDEX(女子登録情報!$E:$E,MATCH($C9,女子登録情報!$B:$B,0)),"")</f>
        <v/>
      </c>
      <c r="F9" s="44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8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81" t="str">
        <f t="shared" ref="H9:H57" si="0">IF($G9="","","点")</f>
        <v/>
      </c>
      <c r="I9" s="121"/>
      <c r="J9" s="55" t="str">
        <f t="shared" ref="J9:J57" si="1">IF($C9="","","秒")</f>
        <v/>
      </c>
      <c r="K9" s="63"/>
      <c r="L9" s="45"/>
      <c r="M9" s="55" t="str">
        <f t="shared" ref="M9:M57" si="2">IF($C9="","","m")</f>
        <v/>
      </c>
      <c r="N9" s="63"/>
      <c r="O9" s="45"/>
      <c r="P9" s="55" t="str">
        <f t="shared" ref="P9:P57" si="3">IF($C9="","","m")</f>
        <v/>
      </c>
      <c r="Q9" s="63"/>
      <c r="R9" s="45"/>
      <c r="S9" s="55" t="str">
        <f t="shared" ref="S9:S57" si="4">IF($C9="","","秒")</f>
        <v/>
      </c>
      <c r="T9" s="63"/>
      <c r="U9" s="45"/>
      <c r="V9" s="55" t="str">
        <f t="shared" ref="V9:V57" si="5">IF($C9="","","m")</f>
        <v/>
      </c>
      <c r="W9" s="63"/>
      <c r="X9" s="45"/>
      <c r="Y9" s="55" t="str">
        <f t="shared" ref="Y9:Y57" si="6">IF($C9="","","m")</f>
        <v/>
      </c>
      <c r="Z9" s="63"/>
      <c r="AA9" s="45"/>
      <c r="AB9" s="55" t="str">
        <f t="shared" ref="AB9:AB57" si="7">IF($C9="","","分")</f>
        <v/>
      </c>
      <c r="AC9" s="66"/>
      <c r="AD9" s="55" t="str">
        <f t="shared" ref="AD9:AD57" si="8">IF($C9="","","秒")</f>
        <v/>
      </c>
      <c r="AE9" s="79"/>
    </row>
    <row r="10" spans="2:31" x14ac:dyDescent="0.55000000000000004">
      <c r="B10" s="44">
        <v>3</v>
      </c>
      <c r="C10" s="56" t="str" cm="1">
        <f t="array" ref="C10">IFERROR(INDEX(②女子申込!$C$8:$C$107,SMALL(IF(②女子申込!$AC$8:$AC$107&lt;&gt;"",ROW($A$1:$A$100)),ROW($A3))),"")</f>
        <v/>
      </c>
      <c r="D10" s="56" t="str">
        <f>IFERROR(INDEX(女子登録情報!$C:$C,MATCH($C10,女子登録情報!$B:$B,0)),"")</f>
        <v/>
      </c>
      <c r="E10" s="57" t="str">
        <f>IFERROR(INDEX(女子登録情報!$E:$E,MATCH($C10,女子登録情報!$B:$B,0)),"")</f>
        <v/>
      </c>
      <c r="F10" s="44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8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81" t="str">
        <f t="shared" si="0"/>
        <v/>
      </c>
      <c r="I10" s="121"/>
      <c r="J10" s="55" t="str">
        <f t="shared" si="1"/>
        <v/>
      </c>
      <c r="K10" s="63"/>
      <c r="L10" s="45"/>
      <c r="M10" s="55" t="str">
        <f t="shared" si="2"/>
        <v/>
      </c>
      <c r="N10" s="63"/>
      <c r="O10" s="45"/>
      <c r="P10" s="55" t="str">
        <f t="shared" si="3"/>
        <v/>
      </c>
      <c r="Q10" s="63"/>
      <c r="R10" s="45"/>
      <c r="S10" s="55" t="str">
        <f t="shared" si="4"/>
        <v/>
      </c>
      <c r="T10" s="63"/>
      <c r="U10" s="45"/>
      <c r="V10" s="55" t="str">
        <f t="shared" si="5"/>
        <v/>
      </c>
      <c r="W10" s="63"/>
      <c r="X10" s="45"/>
      <c r="Y10" s="55" t="str">
        <f t="shared" si="6"/>
        <v/>
      </c>
      <c r="Z10" s="63"/>
      <c r="AA10" s="45"/>
      <c r="AB10" s="55" t="str">
        <f t="shared" si="7"/>
        <v/>
      </c>
      <c r="AC10" s="66"/>
      <c r="AD10" s="55" t="str">
        <f t="shared" si="8"/>
        <v/>
      </c>
      <c r="AE10" s="79"/>
    </row>
    <row r="11" spans="2:31" x14ac:dyDescent="0.55000000000000004">
      <c r="B11" s="44">
        <v>4</v>
      </c>
      <c r="C11" s="56" t="str" cm="1">
        <f t="array" ref="C11">IFERROR(INDEX(②女子申込!$C$8:$C$107,SMALL(IF(②女子申込!$AC$8:$AC$107&lt;&gt;"",ROW($A$1:$A$100)),ROW($A4))),"")</f>
        <v/>
      </c>
      <c r="D11" s="56" t="str">
        <f>IFERROR(INDEX(女子登録情報!$C:$C,MATCH($C11,女子登録情報!$B:$B,0)),"")</f>
        <v/>
      </c>
      <c r="E11" s="57" t="str">
        <f>IFERROR(INDEX(女子登録情報!$E:$E,MATCH($C11,女子登録情報!$B:$B,0)),"")</f>
        <v/>
      </c>
      <c r="F11" s="44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8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81" t="str">
        <f t="shared" si="0"/>
        <v/>
      </c>
      <c r="I11" s="121"/>
      <c r="J11" s="55" t="str">
        <f t="shared" si="1"/>
        <v/>
      </c>
      <c r="K11" s="63"/>
      <c r="L11" s="45"/>
      <c r="M11" s="55" t="str">
        <f t="shared" si="2"/>
        <v/>
      </c>
      <c r="N11" s="63"/>
      <c r="O11" s="45"/>
      <c r="P11" s="55" t="str">
        <f t="shared" si="3"/>
        <v/>
      </c>
      <c r="Q11" s="63"/>
      <c r="R11" s="45"/>
      <c r="S11" s="55" t="str">
        <f t="shared" si="4"/>
        <v/>
      </c>
      <c r="T11" s="63"/>
      <c r="U11" s="45"/>
      <c r="V11" s="55" t="str">
        <f t="shared" si="5"/>
        <v/>
      </c>
      <c r="W11" s="63"/>
      <c r="X11" s="45"/>
      <c r="Y11" s="55" t="str">
        <f t="shared" si="6"/>
        <v/>
      </c>
      <c r="Z11" s="63"/>
      <c r="AA11" s="45"/>
      <c r="AB11" s="55" t="str">
        <f t="shared" si="7"/>
        <v/>
      </c>
      <c r="AC11" s="66"/>
      <c r="AD11" s="55" t="str">
        <f t="shared" si="8"/>
        <v/>
      </c>
      <c r="AE11" s="79"/>
    </row>
    <row r="12" spans="2:31" x14ac:dyDescent="0.55000000000000004">
      <c r="B12" s="44">
        <v>5</v>
      </c>
      <c r="C12" s="56" t="str" cm="1">
        <f t="array" ref="C12">IFERROR(INDEX(②女子申込!$C$8:$C$107,SMALL(IF(②女子申込!$AC$8:$AC$107&lt;&gt;"",ROW($A$1:$A$100)),ROW($A5))),"")</f>
        <v/>
      </c>
      <c r="D12" s="56" t="str">
        <f>IFERROR(INDEX(女子登録情報!$C:$C,MATCH($C12,女子登録情報!$B:$B,0)),"")</f>
        <v/>
      </c>
      <c r="E12" s="57" t="str">
        <f>IFERROR(INDEX(女子登録情報!$E:$E,MATCH($C12,女子登録情報!$B:$B,0)),"")</f>
        <v/>
      </c>
      <c r="F12" s="44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8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81" t="str">
        <f t="shared" si="0"/>
        <v/>
      </c>
      <c r="I12" s="121"/>
      <c r="J12" s="55" t="str">
        <f t="shared" si="1"/>
        <v/>
      </c>
      <c r="K12" s="63"/>
      <c r="L12" s="45"/>
      <c r="M12" s="55" t="str">
        <f t="shared" si="2"/>
        <v/>
      </c>
      <c r="N12" s="63"/>
      <c r="O12" s="45"/>
      <c r="P12" s="55" t="str">
        <f t="shared" si="3"/>
        <v/>
      </c>
      <c r="Q12" s="63"/>
      <c r="R12" s="45"/>
      <c r="S12" s="55" t="str">
        <f t="shared" si="4"/>
        <v/>
      </c>
      <c r="T12" s="63"/>
      <c r="U12" s="45"/>
      <c r="V12" s="55" t="str">
        <f t="shared" si="5"/>
        <v/>
      </c>
      <c r="W12" s="63"/>
      <c r="X12" s="45"/>
      <c r="Y12" s="55" t="str">
        <f t="shared" si="6"/>
        <v/>
      </c>
      <c r="Z12" s="63"/>
      <c r="AA12" s="45"/>
      <c r="AB12" s="55" t="str">
        <f t="shared" si="7"/>
        <v/>
      </c>
      <c r="AC12" s="66"/>
      <c r="AD12" s="55" t="str">
        <f t="shared" si="8"/>
        <v/>
      </c>
      <c r="AE12" s="79"/>
    </row>
    <row r="13" spans="2:31" x14ac:dyDescent="0.55000000000000004">
      <c r="B13" s="44">
        <v>6</v>
      </c>
      <c r="C13" s="56" t="str" cm="1">
        <f t="array" ref="C13">IFERROR(INDEX(②女子申込!$C$8:$C$107,SMALL(IF(②女子申込!$AC$8:$AC$107&lt;&gt;"",ROW($A$1:$A$100)),ROW($A6))),"")</f>
        <v/>
      </c>
      <c r="D13" s="56" t="str">
        <f>IFERROR(INDEX(女子登録情報!$C:$C,MATCH($C13,女子登録情報!$B:$B,0)),"")</f>
        <v/>
      </c>
      <c r="E13" s="57" t="str">
        <f>IFERROR(INDEX(女子登録情報!$E:$E,MATCH($C13,女子登録情報!$B:$B,0)),"")</f>
        <v/>
      </c>
      <c r="F13" s="44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8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81" t="str">
        <f t="shared" si="0"/>
        <v/>
      </c>
      <c r="I13" s="121"/>
      <c r="J13" s="55" t="str">
        <f t="shared" si="1"/>
        <v/>
      </c>
      <c r="K13" s="63"/>
      <c r="L13" s="45"/>
      <c r="M13" s="55" t="str">
        <f t="shared" si="2"/>
        <v/>
      </c>
      <c r="N13" s="63"/>
      <c r="O13" s="45"/>
      <c r="P13" s="55" t="str">
        <f t="shared" si="3"/>
        <v/>
      </c>
      <c r="Q13" s="63"/>
      <c r="R13" s="45"/>
      <c r="S13" s="55" t="str">
        <f t="shared" si="4"/>
        <v/>
      </c>
      <c r="T13" s="63"/>
      <c r="U13" s="45"/>
      <c r="V13" s="55" t="str">
        <f t="shared" si="5"/>
        <v/>
      </c>
      <c r="W13" s="63"/>
      <c r="X13" s="45"/>
      <c r="Y13" s="55" t="str">
        <f t="shared" si="6"/>
        <v/>
      </c>
      <c r="Z13" s="63"/>
      <c r="AA13" s="45"/>
      <c r="AB13" s="55" t="str">
        <f t="shared" si="7"/>
        <v/>
      </c>
      <c r="AC13" s="66"/>
      <c r="AD13" s="55" t="str">
        <f t="shared" si="8"/>
        <v/>
      </c>
      <c r="AE13" s="79"/>
    </row>
    <row r="14" spans="2:31" x14ac:dyDescent="0.55000000000000004">
      <c r="B14" s="44">
        <v>7</v>
      </c>
      <c r="C14" s="56" t="str" cm="1">
        <f t="array" ref="C14">IFERROR(INDEX(②女子申込!$C$8:$C$107,SMALL(IF(②女子申込!$AC$8:$AC$107&lt;&gt;"",ROW($A$1:$A$100)),ROW($A7))),"")</f>
        <v/>
      </c>
      <c r="D14" s="56" t="str">
        <f>IFERROR(INDEX(女子登録情報!$C:$C,MATCH($C14,女子登録情報!$B:$B,0)),"")</f>
        <v/>
      </c>
      <c r="E14" s="57" t="str">
        <f>IFERROR(INDEX(女子登録情報!$E:$E,MATCH($C14,女子登録情報!$B:$B,0)),"")</f>
        <v/>
      </c>
      <c r="F14" s="44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8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81" t="str">
        <f t="shared" si="0"/>
        <v/>
      </c>
      <c r="I14" s="121"/>
      <c r="J14" s="55" t="str">
        <f t="shared" si="1"/>
        <v/>
      </c>
      <c r="K14" s="63"/>
      <c r="L14" s="45"/>
      <c r="M14" s="55" t="str">
        <f t="shared" si="2"/>
        <v/>
      </c>
      <c r="N14" s="63"/>
      <c r="O14" s="45"/>
      <c r="P14" s="55" t="str">
        <f t="shared" si="3"/>
        <v/>
      </c>
      <c r="Q14" s="63"/>
      <c r="R14" s="45"/>
      <c r="S14" s="55" t="str">
        <f t="shared" si="4"/>
        <v/>
      </c>
      <c r="T14" s="63"/>
      <c r="U14" s="45"/>
      <c r="V14" s="55" t="str">
        <f t="shared" si="5"/>
        <v/>
      </c>
      <c r="W14" s="63"/>
      <c r="X14" s="45"/>
      <c r="Y14" s="55" t="str">
        <f t="shared" si="6"/>
        <v/>
      </c>
      <c r="Z14" s="63"/>
      <c r="AA14" s="45"/>
      <c r="AB14" s="55" t="str">
        <f t="shared" si="7"/>
        <v/>
      </c>
      <c r="AC14" s="66"/>
      <c r="AD14" s="55" t="str">
        <f t="shared" si="8"/>
        <v/>
      </c>
      <c r="AE14" s="79"/>
    </row>
    <row r="15" spans="2:31" x14ac:dyDescent="0.55000000000000004">
      <c r="B15" s="44">
        <v>8</v>
      </c>
      <c r="C15" s="56" t="str" cm="1">
        <f t="array" ref="C15">IFERROR(INDEX(②女子申込!$C$8:$C$107,SMALL(IF(②女子申込!$AC$8:$AC$107&lt;&gt;"",ROW($A$1:$A$100)),ROW($A8))),"")</f>
        <v/>
      </c>
      <c r="D15" s="56" t="str">
        <f>IFERROR(INDEX(女子登録情報!$C:$C,MATCH($C15,女子登録情報!$B:$B,0)),"")</f>
        <v/>
      </c>
      <c r="E15" s="57" t="str">
        <f>IFERROR(INDEX(女子登録情報!$E:$E,MATCH($C15,女子登録情報!$B:$B,0)),"")</f>
        <v/>
      </c>
      <c r="F15" s="44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8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81" t="str">
        <f t="shared" si="0"/>
        <v/>
      </c>
      <c r="I15" s="121"/>
      <c r="J15" s="55" t="str">
        <f t="shared" si="1"/>
        <v/>
      </c>
      <c r="K15" s="63"/>
      <c r="L15" s="45"/>
      <c r="M15" s="55" t="str">
        <f t="shared" si="2"/>
        <v/>
      </c>
      <c r="N15" s="63"/>
      <c r="O15" s="45"/>
      <c r="P15" s="55" t="str">
        <f t="shared" si="3"/>
        <v/>
      </c>
      <c r="Q15" s="63"/>
      <c r="R15" s="45"/>
      <c r="S15" s="55" t="str">
        <f t="shared" si="4"/>
        <v/>
      </c>
      <c r="T15" s="63"/>
      <c r="U15" s="45"/>
      <c r="V15" s="55" t="str">
        <f t="shared" si="5"/>
        <v/>
      </c>
      <c r="W15" s="63"/>
      <c r="X15" s="45"/>
      <c r="Y15" s="55" t="str">
        <f t="shared" si="6"/>
        <v/>
      </c>
      <c r="Z15" s="63"/>
      <c r="AA15" s="45"/>
      <c r="AB15" s="55" t="str">
        <f t="shared" si="7"/>
        <v/>
      </c>
      <c r="AC15" s="66"/>
      <c r="AD15" s="55" t="str">
        <f t="shared" si="8"/>
        <v/>
      </c>
      <c r="AE15" s="79"/>
    </row>
    <row r="16" spans="2:31" x14ac:dyDescent="0.55000000000000004">
      <c r="B16" s="44">
        <v>9</v>
      </c>
      <c r="C16" s="56" t="str" cm="1">
        <f t="array" ref="C16">IFERROR(INDEX(②女子申込!$C$8:$C$107,SMALL(IF(②女子申込!$AC$8:$AC$107&lt;&gt;"",ROW($A$1:$A$100)),ROW($A9))),"")</f>
        <v/>
      </c>
      <c r="D16" s="56" t="str">
        <f>IFERROR(INDEX(女子登録情報!$C:$C,MATCH($C16,女子登録情報!$B:$B,0)),"")</f>
        <v/>
      </c>
      <c r="E16" s="57" t="str">
        <f>IFERROR(INDEX(女子登録情報!$E:$E,MATCH($C16,女子登録情報!$B:$B,0)),"")</f>
        <v/>
      </c>
      <c r="F16" s="44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8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81" t="str">
        <f t="shared" si="0"/>
        <v/>
      </c>
      <c r="I16" s="121"/>
      <c r="J16" s="55" t="str">
        <f t="shared" si="1"/>
        <v/>
      </c>
      <c r="K16" s="63"/>
      <c r="L16" s="45"/>
      <c r="M16" s="55" t="str">
        <f t="shared" si="2"/>
        <v/>
      </c>
      <c r="N16" s="63"/>
      <c r="O16" s="45"/>
      <c r="P16" s="55" t="str">
        <f t="shared" si="3"/>
        <v/>
      </c>
      <c r="Q16" s="63"/>
      <c r="R16" s="45"/>
      <c r="S16" s="55" t="str">
        <f t="shared" si="4"/>
        <v/>
      </c>
      <c r="T16" s="63"/>
      <c r="U16" s="45"/>
      <c r="V16" s="55" t="str">
        <f t="shared" si="5"/>
        <v/>
      </c>
      <c r="W16" s="63"/>
      <c r="X16" s="45"/>
      <c r="Y16" s="55" t="str">
        <f t="shared" si="6"/>
        <v/>
      </c>
      <c r="Z16" s="63"/>
      <c r="AA16" s="45"/>
      <c r="AB16" s="55" t="str">
        <f t="shared" si="7"/>
        <v/>
      </c>
      <c r="AC16" s="66"/>
      <c r="AD16" s="55" t="str">
        <f t="shared" si="8"/>
        <v/>
      </c>
      <c r="AE16" s="79"/>
    </row>
    <row r="17" spans="2:31" ht="18.5" thickBot="1" x14ac:dyDescent="0.6">
      <c r="B17" s="123">
        <v>10</v>
      </c>
      <c r="C17" s="124" t="str" cm="1">
        <f t="array" ref="C17">IFERROR(INDEX(②女子申込!$C$8:$C$107,SMALL(IF(②女子申込!$AC$8:$AC$107&lt;&gt;"",ROW($A$1:$A$100)),ROW($A10))),"")</f>
        <v/>
      </c>
      <c r="D17" s="124" t="str">
        <f>IFERROR(INDEX(女子登録情報!$C:$C,MATCH($C17,女子登録情報!$B:$B,0)),"")</f>
        <v/>
      </c>
      <c r="E17" s="125" t="str">
        <f>IFERROR(INDEX(女子登録情報!$E:$E,MATCH($C17,女子登録情報!$B:$B,0)),"")</f>
        <v/>
      </c>
      <c r="F17" s="123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26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27" t="str">
        <f t="shared" si="0"/>
        <v/>
      </c>
      <c r="I17" s="128"/>
      <c r="J17" s="129" t="str">
        <f t="shared" si="1"/>
        <v/>
      </c>
      <c r="K17" s="130"/>
      <c r="L17" s="131"/>
      <c r="M17" s="129" t="str">
        <f t="shared" si="2"/>
        <v/>
      </c>
      <c r="N17" s="130"/>
      <c r="O17" s="131"/>
      <c r="P17" s="129" t="str">
        <f t="shared" si="3"/>
        <v/>
      </c>
      <c r="Q17" s="130"/>
      <c r="R17" s="131"/>
      <c r="S17" s="129" t="str">
        <f t="shared" si="4"/>
        <v/>
      </c>
      <c r="T17" s="130"/>
      <c r="U17" s="131"/>
      <c r="V17" s="129" t="str">
        <f t="shared" si="5"/>
        <v/>
      </c>
      <c r="W17" s="130"/>
      <c r="X17" s="131"/>
      <c r="Y17" s="129" t="str">
        <f t="shared" si="6"/>
        <v/>
      </c>
      <c r="Z17" s="130"/>
      <c r="AA17" s="131"/>
      <c r="AB17" s="129" t="str">
        <f t="shared" si="7"/>
        <v/>
      </c>
      <c r="AC17" s="132"/>
      <c r="AD17" s="129" t="str">
        <f t="shared" si="8"/>
        <v/>
      </c>
      <c r="AE17" s="133"/>
    </row>
    <row r="18" spans="2:31" x14ac:dyDescent="0.55000000000000004">
      <c r="B18" s="113">
        <v>11</v>
      </c>
      <c r="C18" s="112" t="str" cm="1">
        <f t="array" ref="C18">IFERROR(INDEX(②女子申込!$C$8:$C$107,SMALL(IF(②女子申込!$AC$8:$AC$107&lt;&gt;"",ROW($A$1:$A$100)),ROW($A11))),"")</f>
        <v/>
      </c>
      <c r="D18" s="112" t="str">
        <f>IFERROR(INDEX(女子登録情報!$C:$C,MATCH($C18,女子登録情報!$B:$B,0)),"")</f>
        <v/>
      </c>
      <c r="E18" s="114" t="str">
        <f>IFERROR(INDEX(女子登録情報!$E:$E,MATCH($C18,女子登録情報!$B:$B,0)),"")</f>
        <v/>
      </c>
      <c r="F18" s="113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110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34" t="str">
        <f t="shared" si="0"/>
        <v/>
      </c>
      <c r="I18" s="135"/>
      <c r="J18" s="111" t="str">
        <f t="shared" si="1"/>
        <v/>
      </c>
      <c r="K18" s="136"/>
      <c r="L18" s="137"/>
      <c r="M18" s="111" t="str">
        <f t="shared" si="2"/>
        <v/>
      </c>
      <c r="N18" s="136"/>
      <c r="O18" s="137"/>
      <c r="P18" s="111" t="str">
        <f t="shared" si="3"/>
        <v/>
      </c>
      <c r="Q18" s="136"/>
      <c r="R18" s="137"/>
      <c r="S18" s="111" t="str">
        <f t="shared" si="4"/>
        <v/>
      </c>
      <c r="T18" s="136"/>
      <c r="U18" s="137"/>
      <c r="V18" s="111" t="str">
        <f t="shared" si="5"/>
        <v/>
      </c>
      <c r="W18" s="136"/>
      <c r="X18" s="137"/>
      <c r="Y18" s="111" t="str">
        <f t="shared" si="6"/>
        <v/>
      </c>
      <c r="Z18" s="136"/>
      <c r="AA18" s="137"/>
      <c r="AB18" s="111" t="str">
        <f t="shared" si="7"/>
        <v/>
      </c>
      <c r="AC18" s="138"/>
      <c r="AD18" s="111" t="str">
        <f t="shared" si="8"/>
        <v/>
      </c>
      <c r="AE18" s="139"/>
    </row>
    <row r="19" spans="2:31" x14ac:dyDescent="0.55000000000000004">
      <c r="B19" s="44">
        <v>12</v>
      </c>
      <c r="C19" s="56" t="str" cm="1">
        <f t="array" ref="C19">IFERROR(INDEX(②女子申込!$C$8:$C$107,SMALL(IF(②女子申込!$AC$8:$AC$107&lt;&gt;"",ROW($A$1:$A$100)),ROW($A12))),"")</f>
        <v/>
      </c>
      <c r="D19" s="56" t="str">
        <f>IFERROR(INDEX(女子登録情報!$C:$C,MATCH($C19,女子登録情報!$B:$B,0)),"")</f>
        <v/>
      </c>
      <c r="E19" s="57" t="str">
        <f>IFERROR(INDEX(女子登録情報!$E:$E,MATCH($C19,女子登録情報!$B:$B,0)),"")</f>
        <v/>
      </c>
      <c r="F19" s="44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8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81" t="str">
        <f t="shared" si="0"/>
        <v/>
      </c>
      <c r="I19" s="121"/>
      <c r="J19" s="55" t="str">
        <f t="shared" si="1"/>
        <v/>
      </c>
      <c r="K19" s="63"/>
      <c r="L19" s="45"/>
      <c r="M19" s="55" t="str">
        <f t="shared" si="2"/>
        <v/>
      </c>
      <c r="N19" s="63"/>
      <c r="O19" s="45"/>
      <c r="P19" s="55" t="str">
        <f t="shared" si="3"/>
        <v/>
      </c>
      <c r="Q19" s="63"/>
      <c r="R19" s="45"/>
      <c r="S19" s="55" t="str">
        <f t="shared" si="4"/>
        <v/>
      </c>
      <c r="T19" s="63"/>
      <c r="U19" s="45"/>
      <c r="V19" s="55" t="str">
        <f t="shared" si="5"/>
        <v/>
      </c>
      <c r="W19" s="63"/>
      <c r="X19" s="45"/>
      <c r="Y19" s="55" t="str">
        <f t="shared" si="6"/>
        <v/>
      </c>
      <c r="Z19" s="63"/>
      <c r="AA19" s="45"/>
      <c r="AB19" s="55" t="str">
        <f t="shared" si="7"/>
        <v/>
      </c>
      <c r="AC19" s="66"/>
      <c r="AD19" s="55" t="str">
        <f t="shared" si="8"/>
        <v/>
      </c>
      <c r="AE19" s="79"/>
    </row>
    <row r="20" spans="2:31" x14ac:dyDescent="0.55000000000000004">
      <c r="B20" s="44">
        <v>13</v>
      </c>
      <c r="C20" s="56" t="str" cm="1">
        <f t="array" ref="C20">IFERROR(INDEX(②女子申込!$C$8:$C$107,SMALL(IF(②女子申込!$AC$8:$AC$107&lt;&gt;"",ROW($A$1:$A$100)),ROW($A13))),"")</f>
        <v/>
      </c>
      <c r="D20" s="56" t="str">
        <f>IFERROR(INDEX(女子登録情報!$C:$C,MATCH($C20,女子登録情報!$B:$B,0)),"")</f>
        <v/>
      </c>
      <c r="E20" s="57" t="str">
        <f>IFERROR(INDEX(女子登録情報!$E:$E,MATCH($C20,女子登録情報!$B:$B,0)),"")</f>
        <v/>
      </c>
      <c r="F20" s="44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8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81" t="str">
        <f t="shared" si="0"/>
        <v/>
      </c>
      <c r="I20" s="121"/>
      <c r="J20" s="55" t="str">
        <f t="shared" si="1"/>
        <v/>
      </c>
      <c r="K20" s="63"/>
      <c r="L20" s="45"/>
      <c r="M20" s="55" t="str">
        <f t="shared" si="2"/>
        <v/>
      </c>
      <c r="N20" s="63"/>
      <c r="O20" s="45"/>
      <c r="P20" s="55" t="str">
        <f t="shared" si="3"/>
        <v/>
      </c>
      <c r="Q20" s="63"/>
      <c r="R20" s="45"/>
      <c r="S20" s="55" t="str">
        <f t="shared" si="4"/>
        <v/>
      </c>
      <c r="T20" s="63"/>
      <c r="U20" s="45"/>
      <c r="V20" s="55" t="str">
        <f t="shared" si="5"/>
        <v/>
      </c>
      <c r="W20" s="63"/>
      <c r="X20" s="45"/>
      <c r="Y20" s="55" t="str">
        <f t="shared" si="6"/>
        <v/>
      </c>
      <c r="Z20" s="63"/>
      <c r="AA20" s="45"/>
      <c r="AB20" s="55" t="str">
        <f t="shared" si="7"/>
        <v/>
      </c>
      <c r="AC20" s="66"/>
      <c r="AD20" s="55" t="str">
        <f t="shared" si="8"/>
        <v/>
      </c>
      <c r="AE20" s="79"/>
    </row>
    <row r="21" spans="2:31" x14ac:dyDescent="0.55000000000000004">
      <c r="B21" s="44">
        <v>14</v>
      </c>
      <c r="C21" s="56" t="str" cm="1">
        <f t="array" ref="C21">IFERROR(INDEX(②女子申込!$C$8:$C$107,SMALL(IF(②女子申込!$AC$8:$AC$107&lt;&gt;"",ROW($A$1:$A$100)),ROW($A14))),"")</f>
        <v/>
      </c>
      <c r="D21" s="56" t="str">
        <f>IFERROR(INDEX(女子登録情報!$C:$C,MATCH($C21,女子登録情報!$B:$B,0)),"")</f>
        <v/>
      </c>
      <c r="E21" s="57" t="str">
        <f>IFERROR(INDEX(女子登録情報!$E:$E,MATCH($C21,女子登録情報!$B:$B,0)),"")</f>
        <v/>
      </c>
      <c r="F21" s="44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8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81" t="str">
        <f t="shared" si="0"/>
        <v/>
      </c>
      <c r="I21" s="121"/>
      <c r="J21" s="55" t="str">
        <f t="shared" si="1"/>
        <v/>
      </c>
      <c r="K21" s="63"/>
      <c r="L21" s="45"/>
      <c r="M21" s="55" t="str">
        <f t="shared" si="2"/>
        <v/>
      </c>
      <c r="N21" s="63"/>
      <c r="O21" s="45"/>
      <c r="P21" s="55" t="str">
        <f t="shared" si="3"/>
        <v/>
      </c>
      <c r="Q21" s="63"/>
      <c r="R21" s="45"/>
      <c r="S21" s="55" t="str">
        <f t="shared" si="4"/>
        <v/>
      </c>
      <c r="T21" s="63"/>
      <c r="U21" s="45"/>
      <c r="V21" s="55" t="str">
        <f t="shared" si="5"/>
        <v/>
      </c>
      <c r="W21" s="63"/>
      <c r="X21" s="45"/>
      <c r="Y21" s="55" t="str">
        <f t="shared" si="6"/>
        <v/>
      </c>
      <c r="Z21" s="63"/>
      <c r="AA21" s="45"/>
      <c r="AB21" s="55" t="str">
        <f t="shared" si="7"/>
        <v/>
      </c>
      <c r="AC21" s="66"/>
      <c r="AD21" s="55" t="str">
        <f t="shared" si="8"/>
        <v/>
      </c>
      <c r="AE21" s="79"/>
    </row>
    <row r="22" spans="2:31" x14ac:dyDescent="0.55000000000000004">
      <c r="B22" s="44">
        <v>15</v>
      </c>
      <c r="C22" s="56" t="str" cm="1">
        <f t="array" ref="C22">IFERROR(INDEX(②女子申込!$C$8:$C$107,SMALL(IF(②女子申込!$AC$8:$AC$107&lt;&gt;"",ROW($A$1:$A$100)),ROW($A15))),"")</f>
        <v/>
      </c>
      <c r="D22" s="56" t="str">
        <f>IFERROR(INDEX(女子登録情報!$C:$C,MATCH($C22,女子登録情報!$B:$B,0)),"")</f>
        <v/>
      </c>
      <c r="E22" s="57" t="str">
        <f>IFERROR(INDEX(女子登録情報!$E:$E,MATCH($C22,女子登録情報!$B:$B,0)),"")</f>
        <v/>
      </c>
      <c r="F22" s="44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8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81" t="str">
        <f t="shared" si="0"/>
        <v/>
      </c>
      <c r="I22" s="121"/>
      <c r="J22" s="55" t="str">
        <f t="shared" si="1"/>
        <v/>
      </c>
      <c r="K22" s="63"/>
      <c r="L22" s="45"/>
      <c r="M22" s="55" t="str">
        <f t="shared" si="2"/>
        <v/>
      </c>
      <c r="N22" s="63"/>
      <c r="O22" s="45"/>
      <c r="P22" s="55" t="str">
        <f t="shared" si="3"/>
        <v/>
      </c>
      <c r="Q22" s="63"/>
      <c r="R22" s="45"/>
      <c r="S22" s="55" t="str">
        <f t="shared" si="4"/>
        <v/>
      </c>
      <c r="T22" s="63"/>
      <c r="U22" s="45"/>
      <c r="V22" s="55" t="str">
        <f t="shared" si="5"/>
        <v/>
      </c>
      <c r="W22" s="63"/>
      <c r="X22" s="45"/>
      <c r="Y22" s="55" t="str">
        <f t="shared" si="6"/>
        <v/>
      </c>
      <c r="Z22" s="63"/>
      <c r="AA22" s="45"/>
      <c r="AB22" s="55" t="str">
        <f t="shared" si="7"/>
        <v/>
      </c>
      <c r="AC22" s="66"/>
      <c r="AD22" s="55" t="str">
        <f t="shared" si="8"/>
        <v/>
      </c>
      <c r="AE22" s="79"/>
    </row>
    <row r="23" spans="2:31" x14ac:dyDescent="0.55000000000000004">
      <c r="B23" s="44">
        <v>16</v>
      </c>
      <c r="C23" s="56" t="str" cm="1">
        <f t="array" ref="C23">IFERROR(INDEX(②女子申込!$C$8:$C$107,SMALL(IF(②女子申込!$AC$8:$AC$107&lt;&gt;"",ROW($A$1:$A$100)),ROW($A16))),"")</f>
        <v/>
      </c>
      <c r="D23" s="56" t="str">
        <f>IFERROR(INDEX(女子登録情報!$C:$C,MATCH($C23,女子登録情報!$B:$B,0)),"")</f>
        <v/>
      </c>
      <c r="E23" s="57" t="str">
        <f>IFERROR(INDEX(女子登録情報!$E:$E,MATCH($C23,女子登録情報!$B:$B,0)),"")</f>
        <v/>
      </c>
      <c r="F23" s="44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8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81" t="str">
        <f t="shared" si="0"/>
        <v/>
      </c>
      <c r="I23" s="121"/>
      <c r="J23" s="55" t="str">
        <f t="shared" si="1"/>
        <v/>
      </c>
      <c r="K23" s="63"/>
      <c r="L23" s="45"/>
      <c r="M23" s="55" t="str">
        <f t="shared" si="2"/>
        <v/>
      </c>
      <c r="N23" s="63"/>
      <c r="O23" s="45"/>
      <c r="P23" s="55" t="str">
        <f t="shared" si="3"/>
        <v/>
      </c>
      <c r="Q23" s="63"/>
      <c r="R23" s="45"/>
      <c r="S23" s="55" t="str">
        <f t="shared" si="4"/>
        <v/>
      </c>
      <c r="T23" s="63"/>
      <c r="U23" s="45"/>
      <c r="V23" s="55" t="str">
        <f t="shared" si="5"/>
        <v/>
      </c>
      <c r="W23" s="63"/>
      <c r="X23" s="45"/>
      <c r="Y23" s="55" t="str">
        <f t="shared" si="6"/>
        <v/>
      </c>
      <c r="Z23" s="63"/>
      <c r="AA23" s="45"/>
      <c r="AB23" s="55" t="str">
        <f t="shared" si="7"/>
        <v/>
      </c>
      <c r="AC23" s="66"/>
      <c r="AD23" s="55" t="str">
        <f t="shared" si="8"/>
        <v/>
      </c>
      <c r="AE23" s="79"/>
    </row>
    <row r="24" spans="2:31" x14ac:dyDescent="0.55000000000000004">
      <c r="B24" s="44">
        <v>17</v>
      </c>
      <c r="C24" s="56" t="str" cm="1">
        <f t="array" ref="C24">IFERROR(INDEX(②女子申込!$C$8:$C$107,SMALL(IF(②女子申込!$AC$8:$AC$107&lt;&gt;"",ROW($A$1:$A$100)),ROW($A17))),"")</f>
        <v/>
      </c>
      <c r="D24" s="56" t="str">
        <f>IFERROR(INDEX(女子登録情報!$C:$C,MATCH($C24,女子登録情報!$B:$B,0)),"")</f>
        <v/>
      </c>
      <c r="E24" s="57" t="str">
        <f>IFERROR(INDEX(女子登録情報!$E:$E,MATCH($C24,女子登録情報!$B:$B,0)),"")</f>
        <v/>
      </c>
      <c r="F24" s="44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8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81" t="str">
        <f t="shared" si="0"/>
        <v/>
      </c>
      <c r="I24" s="121"/>
      <c r="J24" s="55" t="str">
        <f t="shared" si="1"/>
        <v/>
      </c>
      <c r="K24" s="63"/>
      <c r="L24" s="45"/>
      <c r="M24" s="55" t="str">
        <f t="shared" si="2"/>
        <v/>
      </c>
      <c r="N24" s="63"/>
      <c r="O24" s="45"/>
      <c r="P24" s="55" t="str">
        <f t="shared" si="3"/>
        <v/>
      </c>
      <c r="Q24" s="63"/>
      <c r="R24" s="45"/>
      <c r="S24" s="55" t="str">
        <f t="shared" si="4"/>
        <v/>
      </c>
      <c r="T24" s="63"/>
      <c r="U24" s="45"/>
      <c r="V24" s="55" t="str">
        <f t="shared" si="5"/>
        <v/>
      </c>
      <c r="W24" s="63"/>
      <c r="X24" s="45"/>
      <c r="Y24" s="55" t="str">
        <f t="shared" si="6"/>
        <v/>
      </c>
      <c r="Z24" s="63"/>
      <c r="AA24" s="45"/>
      <c r="AB24" s="55" t="str">
        <f t="shared" si="7"/>
        <v/>
      </c>
      <c r="AC24" s="66"/>
      <c r="AD24" s="55" t="str">
        <f t="shared" si="8"/>
        <v/>
      </c>
      <c r="AE24" s="79"/>
    </row>
    <row r="25" spans="2:31" x14ac:dyDescent="0.55000000000000004">
      <c r="B25" s="44">
        <v>18</v>
      </c>
      <c r="C25" s="56" t="str" cm="1">
        <f t="array" ref="C25">IFERROR(INDEX(②女子申込!$C$8:$C$107,SMALL(IF(②女子申込!$AC$8:$AC$107&lt;&gt;"",ROW($A$1:$A$100)),ROW($A18))),"")</f>
        <v/>
      </c>
      <c r="D25" s="56" t="str">
        <f>IFERROR(INDEX(女子登録情報!$C:$C,MATCH($C25,女子登録情報!$B:$B,0)),"")</f>
        <v/>
      </c>
      <c r="E25" s="57" t="str">
        <f>IFERROR(INDEX(女子登録情報!$E:$E,MATCH($C25,女子登録情報!$B:$B,0)),"")</f>
        <v/>
      </c>
      <c r="F25" s="44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8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81" t="str">
        <f t="shared" si="0"/>
        <v/>
      </c>
      <c r="I25" s="121"/>
      <c r="J25" s="55" t="str">
        <f t="shared" si="1"/>
        <v/>
      </c>
      <c r="K25" s="63"/>
      <c r="L25" s="45"/>
      <c r="M25" s="55" t="str">
        <f t="shared" si="2"/>
        <v/>
      </c>
      <c r="N25" s="63"/>
      <c r="O25" s="45"/>
      <c r="P25" s="55" t="str">
        <f t="shared" si="3"/>
        <v/>
      </c>
      <c r="Q25" s="63"/>
      <c r="R25" s="45"/>
      <c r="S25" s="55" t="str">
        <f t="shared" si="4"/>
        <v/>
      </c>
      <c r="T25" s="63"/>
      <c r="U25" s="45"/>
      <c r="V25" s="55" t="str">
        <f t="shared" si="5"/>
        <v/>
      </c>
      <c r="W25" s="63"/>
      <c r="X25" s="45"/>
      <c r="Y25" s="55" t="str">
        <f t="shared" si="6"/>
        <v/>
      </c>
      <c r="Z25" s="63"/>
      <c r="AA25" s="45"/>
      <c r="AB25" s="55" t="str">
        <f t="shared" si="7"/>
        <v/>
      </c>
      <c r="AC25" s="66"/>
      <c r="AD25" s="55" t="str">
        <f t="shared" si="8"/>
        <v/>
      </c>
      <c r="AE25" s="79"/>
    </row>
    <row r="26" spans="2:31" x14ac:dyDescent="0.55000000000000004">
      <c r="B26" s="44">
        <v>19</v>
      </c>
      <c r="C26" s="56" t="str" cm="1">
        <f t="array" ref="C26">IFERROR(INDEX(②女子申込!$C$8:$C$107,SMALL(IF(②女子申込!$AC$8:$AC$107&lt;&gt;"",ROW($A$1:$A$100)),ROW($A19))),"")</f>
        <v/>
      </c>
      <c r="D26" s="56" t="str">
        <f>IFERROR(INDEX(女子登録情報!$C:$C,MATCH($C26,女子登録情報!$B:$B,0)),"")</f>
        <v/>
      </c>
      <c r="E26" s="57" t="str">
        <f>IFERROR(INDEX(女子登録情報!$E:$E,MATCH($C26,女子登録情報!$B:$B,0)),"")</f>
        <v/>
      </c>
      <c r="F26" s="44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8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81" t="str">
        <f t="shared" si="0"/>
        <v/>
      </c>
      <c r="I26" s="121"/>
      <c r="J26" s="55" t="str">
        <f t="shared" si="1"/>
        <v/>
      </c>
      <c r="K26" s="63"/>
      <c r="L26" s="45"/>
      <c r="M26" s="55" t="str">
        <f t="shared" si="2"/>
        <v/>
      </c>
      <c r="N26" s="63"/>
      <c r="O26" s="45"/>
      <c r="P26" s="55" t="str">
        <f t="shared" si="3"/>
        <v/>
      </c>
      <c r="Q26" s="63"/>
      <c r="R26" s="45"/>
      <c r="S26" s="55" t="str">
        <f t="shared" si="4"/>
        <v/>
      </c>
      <c r="T26" s="63"/>
      <c r="U26" s="45"/>
      <c r="V26" s="55" t="str">
        <f t="shared" si="5"/>
        <v/>
      </c>
      <c r="W26" s="63"/>
      <c r="X26" s="45"/>
      <c r="Y26" s="55" t="str">
        <f t="shared" si="6"/>
        <v/>
      </c>
      <c r="Z26" s="63"/>
      <c r="AA26" s="45"/>
      <c r="AB26" s="55" t="str">
        <f t="shared" si="7"/>
        <v/>
      </c>
      <c r="AC26" s="66"/>
      <c r="AD26" s="55" t="str">
        <f t="shared" si="8"/>
        <v/>
      </c>
      <c r="AE26" s="79"/>
    </row>
    <row r="27" spans="2:31" ht="18.5" thickBot="1" x14ac:dyDescent="0.6">
      <c r="B27" s="123">
        <v>20</v>
      </c>
      <c r="C27" s="124" t="str" cm="1">
        <f t="array" ref="C27">IFERROR(INDEX(②女子申込!$C$8:$C$107,SMALL(IF(②女子申込!$AC$8:$AC$107&lt;&gt;"",ROW($A$1:$A$100)),ROW($A20))),"")</f>
        <v/>
      </c>
      <c r="D27" s="124" t="str">
        <f>IFERROR(INDEX(女子登録情報!$C:$C,MATCH($C27,女子登録情報!$B:$B,0)),"")</f>
        <v/>
      </c>
      <c r="E27" s="125" t="str">
        <f>IFERROR(INDEX(女子登録情報!$E:$E,MATCH($C27,女子登録情報!$B:$B,0)),"")</f>
        <v/>
      </c>
      <c r="F27" s="123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26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27" t="str">
        <f t="shared" si="0"/>
        <v/>
      </c>
      <c r="I27" s="128"/>
      <c r="J27" s="129" t="str">
        <f t="shared" si="1"/>
        <v/>
      </c>
      <c r="K27" s="130"/>
      <c r="L27" s="131"/>
      <c r="M27" s="129" t="str">
        <f t="shared" si="2"/>
        <v/>
      </c>
      <c r="N27" s="130"/>
      <c r="O27" s="131"/>
      <c r="P27" s="129" t="str">
        <f t="shared" si="3"/>
        <v/>
      </c>
      <c r="Q27" s="130"/>
      <c r="R27" s="131"/>
      <c r="S27" s="129" t="str">
        <f t="shared" si="4"/>
        <v/>
      </c>
      <c r="T27" s="130"/>
      <c r="U27" s="131"/>
      <c r="V27" s="129" t="str">
        <f t="shared" si="5"/>
        <v/>
      </c>
      <c r="W27" s="130"/>
      <c r="X27" s="131"/>
      <c r="Y27" s="129" t="str">
        <f t="shared" si="6"/>
        <v/>
      </c>
      <c r="Z27" s="130"/>
      <c r="AA27" s="131"/>
      <c r="AB27" s="129" t="str">
        <f t="shared" si="7"/>
        <v/>
      </c>
      <c r="AC27" s="132"/>
      <c r="AD27" s="129" t="str">
        <f t="shared" si="8"/>
        <v/>
      </c>
      <c r="AE27" s="133"/>
    </row>
    <row r="28" spans="2:31" x14ac:dyDescent="0.55000000000000004">
      <c r="B28" s="113">
        <v>21</v>
      </c>
      <c r="C28" s="112" t="str" cm="1">
        <f t="array" ref="C28">IFERROR(INDEX(②女子申込!$C$8:$C$107,SMALL(IF(②女子申込!$AC$8:$AC$107&lt;&gt;"",ROW($A$1:$A$100)),ROW($A21))),"")</f>
        <v/>
      </c>
      <c r="D28" s="112" t="str">
        <f>IFERROR(INDEX(女子登録情報!$C:$C,MATCH($C28,女子登録情報!$B:$B,0)),"")</f>
        <v/>
      </c>
      <c r="E28" s="114" t="str">
        <f>IFERROR(INDEX(女子登録情報!$E:$E,MATCH($C28,女子登録情報!$B:$B,0)),"")</f>
        <v/>
      </c>
      <c r="F28" s="113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110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34" t="str">
        <f t="shared" si="0"/>
        <v/>
      </c>
      <c r="I28" s="135"/>
      <c r="J28" s="111" t="str">
        <f t="shared" si="1"/>
        <v/>
      </c>
      <c r="K28" s="136"/>
      <c r="L28" s="137"/>
      <c r="M28" s="111" t="str">
        <f t="shared" si="2"/>
        <v/>
      </c>
      <c r="N28" s="136"/>
      <c r="O28" s="137"/>
      <c r="P28" s="111" t="str">
        <f t="shared" si="3"/>
        <v/>
      </c>
      <c r="Q28" s="136"/>
      <c r="R28" s="137"/>
      <c r="S28" s="111" t="str">
        <f t="shared" si="4"/>
        <v/>
      </c>
      <c r="T28" s="136"/>
      <c r="U28" s="137"/>
      <c r="V28" s="111" t="str">
        <f t="shared" si="5"/>
        <v/>
      </c>
      <c r="W28" s="136"/>
      <c r="X28" s="137"/>
      <c r="Y28" s="111" t="str">
        <f t="shared" si="6"/>
        <v/>
      </c>
      <c r="Z28" s="136"/>
      <c r="AA28" s="137"/>
      <c r="AB28" s="111" t="str">
        <f t="shared" si="7"/>
        <v/>
      </c>
      <c r="AC28" s="138"/>
      <c r="AD28" s="111" t="str">
        <f t="shared" si="8"/>
        <v/>
      </c>
      <c r="AE28" s="139"/>
    </row>
    <row r="29" spans="2:31" x14ac:dyDescent="0.55000000000000004">
      <c r="B29" s="44">
        <v>22</v>
      </c>
      <c r="C29" s="56" t="str" cm="1">
        <f t="array" ref="C29">IFERROR(INDEX(②女子申込!$C$8:$C$107,SMALL(IF(②女子申込!$AC$8:$AC$107&lt;&gt;"",ROW($A$1:$A$100)),ROW($A22))),"")</f>
        <v/>
      </c>
      <c r="D29" s="56" t="str">
        <f>IFERROR(INDEX(女子登録情報!$C:$C,MATCH($C29,女子登録情報!$B:$B,0)),"")</f>
        <v/>
      </c>
      <c r="E29" s="57" t="str">
        <f>IFERROR(INDEX(女子登録情報!$E:$E,MATCH($C29,女子登録情報!$B:$B,0)),"")</f>
        <v/>
      </c>
      <c r="F29" s="44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8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81" t="str">
        <f t="shared" si="0"/>
        <v/>
      </c>
      <c r="I29" s="121"/>
      <c r="J29" s="55" t="str">
        <f t="shared" si="1"/>
        <v/>
      </c>
      <c r="K29" s="63"/>
      <c r="L29" s="45"/>
      <c r="M29" s="55" t="str">
        <f t="shared" si="2"/>
        <v/>
      </c>
      <c r="N29" s="63"/>
      <c r="O29" s="45"/>
      <c r="P29" s="55" t="str">
        <f t="shared" si="3"/>
        <v/>
      </c>
      <c r="Q29" s="63"/>
      <c r="R29" s="45"/>
      <c r="S29" s="55" t="str">
        <f t="shared" si="4"/>
        <v/>
      </c>
      <c r="T29" s="63"/>
      <c r="U29" s="45"/>
      <c r="V29" s="55" t="str">
        <f t="shared" si="5"/>
        <v/>
      </c>
      <c r="W29" s="63"/>
      <c r="X29" s="45"/>
      <c r="Y29" s="55" t="str">
        <f t="shared" si="6"/>
        <v/>
      </c>
      <c r="Z29" s="63"/>
      <c r="AA29" s="45"/>
      <c r="AB29" s="55" t="str">
        <f t="shared" si="7"/>
        <v/>
      </c>
      <c r="AC29" s="66"/>
      <c r="AD29" s="55" t="str">
        <f t="shared" si="8"/>
        <v/>
      </c>
      <c r="AE29" s="79"/>
    </row>
    <row r="30" spans="2:31" x14ac:dyDescent="0.55000000000000004">
      <c r="B30" s="44">
        <v>23</v>
      </c>
      <c r="C30" s="56" t="str" cm="1">
        <f t="array" ref="C30">IFERROR(INDEX(②女子申込!$C$8:$C$107,SMALL(IF(②女子申込!$AC$8:$AC$107&lt;&gt;"",ROW($A$1:$A$100)),ROW($A23))),"")</f>
        <v/>
      </c>
      <c r="D30" s="56" t="str">
        <f>IFERROR(INDEX(女子登録情報!$C:$C,MATCH($C30,女子登録情報!$B:$B,0)),"")</f>
        <v/>
      </c>
      <c r="E30" s="57" t="str">
        <f>IFERROR(INDEX(女子登録情報!$E:$E,MATCH($C30,女子登録情報!$B:$B,0)),"")</f>
        <v/>
      </c>
      <c r="F30" s="44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8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81" t="str">
        <f t="shared" si="0"/>
        <v/>
      </c>
      <c r="I30" s="121"/>
      <c r="J30" s="55" t="str">
        <f t="shared" si="1"/>
        <v/>
      </c>
      <c r="K30" s="63"/>
      <c r="L30" s="45"/>
      <c r="M30" s="55" t="str">
        <f t="shared" si="2"/>
        <v/>
      </c>
      <c r="N30" s="63"/>
      <c r="O30" s="45"/>
      <c r="P30" s="55" t="str">
        <f t="shared" si="3"/>
        <v/>
      </c>
      <c r="Q30" s="63"/>
      <c r="R30" s="45"/>
      <c r="S30" s="55" t="str">
        <f t="shared" si="4"/>
        <v/>
      </c>
      <c r="T30" s="63"/>
      <c r="U30" s="45"/>
      <c r="V30" s="55" t="str">
        <f t="shared" si="5"/>
        <v/>
      </c>
      <c r="W30" s="63"/>
      <c r="X30" s="45"/>
      <c r="Y30" s="55" t="str">
        <f t="shared" si="6"/>
        <v/>
      </c>
      <c r="Z30" s="63"/>
      <c r="AA30" s="45"/>
      <c r="AB30" s="55" t="str">
        <f t="shared" si="7"/>
        <v/>
      </c>
      <c r="AC30" s="66"/>
      <c r="AD30" s="55" t="str">
        <f t="shared" si="8"/>
        <v/>
      </c>
      <c r="AE30" s="79"/>
    </row>
    <row r="31" spans="2:31" x14ac:dyDescent="0.55000000000000004">
      <c r="B31" s="44">
        <v>24</v>
      </c>
      <c r="C31" s="56" t="str" cm="1">
        <f t="array" ref="C31">IFERROR(INDEX(②女子申込!$C$8:$C$107,SMALL(IF(②女子申込!$AC$8:$AC$107&lt;&gt;"",ROW($A$1:$A$100)),ROW($A24))),"")</f>
        <v/>
      </c>
      <c r="D31" s="56" t="str">
        <f>IFERROR(INDEX(女子登録情報!$C:$C,MATCH($C31,女子登録情報!$B:$B,0)),"")</f>
        <v/>
      </c>
      <c r="E31" s="57" t="str">
        <f>IFERROR(INDEX(女子登録情報!$E:$E,MATCH($C31,女子登録情報!$B:$B,0)),"")</f>
        <v/>
      </c>
      <c r="F31" s="44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8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81" t="str">
        <f t="shared" si="0"/>
        <v/>
      </c>
      <c r="I31" s="121"/>
      <c r="J31" s="55" t="str">
        <f t="shared" si="1"/>
        <v/>
      </c>
      <c r="K31" s="63"/>
      <c r="L31" s="45"/>
      <c r="M31" s="55" t="str">
        <f t="shared" si="2"/>
        <v/>
      </c>
      <c r="N31" s="63"/>
      <c r="O31" s="45"/>
      <c r="P31" s="55" t="str">
        <f t="shared" si="3"/>
        <v/>
      </c>
      <c r="Q31" s="63"/>
      <c r="R31" s="45"/>
      <c r="S31" s="55" t="str">
        <f t="shared" si="4"/>
        <v/>
      </c>
      <c r="T31" s="63"/>
      <c r="U31" s="45"/>
      <c r="V31" s="55" t="str">
        <f t="shared" si="5"/>
        <v/>
      </c>
      <c r="W31" s="63"/>
      <c r="X31" s="45"/>
      <c r="Y31" s="55" t="str">
        <f t="shared" si="6"/>
        <v/>
      </c>
      <c r="Z31" s="63"/>
      <c r="AA31" s="45"/>
      <c r="AB31" s="55" t="str">
        <f t="shared" si="7"/>
        <v/>
      </c>
      <c r="AC31" s="66"/>
      <c r="AD31" s="55" t="str">
        <f t="shared" si="8"/>
        <v/>
      </c>
      <c r="AE31" s="79"/>
    </row>
    <row r="32" spans="2:31" x14ac:dyDescent="0.55000000000000004">
      <c r="B32" s="44">
        <v>25</v>
      </c>
      <c r="C32" s="56" t="str" cm="1">
        <f t="array" ref="C32">IFERROR(INDEX(②女子申込!$C$8:$C$107,SMALL(IF(②女子申込!$AC$8:$AC$107&lt;&gt;"",ROW($A$1:$A$100)),ROW($A25))),"")</f>
        <v/>
      </c>
      <c r="D32" s="56" t="str">
        <f>IFERROR(INDEX(女子登録情報!$C:$C,MATCH($C32,女子登録情報!$B:$B,0)),"")</f>
        <v/>
      </c>
      <c r="E32" s="57" t="str">
        <f>IFERROR(INDEX(女子登録情報!$E:$E,MATCH($C32,女子登録情報!$B:$B,0)),"")</f>
        <v/>
      </c>
      <c r="F32" s="44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8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81" t="str">
        <f t="shared" si="0"/>
        <v/>
      </c>
      <c r="I32" s="121"/>
      <c r="J32" s="55" t="str">
        <f t="shared" si="1"/>
        <v/>
      </c>
      <c r="K32" s="63"/>
      <c r="L32" s="45"/>
      <c r="M32" s="55" t="str">
        <f t="shared" si="2"/>
        <v/>
      </c>
      <c r="N32" s="63"/>
      <c r="O32" s="45"/>
      <c r="P32" s="55" t="str">
        <f t="shared" si="3"/>
        <v/>
      </c>
      <c r="Q32" s="63"/>
      <c r="R32" s="45"/>
      <c r="S32" s="55" t="str">
        <f t="shared" si="4"/>
        <v/>
      </c>
      <c r="T32" s="63"/>
      <c r="U32" s="45"/>
      <c r="V32" s="55" t="str">
        <f t="shared" si="5"/>
        <v/>
      </c>
      <c r="W32" s="63"/>
      <c r="X32" s="45"/>
      <c r="Y32" s="55" t="str">
        <f t="shared" si="6"/>
        <v/>
      </c>
      <c r="Z32" s="63"/>
      <c r="AA32" s="45"/>
      <c r="AB32" s="55" t="str">
        <f t="shared" si="7"/>
        <v/>
      </c>
      <c r="AC32" s="66"/>
      <c r="AD32" s="55" t="str">
        <f t="shared" si="8"/>
        <v/>
      </c>
      <c r="AE32" s="79"/>
    </row>
    <row r="33" spans="2:31" x14ac:dyDescent="0.55000000000000004">
      <c r="B33" s="44">
        <v>26</v>
      </c>
      <c r="C33" s="56" t="str" cm="1">
        <f t="array" ref="C33">IFERROR(INDEX(②女子申込!$C$8:$C$107,SMALL(IF(②女子申込!$AC$8:$AC$107&lt;&gt;"",ROW($A$1:$A$100)),ROW($A26))),"")</f>
        <v/>
      </c>
      <c r="D33" s="56" t="str">
        <f>IFERROR(INDEX(女子登録情報!$C:$C,MATCH($C33,女子登録情報!$B:$B,0)),"")</f>
        <v/>
      </c>
      <c r="E33" s="57" t="str">
        <f>IFERROR(INDEX(女子登録情報!$E:$E,MATCH($C33,女子登録情報!$B:$B,0)),"")</f>
        <v/>
      </c>
      <c r="F33" s="44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8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81" t="str">
        <f t="shared" si="0"/>
        <v/>
      </c>
      <c r="I33" s="121"/>
      <c r="J33" s="55" t="str">
        <f t="shared" si="1"/>
        <v/>
      </c>
      <c r="K33" s="63"/>
      <c r="L33" s="45"/>
      <c r="M33" s="55" t="str">
        <f t="shared" si="2"/>
        <v/>
      </c>
      <c r="N33" s="63"/>
      <c r="O33" s="45"/>
      <c r="P33" s="55" t="str">
        <f t="shared" si="3"/>
        <v/>
      </c>
      <c r="Q33" s="63"/>
      <c r="R33" s="45"/>
      <c r="S33" s="55" t="str">
        <f t="shared" si="4"/>
        <v/>
      </c>
      <c r="T33" s="63"/>
      <c r="U33" s="45"/>
      <c r="V33" s="55" t="str">
        <f t="shared" si="5"/>
        <v/>
      </c>
      <c r="W33" s="63"/>
      <c r="X33" s="45"/>
      <c r="Y33" s="55" t="str">
        <f t="shared" si="6"/>
        <v/>
      </c>
      <c r="Z33" s="63"/>
      <c r="AA33" s="45"/>
      <c r="AB33" s="55" t="str">
        <f t="shared" si="7"/>
        <v/>
      </c>
      <c r="AC33" s="66"/>
      <c r="AD33" s="55" t="str">
        <f t="shared" si="8"/>
        <v/>
      </c>
      <c r="AE33" s="79"/>
    </row>
    <row r="34" spans="2:31" x14ac:dyDescent="0.55000000000000004">
      <c r="B34" s="44">
        <v>27</v>
      </c>
      <c r="C34" s="56" t="str" cm="1">
        <f t="array" ref="C34">IFERROR(INDEX(②女子申込!$C$8:$C$107,SMALL(IF(②女子申込!$AC$8:$AC$107&lt;&gt;"",ROW($A$1:$A$100)),ROW($A27))),"")</f>
        <v/>
      </c>
      <c r="D34" s="56" t="str">
        <f>IFERROR(INDEX(女子登録情報!$C:$C,MATCH($C34,女子登録情報!$B:$B,0)),"")</f>
        <v/>
      </c>
      <c r="E34" s="57" t="str">
        <f>IFERROR(INDEX(女子登録情報!$E:$E,MATCH($C34,女子登録情報!$B:$B,0)),"")</f>
        <v/>
      </c>
      <c r="F34" s="44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8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81" t="str">
        <f t="shared" si="0"/>
        <v/>
      </c>
      <c r="I34" s="121"/>
      <c r="J34" s="55" t="str">
        <f t="shared" si="1"/>
        <v/>
      </c>
      <c r="K34" s="63"/>
      <c r="L34" s="45"/>
      <c r="M34" s="55" t="str">
        <f t="shared" si="2"/>
        <v/>
      </c>
      <c r="N34" s="63"/>
      <c r="O34" s="45"/>
      <c r="P34" s="55" t="str">
        <f t="shared" si="3"/>
        <v/>
      </c>
      <c r="Q34" s="63"/>
      <c r="R34" s="45"/>
      <c r="S34" s="55" t="str">
        <f t="shared" si="4"/>
        <v/>
      </c>
      <c r="T34" s="63"/>
      <c r="U34" s="45"/>
      <c r="V34" s="55" t="str">
        <f t="shared" si="5"/>
        <v/>
      </c>
      <c r="W34" s="63"/>
      <c r="X34" s="45"/>
      <c r="Y34" s="55" t="str">
        <f t="shared" si="6"/>
        <v/>
      </c>
      <c r="Z34" s="63"/>
      <c r="AA34" s="45"/>
      <c r="AB34" s="55" t="str">
        <f t="shared" si="7"/>
        <v/>
      </c>
      <c r="AC34" s="66"/>
      <c r="AD34" s="55" t="str">
        <f t="shared" si="8"/>
        <v/>
      </c>
      <c r="AE34" s="79"/>
    </row>
    <row r="35" spans="2:31" x14ac:dyDescent="0.55000000000000004">
      <c r="B35" s="44">
        <v>28</v>
      </c>
      <c r="C35" s="56" t="str" cm="1">
        <f t="array" ref="C35">IFERROR(INDEX(②女子申込!$C$8:$C$107,SMALL(IF(②女子申込!$AC$8:$AC$107&lt;&gt;"",ROW($A$1:$A$100)),ROW($A28))),"")</f>
        <v/>
      </c>
      <c r="D35" s="56" t="str">
        <f>IFERROR(INDEX(女子登録情報!$C:$C,MATCH($C35,女子登録情報!$B:$B,0)),"")</f>
        <v/>
      </c>
      <c r="E35" s="57" t="str">
        <f>IFERROR(INDEX(女子登録情報!$E:$E,MATCH($C35,女子登録情報!$B:$B,0)),"")</f>
        <v/>
      </c>
      <c r="F35" s="44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8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81" t="str">
        <f t="shared" si="0"/>
        <v/>
      </c>
      <c r="I35" s="121"/>
      <c r="J35" s="55" t="str">
        <f t="shared" si="1"/>
        <v/>
      </c>
      <c r="K35" s="63"/>
      <c r="L35" s="45"/>
      <c r="M35" s="55" t="str">
        <f t="shared" si="2"/>
        <v/>
      </c>
      <c r="N35" s="63"/>
      <c r="O35" s="45"/>
      <c r="P35" s="55" t="str">
        <f t="shared" si="3"/>
        <v/>
      </c>
      <c r="Q35" s="63"/>
      <c r="R35" s="45"/>
      <c r="S35" s="55" t="str">
        <f t="shared" si="4"/>
        <v/>
      </c>
      <c r="T35" s="63"/>
      <c r="U35" s="45"/>
      <c r="V35" s="55" t="str">
        <f t="shared" si="5"/>
        <v/>
      </c>
      <c r="W35" s="63"/>
      <c r="X35" s="45"/>
      <c r="Y35" s="55" t="str">
        <f t="shared" si="6"/>
        <v/>
      </c>
      <c r="Z35" s="63"/>
      <c r="AA35" s="45"/>
      <c r="AB35" s="55" t="str">
        <f t="shared" si="7"/>
        <v/>
      </c>
      <c r="AC35" s="66"/>
      <c r="AD35" s="55" t="str">
        <f t="shared" si="8"/>
        <v/>
      </c>
      <c r="AE35" s="79"/>
    </row>
    <row r="36" spans="2:31" x14ac:dyDescent="0.55000000000000004">
      <c r="B36" s="44">
        <v>29</v>
      </c>
      <c r="C36" s="56" t="str" cm="1">
        <f t="array" ref="C36">IFERROR(INDEX(②女子申込!$C$8:$C$107,SMALL(IF(②女子申込!$AC$8:$AC$107&lt;&gt;"",ROW($A$1:$A$100)),ROW($A29))),"")</f>
        <v/>
      </c>
      <c r="D36" s="56" t="str">
        <f>IFERROR(INDEX(女子登録情報!$C:$C,MATCH($C36,女子登録情報!$B:$B,0)),"")</f>
        <v/>
      </c>
      <c r="E36" s="57" t="str">
        <f>IFERROR(INDEX(女子登録情報!$E:$E,MATCH($C36,女子登録情報!$B:$B,0)),"")</f>
        <v/>
      </c>
      <c r="F36" s="44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8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81" t="str">
        <f t="shared" si="0"/>
        <v/>
      </c>
      <c r="I36" s="121"/>
      <c r="J36" s="55" t="str">
        <f t="shared" si="1"/>
        <v/>
      </c>
      <c r="K36" s="63"/>
      <c r="L36" s="45"/>
      <c r="M36" s="55" t="str">
        <f t="shared" si="2"/>
        <v/>
      </c>
      <c r="N36" s="63"/>
      <c r="O36" s="45"/>
      <c r="P36" s="55" t="str">
        <f t="shared" si="3"/>
        <v/>
      </c>
      <c r="Q36" s="63"/>
      <c r="R36" s="45"/>
      <c r="S36" s="55" t="str">
        <f t="shared" si="4"/>
        <v/>
      </c>
      <c r="T36" s="63"/>
      <c r="U36" s="45"/>
      <c r="V36" s="55" t="str">
        <f t="shared" si="5"/>
        <v/>
      </c>
      <c r="W36" s="63"/>
      <c r="X36" s="45"/>
      <c r="Y36" s="55" t="str">
        <f t="shared" si="6"/>
        <v/>
      </c>
      <c r="Z36" s="63"/>
      <c r="AA36" s="45"/>
      <c r="AB36" s="55" t="str">
        <f t="shared" si="7"/>
        <v/>
      </c>
      <c r="AC36" s="66"/>
      <c r="AD36" s="55" t="str">
        <f t="shared" si="8"/>
        <v/>
      </c>
      <c r="AE36" s="79"/>
    </row>
    <row r="37" spans="2:31" ht="18.5" thickBot="1" x14ac:dyDescent="0.6">
      <c r="B37" s="123">
        <v>30</v>
      </c>
      <c r="C37" s="124" t="str" cm="1">
        <f t="array" ref="C37">IFERROR(INDEX(②女子申込!$C$8:$C$107,SMALL(IF(②女子申込!$AC$8:$AC$107&lt;&gt;"",ROW($A$1:$A$100)),ROW($A30))),"")</f>
        <v/>
      </c>
      <c r="D37" s="124" t="str">
        <f>IFERROR(INDEX(女子登録情報!$C:$C,MATCH($C37,女子登録情報!$B:$B,0)),"")</f>
        <v/>
      </c>
      <c r="E37" s="125" t="str">
        <f>IFERROR(INDEX(女子登録情報!$E:$E,MATCH($C37,女子登録情報!$B:$B,0)),"")</f>
        <v/>
      </c>
      <c r="F37" s="123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26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27" t="str">
        <f t="shared" si="0"/>
        <v/>
      </c>
      <c r="I37" s="128"/>
      <c r="J37" s="129" t="str">
        <f t="shared" si="1"/>
        <v/>
      </c>
      <c r="K37" s="130"/>
      <c r="L37" s="131"/>
      <c r="M37" s="129" t="str">
        <f t="shared" si="2"/>
        <v/>
      </c>
      <c r="N37" s="130"/>
      <c r="O37" s="131"/>
      <c r="P37" s="129" t="str">
        <f t="shared" si="3"/>
        <v/>
      </c>
      <c r="Q37" s="130"/>
      <c r="R37" s="131"/>
      <c r="S37" s="129" t="str">
        <f t="shared" si="4"/>
        <v/>
      </c>
      <c r="T37" s="130"/>
      <c r="U37" s="131"/>
      <c r="V37" s="129" t="str">
        <f t="shared" si="5"/>
        <v/>
      </c>
      <c r="W37" s="130"/>
      <c r="X37" s="131"/>
      <c r="Y37" s="129" t="str">
        <f t="shared" si="6"/>
        <v/>
      </c>
      <c r="Z37" s="130"/>
      <c r="AA37" s="131"/>
      <c r="AB37" s="129" t="str">
        <f t="shared" si="7"/>
        <v/>
      </c>
      <c r="AC37" s="132"/>
      <c r="AD37" s="129" t="str">
        <f t="shared" si="8"/>
        <v/>
      </c>
      <c r="AE37" s="133"/>
    </row>
    <row r="38" spans="2:31" x14ac:dyDescent="0.55000000000000004">
      <c r="B38" s="113">
        <v>31</v>
      </c>
      <c r="C38" s="112" t="str" cm="1">
        <f t="array" ref="C38">IFERROR(INDEX(②女子申込!$C$8:$C$107,SMALL(IF(②女子申込!$AC$8:$AC$107&lt;&gt;"",ROW($A$1:$A$100)),ROW($A31))),"")</f>
        <v/>
      </c>
      <c r="D38" s="112" t="str">
        <f>IFERROR(INDEX(女子登録情報!$C:$C,MATCH($C38,女子登録情報!$B:$B,0)),"")</f>
        <v/>
      </c>
      <c r="E38" s="114" t="str">
        <f>IFERROR(INDEX(女子登録情報!$E:$E,MATCH($C38,女子登録情報!$B:$B,0)),"")</f>
        <v/>
      </c>
      <c r="F38" s="113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110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34" t="str">
        <f t="shared" si="0"/>
        <v/>
      </c>
      <c r="I38" s="135"/>
      <c r="J38" s="111" t="str">
        <f t="shared" si="1"/>
        <v/>
      </c>
      <c r="K38" s="136"/>
      <c r="L38" s="137"/>
      <c r="M38" s="111" t="str">
        <f t="shared" si="2"/>
        <v/>
      </c>
      <c r="N38" s="136"/>
      <c r="O38" s="137"/>
      <c r="P38" s="111" t="str">
        <f t="shared" si="3"/>
        <v/>
      </c>
      <c r="Q38" s="136"/>
      <c r="R38" s="137"/>
      <c r="S38" s="111" t="str">
        <f t="shared" si="4"/>
        <v/>
      </c>
      <c r="T38" s="136"/>
      <c r="U38" s="137"/>
      <c r="V38" s="111" t="str">
        <f t="shared" si="5"/>
        <v/>
      </c>
      <c r="W38" s="136"/>
      <c r="X38" s="137"/>
      <c r="Y38" s="111" t="str">
        <f t="shared" si="6"/>
        <v/>
      </c>
      <c r="Z38" s="136"/>
      <c r="AA38" s="137"/>
      <c r="AB38" s="111" t="str">
        <f t="shared" si="7"/>
        <v/>
      </c>
      <c r="AC38" s="138"/>
      <c r="AD38" s="111" t="str">
        <f t="shared" si="8"/>
        <v/>
      </c>
      <c r="AE38" s="139"/>
    </row>
    <row r="39" spans="2:31" x14ac:dyDescent="0.55000000000000004">
      <c r="B39" s="44">
        <v>32</v>
      </c>
      <c r="C39" s="56" t="str" cm="1">
        <f t="array" ref="C39">IFERROR(INDEX(②女子申込!$C$8:$C$107,SMALL(IF(②女子申込!$AC$8:$AC$107&lt;&gt;"",ROW($A$1:$A$100)),ROW($A32))),"")</f>
        <v/>
      </c>
      <c r="D39" s="56" t="str">
        <f>IFERROR(INDEX(女子登録情報!$C:$C,MATCH($C39,女子登録情報!$B:$B,0)),"")</f>
        <v/>
      </c>
      <c r="E39" s="57" t="str">
        <f>IFERROR(INDEX(女子登録情報!$E:$E,MATCH($C39,女子登録情報!$B:$B,0)),"")</f>
        <v/>
      </c>
      <c r="F39" s="44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8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81" t="str">
        <f t="shared" si="0"/>
        <v/>
      </c>
      <c r="I39" s="121"/>
      <c r="J39" s="55" t="str">
        <f t="shared" si="1"/>
        <v/>
      </c>
      <c r="K39" s="63"/>
      <c r="L39" s="45"/>
      <c r="M39" s="55" t="str">
        <f t="shared" si="2"/>
        <v/>
      </c>
      <c r="N39" s="63"/>
      <c r="O39" s="45"/>
      <c r="P39" s="55" t="str">
        <f t="shared" si="3"/>
        <v/>
      </c>
      <c r="Q39" s="63"/>
      <c r="R39" s="45"/>
      <c r="S39" s="55" t="str">
        <f t="shared" si="4"/>
        <v/>
      </c>
      <c r="T39" s="63"/>
      <c r="U39" s="45"/>
      <c r="V39" s="55" t="str">
        <f t="shared" si="5"/>
        <v/>
      </c>
      <c r="W39" s="63"/>
      <c r="X39" s="45"/>
      <c r="Y39" s="55" t="str">
        <f t="shared" si="6"/>
        <v/>
      </c>
      <c r="Z39" s="63"/>
      <c r="AA39" s="45"/>
      <c r="AB39" s="55" t="str">
        <f t="shared" si="7"/>
        <v/>
      </c>
      <c r="AC39" s="66"/>
      <c r="AD39" s="55" t="str">
        <f t="shared" si="8"/>
        <v/>
      </c>
      <c r="AE39" s="79"/>
    </row>
    <row r="40" spans="2:31" x14ac:dyDescent="0.55000000000000004">
      <c r="B40" s="44">
        <v>33</v>
      </c>
      <c r="C40" s="56" t="str" cm="1">
        <f t="array" ref="C40">IFERROR(INDEX(②女子申込!$C$8:$C$107,SMALL(IF(②女子申込!$AC$8:$AC$107&lt;&gt;"",ROW($A$1:$A$100)),ROW($A33))),"")</f>
        <v/>
      </c>
      <c r="D40" s="56" t="str">
        <f>IFERROR(INDEX(女子登録情報!$C:$C,MATCH($C40,女子登録情報!$B:$B,0)),"")</f>
        <v/>
      </c>
      <c r="E40" s="57" t="str">
        <f>IFERROR(INDEX(女子登録情報!$E:$E,MATCH($C40,女子登録情報!$B:$B,0)),"")</f>
        <v/>
      </c>
      <c r="F40" s="44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8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81" t="str">
        <f t="shared" si="0"/>
        <v/>
      </c>
      <c r="I40" s="121"/>
      <c r="J40" s="55" t="str">
        <f t="shared" si="1"/>
        <v/>
      </c>
      <c r="K40" s="63"/>
      <c r="L40" s="45"/>
      <c r="M40" s="55" t="str">
        <f t="shared" si="2"/>
        <v/>
      </c>
      <c r="N40" s="63"/>
      <c r="O40" s="45"/>
      <c r="P40" s="55" t="str">
        <f t="shared" si="3"/>
        <v/>
      </c>
      <c r="Q40" s="63"/>
      <c r="R40" s="45"/>
      <c r="S40" s="55" t="str">
        <f t="shared" si="4"/>
        <v/>
      </c>
      <c r="T40" s="63"/>
      <c r="U40" s="45"/>
      <c r="V40" s="55" t="str">
        <f t="shared" si="5"/>
        <v/>
      </c>
      <c r="W40" s="63"/>
      <c r="X40" s="45"/>
      <c r="Y40" s="55" t="str">
        <f t="shared" si="6"/>
        <v/>
      </c>
      <c r="Z40" s="63"/>
      <c r="AA40" s="45"/>
      <c r="AB40" s="55" t="str">
        <f t="shared" si="7"/>
        <v/>
      </c>
      <c r="AC40" s="66"/>
      <c r="AD40" s="55" t="str">
        <f t="shared" si="8"/>
        <v/>
      </c>
      <c r="AE40" s="79"/>
    </row>
    <row r="41" spans="2:31" x14ac:dyDescent="0.55000000000000004">
      <c r="B41" s="44">
        <v>34</v>
      </c>
      <c r="C41" s="56" t="str" cm="1">
        <f t="array" ref="C41">IFERROR(INDEX(②女子申込!$C$8:$C$107,SMALL(IF(②女子申込!$AC$8:$AC$107&lt;&gt;"",ROW($A$1:$A$100)),ROW($A34))),"")</f>
        <v/>
      </c>
      <c r="D41" s="56" t="str">
        <f>IFERROR(INDEX(女子登録情報!$C:$C,MATCH($C41,女子登録情報!$B:$B,0)),"")</f>
        <v/>
      </c>
      <c r="E41" s="57" t="str">
        <f>IFERROR(INDEX(女子登録情報!$E:$E,MATCH($C41,女子登録情報!$B:$B,0)),"")</f>
        <v/>
      </c>
      <c r="F41" s="44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8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81" t="str">
        <f t="shared" si="0"/>
        <v/>
      </c>
      <c r="I41" s="121"/>
      <c r="J41" s="55" t="str">
        <f t="shared" si="1"/>
        <v/>
      </c>
      <c r="K41" s="63"/>
      <c r="L41" s="45"/>
      <c r="M41" s="55" t="str">
        <f t="shared" si="2"/>
        <v/>
      </c>
      <c r="N41" s="63"/>
      <c r="O41" s="45"/>
      <c r="P41" s="55" t="str">
        <f t="shared" si="3"/>
        <v/>
      </c>
      <c r="Q41" s="63"/>
      <c r="R41" s="45"/>
      <c r="S41" s="55" t="str">
        <f t="shared" si="4"/>
        <v/>
      </c>
      <c r="T41" s="63"/>
      <c r="U41" s="45"/>
      <c r="V41" s="55" t="str">
        <f t="shared" si="5"/>
        <v/>
      </c>
      <c r="W41" s="63"/>
      <c r="X41" s="45"/>
      <c r="Y41" s="55" t="str">
        <f t="shared" si="6"/>
        <v/>
      </c>
      <c r="Z41" s="63"/>
      <c r="AA41" s="45"/>
      <c r="AB41" s="55" t="str">
        <f t="shared" si="7"/>
        <v/>
      </c>
      <c r="AC41" s="66"/>
      <c r="AD41" s="55" t="str">
        <f t="shared" si="8"/>
        <v/>
      </c>
      <c r="AE41" s="79"/>
    </row>
    <row r="42" spans="2:31" x14ac:dyDescent="0.55000000000000004">
      <c r="B42" s="44">
        <v>35</v>
      </c>
      <c r="C42" s="56" t="str" cm="1">
        <f t="array" ref="C42">IFERROR(INDEX(②女子申込!$C$8:$C$107,SMALL(IF(②女子申込!$AC$8:$AC$107&lt;&gt;"",ROW($A$1:$A$100)),ROW($A35))),"")</f>
        <v/>
      </c>
      <c r="D42" s="56" t="str">
        <f>IFERROR(INDEX(女子登録情報!$C:$C,MATCH($C42,女子登録情報!$B:$B,0)),"")</f>
        <v/>
      </c>
      <c r="E42" s="57" t="str">
        <f>IFERROR(INDEX(女子登録情報!$E:$E,MATCH($C42,女子登録情報!$B:$B,0)),"")</f>
        <v/>
      </c>
      <c r="F42" s="44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8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81" t="str">
        <f t="shared" si="0"/>
        <v/>
      </c>
      <c r="I42" s="121"/>
      <c r="J42" s="55" t="str">
        <f t="shared" si="1"/>
        <v/>
      </c>
      <c r="K42" s="63"/>
      <c r="L42" s="45"/>
      <c r="M42" s="55" t="str">
        <f t="shared" si="2"/>
        <v/>
      </c>
      <c r="N42" s="63"/>
      <c r="O42" s="45"/>
      <c r="P42" s="55" t="str">
        <f t="shared" si="3"/>
        <v/>
      </c>
      <c r="Q42" s="63"/>
      <c r="R42" s="45"/>
      <c r="S42" s="55" t="str">
        <f t="shared" si="4"/>
        <v/>
      </c>
      <c r="T42" s="63"/>
      <c r="U42" s="45"/>
      <c r="V42" s="55" t="str">
        <f t="shared" si="5"/>
        <v/>
      </c>
      <c r="W42" s="63"/>
      <c r="X42" s="45"/>
      <c r="Y42" s="55" t="str">
        <f t="shared" si="6"/>
        <v/>
      </c>
      <c r="Z42" s="63"/>
      <c r="AA42" s="45"/>
      <c r="AB42" s="55" t="str">
        <f t="shared" si="7"/>
        <v/>
      </c>
      <c r="AC42" s="66"/>
      <c r="AD42" s="55" t="str">
        <f t="shared" si="8"/>
        <v/>
      </c>
      <c r="AE42" s="79"/>
    </row>
    <row r="43" spans="2:31" x14ac:dyDescent="0.55000000000000004">
      <c r="B43" s="44">
        <v>36</v>
      </c>
      <c r="C43" s="56" t="str" cm="1">
        <f t="array" ref="C43">IFERROR(INDEX(②女子申込!$C$8:$C$107,SMALL(IF(②女子申込!$AC$8:$AC$107&lt;&gt;"",ROW($A$1:$A$100)),ROW($A36))),"")</f>
        <v/>
      </c>
      <c r="D43" s="56" t="str">
        <f>IFERROR(INDEX(女子登録情報!$C:$C,MATCH($C43,女子登録情報!$B:$B,0)),"")</f>
        <v/>
      </c>
      <c r="E43" s="57" t="str">
        <f>IFERROR(INDEX(女子登録情報!$E:$E,MATCH($C43,女子登録情報!$B:$B,0)),"")</f>
        <v/>
      </c>
      <c r="F43" s="44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8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81" t="str">
        <f t="shared" si="0"/>
        <v/>
      </c>
      <c r="I43" s="121"/>
      <c r="J43" s="55" t="str">
        <f t="shared" si="1"/>
        <v/>
      </c>
      <c r="K43" s="63"/>
      <c r="L43" s="45"/>
      <c r="M43" s="55" t="str">
        <f t="shared" si="2"/>
        <v/>
      </c>
      <c r="N43" s="63"/>
      <c r="O43" s="45"/>
      <c r="P43" s="55" t="str">
        <f t="shared" si="3"/>
        <v/>
      </c>
      <c r="Q43" s="63"/>
      <c r="R43" s="45"/>
      <c r="S43" s="55" t="str">
        <f t="shared" si="4"/>
        <v/>
      </c>
      <c r="T43" s="63"/>
      <c r="U43" s="45"/>
      <c r="V43" s="55" t="str">
        <f t="shared" si="5"/>
        <v/>
      </c>
      <c r="W43" s="63"/>
      <c r="X43" s="45"/>
      <c r="Y43" s="55" t="str">
        <f t="shared" si="6"/>
        <v/>
      </c>
      <c r="Z43" s="63"/>
      <c r="AA43" s="45"/>
      <c r="AB43" s="55" t="str">
        <f t="shared" si="7"/>
        <v/>
      </c>
      <c r="AC43" s="66"/>
      <c r="AD43" s="55" t="str">
        <f t="shared" si="8"/>
        <v/>
      </c>
      <c r="AE43" s="79"/>
    </row>
    <row r="44" spans="2:31" x14ac:dyDescent="0.55000000000000004">
      <c r="B44" s="44">
        <v>37</v>
      </c>
      <c r="C44" s="56" t="str" cm="1">
        <f t="array" ref="C44">IFERROR(INDEX(②女子申込!$C$8:$C$107,SMALL(IF(②女子申込!$AC$8:$AC$107&lt;&gt;"",ROW($A$1:$A$100)),ROW($A37))),"")</f>
        <v/>
      </c>
      <c r="D44" s="56" t="str">
        <f>IFERROR(INDEX(女子登録情報!$C:$C,MATCH($C44,女子登録情報!$B:$B,0)),"")</f>
        <v/>
      </c>
      <c r="E44" s="57" t="str">
        <f>IFERROR(INDEX(女子登録情報!$E:$E,MATCH($C44,女子登録情報!$B:$B,0)),"")</f>
        <v/>
      </c>
      <c r="F44" s="44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8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81" t="str">
        <f t="shared" si="0"/>
        <v/>
      </c>
      <c r="I44" s="121"/>
      <c r="J44" s="55" t="str">
        <f t="shared" si="1"/>
        <v/>
      </c>
      <c r="K44" s="63"/>
      <c r="L44" s="45"/>
      <c r="M44" s="55" t="str">
        <f t="shared" si="2"/>
        <v/>
      </c>
      <c r="N44" s="63"/>
      <c r="O44" s="45"/>
      <c r="P44" s="55" t="str">
        <f t="shared" si="3"/>
        <v/>
      </c>
      <c r="Q44" s="63"/>
      <c r="R44" s="45"/>
      <c r="S44" s="55" t="str">
        <f t="shared" si="4"/>
        <v/>
      </c>
      <c r="T44" s="63"/>
      <c r="U44" s="45"/>
      <c r="V44" s="55" t="str">
        <f t="shared" si="5"/>
        <v/>
      </c>
      <c r="W44" s="63"/>
      <c r="X44" s="45"/>
      <c r="Y44" s="55" t="str">
        <f t="shared" si="6"/>
        <v/>
      </c>
      <c r="Z44" s="63"/>
      <c r="AA44" s="45"/>
      <c r="AB44" s="55" t="str">
        <f t="shared" si="7"/>
        <v/>
      </c>
      <c r="AC44" s="66"/>
      <c r="AD44" s="55" t="str">
        <f t="shared" si="8"/>
        <v/>
      </c>
      <c r="AE44" s="79"/>
    </row>
    <row r="45" spans="2:31" x14ac:dyDescent="0.55000000000000004">
      <c r="B45" s="44">
        <v>38</v>
      </c>
      <c r="C45" s="56" t="str" cm="1">
        <f t="array" ref="C45">IFERROR(INDEX(②女子申込!$C$8:$C$107,SMALL(IF(②女子申込!$AC$8:$AC$107&lt;&gt;"",ROW($A$1:$A$100)),ROW($A38))),"")</f>
        <v/>
      </c>
      <c r="D45" s="56" t="str">
        <f>IFERROR(INDEX(女子登録情報!$C:$C,MATCH($C45,女子登録情報!$B:$B,0)),"")</f>
        <v/>
      </c>
      <c r="E45" s="57" t="str">
        <f>IFERROR(INDEX(女子登録情報!$E:$E,MATCH($C45,女子登録情報!$B:$B,0)),"")</f>
        <v/>
      </c>
      <c r="F45" s="44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8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81" t="str">
        <f t="shared" si="0"/>
        <v/>
      </c>
      <c r="I45" s="121"/>
      <c r="J45" s="55" t="str">
        <f t="shared" si="1"/>
        <v/>
      </c>
      <c r="K45" s="63"/>
      <c r="L45" s="45"/>
      <c r="M45" s="55" t="str">
        <f t="shared" si="2"/>
        <v/>
      </c>
      <c r="N45" s="63"/>
      <c r="O45" s="45"/>
      <c r="P45" s="55" t="str">
        <f t="shared" si="3"/>
        <v/>
      </c>
      <c r="Q45" s="63"/>
      <c r="R45" s="45"/>
      <c r="S45" s="55" t="str">
        <f t="shared" si="4"/>
        <v/>
      </c>
      <c r="T45" s="63"/>
      <c r="U45" s="45"/>
      <c r="V45" s="55" t="str">
        <f t="shared" si="5"/>
        <v/>
      </c>
      <c r="W45" s="63"/>
      <c r="X45" s="45"/>
      <c r="Y45" s="55" t="str">
        <f t="shared" si="6"/>
        <v/>
      </c>
      <c r="Z45" s="63"/>
      <c r="AA45" s="45"/>
      <c r="AB45" s="55" t="str">
        <f t="shared" si="7"/>
        <v/>
      </c>
      <c r="AC45" s="66"/>
      <c r="AD45" s="55" t="str">
        <f t="shared" si="8"/>
        <v/>
      </c>
      <c r="AE45" s="79"/>
    </row>
    <row r="46" spans="2:31" x14ac:dyDescent="0.55000000000000004">
      <c r="B46" s="44">
        <v>39</v>
      </c>
      <c r="C46" s="56" t="str" cm="1">
        <f t="array" ref="C46">IFERROR(INDEX(②女子申込!$C$8:$C$107,SMALL(IF(②女子申込!$AC$8:$AC$107&lt;&gt;"",ROW($A$1:$A$100)),ROW($A39))),"")</f>
        <v/>
      </c>
      <c r="D46" s="56" t="str">
        <f>IFERROR(INDEX(女子登録情報!$C:$C,MATCH($C46,女子登録情報!$B:$B,0)),"")</f>
        <v/>
      </c>
      <c r="E46" s="57" t="str">
        <f>IFERROR(INDEX(女子登録情報!$E:$E,MATCH($C46,女子登録情報!$B:$B,0)),"")</f>
        <v/>
      </c>
      <c r="F46" s="44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8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81" t="str">
        <f t="shared" si="0"/>
        <v/>
      </c>
      <c r="I46" s="121"/>
      <c r="J46" s="55" t="str">
        <f t="shared" si="1"/>
        <v/>
      </c>
      <c r="K46" s="63"/>
      <c r="L46" s="45"/>
      <c r="M46" s="55" t="str">
        <f t="shared" si="2"/>
        <v/>
      </c>
      <c r="N46" s="63"/>
      <c r="O46" s="45"/>
      <c r="P46" s="55" t="str">
        <f t="shared" si="3"/>
        <v/>
      </c>
      <c r="Q46" s="63"/>
      <c r="R46" s="45"/>
      <c r="S46" s="55" t="str">
        <f t="shared" si="4"/>
        <v/>
      </c>
      <c r="T46" s="63"/>
      <c r="U46" s="45"/>
      <c r="V46" s="55" t="str">
        <f t="shared" si="5"/>
        <v/>
      </c>
      <c r="W46" s="63"/>
      <c r="X46" s="45"/>
      <c r="Y46" s="55" t="str">
        <f t="shared" si="6"/>
        <v/>
      </c>
      <c r="Z46" s="63"/>
      <c r="AA46" s="45"/>
      <c r="AB46" s="55" t="str">
        <f t="shared" si="7"/>
        <v/>
      </c>
      <c r="AC46" s="66"/>
      <c r="AD46" s="55" t="str">
        <f t="shared" si="8"/>
        <v/>
      </c>
      <c r="AE46" s="79"/>
    </row>
    <row r="47" spans="2:31" ht="18.5" thickBot="1" x14ac:dyDescent="0.6">
      <c r="B47" s="123">
        <v>40</v>
      </c>
      <c r="C47" s="124" t="str" cm="1">
        <f t="array" ref="C47">IFERROR(INDEX(②女子申込!$C$8:$C$107,SMALL(IF(②女子申込!$AC$8:$AC$107&lt;&gt;"",ROW($A$1:$A$100)),ROW($A40))),"")</f>
        <v/>
      </c>
      <c r="D47" s="124" t="str">
        <f>IFERROR(INDEX(女子登録情報!$C:$C,MATCH($C47,女子登録情報!$B:$B,0)),"")</f>
        <v/>
      </c>
      <c r="E47" s="125" t="str">
        <f>IFERROR(INDEX(女子登録情報!$E:$E,MATCH($C47,女子登録情報!$B:$B,0)),"")</f>
        <v/>
      </c>
      <c r="F47" s="123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26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27" t="str">
        <f t="shared" si="0"/>
        <v/>
      </c>
      <c r="I47" s="128"/>
      <c r="J47" s="129" t="str">
        <f t="shared" si="1"/>
        <v/>
      </c>
      <c r="K47" s="130"/>
      <c r="L47" s="131"/>
      <c r="M47" s="129" t="str">
        <f t="shared" si="2"/>
        <v/>
      </c>
      <c r="N47" s="130"/>
      <c r="O47" s="131"/>
      <c r="P47" s="129" t="str">
        <f t="shared" si="3"/>
        <v/>
      </c>
      <c r="Q47" s="130"/>
      <c r="R47" s="131"/>
      <c r="S47" s="129" t="str">
        <f t="shared" si="4"/>
        <v/>
      </c>
      <c r="T47" s="130"/>
      <c r="U47" s="131"/>
      <c r="V47" s="129" t="str">
        <f t="shared" si="5"/>
        <v/>
      </c>
      <c r="W47" s="130"/>
      <c r="X47" s="131"/>
      <c r="Y47" s="129" t="str">
        <f t="shared" si="6"/>
        <v/>
      </c>
      <c r="Z47" s="130"/>
      <c r="AA47" s="131"/>
      <c r="AB47" s="129" t="str">
        <f t="shared" si="7"/>
        <v/>
      </c>
      <c r="AC47" s="132"/>
      <c r="AD47" s="129" t="str">
        <f t="shared" si="8"/>
        <v/>
      </c>
      <c r="AE47" s="133"/>
    </row>
    <row r="48" spans="2:31" x14ac:dyDescent="0.55000000000000004">
      <c r="B48" s="113">
        <v>41</v>
      </c>
      <c r="C48" s="112" t="str" cm="1">
        <f t="array" ref="C48">IFERROR(INDEX(②女子申込!$C$8:$C$107,SMALL(IF(②女子申込!$AC$8:$AC$107&lt;&gt;"",ROW($A$1:$A$100)),ROW($A41))),"")</f>
        <v/>
      </c>
      <c r="D48" s="112" t="str">
        <f>IFERROR(INDEX(女子登録情報!$C:$C,MATCH($C48,女子登録情報!$B:$B,0)),"")</f>
        <v/>
      </c>
      <c r="E48" s="114" t="str">
        <f>IFERROR(INDEX(女子登録情報!$E:$E,MATCH($C48,女子登録情報!$B:$B,0)),"")</f>
        <v/>
      </c>
      <c r="F48" s="113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110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34" t="str">
        <f t="shared" si="0"/>
        <v/>
      </c>
      <c r="I48" s="135"/>
      <c r="J48" s="111" t="str">
        <f t="shared" si="1"/>
        <v/>
      </c>
      <c r="K48" s="136"/>
      <c r="L48" s="137"/>
      <c r="M48" s="111" t="str">
        <f t="shared" si="2"/>
        <v/>
      </c>
      <c r="N48" s="136"/>
      <c r="O48" s="137"/>
      <c r="P48" s="111" t="str">
        <f t="shared" si="3"/>
        <v/>
      </c>
      <c r="Q48" s="136"/>
      <c r="R48" s="137"/>
      <c r="S48" s="111" t="str">
        <f t="shared" si="4"/>
        <v/>
      </c>
      <c r="T48" s="136"/>
      <c r="U48" s="137"/>
      <c r="V48" s="111" t="str">
        <f t="shared" si="5"/>
        <v/>
      </c>
      <c r="W48" s="136"/>
      <c r="X48" s="137"/>
      <c r="Y48" s="111" t="str">
        <f t="shared" si="6"/>
        <v/>
      </c>
      <c r="Z48" s="136"/>
      <c r="AA48" s="137"/>
      <c r="AB48" s="111" t="str">
        <f t="shared" si="7"/>
        <v/>
      </c>
      <c r="AC48" s="138"/>
      <c r="AD48" s="111" t="str">
        <f t="shared" si="8"/>
        <v/>
      </c>
      <c r="AE48" s="139"/>
    </row>
    <row r="49" spans="2:31" x14ac:dyDescent="0.55000000000000004">
      <c r="B49" s="44">
        <v>42</v>
      </c>
      <c r="C49" s="56" t="str" cm="1">
        <f t="array" ref="C49">IFERROR(INDEX(②女子申込!$C$8:$C$107,SMALL(IF(②女子申込!$AC$8:$AC$107&lt;&gt;"",ROW($A$1:$A$100)),ROW($A42))),"")</f>
        <v/>
      </c>
      <c r="D49" s="56" t="str">
        <f>IFERROR(INDEX(女子登録情報!$C:$C,MATCH($C49,女子登録情報!$B:$B,0)),"")</f>
        <v/>
      </c>
      <c r="E49" s="57" t="str">
        <f>IFERROR(INDEX(女子登録情報!$E:$E,MATCH($C49,女子登録情報!$B:$B,0)),"")</f>
        <v/>
      </c>
      <c r="F49" s="44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8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81" t="str">
        <f t="shared" si="0"/>
        <v/>
      </c>
      <c r="I49" s="121"/>
      <c r="J49" s="55" t="str">
        <f t="shared" si="1"/>
        <v/>
      </c>
      <c r="K49" s="63"/>
      <c r="L49" s="45"/>
      <c r="M49" s="55" t="str">
        <f t="shared" si="2"/>
        <v/>
      </c>
      <c r="N49" s="63"/>
      <c r="O49" s="45"/>
      <c r="P49" s="55" t="str">
        <f t="shared" si="3"/>
        <v/>
      </c>
      <c r="Q49" s="63"/>
      <c r="R49" s="45"/>
      <c r="S49" s="55" t="str">
        <f t="shared" si="4"/>
        <v/>
      </c>
      <c r="T49" s="63"/>
      <c r="U49" s="45"/>
      <c r="V49" s="55" t="str">
        <f t="shared" si="5"/>
        <v/>
      </c>
      <c r="W49" s="63"/>
      <c r="X49" s="45"/>
      <c r="Y49" s="55" t="str">
        <f t="shared" si="6"/>
        <v/>
      </c>
      <c r="Z49" s="63"/>
      <c r="AA49" s="45"/>
      <c r="AB49" s="55" t="str">
        <f t="shared" si="7"/>
        <v/>
      </c>
      <c r="AC49" s="66"/>
      <c r="AD49" s="55" t="str">
        <f t="shared" si="8"/>
        <v/>
      </c>
      <c r="AE49" s="79"/>
    </row>
    <row r="50" spans="2:31" x14ac:dyDescent="0.55000000000000004">
      <c r="B50" s="44">
        <v>43</v>
      </c>
      <c r="C50" s="56" t="str" cm="1">
        <f t="array" ref="C50">IFERROR(INDEX(②女子申込!$C$8:$C$107,SMALL(IF(②女子申込!$AC$8:$AC$107&lt;&gt;"",ROW($A$1:$A$100)),ROW($A43))),"")</f>
        <v/>
      </c>
      <c r="D50" s="56" t="str">
        <f>IFERROR(INDEX(女子登録情報!$C:$C,MATCH($C50,女子登録情報!$B:$B,0)),"")</f>
        <v/>
      </c>
      <c r="E50" s="57" t="str">
        <f>IFERROR(INDEX(女子登録情報!$E:$E,MATCH($C50,女子登録情報!$B:$B,0)),"")</f>
        <v/>
      </c>
      <c r="F50" s="44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8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81" t="str">
        <f t="shared" si="0"/>
        <v/>
      </c>
      <c r="I50" s="121"/>
      <c r="J50" s="55" t="str">
        <f t="shared" si="1"/>
        <v/>
      </c>
      <c r="K50" s="63"/>
      <c r="L50" s="45"/>
      <c r="M50" s="55" t="str">
        <f t="shared" si="2"/>
        <v/>
      </c>
      <c r="N50" s="63"/>
      <c r="O50" s="45"/>
      <c r="P50" s="55" t="str">
        <f t="shared" si="3"/>
        <v/>
      </c>
      <c r="Q50" s="63"/>
      <c r="R50" s="45"/>
      <c r="S50" s="55" t="str">
        <f t="shared" si="4"/>
        <v/>
      </c>
      <c r="T50" s="63"/>
      <c r="U50" s="45"/>
      <c r="V50" s="55" t="str">
        <f t="shared" si="5"/>
        <v/>
      </c>
      <c r="W50" s="63"/>
      <c r="X50" s="45"/>
      <c r="Y50" s="55" t="str">
        <f t="shared" si="6"/>
        <v/>
      </c>
      <c r="Z50" s="63"/>
      <c r="AA50" s="45"/>
      <c r="AB50" s="55" t="str">
        <f t="shared" si="7"/>
        <v/>
      </c>
      <c r="AC50" s="66"/>
      <c r="AD50" s="55" t="str">
        <f t="shared" si="8"/>
        <v/>
      </c>
      <c r="AE50" s="79"/>
    </row>
    <row r="51" spans="2:31" x14ac:dyDescent="0.55000000000000004">
      <c r="B51" s="44">
        <v>44</v>
      </c>
      <c r="C51" s="56" t="str" cm="1">
        <f t="array" ref="C51">IFERROR(INDEX(②女子申込!$C$8:$C$107,SMALL(IF(②女子申込!$AC$8:$AC$107&lt;&gt;"",ROW($A$1:$A$100)),ROW($A44))),"")</f>
        <v/>
      </c>
      <c r="D51" s="56" t="str">
        <f>IFERROR(INDEX(女子登録情報!$C:$C,MATCH($C51,女子登録情報!$B:$B,0)),"")</f>
        <v/>
      </c>
      <c r="E51" s="57" t="str">
        <f>IFERROR(INDEX(女子登録情報!$E:$E,MATCH($C51,女子登録情報!$B:$B,0)),"")</f>
        <v/>
      </c>
      <c r="F51" s="44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8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81" t="str">
        <f t="shared" si="0"/>
        <v/>
      </c>
      <c r="I51" s="121"/>
      <c r="J51" s="55" t="str">
        <f t="shared" si="1"/>
        <v/>
      </c>
      <c r="K51" s="63"/>
      <c r="L51" s="45"/>
      <c r="M51" s="55" t="str">
        <f t="shared" si="2"/>
        <v/>
      </c>
      <c r="N51" s="63"/>
      <c r="O51" s="45"/>
      <c r="P51" s="55" t="str">
        <f t="shared" si="3"/>
        <v/>
      </c>
      <c r="Q51" s="63"/>
      <c r="R51" s="45"/>
      <c r="S51" s="55" t="str">
        <f t="shared" si="4"/>
        <v/>
      </c>
      <c r="T51" s="63"/>
      <c r="U51" s="45"/>
      <c r="V51" s="55" t="str">
        <f t="shared" si="5"/>
        <v/>
      </c>
      <c r="W51" s="63"/>
      <c r="X51" s="45"/>
      <c r="Y51" s="55" t="str">
        <f t="shared" si="6"/>
        <v/>
      </c>
      <c r="Z51" s="63"/>
      <c r="AA51" s="45"/>
      <c r="AB51" s="55" t="str">
        <f t="shared" si="7"/>
        <v/>
      </c>
      <c r="AC51" s="66"/>
      <c r="AD51" s="55" t="str">
        <f t="shared" si="8"/>
        <v/>
      </c>
      <c r="AE51" s="79"/>
    </row>
    <row r="52" spans="2:31" x14ac:dyDescent="0.55000000000000004">
      <c r="B52" s="44">
        <v>45</v>
      </c>
      <c r="C52" s="56" t="str" cm="1">
        <f t="array" ref="C52">IFERROR(INDEX(②女子申込!$C$8:$C$107,SMALL(IF(②女子申込!$AC$8:$AC$107&lt;&gt;"",ROW($A$1:$A$100)),ROW($A45))),"")</f>
        <v/>
      </c>
      <c r="D52" s="56" t="str">
        <f>IFERROR(INDEX(女子登録情報!$C:$C,MATCH($C52,女子登録情報!$B:$B,0)),"")</f>
        <v/>
      </c>
      <c r="E52" s="57" t="str">
        <f>IFERROR(INDEX(女子登録情報!$E:$E,MATCH($C52,女子登録情報!$B:$B,0)),"")</f>
        <v/>
      </c>
      <c r="F52" s="44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8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81" t="str">
        <f t="shared" si="0"/>
        <v/>
      </c>
      <c r="I52" s="121"/>
      <c r="J52" s="55" t="str">
        <f t="shared" si="1"/>
        <v/>
      </c>
      <c r="K52" s="63"/>
      <c r="L52" s="45"/>
      <c r="M52" s="55" t="str">
        <f t="shared" si="2"/>
        <v/>
      </c>
      <c r="N52" s="63"/>
      <c r="O52" s="45"/>
      <c r="P52" s="55" t="str">
        <f t="shared" si="3"/>
        <v/>
      </c>
      <c r="Q52" s="63"/>
      <c r="R52" s="45"/>
      <c r="S52" s="55" t="str">
        <f t="shared" si="4"/>
        <v/>
      </c>
      <c r="T52" s="63"/>
      <c r="U52" s="45"/>
      <c r="V52" s="55" t="str">
        <f t="shared" si="5"/>
        <v/>
      </c>
      <c r="W52" s="63"/>
      <c r="X52" s="45"/>
      <c r="Y52" s="55" t="str">
        <f t="shared" si="6"/>
        <v/>
      </c>
      <c r="Z52" s="63"/>
      <c r="AA52" s="45"/>
      <c r="AB52" s="55" t="str">
        <f t="shared" si="7"/>
        <v/>
      </c>
      <c r="AC52" s="66"/>
      <c r="AD52" s="55" t="str">
        <f t="shared" si="8"/>
        <v/>
      </c>
      <c r="AE52" s="79"/>
    </row>
    <row r="53" spans="2:31" x14ac:dyDescent="0.55000000000000004">
      <c r="B53" s="44">
        <v>46</v>
      </c>
      <c r="C53" s="56" t="str" cm="1">
        <f t="array" ref="C53">IFERROR(INDEX(②女子申込!$C$8:$C$107,SMALL(IF(②女子申込!$AC$8:$AC$107&lt;&gt;"",ROW($A$1:$A$100)),ROW($A46))),"")</f>
        <v/>
      </c>
      <c r="D53" s="56" t="str">
        <f>IFERROR(INDEX(女子登録情報!$C:$C,MATCH($C53,女子登録情報!$B:$B,0)),"")</f>
        <v/>
      </c>
      <c r="E53" s="57" t="str">
        <f>IFERROR(INDEX(女子登録情報!$E:$E,MATCH($C53,女子登録情報!$B:$B,0)),"")</f>
        <v/>
      </c>
      <c r="F53" s="44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8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81" t="str">
        <f t="shared" si="0"/>
        <v/>
      </c>
      <c r="I53" s="121"/>
      <c r="J53" s="55" t="str">
        <f t="shared" si="1"/>
        <v/>
      </c>
      <c r="K53" s="63"/>
      <c r="L53" s="45"/>
      <c r="M53" s="55" t="str">
        <f t="shared" si="2"/>
        <v/>
      </c>
      <c r="N53" s="63"/>
      <c r="O53" s="45"/>
      <c r="P53" s="55" t="str">
        <f t="shared" si="3"/>
        <v/>
      </c>
      <c r="Q53" s="63"/>
      <c r="R53" s="45"/>
      <c r="S53" s="55" t="str">
        <f t="shared" si="4"/>
        <v/>
      </c>
      <c r="T53" s="63"/>
      <c r="U53" s="45"/>
      <c r="V53" s="55" t="str">
        <f t="shared" si="5"/>
        <v/>
      </c>
      <c r="W53" s="63"/>
      <c r="X53" s="45"/>
      <c r="Y53" s="55" t="str">
        <f t="shared" si="6"/>
        <v/>
      </c>
      <c r="Z53" s="63"/>
      <c r="AA53" s="45"/>
      <c r="AB53" s="55" t="str">
        <f t="shared" si="7"/>
        <v/>
      </c>
      <c r="AC53" s="66"/>
      <c r="AD53" s="55" t="str">
        <f t="shared" si="8"/>
        <v/>
      </c>
      <c r="AE53" s="79"/>
    </row>
    <row r="54" spans="2:31" x14ac:dyDescent="0.55000000000000004">
      <c r="B54" s="44">
        <v>47</v>
      </c>
      <c r="C54" s="56" t="str" cm="1">
        <f t="array" ref="C54">IFERROR(INDEX(②女子申込!$C$8:$C$107,SMALL(IF(②女子申込!$AC$8:$AC$107&lt;&gt;"",ROW($A$1:$A$100)),ROW($A47))),"")</f>
        <v/>
      </c>
      <c r="D54" s="56" t="str">
        <f>IFERROR(INDEX(女子登録情報!$C:$C,MATCH($C54,女子登録情報!$B:$B,0)),"")</f>
        <v/>
      </c>
      <c r="E54" s="57" t="str">
        <f>IFERROR(INDEX(女子登録情報!$E:$E,MATCH($C54,女子登録情報!$B:$B,0)),"")</f>
        <v/>
      </c>
      <c r="F54" s="44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8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81" t="str">
        <f t="shared" si="0"/>
        <v/>
      </c>
      <c r="I54" s="121"/>
      <c r="J54" s="55" t="str">
        <f t="shared" si="1"/>
        <v/>
      </c>
      <c r="K54" s="63"/>
      <c r="L54" s="45"/>
      <c r="M54" s="55" t="str">
        <f t="shared" si="2"/>
        <v/>
      </c>
      <c r="N54" s="63"/>
      <c r="O54" s="45"/>
      <c r="P54" s="55" t="str">
        <f t="shared" si="3"/>
        <v/>
      </c>
      <c r="Q54" s="63"/>
      <c r="R54" s="45"/>
      <c r="S54" s="55" t="str">
        <f t="shared" si="4"/>
        <v/>
      </c>
      <c r="T54" s="63"/>
      <c r="U54" s="45"/>
      <c r="V54" s="55" t="str">
        <f t="shared" si="5"/>
        <v/>
      </c>
      <c r="W54" s="63"/>
      <c r="X54" s="45"/>
      <c r="Y54" s="55" t="str">
        <f t="shared" si="6"/>
        <v/>
      </c>
      <c r="Z54" s="63"/>
      <c r="AA54" s="45"/>
      <c r="AB54" s="55" t="str">
        <f t="shared" si="7"/>
        <v/>
      </c>
      <c r="AC54" s="66"/>
      <c r="AD54" s="55" t="str">
        <f t="shared" si="8"/>
        <v/>
      </c>
      <c r="AE54" s="79"/>
    </row>
    <row r="55" spans="2:31" x14ac:dyDescent="0.55000000000000004">
      <c r="B55" s="44">
        <v>48</v>
      </c>
      <c r="C55" s="56" t="str" cm="1">
        <f t="array" ref="C55">IFERROR(INDEX(②女子申込!$C$8:$C$107,SMALL(IF(②女子申込!$AC$8:$AC$107&lt;&gt;"",ROW($A$1:$A$100)),ROW($A48))),"")</f>
        <v/>
      </c>
      <c r="D55" s="56" t="str">
        <f>IFERROR(INDEX(女子登録情報!$C:$C,MATCH($C55,女子登録情報!$B:$B,0)),"")</f>
        <v/>
      </c>
      <c r="E55" s="57" t="str">
        <f>IFERROR(INDEX(女子登録情報!$E:$E,MATCH($C55,女子登録情報!$B:$B,0)),"")</f>
        <v/>
      </c>
      <c r="F55" s="44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8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81" t="str">
        <f t="shared" si="0"/>
        <v/>
      </c>
      <c r="I55" s="121"/>
      <c r="J55" s="55" t="str">
        <f t="shared" si="1"/>
        <v/>
      </c>
      <c r="K55" s="63"/>
      <c r="L55" s="45"/>
      <c r="M55" s="55" t="str">
        <f t="shared" si="2"/>
        <v/>
      </c>
      <c r="N55" s="63"/>
      <c r="O55" s="45"/>
      <c r="P55" s="55" t="str">
        <f t="shared" si="3"/>
        <v/>
      </c>
      <c r="Q55" s="63"/>
      <c r="R55" s="45"/>
      <c r="S55" s="55" t="str">
        <f t="shared" si="4"/>
        <v/>
      </c>
      <c r="T55" s="63"/>
      <c r="U55" s="45"/>
      <c r="V55" s="55" t="str">
        <f t="shared" si="5"/>
        <v/>
      </c>
      <c r="W55" s="63"/>
      <c r="X55" s="45"/>
      <c r="Y55" s="55" t="str">
        <f t="shared" si="6"/>
        <v/>
      </c>
      <c r="Z55" s="63"/>
      <c r="AA55" s="45"/>
      <c r="AB55" s="55" t="str">
        <f t="shared" si="7"/>
        <v/>
      </c>
      <c r="AC55" s="66"/>
      <c r="AD55" s="55" t="str">
        <f t="shared" si="8"/>
        <v/>
      </c>
      <c r="AE55" s="79"/>
    </row>
    <row r="56" spans="2:31" x14ac:dyDescent="0.55000000000000004">
      <c r="B56" s="44">
        <v>49</v>
      </c>
      <c r="C56" s="56" t="str" cm="1">
        <f t="array" ref="C56">IFERROR(INDEX(②女子申込!$C$8:$C$107,SMALL(IF(②女子申込!$AC$8:$AC$107&lt;&gt;"",ROW($A$1:$A$100)),ROW($A49))),"")</f>
        <v/>
      </c>
      <c r="D56" s="56" t="str">
        <f>IFERROR(INDEX(女子登録情報!$C:$C,MATCH($C56,女子登録情報!$B:$B,0)),"")</f>
        <v/>
      </c>
      <c r="E56" s="57" t="str">
        <f>IFERROR(INDEX(女子登録情報!$E:$E,MATCH($C56,女子登録情報!$B:$B,0)),"")</f>
        <v/>
      </c>
      <c r="F56" s="44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8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81" t="str">
        <f t="shared" si="0"/>
        <v/>
      </c>
      <c r="I56" s="121"/>
      <c r="J56" s="55" t="str">
        <f t="shared" si="1"/>
        <v/>
      </c>
      <c r="K56" s="63"/>
      <c r="L56" s="45"/>
      <c r="M56" s="55" t="str">
        <f t="shared" si="2"/>
        <v/>
      </c>
      <c r="N56" s="63"/>
      <c r="O56" s="45"/>
      <c r="P56" s="55" t="str">
        <f t="shared" si="3"/>
        <v/>
      </c>
      <c r="Q56" s="63"/>
      <c r="R56" s="45"/>
      <c r="S56" s="55" t="str">
        <f t="shared" si="4"/>
        <v/>
      </c>
      <c r="T56" s="63"/>
      <c r="U56" s="45"/>
      <c r="V56" s="55" t="str">
        <f t="shared" si="5"/>
        <v/>
      </c>
      <c r="W56" s="63"/>
      <c r="X56" s="45"/>
      <c r="Y56" s="55" t="str">
        <f t="shared" si="6"/>
        <v/>
      </c>
      <c r="Z56" s="63"/>
      <c r="AA56" s="45"/>
      <c r="AB56" s="55" t="str">
        <f t="shared" si="7"/>
        <v/>
      </c>
      <c r="AC56" s="66"/>
      <c r="AD56" s="55" t="str">
        <f t="shared" si="8"/>
        <v/>
      </c>
      <c r="AE56" s="79"/>
    </row>
    <row r="57" spans="2:31" ht="18.5" thickBot="1" x14ac:dyDescent="0.6">
      <c r="B57" s="47">
        <v>50</v>
      </c>
      <c r="C57" s="60" t="str" cm="1">
        <f t="array" ref="C57">IFERROR(INDEX(②女子申込!$C$8:$C$107,SMALL(IF(②女子申込!$AC$8:$AC$107&lt;&gt;"",ROW($A$1:$A$100)),ROW($A50))),"")</f>
        <v/>
      </c>
      <c r="D57" s="60" t="str">
        <f>IFERROR(INDEX(女子登録情報!$C:$C,MATCH($C57,女子登録情報!$B:$B,0)),"")</f>
        <v/>
      </c>
      <c r="E57" s="61" t="str">
        <f>IFERROR(INDEX(女子登録情報!$E:$E,MATCH($C57,女子登録情報!$B:$B,0)),"")</f>
        <v/>
      </c>
      <c r="F57" s="47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82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5" t="str">
        <f t="shared" si="0"/>
        <v/>
      </c>
      <c r="I57" s="122"/>
      <c r="J57" s="59" t="str">
        <f t="shared" si="1"/>
        <v/>
      </c>
      <c r="K57" s="64"/>
      <c r="L57" s="48"/>
      <c r="M57" s="59" t="str">
        <f t="shared" si="2"/>
        <v/>
      </c>
      <c r="N57" s="64"/>
      <c r="O57" s="48"/>
      <c r="P57" s="59" t="str">
        <f t="shared" si="3"/>
        <v/>
      </c>
      <c r="Q57" s="64"/>
      <c r="R57" s="48"/>
      <c r="S57" s="59" t="str">
        <f t="shared" si="4"/>
        <v/>
      </c>
      <c r="T57" s="64"/>
      <c r="U57" s="48"/>
      <c r="V57" s="59" t="str">
        <f t="shared" si="5"/>
        <v/>
      </c>
      <c r="W57" s="64"/>
      <c r="X57" s="48"/>
      <c r="Y57" s="59" t="str">
        <f t="shared" si="6"/>
        <v/>
      </c>
      <c r="Z57" s="64"/>
      <c r="AA57" s="48"/>
      <c r="AB57" s="59" t="str">
        <f t="shared" si="7"/>
        <v/>
      </c>
      <c r="AC57" s="67"/>
      <c r="AD57" s="59" t="str">
        <f t="shared" si="8"/>
        <v/>
      </c>
      <c r="AE57" s="83"/>
    </row>
    <row r="58" spans="2:31" x14ac:dyDescent="0.55000000000000004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W8:X57 Z8:AA57 AC8:AC57 AE8:AE57 Q8:R57 T8:U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" zeroHeight="1" x14ac:dyDescent="0.55000000000000004"/>
  <cols>
    <col min="1" max="1" width="8.6640625" customWidth="1"/>
    <col min="2" max="2" width="10.58203125" customWidth="1"/>
    <col min="3" max="3" width="3.1640625" bestFit="1" customWidth="1"/>
    <col min="4" max="4" width="3" bestFit="1" customWidth="1"/>
    <col min="5" max="5" width="3.1640625" bestFit="1" customWidth="1"/>
    <col min="6" max="6" width="3" bestFit="1" customWidth="1"/>
    <col min="7" max="7" width="3.1640625" bestFit="1" customWidth="1"/>
    <col min="8" max="8" width="18.58203125" customWidth="1"/>
    <col min="9" max="9" width="13.08203125" customWidth="1"/>
    <col min="10" max="10" width="5" customWidth="1"/>
    <col min="11" max="11" width="8.5" customWidth="1"/>
    <col min="12" max="12" width="12.58203125" customWidth="1"/>
    <col min="13" max="13" width="8.5" customWidth="1"/>
    <col min="14" max="14" width="12.58203125" customWidth="1"/>
    <col min="15" max="15" width="8.5" bestFit="1" customWidth="1"/>
    <col min="16" max="16" width="12.58203125" customWidth="1"/>
    <col min="17" max="17" width="8.5" bestFit="1" customWidth="1"/>
    <col min="18" max="18" width="12.58203125" customWidth="1"/>
    <col min="19" max="19" width="8.5" bestFit="1" customWidth="1"/>
    <col min="20" max="20" width="12.58203125" customWidth="1"/>
    <col min="21" max="21" width="8.5" bestFit="1" customWidth="1"/>
    <col min="22" max="22" width="12.58203125" customWidth="1"/>
    <col min="23" max="23" width="8.6640625" customWidth="1"/>
    <col min="24" max="16384" width="8.6640625" hidden="1"/>
  </cols>
  <sheetData>
    <row r="1" spans="2:22" ht="23" thickBot="1" x14ac:dyDescent="0.6">
      <c r="B1" s="297" t="str">
        <f>IF(設定!$D$2="","",設定!$D$2)</f>
        <v>2023関西学生新人陸上競技選手権大会兼2023ディムライトリレーズ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</row>
    <row r="2" spans="2:22" ht="18.5" thickBot="1" x14ac:dyDescent="0.6">
      <c r="B2" s="213" t="s">
        <v>682</v>
      </c>
      <c r="C2" s="214"/>
      <c r="D2" s="214"/>
      <c r="E2" s="214"/>
      <c r="F2" s="214"/>
      <c r="G2" s="214"/>
      <c r="H2" s="214"/>
      <c r="I2" s="214"/>
      <c r="J2" s="268"/>
      <c r="K2" s="205" t="s">
        <v>697</v>
      </c>
      <c r="L2" s="205"/>
      <c r="M2" s="205" t="s">
        <v>634</v>
      </c>
      <c r="N2" s="205"/>
      <c r="O2" s="205" t="s">
        <v>698</v>
      </c>
      <c r="P2" s="205"/>
      <c r="Q2" s="205"/>
      <c r="R2" s="205"/>
      <c r="S2" s="205" t="s">
        <v>644</v>
      </c>
      <c r="T2" s="205"/>
      <c r="U2" s="205"/>
      <c r="V2" s="206"/>
    </row>
    <row r="3" spans="2:22" ht="19" thickTop="1" thickBot="1" x14ac:dyDescent="0.6">
      <c r="B3" s="276" t="str">
        <f>IF(①申込書!$C$3="","",①申込書!$C$3)</f>
        <v/>
      </c>
      <c r="C3" s="277"/>
      <c r="D3" s="277"/>
      <c r="E3" s="277"/>
      <c r="F3" s="277"/>
      <c r="G3" s="277"/>
      <c r="H3" s="277"/>
      <c r="I3" s="277"/>
      <c r="J3" s="278"/>
      <c r="K3" s="270" t="str">
        <f>"男子"&amp;COUNTA($B$8:$B$22)&amp;"種目・女子"&amp;COUNTA($B$26:$B$40)&amp;"種目"</f>
        <v>男子0種目・女子0種目</v>
      </c>
      <c r="L3" s="270"/>
      <c r="M3" s="270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70"/>
      <c r="O3" s="298" t="str">
        <f>IF(①申込書!$C$6="","",①申込書!$C$6)</f>
        <v/>
      </c>
      <c r="P3" s="298"/>
      <c r="Q3" s="269"/>
      <c r="R3" s="39" t="s">
        <v>685</v>
      </c>
      <c r="S3" s="298" t="str">
        <f>IF(①申込書!$C$8="","",①申込書!$C$8)</f>
        <v/>
      </c>
      <c r="T3" s="298"/>
      <c r="U3" s="298"/>
      <c r="V3" s="299"/>
    </row>
    <row r="4" spans="2:22" ht="7" customHeight="1" x14ac:dyDescent="0.55000000000000004"/>
    <row r="5" spans="2:22" ht="18.5" thickBot="1" x14ac:dyDescent="0.6">
      <c r="B5" s="300" t="s">
        <v>716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</row>
    <row r="6" spans="2:22" ht="18.5" thickBot="1" x14ac:dyDescent="0.6">
      <c r="B6" s="261" t="s">
        <v>49</v>
      </c>
      <c r="C6" s="256" t="s">
        <v>715</v>
      </c>
      <c r="D6" s="256"/>
      <c r="E6" s="256"/>
      <c r="F6" s="256"/>
      <c r="G6" s="256"/>
      <c r="H6" s="258" t="s">
        <v>705</v>
      </c>
      <c r="I6" s="294" t="s">
        <v>833</v>
      </c>
      <c r="J6" s="206" t="str">
        <f>IF(OR(設定!$AS$5="オープン",設定!$AS$5="補/OP"),"OP","")</f>
        <v/>
      </c>
      <c r="K6" s="261">
        <v>1</v>
      </c>
      <c r="L6" s="256"/>
      <c r="M6" s="256">
        <v>2</v>
      </c>
      <c r="N6" s="256"/>
      <c r="O6" s="256">
        <v>3</v>
      </c>
      <c r="P6" s="256"/>
      <c r="Q6" s="256">
        <v>4</v>
      </c>
      <c r="R6" s="256"/>
      <c r="S6" s="256">
        <v>5</v>
      </c>
      <c r="T6" s="256"/>
      <c r="U6" s="256">
        <v>6</v>
      </c>
      <c r="V6" s="262"/>
    </row>
    <row r="7" spans="2:22" ht="19" thickTop="1" thickBot="1" x14ac:dyDescent="0.6">
      <c r="B7" s="264"/>
      <c r="C7" s="257"/>
      <c r="D7" s="257"/>
      <c r="E7" s="257"/>
      <c r="F7" s="257"/>
      <c r="G7" s="257"/>
      <c r="H7" s="259"/>
      <c r="I7" s="295"/>
      <c r="J7" s="296"/>
      <c r="K7" s="51" t="s">
        <v>706</v>
      </c>
      <c r="L7" s="33" t="s">
        <v>707</v>
      </c>
      <c r="M7" s="33" t="s">
        <v>706</v>
      </c>
      <c r="N7" s="33" t="s">
        <v>707</v>
      </c>
      <c r="O7" s="33" t="s">
        <v>706</v>
      </c>
      <c r="P7" s="33" t="s">
        <v>707</v>
      </c>
      <c r="Q7" s="33" t="s">
        <v>706</v>
      </c>
      <c r="R7" s="33" t="s">
        <v>707</v>
      </c>
      <c r="S7" s="33" t="s">
        <v>706</v>
      </c>
      <c r="T7" s="33" t="s">
        <v>707</v>
      </c>
      <c r="U7" s="33" t="s">
        <v>706</v>
      </c>
      <c r="V7" s="157" t="s">
        <v>707</v>
      </c>
    </row>
    <row r="8" spans="2:22" ht="18.5" customHeight="1" thickTop="1" x14ac:dyDescent="0.55000000000000004">
      <c r="B8" s="68"/>
      <c r="C8" s="52"/>
      <c r="D8" s="158" t="str">
        <f>IF($B8="","",IF(INDEX(リスト!$AF$2:$AF$11,MATCH($B8,リスト!$AE$2:$AE$11,0))=2,"分",""))</f>
        <v/>
      </c>
      <c r="E8" s="65"/>
      <c r="F8" s="158" t="str">
        <f>IF($B8="","","秒")</f>
        <v/>
      </c>
      <c r="G8" s="62"/>
      <c r="H8" s="90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52"/>
      <c r="J8" s="140"/>
      <c r="K8" s="86"/>
      <c r="L8" s="34" t="str">
        <f>IFERROR(INDEX(男子登録情報!$C:$C,MATCH($K8,男子登録情報!$B:$B,0)),"")</f>
        <v/>
      </c>
      <c r="M8" s="30"/>
      <c r="N8" s="34" t="str">
        <f>IFERROR(INDEX(男子登録情報!$C:$C,MATCH($M8,男子登録情報!$B:$B,0)),"")</f>
        <v/>
      </c>
      <c r="O8" s="30"/>
      <c r="P8" s="34" t="str">
        <f>IFERROR(INDEX(男子登録情報!$C:$C,MATCH($O8,男子登録情報!$B:$B,0)),"")</f>
        <v/>
      </c>
      <c r="Q8" s="30"/>
      <c r="R8" s="34" t="str">
        <f>IFERROR(INDEX(男子登録情報!$C:$C,MATCH($Q8,男子登録情報!$B:$B,0)),"")</f>
        <v/>
      </c>
      <c r="S8" s="30"/>
      <c r="T8" s="34" t="str">
        <f>IFERROR(INDEX(男子登録情報!$C:$C,MATCH($S8,男子登録情報!$B:$B,0)),"")</f>
        <v/>
      </c>
      <c r="U8" s="30"/>
      <c r="V8" s="53" t="str">
        <f>IFERROR(INDEX(男子登録情報!$C:$C,MATCH($U8,男子登録情報!$B:$B,0)),"")</f>
        <v/>
      </c>
    </row>
    <row r="9" spans="2:22" ht="18.5" customHeight="1" x14ac:dyDescent="0.55000000000000004">
      <c r="B9" s="54"/>
      <c r="C9" s="45"/>
      <c r="D9" s="55" t="str">
        <f>IF($B9="","",IF(INDEX(リスト!$AF$2:$AF$11,MATCH($B9,リスト!$AE$2:$AE$11,0))=2,"分",""))</f>
        <v/>
      </c>
      <c r="E9" s="66"/>
      <c r="F9" s="55" t="str">
        <f t="shared" ref="F9:F22" si="0">IF($B9="","","秒")</f>
        <v/>
      </c>
      <c r="G9" s="63"/>
      <c r="H9" s="78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5"/>
      <c r="J9" s="37"/>
      <c r="K9" s="54"/>
      <c r="L9" s="56" t="str">
        <f>IFERROR(INDEX(男子登録情報!$C:$C,MATCH($K9,男子登録情報!$B:$B,0)),"")</f>
        <v/>
      </c>
      <c r="M9" s="31"/>
      <c r="N9" s="56" t="str">
        <f>IFERROR(INDEX(男子登録情報!$C:$C,MATCH($M9,男子登録情報!$B:$B,0)),"")</f>
        <v/>
      </c>
      <c r="O9" s="31"/>
      <c r="P9" s="56" t="str">
        <f>IFERROR(INDEX(男子登録情報!$C:$C,MATCH($O9,男子登録情報!$B:$B,0)),"")</f>
        <v/>
      </c>
      <c r="Q9" s="31"/>
      <c r="R9" s="56" t="str">
        <f>IFERROR(INDEX(男子登録情報!$C:$C,MATCH($Q9,男子登録情報!$B:$B,0)),"")</f>
        <v/>
      </c>
      <c r="S9" s="31"/>
      <c r="T9" s="56" t="str">
        <f>IFERROR(INDEX(男子登録情報!$C:$C,MATCH($S9,男子登録情報!$B:$B,0)),"")</f>
        <v/>
      </c>
      <c r="U9" s="31"/>
      <c r="V9" s="57" t="str">
        <f>IFERROR(INDEX(男子登録情報!$C:$C,MATCH($U9,男子登録情報!$B:$B,0)),"")</f>
        <v/>
      </c>
    </row>
    <row r="10" spans="2:22" ht="18.5" customHeight="1" x14ac:dyDescent="0.55000000000000004">
      <c r="B10" s="54"/>
      <c r="C10" s="45"/>
      <c r="D10" s="55" t="str">
        <f>IF($B10="","",IF(INDEX(リスト!$AF$2:$AF$11,MATCH($B10,リスト!$AE$2:$AE$11,0))=2,"分",""))</f>
        <v/>
      </c>
      <c r="E10" s="66"/>
      <c r="F10" s="55" t="str">
        <f t="shared" si="0"/>
        <v/>
      </c>
      <c r="G10" s="63"/>
      <c r="H10" s="78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5"/>
      <c r="J10" s="37"/>
      <c r="K10" s="54"/>
      <c r="L10" s="56" t="str">
        <f>IFERROR(INDEX(男子登録情報!$C:$C,MATCH($K10,男子登録情報!$B:$B,0)),"")</f>
        <v/>
      </c>
      <c r="M10" s="31"/>
      <c r="N10" s="56" t="str">
        <f>IFERROR(INDEX(男子登録情報!$C:$C,MATCH($M10,男子登録情報!$B:$B,0)),"")</f>
        <v/>
      </c>
      <c r="O10" s="31"/>
      <c r="P10" s="56" t="str">
        <f>IFERROR(INDEX(男子登録情報!$C:$C,MATCH($O10,男子登録情報!$B:$B,0)),"")</f>
        <v/>
      </c>
      <c r="Q10" s="31"/>
      <c r="R10" s="56" t="str">
        <f>IFERROR(INDEX(男子登録情報!$C:$C,MATCH($Q10,男子登録情報!$B:$B,0)),"")</f>
        <v/>
      </c>
      <c r="S10" s="31"/>
      <c r="T10" s="56" t="str">
        <f>IFERROR(INDEX(男子登録情報!$C:$C,MATCH($S10,男子登録情報!$B:$B,0)),"")</f>
        <v/>
      </c>
      <c r="U10" s="31"/>
      <c r="V10" s="57" t="str">
        <f>IFERROR(INDEX(男子登録情報!$C:$C,MATCH($U10,男子登録情報!$B:$B,0)),"")</f>
        <v/>
      </c>
    </row>
    <row r="11" spans="2:22" ht="18.5" customHeight="1" x14ac:dyDescent="0.55000000000000004">
      <c r="B11" s="54"/>
      <c r="C11" s="45"/>
      <c r="D11" s="55" t="str">
        <f>IF($B11="","",IF(INDEX(リスト!$AF$2:$AF$11,MATCH($B11,リスト!$AE$2:$AE$11,0))=2,"分",""))</f>
        <v/>
      </c>
      <c r="E11" s="66"/>
      <c r="F11" s="55" t="str">
        <f t="shared" si="0"/>
        <v/>
      </c>
      <c r="G11" s="63"/>
      <c r="H11" s="78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5"/>
      <c r="J11" s="37"/>
      <c r="K11" s="54"/>
      <c r="L11" s="56" t="str">
        <f>IFERROR(INDEX(男子登録情報!$C:$C,MATCH($K11,男子登録情報!$B:$B,0)),"")</f>
        <v/>
      </c>
      <c r="M11" s="31"/>
      <c r="N11" s="56" t="str">
        <f>IFERROR(INDEX(男子登録情報!$C:$C,MATCH($M11,男子登録情報!$B:$B,0)),"")</f>
        <v/>
      </c>
      <c r="O11" s="31"/>
      <c r="P11" s="56" t="str">
        <f>IFERROR(INDEX(男子登録情報!$C:$C,MATCH($O11,男子登録情報!$B:$B,0)),"")</f>
        <v/>
      </c>
      <c r="Q11" s="31"/>
      <c r="R11" s="56" t="str">
        <f>IFERROR(INDEX(男子登録情報!$C:$C,MATCH($Q11,男子登録情報!$B:$B,0)),"")</f>
        <v/>
      </c>
      <c r="S11" s="31"/>
      <c r="T11" s="56" t="str">
        <f>IFERROR(INDEX(男子登録情報!$C:$C,MATCH($S11,男子登録情報!$B:$B,0)),"")</f>
        <v/>
      </c>
      <c r="U11" s="31"/>
      <c r="V11" s="57" t="str">
        <f>IFERROR(INDEX(男子登録情報!$C:$C,MATCH($U11,男子登録情報!$B:$B,0)),"")</f>
        <v/>
      </c>
    </row>
    <row r="12" spans="2:22" ht="18.5" customHeight="1" thickBot="1" x14ac:dyDescent="0.6">
      <c r="B12" s="58"/>
      <c r="C12" s="48"/>
      <c r="D12" s="59" t="str">
        <f>IF($B12="","",IF(INDEX(リスト!$AF$2:$AF$11,MATCH($B12,リスト!$AE$2:$AE$11,0))=2,"分",""))</f>
        <v/>
      </c>
      <c r="E12" s="67"/>
      <c r="F12" s="59" t="str">
        <f t="shared" si="0"/>
        <v/>
      </c>
      <c r="G12" s="64"/>
      <c r="H12" s="82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8"/>
      <c r="J12" s="38"/>
      <c r="K12" s="58"/>
      <c r="L12" s="60" t="str">
        <f>IFERROR(INDEX(男子登録情報!$C:$C,MATCH($K12,男子登録情報!$B:$B,0)),"")</f>
        <v/>
      </c>
      <c r="M12" s="36"/>
      <c r="N12" s="60" t="str">
        <f>IFERROR(INDEX(男子登録情報!$C:$C,MATCH($M12,男子登録情報!$B:$B,0)),"")</f>
        <v/>
      </c>
      <c r="O12" s="36"/>
      <c r="P12" s="60" t="str">
        <f>IFERROR(INDEX(男子登録情報!$C:$C,MATCH($O12,男子登録情報!$B:$B,0)),"")</f>
        <v/>
      </c>
      <c r="Q12" s="36"/>
      <c r="R12" s="60" t="str">
        <f>IFERROR(INDEX(男子登録情報!$C:$C,MATCH($Q12,男子登録情報!$B:$B,0)),"")</f>
        <v/>
      </c>
      <c r="S12" s="36"/>
      <c r="T12" s="60" t="str">
        <f>IFERROR(INDEX(男子登録情報!$C:$C,MATCH($S12,男子登録情報!$B:$B,0)),"")</f>
        <v/>
      </c>
      <c r="U12" s="36"/>
      <c r="V12" s="61" t="str">
        <f>IFERROR(INDEX(男子登録情報!$C:$C,MATCH($U12,男子登録情報!$B:$B,0)),"")</f>
        <v/>
      </c>
    </row>
    <row r="13" spans="2:22" ht="18.5" customHeight="1" x14ac:dyDescent="0.55000000000000004">
      <c r="B13" s="86"/>
      <c r="C13" s="49"/>
      <c r="D13" s="87" t="str">
        <f>IF($B13="","",IF(INDEX(リスト!$AF$2:$AF$11,MATCH($B13,リスト!$AE$2:$AE$11,0))=2,"分",""))</f>
        <v/>
      </c>
      <c r="E13" s="88"/>
      <c r="F13" s="87" t="str">
        <f t="shared" si="0"/>
        <v/>
      </c>
      <c r="G13" s="89"/>
      <c r="H13" s="90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9"/>
      <c r="J13" s="141"/>
      <c r="K13" s="86"/>
      <c r="L13" s="34" t="str">
        <f>IFERROR(INDEX(男子登録情報!$C:$C,MATCH($K13,男子登録情報!$B:$B,0)),"")</f>
        <v/>
      </c>
      <c r="M13" s="30"/>
      <c r="N13" s="34" t="str">
        <f>IFERROR(INDEX(男子登録情報!$C:$C,MATCH($M13,男子登録情報!$B:$B,0)),"")</f>
        <v/>
      </c>
      <c r="O13" s="30"/>
      <c r="P13" s="34" t="str">
        <f>IFERROR(INDEX(男子登録情報!$C:$C,MATCH($O13,男子登録情報!$B:$B,0)),"")</f>
        <v/>
      </c>
      <c r="Q13" s="30"/>
      <c r="R13" s="34" t="str">
        <f>IFERROR(INDEX(男子登録情報!$C:$C,MATCH($Q13,男子登録情報!$B:$B,0)),"")</f>
        <v/>
      </c>
      <c r="S13" s="30"/>
      <c r="T13" s="34" t="str">
        <f>IFERROR(INDEX(男子登録情報!$C:$C,MATCH($S13,男子登録情報!$B:$B,0)),"")</f>
        <v/>
      </c>
      <c r="U13" s="30"/>
      <c r="V13" s="53" t="str">
        <f>IFERROR(INDEX(男子登録情報!$C:$C,MATCH($U13,男子登録情報!$B:$B,0)),"")</f>
        <v/>
      </c>
    </row>
    <row r="14" spans="2:22" ht="18.5" customHeight="1" x14ac:dyDescent="0.55000000000000004">
      <c r="B14" s="54"/>
      <c r="C14" s="45"/>
      <c r="D14" s="55" t="str">
        <f>IF($B14="","",IF(INDEX(リスト!$AF$2:$AF$11,MATCH($B14,リスト!$AE$2:$AE$11,0))=2,"分",""))</f>
        <v/>
      </c>
      <c r="E14" s="66"/>
      <c r="F14" s="55" t="str">
        <f t="shared" si="0"/>
        <v/>
      </c>
      <c r="G14" s="63"/>
      <c r="H14" s="78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5"/>
      <c r="J14" s="37"/>
      <c r="K14" s="54"/>
      <c r="L14" s="56" t="str">
        <f>IFERROR(INDEX(男子登録情報!$C:$C,MATCH($K14,男子登録情報!$B:$B,0)),"")</f>
        <v/>
      </c>
      <c r="M14" s="31"/>
      <c r="N14" s="56" t="str">
        <f>IFERROR(INDEX(男子登録情報!$C:$C,MATCH($M14,男子登録情報!$B:$B,0)),"")</f>
        <v/>
      </c>
      <c r="O14" s="31"/>
      <c r="P14" s="56" t="str">
        <f>IFERROR(INDEX(男子登録情報!$C:$C,MATCH($O14,男子登録情報!$B:$B,0)),"")</f>
        <v/>
      </c>
      <c r="Q14" s="31"/>
      <c r="R14" s="56" t="str">
        <f>IFERROR(INDEX(男子登録情報!$C:$C,MATCH($Q14,男子登録情報!$B:$B,0)),"")</f>
        <v/>
      </c>
      <c r="S14" s="31"/>
      <c r="T14" s="56" t="str">
        <f>IFERROR(INDEX(男子登録情報!$C:$C,MATCH($S14,男子登録情報!$B:$B,0)),"")</f>
        <v/>
      </c>
      <c r="U14" s="31"/>
      <c r="V14" s="57" t="str">
        <f>IFERROR(INDEX(男子登録情報!$C:$C,MATCH($U14,男子登録情報!$B:$B,0)),"")</f>
        <v/>
      </c>
    </row>
    <row r="15" spans="2:22" ht="18.5" customHeight="1" x14ac:dyDescent="0.55000000000000004">
      <c r="B15" s="54"/>
      <c r="C15" s="45"/>
      <c r="D15" s="55" t="str">
        <f>IF($B15="","",IF(INDEX(リスト!$AF$2:$AF$11,MATCH($B15,リスト!$AE$2:$AE$11,0))=2,"分",""))</f>
        <v/>
      </c>
      <c r="E15" s="66"/>
      <c r="F15" s="55" t="str">
        <f t="shared" si="0"/>
        <v/>
      </c>
      <c r="G15" s="63"/>
      <c r="H15" s="78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5"/>
      <c r="J15" s="37"/>
      <c r="K15" s="54"/>
      <c r="L15" s="56" t="str">
        <f>IFERROR(INDEX(男子登録情報!$C:$C,MATCH($K15,男子登録情報!$B:$B,0)),"")</f>
        <v/>
      </c>
      <c r="M15" s="31"/>
      <c r="N15" s="56" t="str">
        <f>IFERROR(INDEX(男子登録情報!$C:$C,MATCH($M15,男子登録情報!$B:$B,0)),"")</f>
        <v/>
      </c>
      <c r="O15" s="31"/>
      <c r="P15" s="56" t="str">
        <f>IFERROR(INDEX(男子登録情報!$C:$C,MATCH($O15,男子登録情報!$B:$B,0)),"")</f>
        <v/>
      </c>
      <c r="Q15" s="31"/>
      <c r="R15" s="56" t="str">
        <f>IFERROR(INDEX(男子登録情報!$C:$C,MATCH($Q15,男子登録情報!$B:$B,0)),"")</f>
        <v/>
      </c>
      <c r="S15" s="31"/>
      <c r="T15" s="56" t="str">
        <f>IFERROR(INDEX(男子登録情報!$C:$C,MATCH($S15,男子登録情報!$B:$B,0)),"")</f>
        <v/>
      </c>
      <c r="U15" s="31"/>
      <c r="V15" s="57" t="str">
        <f>IFERROR(INDEX(男子登録情報!$C:$C,MATCH($U15,男子登録情報!$B:$B,0)),"")</f>
        <v/>
      </c>
    </row>
    <row r="16" spans="2:22" ht="18.5" customHeight="1" x14ac:dyDescent="0.55000000000000004">
      <c r="B16" s="54"/>
      <c r="C16" s="45"/>
      <c r="D16" s="55" t="str">
        <f>IF($B16="","",IF(INDEX(リスト!$AF$2:$AF$11,MATCH($B16,リスト!$AE$2:$AE$11,0))=2,"分",""))</f>
        <v/>
      </c>
      <c r="E16" s="66"/>
      <c r="F16" s="55" t="str">
        <f t="shared" si="0"/>
        <v/>
      </c>
      <c r="G16" s="63"/>
      <c r="H16" s="78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5"/>
      <c r="J16" s="37"/>
      <c r="K16" s="54"/>
      <c r="L16" s="56" t="str">
        <f>IFERROR(INDEX(男子登録情報!$C:$C,MATCH($K16,男子登録情報!$B:$B,0)),"")</f>
        <v/>
      </c>
      <c r="M16" s="31"/>
      <c r="N16" s="56" t="str">
        <f>IFERROR(INDEX(男子登録情報!$C:$C,MATCH($M16,男子登録情報!$B:$B,0)),"")</f>
        <v/>
      </c>
      <c r="O16" s="31"/>
      <c r="P16" s="56" t="str">
        <f>IFERROR(INDEX(男子登録情報!$C:$C,MATCH($O16,男子登録情報!$B:$B,0)),"")</f>
        <v/>
      </c>
      <c r="Q16" s="31"/>
      <c r="R16" s="56" t="str">
        <f>IFERROR(INDEX(男子登録情報!$C:$C,MATCH($Q16,男子登録情報!$B:$B,0)),"")</f>
        <v/>
      </c>
      <c r="S16" s="31"/>
      <c r="T16" s="56" t="str">
        <f>IFERROR(INDEX(男子登録情報!$C:$C,MATCH($S16,男子登録情報!$B:$B,0)),"")</f>
        <v/>
      </c>
      <c r="U16" s="31"/>
      <c r="V16" s="57" t="str">
        <f>IFERROR(INDEX(男子登録情報!$C:$C,MATCH($U16,男子登録情報!$B:$B,0)),"")</f>
        <v/>
      </c>
    </row>
    <row r="17" spans="2:22" ht="18.5" customHeight="1" thickBot="1" x14ac:dyDescent="0.6">
      <c r="B17" s="58"/>
      <c r="C17" s="48"/>
      <c r="D17" s="59" t="str">
        <f>IF($B17="","",IF(INDEX(リスト!$AF$2:$AF$11,MATCH($B17,リスト!$AE$2:$AE$11,0))=2,"分",""))</f>
        <v/>
      </c>
      <c r="E17" s="67"/>
      <c r="F17" s="59" t="str">
        <f t="shared" si="0"/>
        <v/>
      </c>
      <c r="G17" s="64"/>
      <c r="H17" s="82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8"/>
      <c r="J17" s="38"/>
      <c r="K17" s="58"/>
      <c r="L17" s="60" t="str">
        <f>IFERROR(INDEX(男子登録情報!$C:$C,MATCH($K17,男子登録情報!$B:$B,0)),"")</f>
        <v/>
      </c>
      <c r="M17" s="36"/>
      <c r="N17" s="60" t="str">
        <f>IFERROR(INDEX(男子登録情報!$C:$C,MATCH($M17,男子登録情報!$B:$B,0)),"")</f>
        <v/>
      </c>
      <c r="O17" s="36"/>
      <c r="P17" s="60" t="str">
        <f>IFERROR(INDEX(男子登録情報!$C:$C,MATCH($O17,男子登録情報!$B:$B,0)),"")</f>
        <v/>
      </c>
      <c r="Q17" s="36"/>
      <c r="R17" s="60" t="str">
        <f>IFERROR(INDEX(男子登録情報!$C:$C,MATCH($Q17,男子登録情報!$B:$B,0)),"")</f>
        <v/>
      </c>
      <c r="S17" s="36"/>
      <c r="T17" s="60" t="str">
        <f>IFERROR(INDEX(男子登録情報!$C:$C,MATCH($S17,男子登録情報!$B:$B,0)),"")</f>
        <v/>
      </c>
      <c r="U17" s="36"/>
      <c r="V17" s="61" t="str">
        <f>IFERROR(INDEX(男子登録情報!$C:$C,MATCH($U17,男子登録情報!$B:$B,0)),"")</f>
        <v/>
      </c>
    </row>
    <row r="18" spans="2:22" ht="18.5" customHeight="1" x14ac:dyDescent="0.55000000000000004">
      <c r="B18" s="86"/>
      <c r="C18" s="49"/>
      <c r="D18" s="87" t="str">
        <f>IF($B18="","",IF(INDEX(リスト!$AF$2:$AF$11,MATCH($B18,リスト!$AE$2:$AE$11,0))=2,"分",""))</f>
        <v/>
      </c>
      <c r="E18" s="88"/>
      <c r="F18" s="87" t="str">
        <f t="shared" si="0"/>
        <v/>
      </c>
      <c r="G18" s="89"/>
      <c r="H18" s="90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9"/>
      <c r="J18" s="141"/>
      <c r="K18" s="86"/>
      <c r="L18" s="34" t="str">
        <f>IFERROR(INDEX(男子登録情報!$C:$C,MATCH($K18,男子登録情報!$B:$B,0)),"")</f>
        <v/>
      </c>
      <c r="M18" s="30"/>
      <c r="N18" s="34" t="str">
        <f>IFERROR(INDEX(男子登録情報!$C:$C,MATCH($M18,男子登録情報!$B:$B,0)),"")</f>
        <v/>
      </c>
      <c r="O18" s="30"/>
      <c r="P18" s="34" t="str">
        <f>IFERROR(INDEX(男子登録情報!$C:$C,MATCH($O18,男子登録情報!$B:$B,0)),"")</f>
        <v/>
      </c>
      <c r="Q18" s="30"/>
      <c r="R18" s="34" t="str">
        <f>IFERROR(INDEX(男子登録情報!$C:$C,MATCH($Q18,男子登録情報!$B:$B,0)),"")</f>
        <v/>
      </c>
      <c r="S18" s="30"/>
      <c r="T18" s="34" t="str">
        <f>IFERROR(INDEX(男子登録情報!$C:$C,MATCH($S18,男子登録情報!$B:$B,0)),"")</f>
        <v/>
      </c>
      <c r="U18" s="30"/>
      <c r="V18" s="53" t="str">
        <f>IFERROR(INDEX(男子登録情報!$C:$C,MATCH($U18,男子登録情報!$B:$B,0)),"")</f>
        <v/>
      </c>
    </row>
    <row r="19" spans="2:22" ht="18.5" customHeight="1" x14ac:dyDescent="0.55000000000000004">
      <c r="B19" s="54"/>
      <c r="C19" s="45"/>
      <c r="D19" s="55" t="str">
        <f>IF($B19="","",IF(INDEX(リスト!$AF$2:$AF$11,MATCH($B19,リスト!$AE$2:$AE$11,0))=2,"分",""))</f>
        <v/>
      </c>
      <c r="E19" s="66"/>
      <c r="F19" s="55" t="str">
        <f t="shared" si="0"/>
        <v/>
      </c>
      <c r="G19" s="63"/>
      <c r="H19" s="78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5"/>
      <c r="J19" s="37"/>
      <c r="K19" s="54"/>
      <c r="L19" s="56" t="str">
        <f>IFERROR(INDEX(男子登録情報!$C:$C,MATCH($K19,男子登録情報!$B:$B,0)),"")</f>
        <v/>
      </c>
      <c r="M19" s="31"/>
      <c r="N19" s="56" t="str">
        <f>IFERROR(INDEX(男子登録情報!$C:$C,MATCH($M19,男子登録情報!$B:$B,0)),"")</f>
        <v/>
      </c>
      <c r="O19" s="31"/>
      <c r="P19" s="56" t="str">
        <f>IFERROR(INDEX(男子登録情報!$C:$C,MATCH($O19,男子登録情報!$B:$B,0)),"")</f>
        <v/>
      </c>
      <c r="Q19" s="31"/>
      <c r="R19" s="56" t="str">
        <f>IFERROR(INDEX(男子登録情報!$C:$C,MATCH($Q19,男子登録情報!$B:$B,0)),"")</f>
        <v/>
      </c>
      <c r="S19" s="31"/>
      <c r="T19" s="56" t="str">
        <f>IFERROR(INDEX(男子登録情報!$C:$C,MATCH($S19,男子登録情報!$B:$B,0)),"")</f>
        <v/>
      </c>
      <c r="U19" s="31"/>
      <c r="V19" s="57" t="str">
        <f>IFERROR(INDEX(男子登録情報!$C:$C,MATCH($U19,男子登録情報!$B:$B,0)),"")</f>
        <v/>
      </c>
    </row>
    <row r="20" spans="2:22" ht="18.5" customHeight="1" x14ac:dyDescent="0.55000000000000004">
      <c r="B20" s="54"/>
      <c r="C20" s="45"/>
      <c r="D20" s="55" t="str">
        <f>IF($B20="","",IF(INDEX(リスト!$AF$2:$AF$11,MATCH($B20,リスト!$AE$2:$AE$11,0))=2,"分",""))</f>
        <v/>
      </c>
      <c r="E20" s="66"/>
      <c r="F20" s="55" t="str">
        <f t="shared" si="0"/>
        <v/>
      </c>
      <c r="G20" s="63"/>
      <c r="H20" s="78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5"/>
      <c r="J20" s="37"/>
      <c r="K20" s="54"/>
      <c r="L20" s="56" t="str">
        <f>IFERROR(INDEX(男子登録情報!$C:$C,MATCH($K20,男子登録情報!$B:$B,0)),"")</f>
        <v/>
      </c>
      <c r="M20" s="31"/>
      <c r="N20" s="56" t="str">
        <f>IFERROR(INDEX(男子登録情報!$C:$C,MATCH($M20,男子登録情報!$B:$B,0)),"")</f>
        <v/>
      </c>
      <c r="O20" s="31"/>
      <c r="P20" s="56" t="str">
        <f>IFERROR(INDEX(男子登録情報!$C:$C,MATCH($O20,男子登録情報!$B:$B,0)),"")</f>
        <v/>
      </c>
      <c r="Q20" s="31"/>
      <c r="R20" s="56" t="str">
        <f>IFERROR(INDEX(男子登録情報!$C:$C,MATCH($Q20,男子登録情報!$B:$B,0)),"")</f>
        <v/>
      </c>
      <c r="S20" s="31"/>
      <c r="T20" s="56" t="str">
        <f>IFERROR(INDEX(男子登録情報!$C:$C,MATCH($S20,男子登録情報!$B:$B,0)),"")</f>
        <v/>
      </c>
      <c r="U20" s="31"/>
      <c r="V20" s="57" t="str">
        <f>IFERROR(INDEX(男子登録情報!$C:$C,MATCH($U20,男子登録情報!$B:$B,0)),"")</f>
        <v/>
      </c>
    </row>
    <row r="21" spans="2:22" ht="18.5" customHeight="1" x14ac:dyDescent="0.55000000000000004">
      <c r="B21" s="54"/>
      <c r="C21" s="45"/>
      <c r="D21" s="55" t="str">
        <f>IF($B21="","",IF(INDEX(リスト!$AF$2:$AF$11,MATCH($B21,リスト!$AE$2:$AE$11,0))=2,"分",""))</f>
        <v/>
      </c>
      <c r="E21" s="66"/>
      <c r="F21" s="55" t="str">
        <f t="shared" si="0"/>
        <v/>
      </c>
      <c r="G21" s="63"/>
      <c r="H21" s="78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5"/>
      <c r="J21" s="37"/>
      <c r="K21" s="54"/>
      <c r="L21" s="56" t="str">
        <f>IFERROR(INDEX(男子登録情報!$C:$C,MATCH($K21,男子登録情報!$B:$B,0)),"")</f>
        <v/>
      </c>
      <c r="M21" s="31"/>
      <c r="N21" s="56" t="str">
        <f>IFERROR(INDEX(男子登録情報!$C:$C,MATCH($M21,男子登録情報!$B:$B,0)),"")</f>
        <v/>
      </c>
      <c r="O21" s="31"/>
      <c r="P21" s="56" t="str">
        <f>IFERROR(INDEX(男子登録情報!$C:$C,MATCH($O21,男子登録情報!$B:$B,0)),"")</f>
        <v/>
      </c>
      <c r="Q21" s="31"/>
      <c r="R21" s="56" t="str">
        <f>IFERROR(INDEX(男子登録情報!$C:$C,MATCH($Q21,男子登録情報!$B:$B,0)),"")</f>
        <v/>
      </c>
      <c r="S21" s="31"/>
      <c r="T21" s="56" t="str">
        <f>IFERROR(INDEX(男子登録情報!$C:$C,MATCH($S21,男子登録情報!$B:$B,0)),"")</f>
        <v/>
      </c>
      <c r="U21" s="31"/>
      <c r="V21" s="57" t="str">
        <f>IFERROR(INDEX(男子登録情報!$C:$C,MATCH($U21,男子登録情報!$B:$B,0)),"")</f>
        <v/>
      </c>
    </row>
    <row r="22" spans="2:22" ht="18.5" customHeight="1" thickBot="1" x14ac:dyDescent="0.6">
      <c r="B22" s="58"/>
      <c r="C22" s="48"/>
      <c r="D22" s="59" t="str">
        <f>IF($B22="","",IF(INDEX(リスト!$AF$2:$AF$11,MATCH($B22,リスト!$AE$2:$AE$11,0))=2,"分",""))</f>
        <v/>
      </c>
      <c r="E22" s="67"/>
      <c r="F22" s="59" t="str">
        <f t="shared" si="0"/>
        <v/>
      </c>
      <c r="G22" s="64"/>
      <c r="H22" s="82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8"/>
      <c r="J22" s="38"/>
      <c r="K22" s="58"/>
      <c r="L22" s="60" t="str">
        <f>IFERROR(INDEX(男子登録情報!$C:$C,MATCH($K22,男子登録情報!$B:$B,0)),"")</f>
        <v/>
      </c>
      <c r="M22" s="36"/>
      <c r="N22" s="60" t="str">
        <f>IFERROR(INDEX(男子登録情報!$C:$C,MATCH($M22,男子登録情報!$B:$B,0)),"")</f>
        <v/>
      </c>
      <c r="O22" s="36"/>
      <c r="P22" s="60" t="str">
        <f>IFERROR(INDEX(男子登録情報!$C:$C,MATCH($O22,男子登録情報!$B:$B,0)),"")</f>
        <v/>
      </c>
      <c r="Q22" s="36"/>
      <c r="R22" s="60" t="str">
        <f>IFERROR(INDEX(男子登録情報!$C:$C,MATCH($Q22,男子登録情報!$B:$B,0)),"")</f>
        <v/>
      </c>
      <c r="S22" s="36"/>
      <c r="T22" s="60" t="str">
        <f>IFERROR(INDEX(男子登録情報!$C:$C,MATCH($S22,男子登録情報!$B:$B,0)),"")</f>
        <v/>
      </c>
      <c r="U22" s="36"/>
      <c r="V22" s="61" t="str">
        <f>IFERROR(INDEX(男子登録情報!$C:$C,MATCH($U22,男子登録情報!$B:$B,0)),"")</f>
        <v/>
      </c>
    </row>
    <row r="23" spans="2:22" ht="18.5" thickBot="1" x14ac:dyDescent="0.6">
      <c r="B23" s="301" t="s">
        <v>717</v>
      </c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</row>
    <row r="24" spans="2:22" ht="18.5" thickBot="1" x14ac:dyDescent="0.6">
      <c r="B24" s="261" t="s">
        <v>49</v>
      </c>
      <c r="C24" s="256" t="s">
        <v>715</v>
      </c>
      <c r="D24" s="256"/>
      <c r="E24" s="256"/>
      <c r="F24" s="256"/>
      <c r="G24" s="256"/>
      <c r="H24" s="258" t="s">
        <v>705</v>
      </c>
      <c r="I24" s="258" t="s">
        <v>833</v>
      </c>
      <c r="J24" s="206" t="str">
        <f>IF(OR(設定!$AS$6="オープン",設定!$AS$6="補/OP"),"OP","")</f>
        <v/>
      </c>
      <c r="K24" s="261">
        <v>1</v>
      </c>
      <c r="L24" s="256"/>
      <c r="M24" s="256">
        <v>2</v>
      </c>
      <c r="N24" s="256"/>
      <c r="O24" s="256">
        <v>3</v>
      </c>
      <c r="P24" s="256"/>
      <c r="Q24" s="256">
        <v>4</v>
      </c>
      <c r="R24" s="256"/>
      <c r="S24" s="256">
        <v>5</v>
      </c>
      <c r="T24" s="256"/>
      <c r="U24" s="256">
        <v>6</v>
      </c>
      <c r="V24" s="262"/>
    </row>
    <row r="25" spans="2:22" ht="19" thickTop="1" thickBot="1" x14ac:dyDescent="0.6">
      <c r="B25" s="264"/>
      <c r="C25" s="257"/>
      <c r="D25" s="257"/>
      <c r="E25" s="257"/>
      <c r="F25" s="257"/>
      <c r="G25" s="257"/>
      <c r="H25" s="259"/>
      <c r="I25" s="259"/>
      <c r="J25" s="296"/>
      <c r="K25" s="51" t="s">
        <v>706</v>
      </c>
      <c r="L25" s="33" t="s">
        <v>707</v>
      </c>
      <c r="M25" s="33" t="s">
        <v>706</v>
      </c>
      <c r="N25" s="33" t="s">
        <v>707</v>
      </c>
      <c r="O25" s="33" t="s">
        <v>706</v>
      </c>
      <c r="P25" s="33" t="s">
        <v>707</v>
      </c>
      <c r="Q25" s="33" t="s">
        <v>706</v>
      </c>
      <c r="R25" s="33" t="s">
        <v>707</v>
      </c>
      <c r="S25" s="33" t="s">
        <v>706</v>
      </c>
      <c r="T25" s="33" t="s">
        <v>707</v>
      </c>
      <c r="U25" s="33" t="s">
        <v>706</v>
      </c>
      <c r="V25" s="157" t="s">
        <v>707</v>
      </c>
    </row>
    <row r="26" spans="2:22" ht="18.5" customHeight="1" thickTop="1" x14ac:dyDescent="0.55000000000000004">
      <c r="B26" s="68"/>
      <c r="C26" s="52"/>
      <c r="D26" s="158" t="str">
        <f>IF($B26="","",IF(INDEX(リスト!$AF$2:$AF$11,MATCH($B26,リスト!$AE$2:$AE$11,0))=2,"分",""))</f>
        <v/>
      </c>
      <c r="E26" s="65"/>
      <c r="F26" s="158" t="str">
        <f>IF($B26="","","秒")</f>
        <v/>
      </c>
      <c r="G26" s="62"/>
      <c r="H26" s="90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9"/>
      <c r="J26" s="140"/>
      <c r="K26" s="86"/>
      <c r="L26" s="34" t="str">
        <f>IFERROR(INDEX(女子登録情報!$C:$C,MATCH($K26,女子登録情報!$B:$B,0)),"")</f>
        <v/>
      </c>
      <c r="M26" s="30"/>
      <c r="N26" s="34" t="str">
        <f>IFERROR(INDEX(女子登録情報!$C:$C,MATCH($M26,女子登録情報!$B:$B,0)),"")</f>
        <v/>
      </c>
      <c r="O26" s="30"/>
      <c r="P26" s="34" t="str">
        <f>IFERROR(INDEX(女子登録情報!$C:$C,MATCH($O26,女子登録情報!$B:$B,0)),"")</f>
        <v/>
      </c>
      <c r="Q26" s="30"/>
      <c r="R26" s="34" t="str">
        <f>IFERROR(INDEX(女子登録情報!$C:$C,MATCH($Q26,女子登録情報!$B:$B,0)),"")</f>
        <v/>
      </c>
      <c r="S26" s="30"/>
      <c r="T26" s="34" t="str">
        <f>IFERROR(INDEX(女子登録情報!$C:$C,MATCH($S26,女子登録情報!$B:$B,0)),"")</f>
        <v/>
      </c>
      <c r="U26" s="30"/>
      <c r="V26" s="53" t="str">
        <f>IFERROR(INDEX(女子登録情報!$C:$C,MATCH($U26,女子登録情報!$B:$B,0)),"")</f>
        <v/>
      </c>
    </row>
    <row r="27" spans="2:22" ht="18.5" customHeight="1" x14ac:dyDescent="0.55000000000000004">
      <c r="B27" s="54"/>
      <c r="C27" s="45"/>
      <c r="D27" s="55" t="str">
        <f>IF($B27="","",IF(INDEX(リスト!$AF$2:$AF$11,MATCH($B27,リスト!$AE$2:$AE$11,0))=2,"分",""))</f>
        <v/>
      </c>
      <c r="E27" s="66"/>
      <c r="F27" s="55" t="str">
        <f t="shared" ref="F27:F40" si="1">IF($B27="","","秒")</f>
        <v/>
      </c>
      <c r="G27" s="63"/>
      <c r="H27" s="78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5"/>
      <c r="J27" s="37"/>
      <c r="K27" s="54"/>
      <c r="L27" s="56" t="str">
        <f>IFERROR(INDEX(女子登録情報!$C:$C,MATCH($K27,女子登録情報!$B:$B,0)),"")</f>
        <v/>
      </c>
      <c r="M27" s="31"/>
      <c r="N27" s="56" t="str">
        <f>IFERROR(INDEX(女子登録情報!$C:$C,MATCH($M27,女子登録情報!$B:$B,0)),"")</f>
        <v/>
      </c>
      <c r="O27" s="31"/>
      <c r="P27" s="56" t="str">
        <f>IFERROR(INDEX(女子登録情報!$C:$C,MATCH($O27,女子登録情報!$B:$B,0)),"")</f>
        <v/>
      </c>
      <c r="Q27" s="31"/>
      <c r="R27" s="56" t="str">
        <f>IFERROR(INDEX(女子登録情報!$C:$C,MATCH($Q27,女子登録情報!$B:$B,0)),"")</f>
        <v/>
      </c>
      <c r="S27" s="31"/>
      <c r="T27" s="56" t="str">
        <f>IFERROR(INDEX(女子登録情報!$C:$C,MATCH($S27,女子登録情報!$B:$B,0)),"")</f>
        <v/>
      </c>
      <c r="U27" s="31"/>
      <c r="V27" s="57" t="str">
        <f>IFERROR(INDEX(女子登録情報!$C:$C,MATCH($U27,女子登録情報!$B:$B,0)),"")</f>
        <v/>
      </c>
    </row>
    <row r="28" spans="2:22" ht="18.5" customHeight="1" x14ac:dyDescent="0.55000000000000004">
      <c r="B28" s="54"/>
      <c r="C28" s="45"/>
      <c r="D28" s="55" t="str">
        <f>IF($B28="","",IF(INDEX(リスト!$AF$2:$AF$11,MATCH($B28,リスト!$AE$2:$AE$11,0))=2,"分",""))</f>
        <v/>
      </c>
      <c r="E28" s="66"/>
      <c r="F28" s="55" t="str">
        <f t="shared" si="1"/>
        <v/>
      </c>
      <c r="G28" s="63"/>
      <c r="H28" s="78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5"/>
      <c r="J28" s="37"/>
      <c r="K28" s="54"/>
      <c r="L28" s="56" t="str">
        <f>IFERROR(INDEX(女子登録情報!$C:$C,MATCH($K28,女子登録情報!$B:$B,0)),"")</f>
        <v/>
      </c>
      <c r="M28" s="31"/>
      <c r="N28" s="56" t="str">
        <f>IFERROR(INDEX(女子登録情報!$C:$C,MATCH($M28,女子登録情報!$B:$B,0)),"")</f>
        <v/>
      </c>
      <c r="O28" s="31"/>
      <c r="P28" s="56" t="str">
        <f>IFERROR(INDEX(女子登録情報!$C:$C,MATCH($O28,女子登録情報!$B:$B,0)),"")</f>
        <v/>
      </c>
      <c r="Q28" s="31"/>
      <c r="R28" s="56" t="str">
        <f>IFERROR(INDEX(女子登録情報!$C:$C,MATCH($Q28,女子登録情報!$B:$B,0)),"")</f>
        <v/>
      </c>
      <c r="S28" s="31"/>
      <c r="T28" s="56" t="str">
        <f>IFERROR(INDEX(女子登録情報!$C:$C,MATCH($S28,女子登録情報!$B:$B,0)),"")</f>
        <v/>
      </c>
      <c r="U28" s="31"/>
      <c r="V28" s="57" t="str">
        <f>IFERROR(INDEX(女子登録情報!$C:$C,MATCH($U28,女子登録情報!$B:$B,0)),"")</f>
        <v/>
      </c>
    </row>
    <row r="29" spans="2:22" ht="18.5" customHeight="1" x14ac:dyDescent="0.55000000000000004">
      <c r="B29" s="54"/>
      <c r="C29" s="45"/>
      <c r="D29" s="55" t="str">
        <f>IF($B29="","",IF(INDEX(リスト!$AF$2:$AF$11,MATCH($B29,リスト!$AE$2:$AE$11,0))=2,"分",""))</f>
        <v/>
      </c>
      <c r="E29" s="66"/>
      <c r="F29" s="55" t="str">
        <f t="shared" si="1"/>
        <v/>
      </c>
      <c r="G29" s="63"/>
      <c r="H29" s="78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5"/>
      <c r="J29" s="37"/>
      <c r="K29" s="54"/>
      <c r="L29" s="56" t="str">
        <f>IFERROR(INDEX(女子登録情報!$C:$C,MATCH($K29,女子登録情報!$B:$B,0)),"")</f>
        <v/>
      </c>
      <c r="M29" s="31"/>
      <c r="N29" s="56" t="str">
        <f>IFERROR(INDEX(女子登録情報!$C:$C,MATCH($M29,女子登録情報!$B:$B,0)),"")</f>
        <v/>
      </c>
      <c r="O29" s="31"/>
      <c r="P29" s="56" t="str">
        <f>IFERROR(INDEX(女子登録情報!$C:$C,MATCH($O29,女子登録情報!$B:$B,0)),"")</f>
        <v/>
      </c>
      <c r="Q29" s="31"/>
      <c r="R29" s="56" t="str">
        <f>IFERROR(INDEX(女子登録情報!$C:$C,MATCH($Q29,女子登録情報!$B:$B,0)),"")</f>
        <v/>
      </c>
      <c r="S29" s="31"/>
      <c r="T29" s="56" t="str">
        <f>IFERROR(INDEX(女子登録情報!$C:$C,MATCH($S29,女子登録情報!$B:$B,0)),"")</f>
        <v/>
      </c>
      <c r="U29" s="31"/>
      <c r="V29" s="57" t="str">
        <f>IFERROR(INDEX(女子登録情報!$C:$C,MATCH($U29,女子登録情報!$B:$B,0)),"")</f>
        <v/>
      </c>
    </row>
    <row r="30" spans="2:22" ht="18.5" customHeight="1" thickBot="1" x14ac:dyDescent="0.6">
      <c r="B30" s="58"/>
      <c r="C30" s="48"/>
      <c r="D30" s="59" t="str">
        <f>IF($B30="","",IF(INDEX(リスト!$AF$2:$AF$11,MATCH($B30,リスト!$AE$2:$AE$11,0))=2,"分",""))</f>
        <v/>
      </c>
      <c r="E30" s="67"/>
      <c r="F30" s="59" t="str">
        <f t="shared" si="1"/>
        <v/>
      </c>
      <c r="G30" s="64"/>
      <c r="H30" s="82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31"/>
      <c r="J30" s="38"/>
      <c r="K30" s="58"/>
      <c r="L30" s="60" t="str">
        <f>IFERROR(INDEX(女子登録情報!$C:$C,MATCH($K30,女子登録情報!$B:$B,0)),"")</f>
        <v/>
      </c>
      <c r="M30" s="36"/>
      <c r="N30" s="60" t="str">
        <f>IFERROR(INDEX(女子登録情報!$C:$C,MATCH($M30,女子登録情報!$B:$B,0)),"")</f>
        <v/>
      </c>
      <c r="O30" s="36"/>
      <c r="P30" s="60" t="str">
        <f>IFERROR(INDEX(女子登録情報!$C:$C,MATCH($O30,女子登録情報!$B:$B,0)),"")</f>
        <v/>
      </c>
      <c r="Q30" s="36"/>
      <c r="R30" s="60" t="str">
        <f>IFERROR(INDEX(女子登録情報!$C:$C,MATCH($Q30,女子登録情報!$B:$B,0)),"")</f>
        <v/>
      </c>
      <c r="S30" s="36"/>
      <c r="T30" s="60" t="str">
        <f>IFERROR(INDEX(女子登録情報!$C:$C,MATCH($S30,女子登録情報!$B:$B,0)),"")</f>
        <v/>
      </c>
      <c r="U30" s="36"/>
      <c r="V30" s="61" t="str">
        <f>IFERROR(INDEX(女子登録情報!$C:$C,MATCH($U30,女子登録情報!$B:$B,0)),"")</f>
        <v/>
      </c>
    </row>
    <row r="31" spans="2:22" ht="18.5" customHeight="1" x14ac:dyDescent="0.55000000000000004">
      <c r="B31" s="86"/>
      <c r="C31" s="49"/>
      <c r="D31" s="87" t="str">
        <f>IF($B31="","",IF(INDEX(リスト!$AF$2:$AF$11,MATCH($B31,リスト!$AE$2:$AE$11,0))=2,"分",""))</f>
        <v/>
      </c>
      <c r="E31" s="88"/>
      <c r="F31" s="87" t="str">
        <f t="shared" si="1"/>
        <v/>
      </c>
      <c r="G31" s="89"/>
      <c r="H31" s="90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37"/>
      <c r="J31" s="141"/>
      <c r="K31" s="86"/>
      <c r="L31" s="34" t="str">
        <f>IFERROR(INDEX(女子登録情報!$C:$C,MATCH($K31,女子登録情報!$B:$B,0)),"")</f>
        <v/>
      </c>
      <c r="M31" s="30"/>
      <c r="N31" s="34" t="str">
        <f>IFERROR(INDEX(女子登録情報!$C:$C,MATCH($M31,女子登録情報!$B:$B,0)),"")</f>
        <v/>
      </c>
      <c r="O31" s="30"/>
      <c r="P31" s="34" t="str">
        <f>IFERROR(INDEX(女子登録情報!$C:$C,MATCH($O31,女子登録情報!$B:$B,0)),"")</f>
        <v/>
      </c>
      <c r="Q31" s="30"/>
      <c r="R31" s="34" t="str">
        <f>IFERROR(INDEX(女子登録情報!$C:$C,MATCH($Q31,女子登録情報!$B:$B,0)),"")</f>
        <v/>
      </c>
      <c r="S31" s="30"/>
      <c r="T31" s="34" t="str">
        <f>IFERROR(INDEX(女子登録情報!$C:$C,MATCH($S31,女子登録情報!$B:$B,0)),"")</f>
        <v/>
      </c>
      <c r="U31" s="30"/>
      <c r="V31" s="53" t="str">
        <f>IFERROR(INDEX(女子登録情報!$C:$C,MATCH($U31,女子登録情報!$B:$B,0)),"")</f>
        <v/>
      </c>
    </row>
    <row r="32" spans="2:22" ht="18.5" customHeight="1" x14ac:dyDescent="0.55000000000000004">
      <c r="B32" s="54"/>
      <c r="C32" s="45"/>
      <c r="D32" s="55" t="str">
        <f>IF($B32="","",IF(INDEX(リスト!$AF$2:$AF$11,MATCH($B32,リスト!$AE$2:$AE$11,0))=2,"分",""))</f>
        <v/>
      </c>
      <c r="E32" s="66"/>
      <c r="F32" s="55" t="str">
        <f t="shared" si="1"/>
        <v/>
      </c>
      <c r="G32" s="63"/>
      <c r="H32" s="78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5"/>
      <c r="J32" s="37"/>
      <c r="K32" s="54"/>
      <c r="L32" s="56" t="str">
        <f>IFERROR(INDEX(女子登録情報!$C:$C,MATCH($K32,女子登録情報!$B:$B,0)),"")</f>
        <v/>
      </c>
      <c r="M32" s="31"/>
      <c r="N32" s="56" t="str">
        <f>IFERROR(INDEX(女子登録情報!$C:$C,MATCH($M32,女子登録情報!$B:$B,0)),"")</f>
        <v/>
      </c>
      <c r="O32" s="31"/>
      <c r="P32" s="56" t="str">
        <f>IFERROR(INDEX(女子登録情報!$C:$C,MATCH($O32,女子登録情報!$B:$B,0)),"")</f>
        <v/>
      </c>
      <c r="Q32" s="31"/>
      <c r="R32" s="56" t="str">
        <f>IFERROR(INDEX(女子登録情報!$C:$C,MATCH($Q32,女子登録情報!$B:$B,0)),"")</f>
        <v/>
      </c>
      <c r="S32" s="31"/>
      <c r="T32" s="56" t="str">
        <f>IFERROR(INDEX(女子登録情報!$C:$C,MATCH($S32,女子登録情報!$B:$B,0)),"")</f>
        <v/>
      </c>
      <c r="U32" s="31"/>
      <c r="V32" s="57" t="str">
        <f>IFERROR(INDEX(女子登録情報!$C:$C,MATCH($U32,女子登録情報!$B:$B,0)),"")</f>
        <v/>
      </c>
    </row>
    <row r="33" spans="2:22" ht="18.5" customHeight="1" x14ac:dyDescent="0.55000000000000004">
      <c r="B33" s="54"/>
      <c r="C33" s="45"/>
      <c r="D33" s="55" t="str">
        <f>IF($B33="","",IF(INDEX(リスト!$AF$2:$AF$11,MATCH($B33,リスト!$AE$2:$AE$11,0))=2,"分",""))</f>
        <v/>
      </c>
      <c r="E33" s="66"/>
      <c r="F33" s="55" t="str">
        <f t="shared" si="1"/>
        <v/>
      </c>
      <c r="G33" s="63"/>
      <c r="H33" s="78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5"/>
      <c r="J33" s="37"/>
      <c r="K33" s="54"/>
      <c r="L33" s="56" t="str">
        <f>IFERROR(INDEX(女子登録情報!$C:$C,MATCH($K33,女子登録情報!$B:$B,0)),"")</f>
        <v/>
      </c>
      <c r="M33" s="31"/>
      <c r="N33" s="56" t="str">
        <f>IFERROR(INDEX(女子登録情報!$C:$C,MATCH($M33,女子登録情報!$B:$B,0)),"")</f>
        <v/>
      </c>
      <c r="O33" s="31"/>
      <c r="P33" s="56" t="str">
        <f>IFERROR(INDEX(女子登録情報!$C:$C,MATCH($O33,女子登録情報!$B:$B,0)),"")</f>
        <v/>
      </c>
      <c r="Q33" s="31"/>
      <c r="R33" s="56" t="str">
        <f>IFERROR(INDEX(女子登録情報!$C:$C,MATCH($Q33,女子登録情報!$B:$B,0)),"")</f>
        <v/>
      </c>
      <c r="S33" s="31"/>
      <c r="T33" s="56" t="str">
        <f>IFERROR(INDEX(女子登録情報!$C:$C,MATCH($S33,女子登録情報!$B:$B,0)),"")</f>
        <v/>
      </c>
      <c r="U33" s="31"/>
      <c r="V33" s="57" t="str">
        <f>IFERROR(INDEX(女子登録情報!$C:$C,MATCH($U33,女子登録情報!$B:$B,0)),"")</f>
        <v/>
      </c>
    </row>
    <row r="34" spans="2:22" ht="18.5" customHeight="1" x14ac:dyDescent="0.55000000000000004">
      <c r="B34" s="54"/>
      <c r="C34" s="45"/>
      <c r="D34" s="55" t="str">
        <f>IF($B34="","",IF(INDEX(リスト!$AF$2:$AF$11,MATCH($B34,リスト!$AE$2:$AE$11,0))=2,"分",""))</f>
        <v/>
      </c>
      <c r="E34" s="66"/>
      <c r="F34" s="55" t="str">
        <f t="shared" si="1"/>
        <v/>
      </c>
      <c r="G34" s="63"/>
      <c r="H34" s="78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5"/>
      <c r="J34" s="37"/>
      <c r="K34" s="54"/>
      <c r="L34" s="56" t="str">
        <f>IFERROR(INDEX(女子登録情報!$C:$C,MATCH($K34,女子登録情報!$B:$B,0)),"")</f>
        <v/>
      </c>
      <c r="M34" s="31"/>
      <c r="N34" s="56" t="str">
        <f>IFERROR(INDEX(女子登録情報!$C:$C,MATCH($M34,女子登録情報!$B:$B,0)),"")</f>
        <v/>
      </c>
      <c r="O34" s="31"/>
      <c r="P34" s="56" t="str">
        <f>IFERROR(INDEX(女子登録情報!$C:$C,MATCH($O34,女子登録情報!$B:$B,0)),"")</f>
        <v/>
      </c>
      <c r="Q34" s="31"/>
      <c r="R34" s="56" t="str">
        <f>IFERROR(INDEX(女子登録情報!$C:$C,MATCH($Q34,女子登録情報!$B:$B,0)),"")</f>
        <v/>
      </c>
      <c r="S34" s="31"/>
      <c r="T34" s="56" t="str">
        <f>IFERROR(INDEX(女子登録情報!$C:$C,MATCH($S34,女子登録情報!$B:$B,0)),"")</f>
        <v/>
      </c>
      <c r="U34" s="31"/>
      <c r="V34" s="57" t="str">
        <f>IFERROR(INDEX(女子登録情報!$C:$C,MATCH($U34,女子登録情報!$B:$B,0)),"")</f>
        <v/>
      </c>
    </row>
    <row r="35" spans="2:22" ht="18.5" customHeight="1" thickBot="1" x14ac:dyDescent="0.6">
      <c r="B35" s="58"/>
      <c r="C35" s="48"/>
      <c r="D35" s="59" t="str">
        <f>IF($B35="","",IF(INDEX(リスト!$AF$2:$AF$11,MATCH($B35,リスト!$AE$2:$AE$11,0))=2,"分",""))</f>
        <v/>
      </c>
      <c r="E35" s="67"/>
      <c r="F35" s="59" t="str">
        <f t="shared" si="1"/>
        <v/>
      </c>
      <c r="G35" s="64"/>
      <c r="H35" s="82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31"/>
      <c r="J35" s="38"/>
      <c r="K35" s="58"/>
      <c r="L35" s="60" t="str">
        <f>IFERROR(INDEX(女子登録情報!$C:$C,MATCH($K35,女子登録情報!$B:$B,0)),"")</f>
        <v/>
      </c>
      <c r="M35" s="36"/>
      <c r="N35" s="60" t="str">
        <f>IFERROR(INDEX(女子登録情報!$C:$C,MATCH($M35,女子登録情報!$B:$B,0)),"")</f>
        <v/>
      </c>
      <c r="O35" s="36"/>
      <c r="P35" s="60" t="str">
        <f>IFERROR(INDEX(女子登録情報!$C:$C,MATCH($O35,女子登録情報!$B:$B,0)),"")</f>
        <v/>
      </c>
      <c r="Q35" s="36"/>
      <c r="R35" s="60" t="str">
        <f>IFERROR(INDEX(女子登録情報!$C:$C,MATCH($Q35,女子登録情報!$B:$B,0)),"")</f>
        <v/>
      </c>
      <c r="S35" s="36"/>
      <c r="T35" s="60" t="str">
        <f>IFERROR(INDEX(女子登録情報!$C:$C,MATCH($S35,女子登録情報!$B:$B,0)),"")</f>
        <v/>
      </c>
      <c r="U35" s="36"/>
      <c r="V35" s="61" t="str">
        <f>IFERROR(INDEX(女子登録情報!$C:$C,MATCH($U35,女子登録情報!$B:$B,0)),"")</f>
        <v/>
      </c>
    </row>
    <row r="36" spans="2:22" ht="18.5" customHeight="1" x14ac:dyDescent="0.55000000000000004">
      <c r="B36" s="86"/>
      <c r="C36" s="49"/>
      <c r="D36" s="87" t="str">
        <f>IF($B36="","",IF(INDEX(リスト!$AF$2:$AF$11,MATCH($B36,リスト!$AE$2:$AE$11,0))=2,"分",""))</f>
        <v/>
      </c>
      <c r="E36" s="88"/>
      <c r="F36" s="87" t="str">
        <f t="shared" si="1"/>
        <v/>
      </c>
      <c r="G36" s="89"/>
      <c r="H36" s="90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37"/>
      <c r="J36" s="141"/>
      <c r="K36" s="86"/>
      <c r="L36" s="34" t="str">
        <f>IFERROR(INDEX(女子登録情報!$C:$C,MATCH($K36,女子登録情報!$B:$B,0)),"")</f>
        <v/>
      </c>
      <c r="M36" s="30"/>
      <c r="N36" s="34" t="str">
        <f>IFERROR(INDEX(女子登録情報!$C:$C,MATCH($M36,女子登録情報!$B:$B,0)),"")</f>
        <v/>
      </c>
      <c r="O36" s="30"/>
      <c r="P36" s="34" t="str">
        <f>IFERROR(INDEX(女子登録情報!$C:$C,MATCH($O36,女子登録情報!$B:$B,0)),"")</f>
        <v/>
      </c>
      <c r="Q36" s="30"/>
      <c r="R36" s="34" t="str">
        <f>IFERROR(INDEX(女子登録情報!$C:$C,MATCH($Q36,女子登録情報!$B:$B,0)),"")</f>
        <v/>
      </c>
      <c r="S36" s="30"/>
      <c r="T36" s="34" t="str">
        <f>IFERROR(INDEX(女子登録情報!$C:$C,MATCH($S36,女子登録情報!$B:$B,0)),"")</f>
        <v/>
      </c>
      <c r="U36" s="30"/>
      <c r="V36" s="53" t="str">
        <f>IFERROR(INDEX(女子登録情報!$C:$C,MATCH($U36,女子登録情報!$B:$B,0)),"")</f>
        <v/>
      </c>
    </row>
    <row r="37" spans="2:22" ht="18.5" customHeight="1" x14ac:dyDescent="0.55000000000000004">
      <c r="B37" s="54"/>
      <c r="C37" s="45"/>
      <c r="D37" s="55" t="str">
        <f>IF($B37="","",IF(INDEX(リスト!$AF$2:$AF$11,MATCH($B37,リスト!$AE$2:$AE$11,0))=2,"分",""))</f>
        <v/>
      </c>
      <c r="E37" s="66"/>
      <c r="F37" s="55" t="str">
        <f t="shared" si="1"/>
        <v/>
      </c>
      <c r="G37" s="63"/>
      <c r="H37" s="78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5"/>
      <c r="J37" s="37"/>
      <c r="K37" s="54"/>
      <c r="L37" s="56" t="str">
        <f>IFERROR(INDEX(女子登録情報!$C:$C,MATCH($K37,女子登録情報!$B:$B,0)),"")</f>
        <v/>
      </c>
      <c r="M37" s="31"/>
      <c r="N37" s="56" t="str">
        <f>IFERROR(INDEX(女子登録情報!$C:$C,MATCH($M37,女子登録情報!$B:$B,0)),"")</f>
        <v/>
      </c>
      <c r="O37" s="31"/>
      <c r="P37" s="56" t="str">
        <f>IFERROR(INDEX(女子登録情報!$C:$C,MATCH($O37,女子登録情報!$B:$B,0)),"")</f>
        <v/>
      </c>
      <c r="Q37" s="31"/>
      <c r="R37" s="56" t="str">
        <f>IFERROR(INDEX(女子登録情報!$C:$C,MATCH($Q37,女子登録情報!$B:$B,0)),"")</f>
        <v/>
      </c>
      <c r="S37" s="31"/>
      <c r="T37" s="56" t="str">
        <f>IFERROR(INDEX(女子登録情報!$C:$C,MATCH($S37,女子登録情報!$B:$B,0)),"")</f>
        <v/>
      </c>
      <c r="U37" s="31"/>
      <c r="V37" s="57" t="str">
        <f>IFERROR(INDEX(女子登録情報!$C:$C,MATCH($U37,女子登録情報!$B:$B,0)),"")</f>
        <v/>
      </c>
    </row>
    <row r="38" spans="2:22" ht="18.5" customHeight="1" x14ac:dyDescent="0.55000000000000004">
      <c r="B38" s="54"/>
      <c r="C38" s="45"/>
      <c r="D38" s="55" t="str">
        <f>IF($B38="","",IF(INDEX(リスト!$AF$2:$AF$11,MATCH($B38,リスト!$AE$2:$AE$11,0))=2,"分",""))</f>
        <v/>
      </c>
      <c r="E38" s="66"/>
      <c r="F38" s="55" t="str">
        <f t="shared" si="1"/>
        <v/>
      </c>
      <c r="G38" s="63"/>
      <c r="H38" s="78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5"/>
      <c r="J38" s="37"/>
      <c r="K38" s="54"/>
      <c r="L38" s="56" t="str">
        <f>IFERROR(INDEX(女子登録情報!$C:$C,MATCH($K38,女子登録情報!$B:$B,0)),"")</f>
        <v/>
      </c>
      <c r="M38" s="31"/>
      <c r="N38" s="56" t="str">
        <f>IFERROR(INDEX(女子登録情報!$C:$C,MATCH($M38,女子登録情報!$B:$B,0)),"")</f>
        <v/>
      </c>
      <c r="O38" s="31"/>
      <c r="P38" s="56" t="str">
        <f>IFERROR(INDEX(女子登録情報!$C:$C,MATCH($O38,女子登録情報!$B:$B,0)),"")</f>
        <v/>
      </c>
      <c r="Q38" s="31"/>
      <c r="R38" s="56" t="str">
        <f>IFERROR(INDEX(女子登録情報!$C:$C,MATCH($Q38,女子登録情報!$B:$B,0)),"")</f>
        <v/>
      </c>
      <c r="S38" s="31"/>
      <c r="T38" s="56" t="str">
        <f>IFERROR(INDEX(女子登録情報!$C:$C,MATCH($S38,女子登録情報!$B:$B,0)),"")</f>
        <v/>
      </c>
      <c r="U38" s="31"/>
      <c r="V38" s="57" t="str">
        <f>IFERROR(INDEX(女子登録情報!$C:$C,MATCH($U38,女子登録情報!$B:$B,0)),"")</f>
        <v/>
      </c>
    </row>
    <row r="39" spans="2:22" ht="18.5" customHeight="1" x14ac:dyDescent="0.55000000000000004">
      <c r="B39" s="54"/>
      <c r="C39" s="45"/>
      <c r="D39" s="55" t="str">
        <f>IF($B39="","",IF(INDEX(リスト!$AF$2:$AF$11,MATCH($B39,リスト!$AE$2:$AE$11,0))=2,"分",""))</f>
        <v/>
      </c>
      <c r="E39" s="66"/>
      <c r="F39" s="55" t="str">
        <f t="shared" si="1"/>
        <v/>
      </c>
      <c r="G39" s="63"/>
      <c r="H39" s="78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5"/>
      <c r="J39" s="37"/>
      <c r="K39" s="54"/>
      <c r="L39" s="56" t="str">
        <f>IFERROR(INDEX(女子登録情報!$C:$C,MATCH($K39,女子登録情報!$B:$B,0)),"")</f>
        <v/>
      </c>
      <c r="M39" s="31"/>
      <c r="N39" s="56" t="str">
        <f>IFERROR(INDEX(女子登録情報!$C:$C,MATCH($M39,女子登録情報!$B:$B,0)),"")</f>
        <v/>
      </c>
      <c r="O39" s="31"/>
      <c r="P39" s="56" t="str">
        <f>IFERROR(INDEX(女子登録情報!$C:$C,MATCH($O39,女子登録情報!$B:$B,0)),"")</f>
        <v/>
      </c>
      <c r="Q39" s="31"/>
      <c r="R39" s="56" t="str">
        <f>IFERROR(INDEX(女子登録情報!$C:$C,MATCH($Q39,女子登録情報!$B:$B,0)),"")</f>
        <v/>
      </c>
      <c r="S39" s="31"/>
      <c r="T39" s="56" t="str">
        <f>IFERROR(INDEX(女子登録情報!$C:$C,MATCH($S39,女子登録情報!$B:$B,0)),"")</f>
        <v/>
      </c>
      <c r="U39" s="31"/>
      <c r="V39" s="57" t="str">
        <f>IFERROR(INDEX(女子登録情報!$C:$C,MATCH($U39,女子登録情報!$B:$B,0)),"")</f>
        <v/>
      </c>
    </row>
    <row r="40" spans="2:22" ht="18.5" customHeight="1" thickBot="1" x14ac:dyDescent="0.6">
      <c r="B40" s="58"/>
      <c r="C40" s="48"/>
      <c r="D40" s="59" t="str">
        <f>IF($B40="","",IF(INDEX(リスト!$AF$2:$AF$11,MATCH($B40,リスト!$AE$2:$AE$11,0))=2,"分",""))</f>
        <v/>
      </c>
      <c r="E40" s="67"/>
      <c r="F40" s="59" t="str">
        <f t="shared" si="1"/>
        <v/>
      </c>
      <c r="G40" s="64"/>
      <c r="H40" s="82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8"/>
      <c r="J40" s="38"/>
      <c r="K40" s="58"/>
      <c r="L40" s="60" t="str">
        <f>IFERROR(INDEX(女子登録情報!$C:$C,MATCH($K40,女子登録情報!$B:$B,0)),"")</f>
        <v/>
      </c>
      <c r="M40" s="36"/>
      <c r="N40" s="60" t="str">
        <f>IFERROR(INDEX(女子登録情報!$C:$C,MATCH($M40,女子登録情報!$B:$B,0)),"")</f>
        <v/>
      </c>
      <c r="O40" s="36"/>
      <c r="P40" s="60" t="str">
        <f>IFERROR(INDEX(女子登録情報!$C:$C,MATCH($O40,女子登録情報!$B:$B,0)),"")</f>
        <v/>
      </c>
      <c r="Q40" s="36"/>
      <c r="R40" s="60" t="str">
        <f>IFERROR(INDEX(女子登録情報!$C:$C,MATCH($Q40,女子登録情報!$B:$B,0)),"")</f>
        <v/>
      </c>
      <c r="S40" s="36"/>
      <c r="T40" s="60" t="str">
        <f>IFERROR(INDEX(女子登録情報!$C:$C,MATCH($S40,女子登録情報!$B:$B,0)),"")</f>
        <v/>
      </c>
      <c r="U40" s="36"/>
      <c r="V40" s="61" t="str">
        <f>IFERROR(INDEX(女子登録情報!$C:$C,MATCH($U40,女子登録情報!$B:$B,0)),"")</f>
        <v/>
      </c>
    </row>
    <row r="41" spans="2:22" x14ac:dyDescent="0.55000000000000004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8:V22 B26:V40">
    <cfRule type="cellIs" dxfId="12" priority="2" operator="notEqual">
      <formula>""</formula>
    </cfRule>
  </conditionalFormatting>
  <conditionalFormatting sqref="C8:C22 C26:C40">
    <cfRule type="expression" dxfId="11" priority="11">
      <formula>$D8&lt;&gt;""</formula>
    </cfRule>
  </conditionalFormatting>
  <conditionalFormatting sqref="E8:E22 G8:G22 E26:E40 G26:G40">
    <cfRule type="expression" dxfId="10" priority="12">
      <formula>$F8&lt;&gt;""</formula>
    </cfRule>
  </conditionalFormatting>
  <conditionalFormatting sqref="B9:B22 B27:B40">
    <cfRule type="expression" dxfId="9" priority="10">
      <formula>$B8&lt;&gt;""</formula>
    </cfRule>
  </conditionalFormatting>
  <conditionalFormatting sqref="K8:K22 K26:K40">
    <cfRule type="expression" dxfId="8" priority="8">
      <formula>$B8&lt;&gt;""</formula>
    </cfRule>
  </conditionalFormatting>
  <conditionalFormatting sqref="M8:M22 M26:M40">
    <cfRule type="expression" dxfId="7" priority="7">
      <formula>$K8&lt;&gt;""</formula>
    </cfRule>
  </conditionalFormatting>
  <conditionalFormatting sqref="O8:O22 O26:O40">
    <cfRule type="expression" dxfId="6" priority="6">
      <formula>$M8&lt;&gt;""</formula>
    </cfRule>
  </conditionalFormatting>
  <conditionalFormatting sqref="Q8:Q22 Q26:Q40">
    <cfRule type="expression" dxfId="5" priority="5">
      <formula>$O8&lt;&gt;""</formula>
    </cfRule>
  </conditionalFormatting>
  <conditionalFormatting sqref="S8:S22 S26:S40">
    <cfRule type="expression" dxfId="4" priority="4">
      <formula>$Q8&lt;&gt;""</formula>
    </cfRule>
  </conditionalFormatting>
  <conditionalFormatting sqref="U8:U22 U26:U40">
    <cfRule type="expression" dxfId="3" priority="3">
      <formula>$S8&lt;&gt;""</formula>
    </cfRule>
  </conditionalFormatting>
  <conditionalFormatting sqref="I8:I22 I26:I40">
    <cfRule type="expression" dxfId="2" priority="9">
      <formula>$B8&lt;&gt;""</formula>
    </cfRule>
  </conditionalFormatting>
  <conditionalFormatting sqref="K8:K22 M8:M22 O8:O22 Q8:Q22 S8:S22 U8:U22 K26:K40 M26:M40 O26:O40 Q26:Q40 S26:S40 U26:U40">
    <cfRule type="expression" dxfId="1" priority="1">
      <formula>IF(COUNTIF($K8:$U8,K8)&gt;1,TRUE,FALSE)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男子リレーリスト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女子リレーリスト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0" zoomScaleNormal="60" workbookViewId="0"/>
  </sheetViews>
  <sheetFormatPr defaultColWidth="0" defaultRowHeight="18" customHeight="1" zeroHeight="1" x14ac:dyDescent="0.55000000000000004"/>
  <cols>
    <col min="1" max="1" width="8.6640625" customWidth="1"/>
    <col min="2" max="2" width="15.58203125" customWidth="1"/>
    <col min="3" max="5" width="8.6640625" customWidth="1"/>
    <col min="6" max="6" width="15.58203125" customWidth="1"/>
    <col min="7" max="9" width="8.6640625" customWidth="1"/>
    <col min="10" max="10" width="15.58203125" customWidth="1"/>
    <col min="11" max="13" width="8.6640625" customWidth="1"/>
    <col min="14" max="14" width="15.58203125" customWidth="1"/>
    <col min="15" max="18" width="8.6640625" customWidth="1"/>
    <col min="19" max="16384" width="8.6640625" hidden="1"/>
  </cols>
  <sheetData>
    <row r="1" spans="2:17" ht="18" customHeight="1" thickBot="1" x14ac:dyDescent="0.6"/>
    <row r="2" spans="2:17" ht="23" customHeight="1" thickBot="1" x14ac:dyDescent="0.6">
      <c r="B2" s="305" t="str">
        <f>IF(設定!$D$2="","",設定!$D$2)</f>
        <v>2023関西学生新人陸上競技選手権大会兼2023ディムライトリレーズ</v>
      </c>
      <c r="C2" s="306"/>
      <c r="D2" s="306"/>
      <c r="E2" s="306"/>
      <c r="F2" s="306"/>
      <c r="G2" s="306"/>
      <c r="H2" s="306"/>
      <c r="I2" s="307"/>
      <c r="J2" s="305" t="str">
        <f>IF(①申込書!$C$3="","",①申込書!$C$3)</f>
        <v/>
      </c>
      <c r="K2" s="306"/>
      <c r="L2" s="306"/>
      <c r="M2" s="307"/>
      <c r="N2" s="308">
        <f ca="1">TODAY()</f>
        <v>45132</v>
      </c>
      <c r="O2" s="309"/>
      <c r="P2" s="309"/>
      <c r="Q2" s="310"/>
    </row>
    <row r="3" spans="2:17" ht="20" customHeight="1" thickBot="1" x14ac:dyDescent="0.6">
      <c r="B3" s="179" t="s">
        <v>772</v>
      </c>
      <c r="C3" s="311" t="str">
        <f>SUM($D$7:$D$34,$H$7:$H$34,$L$7:$L$34,$P$7:$P$34,$D$44,$H$44,$L$44,$P$44)&amp;"種目"</f>
        <v>0種目</v>
      </c>
      <c r="D3" s="311"/>
      <c r="E3" s="312"/>
      <c r="F3" s="180" t="s">
        <v>634</v>
      </c>
      <c r="G3" s="311" t="str">
        <f>COUNTA(②男子申込!$C$8:$C$107,②女子申込!$C$8:$C$107)&amp;"名"</f>
        <v>0名</v>
      </c>
      <c r="H3" s="311"/>
      <c r="I3" s="312"/>
      <c r="J3" s="180" t="s">
        <v>798</v>
      </c>
      <c r="K3" s="311" t="str">
        <f>SUM($D$37:$D$41,$H$37:$H$41,$L$37:$L$41,$P$37:$P$41)&amp;"チーム"</f>
        <v>0チーム</v>
      </c>
      <c r="L3" s="311"/>
      <c r="M3" s="312"/>
      <c r="N3" s="180" t="s">
        <v>799</v>
      </c>
      <c r="O3" s="313">
        <f>SUM($E$7:$E$34,$I$7:$I$34,$M$7:$M$34,$Q$7:$Q$34,$E$37:$E$41,$I$37:$I$41,$M$37:$M$41,$Q$37:$Q$41,$E$44,$I$44,$M$44,$Q$44,$C$4,$G$4,$K$4,$O$4)</f>
        <v>0</v>
      </c>
      <c r="P3" s="311"/>
      <c r="Q3" s="312"/>
    </row>
    <row r="4" spans="2:17" ht="20" customHeight="1" x14ac:dyDescent="0.55000000000000004">
      <c r="B4" s="178"/>
      <c r="C4" s="303"/>
      <c r="D4" s="304"/>
      <c r="E4" s="304"/>
      <c r="F4" s="178"/>
      <c r="G4" s="303"/>
      <c r="H4" s="304"/>
      <c r="I4" s="304"/>
      <c r="J4" s="178"/>
      <c r="K4" s="303"/>
      <c r="L4" s="304"/>
      <c r="M4" s="304"/>
      <c r="N4" s="178"/>
      <c r="O4" s="303"/>
      <c r="P4" s="304"/>
      <c r="Q4" s="304"/>
    </row>
    <row r="5" spans="2:17" ht="18" customHeight="1" x14ac:dyDescent="0.55000000000000004">
      <c r="B5" s="302" t="str">
        <f>IF($B$7="","","男子"&amp;設定!$F$5)</f>
        <v>男子</v>
      </c>
      <c r="C5" s="302"/>
      <c r="D5" s="302"/>
      <c r="E5" s="302"/>
      <c r="F5" s="302" t="str">
        <f>IF($F$7="","","女子"&amp;設定!$F$5)</f>
        <v>女子</v>
      </c>
      <c r="G5" s="302"/>
      <c r="H5" s="302"/>
      <c r="I5" s="302"/>
      <c r="J5" s="302" t="str">
        <f>IF($J$7="","","男子"&amp;設定!$M$5)</f>
        <v/>
      </c>
      <c r="K5" s="302"/>
      <c r="L5" s="302"/>
      <c r="M5" s="302"/>
      <c r="N5" s="302" t="str">
        <f>IF($N$7="","","女子"&amp;設定!$M$5)</f>
        <v/>
      </c>
      <c r="O5" s="302"/>
      <c r="P5" s="302"/>
      <c r="Q5" s="302"/>
    </row>
    <row r="6" spans="2:17" ht="18" customHeight="1" x14ac:dyDescent="0.55000000000000004">
      <c r="B6" s="176" t="str">
        <f>IF(B$7&lt;&gt;"","種目","")</f>
        <v>種目</v>
      </c>
      <c r="C6" s="176" t="str">
        <f>IF(C$7&lt;&gt;"","価格","")</f>
        <v>価格</v>
      </c>
      <c r="D6" s="176" t="str">
        <f>IF(D$7&lt;&gt;"","申込人数","")</f>
        <v>申込人数</v>
      </c>
      <c r="E6" s="176" t="str">
        <f>IF(E$7&lt;&gt;"","小計","")</f>
        <v>小計</v>
      </c>
      <c r="F6" s="176" t="str">
        <f>IF(F$7&lt;&gt;"","種目","")</f>
        <v>種目</v>
      </c>
      <c r="G6" s="176" t="str">
        <f>IF(G$7&lt;&gt;"","価格","")</f>
        <v>価格</v>
      </c>
      <c r="H6" s="176" t="str">
        <f>IF(H$7&lt;&gt;"","申込人数","")</f>
        <v>申込人数</v>
      </c>
      <c r="I6" s="176" t="str">
        <f>IF(I$7&lt;&gt;"","小計","")</f>
        <v>小計</v>
      </c>
      <c r="J6" s="176" t="str">
        <f>IF(J$7&lt;&gt;"","種目","")</f>
        <v/>
      </c>
      <c r="K6" s="176" t="str">
        <f>IF(K$7&lt;&gt;"","価格","")</f>
        <v/>
      </c>
      <c r="L6" s="176" t="str">
        <f>IF(L$7&lt;&gt;"","申込人数","")</f>
        <v/>
      </c>
      <c r="M6" s="176" t="str">
        <f>IF(M$7&lt;&gt;"","小計","")</f>
        <v/>
      </c>
      <c r="N6" s="176" t="str">
        <f>IF(N$7&lt;&gt;"","種目","")</f>
        <v/>
      </c>
      <c r="O6" s="176" t="str">
        <f>IF(O$7&lt;&gt;"","価格","")</f>
        <v/>
      </c>
      <c r="P6" s="176" t="str">
        <f>IF(P$7&lt;&gt;"","申込人数","")</f>
        <v/>
      </c>
      <c r="Q6" s="176" t="str">
        <f>IF(Q$7&lt;&gt;"","小計","")</f>
        <v/>
      </c>
    </row>
    <row r="7" spans="2:17" ht="18" customHeight="1" x14ac:dyDescent="0.55000000000000004">
      <c r="B7" s="176" t="str" cm="1">
        <f t="array" ref="B7">IFERROR(INDEX(リスト!$F$2:$F$28,SMALL(IF(リスト!$F$2:$F$28&lt;&gt;"",ROW($A$1:$A$27)),ROW($A1))),"")</f>
        <v>100m</v>
      </c>
      <c r="C7" s="177">
        <f>IF($B7="","",IF(INDEX(設定!$AA$8:$AA$36,MATCH(SUBSTITUTE($B7,設定!$F$5,""),設定!$Z$8:$Z$36,0))&lt;&gt;"",INDEX(設定!$AA$8:$AA$36,MATCH(SUBSTITUTE($B7,設定!$F$5,""),設定!$Z$8:$Z$36,0)),IF(AND(ISERROR(FIND("H",$B7)),ISERROR(FIND("SC",$B7))),IF(ISERROR(FIND("W",$B7)),IF(ISERROR(FIND("跳",$B7)),IF(ISERROR(FIND("投",$B7)),設定!$V$7,設定!$V$11),設定!$V$10),設定!$V$9),設定!$V$8)))</f>
        <v>1800</v>
      </c>
      <c r="D7" s="176">
        <f>IF($B7="","",COUNTIF(②男子申込!$H$8:$AB$107,$B7))</f>
        <v>0</v>
      </c>
      <c r="E7" s="177">
        <f>IF($B7="","",$C7*$D7)</f>
        <v>0</v>
      </c>
      <c r="F7" s="176" t="str" cm="1">
        <f t="array" ref="F7">IFERROR(INDEX(リスト!$I$2:$I$28,SMALL(IF(リスト!$I$2:$I$28&lt;&gt;"",ROW($A$1:$A$27)),ROW($A1))),"")</f>
        <v>100m</v>
      </c>
      <c r="G7" s="177">
        <f>IF($F7="","",IF(INDEX(設定!$AA$8:$AA$36,MATCH(SUBSTITUTE($F7,設定!$F$5,""),設定!$Z$8:$Z$36,0))&lt;&gt;"",INDEX(設定!$AA$8:$AA$36,MATCH(SUBSTITUTE($F7,設定!$F$5,""),設定!$Z$8:$Z$36,0)),IF(AND(ISERROR(FIND("H",$F7)),ISERROR(FIND("SC",$F7))),IF(ISERROR(FIND("W",$F7)),IF(ISERROR(FIND("跳",$F7)),IF(ISERROR(FIND("投",$F7)),設定!$V$7,設定!$V$11),設定!$V$10),設定!$V$9),設定!$V$8)))</f>
        <v>1800</v>
      </c>
      <c r="H7" s="176">
        <f>IF($F7="","",COUNTIF(②女子申込!$H$8:$AB$107,$F7))</f>
        <v>0</v>
      </c>
      <c r="I7" s="177">
        <f>IF($F7="","",$G7*$H7)</f>
        <v>0</v>
      </c>
      <c r="J7" s="176" t="str" cm="1">
        <f t="array" ref="J7">IFERROR(INDEX(リスト!$F$29:$F$55,SMALL(IF(リスト!$F$29:$F$55&lt;&gt;"",ROW($A$1:$A$27)),ROW($A1))),"")</f>
        <v/>
      </c>
      <c r="K7" s="177" t="str">
        <f>IF($J7="","",IF(INDEX(設定!$AF$8:$AF$36,MATCH(SUBSTITUTE($J7,設定!$M$5,""),設定!$AE$8:$AE$36,0))&lt;&gt;"",INDEX(設定!$AF$8:$AF$36,MATCH(SUBSTITUTE($J7,設定!$M$5,""),設定!$AE$8:$AE$36,0)),IF(AND(ISERROR(FIND("H",$J7)),ISERROR(FIND("SC",$J7))),IF(ISERROR(FIND("W",$J7)),IF(ISERROR(FIND("跳",$J7)),IF(ISERROR(FIND("投",$J7)),設定!$V$17,設定!$V$21),設定!$V$20),設定!$V$19),設定!$V$18)))</f>
        <v/>
      </c>
      <c r="L7" s="176" t="str">
        <f>IF($J7="","",COUNTIF(②男子申込!$H$8:$AB$107,$J7))</f>
        <v/>
      </c>
      <c r="M7" s="177" t="str">
        <f>IF($J7="","",$K7*$L7)</f>
        <v/>
      </c>
      <c r="N7" s="176" t="str" cm="1">
        <f t="array" ref="N7">IFERROR(INDEX(リスト!$I$29:$I$55,SMALL(IF(リスト!$I$29:$I$55&lt;&gt;"",ROW($A$1:$A$27)),ROW($A1))),"")</f>
        <v/>
      </c>
      <c r="O7" s="177" t="str">
        <f>IF($N7="","",IF(INDEX(設定!$AF$8:$AF$36,MATCH(SUBSTITUTE($N7,設定!$M$5,""),設定!$AE$8:$AE$36,0))&lt;&gt;"",INDEX(設定!$AF$8:$AF$36,MATCH(SUBSTITUTE($N7,設定!$M$5,""),設定!$AE$8:$AE$36,0)),IF(AND(ISERROR(FIND("H",$N7)),ISERROR(FIND("SC",$N7))),IF(ISERROR(FIND("W",$N7)),IF(ISERROR(FIND("跳",$N7)),IF(ISERROR(FIND("投",$N7)),設定!$V$17,設定!$V$21),設定!$V$20),設定!$V$19),設定!$V$18)))</f>
        <v/>
      </c>
      <c r="P7" s="176" t="str">
        <f>IF($N7="","",COUNTIF(②女子申込!$H$8:$AB$107,$N7))</f>
        <v/>
      </c>
      <c r="Q7" s="177" t="str">
        <f>IF($N7="","",$O7*$P7)</f>
        <v/>
      </c>
    </row>
    <row r="8" spans="2:17" ht="18" customHeight="1" x14ac:dyDescent="0.55000000000000004">
      <c r="B8" s="176" t="str" cm="1">
        <f t="array" ref="B8">IFERROR(INDEX(リスト!$F$2:$F$28,SMALL(IF(リスト!$F$2:$F$28&lt;&gt;"",ROW($A$1:$A$27)),ROW($A2))),"")</f>
        <v>200m</v>
      </c>
      <c r="C8" s="177">
        <f>IF($B8="","",IF(INDEX(設定!$AA$8:$AA$36,MATCH(SUBSTITUTE($B8,設定!$F$5,""),設定!$Z$8:$Z$36,0))&lt;&gt;"",INDEX(設定!$AA$8:$AA$36,MATCH(SUBSTITUTE($B8,設定!$F$5,""),設定!$Z$8:$Z$36,0)),IF(AND(ISERROR(FIND("H",$B8)),ISERROR(FIND("SC",$B8))),IF(ISERROR(FIND("W",$B8)),IF(ISERROR(FIND("跳",$B8)),IF(ISERROR(FIND("投",$B8)),設定!$V$7,設定!$V$11),設定!$V$10),設定!$V$9),設定!$V$8)))</f>
        <v>1800</v>
      </c>
      <c r="D8" s="176">
        <f>IF($B8="","",COUNTIF(②男子申込!$H$8:$AB$107,$B8))</f>
        <v>0</v>
      </c>
      <c r="E8" s="177">
        <f t="shared" ref="E8:E34" si="0">IF($B8="","",$C8*$D8)</f>
        <v>0</v>
      </c>
      <c r="F8" s="176" t="str" cm="1">
        <f t="array" ref="F8">IFERROR(INDEX(リスト!$I$2:$I$28,SMALL(IF(リスト!$I$2:$I$28&lt;&gt;"",ROW($A$1:$A$27)),ROW($A2))),"")</f>
        <v>200m</v>
      </c>
      <c r="G8" s="177">
        <f>IF($F8="","",IF(INDEX(設定!$AA$8:$AA$36,MATCH(SUBSTITUTE($F8,設定!$F$5,""),設定!$Z$8:$Z$36,0))&lt;&gt;"",INDEX(設定!$AA$8:$AA$36,MATCH(SUBSTITUTE($F8,設定!$F$5,""),設定!$Z$8:$Z$36,0)),IF(AND(ISERROR(FIND("H",$F8)),ISERROR(FIND("SC",$F8))),IF(ISERROR(FIND("W",$F8)),IF(ISERROR(FIND("跳",$F8)),IF(ISERROR(FIND("投",$F8)),設定!$V$7,設定!$V$11),設定!$V$10),設定!$V$9),設定!$V$8)))</f>
        <v>1800</v>
      </c>
      <c r="H8" s="176">
        <f>IF($F8="","",COUNTIF(②女子申込!$H$8:$AB$107,$F8))</f>
        <v>0</v>
      </c>
      <c r="I8" s="177">
        <f t="shared" ref="I8:I34" si="1">IF($F8="","",$G8*$H8)</f>
        <v>0</v>
      </c>
      <c r="J8" s="176" t="str" cm="1">
        <f t="array" ref="J8">IFERROR(INDEX(リスト!$F$29:$F$55,SMALL(IF(リスト!$F$29:$F$55&lt;&gt;"",ROW($A$1:$A$27)),ROW($A2))),"")</f>
        <v/>
      </c>
      <c r="K8" s="177" t="str">
        <f>IF($J8="","",IF(INDEX(設定!$AF$8:$AF$36,MATCH(SUBSTITUTE($J8,設定!$M$5,""),設定!$AE$8:$AE$36,0))&lt;&gt;"",INDEX(設定!$AF$8:$AF$36,MATCH(SUBSTITUTE($J8,設定!$M$5,""),設定!$AE$8:$AE$36,0)),IF(AND(ISERROR(FIND("H",$J8)),ISERROR(FIND("SC",$J8))),IF(ISERROR(FIND("W",$J8)),IF(ISERROR(FIND("跳",$J8)),IF(ISERROR(FIND("投",$J8)),設定!$V$17,設定!$V$21),設定!$V$20),設定!$V$19),設定!$V$18)))</f>
        <v/>
      </c>
      <c r="L8" s="176" t="str">
        <f>IF($J8="","",COUNTIF(②男子申込!$H$8:$AB$107,$J8))</f>
        <v/>
      </c>
      <c r="M8" s="177" t="str">
        <f t="shared" ref="M8:M34" si="2">IF($J8="","",$K8*$L8)</f>
        <v/>
      </c>
      <c r="N8" s="176" t="str" cm="1">
        <f t="array" ref="N8">IFERROR(INDEX(リスト!$I$29:$I$55,SMALL(IF(リスト!$I$29:$I$55&lt;&gt;"",ROW($A$1:$A$27)),ROW($A2))),"")</f>
        <v/>
      </c>
      <c r="O8" s="177" t="str">
        <f>IF($N8="","",IF(INDEX(設定!$AF$8:$AF$36,MATCH(SUBSTITUTE($N8,設定!$M$5,""),設定!$AE$8:$AE$36,0))&lt;&gt;"",INDEX(設定!$AF$8:$AF$36,MATCH(SUBSTITUTE($N8,設定!$M$5,""),設定!$AE$8:$AE$36,0)),IF(AND(ISERROR(FIND("H",$N8)),ISERROR(FIND("SC",$N8))),IF(ISERROR(FIND("W",$N8)),IF(ISERROR(FIND("跳",$N8)),IF(ISERROR(FIND("投",$N8)),設定!$V$17,設定!$V$21),設定!$V$20),設定!$V$19),設定!$V$18)))</f>
        <v/>
      </c>
      <c r="P8" s="176" t="str">
        <f>IF($N8="","",COUNTIF(②女子申込!$H$8:$AB$107,$N8))</f>
        <v/>
      </c>
      <c r="Q8" s="177" t="str">
        <f t="shared" ref="Q8:Q34" si="3">IF($N8="","",$O8*$P8)</f>
        <v/>
      </c>
    </row>
    <row r="9" spans="2:17" ht="18" customHeight="1" x14ac:dyDescent="0.55000000000000004">
      <c r="B9" s="176" t="str" cm="1">
        <f t="array" ref="B9">IFERROR(INDEX(リスト!$F$2:$F$28,SMALL(IF(リスト!$F$2:$F$28&lt;&gt;"",ROW($A$1:$A$27)),ROW($A3))),"")</f>
        <v>400m</v>
      </c>
      <c r="C9" s="177">
        <f>IF($B9="","",IF(INDEX(設定!$AA$8:$AA$36,MATCH(SUBSTITUTE($B9,設定!$F$5,""),設定!$Z$8:$Z$36,0))&lt;&gt;"",INDEX(設定!$AA$8:$AA$36,MATCH(SUBSTITUTE($B9,設定!$F$5,""),設定!$Z$8:$Z$36,0)),IF(AND(ISERROR(FIND("H",$B9)),ISERROR(FIND("SC",$B9))),IF(ISERROR(FIND("W",$B9)),IF(ISERROR(FIND("跳",$B9)),IF(ISERROR(FIND("投",$B9)),設定!$V$7,設定!$V$11),設定!$V$10),設定!$V$9),設定!$V$8)))</f>
        <v>1800</v>
      </c>
      <c r="D9" s="176">
        <f>IF($B9="","",COUNTIF(②男子申込!$H$8:$AB$107,$B9))</f>
        <v>0</v>
      </c>
      <c r="E9" s="177">
        <f t="shared" si="0"/>
        <v>0</v>
      </c>
      <c r="F9" s="176" t="str" cm="1">
        <f t="array" ref="F9">IFERROR(INDEX(リスト!$I$2:$I$28,SMALL(IF(リスト!$I$2:$I$28&lt;&gt;"",ROW($A$1:$A$27)),ROW($A3))),"")</f>
        <v>400m</v>
      </c>
      <c r="G9" s="177">
        <f>IF($F9="","",IF(INDEX(設定!$AA$8:$AA$36,MATCH(SUBSTITUTE($F9,設定!$F$5,""),設定!$Z$8:$Z$36,0))&lt;&gt;"",INDEX(設定!$AA$8:$AA$36,MATCH(SUBSTITUTE($F9,設定!$F$5,""),設定!$Z$8:$Z$36,0)),IF(AND(ISERROR(FIND("H",$F9)),ISERROR(FIND("SC",$F9))),IF(ISERROR(FIND("W",$F9)),IF(ISERROR(FIND("跳",$F9)),IF(ISERROR(FIND("投",$F9)),設定!$V$7,設定!$V$11),設定!$V$10),設定!$V$9),設定!$V$8)))</f>
        <v>1800</v>
      </c>
      <c r="H9" s="176">
        <f>IF($F9="","",COUNTIF(②女子申込!$H$8:$AB$107,$F9))</f>
        <v>0</v>
      </c>
      <c r="I9" s="177">
        <f t="shared" si="1"/>
        <v>0</v>
      </c>
      <c r="J9" s="176" t="str" cm="1">
        <f t="array" ref="J9">IFERROR(INDEX(リスト!$F$29:$F$55,SMALL(IF(リスト!$F$29:$F$55&lt;&gt;"",ROW($A$1:$A$27)),ROW($A3))),"")</f>
        <v/>
      </c>
      <c r="K9" s="177" t="str">
        <f>IF($J9="","",IF(INDEX(設定!$AF$8:$AF$36,MATCH(SUBSTITUTE($J9,設定!$M$5,""),設定!$AE$8:$AE$36,0))&lt;&gt;"",INDEX(設定!$AF$8:$AF$36,MATCH(SUBSTITUTE($J9,設定!$M$5,""),設定!$AE$8:$AE$36,0)),IF(AND(ISERROR(FIND("H",$J9)),ISERROR(FIND("SC",$J9))),IF(ISERROR(FIND("W",$J9)),IF(ISERROR(FIND("跳",$J9)),IF(ISERROR(FIND("投",$J9)),設定!$V$17,設定!$V$21),設定!$V$20),設定!$V$19),設定!$V$18)))</f>
        <v/>
      </c>
      <c r="L9" s="176" t="str">
        <f>IF($J9="","",COUNTIF(②男子申込!$H$8:$AB$107,$J9))</f>
        <v/>
      </c>
      <c r="M9" s="177" t="str">
        <f t="shared" si="2"/>
        <v/>
      </c>
      <c r="N9" s="176" t="str" cm="1">
        <f t="array" ref="N9">IFERROR(INDEX(リスト!$I$29:$I$55,SMALL(IF(リスト!$I$29:$I$55&lt;&gt;"",ROW($A$1:$A$27)),ROW($A3))),"")</f>
        <v/>
      </c>
      <c r="O9" s="177" t="str">
        <f>IF($N9="","",IF(INDEX(設定!$AF$8:$AF$36,MATCH(SUBSTITUTE($N9,設定!$M$5,""),設定!$AE$8:$AE$36,0))&lt;&gt;"",INDEX(設定!$AF$8:$AF$36,MATCH(SUBSTITUTE($N9,設定!$M$5,""),設定!$AE$8:$AE$36,0)),IF(AND(ISERROR(FIND("H",$N9)),ISERROR(FIND("SC",$N9))),IF(ISERROR(FIND("W",$N9)),IF(ISERROR(FIND("跳",$N9)),IF(ISERROR(FIND("投",$N9)),設定!$V$17,設定!$V$21),設定!$V$20),設定!$V$19),設定!$V$18)))</f>
        <v/>
      </c>
      <c r="P9" s="176" t="str">
        <f>IF($N9="","",COUNTIF(②女子申込!$H$8:$AB$107,$N9))</f>
        <v/>
      </c>
      <c r="Q9" s="177" t="str">
        <f t="shared" si="3"/>
        <v/>
      </c>
    </row>
    <row r="10" spans="2:17" ht="18" customHeight="1" x14ac:dyDescent="0.55000000000000004">
      <c r="B10" s="176" t="str" cm="1">
        <f t="array" ref="B10">IFERROR(INDEX(リスト!$F$2:$F$28,SMALL(IF(リスト!$F$2:$F$28&lt;&gt;"",ROW($A$1:$A$27)),ROW($A4))),"")</f>
        <v>800m</v>
      </c>
      <c r="C10" s="177">
        <f>IF($B10="","",IF(INDEX(設定!$AA$8:$AA$36,MATCH(SUBSTITUTE($B10,設定!$F$5,""),設定!$Z$8:$Z$36,0))&lt;&gt;"",INDEX(設定!$AA$8:$AA$36,MATCH(SUBSTITUTE($B10,設定!$F$5,""),設定!$Z$8:$Z$36,0)),IF(AND(ISERROR(FIND("H",$B10)),ISERROR(FIND("SC",$B10))),IF(ISERROR(FIND("W",$B10)),IF(ISERROR(FIND("跳",$B10)),IF(ISERROR(FIND("投",$B10)),設定!$V$7,設定!$V$11),設定!$V$10),設定!$V$9),設定!$V$8)))</f>
        <v>1800</v>
      </c>
      <c r="D10" s="176">
        <f>IF($B10="","",COUNTIF(②男子申込!$H$8:$AB$107,$B10))</f>
        <v>0</v>
      </c>
      <c r="E10" s="177">
        <f t="shared" si="0"/>
        <v>0</v>
      </c>
      <c r="F10" s="176" t="str" cm="1">
        <f t="array" ref="F10">IFERROR(INDEX(リスト!$I$2:$I$28,SMALL(IF(リスト!$I$2:$I$28&lt;&gt;"",ROW($A$1:$A$27)),ROW($A4))),"")</f>
        <v>800m</v>
      </c>
      <c r="G10" s="177">
        <f>IF($F10="","",IF(INDEX(設定!$AA$8:$AA$36,MATCH(SUBSTITUTE($F10,設定!$F$5,""),設定!$Z$8:$Z$36,0))&lt;&gt;"",INDEX(設定!$AA$8:$AA$36,MATCH(SUBSTITUTE($F10,設定!$F$5,""),設定!$Z$8:$Z$36,0)),IF(AND(ISERROR(FIND("H",$F10)),ISERROR(FIND("SC",$F10))),IF(ISERROR(FIND("W",$F10)),IF(ISERROR(FIND("跳",$F10)),IF(ISERROR(FIND("投",$F10)),設定!$V$7,設定!$V$11),設定!$V$10),設定!$V$9),設定!$V$8)))</f>
        <v>1800</v>
      </c>
      <c r="H10" s="176">
        <f>IF($F10="","",COUNTIF(②女子申込!$H$8:$AB$107,$F10))</f>
        <v>0</v>
      </c>
      <c r="I10" s="177">
        <f t="shared" si="1"/>
        <v>0</v>
      </c>
      <c r="J10" s="176" t="str" cm="1">
        <f t="array" ref="J10">IFERROR(INDEX(リスト!$F$29:$F$55,SMALL(IF(リスト!$F$29:$F$55&lt;&gt;"",ROW($A$1:$A$27)),ROW($A4))),"")</f>
        <v/>
      </c>
      <c r="K10" s="177" t="str">
        <f>IF($J10="","",IF(INDEX(設定!$AF$8:$AF$36,MATCH(SUBSTITUTE($J10,設定!$M$5,""),設定!$AE$8:$AE$36,0))&lt;&gt;"",INDEX(設定!$AF$8:$AF$36,MATCH(SUBSTITUTE($J10,設定!$M$5,""),設定!$AE$8:$AE$36,0)),IF(AND(ISERROR(FIND("H",$J10)),ISERROR(FIND("SC",$J10))),IF(ISERROR(FIND("W",$J10)),IF(ISERROR(FIND("跳",$J10)),IF(ISERROR(FIND("投",$J10)),設定!$V$17,設定!$V$21),設定!$V$20),設定!$V$19),設定!$V$18)))</f>
        <v/>
      </c>
      <c r="L10" s="176" t="str">
        <f>IF($J10="","",COUNTIF(②男子申込!$H$8:$AB$107,$J10))</f>
        <v/>
      </c>
      <c r="M10" s="177" t="str">
        <f t="shared" si="2"/>
        <v/>
      </c>
      <c r="N10" s="176" t="str" cm="1">
        <f t="array" ref="N10">IFERROR(INDEX(リスト!$I$29:$I$55,SMALL(IF(リスト!$I$29:$I$55&lt;&gt;"",ROW($A$1:$A$27)),ROW($A4))),"")</f>
        <v/>
      </c>
      <c r="O10" s="177" t="str">
        <f>IF($N10="","",IF(INDEX(設定!$AF$8:$AF$36,MATCH(SUBSTITUTE($N10,設定!$M$5,""),設定!$AE$8:$AE$36,0))&lt;&gt;"",INDEX(設定!$AF$8:$AF$36,MATCH(SUBSTITUTE($N10,設定!$M$5,""),設定!$AE$8:$AE$36,0)),IF(AND(ISERROR(FIND("H",$N10)),ISERROR(FIND("SC",$N10))),IF(ISERROR(FIND("W",$N10)),IF(ISERROR(FIND("跳",$N10)),IF(ISERROR(FIND("投",$N10)),設定!$V$17,設定!$V$21),設定!$V$20),設定!$V$19),設定!$V$18)))</f>
        <v/>
      </c>
      <c r="P10" s="176" t="str">
        <f>IF($N10="","",COUNTIF(②女子申込!$H$8:$AB$107,$N10))</f>
        <v/>
      </c>
      <c r="Q10" s="177" t="str">
        <f t="shared" si="3"/>
        <v/>
      </c>
    </row>
    <row r="11" spans="2:17" ht="18" customHeight="1" x14ac:dyDescent="0.55000000000000004">
      <c r="B11" s="176" t="str" cm="1">
        <f t="array" ref="B11">IFERROR(INDEX(リスト!$F$2:$F$28,SMALL(IF(リスト!$F$2:$F$28&lt;&gt;"",ROW($A$1:$A$27)),ROW($A5))),"")</f>
        <v>1500m</v>
      </c>
      <c r="C11" s="177">
        <f>IF($B11="","",IF(INDEX(設定!$AA$8:$AA$36,MATCH(SUBSTITUTE($B11,設定!$F$5,""),設定!$Z$8:$Z$36,0))&lt;&gt;"",INDEX(設定!$AA$8:$AA$36,MATCH(SUBSTITUTE($B11,設定!$F$5,""),設定!$Z$8:$Z$36,0)),IF(AND(ISERROR(FIND("H",$B11)),ISERROR(FIND("SC",$B11))),IF(ISERROR(FIND("W",$B11)),IF(ISERROR(FIND("跳",$B11)),IF(ISERROR(FIND("投",$B11)),設定!$V$7,設定!$V$11),設定!$V$10),設定!$V$9),設定!$V$8)))</f>
        <v>1800</v>
      </c>
      <c r="D11" s="176">
        <f>IF($B11="","",COUNTIF(②男子申込!$H$8:$AB$107,$B11))</f>
        <v>0</v>
      </c>
      <c r="E11" s="177">
        <f t="shared" si="0"/>
        <v>0</v>
      </c>
      <c r="F11" s="176" t="str" cm="1">
        <f t="array" ref="F11">IFERROR(INDEX(リスト!$I$2:$I$28,SMALL(IF(リスト!$I$2:$I$28&lt;&gt;"",ROW($A$1:$A$27)),ROW($A5))),"")</f>
        <v>1500m</v>
      </c>
      <c r="G11" s="177">
        <f>IF($F11="","",IF(INDEX(設定!$AA$8:$AA$36,MATCH(SUBSTITUTE($F11,設定!$F$5,""),設定!$Z$8:$Z$36,0))&lt;&gt;"",INDEX(設定!$AA$8:$AA$36,MATCH(SUBSTITUTE($F11,設定!$F$5,""),設定!$Z$8:$Z$36,0)),IF(AND(ISERROR(FIND("H",$F11)),ISERROR(FIND("SC",$F11))),IF(ISERROR(FIND("W",$F11)),IF(ISERROR(FIND("跳",$F11)),IF(ISERROR(FIND("投",$F11)),設定!$V$7,設定!$V$11),設定!$V$10),設定!$V$9),設定!$V$8)))</f>
        <v>1800</v>
      </c>
      <c r="H11" s="176">
        <f>IF($F11="","",COUNTIF(②女子申込!$H$8:$AB$107,$F11))</f>
        <v>0</v>
      </c>
      <c r="I11" s="177">
        <f t="shared" si="1"/>
        <v>0</v>
      </c>
      <c r="J11" s="176" t="str" cm="1">
        <f t="array" ref="J11">IFERROR(INDEX(リスト!$F$29:$F$55,SMALL(IF(リスト!$F$29:$F$55&lt;&gt;"",ROW($A$1:$A$27)),ROW($A5))),"")</f>
        <v/>
      </c>
      <c r="K11" s="177" t="str">
        <f>IF($J11="","",IF(INDEX(設定!$AF$8:$AF$36,MATCH(SUBSTITUTE($J11,設定!$M$5,""),設定!$AE$8:$AE$36,0))&lt;&gt;"",INDEX(設定!$AF$8:$AF$36,MATCH(SUBSTITUTE($J11,設定!$M$5,""),設定!$AE$8:$AE$36,0)),IF(AND(ISERROR(FIND("H",$J11)),ISERROR(FIND("SC",$J11))),IF(ISERROR(FIND("W",$J11)),IF(ISERROR(FIND("跳",$J11)),IF(ISERROR(FIND("投",$J11)),設定!$V$17,設定!$V$21),設定!$V$20),設定!$V$19),設定!$V$18)))</f>
        <v/>
      </c>
      <c r="L11" s="176" t="str">
        <f>IF($J11="","",COUNTIF(②男子申込!$H$8:$AB$107,$J11))</f>
        <v/>
      </c>
      <c r="M11" s="177" t="str">
        <f t="shared" si="2"/>
        <v/>
      </c>
      <c r="N11" s="176" t="str" cm="1">
        <f t="array" ref="N11">IFERROR(INDEX(リスト!$I$29:$I$55,SMALL(IF(リスト!$I$29:$I$55&lt;&gt;"",ROW($A$1:$A$27)),ROW($A5))),"")</f>
        <v/>
      </c>
      <c r="O11" s="177" t="str">
        <f>IF($N11="","",IF(INDEX(設定!$AF$8:$AF$36,MATCH(SUBSTITUTE($N11,設定!$M$5,""),設定!$AE$8:$AE$36,0))&lt;&gt;"",INDEX(設定!$AF$8:$AF$36,MATCH(SUBSTITUTE($N11,設定!$M$5,""),設定!$AE$8:$AE$36,0)),IF(AND(ISERROR(FIND("H",$N11)),ISERROR(FIND("SC",$N11))),IF(ISERROR(FIND("W",$N11)),IF(ISERROR(FIND("跳",$N11)),IF(ISERROR(FIND("投",$N11)),設定!$V$17,設定!$V$21),設定!$V$20),設定!$V$19),設定!$V$18)))</f>
        <v/>
      </c>
      <c r="P11" s="176" t="str">
        <f>IF($N11="","",COUNTIF(②女子申込!$H$8:$AB$107,$N11))</f>
        <v/>
      </c>
      <c r="Q11" s="177" t="str">
        <f t="shared" si="3"/>
        <v/>
      </c>
    </row>
    <row r="12" spans="2:17" ht="18" customHeight="1" x14ac:dyDescent="0.55000000000000004">
      <c r="B12" s="176" t="str" cm="1">
        <f t="array" ref="B12">IFERROR(INDEX(リスト!$F$2:$F$28,SMALL(IF(リスト!$F$2:$F$28&lt;&gt;"",ROW($A$1:$A$27)),ROW($A6))),"")</f>
        <v>5000m</v>
      </c>
      <c r="C12" s="177">
        <f>IF($B12="","",IF(INDEX(設定!$AA$8:$AA$36,MATCH(SUBSTITUTE($B12,設定!$F$5,""),設定!$Z$8:$Z$36,0))&lt;&gt;"",INDEX(設定!$AA$8:$AA$36,MATCH(SUBSTITUTE($B12,設定!$F$5,""),設定!$Z$8:$Z$36,0)),IF(AND(ISERROR(FIND("H",$B12)),ISERROR(FIND("SC",$B12))),IF(ISERROR(FIND("W",$B12)),IF(ISERROR(FIND("跳",$B12)),IF(ISERROR(FIND("投",$B12)),設定!$V$7,設定!$V$11),設定!$V$10),設定!$V$9),設定!$V$8)))</f>
        <v>1800</v>
      </c>
      <c r="D12" s="176">
        <f>IF($B12="","",COUNTIF(②男子申込!$H$8:$AB$107,$B12))</f>
        <v>0</v>
      </c>
      <c r="E12" s="177">
        <f t="shared" si="0"/>
        <v>0</v>
      </c>
      <c r="F12" s="176" t="str" cm="1">
        <f t="array" ref="F12">IFERROR(INDEX(リスト!$I$2:$I$28,SMALL(IF(リスト!$I$2:$I$28&lt;&gt;"",ROW($A$1:$A$27)),ROW($A6))),"")</f>
        <v>5000m</v>
      </c>
      <c r="G12" s="177">
        <f>IF($F12="","",IF(INDEX(設定!$AA$8:$AA$36,MATCH(SUBSTITUTE($F12,設定!$F$5,""),設定!$Z$8:$Z$36,0))&lt;&gt;"",INDEX(設定!$AA$8:$AA$36,MATCH(SUBSTITUTE($F12,設定!$F$5,""),設定!$Z$8:$Z$36,0)),IF(AND(ISERROR(FIND("H",$F12)),ISERROR(FIND("SC",$F12))),IF(ISERROR(FIND("W",$F12)),IF(ISERROR(FIND("跳",$F12)),IF(ISERROR(FIND("投",$F12)),設定!$V$7,設定!$V$11),設定!$V$10),設定!$V$9),設定!$V$8)))</f>
        <v>1800</v>
      </c>
      <c r="H12" s="176">
        <f>IF($F12="","",COUNTIF(②女子申込!$H$8:$AB$107,$F12))</f>
        <v>0</v>
      </c>
      <c r="I12" s="177">
        <f t="shared" si="1"/>
        <v>0</v>
      </c>
      <c r="J12" s="176" t="str" cm="1">
        <f t="array" ref="J12">IFERROR(INDEX(リスト!$F$29:$F$55,SMALL(IF(リスト!$F$29:$F$55&lt;&gt;"",ROW($A$1:$A$27)),ROW($A6))),"")</f>
        <v/>
      </c>
      <c r="K12" s="177" t="str">
        <f>IF($J12="","",IF(INDEX(設定!$AF$8:$AF$36,MATCH(SUBSTITUTE($J12,設定!$M$5,""),設定!$AE$8:$AE$36,0))&lt;&gt;"",INDEX(設定!$AF$8:$AF$36,MATCH(SUBSTITUTE($J12,設定!$M$5,""),設定!$AE$8:$AE$36,0)),IF(AND(ISERROR(FIND("H",$J12)),ISERROR(FIND("SC",$J12))),IF(ISERROR(FIND("W",$J12)),IF(ISERROR(FIND("跳",$J12)),IF(ISERROR(FIND("投",$J12)),設定!$V$17,設定!$V$21),設定!$V$20),設定!$V$19),設定!$V$18)))</f>
        <v/>
      </c>
      <c r="L12" s="176" t="str">
        <f>IF($J12="","",COUNTIF(②男子申込!$H$8:$AB$107,$J12))</f>
        <v/>
      </c>
      <c r="M12" s="177" t="str">
        <f t="shared" si="2"/>
        <v/>
      </c>
      <c r="N12" s="176" t="str" cm="1">
        <f t="array" ref="N12">IFERROR(INDEX(リスト!$I$29:$I$55,SMALL(IF(リスト!$I$29:$I$55&lt;&gt;"",ROW($A$1:$A$27)),ROW($A6))),"")</f>
        <v/>
      </c>
      <c r="O12" s="177" t="str">
        <f>IF($N12="","",IF(INDEX(設定!$AF$8:$AF$36,MATCH(SUBSTITUTE($N12,設定!$M$5,""),設定!$AE$8:$AE$36,0))&lt;&gt;"",INDEX(設定!$AF$8:$AF$36,MATCH(SUBSTITUTE($N12,設定!$M$5,""),設定!$AE$8:$AE$36,0)),IF(AND(ISERROR(FIND("H",$N12)),ISERROR(FIND("SC",$N12))),IF(ISERROR(FIND("W",$N12)),IF(ISERROR(FIND("跳",$N12)),IF(ISERROR(FIND("投",$N12)),設定!$V$17,設定!$V$21),設定!$V$20),設定!$V$19),設定!$V$18)))</f>
        <v/>
      </c>
      <c r="P12" s="176" t="str">
        <f>IF($N12="","",COUNTIF(②女子申込!$H$8:$AB$107,$N12))</f>
        <v/>
      </c>
      <c r="Q12" s="177" t="str">
        <f t="shared" si="3"/>
        <v/>
      </c>
    </row>
    <row r="13" spans="2:17" ht="18" customHeight="1" x14ac:dyDescent="0.55000000000000004">
      <c r="B13" s="176" t="str" cm="1">
        <f t="array" ref="B13">IFERROR(INDEX(リスト!$F$2:$F$28,SMALL(IF(リスト!$F$2:$F$28&lt;&gt;"",ROW($A$1:$A$27)),ROW($A7))),"")</f>
        <v>110mH</v>
      </c>
      <c r="C13" s="177">
        <f>IF($B13="","",IF(INDEX(設定!$AA$8:$AA$36,MATCH(SUBSTITUTE($B13,設定!$F$5,""),設定!$Z$8:$Z$36,0))&lt;&gt;"",INDEX(設定!$AA$8:$AA$36,MATCH(SUBSTITUTE($B13,設定!$F$5,""),設定!$Z$8:$Z$36,0)),IF(AND(ISERROR(FIND("H",$B13)),ISERROR(FIND("SC",$B13))),IF(ISERROR(FIND("W",$B13)),IF(ISERROR(FIND("跳",$B13)),IF(ISERROR(FIND("投",$B13)),設定!$V$7,設定!$V$11),設定!$V$10),設定!$V$9),設定!$V$8)))</f>
        <v>1800</v>
      </c>
      <c r="D13" s="176">
        <f>IF($B13="","",COUNTIF(②男子申込!$H$8:$AB$107,$B13))</f>
        <v>0</v>
      </c>
      <c r="E13" s="177">
        <f t="shared" si="0"/>
        <v>0</v>
      </c>
      <c r="F13" s="176" t="str" cm="1">
        <f t="array" ref="F13">IFERROR(INDEX(リスト!$I$2:$I$28,SMALL(IF(リスト!$I$2:$I$28&lt;&gt;"",ROW($A$1:$A$27)),ROW($A7))),"")</f>
        <v>100mH</v>
      </c>
      <c r="G13" s="177">
        <f>IF($F13="","",IF(INDEX(設定!$AA$8:$AA$36,MATCH(SUBSTITUTE($F13,設定!$F$5,""),設定!$Z$8:$Z$36,0))&lt;&gt;"",INDEX(設定!$AA$8:$AA$36,MATCH(SUBSTITUTE($F13,設定!$F$5,""),設定!$Z$8:$Z$36,0)),IF(AND(ISERROR(FIND("H",$F13)),ISERROR(FIND("SC",$F13))),IF(ISERROR(FIND("W",$F13)),IF(ISERROR(FIND("跳",$F13)),IF(ISERROR(FIND("投",$F13)),設定!$V$7,設定!$V$11),設定!$V$10),設定!$V$9),設定!$V$8)))</f>
        <v>1800</v>
      </c>
      <c r="H13" s="176">
        <f>IF($F13="","",COUNTIF(②女子申込!$H$8:$AB$107,$F13))</f>
        <v>0</v>
      </c>
      <c r="I13" s="177">
        <f t="shared" si="1"/>
        <v>0</v>
      </c>
      <c r="J13" s="176" t="str" cm="1">
        <f t="array" ref="J13">IFERROR(INDEX(リスト!$F$29:$F$55,SMALL(IF(リスト!$F$29:$F$55&lt;&gt;"",ROW($A$1:$A$27)),ROW($A7))),"")</f>
        <v/>
      </c>
      <c r="K13" s="177" t="str">
        <f>IF($J13="","",IF(INDEX(設定!$AF$8:$AF$36,MATCH(SUBSTITUTE($J13,設定!$M$5,""),設定!$AE$8:$AE$36,0))&lt;&gt;"",INDEX(設定!$AF$8:$AF$36,MATCH(SUBSTITUTE($J13,設定!$M$5,""),設定!$AE$8:$AE$36,0)),IF(AND(ISERROR(FIND("H",$J13)),ISERROR(FIND("SC",$J13))),IF(ISERROR(FIND("W",$J13)),IF(ISERROR(FIND("跳",$J13)),IF(ISERROR(FIND("投",$J13)),設定!$V$17,設定!$V$21),設定!$V$20),設定!$V$19),設定!$V$18)))</f>
        <v/>
      </c>
      <c r="L13" s="176" t="str">
        <f>IF($J13="","",COUNTIF(②男子申込!$H$8:$AB$107,$J13))</f>
        <v/>
      </c>
      <c r="M13" s="177" t="str">
        <f t="shared" si="2"/>
        <v/>
      </c>
      <c r="N13" s="176" t="str" cm="1">
        <f t="array" ref="N13">IFERROR(INDEX(リスト!$I$29:$I$55,SMALL(IF(リスト!$I$29:$I$55&lt;&gt;"",ROW($A$1:$A$27)),ROW($A7))),"")</f>
        <v/>
      </c>
      <c r="O13" s="177" t="str">
        <f>IF($N13="","",IF(INDEX(設定!$AF$8:$AF$36,MATCH(SUBSTITUTE($N13,設定!$M$5,""),設定!$AE$8:$AE$36,0))&lt;&gt;"",INDEX(設定!$AF$8:$AF$36,MATCH(SUBSTITUTE($N13,設定!$M$5,""),設定!$AE$8:$AE$36,0)),IF(AND(ISERROR(FIND("H",$N13)),ISERROR(FIND("SC",$N13))),IF(ISERROR(FIND("W",$N13)),IF(ISERROR(FIND("跳",$N13)),IF(ISERROR(FIND("投",$N13)),設定!$V$17,設定!$V$21),設定!$V$20),設定!$V$19),設定!$V$18)))</f>
        <v/>
      </c>
      <c r="P13" s="176" t="str">
        <f>IF($N13="","",COUNTIF(②女子申込!$H$8:$AB$107,$N13))</f>
        <v/>
      </c>
      <c r="Q13" s="177" t="str">
        <f t="shared" si="3"/>
        <v/>
      </c>
    </row>
    <row r="14" spans="2:17" ht="18" customHeight="1" x14ac:dyDescent="0.55000000000000004">
      <c r="B14" s="176" t="str" cm="1">
        <f t="array" ref="B14">IFERROR(INDEX(リスト!$F$2:$F$28,SMALL(IF(リスト!$F$2:$F$28&lt;&gt;"",ROW($A$1:$A$27)),ROW($A8))),"")</f>
        <v>400mH</v>
      </c>
      <c r="C14" s="177">
        <f>IF($B14="","",IF(INDEX(設定!$AA$8:$AA$36,MATCH(SUBSTITUTE($B14,設定!$F$5,""),設定!$Z$8:$Z$36,0))&lt;&gt;"",INDEX(設定!$AA$8:$AA$36,MATCH(SUBSTITUTE($B14,設定!$F$5,""),設定!$Z$8:$Z$36,0)),IF(AND(ISERROR(FIND("H",$B14)),ISERROR(FIND("SC",$B14))),IF(ISERROR(FIND("W",$B14)),IF(ISERROR(FIND("跳",$B14)),IF(ISERROR(FIND("投",$B14)),設定!$V$7,設定!$V$11),設定!$V$10),設定!$V$9),設定!$V$8)))</f>
        <v>1800</v>
      </c>
      <c r="D14" s="176">
        <f>IF($B14="","",COUNTIF(②男子申込!$H$8:$AB$107,$B14))</f>
        <v>0</v>
      </c>
      <c r="E14" s="177">
        <f t="shared" si="0"/>
        <v>0</v>
      </c>
      <c r="F14" s="176" t="str" cm="1">
        <f t="array" ref="F14">IFERROR(INDEX(リスト!$I$2:$I$28,SMALL(IF(リスト!$I$2:$I$28&lt;&gt;"",ROW($A$1:$A$27)),ROW($A8))),"")</f>
        <v>400mH</v>
      </c>
      <c r="G14" s="177">
        <f>IF($F14="","",IF(INDEX(設定!$AA$8:$AA$36,MATCH(SUBSTITUTE($F14,設定!$F$5,""),設定!$Z$8:$Z$36,0))&lt;&gt;"",INDEX(設定!$AA$8:$AA$36,MATCH(SUBSTITUTE($F14,設定!$F$5,""),設定!$Z$8:$Z$36,0)),IF(AND(ISERROR(FIND("H",$F14)),ISERROR(FIND("SC",$F14))),IF(ISERROR(FIND("W",$F14)),IF(ISERROR(FIND("跳",$F14)),IF(ISERROR(FIND("投",$F14)),設定!$V$7,設定!$V$11),設定!$V$10),設定!$V$9),設定!$V$8)))</f>
        <v>1800</v>
      </c>
      <c r="H14" s="176">
        <f>IF($F14="","",COUNTIF(②女子申込!$H$8:$AB$107,$F14))</f>
        <v>0</v>
      </c>
      <c r="I14" s="177">
        <f t="shared" si="1"/>
        <v>0</v>
      </c>
      <c r="J14" s="176" t="str" cm="1">
        <f t="array" ref="J14">IFERROR(INDEX(リスト!$F$29:$F$55,SMALL(IF(リスト!$F$29:$F$55&lt;&gt;"",ROW($A$1:$A$27)),ROW($A8))),"")</f>
        <v/>
      </c>
      <c r="K14" s="177" t="str">
        <f>IF($J14="","",IF(INDEX(設定!$AF$8:$AF$36,MATCH(SUBSTITUTE($J14,設定!$M$5,""),設定!$AE$8:$AE$36,0))&lt;&gt;"",INDEX(設定!$AF$8:$AF$36,MATCH(SUBSTITUTE($J14,設定!$M$5,""),設定!$AE$8:$AE$36,0)),IF(AND(ISERROR(FIND("H",$J14)),ISERROR(FIND("SC",$J14))),IF(ISERROR(FIND("W",$J14)),IF(ISERROR(FIND("跳",$J14)),IF(ISERROR(FIND("投",$J14)),設定!$V$17,設定!$V$21),設定!$V$20),設定!$V$19),設定!$V$18)))</f>
        <v/>
      </c>
      <c r="L14" s="176" t="str">
        <f>IF($J14="","",COUNTIF(②男子申込!$H$8:$AB$107,$J14))</f>
        <v/>
      </c>
      <c r="M14" s="177" t="str">
        <f t="shared" si="2"/>
        <v/>
      </c>
      <c r="N14" s="176" t="str" cm="1">
        <f t="array" ref="N14">IFERROR(INDEX(リスト!$I$29:$I$55,SMALL(IF(リスト!$I$29:$I$55&lt;&gt;"",ROW($A$1:$A$27)),ROW($A8))),"")</f>
        <v/>
      </c>
      <c r="O14" s="177" t="str">
        <f>IF($N14="","",IF(INDEX(設定!$AF$8:$AF$36,MATCH(SUBSTITUTE($N14,設定!$M$5,""),設定!$AE$8:$AE$36,0))&lt;&gt;"",INDEX(設定!$AF$8:$AF$36,MATCH(SUBSTITUTE($N14,設定!$M$5,""),設定!$AE$8:$AE$36,0)),IF(AND(ISERROR(FIND("H",$N14)),ISERROR(FIND("SC",$N14))),IF(ISERROR(FIND("W",$N14)),IF(ISERROR(FIND("跳",$N14)),IF(ISERROR(FIND("投",$N14)),設定!$V$17,設定!$V$21),設定!$V$20),設定!$V$19),設定!$V$18)))</f>
        <v/>
      </c>
      <c r="P14" s="176" t="str">
        <f>IF($N14="","",COUNTIF(②女子申込!$H$8:$AB$107,$N14))</f>
        <v/>
      </c>
      <c r="Q14" s="177" t="str">
        <f t="shared" si="3"/>
        <v/>
      </c>
    </row>
    <row r="15" spans="2:17" ht="18" customHeight="1" x14ac:dyDescent="0.55000000000000004">
      <c r="B15" s="176" t="str" cm="1">
        <f t="array" ref="B15">IFERROR(INDEX(リスト!$F$2:$F$28,SMALL(IF(リスト!$F$2:$F$28&lt;&gt;"",ROW($A$1:$A$27)),ROW($A9))),"")</f>
        <v>3000mSC</v>
      </c>
      <c r="C15" s="177">
        <f>IF($B15="","",IF(INDEX(設定!$AA$8:$AA$36,MATCH(SUBSTITUTE($B15,設定!$F$5,""),設定!$Z$8:$Z$36,0))&lt;&gt;"",INDEX(設定!$AA$8:$AA$36,MATCH(SUBSTITUTE($B15,設定!$F$5,""),設定!$Z$8:$Z$36,0)),IF(AND(ISERROR(FIND("H",$B15)),ISERROR(FIND("SC",$B15))),IF(ISERROR(FIND("W",$B15)),IF(ISERROR(FIND("跳",$B15)),IF(ISERROR(FIND("投",$B15)),設定!$V$7,設定!$V$11),設定!$V$10),設定!$V$9),設定!$V$8)))</f>
        <v>1800</v>
      </c>
      <c r="D15" s="176">
        <f>IF($B15="","",COUNTIF(②男子申込!$H$8:$AB$107,$B15))</f>
        <v>0</v>
      </c>
      <c r="E15" s="177">
        <f t="shared" si="0"/>
        <v>0</v>
      </c>
      <c r="F15" s="176" t="str" cm="1">
        <f t="array" ref="F15">IFERROR(INDEX(リスト!$I$2:$I$28,SMALL(IF(リスト!$I$2:$I$28&lt;&gt;"",ROW($A$1:$A$27)),ROW($A9))),"")</f>
        <v>3000mSC</v>
      </c>
      <c r="G15" s="177">
        <f>IF($F15="","",IF(INDEX(設定!$AA$8:$AA$36,MATCH(SUBSTITUTE($F15,設定!$F$5,""),設定!$Z$8:$Z$36,0))&lt;&gt;"",INDEX(設定!$AA$8:$AA$36,MATCH(SUBSTITUTE($F15,設定!$F$5,""),設定!$Z$8:$Z$36,0)),IF(AND(ISERROR(FIND("H",$F15)),ISERROR(FIND("SC",$F15))),IF(ISERROR(FIND("W",$F15)),IF(ISERROR(FIND("跳",$F15)),IF(ISERROR(FIND("投",$F15)),設定!$V$7,設定!$V$11),設定!$V$10),設定!$V$9),設定!$V$8)))</f>
        <v>1800</v>
      </c>
      <c r="H15" s="176">
        <f>IF($F15="","",COUNTIF(②女子申込!$H$8:$AB$107,$F15))</f>
        <v>0</v>
      </c>
      <c r="I15" s="177">
        <f t="shared" si="1"/>
        <v>0</v>
      </c>
      <c r="J15" s="176" t="str" cm="1">
        <f t="array" ref="J15">IFERROR(INDEX(リスト!$F$29:$F$55,SMALL(IF(リスト!$F$29:$F$55&lt;&gt;"",ROW($A$1:$A$27)),ROW($A9))),"")</f>
        <v/>
      </c>
      <c r="K15" s="177" t="str">
        <f>IF($J15="","",IF(INDEX(設定!$AF$8:$AF$36,MATCH(SUBSTITUTE($J15,設定!$M$5,""),設定!$AE$8:$AE$36,0))&lt;&gt;"",INDEX(設定!$AF$8:$AF$36,MATCH(SUBSTITUTE($J15,設定!$M$5,""),設定!$AE$8:$AE$36,0)),IF(AND(ISERROR(FIND("H",$J15)),ISERROR(FIND("SC",$J15))),IF(ISERROR(FIND("W",$J15)),IF(ISERROR(FIND("跳",$J15)),IF(ISERROR(FIND("投",$J15)),設定!$V$17,設定!$V$21),設定!$V$20),設定!$V$19),設定!$V$18)))</f>
        <v/>
      </c>
      <c r="L15" s="176" t="str">
        <f>IF($J15="","",COUNTIF(②男子申込!$H$8:$AB$107,$J15))</f>
        <v/>
      </c>
      <c r="M15" s="177" t="str">
        <f t="shared" si="2"/>
        <v/>
      </c>
      <c r="N15" s="176" t="str" cm="1">
        <f t="array" ref="N15">IFERROR(INDEX(リスト!$I$29:$I$55,SMALL(IF(リスト!$I$29:$I$55&lt;&gt;"",ROW($A$1:$A$27)),ROW($A9))),"")</f>
        <v/>
      </c>
      <c r="O15" s="177" t="str">
        <f>IF($N15="","",IF(INDEX(設定!$AF$8:$AF$36,MATCH(SUBSTITUTE($N15,設定!$M$5,""),設定!$AE$8:$AE$36,0))&lt;&gt;"",INDEX(設定!$AF$8:$AF$36,MATCH(SUBSTITUTE($N15,設定!$M$5,""),設定!$AE$8:$AE$36,0)),IF(AND(ISERROR(FIND("H",$N15)),ISERROR(FIND("SC",$N15))),IF(ISERROR(FIND("W",$N15)),IF(ISERROR(FIND("跳",$N15)),IF(ISERROR(FIND("投",$N15)),設定!$V$17,設定!$V$21),設定!$V$20),設定!$V$19),設定!$V$18)))</f>
        <v/>
      </c>
      <c r="P15" s="176" t="str">
        <f>IF($N15="","",COUNTIF(②女子申込!$H$8:$AB$107,$N15))</f>
        <v/>
      </c>
      <c r="Q15" s="177" t="str">
        <f t="shared" si="3"/>
        <v/>
      </c>
    </row>
    <row r="16" spans="2:17" ht="18" customHeight="1" x14ac:dyDescent="0.55000000000000004">
      <c r="B16" s="176" t="str" cm="1">
        <f t="array" ref="B16">IFERROR(INDEX(リスト!$F$2:$F$28,SMALL(IF(リスト!$F$2:$F$28&lt;&gt;"",ROW($A$1:$A$27)),ROW($A10))),"")</f>
        <v>走高跳</v>
      </c>
      <c r="C16" s="177">
        <f>IF($B16="","",IF(INDEX(設定!$AA$8:$AA$36,MATCH(SUBSTITUTE($B16,設定!$F$5,""),設定!$Z$8:$Z$36,0))&lt;&gt;"",INDEX(設定!$AA$8:$AA$36,MATCH(SUBSTITUTE($B16,設定!$F$5,""),設定!$Z$8:$Z$36,0)),IF(AND(ISERROR(FIND("H",$B16)),ISERROR(FIND("SC",$B16))),IF(ISERROR(FIND("W",$B16)),IF(ISERROR(FIND("跳",$B16)),IF(ISERROR(FIND("投",$B16)),設定!$V$7,設定!$V$11),設定!$V$10),設定!$V$9),設定!$V$8)))</f>
        <v>1800</v>
      </c>
      <c r="D16" s="176">
        <f>IF($B16="","",COUNTIF(②男子申込!$H$8:$AB$107,$B16))</f>
        <v>0</v>
      </c>
      <c r="E16" s="177">
        <f t="shared" si="0"/>
        <v>0</v>
      </c>
      <c r="F16" s="176" t="str" cm="1">
        <f t="array" ref="F16">IFERROR(INDEX(リスト!$I$2:$I$28,SMALL(IF(リスト!$I$2:$I$28&lt;&gt;"",ROW($A$1:$A$27)),ROW($A10))),"")</f>
        <v>走高跳</v>
      </c>
      <c r="G16" s="177">
        <f>IF($F16="","",IF(INDEX(設定!$AA$8:$AA$36,MATCH(SUBSTITUTE($F16,設定!$F$5,""),設定!$Z$8:$Z$36,0))&lt;&gt;"",INDEX(設定!$AA$8:$AA$36,MATCH(SUBSTITUTE($F16,設定!$F$5,""),設定!$Z$8:$Z$36,0)),IF(AND(ISERROR(FIND("H",$F16)),ISERROR(FIND("SC",$F16))),IF(ISERROR(FIND("W",$F16)),IF(ISERROR(FIND("跳",$F16)),IF(ISERROR(FIND("投",$F16)),設定!$V$7,設定!$V$11),設定!$V$10),設定!$V$9),設定!$V$8)))</f>
        <v>1800</v>
      </c>
      <c r="H16" s="176">
        <f>IF($F16="","",COUNTIF(②女子申込!$H$8:$AB$107,$F16))</f>
        <v>0</v>
      </c>
      <c r="I16" s="177">
        <f t="shared" si="1"/>
        <v>0</v>
      </c>
      <c r="J16" s="176" t="str" cm="1">
        <f t="array" ref="J16">IFERROR(INDEX(リスト!$F$29:$F$55,SMALL(IF(リスト!$F$29:$F$55&lt;&gt;"",ROW($A$1:$A$27)),ROW($A10))),"")</f>
        <v/>
      </c>
      <c r="K16" s="177" t="str">
        <f>IF($J16="","",IF(INDEX(設定!$AF$8:$AF$36,MATCH(SUBSTITUTE($J16,設定!$M$5,""),設定!$AE$8:$AE$36,0))&lt;&gt;"",INDEX(設定!$AF$8:$AF$36,MATCH(SUBSTITUTE($J16,設定!$M$5,""),設定!$AE$8:$AE$36,0)),IF(AND(ISERROR(FIND("H",$J16)),ISERROR(FIND("SC",$J16))),IF(ISERROR(FIND("W",$J16)),IF(ISERROR(FIND("跳",$J16)),IF(ISERROR(FIND("投",$J16)),設定!$V$17,設定!$V$21),設定!$V$20),設定!$V$19),設定!$V$18)))</f>
        <v/>
      </c>
      <c r="L16" s="176" t="str">
        <f>IF($J16="","",COUNTIF(②男子申込!$H$8:$AB$107,$J16))</f>
        <v/>
      </c>
      <c r="M16" s="177" t="str">
        <f t="shared" si="2"/>
        <v/>
      </c>
      <c r="N16" s="176" t="str" cm="1">
        <f t="array" ref="N16">IFERROR(INDEX(リスト!$I$29:$I$55,SMALL(IF(リスト!$I$29:$I$55&lt;&gt;"",ROW($A$1:$A$27)),ROW($A10))),"")</f>
        <v/>
      </c>
      <c r="O16" s="177" t="str">
        <f>IF($N16="","",IF(INDEX(設定!$AF$8:$AF$36,MATCH(SUBSTITUTE($N16,設定!$M$5,""),設定!$AE$8:$AE$36,0))&lt;&gt;"",INDEX(設定!$AF$8:$AF$36,MATCH(SUBSTITUTE($N16,設定!$M$5,""),設定!$AE$8:$AE$36,0)),IF(AND(ISERROR(FIND("H",$N16)),ISERROR(FIND("SC",$N16))),IF(ISERROR(FIND("W",$N16)),IF(ISERROR(FIND("跳",$N16)),IF(ISERROR(FIND("投",$N16)),設定!$V$17,設定!$V$21),設定!$V$20),設定!$V$19),設定!$V$18)))</f>
        <v/>
      </c>
      <c r="P16" s="176" t="str">
        <f>IF($N16="","",COUNTIF(②女子申込!$H$8:$AB$107,$N16))</f>
        <v/>
      </c>
      <c r="Q16" s="177" t="str">
        <f t="shared" si="3"/>
        <v/>
      </c>
    </row>
    <row r="17" spans="2:17" ht="18" customHeight="1" x14ac:dyDescent="0.55000000000000004">
      <c r="B17" s="176" t="str" cm="1">
        <f t="array" ref="B17">IFERROR(INDEX(リスト!$F$2:$F$28,SMALL(IF(リスト!$F$2:$F$28&lt;&gt;"",ROW($A$1:$A$27)),ROW($A11))),"")</f>
        <v>棒高跳</v>
      </c>
      <c r="C17" s="177">
        <f>IF($B17="","",IF(INDEX(設定!$AA$8:$AA$36,MATCH(SUBSTITUTE($B17,設定!$F$5,""),設定!$Z$8:$Z$36,0))&lt;&gt;"",INDEX(設定!$AA$8:$AA$36,MATCH(SUBSTITUTE($B17,設定!$F$5,""),設定!$Z$8:$Z$36,0)),IF(AND(ISERROR(FIND("H",$B17)),ISERROR(FIND("SC",$B17))),IF(ISERROR(FIND("W",$B17)),IF(ISERROR(FIND("跳",$B17)),IF(ISERROR(FIND("投",$B17)),設定!$V$7,設定!$V$11),設定!$V$10),設定!$V$9),設定!$V$8)))</f>
        <v>1800</v>
      </c>
      <c r="D17" s="176">
        <f>IF($B17="","",COUNTIF(②男子申込!$H$8:$AB$107,$B17))</f>
        <v>0</v>
      </c>
      <c r="E17" s="177">
        <f t="shared" si="0"/>
        <v>0</v>
      </c>
      <c r="F17" s="176" t="str" cm="1">
        <f t="array" ref="F17">IFERROR(INDEX(リスト!$I$2:$I$28,SMALL(IF(リスト!$I$2:$I$28&lt;&gt;"",ROW($A$1:$A$27)),ROW($A11))),"")</f>
        <v>棒高跳</v>
      </c>
      <c r="G17" s="177">
        <f>IF($F17="","",IF(INDEX(設定!$AA$8:$AA$36,MATCH(SUBSTITUTE($F17,設定!$F$5,""),設定!$Z$8:$Z$36,0))&lt;&gt;"",INDEX(設定!$AA$8:$AA$36,MATCH(SUBSTITUTE($F17,設定!$F$5,""),設定!$Z$8:$Z$36,0)),IF(AND(ISERROR(FIND("H",$F17)),ISERROR(FIND("SC",$F17))),IF(ISERROR(FIND("W",$F17)),IF(ISERROR(FIND("跳",$F17)),IF(ISERROR(FIND("投",$F17)),設定!$V$7,設定!$V$11),設定!$V$10),設定!$V$9),設定!$V$8)))</f>
        <v>1800</v>
      </c>
      <c r="H17" s="176">
        <f>IF($F17="","",COUNTIF(②女子申込!$H$8:$AB$107,$F17))</f>
        <v>0</v>
      </c>
      <c r="I17" s="177">
        <f t="shared" si="1"/>
        <v>0</v>
      </c>
      <c r="J17" s="176" t="str" cm="1">
        <f t="array" ref="J17">IFERROR(INDEX(リスト!$F$29:$F$55,SMALL(IF(リスト!$F$29:$F$55&lt;&gt;"",ROW($A$1:$A$27)),ROW($A11))),"")</f>
        <v/>
      </c>
      <c r="K17" s="177" t="str">
        <f>IF($J17="","",IF(INDEX(設定!$AF$8:$AF$36,MATCH(SUBSTITUTE($J17,設定!$M$5,""),設定!$AE$8:$AE$36,0))&lt;&gt;"",INDEX(設定!$AF$8:$AF$36,MATCH(SUBSTITUTE($J17,設定!$M$5,""),設定!$AE$8:$AE$36,0)),IF(AND(ISERROR(FIND("H",$J17)),ISERROR(FIND("SC",$J17))),IF(ISERROR(FIND("W",$J17)),IF(ISERROR(FIND("跳",$J17)),IF(ISERROR(FIND("投",$J17)),設定!$V$17,設定!$V$21),設定!$V$20),設定!$V$19),設定!$V$18)))</f>
        <v/>
      </c>
      <c r="L17" s="176" t="str">
        <f>IF($J17="","",COUNTIF(②男子申込!$H$8:$AB$107,$J17))</f>
        <v/>
      </c>
      <c r="M17" s="177" t="str">
        <f t="shared" si="2"/>
        <v/>
      </c>
      <c r="N17" s="176" t="str" cm="1">
        <f t="array" ref="N17">IFERROR(INDEX(リスト!$I$29:$I$55,SMALL(IF(リスト!$I$29:$I$55&lt;&gt;"",ROW($A$1:$A$27)),ROW($A11))),"")</f>
        <v/>
      </c>
      <c r="O17" s="177" t="str">
        <f>IF($N17="","",IF(INDEX(設定!$AF$8:$AF$36,MATCH(SUBSTITUTE($N17,設定!$M$5,""),設定!$AE$8:$AE$36,0))&lt;&gt;"",INDEX(設定!$AF$8:$AF$36,MATCH(SUBSTITUTE($N17,設定!$M$5,""),設定!$AE$8:$AE$36,0)),IF(AND(ISERROR(FIND("H",$N17)),ISERROR(FIND("SC",$N17))),IF(ISERROR(FIND("W",$N17)),IF(ISERROR(FIND("跳",$N17)),IF(ISERROR(FIND("投",$N17)),設定!$V$17,設定!$V$21),設定!$V$20),設定!$V$19),設定!$V$18)))</f>
        <v/>
      </c>
      <c r="P17" s="176" t="str">
        <f>IF($N17="","",COUNTIF(②女子申込!$H$8:$AB$107,$N17))</f>
        <v/>
      </c>
      <c r="Q17" s="177" t="str">
        <f t="shared" si="3"/>
        <v/>
      </c>
    </row>
    <row r="18" spans="2:17" ht="18" customHeight="1" x14ac:dyDescent="0.55000000000000004">
      <c r="B18" s="176" t="str" cm="1">
        <f t="array" ref="B18">IFERROR(INDEX(リスト!$F$2:$F$28,SMALL(IF(リスト!$F$2:$F$28&lt;&gt;"",ROW($A$1:$A$27)),ROW($A12))),"")</f>
        <v>走幅跳</v>
      </c>
      <c r="C18" s="177">
        <f>IF($B18="","",IF(INDEX(設定!$AA$8:$AA$36,MATCH(SUBSTITUTE($B18,設定!$F$5,""),設定!$Z$8:$Z$36,0))&lt;&gt;"",INDEX(設定!$AA$8:$AA$36,MATCH(SUBSTITUTE($B18,設定!$F$5,""),設定!$Z$8:$Z$36,0)),IF(AND(ISERROR(FIND("H",$B18)),ISERROR(FIND("SC",$B18))),IF(ISERROR(FIND("W",$B18)),IF(ISERROR(FIND("跳",$B18)),IF(ISERROR(FIND("投",$B18)),設定!$V$7,設定!$V$11),設定!$V$10),設定!$V$9),設定!$V$8)))</f>
        <v>1800</v>
      </c>
      <c r="D18" s="176">
        <f>IF($B18="","",COUNTIF(②男子申込!$H$8:$AB$107,$B18))</f>
        <v>0</v>
      </c>
      <c r="E18" s="177">
        <f t="shared" si="0"/>
        <v>0</v>
      </c>
      <c r="F18" s="176" t="str" cm="1">
        <f t="array" ref="F18">IFERROR(INDEX(リスト!$I$2:$I$28,SMALL(IF(リスト!$I$2:$I$28&lt;&gt;"",ROW($A$1:$A$27)),ROW($A12))),"")</f>
        <v>走幅跳</v>
      </c>
      <c r="G18" s="177">
        <f>IF($F18="","",IF(INDEX(設定!$AA$8:$AA$36,MATCH(SUBSTITUTE($F18,設定!$F$5,""),設定!$Z$8:$Z$36,0))&lt;&gt;"",INDEX(設定!$AA$8:$AA$36,MATCH(SUBSTITUTE($F18,設定!$F$5,""),設定!$Z$8:$Z$36,0)),IF(AND(ISERROR(FIND("H",$F18)),ISERROR(FIND("SC",$F18))),IF(ISERROR(FIND("W",$F18)),IF(ISERROR(FIND("跳",$F18)),IF(ISERROR(FIND("投",$F18)),設定!$V$7,設定!$V$11),設定!$V$10),設定!$V$9),設定!$V$8)))</f>
        <v>1800</v>
      </c>
      <c r="H18" s="176">
        <f>IF($F18="","",COUNTIF(②女子申込!$H$8:$AB$107,$F18))</f>
        <v>0</v>
      </c>
      <c r="I18" s="177">
        <f t="shared" si="1"/>
        <v>0</v>
      </c>
      <c r="J18" s="176" t="str" cm="1">
        <f t="array" ref="J18">IFERROR(INDEX(リスト!$F$29:$F$55,SMALL(IF(リスト!$F$29:$F$55&lt;&gt;"",ROW($A$1:$A$27)),ROW($A12))),"")</f>
        <v/>
      </c>
      <c r="K18" s="177" t="str">
        <f>IF($J18="","",IF(INDEX(設定!$AF$8:$AF$36,MATCH(SUBSTITUTE($J18,設定!$M$5,""),設定!$AE$8:$AE$36,0))&lt;&gt;"",INDEX(設定!$AF$8:$AF$36,MATCH(SUBSTITUTE($J18,設定!$M$5,""),設定!$AE$8:$AE$36,0)),IF(AND(ISERROR(FIND("H",$J18)),ISERROR(FIND("SC",$J18))),IF(ISERROR(FIND("W",$J18)),IF(ISERROR(FIND("跳",$J18)),IF(ISERROR(FIND("投",$J18)),設定!$V$17,設定!$V$21),設定!$V$20),設定!$V$19),設定!$V$18)))</f>
        <v/>
      </c>
      <c r="L18" s="176" t="str">
        <f>IF($J18="","",COUNTIF(②男子申込!$H$8:$AB$107,$J18))</f>
        <v/>
      </c>
      <c r="M18" s="177" t="str">
        <f t="shared" si="2"/>
        <v/>
      </c>
      <c r="N18" s="176" t="str" cm="1">
        <f t="array" ref="N18">IFERROR(INDEX(リスト!$I$29:$I$55,SMALL(IF(リスト!$I$29:$I$55&lt;&gt;"",ROW($A$1:$A$27)),ROW($A12))),"")</f>
        <v/>
      </c>
      <c r="O18" s="177" t="str">
        <f>IF($N18="","",IF(INDEX(設定!$AF$8:$AF$36,MATCH(SUBSTITUTE($N18,設定!$M$5,""),設定!$AE$8:$AE$36,0))&lt;&gt;"",INDEX(設定!$AF$8:$AF$36,MATCH(SUBSTITUTE($N18,設定!$M$5,""),設定!$AE$8:$AE$36,0)),IF(AND(ISERROR(FIND("H",$N18)),ISERROR(FIND("SC",$N18))),IF(ISERROR(FIND("W",$N18)),IF(ISERROR(FIND("跳",$N18)),IF(ISERROR(FIND("投",$N18)),設定!$V$17,設定!$V$21),設定!$V$20),設定!$V$19),設定!$V$18)))</f>
        <v/>
      </c>
      <c r="P18" s="176" t="str">
        <f>IF($N18="","",COUNTIF(②女子申込!$H$8:$AB$107,$N18))</f>
        <v/>
      </c>
      <c r="Q18" s="177" t="str">
        <f t="shared" si="3"/>
        <v/>
      </c>
    </row>
    <row r="19" spans="2:17" ht="18" customHeight="1" x14ac:dyDescent="0.55000000000000004">
      <c r="B19" s="176" t="str" cm="1">
        <f t="array" ref="B19">IFERROR(INDEX(リスト!$F$2:$F$28,SMALL(IF(リスト!$F$2:$F$28&lt;&gt;"",ROW($A$1:$A$27)),ROW($A13))),"")</f>
        <v>三段跳</v>
      </c>
      <c r="C19" s="177">
        <f>IF($B19="","",IF(INDEX(設定!$AA$8:$AA$36,MATCH(SUBSTITUTE($B19,設定!$F$5,""),設定!$Z$8:$Z$36,0))&lt;&gt;"",INDEX(設定!$AA$8:$AA$36,MATCH(SUBSTITUTE($B19,設定!$F$5,""),設定!$Z$8:$Z$36,0)),IF(AND(ISERROR(FIND("H",$B19)),ISERROR(FIND("SC",$B19))),IF(ISERROR(FIND("W",$B19)),IF(ISERROR(FIND("跳",$B19)),IF(ISERROR(FIND("投",$B19)),設定!$V$7,設定!$V$11),設定!$V$10),設定!$V$9),設定!$V$8)))</f>
        <v>1800</v>
      </c>
      <c r="D19" s="176">
        <f>IF($B19="","",COUNTIF(②男子申込!$H$8:$AB$107,$B19))</f>
        <v>0</v>
      </c>
      <c r="E19" s="177">
        <f t="shared" si="0"/>
        <v>0</v>
      </c>
      <c r="F19" s="176" t="str" cm="1">
        <f t="array" ref="F19">IFERROR(INDEX(リスト!$I$2:$I$28,SMALL(IF(リスト!$I$2:$I$28&lt;&gt;"",ROW($A$1:$A$27)),ROW($A13))),"")</f>
        <v>三段跳</v>
      </c>
      <c r="G19" s="177">
        <f>IF($F19="","",IF(INDEX(設定!$AA$8:$AA$36,MATCH(SUBSTITUTE($F19,設定!$F$5,""),設定!$Z$8:$Z$36,0))&lt;&gt;"",INDEX(設定!$AA$8:$AA$36,MATCH(SUBSTITUTE($F19,設定!$F$5,""),設定!$Z$8:$Z$36,0)),IF(AND(ISERROR(FIND("H",$F19)),ISERROR(FIND("SC",$F19))),IF(ISERROR(FIND("W",$F19)),IF(ISERROR(FIND("跳",$F19)),IF(ISERROR(FIND("投",$F19)),設定!$V$7,設定!$V$11),設定!$V$10),設定!$V$9),設定!$V$8)))</f>
        <v>1800</v>
      </c>
      <c r="H19" s="176">
        <f>IF($F19="","",COUNTIF(②女子申込!$H$8:$AB$107,$F19))</f>
        <v>0</v>
      </c>
      <c r="I19" s="177">
        <f t="shared" si="1"/>
        <v>0</v>
      </c>
      <c r="J19" s="176" t="str" cm="1">
        <f t="array" ref="J19">IFERROR(INDEX(リスト!$F$29:$F$55,SMALL(IF(リスト!$F$29:$F$55&lt;&gt;"",ROW($A$1:$A$27)),ROW($A13))),"")</f>
        <v/>
      </c>
      <c r="K19" s="177" t="str">
        <f>IF($J19="","",IF(INDEX(設定!$AF$8:$AF$36,MATCH(SUBSTITUTE($J19,設定!$M$5,""),設定!$AE$8:$AE$36,0))&lt;&gt;"",INDEX(設定!$AF$8:$AF$36,MATCH(SUBSTITUTE($J19,設定!$M$5,""),設定!$AE$8:$AE$36,0)),IF(AND(ISERROR(FIND("H",$J19)),ISERROR(FIND("SC",$J19))),IF(ISERROR(FIND("W",$J19)),IF(ISERROR(FIND("跳",$J19)),IF(ISERROR(FIND("投",$J19)),設定!$V$17,設定!$V$21),設定!$V$20),設定!$V$19),設定!$V$18)))</f>
        <v/>
      </c>
      <c r="L19" s="176" t="str">
        <f>IF($J19="","",COUNTIF(②男子申込!$H$8:$AB$107,$J19))</f>
        <v/>
      </c>
      <c r="M19" s="177" t="str">
        <f t="shared" si="2"/>
        <v/>
      </c>
      <c r="N19" s="176" t="str" cm="1">
        <f t="array" ref="N19">IFERROR(INDEX(リスト!$I$29:$I$55,SMALL(IF(リスト!$I$29:$I$55&lt;&gt;"",ROW($A$1:$A$27)),ROW($A13))),"")</f>
        <v/>
      </c>
      <c r="O19" s="177" t="str">
        <f>IF($N19="","",IF(INDEX(設定!$AF$8:$AF$36,MATCH(SUBSTITUTE($N19,設定!$M$5,""),設定!$AE$8:$AE$36,0))&lt;&gt;"",INDEX(設定!$AF$8:$AF$36,MATCH(SUBSTITUTE($N19,設定!$M$5,""),設定!$AE$8:$AE$36,0)),IF(AND(ISERROR(FIND("H",$N19)),ISERROR(FIND("SC",$N19))),IF(ISERROR(FIND("W",$N19)),IF(ISERROR(FIND("跳",$N19)),IF(ISERROR(FIND("投",$N19)),設定!$V$17,設定!$V$21),設定!$V$20),設定!$V$19),設定!$V$18)))</f>
        <v/>
      </c>
      <c r="P19" s="176" t="str">
        <f>IF($N19="","",COUNTIF(②女子申込!$H$8:$AB$107,$N19))</f>
        <v/>
      </c>
      <c r="Q19" s="177" t="str">
        <f t="shared" si="3"/>
        <v/>
      </c>
    </row>
    <row r="20" spans="2:17" ht="18" customHeight="1" x14ac:dyDescent="0.55000000000000004">
      <c r="B20" s="176" t="str" cm="1">
        <f t="array" ref="B20">IFERROR(INDEX(リスト!$F$2:$F$28,SMALL(IF(リスト!$F$2:$F$28&lt;&gt;"",ROW($A$1:$A$27)),ROW($A14))),"")</f>
        <v>砲丸投</v>
      </c>
      <c r="C20" s="177">
        <f>IF($B20="","",IF(INDEX(設定!$AA$8:$AA$36,MATCH(SUBSTITUTE($B20,設定!$F$5,""),設定!$Z$8:$Z$36,0))&lt;&gt;"",INDEX(設定!$AA$8:$AA$36,MATCH(SUBSTITUTE($B20,設定!$F$5,""),設定!$Z$8:$Z$36,0)),IF(AND(ISERROR(FIND("H",$B20)),ISERROR(FIND("SC",$B20))),IF(ISERROR(FIND("W",$B20)),IF(ISERROR(FIND("跳",$B20)),IF(ISERROR(FIND("投",$B20)),設定!$V$7,設定!$V$11),設定!$V$10),設定!$V$9),設定!$V$8)))</f>
        <v>1800</v>
      </c>
      <c r="D20" s="176">
        <f>IF($B20="","",COUNTIF(②男子申込!$H$8:$AB$107,$B20))</f>
        <v>0</v>
      </c>
      <c r="E20" s="177">
        <f t="shared" si="0"/>
        <v>0</v>
      </c>
      <c r="F20" s="176" t="str" cm="1">
        <f t="array" ref="F20">IFERROR(INDEX(リスト!$I$2:$I$28,SMALL(IF(リスト!$I$2:$I$28&lt;&gt;"",ROW($A$1:$A$27)),ROW($A14))),"")</f>
        <v>砲丸投</v>
      </c>
      <c r="G20" s="177">
        <f>IF($F20="","",IF(INDEX(設定!$AA$8:$AA$36,MATCH(SUBSTITUTE($F20,設定!$F$5,""),設定!$Z$8:$Z$36,0))&lt;&gt;"",INDEX(設定!$AA$8:$AA$36,MATCH(SUBSTITUTE($F20,設定!$F$5,""),設定!$Z$8:$Z$36,0)),IF(AND(ISERROR(FIND("H",$F20)),ISERROR(FIND("SC",$F20))),IF(ISERROR(FIND("W",$F20)),IF(ISERROR(FIND("跳",$F20)),IF(ISERROR(FIND("投",$F20)),設定!$V$7,設定!$V$11),設定!$V$10),設定!$V$9),設定!$V$8)))</f>
        <v>1800</v>
      </c>
      <c r="H20" s="176">
        <f>IF($F20="","",COUNTIF(②女子申込!$H$8:$AB$107,$F20))</f>
        <v>0</v>
      </c>
      <c r="I20" s="177">
        <f t="shared" si="1"/>
        <v>0</v>
      </c>
      <c r="J20" s="176" t="str" cm="1">
        <f t="array" ref="J20">IFERROR(INDEX(リスト!$F$29:$F$55,SMALL(IF(リスト!$F$29:$F$55&lt;&gt;"",ROW($A$1:$A$27)),ROW($A14))),"")</f>
        <v/>
      </c>
      <c r="K20" s="177" t="str">
        <f>IF($J20="","",IF(INDEX(設定!$AF$8:$AF$36,MATCH(SUBSTITUTE($J20,設定!$M$5,""),設定!$AE$8:$AE$36,0))&lt;&gt;"",INDEX(設定!$AF$8:$AF$36,MATCH(SUBSTITUTE($J20,設定!$M$5,""),設定!$AE$8:$AE$36,0)),IF(AND(ISERROR(FIND("H",$J20)),ISERROR(FIND("SC",$J20))),IF(ISERROR(FIND("W",$J20)),IF(ISERROR(FIND("跳",$J20)),IF(ISERROR(FIND("投",$J20)),設定!$V$17,設定!$V$21),設定!$V$20),設定!$V$19),設定!$V$18)))</f>
        <v/>
      </c>
      <c r="L20" s="176" t="str">
        <f>IF($J20="","",COUNTIF(②男子申込!$H$8:$AB$107,$J20))</f>
        <v/>
      </c>
      <c r="M20" s="177" t="str">
        <f t="shared" si="2"/>
        <v/>
      </c>
      <c r="N20" s="176" t="str" cm="1">
        <f t="array" ref="N20">IFERROR(INDEX(リスト!$I$29:$I$55,SMALL(IF(リスト!$I$29:$I$55&lt;&gt;"",ROW($A$1:$A$27)),ROW($A14))),"")</f>
        <v/>
      </c>
      <c r="O20" s="177" t="str">
        <f>IF($N20="","",IF(INDEX(設定!$AF$8:$AF$36,MATCH(SUBSTITUTE($N20,設定!$M$5,""),設定!$AE$8:$AE$36,0))&lt;&gt;"",INDEX(設定!$AF$8:$AF$36,MATCH(SUBSTITUTE($N20,設定!$M$5,""),設定!$AE$8:$AE$36,0)),IF(AND(ISERROR(FIND("H",$N20)),ISERROR(FIND("SC",$N20))),IF(ISERROR(FIND("W",$N20)),IF(ISERROR(FIND("跳",$N20)),IF(ISERROR(FIND("投",$N20)),設定!$V$17,設定!$V$21),設定!$V$20),設定!$V$19),設定!$V$18)))</f>
        <v/>
      </c>
      <c r="P20" s="176" t="str">
        <f>IF($N20="","",COUNTIF(②女子申込!$H$8:$AB$107,$N20))</f>
        <v/>
      </c>
      <c r="Q20" s="177" t="str">
        <f t="shared" si="3"/>
        <v/>
      </c>
    </row>
    <row r="21" spans="2:17" ht="18" customHeight="1" x14ac:dyDescent="0.55000000000000004">
      <c r="B21" s="176" t="str" cm="1">
        <f t="array" ref="B21">IFERROR(INDEX(リスト!$F$2:$F$28,SMALL(IF(リスト!$F$2:$F$28&lt;&gt;"",ROW($A$1:$A$27)),ROW($A15))),"")</f>
        <v>円盤投</v>
      </c>
      <c r="C21" s="177">
        <f>IF($B21="","",IF(INDEX(設定!$AA$8:$AA$36,MATCH(SUBSTITUTE($B21,設定!$F$5,""),設定!$Z$8:$Z$36,0))&lt;&gt;"",INDEX(設定!$AA$8:$AA$36,MATCH(SUBSTITUTE($B21,設定!$F$5,""),設定!$Z$8:$Z$36,0)),IF(AND(ISERROR(FIND("H",$B21)),ISERROR(FIND("SC",$B21))),IF(ISERROR(FIND("W",$B21)),IF(ISERROR(FIND("跳",$B21)),IF(ISERROR(FIND("投",$B21)),設定!$V$7,設定!$V$11),設定!$V$10),設定!$V$9),設定!$V$8)))</f>
        <v>1800</v>
      </c>
      <c r="D21" s="176">
        <f>IF($B21="","",COUNTIF(②男子申込!$H$8:$AB$107,$B21))</f>
        <v>0</v>
      </c>
      <c r="E21" s="177">
        <f t="shared" si="0"/>
        <v>0</v>
      </c>
      <c r="F21" s="176" t="str" cm="1">
        <f t="array" ref="F21">IFERROR(INDEX(リスト!$I$2:$I$28,SMALL(IF(リスト!$I$2:$I$28&lt;&gt;"",ROW($A$1:$A$27)),ROW($A15))),"")</f>
        <v>円盤投</v>
      </c>
      <c r="G21" s="177">
        <f>IF($F21="","",IF(INDEX(設定!$AA$8:$AA$36,MATCH(SUBSTITUTE($F21,設定!$F$5,""),設定!$Z$8:$Z$36,0))&lt;&gt;"",INDEX(設定!$AA$8:$AA$36,MATCH(SUBSTITUTE($F21,設定!$F$5,""),設定!$Z$8:$Z$36,0)),IF(AND(ISERROR(FIND("H",$F21)),ISERROR(FIND("SC",$F21))),IF(ISERROR(FIND("W",$F21)),IF(ISERROR(FIND("跳",$F21)),IF(ISERROR(FIND("投",$F21)),設定!$V$7,設定!$V$11),設定!$V$10),設定!$V$9),設定!$V$8)))</f>
        <v>1800</v>
      </c>
      <c r="H21" s="176">
        <f>IF($F21="","",COUNTIF(②女子申込!$H$8:$AB$107,$F21))</f>
        <v>0</v>
      </c>
      <c r="I21" s="177">
        <f t="shared" si="1"/>
        <v>0</v>
      </c>
      <c r="J21" s="176" t="str" cm="1">
        <f t="array" ref="J21">IFERROR(INDEX(リスト!$F$29:$F$55,SMALL(IF(リスト!$F$29:$F$55&lt;&gt;"",ROW($A$1:$A$27)),ROW($A15))),"")</f>
        <v/>
      </c>
      <c r="K21" s="177" t="str">
        <f>IF($J21="","",IF(INDEX(設定!$AF$8:$AF$36,MATCH(SUBSTITUTE($J21,設定!$M$5,""),設定!$AE$8:$AE$36,0))&lt;&gt;"",INDEX(設定!$AF$8:$AF$36,MATCH(SUBSTITUTE($J21,設定!$M$5,""),設定!$AE$8:$AE$36,0)),IF(AND(ISERROR(FIND("H",$J21)),ISERROR(FIND("SC",$J21))),IF(ISERROR(FIND("W",$J21)),IF(ISERROR(FIND("跳",$J21)),IF(ISERROR(FIND("投",$J21)),設定!$V$17,設定!$V$21),設定!$V$20),設定!$V$19),設定!$V$18)))</f>
        <v/>
      </c>
      <c r="L21" s="176" t="str">
        <f>IF($J21="","",COUNTIF(②男子申込!$H$8:$AB$107,$J21))</f>
        <v/>
      </c>
      <c r="M21" s="177" t="str">
        <f t="shared" si="2"/>
        <v/>
      </c>
      <c r="N21" s="176" t="str" cm="1">
        <f t="array" ref="N21">IFERROR(INDEX(リスト!$I$29:$I$55,SMALL(IF(リスト!$I$29:$I$55&lt;&gt;"",ROW($A$1:$A$27)),ROW($A15))),"")</f>
        <v/>
      </c>
      <c r="O21" s="177" t="str">
        <f>IF($N21="","",IF(INDEX(設定!$AF$8:$AF$36,MATCH(SUBSTITUTE($N21,設定!$M$5,""),設定!$AE$8:$AE$36,0))&lt;&gt;"",INDEX(設定!$AF$8:$AF$36,MATCH(SUBSTITUTE($N21,設定!$M$5,""),設定!$AE$8:$AE$36,0)),IF(AND(ISERROR(FIND("H",$N21)),ISERROR(FIND("SC",$N21))),IF(ISERROR(FIND("W",$N21)),IF(ISERROR(FIND("跳",$N21)),IF(ISERROR(FIND("投",$N21)),設定!$V$17,設定!$V$21),設定!$V$20),設定!$V$19),設定!$V$18)))</f>
        <v/>
      </c>
      <c r="P21" s="176" t="str">
        <f>IF($N21="","",COUNTIF(②女子申込!$H$8:$AB$107,$N21))</f>
        <v/>
      </c>
      <c r="Q21" s="177" t="str">
        <f t="shared" si="3"/>
        <v/>
      </c>
    </row>
    <row r="22" spans="2:17" ht="18" customHeight="1" x14ac:dyDescent="0.55000000000000004">
      <c r="B22" s="176" t="str" cm="1">
        <f t="array" ref="B22">IFERROR(INDEX(リスト!$F$2:$F$28,SMALL(IF(リスト!$F$2:$F$28&lt;&gt;"",ROW($A$1:$A$27)),ROW($A16))),"")</f>
        <v>ハンマー投</v>
      </c>
      <c r="C22" s="177">
        <f>IF($B22="","",IF(INDEX(設定!$AA$8:$AA$36,MATCH(SUBSTITUTE($B22,設定!$F$5,""),設定!$Z$8:$Z$36,0))&lt;&gt;"",INDEX(設定!$AA$8:$AA$36,MATCH(SUBSTITUTE($B22,設定!$F$5,""),設定!$Z$8:$Z$36,0)),IF(AND(ISERROR(FIND("H",$B22)),ISERROR(FIND("SC",$B22))),IF(ISERROR(FIND("W",$B22)),IF(ISERROR(FIND("跳",$B22)),IF(ISERROR(FIND("投",$B22)),設定!$V$7,設定!$V$11),設定!$V$10),設定!$V$9),設定!$V$8)))</f>
        <v>1800</v>
      </c>
      <c r="D22" s="176">
        <f>IF($B22="","",COUNTIF(②男子申込!$H$8:$AB$107,$B22))</f>
        <v>0</v>
      </c>
      <c r="E22" s="177">
        <f t="shared" si="0"/>
        <v>0</v>
      </c>
      <c r="F22" s="176" t="str" cm="1">
        <f t="array" ref="F22">IFERROR(INDEX(リスト!$I$2:$I$28,SMALL(IF(リスト!$I$2:$I$28&lt;&gt;"",ROW($A$1:$A$27)),ROW($A16))),"")</f>
        <v>ハンマー投</v>
      </c>
      <c r="G22" s="177">
        <f>IF($F22="","",IF(INDEX(設定!$AA$8:$AA$36,MATCH(SUBSTITUTE($F22,設定!$F$5,""),設定!$Z$8:$Z$36,0))&lt;&gt;"",INDEX(設定!$AA$8:$AA$36,MATCH(SUBSTITUTE($F22,設定!$F$5,""),設定!$Z$8:$Z$36,0)),IF(AND(ISERROR(FIND("H",$F22)),ISERROR(FIND("SC",$F22))),IF(ISERROR(FIND("W",$F22)),IF(ISERROR(FIND("跳",$F22)),IF(ISERROR(FIND("投",$F22)),設定!$V$7,設定!$V$11),設定!$V$10),設定!$V$9),設定!$V$8)))</f>
        <v>1800</v>
      </c>
      <c r="H22" s="176">
        <f>IF($F22="","",COUNTIF(②女子申込!$H$8:$AB$107,$F22))</f>
        <v>0</v>
      </c>
      <c r="I22" s="177">
        <f t="shared" si="1"/>
        <v>0</v>
      </c>
      <c r="J22" s="176" t="str" cm="1">
        <f t="array" ref="J22">IFERROR(INDEX(リスト!$F$29:$F$55,SMALL(IF(リスト!$F$29:$F$55&lt;&gt;"",ROW($A$1:$A$27)),ROW($A16))),"")</f>
        <v/>
      </c>
      <c r="K22" s="177" t="str">
        <f>IF($J22="","",IF(INDEX(設定!$AF$8:$AF$36,MATCH(SUBSTITUTE($J22,設定!$M$5,""),設定!$AE$8:$AE$36,0))&lt;&gt;"",INDEX(設定!$AF$8:$AF$36,MATCH(SUBSTITUTE($J22,設定!$M$5,""),設定!$AE$8:$AE$36,0)),IF(AND(ISERROR(FIND("H",$J22)),ISERROR(FIND("SC",$J22))),IF(ISERROR(FIND("W",$J22)),IF(ISERROR(FIND("跳",$J22)),IF(ISERROR(FIND("投",$J22)),設定!$V$17,設定!$V$21),設定!$V$20),設定!$V$19),設定!$V$18)))</f>
        <v/>
      </c>
      <c r="L22" s="176" t="str">
        <f>IF($J22="","",COUNTIF(②男子申込!$H$8:$AB$107,$J22))</f>
        <v/>
      </c>
      <c r="M22" s="177" t="str">
        <f t="shared" si="2"/>
        <v/>
      </c>
      <c r="N22" s="176" t="str" cm="1">
        <f t="array" ref="N22">IFERROR(INDEX(リスト!$I$29:$I$55,SMALL(IF(リスト!$I$29:$I$55&lt;&gt;"",ROW($A$1:$A$27)),ROW($A16))),"")</f>
        <v/>
      </c>
      <c r="O22" s="177" t="str">
        <f>IF($N22="","",IF(INDEX(設定!$AF$8:$AF$36,MATCH(SUBSTITUTE($N22,設定!$M$5,""),設定!$AE$8:$AE$36,0))&lt;&gt;"",INDEX(設定!$AF$8:$AF$36,MATCH(SUBSTITUTE($N22,設定!$M$5,""),設定!$AE$8:$AE$36,0)),IF(AND(ISERROR(FIND("H",$N22)),ISERROR(FIND("SC",$N22))),IF(ISERROR(FIND("W",$N22)),IF(ISERROR(FIND("跳",$N22)),IF(ISERROR(FIND("投",$N22)),設定!$V$17,設定!$V$21),設定!$V$20),設定!$V$19),設定!$V$18)))</f>
        <v/>
      </c>
      <c r="P22" s="176" t="str">
        <f>IF($N22="","",COUNTIF(②女子申込!$H$8:$AB$107,$N22))</f>
        <v/>
      </c>
      <c r="Q22" s="177" t="str">
        <f t="shared" si="3"/>
        <v/>
      </c>
    </row>
    <row r="23" spans="2:17" ht="18" customHeight="1" x14ac:dyDescent="0.55000000000000004">
      <c r="B23" s="176" t="str" cm="1">
        <f t="array" ref="B23">IFERROR(INDEX(リスト!$F$2:$F$28,SMALL(IF(リスト!$F$2:$F$28&lt;&gt;"",ROW($A$1:$A$27)),ROW($A17))),"")</f>
        <v>やり投</v>
      </c>
      <c r="C23" s="177">
        <f>IF($B23="","",IF(INDEX(設定!$AA$8:$AA$36,MATCH(SUBSTITUTE($B23,設定!$F$5,""),設定!$Z$8:$Z$36,0))&lt;&gt;"",INDEX(設定!$AA$8:$AA$36,MATCH(SUBSTITUTE($B23,設定!$F$5,""),設定!$Z$8:$Z$36,0)),IF(AND(ISERROR(FIND("H",$B23)),ISERROR(FIND("SC",$B23))),IF(ISERROR(FIND("W",$B23)),IF(ISERROR(FIND("跳",$B23)),IF(ISERROR(FIND("投",$B23)),設定!$V$7,設定!$V$11),設定!$V$10),設定!$V$9),設定!$V$8)))</f>
        <v>1800</v>
      </c>
      <c r="D23" s="176">
        <f>IF($B23="","",COUNTIF(②男子申込!$H$8:$AB$107,$B23))</f>
        <v>0</v>
      </c>
      <c r="E23" s="177">
        <f t="shared" si="0"/>
        <v>0</v>
      </c>
      <c r="F23" s="176" t="str" cm="1">
        <f t="array" ref="F23">IFERROR(INDEX(リスト!$I$2:$I$28,SMALL(IF(リスト!$I$2:$I$28&lt;&gt;"",ROW($A$1:$A$27)),ROW($A17))),"")</f>
        <v>やり投</v>
      </c>
      <c r="G23" s="177">
        <f>IF($F23="","",IF(INDEX(設定!$AA$8:$AA$36,MATCH(SUBSTITUTE($F23,設定!$F$5,""),設定!$Z$8:$Z$36,0))&lt;&gt;"",INDEX(設定!$AA$8:$AA$36,MATCH(SUBSTITUTE($F23,設定!$F$5,""),設定!$Z$8:$Z$36,0)),IF(AND(ISERROR(FIND("H",$F23)),ISERROR(FIND("SC",$F23))),IF(ISERROR(FIND("W",$F23)),IF(ISERROR(FIND("跳",$F23)),IF(ISERROR(FIND("投",$F23)),設定!$V$7,設定!$V$11),設定!$V$10),設定!$V$9),設定!$V$8)))</f>
        <v>1800</v>
      </c>
      <c r="H23" s="176">
        <f>IF($F23="","",COUNTIF(②女子申込!$H$8:$AB$107,$F23))</f>
        <v>0</v>
      </c>
      <c r="I23" s="177">
        <f t="shared" si="1"/>
        <v>0</v>
      </c>
      <c r="J23" s="176" t="str" cm="1">
        <f t="array" ref="J23">IFERROR(INDEX(リスト!$F$29:$F$55,SMALL(IF(リスト!$F$29:$F$55&lt;&gt;"",ROW($A$1:$A$27)),ROW($A17))),"")</f>
        <v/>
      </c>
      <c r="K23" s="177" t="str">
        <f>IF($J23="","",IF(INDEX(設定!$AF$8:$AF$36,MATCH(SUBSTITUTE($J23,設定!$M$5,""),設定!$AE$8:$AE$36,0))&lt;&gt;"",INDEX(設定!$AF$8:$AF$36,MATCH(SUBSTITUTE($J23,設定!$M$5,""),設定!$AE$8:$AE$36,0)),IF(AND(ISERROR(FIND("H",$J23)),ISERROR(FIND("SC",$J23))),IF(ISERROR(FIND("W",$J23)),IF(ISERROR(FIND("跳",$J23)),IF(ISERROR(FIND("投",$J23)),設定!$V$17,設定!$V$21),設定!$V$20),設定!$V$19),設定!$V$18)))</f>
        <v/>
      </c>
      <c r="L23" s="176" t="str">
        <f>IF($J23="","",COUNTIF(②男子申込!$H$8:$AB$107,$J23))</f>
        <v/>
      </c>
      <c r="M23" s="177" t="str">
        <f t="shared" si="2"/>
        <v/>
      </c>
      <c r="N23" s="176" t="str" cm="1">
        <f t="array" ref="N23">IFERROR(INDEX(リスト!$I$29:$I$55,SMALL(IF(リスト!$I$29:$I$55&lt;&gt;"",ROW($A$1:$A$27)),ROW($A17))),"")</f>
        <v/>
      </c>
      <c r="O23" s="177" t="str">
        <f>IF($N23="","",IF(INDEX(設定!$AF$8:$AF$36,MATCH(SUBSTITUTE($N23,設定!$M$5,""),設定!$AE$8:$AE$36,0))&lt;&gt;"",INDEX(設定!$AF$8:$AF$36,MATCH(SUBSTITUTE($N23,設定!$M$5,""),設定!$AE$8:$AE$36,0)),IF(AND(ISERROR(FIND("H",$N23)),ISERROR(FIND("SC",$N23))),IF(ISERROR(FIND("W",$N23)),IF(ISERROR(FIND("跳",$N23)),IF(ISERROR(FIND("投",$N23)),設定!$V$17,設定!$V$21),設定!$V$20),設定!$V$19),設定!$V$18)))</f>
        <v/>
      </c>
      <c r="P23" s="176" t="str">
        <f>IF($N23="","",COUNTIF(②女子申込!$H$8:$AB$107,$N23))</f>
        <v/>
      </c>
      <c r="Q23" s="177" t="str">
        <f t="shared" si="3"/>
        <v/>
      </c>
    </row>
    <row r="24" spans="2:17" ht="18" customHeight="1" x14ac:dyDescent="0.55000000000000004">
      <c r="B24" s="176" t="str" cm="1">
        <f t="array" ref="B24">IFERROR(INDEX(リスト!$F$2:$F$28,SMALL(IF(リスト!$F$2:$F$28&lt;&gt;"",ROW($A$1:$A$27)),ROW($A18))),"")</f>
        <v/>
      </c>
      <c r="C24" s="177" t="str">
        <f>IF($B24="","",IF(INDEX(設定!$AA$8:$AA$36,MATCH(SUBSTITUTE($B24,設定!$F$5,""),設定!$Z$8:$Z$36,0))&lt;&gt;"",INDEX(設定!$AA$8:$AA$36,MATCH(SUBSTITUTE($B24,設定!$F$5,""),設定!$Z$8:$Z$36,0)),IF(AND(ISERROR(FIND("H",$B24)),ISERROR(FIND("SC",$B24))),IF(ISERROR(FIND("W",$B24)),IF(ISERROR(FIND("跳",$B24)),IF(ISERROR(FIND("投",$B24)),設定!$V$7,設定!$V$11),設定!$V$10),設定!$V$9),設定!$V$8)))</f>
        <v/>
      </c>
      <c r="D24" s="176" t="str">
        <f>IF($B24="","",COUNTIF(②男子申込!$H$8:$AB$107,$B24))</f>
        <v/>
      </c>
      <c r="E24" s="177" t="str">
        <f t="shared" si="0"/>
        <v/>
      </c>
      <c r="F24" s="176" t="str" cm="1">
        <f t="array" ref="F24">IFERROR(INDEX(リスト!$I$2:$I$28,SMALL(IF(リスト!$I$2:$I$28&lt;&gt;"",ROW($A$1:$A$27)),ROW($A18))),"")</f>
        <v/>
      </c>
      <c r="G24" s="177" t="str">
        <f>IF($F24="","",IF(INDEX(設定!$AA$8:$AA$36,MATCH(SUBSTITUTE($F24,設定!$F$5,""),設定!$Z$8:$Z$36,0))&lt;&gt;"",INDEX(設定!$AA$8:$AA$36,MATCH(SUBSTITUTE($F24,設定!$F$5,""),設定!$Z$8:$Z$36,0)),IF(AND(ISERROR(FIND("H",$F24)),ISERROR(FIND("SC",$F24))),IF(ISERROR(FIND("W",$F24)),IF(ISERROR(FIND("跳",$F24)),IF(ISERROR(FIND("投",$F24)),設定!$V$7,設定!$V$11),設定!$V$10),設定!$V$9),設定!$V$8)))</f>
        <v/>
      </c>
      <c r="H24" s="176" t="str">
        <f>IF($F24="","",COUNTIF(②女子申込!$H$8:$AB$107,$F24))</f>
        <v/>
      </c>
      <c r="I24" s="177" t="str">
        <f t="shared" si="1"/>
        <v/>
      </c>
      <c r="J24" s="176" t="str" cm="1">
        <f t="array" ref="J24">IFERROR(INDEX(リスト!$F$29:$F$55,SMALL(IF(リスト!$F$29:$F$55&lt;&gt;"",ROW($A$1:$A$27)),ROW($A18))),"")</f>
        <v/>
      </c>
      <c r="K24" s="177" t="str">
        <f>IF($J24="","",IF(INDEX(設定!$AF$8:$AF$36,MATCH(SUBSTITUTE($J24,設定!$M$5,""),設定!$AE$8:$AE$36,0))&lt;&gt;"",INDEX(設定!$AF$8:$AF$36,MATCH(SUBSTITUTE($J24,設定!$M$5,""),設定!$AE$8:$AE$36,0)),IF(AND(ISERROR(FIND("H",$J24)),ISERROR(FIND("SC",$J24))),IF(ISERROR(FIND("W",$J24)),IF(ISERROR(FIND("跳",$J24)),IF(ISERROR(FIND("投",$J24)),設定!$V$17,設定!$V$21),設定!$V$20),設定!$V$19),設定!$V$18)))</f>
        <v/>
      </c>
      <c r="L24" s="176" t="str">
        <f>IF($J24="","",COUNTIF(②男子申込!$H$8:$AB$107,$J24))</f>
        <v/>
      </c>
      <c r="M24" s="177" t="str">
        <f t="shared" si="2"/>
        <v/>
      </c>
      <c r="N24" s="176" t="str" cm="1">
        <f t="array" ref="N24">IFERROR(INDEX(リスト!$I$29:$I$55,SMALL(IF(リスト!$I$29:$I$55&lt;&gt;"",ROW($A$1:$A$27)),ROW($A18))),"")</f>
        <v/>
      </c>
      <c r="O24" s="177" t="str">
        <f>IF($N24="","",IF(INDEX(設定!$AF$8:$AF$36,MATCH(SUBSTITUTE($N24,設定!$M$5,""),設定!$AE$8:$AE$36,0))&lt;&gt;"",INDEX(設定!$AF$8:$AF$36,MATCH(SUBSTITUTE($N24,設定!$M$5,""),設定!$AE$8:$AE$36,0)),IF(AND(ISERROR(FIND("H",$N24)),ISERROR(FIND("SC",$N24))),IF(ISERROR(FIND("W",$N24)),IF(ISERROR(FIND("跳",$N24)),IF(ISERROR(FIND("投",$N24)),設定!$V$17,設定!$V$21),設定!$V$20),設定!$V$19),設定!$V$18)))</f>
        <v/>
      </c>
      <c r="P24" s="176" t="str">
        <f>IF($N24="","",COUNTIF(②女子申込!$H$8:$AB$107,$N24))</f>
        <v/>
      </c>
      <c r="Q24" s="177" t="str">
        <f t="shared" si="3"/>
        <v/>
      </c>
    </row>
    <row r="25" spans="2:17" ht="18" customHeight="1" x14ac:dyDescent="0.55000000000000004">
      <c r="B25" s="176" t="str" cm="1">
        <f t="array" ref="B25">IFERROR(INDEX(リスト!$F$2:$F$28,SMALL(IF(リスト!$F$2:$F$28&lt;&gt;"",ROW($A$1:$A$27)),ROW($A19))),"")</f>
        <v/>
      </c>
      <c r="C25" s="177" t="str">
        <f>IF($B25="","",IF(INDEX(設定!$AA$8:$AA$36,MATCH(SUBSTITUTE($B25,設定!$F$5,""),設定!$Z$8:$Z$36,0))&lt;&gt;"",INDEX(設定!$AA$8:$AA$36,MATCH(SUBSTITUTE($B25,設定!$F$5,""),設定!$Z$8:$Z$36,0)),IF(AND(ISERROR(FIND("H",$B25)),ISERROR(FIND("SC",$B25))),IF(ISERROR(FIND("W",$B25)),IF(ISERROR(FIND("跳",$B25)),IF(ISERROR(FIND("投",$B25)),設定!$V$7,設定!$V$11),設定!$V$10),設定!$V$9),設定!$V$8)))</f>
        <v/>
      </c>
      <c r="D25" s="176" t="str">
        <f>IF($B25="","",COUNTIF(②男子申込!$H$8:$AB$107,$B25))</f>
        <v/>
      </c>
      <c r="E25" s="177" t="str">
        <f t="shared" si="0"/>
        <v/>
      </c>
      <c r="F25" s="176" t="str" cm="1">
        <f t="array" ref="F25">IFERROR(INDEX(リスト!$I$2:$I$28,SMALL(IF(リスト!$I$2:$I$28&lt;&gt;"",ROW($A$1:$A$27)),ROW($A19))),"")</f>
        <v/>
      </c>
      <c r="G25" s="177" t="str">
        <f>IF($F25="","",IF(INDEX(設定!$AA$8:$AA$36,MATCH(SUBSTITUTE($F25,設定!$F$5,""),設定!$Z$8:$Z$36,0))&lt;&gt;"",INDEX(設定!$AA$8:$AA$36,MATCH(SUBSTITUTE($F25,設定!$F$5,""),設定!$Z$8:$Z$36,0)),IF(AND(ISERROR(FIND("H",$F25)),ISERROR(FIND("SC",$F25))),IF(ISERROR(FIND("W",$F25)),IF(ISERROR(FIND("跳",$F25)),IF(ISERROR(FIND("投",$F25)),設定!$V$7,設定!$V$11),設定!$V$10),設定!$V$9),設定!$V$8)))</f>
        <v/>
      </c>
      <c r="H25" s="176" t="str">
        <f>IF($F25="","",COUNTIF(②女子申込!$H$8:$AB$107,$F25))</f>
        <v/>
      </c>
      <c r="I25" s="177" t="str">
        <f t="shared" si="1"/>
        <v/>
      </c>
      <c r="J25" s="176" t="str" cm="1">
        <f t="array" ref="J25">IFERROR(INDEX(リスト!$F$29:$F$55,SMALL(IF(リスト!$F$29:$F$55&lt;&gt;"",ROW($A$1:$A$27)),ROW($A19))),"")</f>
        <v/>
      </c>
      <c r="K25" s="177" t="str">
        <f>IF($J25="","",IF(INDEX(設定!$AF$8:$AF$36,MATCH(SUBSTITUTE($J25,設定!$M$5,""),設定!$AE$8:$AE$36,0))&lt;&gt;"",INDEX(設定!$AF$8:$AF$36,MATCH(SUBSTITUTE($J25,設定!$M$5,""),設定!$AE$8:$AE$36,0)),IF(AND(ISERROR(FIND("H",$J25)),ISERROR(FIND("SC",$J25))),IF(ISERROR(FIND("W",$J25)),IF(ISERROR(FIND("跳",$J25)),IF(ISERROR(FIND("投",$J25)),設定!$V$17,設定!$V$21),設定!$V$20),設定!$V$19),設定!$V$18)))</f>
        <v/>
      </c>
      <c r="L25" s="176" t="str">
        <f>IF($J25="","",COUNTIF(②男子申込!$H$8:$AB$107,$J25))</f>
        <v/>
      </c>
      <c r="M25" s="177" t="str">
        <f t="shared" si="2"/>
        <v/>
      </c>
      <c r="N25" s="176" t="str" cm="1">
        <f t="array" ref="N25">IFERROR(INDEX(リスト!$I$29:$I$55,SMALL(IF(リスト!$I$29:$I$55&lt;&gt;"",ROW($A$1:$A$27)),ROW($A19))),"")</f>
        <v/>
      </c>
      <c r="O25" s="177" t="str">
        <f>IF($N25="","",IF(INDEX(設定!$AF$8:$AF$36,MATCH(SUBSTITUTE($N25,設定!$M$5,""),設定!$AE$8:$AE$36,0))&lt;&gt;"",INDEX(設定!$AF$8:$AF$36,MATCH(SUBSTITUTE($N25,設定!$M$5,""),設定!$AE$8:$AE$36,0)),IF(AND(ISERROR(FIND("H",$N25)),ISERROR(FIND("SC",$N25))),IF(ISERROR(FIND("W",$N25)),IF(ISERROR(FIND("跳",$N25)),IF(ISERROR(FIND("投",$N25)),設定!$V$17,設定!$V$21),設定!$V$20),設定!$V$19),設定!$V$18)))</f>
        <v/>
      </c>
      <c r="P25" s="176" t="str">
        <f>IF($N25="","",COUNTIF(②女子申込!$H$8:$AB$107,$N25))</f>
        <v/>
      </c>
      <c r="Q25" s="177" t="str">
        <f t="shared" si="3"/>
        <v/>
      </c>
    </row>
    <row r="26" spans="2:17" ht="18" customHeight="1" x14ac:dyDescent="0.55000000000000004">
      <c r="B26" s="176" t="str" cm="1">
        <f t="array" ref="B26">IFERROR(INDEX(リスト!$F$2:$F$28,SMALL(IF(リスト!$F$2:$F$28&lt;&gt;"",ROW($A$1:$A$27)),ROW($A20))),"")</f>
        <v/>
      </c>
      <c r="C26" s="177" t="str">
        <f>IF($B26="","",IF(INDEX(設定!$AA$8:$AA$36,MATCH(SUBSTITUTE($B26,設定!$F$5,""),設定!$Z$8:$Z$36,0))&lt;&gt;"",INDEX(設定!$AA$8:$AA$36,MATCH(SUBSTITUTE($B26,設定!$F$5,""),設定!$Z$8:$Z$36,0)),IF(AND(ISERROR(FIND("H",$B26)),ISERROR(FIND("SC",$B26))),IF(ISERROR(FIND("W",$B26)),IF(ISERROR(FIND("跳",$B26)),IF(ISERROR(FIND("投",$B26)),設定!$V$7,設定!$V$11),設定!$V$10),設定!$V$9),設定!$V$8)))</f>
        <v/>
      </c>
      <c r="D26" s="176" t="str">
        <f>IF($B26="","",COUNTIF(②男子申込!$H$8:$AB$107,$B26))</f>
        <v/>
      </c>
      <c r="E26" s="177" t="str">
        <f t="shared" si="0"/>
        <v/>
      </c>
      <c r="F26" s="176" t="str" cm="1">
        <f t="array" ref="F26">IFERROR(INDEX(リスト!$I$2:$I$28,SMALL(IF(リスト!$I$2:$I$28&lt;&gt;"",ROW($A$1:$A$27)),ROW($A20))),"")</f>
        <v/>
      </c>
      <c r="G26" s="177" t="str">
        <f>IF($F26="","",IF(INDEX(設定!$AA$8:$AA$36,MATCH(SUBSTITUTE($F26,設定!$F$5,""),設定!$Z$8:$Z$36,0))&lt;&gt;"",INDEX(設定!$AA$8:$AA$36,MATCH(SUBSTITUTE($F26,設定!$F$5,""),設定!$Z$8:$Z$36,0)),IF(AND(ISERROR(FIND("H",$F26)),ISERROR(FIND("SC",$F26))),IF(ISERROR(FIND("W",$F26)),IF(ISERROR(FIND("跳",$F26)),IF(ISERROR(FIND("投",$F26)),設定!$V$7,設定!$V$11),設定!$V$10),設定!$V$9),設定!$V$8)))</f>
        <v/>
      </c>
      <c r="H26" s="176" t="str">
        <f>IF($F26="","",COUNTIF(②女子申込!$H$8:$AB$107,$F26))</f>
        <v/>
      </c>
      <c r="I26" s="177" t="str">
        <f t="shared" si="1"/>
        <v/>
      </c>
      <c r="J26" s="176" t="str" cm="1">
        <f t="array" ref="J26">IFERROR(INDEX(リスト!$F$29:$F$55,SMALL(IF(リスト!$F$29:$F$55&lt;&gt;"",ROW($A$1:$A$27)),ROW($A20))),"")</f>
        <v/>
      </c>
      <c r="K26" s="177" t="str">
        <f>IF($J26="","",IF(INDEX(設定!$AF$8:$AF$36,MATCH(SUBSTITUTE($J26,設定!$M$5,""),設定!$AE$8:$AE$36,0))&lt;&gt;"",INDEX(設定!$AF$8:$AF$36,MATCH(SUBSTITUTE($J26,設定!$M$5,""),設定!$AE$8:$AE$36,0)),IF(AND(ISERROR(FIND("H",$J26)),ISERROR(FIND("SC",$J26))),IF(ISERROR(FIND("W",$J26)),IF(ISERROR(FIND("跳",$J26)),IF(ISERROR(FIND("投",$J26)),設定!$V$17,設定!$V$21),設定!$V$20),設定!$V$19),設定!$V$18)))</f>
        <v/>
      </c>
      <c r="L26" s="176" t="str">
        <f>IF($J26="","",COUNTIF(②男子申込!$H$8:$AB$107,$J26))</f>
        <v/>
      </c>
      <c r="M26" s="177" t="str">
        <f t="shared" si="2"/>
        <v/>
      </c>
      <c r="N26" s="176" t="str" cm="1">
        <f t="array" ref="N26">IFERROR(INDEX(リスト!$I$29:$I$55,SMALL(IF(リスト!$I$29:$I$55&lt;&gt;"",ROW($A$1:$A$27)),ROW($A20))),"")</f>
        <v/>
      </c>
      <c r="O26" s="177" t="str">
        <f>IF($N26="","",IF(INDEX(設定!$AF$8:$AF$36,MATCH(SUBSTITUTE($N26,設定!$M$5,""),設定!$AE$8:$AE$36,0))&lt;&gt;"",INDEX(設定!$AF$8:$AF$36,MATCH(SUBSTITUTE($N26,設定!$M$5,""),設定!$AE$8:$AE$36,0)),IF(AND(ISERROR(FIND("H",$N26)),ISERROR(FIND("SC",$N26))),IF(ISERROR(FIND("W",$N26)),IF(ISERROR(FIND("跳",$N26)),IF(ISERROR(FIND("投",$N26)),設定!$V$17,設定!$V$21),設定!$V$20),設定!$V$19),設定!$V$18)))</f>
        <v/>
      </c>
      <c r="P26" s="176" t="str">
        <f>IF($N26="","",COUNTIF(②女子申込!$H$8:$AB$107,$N26))</f>
        <v/>
      </c>
      <c r="Q26" s="177" t="str">
        <f t="shared" si="3"/>
        <v/>
      </c>
    </row>
    <row r="27" spans="2:17" ht="18" customHeight="1" x14ac:dyDescent="0.55000000000000004">
      <c r="B27" s="176" t="str" cm="1">
        <f t="array" ref="B27">IFERROR(INDEX(リスト!$F$2:$F$28,SMALL(IF(リスト!$F$2:$F$28&lt;&gt;"",ROW($A$1:$A$27)),ROW($A21))),"")</f>
        <v/>
      </c>
      <c r="C27" s="177" t="str">
        <f>IF($B27="","",IF(INDEX(設定!$AA$8:$AA$36,MATCH(SUBSTITUTE($B27,設定!$F$5,""),設定!$Z$8:$Z$36,0))&lt;&gt;"",INDEX(設定!$AA$8:$AA$36,MATCH(SUBSTITUTE($B27,設定!$F$5,""),設定!$Z$8:$Z$36,0)),IF(AND(ISERROR(FIND("H",$B27)),ISERROR(FIND("SC",$B27))),IF(ISERROR(FIND("W",$B27)),IF(ISERROR(FIND("跳",$B27)),IF(ISERROR(FIND("投",$B27)),設定!$V$7,設定!$V$11),設定!$V$10),設定!$V$9),設定!$V$8)))</f>
        <v/>
      </c>
      <c r="D27" s="176" t="str">
        <f>IF($B27="","",COUNTIF(②男子申込!$H$8:$AB$107,$B27))</f>
        <v/>
      </c>
      <c r="E27" s="177" t="str">
        <f t="shared" si="0"/>
        <v/>
      </c>
      <c r="F27" s="176" t="str" cm="1">
        <f t="array" ref="F27">IFERROR(INDEX(リスト!$I$2:$I$28,SMALL(IF(リスト!$I$2:$I$28&lt;&gt;"",ROW($A$1:$A$27)),ROW($A21))),"")</f>
        <v/>
      </c>
      <c r="G27" s="177" t="str">
        <f>IF($F27="","",IF(INDEX(設定!$AA$8:$AA$36,MATCH(SUBSTITUTE($F27,設定!$F$5,""),設定!$Z$8:$Z$36,0))&lt;&gt;"",INDEX(設定!$AA$8:$AA$36,MATCH(SUBSTITUTE($F27,設定!$F$5,""),設定!$Z$8:$Z$36,0)),IF(AND(ISERROR(FIND("H",$F27)),ISERROR(FIND("SC",$F27))),IF(ISERROR(FIND("W",$F27)),IF(ISERROR(FIND("跳",$F27)),IF(ISERROR(FIND("投",$F27)),設定!$V$7,設定!$V$11),設定!$V$10),設定!$V$9),設定!$V$8)))</f>
        <v/>
      </c>
      <c r="H27" s="176" t="str">
        <f>IF($F27="","",COUNTIF(②女子申込!$H$8:$AB$107,$F27))</f>
        <v/>
      </c>
      <c r="I27" s="177" t="str">
        <f t="shared" si="1"/>
        <v/>
      </c>
      <c r="J27" s="176" t="str" cm="1">
        <f t="array" ref="J27">IFERROR(INDEX(リスト!$F$29:$F$55,SMALL(IF(リスト!$F$29:$F$55&lt;&gt;"",ROW($A$1:$A$27)),ROW($A21))),"")</f>
        <v/>
      </c>
      <c r="K27" s="177" t="str">
        <f>IF($J27="","",IF(INDEX(設定!$AF$8:$AF$36,MATCH(SUBSTITUTE($J27,設定!$M$5,""),設定!$AE$8:$AE$36,0))&lt;&gt;"",INDEX(設定!$AF$8:$AF$36,MATCH(SUBSTITUTE($J27,設定!$M$5,""),設定!$AE$8:$AE$36,0)),IF(AND(ISERROR(FIND("H",$J27)),ISERROR(FIND("SC",$J27))),IF(ISERROR(FIND("W",$J27)),IF(ISERROR(FIND("跳",$J27)),IF(ISERROR(FIND("投",$J27)),設定!$V$17,設定!$V$21),設定!$V$20),設定!$V$19),設定!$V$18)))</f>
        <v/>
      </c>
      <c r="L27" s="176" t="str">
        <f>IF($J27="","",COUNTIF(②男子申込!$H$8:$AB$107,$J27))</f>
        <v/>
      </c>
      <c r="M27" s="177" t="str">
        <f t="shared" si="2"/>
        <v/>
      </c>
      <c r="N27" s="176" t="str" cm="1">
        <f t="array" ref="N27">IFERROR(INDEX(リスト!$I$29:$I$55,SMALL(IF(リスト!$I$29:$I$55&lt;&gt;"",ROW($A$1:$A$27)),ROW($A21))),"")</f>
        <v/>
      </c>
      <c r="O27" s="177" t="str">
        <f>IF($N27="","",IF(INDEX(設定!$AF$8:$AF$36,MATCH(SUBSTITUTE($N27,設定!$M$5,""),設定!$AE$8:$AE$36,0))&lt;&gt;"",INDEX(設定!$AF$8:$AF$36,MATCH(SUBSTITUTE($N27,設定!$M$5,""),設定!$AE$8:$AE$36,0)),IF(AND(ISERROR(FIND("H",$N27)),ISERROR(FIND("SC",$N27))),IF(ISERROR(FIND("W",$N27)),IF(ISERROR(FIND("跳",$N27)),IF(ISERROR(FIND("投",$N27)),設定!$V$17,設定!$V$21),設定!$V$20),設定!$V$19),設定!$V$18)))</f>
        <v/>
      </c>
      <c r="P27" s="176" t="str">
        <f>IF($N27="","",COUNTIF(②女子申込!$H$8:$AB$107,$N27))</f>
        <v/>
      </c>
      <c r="Q27" s="177" t="str">
        <f t="shared" si="3"/>
        <v/>
      </c>
    </row>
    <row r="28" spans="2:17" ht="18" customHeight="1" x14ac:dyDescent="0.55000000000000004">
      <c r="B28" s="176" t="str" cm="1">
        <f t="array" ref="B28">IFERROR(INDEX(リスト!$F$2:$F$28,SMALL(IF(リスト!$F$2:$F$28&lt;&gt;"",ROW($A$1:$A$27)),ROW($A22))),"")</f>
        <v/>
      </c>
      <c r="C28" s="177" t="str">
        <f>IF($B28="","",IF(INDEX(設定!$AA$8:$AA$36,MATCH(SUBSTITUTE($B28,設定!$F$5,""),設定!$Z$8:$Z$36,0))&lt;&gt;"",INDEX(設定!$AA$8:$AA$36,MATCH(SUBSTITUTE($B28,設定!$F$5,""),設定!$Z$8:$Z$36,0)),IF(AND(ISERROR(FIND("H",$B28)),ISERROR(FIND("SC",$B28))),IF(ISERROR(FIND("W",$B28)),IF(ISERROR(FIND("跳",$B28)),IF(ISERROR(FIND("投",$B28)),設定!$V$7,設定!$V$11),設定!$V$10),設定!$V$9),設定!$V$8)))</f>
        <v/>
      </c>
      <c r="D28" s="176" t="str">
        <f>IF($B28="","",COUNTIF(②男子申込!$H$8:$AB$107,$B28))</f>
        <v/>
      </c>
      <c r="E28" s="177" t="str">
        <f t="shared" si="0"/>
        <v/>
      </c>
      <c r="F28" s="176" t="str" cm="1">
        <f t="array" ref="F28">IFERROR(INDEX(リスト!$I$2:$I$28,SMALL(IF(リスト!$I$2:$I$28&lt;&gt;"",ROW($A$1:$A$27)),ROW($A22))),"")</f>
        <v/>
      </c>
      <c r="G28" s="177" t="str">
        <f>IF($F28="","",IF(INDEX(設定!$AA$8:$AA$36,MATCH(SUBSTITUTE($F28,設定!$F$5,""),設定!$Z$8:$Z$36,0))&lt;&gt;"",INDEX(設定!$AA$8:$AA$36,MATCH(SUBSTITUTE($F28,設定!$F$5,""),設定!$Z$8:$Z$36,0)),IF(AND(ISERROR(FIND("H",$F28)),ISERROR(FIND("SC",$F28))),IF(ISERROR(FIND("W",$F28)),IF(ISERROR(FIND("跳",$F28)),IF(ISERROR(FIND("投",$F28)),設定!$V$7,設定!$V$11),設定!$V$10),設定!$V$9),設定!$V$8)))</f>
        <v/>
      </c>
      <c r="H28" s="176" t="str">
        <f>IF($F28="","",COUNTIF(②女子申込!$H$8:$AB$107,$F28))</f>
        <v/>
      </c>
      <c r="I28" s="177" t="str">
        <f t="shared" si="1"/>
        <v/>
      </c>
      <c r="J28" s="176" t="str" cm="1">
        <f t="array" ref="J28">IFERROR(INDEX(リスト!$F$29:$F$55,SMALL(IF(リスト!$F$29:$F$55&lt;&gt;"",ROW($A$1:$A$27)),ROW($A22))),"")</f>
        <v/>
      </c>
      <c r="K28" s="177" t="str">
        <f>IF($J28="","",IF(INDEX(設定!$AF$8:$AF$36,MATCH(SUBSTITUTE($J28,設定!$M$5,""),設定!$AE$8:$AE$36,0))&lt;&gt;"",INDEX(設定!$AF$8:$AF$36,MATCH(SUBSTITUTE($J28,設定!$M$5,""),設定!$AE$8:$AE$36,0)),IF(AND(ISERROR(FIND("H",$J28)),ISERROR(FIND("SC",$J28))),IF(ISERROR(FIND("W",$J28)),IF(ISERROR(FIND("跳",$J28)),IF(ISERROR(FIND("投",$J28)),設定!$V$17,設定!$V$21),設定!$V$20),設定!$V$19),設定!$V$18)))</f>
        <v/>
      </c>
      <c r="L28" s="176" t="str">
        <f>IF($J28="","",COUNTIF(②男子申込!$H$8:$AB$107,$J28))</f>
        <v/>
      </c>
      <c r="M28" s="177" t="str">
        <f t="shared" si="2"/>
        <v/>
      </c>
      <c r="N28" s="176" t="str" cm="1">
        <f t="array" ref="N28">IFERROR(INDEX(リスト!$I$29:$I$55,SMALL(IF(リスト!$I$29:$I$55&lt;&gt;"",ROW($A$1:$A$27)),ROW($A22))),"")</f>
        <v/>
      </c>
      <c r="O28" s="177" t="str">
        <f>IF($N28="","",IF(INDEX(設定!$AF$8:$AF$36,MATCH(SUBSTITUTE($N28,設定!$M$5,""),設定!$AE$8:$AE$36,0))&lt;&gt;"",INDEX(設定!$AF$8:$AF$36,MATCH(SUBSTITUTE($N28,設定!$M$5,""),設定!$AE$8:$AE$36,0)),IF(AND(ISERROR(FIND("H",$N28)),ISERROR(FIND("SC",$N28))),IF(ISERROR(FIND("W",$N28)),IF(ISERROR(FIND("跳",$N28)),IF(ISERROR(FIND("投",$N28)),設定!$V$17,設定!$V$21),設定!$V$20),設定!$V$19),設定!$V$18)))</f>
        <v/>
      </c>
      <c r="P28" s="176" t="str">
        <f>IF($N28="","",COUNTIF(②女子申込!$H$8:$AB$107,$N28))</f>
        <v/>
      </c>
      <c r="Q28" s="177" t="str">
        <f t="shared" si="3"/>
        <v/>
      </c>
    </row>
    <row r="29" spans="2:17" ht="18" customHeight="1" x14ac:dyDescent="0.55000000000000004">
      <c r="B29" s="176" t="str" cm="1">
        <f t="array" ref="B29">IFERROR(INDEX(リスト!$F$2:$F$28,SMALL(IF(リスト!$F$2:$F$28&lt;&gt;"",ROW($A$1:$A$27)),ROW($A23))),"")</f>
        <v/>
      </c>
      <c r="C29" s="177" t="str">
        <f>IF($B29="","",IF(INDEX(設定!$AA$8:$AA$36,MATCH(SUBSTITUTE($B29,設定!$F$5,""),設定!$Z$8:$Z$36,0))&lt;&gt;"",INDEX(設定!$AA$8:$AA$36,MATCH(SUBSTITUTE($B29,設定!$F$5,""),設定!$Z$8:$Z$36,0)),IF(AND(ISERROR(FIND("H",$B29)),ISERROR(FIND("SC",$B29))),IF(ISERROR(FIND("W",$B29)),IF(ISERROR(FIND("跳",$B29)),IF(ISERROR(FIND("投",$B29)),設定!$V$7,設定!$V$11),設定!$V$10),設定!$V$9),設定!$V$8)))</f>
        <v/>
      </c>
      <c r="D29" s="176" t="str">
        <f>IF($B29="","",COUNTIF(②男子申込!$H$8:$AB$107,$B29))</f>
        <v/>
      </c>
      <c r="E29" s="177" t="str">
        <f t="shared" si="0"/>
        <v/>
      </c>
      <c r="F29" s="176" t="str" cm="1">
        <f t="array" ref="F29">IFERROR(INDEX(リスト!$I$2:$I$28,SMALL(IF(リスト!$I$2:$I$28&lt;&gt;"",ROW($A$1:$A$27)),ROW($A23))),"")</f>
        <v/>
      </c>
      <c r="G29" s="177" t="str">
        <f>IF($F29="","",IF(INDEX(設定!$AA$8:$AA$36,MATCH(SUBSTITUTE($F29,設定!$F$5,""),設定!$Z$8:$Z$36,0))&lt;&gt;"",INDEX(設定!$AA$8:$AA$36,MATCH(SUBSTITUTE($F29,設定!$F$5,""),設定!$Z$8:$Z$36,0)),IF(AND(ISERROR(FIND("H",$F29)),ISERROR(FIND("SC",$F29))),IF(ISERROR(FIND("W",$F29)),IF(ISERROR(FIND("跳",$F29)),IF(ISERROR(FIND("投",$F29)),設定!$V$7,設定!$V$11),設定!$V$10),設定!$V$9),設定!$V$8)))</f>
        <v/>
      </c>
      <c r="H29" s="176" t="str">
        <f>IF($F29="","",COUNTIF(②女子申込!$H$8:$AB$107,$F29))</f>
        <v/>
      </c>
      <c r="I29" s="177" t="str">
        <f t="shared" si="1"/>
        <v/>
      </c>
      <c r="J29" s="176" t="str" cm="1">
        <f t="array" ref="J29">IFERROR(INDEX(リスト!$F$29:$F$55,SMALL(IF(リスト!$F$29:$F$55&lt;&gt;"",ROW($A$1:$A$27)),ROW($A23))),"")</f>
        <v/>
      </c>
      <c r="K29" s="177" t="str">
        <f>IF($J29="","",IF(INDEX(設定!$AF$8:$AF$36,MATCH(SUBSTITUTE($J29,設定!$M$5,""),設定!$AE$8:$AE$36,0))&lt;&gt;"",INDEX(設定!$AF$8:$AF$36,MATCH(SUBSTITUTE($J29,設定!$M$5,""),設定!$AE$8:$AE$36,0)),IF(AND(ISERROR(FIND("H",$J29)),ISERROR(FIND("SC",$J29))),IF(ISERROR(FIND("W",$J29)),IF(ISERROR(FIND("跳",$J29)),IF(ISERROR(FIND("投",$J29)),設定!$V$17,設定!$V$21),設定!$V$20),設定!$V$19),設定!$V$18)))</f>
        <v/>
      </c>
      <c r="L29" s="176" t="str">
        <f>IF($J29="","",COUNTIF(②男子申込!$H$8:$AB$107,$J29))</f>
        <v/>
      </c>
      <c r="M29" s="177" t="str">
        <f t="shared" si="2"/>
        <v/>
      </c>
      <c r="N29" s="176" t="str" cm="1">
        <f t="array" ref="N29">IFERROR(INDEX(リスト!$I$29:$I$55,SMALL(IF(リスト!$I$29:$I$55&lt;&gt;"",ROW($A$1:$A$27)),ROW($A23))),"")</f>
        <v/>
      </c>
      <c r="O29" s="177" t="str">
        <f>IF($N29="","",IF(INDEX(設定!$AF$8:$AF$36,MATCH(SUBSTITUTE($N29,設定!$M$5,""),設定!$AE$8:$AE$36,0))&lt;&gt;"",INDEX(設定!$AF$8:$AF$36,MATCH(SUBSTITUTE($N29,設定!$M$5,""),設定!$AE$8:$AE$36,0)),IF(AND(ISERROR(FIND("H",$N29)),ISERROR(FIND("SC",$N29))),IF(ISERROR(FIND("W",$N29)),IF(ISERROR(FIND("跳",$N29)),IF(ISERROR(FIND("投",$N29)),設定!$V$17,設定!$V$21),設定!$V$20),設定!$V$19),設定!$V$18)))</f>
        <v/>
      </c>
      <c r="P29" s="176" t="str">
        <f>IF($N29="","",COUNTIF(②女子申込!$H$8:$AB$107,$N29))</f>
        <v/>
      </c>
      <c r="Q29" s="177" t="str">
        <f t="shared" si="3"/>
        <v/>
      </c>
    </row>
    <row r="30" spans="2:17" ht="18" customHeight="1" x14ac:dyDescent="0.55000000000000004">
      <c r="B30" s="176" t="str" cm="1">
        <f t="array" ref="B30">IFERROR(INDEX(リスト!$F$2:$F$28,SMALL(IF(リスト!$F$2:$F$28&lt;&gt;"",ROW($A$1:$A$27)),ROW($A24))),"")</f>
        <v/>
      </c>
      <c r="C30" s="177" t="str">
        <f>IF($B30="","",IF(INDEX(設定!$AA$8:$AA$36,MATCH(SUBSTITUTE($B30,設定!$F$5,""),設定!$Z$8:$Z$36,0))&lt;&gt;"",INDEX(設定!$AA$8:$AA$36,MATCH(SUBSTITUTE($B30,設定!$F$5,""),設定!$Z$8:$Z$36,0)),IF(AND(ISERROR(FIND("H",$B30)),ISERROR(FIND("SC",$B30))),IF(ISERROR(FIND("W",$B30)),IF(ISERROR(FIND("跳",$B30)),IF(ISERROR(FIND("投",$B30)),設定!$V$7,設定!$V$11),設定!$V$10),設定!$V$9),設定!$V$8)))</f>
        <v/>
      </c>
      <c r="D30" s="176" t="str">
        <f>IF($B30="","",COUNTIF(②男子申込!$H$8:$AB$107,$B30))</f>
        <v/>
      </c>
      <c r="E30" s="177" t="str">
        <f t="shared" si="0"/>
        <v/>
      </c>
      <c r="F30" s="176" t="str" cm="1">
        <f t="array" ref="F30">IFERROR(INDEX(リスト!$I$2:$I$28,SMALL(IF(リスト!$I$2:$I$28&lt;&gt;"",ROW($A$1:$A$27)),ROW($A24))),"")</f>
        <v/>
      </c>
      <c r="G30" s="177" t="str">
        <f>IF($F30="","",IF(INDEX(設定!$AA$8:$AA$36,MATCH(SUBSTITUTE($F30,設定!$F$5,""),設定!$Z$8:$Z$36,0))&lt;&gt;"",INDEX(設定!$AA$8:$AA$36,MATCH(SUBSTITUTE($F30,設定!$F$5,""),設定!$Z$8:$Z$36,0)),IF(AND(ISERROR(FIND("H",$F30)),ISERROR(FIND("SC",$F30))),IF(ISERROR(FIND("W",$F30)),IF(ISERROR(FIND("跳",$F30)),IF(ISERROR(FIND("投",$F30)),設定!$V$7,設定!$V$11),設定!$V$10),設定!$V$9),設定!$V$8)))</f>
        <v/>
      </c>
      <c r="H30" s="176" t="str">
        <f>IF($F30="","",COUNTIF(②女子申込!$H$8:$AB$107,$F30))</f>
        <v/>
      </c>
      <c r="I30" s="177" t="str">
        <f t="shared" si="1"/>
        <v/>
      </c>
      <c r="J30" s="176" t="str" cm="1">
        <f t="array" ref="J30">IFERROR(INDEX(リスト!$F$29:$F$55,SMALL(IF(リスト!$F$29:$F$55&lt;&gt;"",ROW($A$1:$A$27)),ROW($A24))),"")</f>
        <v/>
      </c>
      <c r="K30" s="177" t="str">
        <f>IF($J30="","",IF(INDEX(設定!$AF$8:$AF$36,MATCH(SUBSTITUTE($J30,設定!$M$5,""),設定!$AE$8:$AE$36,0))&lt;&gt;"",INDEX(設定!$AF$8:$AF$36,MATCH(SUBSTITUTE($J30,設定!$M$5,""),設定!$AE$8:$AE$36,0)),IF(AND(ISERROR(FIND("H",$J30)),ISERROR(FIND("SC",$J30))),IF(ISERROR(FIND("W",$J30)),IF(ISERROR(FIND("跳",$J30)),IF(ISERROR(FIND("投",$J30)),設定!$V$17,設定!$V$21),設定!$V$20),設定!$V$19),設定!$V$18)))</f>
        <v/>
      </c>
      <c r="L30" s="176" t="str">
        <f>IF($J30="","",COUNTIF(②男子申込!$H$8:$AB$107,$J30))</f>
        <v/>
      </c>
      <c r="M30" s="177" t="str">
        <f t="shared" si="2"/>
        <v/>
      </c>
      <c r="N30" s="176" t="str" cm="1">
        <f t="array" ref="N30">IFERROR(INDEX(リスト!$I$29:$I$55,SMALL(IF(リスト!$I$29:$I$55&lt;&gt;"",ROW($A$1:$A$27)),ROW($A24))),"")</f>
        <v/>
      </c>
      <c r="O30" s="177" t="str">
        <f>IF($N30="","",IF(INDEX(設定!$AF$8:$AF$36,MATCH(SUBSTITUTE($N30,設定!$M$5,""),設定!$AE$8:$AE$36,0))&lt;&gt;"",INDEX(設定!$AF$8:$AF$36,MATCH(SUBSTITUTE($N30,設定!$M$5,""),設定!$AE$8:$AE$36,0)),IF(AND(ISERROR(FIND("H",$N30)),ISERROR(FIND("SC",$N30))),IF(ISERROR(FIND("W",$N30)),IF(ISERROR(FIND("跳",$N30)),IF(ISERROR(FIND("投",$N30)),設定!$V$17,設定!$V$21),設定!$V$20),設定!$V$19),設定!$V$18)))</f>
        <v/>
      </c>
      <c r="P30" s="176" t="str">
        <f>IF($N30="","",COUNTIF(②女子申込!$H$8:$AB$107,$N30))</f>
        <v/>
      </c>
      <c r="Q30" s="177" t="str">
        <f t="shared" si="3"/>
        <v/>
      </c>
    </row>
    <row r="31" spans="2:17" ht="18" customHeight="1" x14ac:dyDescent="0.55000000000000004">
      <c r="B31" s="176" t="str" cm="1">
        <f t="array" ref="B31">IFERROR(INDEX(リスト!$F$2:$F$28,SMALL(IF(リスト!$F$2:$F$28&lt;&gt;"",ROW($A$1:$A$27)),ROW($A25))),"")</f>
        <v/>
      </c>
      <c r="C31" s="177" t="str">
        <f>IF($B31="","",IF(INDEX(設定!$AA$8:$AA$36,MATCH(SUBSTITUTE($B31,設定!$F$5,""),設定!$Z$8:$Z$36,0))&lt;&gt;"",INDEX(設定!$AA$8:$AA$36,MATCH(SUBSTITUTE($B31,設定!$F$5,""),設定!$Z$8:$Z$36,0)),IF(AND(ISERROR(FIND("H",$B31)),ISERROR(FIND("SC",$B31))),IF(ISERROR(FIND("W",$B31)),IF(ISERROR(FIND("跳",$B31)),IF(ISERROR(FIND("投",$B31)),設定!$V$7,設定!$V$11),設定!$V$10),設定!$V$9),設定!$V$8)))</f>
        <v/>
      </c>
      <c r="D31" s="176" t="str">
        <f>IF($B31="","",COUNTIF(②男子申込!$H$8:$AB$107,$B31))</f>
        <v/>
      </c>
      <c r="E31" s="177" t="str">
        <f t="shared" si="0"/>
        <v/>
      </c>
      <c r="F31" s="176" t="str" cm="1">
        <f t="array" ref="F31">IFERROR(INDEX(リスト!$I$2:$I$28,SMALL(IF(リスト!$I$2:$I$28&lt;&gt;"",ROW($A$1:$A$27)),ROW($A25))),"")</f>
        <v/>
      </c>
      <c r="G31" s="177" t="str">
        <f>IF($F31="","",IF(INDEX(設定!$AA$8:$AA$36,MATCH(SUBSTITUTE($F31,設定!$F$5,""),設定!$Z$8:$Z$36,0))&lt;&gt;"",INDEX(設定!$AA$8:$AA$36,MATCH(SUBSTITUTE($F31,設定!$F$5,""),設定!$Z$8:$Z$36,0)),IF(AND(ISERROR(FIND("H",$F31)),ISERROR(FIND("SC",$F31))),IF(ISERROR(FIND("W",$F31)),IF(ISERROR(FIND("跳",$F31)),IF(ISERROR(FIND("投",$F31)),設定!$V$7,設定!$V$11),設定!$V$10),設定!$V$9),設定!$V$8)))</f>
        <v/>
      </c>
      <c r="H31" s="176" t="str">
        <f>IF($F31="","",COUNTIF(②女子申込!$H$8:$AB$107,$F31))</f>
        <v/>
      </c>
      <c r="I31" s="177" t="str">
        <f t="shared" si="1"/>
        <v/>
      </c>
      <c r="J31" s="176" t="str" cm="1">
        <f t="array" ref="J31">IFERROR(INDEX(リスト!$F$29:$F$55,SMALL(IF(リスト!$F$29:$F$55&lt;&gt;"",ROW($A$1:$A$27)),ROW($A25))),"")</f>
        <v/>
      </c>
      <c r="K31" s="177" t="str">
        <f>IF($J31="","",IF(INDEX(設定!$AF$8:$AF$36,MATCH(SUBSTITUTE($J31,設定!$M$5,""),設定!$AE$8:$AE$36,0))&lt;&gt;"",INDEX(設定!$AF$8:$AF$36,MATCH(SUBSTITUTE($J31,設定!$M$5,""),設定!$AE$8:$AE$36,0)),IF(AND(ISERROR(FIND("H",$J31)),ISERROR(FIND("SC",$J31))),IF(ISERROR(FIND("W",$J31)),IF(ISERROR(FIND("跳",$J31)),IF(ISERROR(FIND("投",$J31)),設定!$V$17,設定!$V$21),設定!$V$20),設定!$V$19),設定!$V$18)))</f>
        <v/>
      </c>
      <c r="L31" s="176" t="str">
        <f>IF($J31="","",COUNTIF(②男子申込!$H$8:$AB$107,$J31))</f>
        <v/>
      </c>
      <c r="M31" s="177" t="str">
        <f t="shared" si="2"/>
        <v/>
      </c>
      <c r="N31" s="176" t="str" cm="1">
        <f t="array" ref="N31">IFERROR(INDEX(リスト!$I$29:$I$55,SMALL(IF(リスト!$I$29:$I$55&lt;&gt;"",ROW($A$1:$A$27)),ROW($A25))),"")</f>
        <v/>
      </c>
      <c r="O31" s="177" t="str">
        <f>IF($N31="","",IF(INDEX(設定!$AF$8:$AF$36,MATCH(SUBSTITUTE($N31,設定!$M$5,""),設定!$AE$8:$AE$36,0))&lt;&gt;"",INDEX(設定!$AF$8:$AF$36,MATCH(SUBSTITUTE($N31,設定!$M$5,""),設定!$AE$8:$AE$36,0)),IF(AND(ISERROR(FIND("H",$N31)),ISERROR(FIND("SC",$N31))),IF(ISERROR(FIND("W",$N31)),IF(ISERROR(FIND("跳",$N31)),IF(ISERROR(FIND("投",$N31)),設定!$V$17,設定!$V$21),設定!$V$20),設定!$V$19),設定!$V$18)))</f>
        <v/>
      </c>
      <c r="P31" s="176" t="str">
        <f>IF($N31="","",COUNTIF(②女子申込!$H$8:$AB$107,$N31))</f>
        <v/>
      </c>
      <c r="Q31" s="177" t="str">
        <f t="shared" si="3"/>
        <v/>
      </c>
    </row>
    <row r="32" spans="2:17" ht="18" customHeight="1" x14ac:dyDescent="0.55000000000000004">
      <c r="B32" s="176" t="str" cm="1">
        <f t="array" ref="B32">IFERROR(INDEX(リスト!$F$2:$F$28,SMALL(IF(リスト!$F$2:$F$28&lt;&gt;"",ROW($A$1:$A$27)),ROW($A26))),"")</f>
        <v/>
      </c>
      <c r="C32" s="177" t="str">
        <f>IF($B32="","",IF(INDEX(設定!$AA$8:$AA$36,MATCH(SUBSTITUTE($B32,設定!$F$5,""),設定!$Z$8:$Z$36,0))&lt;&gt;"",INDEX(設定!$AA$8:$AA$36,MATCH(SUBSTITUTE($B32,設定!$F$5,""),設定!$Z$8:$Z$36,0)),IF(AND(ISERROR(FIND("H",$B32)),ISERROR(FIND("SC",$B32))),IF(ISERROR(FIND("W",$B32)),IF(ISERROR(FIND("跳",$B32)),IF(ISERROR(FIND("投",$B32)),設定!$V$7,設定!$V$11),設定!$V$10),設定!$V$9),設定!$V$8)))</f>
        <v/>
      </c>
      <c r="D32" s="176" t="str">
        <f>IF($B32="","",COUNTIF(②男子申込!$H$8:$AB$107,$B32))</f>
        <v/>
      </c>
      <c r="E32" s="177" t="str">
        <f t="shared" si="0"/>
        <v/>
      </c>
      <c r="F32" s="176" t="str" cm="1">
        <f t="array" ref="F32">IFERROR(INDEX(リスト!$I$2:$I$28,SMALL(IF(リスト!$I$2:$I$28&lt;&gt;"",ROW($A$1:$A$27)),ROW($A26))),"")</f>
        <v/>
      </c>
      <c r="G32" s="177" t="str">
        <f>IF($F32="","",IF(INDEX(設定!$AA$8:$AA$36,MATCH(SUBSTITUTE($F32,設定!$F$5,""),設定!$Z$8:$Z$36,0))&lt;&gt;"",INDEX(設定!$AA$8:$AA$36,MATCH(SUBSTITUTE($F32,設定!$F$5,""),設定!$Z$8:$Z$36,0)),IF(AND(ISERROR(FIND("H",$F32)),ISERROR(FIND("SC",$F32))),IF(ISERROR(FIND("W",$F32)),IF(ISERROR(FIND("跳",$F32)),IF(ISERROR(FIND("投",$F32)),設定!$V$7,設定!$V$11),設定!$V$10),設定!$V$9),設定!$V$8)))</f>
        <v/>
      </c>
      <c r="H32" s="176" t="str">
        <f>IF($F32="","",COUNTIF(②女子申込!$H$8:$AB$107,$F32))</f>
        <v/>
      </c>
      <c r="I32" s="177" t="str">
        <f t="shared" si="1"/>
        <v/>
      </c>
      <c r="J32" s="176" t="str" cm="1">
        <f t="array" ref="J32">IFERROR(INDEX(リスト!$F$29:$F$55,SMALL(IF(リスト!$F$29:$F$55&lt;&gt;"",ROW($A$1:$A$27)),ROW($A26))),"")</f>
        <v/>
      </c>
      <c r="K32" s="177" t="str">
        <f>IF($J32="","",IF(INDEX(設定!$AF$8:$AF$36,MATCH(SUBSTITUTE($J32,設定!$M$5,""),設定!$AE$8:$AE$36,0))&lt;&gt;"",INDEX(設定!$AF$8:$AF$36,MATCH(SUBSTITUTE($J32,設定!$M$5,""),設定!$AE$8:$AE$36,0)),IF(AND(ISERROR(FIND("H",$J32)),ISERROR(FIND("SC",$J32))),IF(ISERROR(FIND("W",$J32)),IF(ISERROR(FIND("跳",$J32)),IF(ISERROR(FIND("投",$J32)),設定!$V$17,設定!$V$21),設定!$V$20),設定!$V$19),設定!$V$18)))</f>
        <v/>
      </c>
      <c r="L32" s="176" t="str">
        <f>IF($J32="","",COUNTIF(②男子申込!$H$8:$AB$107,$J32))</f>
        <v/>
      </c>
      <c r="M32" s="177" t="str">
        <f t="shared" si="2"/>
        <v/>
      </c>
      <c r="N32" s="176" t="str" cm="1">
        <f t="array" ref="N32">IFERROR(INDEX(リスト!$I$29:$I$55,SMALL(IF(リスト!$I$29:$I$55&lt;&gt;"",ROW($A$1:$A$27)),ROW($A26))),"")</f>
        <v/>
      </c>
      <c r="O32" s="177" t="str">
        <f>IF($N32="","",IF(INDEX(設定!$AF$8:$AF$36,MATCH(SUBSTITUTE($N32,設定!$M$5,""),設定!$AE$8:$AE$36,0))&lt;&gt;"",INDEX(設定!$AF$8:$AF$36,MATCH(SUBSTITUTE($N32,設定!$M$5,""),設定!$AE$8:$AE$36,0)),IF(AND(ISERROR(FIND("H",$N32)),ISERROR(FIND("SC",$N32))),IF(ISERROR(FIND("W",$N32)),IF(ISERROR(FIND("跳",$N32)),IF(ISERROR(FIND("投",$N32)),設定!$V$17,設定!$V$21),設定!$V$20),設定!$V$19),設定!$V$18)))</f>
        <v/>
      </c>
      <c r="P32" s="176" t="str">
        <f>IF($N32="","",COUNTIF(②女子申込!$H$8:$AB$107,$N32))</f>
        <v/>
      </c>
      <c r="Q32" s="177" t="str">
        <f t="shared" si="3"/>
        <v/>
      </c>
    </row>
    <row r="33" spans="2:17" ht="18" customHeight="1" x14ac:dyDescent="0.55000000000000004">
      <c r="B33" s="176" t="str" cm="1">
        <f t="array" ref="B33">IFERROR(INDEX(リスト!$F$2:$F$28,SMALL(IF(リスト!$F$2:$F$28&lt;&gt;"",ROW($A$1:$A$27)),ROW($A27))),"")</f>
        <v/>
      </c>
      <c r="C33" s="177" t="str">
        <f>IF($B33="","",IF(INDEX(設定!$AA$8:$AA$36,MATCH(SUBSTITUTE($B33,設定!$F$5,""),設定!$Z$8:$Z$36,0))&lt;&gt;"",INDEX(設定!$AA$8:$AA$36,MATCH(SUBSTITUTE($B33,設定!$F$5,""),設定!$Z$8:$Z$36,0)),IF(AND(ISERROR(FIND("H",$B33)),ISERROR(FIND("SC",$B33))),IF(ISERROR(FIND("W",$B33)),IF(ISERROR(FIND("跳",$B33)),IF(ISERROR(FIND("投",$B33)),設定!$V$7,設定!$V$11),設定!$V$10),設定!$V$9),設定!$V$8)))</f>
        <v/>
      </c>
      <c r="D33" s="176" t="str">
        <f>IF($B33="","",COUNTIF(②男子申込!$H$8:$AB$107,$B33))</f>
        <v/>
      </c>
      <c r="E33" s="177" t="str">
        <f t="shared" si="0"/>
        <v/>
      </c>
      <c r="F33" s="176" t="str" cm="1">
        <f t="array" ref="F33">IFERROR(INDEX(リスト!$I$2:$I$28,SMALL(IF(リスト!$I$2:$I$28&lt;&gt;"",ROW($A$1:$A$27)),ROW($A27))),"")</f>
        <v/>
      </c>
      <c r="G33" s="177" t="str">
        <f>IF($F33="","",IF(INDEX(設定!$AA$8:$AA$36,MATCH(SUBSTITUTE($F33,設定!$F$5,""),設定!$Z$8:$Z$36,0))&lt;&gt;"",INDEX(設定!$AA$8:$AA$36,MATCH(SUBSTITUTE($F33,設定!$F$5,""),設定!$Z$8:$Z$36,0)),IF(AND(ISERROR(FIND("H",$F33)),ISERROR(FIND("SC",$F33))),IF(ISERROR(FIND("W",$F33)),IF(ISERROR(FIND("跳",$F33)),IF(ISERROR(FIND("投",$F33)),設定!$V$7,設定!$V$11),設定!$V$10),設定!$V$9),設定!$V$8)))</f>
        <v/>
      </c>
      <c r="H33" s="176" t="str">
        <f>IF($F33="","",COUNTIF(②女子申込!$H$8:$AB$107,$F33))</f>
        <v/>
      </c>
      <c r="I33" s="177" t="str">
        <f t="shared" si="1"/>
        <v/>
      </c>
      <c r="J33" s="176" t="str" cm="1">
        <f t="array" ref="J33">IFERROR(INDEX(リスト!$F$29:$F$55,SMALL(IF(リスト!$F$29:$F$55&lt;&gt;"",ROW($A$1:$A$27)),ROW($A27))),"")</f>
        <v/>
      </c>
      <c r="K33" s="177" t="str">
        <f>IF($J33="","",IF(INDEX(設定!$AF$8:$AF$36,MATCH(SUBSTITUTE($J33,設定!$M$5,""),設定!$AE$8:$AE$36,0))&lt;&gt;"",INDEX(設定!$AF$8:$AF$36,MATCH(SUBSTITUTE($J33,設定!$M$5,""),設定!$AE$8:$AE$36,0)),IF(AND(ISERROR(FIND("H",$J33)),ISERROR(FIND("SC",$J33))),IF(ISERROR(FIND("W",$J33)),IF(ISERROR(FIND("跳",$J33)),IF(ISERROR(FIND("投",$J33)),設定!$V$17,設定!$V$21),設定!$V$20),設定!$V$19),設定!$V$18)))</f>
        <v/>
      </c>
      <c r="L33" s="176" t="str">
        <f>IF($J33="","",COUNTIF(②男子申込!$H$8:$AB$107,$J33))</f>
        <v/>
      </c>
      <c r="M33" s="177" t="str">
        <f t="shared" si="2"/>
        <v/>
      </c>
      <c r="N33" s="176" t="str" cm="1">
        <f t="array" ref="N33">IFERROR(INDEX(リスト!$I$29:$I$55,SMALL(IF(リスト!$I$29:$I$55&lt;&gt;"",ROW($A$1:$A$27)),ROW($A27))),"")</f>
        <v/>
      </c>
      <c r="O33" s="177" t="str">
        <f>IF($N33="","",IF(INDEX(設定!$AF$8:$AF$36,MATCH(SUBSTITUTE($N33,設定!$M$5,""),設定!$AE$8:$AE$36,0))&lt;&gt;"",INDEX(設定!$AF$8:$AF$36,MATCH(SUBSTITUTE($N33,設定!$M$5,""),設定!$AE$8:$AE$36,0)),IF(AND(ISERROR(FIND("H",$N33)),ISERROR(FIND("SC",$N33))),IF(ISERROR(FIND("W",$N33)),IF(ISERROR(FIND("跳",$N33)),IF(ISERROR(FIND("投",$N33)),設定!$V$17,設定!$V$21),設定!$V$20),設定!$V$19),設定!$V$18)))</f>
        <v/>
      </c>
      <c r="P33" s="176" t="str">
        <f>IF($N33="","",COUNTIF(②女子申込!$H$8:$AB$107,$N33))</f>
        <v/>
      </c>
      <c r="Q33" s="177" t="str">
        <f t="shared" si="3"/>
        <v/>
      </c>
    </row>
    <row r="34" spans="2:17" ht="18" customHeight="1" x14ac:dyDescent="0.55000000000000004">
      <c r="B34" s="176" t="str" cm="1">
        <f t="array" ref="B34">IFERROR(INDEX(リスト!$F$2:$F$28,SMALL(IF(リスト!$F$2:$F$28&lt;&gt;"",ROW($A$1:$A$27)),ROW($A28))),"")</f>
        <v/>
      </c>
      <c r="C34" s="177" t="str">
        <f>IF($B34="","",IF(INDEX(設定!$AA$8:$AA$36,MATCH(SUBSTITUTE($B34,設定!$F$5,""),設定!$Z$8:$Z$36,0))&lt;&gt;"",INDEX(設定!$AA$8:$AA$36,MATCH(SUBSTITUTE($B34,設定!$F$5,""),設定!$Z$8:$Z$36,0)),IF(AND(ISERROR(FIND("H",$B34)),ISERROR(FIND("SC",$B34))),IF(ISERROR(FIND("W",$B34)),IF(ISERROR(FIND("跳",$B34)),IF(ISERROR(FIND("投",$B34)),設定!$V$7,設定!$V$11),設定!$V$10),設定!$V$9),設定!$V$8)))</f>
        <v/>
      </c>
      <c r="D34" s="176" t="str">
        <f>IF($B34="","",COUNTIF(②男子申込!$H$8:$AB$107,$B34))</f>
        <v/>
      </c>
      <c r="E34" s="177" t="str">
        <f t="shared" si="0"/>
        <v/>
      </c>
      <c r="F34" s="176" t="str" cm="1">
        <f t="array" ref="F34">IFERROR(INDEX(リスト!$I$2:$I$28,SMALL(IF(リスト!$I$2:$I$28&lt;&gt;"",ROW($A$1:$A$27)),ROW($A28))),"")</f>
        <v/>
      </c>
      <c r="G34" s="177" t="str">
        <f>IF($F34="","",IF(INDEX(設定!$AA$8:$AA$36,MATCH(SUBSTITUTE($F34,設定!$F$5,""),設定!$Z$8:$Z$36,0))&lt;&gt;"",INDEX(設定!$AA$8:$AA$36,MATCH(SUBSTITUTE($F34,設定!$F$5,""),設定!$Z$8:$Z$36,0)),IF(AND(ISERROR(FIND("H",$F34)),ISERROR(FIND("SC",$F34))),IF(ISERROR(FIND("W",$F34)),IF(ISERROR(FIND("跳",$F34)),IF(ISERROR(FIND("投",$F34)),設定!$V$7,設定!$V$11),設定!$V$10),設定!$V$9),設定!$V$8)))</f>
        <v/>
      </c>
      <c r="H34" s="176" t="str">
        <f>IF($F34="","",COUNTIF(②女子申込!$H$8:$AB$107,$F34))</f>
        <v/>
      </c>
      <c r="I34" s="177" t="str">
        <f t="shared" si="1"/>
        <v/>
      </c>
      <c r="J34" s="176" t="str" cm="1">
        <f t="array" ref="J34">IFERROR(INDEX(リスト!$F$29:$F$55,SMALL(IF(リスト!$F$29:$F$55&lt;&gt;"",ROW($A$1:$A$27)),ROW($A28))),"")</f>
        <v/>
      </c>
      <c r="K34" s="177" t="str">
        <f>IF($J34="","",IF(INDEX(設定!$AF$8:$AF$36,MATCH(SUBSTITUTE($J34,設定!$M$5,""),設定!$AE$8:$AE$36,0))&lt;&gt;"",INDEX(設定!$AF$8:$AF$36,MATCH(SUBSTITUTE($J34,設定!$M$5,""),設定!$AE$8:$AE$36,0)),IF(AND(ISERROR(FIND("H",$J34)),ISERROR(FIND("SC",$J34))),IF(ISERROR(FIND("W",$J34)),IF(ISERROR(FIND("跳",$J34)),IF(ISERROR(FIND("投",$J34)),設定!$V$17,設定!$V$21),設定!$V$20),設定!$V$19),設定!$V$18)))</f>
        <v/>
      </c>
      <c r="L34" s="176" t="str">
        <f>IF($J34="","",COUNTIF(②男子申込!$H$8:$AB$107,$J34))</f>
        <v/>
      </c>
      <c r="M34" s="177" t="str">
        <f t="shared" si="2"/>
        <v/>
      </c>
      <c r="N34" s="176" t="str" cm="1">
        <f t="array" ref="N34">IFERROR(INDEX(リスト!$I$29:$I$55,SMALL(IF(リスト!$I$29:$I$55&lt;&gt;"",ROW($A$1:$A$27)),ROW($A28))),"")</f>
        <v/>
      </c>
      <c r="O34" s="177" t="str">
        <f>IF($N34="","",IF(INDEX(設定!$AF$8:$AF$36,MATCH(SUBSTITUTE($N34,設定!$M$5,""),設定!$AE$8:$AE$36,0))&lt;&gt;"",INDEX(設定!$AF$8:$AF$36,MATCH(SUBSTITUTE($N34,設定!$M$5,""),設定!$AE$8:$AE$36,0)),IF(AND(ISERROR(FIND("H",$N34)),ISERROR(FIND("SC",$N34))),IF(ISERROR(FIND("W",$N34)),IF(ISERROR(FIND("跳",$N34)),IF(ISERROR(FIND("投",$N34)),設定!$V$17,設定!$V$21),設定!$V$20),設定!$V$19),設定!$V$18)))</f>
        <v/>
      </c>
      <c r="P34" s="176" t="str">
        <f>IF($N34="","",COUNTIF(②女子申込!$H$8:$AB$107,$N34))</f>
        <v/>
      </c>
      <c r="Q34" s="177" t="str">
        <f t="shared" si="3"/>
        <v/>
      </c>
    </row>
    <row r="35" spans="2:17" ht="18" customHeight="1" x14ac:dyDescent="0.55000000000000004">
      <c r="B35" s="302" t="str">
        <f>IF($B$37="","","男子"&amp;設定!$F$5)</f>
        <v>男子</v>
      </c>
      <c r="C35" s="302"/>
      <c r="D35" s="302"/>
      <c r="E35" s="302"/>
      <c r="F35" s="302" t="str">
        <f>IF($F$37="","","女子"&amp;設定!$F$5)</f>
        <v>女子</v>
      </c>
      <c r="G35" s="302"/>
      <c r="H35" s="302"/>
      <c r="I35" s="302"/>
      <c r="J35" s="302" t="str">
        <f>IF($J$37="","","男子"&amp;設定!$M$5)</f>
        <v/>
      </c>
      <c r="K35" s="302"/>
      <c r="L35" s="302"/>
      <c r="M35" s="302"/>
      <c r="N35" s="302" t="str">
        <f>IF($N$37="","","女子"&amp;設定!$M$5)</f>
        <v/>
      </c>
      <c r="O35" s="302"/>
      <c r="P35" s="302"/>
      <c r="Q35" s="302"/>
    </row>
    <row r="36" spans="2:17" ht="18" customHeight="1" x14ac:dyDescent="0.55000000000000004">
      <c r="B36" s="176" t="str">
        <f>IF(B$37&lt;&gt;"","種目","")</f>
        <v>種目</v>
      </c>
      <c r="C36" s="176" t="str">
        <f>IF(C$37&lt;&gt;"","価格","")</f>
        <v>価格</v>
      </c>
      <c r="D36" s="176" t="str">
        <f>IF(D$37&lt;&gt;"","申込人数","")</f>
        <v>申込人数</v>
      </c>
      <c r="E36" s="176" t="str">
        <f>IF(E$37&lt;&gt;"","小計","")</f>
        <v>小計</v>
      </c>
      <c r="F36" s="176" t="str">
        <f>IF(F$37&lt;&gt;"","種目","")</f>
        <v>種目</v>
      </c>
      <c r="G36" s="176" t="str">
        <f>IF(G$37&lt;&gt;"","価格","")</f>
        <v>価格</v>
      </c>
      <c r="H36" s="176" t="str">
        <f>IF(H$37&lt;&gt;"","申込人数","")</f>
        <v>申込人数</v>
      </c>
      <c r="I36" s="176" t="str">
        <f>IF(I$37&lt;&gt;"","小計","")</f>
        <v>小計</v>
      </c>
      <c r="J36" s="176" t="str">
        <f>IF(J$37&lt;&gt;"","種目","")</f>
        <v/>
      </c>
      <c r="K36" s="176" t="str">
        <f>IF(K$37&lt;&gt;"","価格","")</f>
        <v/>
      </c>
      <c r="L36" s="176" t="str">
        <f>IF(L$37&lt;&gt;"","申込人数","")</f>
        <v/>
      </c>
      <c r="M36" s="176" t="str">
        <f>IF(M$37&lt;&gt;"","小計","")</f>
        <v/>
      </c>
      <c r="N36" s="176" t="str">
        <f>IF(N$37&lt;&gt;"","種目","")</f>
        <v/>
      </c>
      <c r="O36" s="176" t="str">
        <f>IF(O$37&lt;&gt;"","価格","")</f>
        <v/>
      </c>
      <c r="P36" s="176" t="str">
        <f>IF(P$37&lt;&gt;"","申込人数","")</f>
        <v/>
      </c>
      <c r="Q36" s="176" t="str">
        <f>IF(Q$37&lt;&gt;"","小計","")</f>
        <v/>
      </c>
    </row>
    <row r="37" spans="2:17" ht="18" customHeight="1" x14ac:dyDescent="0.55000000000000004">
      <c r="B37" s="176" t="str" cm="1">
        <f t="array" ref="B37">IFERROR(INDEX(リスト!$M$2:$M$6,SMALL(IF(リスト!$M$2:$M$6&lt;&gt;"",ROW($A$1:$A$5)),ROW($A1))),"")</f>
        <v>4×100mR</v>
      </c>
      <c r="C37" s="177">
        <f>IF($B37="","",IF(INDEX(設定!$AA$38:$AA$42,MATCH(SUBSTITUTE($B37,設定!$F$5,""),設定!$Z$38:$Z$42,0))&lt;&gt;"",INDEX(設定!$AA$38:$AA$42,MATCH(SUBSTITUTE($B37,設定!$F$5,""),設定!$Z$38:$Z$42,0)),設定!$V$12))</f>
        <v>2000</v>
      </c>
      <c r="D37" s="176">
        <f>IF($B37="","",COUNTIF(③リレー申込!$B$8:$B$22,$B37))</f>
        <v>0</v>
      </c>
      <c r="E37" s="177">
        <f>IF($B37="","",$C37*$D37)</f>
        <v>0</v>
      </c>
      <c r="F37" s="176" t="str" cm="1">
        <f t="array" ref="F37">IFERROR(INDEX(リスト!$P$2:$P$6,SMALL(IF(リスト!$P$2:$P$6&lt;&gt;"",ROW($A$1:$A$5)),ROW($A1))),"")</f>
        <v>4×100mR</v>
      </c>
      <c r="G37" s="177">
        <f>IF($F37="","",IF(INDEX(設定!$AA$38:$AA$42,MATCH(SUBSTITUTE($F37,設定!$F$5,""),設定!$Z$38:$Z$42,0))&lt;&gt;"",INDEX(設定!$AA$38:$AA$42,MATCH(SUBSTITUTE($F37,設定!$F$5,""),設定!$Z$38:$Z$42,0)),設定!$V$12))</f>
        <v>2000</v>
      </c>
      <c r="H37" s="176">
        <f>IF($F37="","",COUNTIF(③リレー申込!$B$26:$B$40,$F37))</f>
        <v>0</v>
      </c>
      <c r="I37" s="177">
        <f>IF($F37="","",$G37*$H37)</f>
        <v>0</v>
      </c>
      <c r="J37" s="176" t="str" cm="1">
        <f t="array" ref="J37">IFERROR(INDEX(リスト!$M$7:$M$11,SMALL(IF(リスト!$M$7:$M$11&lt;&gt;"",ROW($A$1:$A$5)),ROW($A1))),"")</f>
        <v/>
      </c>
      <c r="K37" s="177" t="str">
        <f>IF($J37="","",IF(INDEX(設定!$AF$38:$AF$42,MATCH(SUBSTITUTE($J37,設定!$M$5,""),設定!$AE$38:$AE$42,0))&lt;&gt;"",INDEX(設定!$AF$38:$AF$42,MATCH(SUBSTITUTE($J37,設定!$M$5,""),設定!$AE$38:$AE$42,0)),設定!$V$22))</f>
        <v/>
      </c>
      <c r="L37" s="176" t="str">
        <f>IF($J37="","",COUNTIF(③リレー申込!$B$8:$B$22,$J37))</f>
        <v/>
      </c>
      <c r="M37" s="177" t="str">
        <f>IF($J37="","",$K37*$L37)</f>
        <v/>
      </c>
      <c r="N37" s="176" t="str" cm="1">
        <f t="array" ref="N37">IFERROR(INDEX(リスト!$P$7:$P$11,SMALL(IF(リスト!$P$7:$P$11&lt;&gt;"",ROW($A$1:$A$5)),ROW($A1))),"")</f>
        <v/>
      </c>
      <c r="O37" s="177" t="str">
        <f>IF($N37="","",IF(INDEX(設定!$AF$38:$AF$42,MATCH(SUBSTITUTE($N37,設定!$M$5,""),設定!$AE$38:$AE$42,0))&lt;&gt;"",INDEX(設定!$AF$38:$AF$42,MATCH(SUBSTITUTE($N37,設定!$M$5,""),設定!$AE$38:$AE$42,0)),設定!$V$22))</f>
        <v/>
      </c>
      <c r="P37" s="176" t="str">
        <f>IF($N37="","",COUNTIF(③リレー申込!$B$26:$B$40,$N37))</f>
        <v/>
      </c>
      <c r="Q37" s="177" t="str">
        <f>IF($N37="","",$O37*$P37)</f>
        <v/>
      </c>
    </row>
    <row r="38" spans="2:17" ht="18" customHeight="1" x14ac:dyDescent="0.55000000000000004">
      <c r="B38" s="176" t="str" cm="1">
        <f t="array" ref="B38">IFERROR(INDEX(リスト!$M$2:$M$6,SMALL(IF(リスト!$M$2:$M$6&lt;&gt;"",ROW($A$1:$A$5)),ROW($A2))),"")</f>
        <v>4×400mR</v>
      </c>
      <c r="C38" s="177">
        <f>IF($B38="","",IF(INDEX(設定!$AA$38:$AA$42,MATCH(SUBSTITUTE($B38,設定!$F$5,""),設定!$Z$38:$Z$42,0))&lt;&gt;"",INDEX(設定!$AA$38:$AA$42,MATCH(SUBSTITUTE($B38,設定!$F$5,""),設定!$Z$38:$Z$42,0)),設定!$V$12))</f>
        <v>2000</v>
      </c>
      <c r="D38" s="176">
        <f>IF($B38="","",COUNTIF(③リレー申込!$B$8:$B$22,$B38))</f>
        <v>0</v>
      </c>
      <c r="E38" s="177">
        <f t="shared" ref="E38:E41" si="4">IF($B38="","",$C38*$D38)</f>
        <v>0</v>
      </c>
      <c r="F38" s="176" t="str" cm="1">
        <f t="array" ref="F38">IFERROR(INDEX(リスト!$P$2:$P$6,SMALL(IF(リスト!$P$2:$P$6&lt;&gt;"",ROW($A$1:$A$5)),ROW($A2))),"")</f>
        <v>4×400mR</v>
      </c>
      <c r="G38" s="177">
        <f>IF($F38="","",IF(INDEX(設定!$AA$38:$AA$42,MATCH(SUBSTITUTE($F38,設定!$F$5,""),設定!$Z$38:$Z$42,0))&lt;&gt;"",INDEX(設定!$AA$38:$AA$42,MATCH(SUBSTITUTE($F38,設定!$F$5,""),設定!$Z$38:$Z$42,0)),設定!$V$12))</f>
        <v>2000</v>
      </c>
      <c r="H38" s="176">
        <f>IF($F38="","",COUNTIF(③リレー申込!$B$26:$B$40,$F38))</f>
        <v>0</v>
      </c>
      <c r="I38" s="177">
        <f t="shared" ref="I38:I41" si="5">IF($F38="","",$G38*$H38)</f>
        <v>0</v>
      </c>
      <c r="J38" s="176" t="str" cm="1">
        <f t="array" ref="J38">IFERROR(INDEX(リスト!$M$7:$M$11,SMALL(IF(リスト!$M$7:$M$11&lt;&gt;"",ROW($A$1:$A$5)),ROW($A2))),"")</f>
        <v/>
      </c>
      <c r="K38" s="177" t="str">
        <f>IF($J38="","",IF(INDEX(設定!$AF$38:$AF$42,MATCH(SUBSTITUTE($J38,設定!$M$5,""),設定!$AE$38:$AE$42,0))&lt;&gt;"",INDEX(設定!$AF$38:$AF$42,MATCH(SUBSTITUTE($J38,設定!$M$5,""),設定!$AE$38:$AE$42,0)),設定!$V$22))</f>
        <v/>
      </c>
      <c r="L38" s="176" t="str">
        <f>IF($J38="","",COUNTIF(③リレー申込!$B$8:$B$22,$J38))</f>
        <v/>
      </c>
      <c r="M38" s="177" t="str">
        <f t="shared" ref="M38:M41" si="6">IF($J38="","",$K38*$L38)</f>
        <v/>
      </c>
      <c r="N38" s="176" t="str" cm="1">
        <f t="array" ref="N38">IFERROR(INDEX(リスト!$P$7:$P$11,SMALL(IF(リスト!$P$7:$P$11&lt;&gt;"",ROW($A$1:$A$5)),ROW($A2))),"")</f>
        <v/>
      </c>
      <c r="O38" s="177" t="str">
        <f>IF($N38="","",IF(INDEX(設定!$AF$38:$AF$42,MATCH(SUBSTITUTE($N38,設定!$M$5,""),設定!$AE$38:$AE$42,0))&lt;&gt;"",INDEX(設定!$AF$38:$AF$42,MATCH(SUBSTITUTE($N38,設定!$M$5,""),設定!$AE$38:$AE$42,0)),設定!$V$22))</f>
        <v/>
      </c>
      <c r="P38" s="176" t="str">
        <f>IF($N38="","",COUNTIF(③リレー申込!$B$26:$B$40,$N38))</f>
        <v/>
      </c>
      <c r="Q38" s="177" t="str">
        <f t="shared" ref="Q38:Q41" si="7">IF($N38="","",$O38*$P38)</f>
        <v/>
      </c>
    </row>
    <row r="39" spans="2:17" ht="18" customHeight="1" x14ac:dyDescent="0.55000000000000004">
      <c r="B39" s="176" t="str" cm="1">
        <f t="array" ref="B39">IFERROR(INDEX(リスト!$M$2:$M$6,SMALL(IF(リスト!$M$2:$M$6&lt;&gt;"",ROW($A$1:$A$5)),ROW($A3))),"")</f>
        <v/>
      </c>
      <c r="C39" s="177" t="str">
        <f>IF($B39="","",IF(INDEX(設定!$AA$38:$AA$42,MATCH(SUBSTITUTE($B39,設定!$F$5,""),設定!$Z$38:$Z$42,0))&lt;&gt;"",INDEX(設定!$AA$38:$AA$42,MATCH(SUBSTITUTE($B39,設定!$F$5,""),設定!$Z$38:$Z$42,0)),設定!$V$12))</f>
        <v/>
      </c>
      <c r="D39" s="176" t="str">
        <f>IF($B39="","",COUNTIF(③リレー申込!$B$8:$B$22,$B39))</f>
        <v/>
      </c>
      <c r="E39" s="177" t="str">
        <f t="shared" si="4"/>
        <v/>
      </c>
      <c r="F39" s="176" t="str" cm="1">
        <f t="array" ref="F39">IFERROR(INDEX(リスト!$P$2:$P$6,SMALL(IF(リスト!$P$2:$P$6&lt;&gt;"",ROW($A$1:$A$5)),ROW($A3))),"")</f>
        <v/>
      </c>
      <c r="G39" s="177" t="str">
        <f>IF($F39="","",IF(INDEX(設定!$AA$38:$AA$42,MATCH(SUBSTITUTE($F39,設定!$F$5,""),設定!$Z$38:$Z$42,0))&lt;&gt;"",INDEX(設定!$AA$38:$AA$42,MATCH(SUBSTITUTE($F39,設定!$F$5,""),設定!$Z$38:$Z$42,0)),設定!$V$12))</f>
        <v/>
      </c>
      <c r="H39" s="176" t="str">
        <f>IF($F39="","",COUNTIF(③リレー申込!$B$26:$B$40,$F39))</f>
        <v/>
      </c>
      <c r="I39" s="177" t="str">
        <f t="shared" si="5"/>
        <v/>
      </c>
      <c r="J39" s="176" t="str" cm="1">
        <f t="array" ref="J39">IFERROR(INDEX(リスト!$M$7:$M$11,SMALL(IF(リスト!$M$7:$M$11&lt;&gt;"",ROW($A$1:$A$5)),ROW($A3))),"")</f>
        <v/>
      </c>
      <c r="K39" s="177" t="str">
        <f>IF($J39="","",IF(INDEX(設定!$AF$38:$AF$42,MATCH(SUBSTITUTE($J39,設定!$M$5,""),設定!$AE$38:$AE$42,0))&lt;&gt;"",INDEX(設定!$AF$38:$AF$42,MATCH(SUBSTITUTE($J39,設定!$M$5,""),設定!$AE$38:$AE$42,0)),設定!$V$22))</f>
        <v/>
      </c>
      <c r="L39" s="176" t="str">
        <f>IF($J39="","",COUNTIF(③リレー申込!$B$8:$B$22,$J39))</f>
        <v/>
      </c>
      <c r="M39" s="177" t="str">
        <f t="shared" si="6"/>
        <v/>
      </c>
      <c r="N39" s="176" t="str" cm="1">
        <f t="array" ref="N39">IFERROR(INDEX(リスト!$P$7:$P$11,SMALL(IF(リスト!$P$7:$P$11&lt;&gt;"",ROW($A$1:$A$5)),ROW($A3))),"")</f>
        <v/>
      </c>
      <c r="O39" s="177" t="str">
        <f>IF($N39="","",IF(INDEX(設定!$AF$38:$AF$42,MATCH(SUBSTITUTE($N39,設定!$M$5,""),設定!$AE$38:$AE$42,0))&lt;&gt;"",INDEX(設定!$AF$38:$AF$42,MATCH(SUBSTITUTE($N39,設定!$M$5,""),設定!$AE$38:$AE$42,0)),設定!$V$22))</f>
        <v/>
      </c>
      <c r="P39" s="176" t="str">
        <f>IF($N39="","",COUNTIF(③リレー申込!$B$26:$B$40,$N39))</f>
        <v/>
      </c>
      <c r="Q39" s="177" t="str">
        <f t="shared" si="7"/>
        <v/>
      </c>
    </row>
    <row r="40" spans="2:17" ht="18" customHeight="1" x14ac:dyDescent="0.55000000000000004">
      <c r="B40" s="176" t="str" cm="1">
        <f t="array" ref="B40">IFERROR(INDEX(リスト!$M$2:$M$6,SMALL(IF(リスト!$M$2:$M$6&lt;&gt;"",ROW($A$1:$A$5)),ROW($A4))),"")</f>
        <v/>
      </c>
      <c r="C40" s="177" t="str">
        <f>IF($B40="","",IF(INDEX(設定!$AA$38:$AA$42,MATCH(SUBSTITUTE($B40,設定!$F$5,""),設定!$Z$38:$Z$42,0))&lt;&gt;"",INDEX(設定!$AA$38:$AA$42,MATCH(SUBSTITUTE($B40,設定!$F$5,""),設定!$Z$38:$Z$42,0)),設定!$V$12))</f>
        <v/>
      </c>
      <c r="D40" s="176" t="str">
        <f>IF($B40="","",COUNTIF(③リレー申込!$B$8:$B$22,$B40))</f>
        <v/>
      </c>
      <c r="E40" s="177" t="str">
        <f t="shared" si="4"/>
        <v/>
      </c>
      <c r="F40" s="176" t="str" cm="1">
        <f t="array" ref="F40">IFERROR(INDEX(リスト!$P$2:$P$6,SMALL(IF(リスト!$P$2:$P$6&lt;&gt;"",ROW($A$1:$A$5)),ROW($A4))),"")</f>
        <v/>
      </c>
      <c r="G40" s="177" t="str">
        <f>IF($F40="","",IF(INDEX(設定!$AA$38:$AA$42,MATCH(SUBSTITUTE($F40,設定!$F$5,""),設定!$Z$38:$Z$42,0))&lt;&gt;"",INDEX(設定!$AA$38:$AA$42,MATCH(SUBSTITUTE($F40,設定!$F$5,""),設定!$Z$38:$Z$42,0)),設定!$V$12))</f>
        <v/>
      </c>
      <c r="H40" s="176" t="str">
        <f>IF($F40="","",COUNTIF(③リレー申込!$B$26:$B$40,$F40))</f>
        <v/>
      </c>
      <c r="I40" s="177" t="str">
        <f t="shared" si="5"/>
        <v/>
      </c>
      <c r="J40" s="176" t="str" cm="1">
        <f t="array" ref="J40">IFERROR(INDEX(リスト!$M$7:$M$11,SMALL(IF(リスト!$M$7:$M$11&lt;&gt;"",ROW($A$1:$A$5)),ROW($A4))),"")</f>
        <v/>
      </c>
      <c r="K40" s="177" t="str">
        <f>IF($J40="","",IF(INDEX(設定!$AF$38:$AF$42,MATCH(SUBSTITUTE($J40,設定!$M$5,""),設定!$AE$38:$AE$42,0))&lt;&gt;"",INDEX(設定!$AF$38:$AF$42,MATCH(SUBSTITUTE($J40,設定!$M$5,""),設定!$AE$38:$AE$42,0)),設定!$V$22))</f>
        <v/>
      </c>
      <c r="L40" s="176" t="str">
        <f>IF($J40="","",COUNTIF(③リレー申込!$B$8:$B$22,$J40))</f>
        <v/>
      </c>
      <c r="M40" s="177" t="str">
        <f t="shared" si="6"/>
        <v/>
      </c>
      <c r="N40" s="176" t="str" cm="1">
        <f t="array" ref="N40">IFERROR(INDEX(リスト!$P$7:$P$11,SMALL(IF(リスト!$P$7:$P$11&lt;&gt;"",ROW($A$1:$A$5)),ROW($A4))),"")</f>
        <v/>
      </c>
      <c r="O40" s="177" t="str">
        <f>IF($N40="","",IF(INDEX(設定!$AF$38:$AF$42,MATCH(SUBSTITUTE($N40,設定!$M$5,""),設定!$AE$38:$AE$42,0))&lt;&gt;"",INDEX(設定!$AF$38:$AF$42,MATCH(SUBSTITUTE($N40,設定!$M$5,""),設定!$AE$38:$AE$42,0)),設定!$V$22))</f>
        <v/>
      </c>
      <c r="P40" s="176" t="str">
        <f>IF($N40="","",COUNTIF(③リレー申込!$B$26:$B$40,$N40))</f>
        <v/>
      </c>
      <c r="Q40" s="177" t="str">
        <f t="shared" si="7"/>
        <v/>
      </c>
    </row>
    <row r="41" spans="2:17" ht="18" customHeight="1" x14ac:dyDescent="0.55000000000000004">
      <c r="B41" s="176" t="str" cm="1">
        <f t="array" ref="B41">IFERROR(INDEX(リスト!$M$2:$M$6,SMALL(IF(リスト!$M$2:$M$6&lt;&gt;"",ROW($A$1:$A$5)),ROW($A5))),"")</f>
        <v/>
      </c>
      <c r="C41" s="177" t="str">
        <f>IF($B41="","",IF(INDEX(設定!$AA$38:$AA$42,MATCH(SUBSTITUTE($B41,設定!$F$5,""),設定!$Z$38:$Z$42,0))&lt;&gt;"",INDEX(設定!$AA$38:$AA$42,MATCH(SUBSTITUTE($B41,設定!$F$5,""),設定!$Z$38:$Z$42,0)),設定!$V$12))</f>
        <v/>
      </c>
      <c r="D41" s="176" t="str">
        <f>IF($B41="","",COUNTIF(③リレー申込!$B$8:$B$22,$B41))</f>
        <v/>
      </c>
      <c r="E41" s="177" t="str">
        <f t="shared" si="4"/>
        <v/>
      </c>
      <c r="F41" s="176" t="str" cm="1">
        <f t="array" ref="F41">IFERROR(INDEX(リスト!$P$2:$P$6,SMALL(IF(リスト!$P$2:$P$6&lt;&gt;"",ROW($A$1:$A$5)),ROW($A5))),"")</f>
        <v/>
      </c>
      <c r="G41" s="177" t="str">
        <f>IF($F41="","",IF(INDEX(設定!$AA$38:$AA$42,MATCH(SUBSTITUTE($F41,設定!$F$5,""),設定!$Z$38:$Z$42,0))&lt;&gt;"",INDEX(設定!$AA$38:$AA$42,MATCH(SUBSTITUTE($F41,設定!$F$5,""),設定!$Z$38:$Z$42,0)),設定!$V$12))</f>
        <v/>
      </c>
      <c r="H41" s="176" t="str">
        <f>IF($F41="","",COUNTIF(③リレー申込!$B$26:$B$40,$F41))</f>
        <v/>
      </c>
      <c r="I41" s="177" t="str">
        <f t="shared" si="5"/>
        <v/>
      </c>
      <c r="J41" s="176" t="str" cm="1">
        <f t="array" ref="J41">IFERROR(INDEX(リスト!$M$7:$M$11,SMALL(IF(リスト!$M$7:$M$11&lt;&gt;"",ROW($A$1:$A$5)),ROW($A5))),"")</f>
        <v/>
      </c>
      <c r="K41" s="177" t="str">
        <f>IF($J41="","",IF(INDEX(設定!$AF$38:$AF$42,MATCH(SUBSTITUTE($J41,設定!$M$5,""),設定!$AE$38:$AE$42,0))&lt;&gt;"",INDEX(設定!$AF$38:$AF$42,MATCH(SUBSTITUTE($J41,設定!$M$5,""),設定!$AE$38:$AE$42,0)),設定!$V$22))</f>
        <v/>
      </c>
      <c r="L41" s="176" t="str">
        <f>IF($J41="","",COUNTIF(③リレー申込!$B$8:$B$22,$J41))</f>
        <v/>
      </c>
      <c r="M41" s="177" t="str">
        <f t="shared" si="6"/>
        <v/>
      </c>
      <c r="N41" s="176" t="str" cm="1">
        <f t="array" ref="N41">IFERROR(INDEX(リスト!$P$7:$P$11,SMALL(IF(リスト!$P$7:$P$11&lt;&gt;"",ROW($A$1:$A$5)),ROW($A5))),"")</f>
        <v/>
      </c>
      <c r="O41" s="177" t="str">
        <f>IF($N41="","",IF(INDEX(設定!$AF$38:$AF$42,MATCH(SUBSTITUTE($N41,設定!$M$5,""),設定!$AE$38:$AE$42,0))&lt;&gt;"",INDEX(設定!$AF$38:$AF$42,MATCH(SUBSTITUTE($N41,設定!$M$5,""),設定!$AE$38:$AE$42,0)),設定!$V$22))</f>
        <v/>
      </c>
      <c r="P41" s="176" t="str">
        <f>IF($N41="","",COUNTIF(③リレー申込!$B$26:$B$40,$N41))</f>
        <v/>
      </c>
      <c r="Q41" s="177" t="str">
        <f t="shared" si="7"/>
        <v/>
      </c>
    </row>
    <row r="42" spans="2:17" ht="18" customHeight="1" x14ac:dyDescent="0.55000000000000004">
      <c r="B42" s="302" t="str">
        <f>IF($B$44="","","男子"&amp;設定!$F$5)</f>
        <v/>
      </c>
      <c r="C42" s="302"/>
      <c r="D42" s="302"/>
      <c r="E42" s="302"/>
      <c r="F42" s="302" t="str">
        <f>IF($F$44="","","女子"&amp;設定!$F$5)</f>
        <v/>
      </c>
      <c r="G42" s="302"/>
      <c r="H42" s="302"/>
      <c r="I42" s="302"/>
      <c r="J42" s="302" t="str">
        <f>IF($J$44="","","男子"&amp;設定!$M$5)</f>
        <v/>
      </c>
      <c r="K42" s="302"/>
      <c r="L42" s="302"/>
      <c r="M42" s="302"/>
      <c r="N42" s="302" t="str">
        <f>IF($N$44="","","女子"&amp;設定!$M$5)</f>
        <v/>
      </c>
      <c r="O42" s="302"/>
      <c r="P42" s="302"/>
      <c r="Q42" s="302"/>
    </row>
    <row r="43" spans="2:17" ht="18" customHeight="1" x14ac:dyDescent="0.55000000000000004">
      <c r="B43" s="176" t="str">
        <f>IF(B$44&lt;&gt;"","種目","")</f>
        <v/>
      </c>
      <c r="C43" s="176" t="str">
        <f>IF(C$44&lt;&gt;"","価格","")</f>
        <v/>
      </c>
      <c r="D43" s="176" t="str">
        <f>IF(D$44&lt;&gt;"","申込人数","")</f>
        <v/>
      </c>
      <c r="E43" s="176" t="str">
        <f>IF(E$44&lt;&gt;"","小計","")</f>
        <v/>
      </c>
      <c r="F43" s="176" t="str">
        <f>IF(F$44&lt;&gt;"","種目","")</f>
        <v/>
      </c>
      <c r="G43" s="176" t="str">
        <f>IF(G$44&lt;&gt;"","価格","")</f>
        <v/>
      </c>
      <c r="H43" s="176" t="str">
        <f>IF(H$44&lt;&gt;"","申込人数","")</f>
        <v/>
      </c>
      <c r="I43" s="176" t="str">
        <f>IF(I$44&lt;&gt;"","小計","")</f>
        <v/>
      </c>
      <c r="J43" s="176" t="str">
        <f>IF(J$44&lt;&gt;"","種目","")</f>
        <v/>
      </c>
      <c r="K43" s="176" t="str">
        <f>IF(K$44&lt;&gt;"","価格","")</f>
        <v/>
      </c>
      <c r="L43" s="176" t="str">
        <f>IF(L$44&lt;&gt;"","申込人数","")</f>
        <v/>
      </c>
      <c r="M43" s="176" t="str">
        <f>IF(M$44&lt;&gt;"","小計","")</f>
        <v/>
      </c>
      <c r="N43" s="176" t="str">
        <f>IF(N$44&lt;&gt;"","種目","")</f>
        <v/>
      </c>
      <c r="O43" s="176" t="str">
        <f>IF(O$44&lt;&gt;"","価格","")</f>
        <v/>
      </c>
      <c r="P43" s="176" t="str">
        <f>IF(P$44&lt;&gt;"","申込人数","")</f>
        <v/>
      </c>
      <c r="Q43" s="176" t="str">
        <f>IF(Q$44&lt;&gt;"","小計","")</f>
        <v/>
      </c>
    </row>
    <row r="44" spans="2:17" ht="18" customHeight="1" x14ac:dyDescent="0.55000000000000004">
      <c r="B44" s="176" t="str">
        <f>IF(リスト!$M$14&lt;&gt;"",設定!$F$5&amp;"十種競技","")</f>
        <v/>
      </c>
      <c r="C44" s="177" t="str">
        <f>IF($B44="","",IF(設定!$AA$44&lt;&gt;"",設定!$AA$44,設定!$V$13))</f>
        <v/>
      </c>
      <c r="D44" s="176" t="str">
        <f>IF($B44="","",COUNTIF(②男子申込!$AC$8:$AC$107,リスト!$M$14))</f>
        <v/>
      </c>
      <c r="E44" s="177" t="str">
        <f t="shared" ref="E44" si="8">IF($B44="","",$C44*$D44)</f>
        <v/>
      </c>
      <c r="F44" s="176" t="str">
        <f>IF(リスト!$P$14&lt;&gt;"",設定!$F$5&amp;"七種競技","")</f>
        <v/>
      </c>
      <c r="G44" s="177" t="str">
        <f>IF($F44="","",IF(設定!$AA$44&lt;&gt;"",設定!$AA$44,設定!$V$13))</f>
        <v/>
      </c>
      <c r="H44" s="176" t="str">
        <f>IF($F44="","",COUNTIF(②女子申込!$AC$8:$AC$107,リスト!$P$14))</f>
        <v/>
      </c>
      <c r="I44" s="177" t="str">
        <f t="shared" ref="I44" si="9">IF($F44="","",$G44*$H44)</f>
        <v/>
      </c>
      <c r="J44" s="176" t="str">
        <f>IF(リスト!$M$15&lt;&gt;"",設定!$M$5&amp;"十種競技","")</f>
        <v/>
      </c>
      <c r="K44" s="177" t="str">
        <f>IF($J44="","",IF(設定!$AF$44&lt;&gt;"",設定!$AF$44,設定!$V$23))</f>
        <v/>
      </c>
      <c r="L44" s="176" t="str">
        <f>IF($J44="","",COUNTIF(②男子申込!$AC$8:$AC$107,リスト!$M$15))</f>
        <v/>
      </c>
      <c r="M44" s="177" t="str">
        <f t="shared" ref="M44" si="10">IF($J44="","",$K44*$L44)</f>
        <v/>
      </c>
      <c r="N44" s="176" t="str">
        <f>IF(リスト!$P$15&lt;&gt;"",設定!$M$5&amp;"七種競技","")</f>
        <v/>
      </c>
      <c r="O44" s="177" t="str">
        <f>IF($N44="","",IF(設定!$AF$44&lt;&gt;"",設定!$AF$44,設定!$V$23))</f>
        <v/>
      </c>
      <c r="P44" s="176" t="str">
        <f>IF($N44="","",COUNTIF(②女子申込!$AC$8:$AC$107,リスト!$P$15))</f>
        <v/>
      </c>
      <c r="Q44" s="177" t="str">
        <f>IF($N44="","",$O44*$P44)</f>
        <v/>
      </c>
    </row>
    <row r="45" spans="2:17" ht="18" customHeight="1" x14ac:dyDescent="0.55000000000000004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horizontalDpi="0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/>
  </sheetViews>
  <sheetFormatPr defaultColWidth="0" defaultRowHeight="18" customHeight="1" zeroHeight="1" x14ac:dyDescent="0.55000000000000004"/>
  <cols>
    <col min="1" max="11" width="8.6640625" customWidth="1"/>
    <col min="12" max="12" width="3.08203125" customWidth="1"/>
    <col min="13" max="20" width="8.6640625" customWidth="1"/>
    <col min="21" max="16384" width="8.6640625" hidden="1"/>
  </cols>
  <sheetData>
    <row r="1" spans="1:19" ht="18" customHeight="1" x14ac:dyDescent="0.55000000000000004">
      <c r="A1" s="174" t="s">
        <v>840</v>
      </c>
      <c r="B1" s="174" t="s">
        <v>841</v>
      </c>
      <c r="C1" s="174" t="s">
        <v>842</v>
      </c>
      <c r="D1" s="174" t="s">
        <v>843</v>
      </c>
      <c r="E1" s="174" t="s">
        <v>648</v>
      </c>
      <c r="F1" s="174" t="s">
        <v>844</v>
      </c>
      <c r="G1" s="174" t="s">
        <v>845</v>
      </c>
      <c r="H1" s="174" t="s">
        <v>846</v>
      </c>
      <c r="I1" s="174" t="s">
        <v>847</v>
      </c>
      <c r="J1" s="174" t="s">
        <v>848</v>
      </c>
      <c r="K1" s="174" t="s">
        <v>649</v>
      </c>
      <c r="M1" s="175" t="s">
        <v>639</v>
      </c>
      <c r="N1" s="175" t="s">
        <v>683</v>
      </c>
      <c r="O1" s="32" t="s">
        <v>849</v>
      </c>
      <c r="P1" s="175" t="s">
        <v>684</v>
      </c>
      <c r="Q1" s="175" t="s">
        <v>850</v>
      </c>
      <c r="R1" s="32" t="s">
        <v>851</v>
      </c>
      <c r="S1" s="32" t="s">
        <v>661</v>
      </c>
    </row>
    <row r="2" spans="1:19" ht="18" customHeight="1" x14ac:dyDescent="0.55000000000000004">
      <c r="A2" t="s">
        <v>1047</v>
      </c>
      <c r="B2">
        <v>1</v>
      </c>
      <c r="C2" t="s">
        <v>1163</v>
      </c>
      <c r="D2" t="s">
        <v>1164</v>
      </c>
      <c r="E2" t="s">
        <v>1165</v>
      </c>
      <c r="F2" t="s">
        <v>181</v>
      </c>
      <c r="G2">
        <v>19991130</v>
      </c>
      <c r="H2" t="s">
        <v>1166</v>
      </c>
      <c r="I2" t="s">
        <v>1167</v>
      </c>
      <c r="J2" t="s">
        <v>1168</v>
      </c>
      <c r="K2" t="s">
        <v>72</v>
      </c>
      <c r="M2" s="32">
        <f>IFERROR(IF($B2="","",INDEX(所属情報!$E:$E,MATCH($A2,所属情報!$A:$A,0))),"")</f>
        <v>492232</v>
      </c>
      <c r="N2" s="175" t="str">
        <f>IF($C2="","",IF($E2="",$C2,$C2&amp;" ("&amp;$E2&amp;")"))</f>
        <v>森本　拓実 (M2)</v>
      </c>
      <c r="O2" s="32" t="str">
        <f>IF($D2="","",ASC($D2))</f>
        <v>ﾓﾘﾓﾄ ﾀｸﾐ</v>
      </c>
      <c r="P2" s="175" t="str">
        <f>IF($I2="","",UPPER($I2)&amp;" "&amp;UPPER(LEFT($J2,1))&amp;LOWER(RIGHT($J2,LEN($J2)-1))&amp;" ("&amp;MID($G2,3,2)&amp;")")</f>
        <v>MORIMOTO Takumi (99)</v>
      </c>
      <c r="Q2" s="175" t="str">
        <f>IFERROR(IF($F2="","",INDEX(リスト!$AL:$AL,MATCH($F2,リスト!$AK:$AK,0))),"")</f>
        <v>29</v>
      </c>
      <c r="R2" s="32" t="str">
        <f>IFERROR(IF($K2="","",INDEX(リスト!$AO:$AO,MATCH($K2,リスト!$AN:$AN,0))),"")</f>
        <v>JPN</v>
      </c>
      <c r="S2" s="32" t="str">
        <f>IF($B2="","",RIGHT($G2*1000+100+COUNTIF($G$2:$G2,$G2),9))</f>
        <v>991130101</v>
      </c>
    </row>
    <row r="3" spans="1:19" ht="18" customHeight="1" x14ac:dyDescent="0.55000000000000004">
      <c r="A3" t="s">
        <v>1047</v>
      </c>
      <c r="B3">
        <v>2</v>
      </c>
      <c r="C3" t="s">
        <v>1169</v>
      </c>
      <c r="D3" t="s">
        <v>1170</v>
      </c>
      <c r="E3">
        <v>4</v>
      </c>
      <c r="F3" t="s">
        <v>177</v>
      </c>
      <c r="G3">
        <v>20010704</v>
      </c>
      <c r="H3" t="s">
        <v>1171</v>
      </c>
      <c r="I3" t="s">
        <v>1172</v>
      </c>
      <c r="J3" t="s">
        <v>1173</v>
      </c>
      <c r="K3" t="s">
        <v>72</v>
      </c>
      <c r="M3" s="32">
        <f>IFERROR(IF($B3="","",INDEX(所属情報!$E:$E,MATCH($A3,所属情報!$A:$A,0))),"")</f>
        <v>492232</v>
      </c>
      <c r="N3" s="175" t="str">
        <f t="shared" ref="N3:N66" si="0">IF($C3="","",IF($E3="",$C3,$C3&amp;" ("&amp;$E3&amp;")"))</f>
        <v>吉田　肖聡 (4)</v>
      </c>
      <c r="O3" s="32" t="str">
        <f t="shared" ref="O3:O66" si="1">IF($D3="","",ASC($D3))</f>
        <v>ﾖｼﾀﾞ ｱﾕﾄ</v>
      </c>
      <c r="P3" s="175" t="str">
        <f t="shared" ref="P3:P66" si="2">IF($I3="","",UPPER($I3)&amp;" "&amp;UPPER(LEFT($J3,1))&amp;LOWER(RIGHT($J3,LEN($J3)-1))&amp;" ("&amp;MID($G3,3,2)&amp;")")</f>
        <v>YOSHIDA Ayuto (01)</v>
      </c>
      <c r="Q3" s="175" t="str">
        <f>IFERROR(IF($F3="","",INDEX(リスト!$AL:$AL,MATCH($F3,リスト!$AK:$AK,0))),"")</f>
        <v>28</v>
      </c>
      <c r="R3" s="32" t="str">
        <f>IFERROR(IF($K3="","",INDEX(リスト!$AO:$AO,MATCH($K3,リスト!$AN:$AN,0))),"")</f>
        <v>JPN</v>
      </c>
      <c r="S3" s="32" t="str">
        <f>IF($B3="","",RIGHT($G3*1000+100+COUNTIF($G$2:$G3,$G3),9))</f>
        <v>010704101</v>
      </c>
    </row>
    <row r="4" spans="1:19" ht="18" customHeight="1" x14ac:dyDescent="0.55000000000000004">
      <c r="A4" t="s">
        <v>1047</v>
      </c>
      <c r="B4">
        <v>3</v>
      </c>
      <c r="C4" t="s">
        <v>1174</v>
      </c>
      <c r="D4" t="s">
        <v>1175</v>
      </c>
      <c r="E4">
        <v>4</v>
      </c>
      <c r="F4" t="s">
        <v>221</v>
      </c>
      <c r="G4">
        <v>20011202</v>
      </c>
      <c r="H4" t="s">
        <v>1176</v>
      </c>
      <c r="I4" t="s">
        <v>1177</v>
      </c>
      <c r="J4" t="s">
        <v>1178</v>
      </c>
      <c r="K4" t="s">
        <v>72</v>
      </c>
      <c r="M4" s="32">
        <f>IFERROR(IF($B4="","",INDEX(所属情報!$E:$E,MATCH($A4,所属情報!$A:$A,0))),"")</f>
        <v>492232</v>
      </c>
      <c r="N4" s="175" t="str">
        <f t="shared" si="0"/>
        <v>濱田　将吾 (4)</v>
      </c>
      <c r="O4" s="32" t="str">
        <f t="shared" si="1"/>
        <v>ﾊﾏﾀﾞ ｼｮｳｺﾞ</v>
      </c>
      <c r="P4" s="175" t="str">
        <f t="shared" si="2"/>
        <v>HAMADA Shogo (01)</v>
      </c>
      <c r="Q4" s="175" t="str">
        <f>IFERROR(IF($F4="","",INDEX(リスト!$AL:$AL,MATCH($F4,リスト!$AK:$AK,0))),"")</f>
        <v>39</v>
      </c>
      <c r="R4" s="32" t="str">
        <f>IFERROR(IF($K4="","",INDEX(リスト!$AO:$AO,MATCH($K4,リスト!$AN:$AN,0))),"")</f>
        <v>JPN</v>
      </c>
      <c r="S4" s="32" t="str">
        <f>IF($B4="","",RIGHT($G4*1000+100+COUNTIF($G$2:$G4,$G4),9))</f>
        <v>011202101</v>
      </c>
    </row>
    <row r="5" spans="1:19" ht="18" customHeight="1" x14ac:dyDescent="0.55000000000000004">
      <c r="A5" t="s">
        <v>1047</v>
      </c>
      <c r="B5">
        <v>4</v>
      </c>
      <c r="C5" t="s">
        <v>1179</v>
      </c>
      <c r="D5" t="s">
        <v>1180</v>
      </c>
      <c r="E5">
        <v>4</v>
      </c>
      <c r="F5" t="s">
        <v>149</v>
      </c>
      <c r="G5">
        <v>20010810</v>
      </c>
      <c r="H5" t="s">
        <v>1181</v>
      </c>
      <c r="I5" t="s">
        <v>1182</v>
      </c>
      <c r="J5" t="s">
        <v>1183</v>
      </c>
      <c r="K5" t="s">
        <v>72</v>
      </c>
      <c r="M5" s="32">
        <f>IFERROR(IF($B5="","",INDEX(所属情報!$E:$E,MATCH($A5,所属情報!$A:$A,0))),"")</f>
        <v>492232</v>
      </c>
      <c r="N5" s="175" t="str">
        <f t="shared" si="0"/>
        <v>川口　修平 (4)</v>
      </c>
      <c r="O5" s="32" t="str">
        <f t="shared" si="1"/>
        <v>ｶﾜｸﾞﾁ ｼｭｳﾍｲ</v>
      </c>
      <c r="P5" s="175" t="str">
        <f t="shared" si="2"/>
        <v>KAWAGUCHI Shuhei (01)</v>
      </c>
      <c r="Q5" s="175" t="str">
        <f>IFERROR(IF($F5="","",INDEX(リスト!$AL:$AL,MATCH($F5,リスト!$AK:$AK,0))),"")</f>
        <v>21</v>
      </c>
      <c r="R5" s="32" t="str">
        <f>IFERROR(IF($K5="","",INDEX(リスト!$AO:$AO,MATCH($K5,リスト!$AN:$AN,0))),"")</f>
        <v>JPN</v>
      </c>
      <c r="S5" s="32" t="str">
        <f>IF($B5="","",RIGHT($G5*1000+100+COUNTIF($G$2:$G5,$G5),9))</f>
        <v>010810101</v>
      </c>
    </row>
    <row r="6" spans="1:19" ht="18" customHeight="1" x14ac:dyDescent="0.55000000000000004">
      <c r="A6" t="s">
        <v>1047</v>
      </c>
      <c r="B6">
        <v>5</v>
      </c>
      <c r="C6" t="s">
        <v>1184</v>
      </c>
      <c r="D6" t="s">
        <v>1185</v>
      </c>
      <c r="E6">
        <v>4</v>
      </c>
      <c r="F6" t="s">
        <v>177</v>
      </c>
      <c r="G6">
        <v>20010824</v>
      </c>
      <c r="H6" t="s">
        <v>1186</v>
      </c>
      <c r="I6" t="s">
        <v>1187</v>
      </c>
      <c r="J6" t="s">
        <v>1188</v>
      </c>
      <c r="K6" t="s">
        <v>72</v>
      </c>
      <c r="M6" s="32">
        <f>IFERROR(IF($B6="","",INDEX(所属情報!$E:$E,MATCH($A6,所属情報!$A:$A,0))),"")</f>
        <v>492232</v>
      </c>
      <c r="N6" s="175" t="str">
        <f t="shared" si="0"/>
        <v>横山　修大 (4)</v>
      </c>
      <c r="O6" s="32" t="str">
        <f t="shared" si="1"/>
        <v>ﾖｺﾔﾏ ｼｭｳﾀ</v>
      </c>
      <c r="P6" s="175" t="str">
        <f t="shared" si="2"/>
        <v>YOKOYAMA Shuta (01)</v>
      </c>
      <c r="Q6" s="175" t="str">
        <f>IFERROR(IF($F6="","",INDEX(リスト!$AL:$AL,MATCH($F6,リスト!$AK:$AK,0))),"")</f>
        <v>28</v>
      </c>
      <c r="R6" s="32" t="str">
        <f>IFERROR(IF($K6="","",INDEX(リスト!$AO:$AO,MATCH($K6,リスト!$AN:$AN,0))),"")</f>
        <v>JPN</v>
      </c>
      <c r="S6" s="32" t="str">
        <f>IF($B6="","",RIGHT($G6*1000+100+COUNTIF($G$2:$G6,$G6),9))</f>
        <v>010824101</v>
      </c>
    </row>
    <row r="7" spans="1:19" ht="18" customHeight="1" x14ac:dyDescent="0.55000000000000004">
      <c r="A7" t="s">
        <v>1047</v>
      </c>
      <c r="B7">
        <v>6</v>
      </c>
      <c r="C7" t="s">
        <v>1189</v>
      </c>
      <c r="D7" t="s">
        <v>1190</v>
      </c>
      <c r="E7">
        <v>4</v>
      </c>
      <c r="F7" t="s">
        <v>177</v>
      </c>
      <c r="G7">
        <v>20010924</v>
      </c>
      <c r="H7" t="s">
        <v>1191</v>
      </c>
      <c r="I7" t="s">
        <v>1192</v>
      </c>
      <c r="J7" t="s">
        <v>1193</v>
      </c>
      <c r="K7" t="s">
        <v>72</v>
      </c>
      <c r="M7" s="32">
        <f>IFERROR(IF($B7="","",INDEX(所属情報!$E:$E,MATCH($A7,所属情報!$A:$A,0))),"")</f>
        <v>492232</v>
      </c>
      <c r="N7" s="175" t="str">
        <f t="shared" si="0"/>
        <v>久保田　倖輔 (4)</v>
      </c>
      <c r="O7" s="32" t="str">
        <f t="shared" si="1"/>
        <v>ｸﾎﾞﾀ ｺｳｽｹ</v>
      </c>
      <c r="P7" s="175" t="str">
        <f t="shared" si="2"/>
        <v>KUBOTA Kosuke (01)</v>
      </c>
      <c r="Q7" s="175" t="str">
        <f>IFERROR(IF($F7="","",INDEX(リスト!$AL:$AL,MATCH($F7,リスト!$AK:$AK,0))),"")</f>
        <v>28</v>
      </c>
      <c r="R7" s="32" t="str">
        <f>IFERROR(IF($K7="","",INDEX(リスト!$AO:$AO,MATCH($K7,リスト!$AN:$AN,0))),"")</f>
        <v>JPN</v>
      </c>
      <c r="S7" s="32" t="str">
        <f>IF($B7="","",RIGHT($G7*1000+100+COUNTIF($G$2:$G7,$G7),9))</f>
        <v>010924101</v>
      </c>
    </row>
    <row r="8" spans="1:19" ht="18" customHeight="1" x14ac:dyDescent="0.55000000000000004">
      <c r="A8" t="s">
        <v>1047</v>
      </c>
      <c r="B8">
        <v>7</v>
      </c>
      <c r="C8" t="s">
        <v>1194</v>
      </c>
      <c r="D8" t="s">
        <v>1195</v>
      </c>
      <c r="E8">
        <v>4</v>
      </c>
      <c r="F8" t="s">
        <v>205</v>
      </c>
      <c r="G8">
        <v>20010518</v>
      </c>
      <c r="H8" t="s">
        <v>1196</v>
      </c>
      <c r="I8" t="s">
        <v>1197</v>
      </c>
      <c r="J8" t="s">
        <v>1198</v>
      </c>
      <c r="K8" t="s">
        <v>72</v>
      </c>
      <c r="M8" s="32">
        <f>IFERROR(IF($B8="","",INDEX(所属情報!$E:$E,MATCH($A8,所属情報!$A:$A,0))),"")</f>
        <v>492232</v>
      </c>
      <c r="N8" s="175" t="str">
        <f t="shared" si="0"/>
        <v>内野々　諒 (4)</v>
      </c>
      <c r="O8" s="32" t="str">
        <f t="shared" si="1"/>
        <v>ｳﾁﾉﾉ ﾘｮｳ</v>
      </c>
      <c r="P8" s="175" t="str">
        <f t="shared" si="2"/>
        <v>UCHINONO Ryo (01)</v>
      </c>
      <c r="Q8" s="175" t="str">
        <f>IFERROR(IF($F8="","",INDEX(リスト!$AL:$AL,MATCH($F8,リスト!$AK:$AK,0))),"")</f>
        <v>35</v>
      </c>
      <c r="R8" s="32" t="str">
        <f>IFERROR(IF($K8="","",INDEX(リスト!$AO:$AO,MATCH($K8,リスト!$AN:$AN,0))),"")</f>
        <v>JPN</v>
      </c>
      <c r="S8" s="32" t="str">
        <f>IF($B8="","",RIGHT($G8*1000+100+COUNTIF($G$2:$G8,$G8),9))</f>
        <v>010518101</v>
      </c>
    </row>
    <row r="9" spans="1:19" ht="18" customHeight="1" x14ac:dyDescent="0.55000000000000004">
      <c r="A9" t="s">
        <v>1047</v>
      </c>
      <c r="B9">
        <v>8</v>
      </c>
      <c r="C9" t="s">
        <v>1199</v>
      </c>
      <c r="D9" t="s">
        <v>1200</v>
      </c>
      <c r="E9">
        <v>4</v>
      </c>
      <c r="F9" t="s">
        <v>177</v>
      </c>
      <c r="G9">
        <v>20011107</v>
      </c>
      <c r="H9" t="s">
        <v>1201</v>
      </c>
      <c r="I9" t="s">
        <v>1202</v>
      </c>
      <c r="J9" t="s">
        <v>1178</v>
      </c>
      <c r="K9" t="s">
        <v>72</v>
      </c>
      <c r="M9" s="32">
        <f>IFERROR(IF($B9="","",INDEX(所属情報!$E:$E,MATCH($A9,所属情報!$A:$A,0))),"")</f>
        <v>492232</v>
      </c>
      <c r="N9" s="175" t="str">
        <f t="shared" si="0"/>
        <v>安藤　礁吾 (4)</v>
      </c>
      <c r="O9" s="32" t="str">
        <f t="shared" si="1"/>
        <v>ｱﾝﾄﾞｳ ｼｮｳｺﾞ</v>
      </c>
      <c r="P9" s="175" t="str">
        <f t="shared" si="2"/>
        <v>ANDO Shogo (01)</v>
      </c>
      <c r="Q9" s="175" t="str">
        <f>IFERROR(IF($F9="","",INDEX(リスト!$AL:$AL,MATCH($F9,リスト!$AK:$AK,0))),"")</f>
        <v>28</v>
      </c>
      <c r="R9" s="32" t="str">
        <f>IFERROR(IF($K9="","",INDEX(リスト!$AO:$AO,MATCH($K9,リスト!$AN:$AN,0))),"")</f>
        <v>JPN</v>
      </c>
      <c r="S9" s="32" t="str">
        <f>IF($B9="","",RIGHT($G9*1000+100+COUNTIF($G$2:$G9,$G9),9))</f>
        <v>011107101</v>
      </c>
    </row>
    <row r="10" spans="1:19" ht="18" customHeight="1" x14ac:dyDescent="0.55000000000000004">
      <c r="A10" t="s">
        <v>1047</v>
      </c>
      <c r="B10">
        <v>9</v>
      </c>
      <c r="C10" t="s">
        <v>1203</v>
      </c>
      <c r="D10" t="s">
        <v>1204</v>
      </c>
      <c r="E10">
        <v>4</v>
      </c>
      <c r="F10" t="s">
        <v>177</v>
      </c>
      <c r="G10">
        <v>20020123</v>
      </c>
      <c r="H10" t="s">
        <v>1205</v>
      </c>
      <c r="I10" t="s">
        <v>1206</v>
      </c>
      <c r="J10" t="s">
        <v>1207</v>
      </c>
      <c r="K10" t="s">
        <v>72</v>
      </c>
      <c r="M10" s="32">
        <f>IFERROR(IF($B10="","",INDEX(所属情報!$E:$E,MATCH($A10,所属情報!$A:$A,0))),"")</f>
        <v>492232</v>
      </c>
      <c r="N10" s="175" t="str">
        <f t="shared" si="0"/>
        <v>山岡　龍輝 (4)</v>
      </c>
      <c r="O10" s="32" t="str">
        <f t="shared" si="1"/>
        <v>ﾔﾏｵｶ ﾘｭｳｷ</v>
      </c>
      <c r="P10" s="175" t="str">
        <f t="shared" si="2"/>
        <v>YAMAOKA Ryuki (02)</v>
      </c>
      <c r="Q10" s="175" t="str">
        <f>IFERROR(IF($F10="","",INDEX(リスト!$AL:$AL,MATCH($F10,リスト!$AK:$AK,0))),"")</f>
        <v>28</v>
      </c>
      <c r="R10" s="32" t="str">
        <f>IFERROR(IF($K10="","",INDEX(リスト!$AO:$AO,MATCH($K10,リスト!$AN:$AN,0))),"")</f>
        <v>JPN</v>
      </c>
      <c r="S10" s="32" t="str">
        <f>IF($B10="","",RIGHT($G10*1000+100+COUNTIF($G$2:$G10,$G10),9))</f>
        <v>020123101</v>
      </c>
    </row>
    <row r="11" spans="1:19" ht="18" customHeight="1" x14ac:dyDescent="0.55000000000000004">
      <c r="A11" t="s">
        <v>1047</v>
      </c>
      <c r="B11">
        <v>10</v>
      </c>
      <c r="C11" t="s">
        <v>1208</v>
      </c>
      <c r="D11" t="s">
        <v>1209</v>
      </c>
      <c r="E11">
        <v>4</v>
      </c>
      <c r="F11" t="s">
        <v>177</v>
      </c>
      <c r="G11">
        <v>20010408</v>
      </c>
      <c r="H11" t="s">
        <v>1210</v>
      </c>
      <c r="I11" t="s">
        <v>1211</v>
      </c>
      <c r="J11" t="s">
        <v>1212</v>
      </c>
      <c r="K11" t="s">
        <v>72</v>
      </c>
      <c r="M11" s="32">
        <f>IFERROR(IF($B11="","",INDEX(所属情報!$E:$E,MATCH($A11,所属情報!$A:$A,0))),"")</f>
        <v>492232</v>
      </c>
      <c r="N11" s="175" t="str">
        <f t="shared" si="0"/>
        <v>荒堀　太一郎 (4)</v>
      </c>
      <c r="O11" s="32" t="str">
        <f t="shared" si="1"/>
        <v>ｱﾗﾎﾘ ﾀｲﾁﾛｳ</v>
      </c>
      <c r="P11" s="175" t="str">
        <f t="shared" si="2"/>
        <v>ARAHORI Taichiro (01)</v>
      </c>
      <c r="Q11" s="175" t="str">
        <f>IFERROR(IF($F11="","",INDEX(リスト!$AL:$AL,MATCH($F11,リスト!$AK:$AK,0))),"")</f>
        <v>28</v>
      </c>
      <c r="R11" s="32" t="str">
        <f>IFERROR(IF($K11="","",INDEX(リスト!$AO:$AO,MATCH($K11,リスト!$AN:$AN,0))),"")</f>
        <v>JPN</v>
      </c>
      <c r="S11" s="32" t="str">
        <f>IF($B11="","",RIGHT($G11*1000+100+COUNTIF($G$2:$G11,$G11),9))</f>
        <v>010408101</v>
      </c>
    </row>
    <row r="12" spans="1:19" ht="18" customHeight="1" x14ac:dyDescent="0.55000000000000004">
      <c r="A12" t="s">
        <v>1047</v>
      </c>
      <c r="B12">
        <v>11</v>
      </c>
      <c r="C12" t="s">
        <v>1213</v>
      </c>
      <c r="D12" t="s">
        <v>1214</v>
      </c>
      <c r="E12">
        <v>4</v>
      </c>
      <c r="F12" t="s">
        <v>177</v>
      </c>
      <c r="G12">
        <v>20011115</v>
      </c>
      <c r="H12" t="s">
        <v>1215</v>
      </c>
      <c r="I12" t="s">
        <v>1216</v>
      </c>
      <c r="J12" t="s">
        <v>1217</v>
      </c>
      <c r="K12" t="s">
        <v>72</v>
      </c>
      <c r="M12" s="32">
        <f>IFERROR(IF($B12="","",INDEX(所属情報!$E:$E,MATCH($A12,所属情報!$A:$A,0))),"")</f>
        <v>492232</v>
      </c>
      <c r="N12" s="175" t="str">
        <f t="shared" si="0"/>
        <v>岡田　康平 (4)</v>
      </c>
      <c r="O12" s="32" t="str">
        <f t="shared" si="1"/>
        <v>ｵｶﾀﾞ ｺｳﾍｲ</v>
      </c>
      <c r="P12" s="175" t="str">
        <f t="shared" si="2"/>
        <v>OKADA Kohei (01)</v>
      </c>
      <c r="Q12" s="175" t="str">
        <f>IFERROR(IF($F12="","",INDEX(リスト!$AL:$AL,MATCH($F12,リスト!$AK:$AK,0))),"")</f>
        <v>28</v>
      </c>
      <c r="R12" s="32" t="str">
        <f>IFERROR(IF($K12="","",INDEX(リスト!$AO:$AO,MATCH($K12,リスト!$AN:$AN,0))),"")</f>
        <v>JPN</v>
      </c>
      <c r="S12" s="32" t="str">
        <f>IF($B12="","",RIGHT($G12*1000+100+COUNTIF($G$2:$G12,$G12),9))</f>
        <v>011115101</v>
      </c>
    </row>
    <row r="13" spans="1:19" ht="18" customHeight="1" x14ac:dyDescent="0.55000000000000004">
      <c r="A13" t="s">
        <v>1047</v>
      </c>
      <c r="B13">
        <v>12</v>
      </c>
      <c r="C13" t="s">
        <v>1218</v>
      </c>
      <c r="D13" t="s">
        <v>1219</v>
      </c>
      <c r="E13">
        <v>4</v>
      </c>
      <c r="F13" t="s">
        <v>1220</v>
      </c>
      <c r="G13">
        <v>20020225</v>
      </c>
      <c r="H13" t="s">
        <v>1221</v>
      </c>
      <c r="I13" t="s">
        <v>1222</v>
      </c>
      <c r="J13" t="s">
        <v>1223</v>
      </c>
      <c r="K13" t="s">
        <v>72</v>
      </c>
      <c r="M13" s="32">
        <f>IFERROR(IF($B13="","",INDEX(所属情報!$E:$E,MATCH($A13,所属情報!$A:$A,0))),"")</f>
        <v>492232</v>
      </c>
      <c r="N13" s="175" t="str">
        <f t="shared" si="0"/>
        <v>田中　優樹 (4)</v>
      </c>
      <c r="O13" s="32" t="str">
        <f t="shared" si="1"/>
        <v>ﾀﾅｶ ﾕｳｷ</v>
      </c>
      <c r="P13" s="175" t="str">
        <f t="shared" si="2"/>
        <v>TANAKA Yuki (02)</v>
      </c>
      <c r="Q13" s="175" t="str">
        <f>IFERROR(IF($F13="","",INDEX(リスト!$AL:$AL,MATCH($F13,リスト!$AK:$AK,0))),"")</f>
        <v>49</v>
      </c>
      <c r="R13" s="32" t="str">
        <f>IFERROR(IF($K13="","",INDEX(リスト!$AO:$AO,MATCH($K13,リスト!$AN:$AN,0))),"")</f>
        <v>JPN</v>
      </c>
      <c r="S13" s="32" t="str">
        <f>IF($B13="","",RIGHT($G13*1000+100+COUNTIF($G$2:$G13,$G13),9))</f>
        <v>020225101</v>
      </c>
    </row>
    <row r="14" spans="1:19" ht="18" customHeight="1" x14ac:dyDescent="0.55000000000000004">
      <c r="A14" t="s">
        <v>1047</v>
      </c>
      <c r="B14">
        <v>13</v>
      </c>
      <c r="C14" t="s">
        <v>1224</v>
      </c>
      <c r="D14" t="s">
        <v>1225</v>
      </c>
      <c r="E14">
        <v>4</v>
      </c>
      <c r="F14" t="s">
        <v>177</v>
      </c>
      <c r="G14">
        <v>20010709</v>
      </c>
      <c r="H14" t="s">
        <v>1226</v>
      </c>
      <c r="I14" t="s">
        <v>1227</v>
      </c>
      <c r="J14" t="s">
        <v>1228</v>
      </c>
      <c r="K14" t="s">
        <v>72</v>
      </c>
      <c r="M14" s="32">
        <f>IFERROR(IF($B14="","",INDEX(所属情報!$E:$E,MATCH($A14,所属情報!$A:$A,0))),"")</f>
        <v>492232</v>
      </c>
      <c r="N14" s="175" t="str">
        <f t="shared" si="0"/>
        <v>日隈　達也 (4)</v>
      </c>
      <c r="O14" s="32" t="str">
        <f t="shared" si="1"/>
        <v>ﾋﾉｸﾏ ﾀﾂﾔ</v>
      </c>
      <c r="P14" s="175" t="str">
        <f t="shared" si="2"/>
        <v>HINOKUMA Tatsuya (01)</v>
      </c>
      <c r="Q14" s="175" t="str">
        <f>IFERROR(IF($F14="","",INDEX(リスト!$AL:$AL,MATCH($F14,リスト!$AK:$AK,0))),"")</f>
        <v>28</v>
      </c>
      <c r="R14" s="32" t="str">
        <f>IFERROR(IF($K14="","",INDEX(リスト!$AO:$AO,MATCH($K14,リスト!$AN:$AN,0))),"")</f>
        <v>JPN</v>
      </c>
      <c r="S14" s="32" t="str">
        <f>IF($B14="","",RIGHT($G14*1000+100+COUNTIF($G$2:$G14,$G14),9))</f>
        <v>010709101</v>
      </c>
    </row>
    <row r="15" spans="1:19" ht="18" customHeight="1" x14ac:dyDescent="0.55000000000000004">
      <c r="A15" t="s">
        <v>1047</v>
      </c>
      <c r="B15">
        <v>14</v>
      </c>
      <c r="C15" t="s">
        <v>1229</v>
      </c>
      <c r="D15" t="s">
        <v>1230</v>
      </c>
      <c r="E15">
        <v>4</v>
      </c>
      <c r="F15" t="s">
        <v>213</v>
      </c>
      <c r="G15">
        <v>20010402</v>
      </c>
      <c r="H15" t="s">
        <v>1231</v>
      </c>
      <c r="I15" t="s">
        <v>1232</v>
      </c>
      <c r="J15" t="s">
        <v>1233</v>
      </c>
      <c r="K15" t="s">
        <v>72</v>
      </c>
      <c r="M15" s="32">
        <f>IFERROR(IF($B15="","",INDEX(所属情報!$E:$E,MATCH($A15,所属情報!$A:$A,0))),"")</f>
        <v>492232</v>
      </c>
      <c r="N15" s="175" t="str">
        <f t="shared" si="0"/>
        <v>中村　徳寿 (4)</v>
      </c>
      <c r="O15" s="32" t="str">
        <f t="shared" si="1"/>
        <v>ﾅｶﾑﾗ ﾄｸﾋｻ</v>
      </c>
      <c r="P15" s="175" t="str">
        <f t="shared" si="2"/>
        <v>NAKAMURA Tokuhisa (01)</v>
      </c>
      <c r="Q15" s="175" t="str">
        <f>IFERROR(IF($F15="","",INDEX(リスト!$AL:$AL,MATCH($F15,リスト!$AK:$AK,0))),"")</f>
        <v>37</v>
      </c>
      <c r="R15" s="32" t="str">
        <f>IFERROR(IF($K15="","",INDEX(リスト!$AO:$AO,MATCH($K15,リスト!$AN:$AN,0))),"")</f>
        <v>JPN</v>
      </c>
      <c r="S15" s="32" t="str">
        <f>IF($B15="","",RIGHT($G15*1000+100+COUNTIF($G$2:$G15,$G15),9))</f>
        <v>010402101</v>
      </c>
    </row>
    <row r="16" spans="1:19" ht="18" customHeight="1" x14ac:dyDescent="0.55000000000000004">
      <c r="A16" t="s">
        <v>1047</v>
      </c>
      <c r="B16">
        <v>15</v>
      </c>
      <c r="C16" t="s">
        <v>1234</v>
      </c>
      <c r="D16" t="s">
        <v>1235</v>
      </c>
      <c r="E16">
        <v>4</v>
      </c>
      <c r="F16" t="s">
        <v>177</v>
      </c>
      <c r="G16">
        <v>20011207</v>
      </c>
      <c r="H16" t="s">
        <v>1236</v>
      </c>
      <c r="I16" t="s">
        <v>1237</v>
      </c>
      <c r="J16" t="s">
        <v>1238</v>
      </c>
      <c r="K16" t="s">
        <v>72</v>
      </c>
      <c r="M16" s="32">
        <f>IFERROR(IF($B16="","",INDEX(所属情報!$E:$E,MATCH($A16,所属情報!$A:$A,0))),"")</f>
        <v>492232</v>
      </c>
      <c r="N16" s="175" t="str">
        <f t="shared" si="0"/>
        <v>小林　賢士郎 (4)</v>
      </c>
      <c r="O16" s="32" t="str">
        <f t="shared" si="1"/>
        <v>ｺﾊﾞﾔｼ ｹﾝｼﾛｳ</v>
      </c>
      <c r="P16" s="175" t="str">
        <f t="shared" si="2"/>
        <v>KOBAYASHI Kenshiro (01)</v>
      </c>
      <c r="Q16" s="175" t="str">
        <f>IFERROR(IF($F16="","",INDEX(リスト!$AL:$AL,MATCH($F16,リスト!$AK:$AK,0))),"")</f>
        <v>28</v>
      </c>
      <c r="R16" s="32" t="str">
        <f>IFERROR(IF($K16="","",INDEX(リスト!$AO:$AO,MATCH($K16,リスト!$AN:$AN,0))),"")</f>
        <v>JPN</v>
      </c>
      <c r="S16" s="32" t="str">
        <f>IF($B16="","",RIGHT($G16*1000+100+COUNTIF($G$2:$G16,$G16),9))</f>
        <v>011207101</v>
      </c>
    </row>
    <row r="17" spans="1:19" ht="18" customHeight="1" x14ac:dyDescent="0.55000000000000004">
      <c r="A17" t="s">
        <v>1047</v>
      </c>
      <c r="B17">
        <v>16</v>
      </c>
      <c r="C17" t="s">
        <v>1239</v>
      </c>
      <c r="D17" t="s">
        <v>1240</v>
      </c>
      <c r="E17">
        <v>4</v>
      </c>
      <c r="F17" t="s">
        <v>137</v>
      </c>
      <c r="G17">
        <v>20011202</v>
      </c>
      <c r="H17" t="s">
        <v>1241</v>
      </c>
      <c r="I17" t="s">
        <v>1242</v>
      </c>
      <c r="J17" t="s">
        <v>1243</v>
      </c>
      <c r="K17" t="s">
        <v>72</v>
      </c>
      <c r="M17" s="32">
        <f>IFERROR(IF($B17="","",INDEX(所属情報!$E:$E,MATCH($A17,所属情報!$A:$A,0))),"")</f>
        <v>492232</v>
      </c>
      <c r="N17" s="175" t="str">
        <f t="shared" si="0"/>
        <v>清水　陸 (4)</v>
      </c>
      <c r="O17" s="32" t="str">
        <f t="shared" si="1"/>
        <v>ｼﾐｽﾞ ﾘｸ</v>
      </c>
      <c r="P17" s="175" t="str">
        <f t="shared" si="2"/>
        <v>SHIMIZU Riku (01)</v>
      </c>
      <c r="Q17" s="175" t="str">
        <f>IFERROR(IF($F17="","",INDEX(リスト!$AL:$AL,MATCH($F17,リスト!$AK:$AK,0))),"")</f>
        <v>18</v>
      </c>
      <c r="R17" s="32" t="str">
        <f>IFERROR(IF($K17="","",INDEX(リスト!$AO:$AO,MATCH($K17,リスト!$AN:$AN,0))),"")</f>
        <v>JPN</v>
      </c>
      <c r="S17" s="32" t="str">
        <f>IF($B17="","",RIGHT($G17*1000+100+COUNTIF($G$2:$G17,$G17),9))</f>
        <v>011202102</v>
      </c>
    </row>
    <row r="18" spans="1:19" ht="18" customHeight="1" x14ac:dyDescent="0.55000000000000004">
      <c r="A18" t="s">
        <v>1047</v>
      </c>
      <c r="B18">
        <v>17</v>
      </c>
      <c r="C18" t="s">
        <v>1244</v>
      </c>
      <c r="D18" t="s">
        <v>1245</v>
      </c>
      <c r="E18">
        <v>4</v>
      </c>
      <c r="F18" t="s">
        <v>173</v>
      </c>
      <c r="G18">
        <v>20010516</v>
      </c>
      <c r="H18" t="s">
        <v>1246</v>
      </c>
      <c r="I18" t="s">
        <v>1247</v>
      </c>
      <c r="J18" t="s">
        <v>1248</v>
      </c>
      <c r="K18" t="s">
        <v>72</v>
      </c>
      <c r="M18" s="32">
        <f>IFERROR(IF($B18="","",INDEX(所属情報!$E:$E,MATCH($A18,所属情報!$A:$A,0))),"")</f>
        <v>492232</v>
      </c>
      <c r="N18" s="175" t="str">
        <f t="shared" si="0"/>
        <v>茨木　建伍 (4)</v>
      </c>
      <c r="O18" s="32" t="str">
        <f t="shared" si="1"/>
        <v>ｲﾊﾞﾗｷ ｹﾝｺﾞ</v>
      </c>
      <c r="P18" s="175" t="str">
        <f t="shared" si="2"/>
        <v>IBARAKI Kengo (01)</v>
      </c>
      <c r="Q18" s="175" t="str">
        <f>IFERROR(IF($F18="","",INDEX(リスト!$AL:$AL,MATCH($F18,リスト!$AK:$AK,0))),"")</f>
        <v>27</v>
      </c>
      <c r="R18" s="32" t="str">
        <f>IFERROR(IF($K18="","",INDEX(リスト!$AO:$AO,MATCH($K18,リスト!$AN:$AN,0))),"")</f>
        <v>JPN</v>
      </c>
      <c r="S18" s="32" t="str">
        <f>IF($B18="","",RIGHT($G18*1000+100+COUNTIF($G$2:$G18,$G18),9))</f>
        <v>010516101</v>
      </c>
    </row>
    <row r="19" spans="1:19" ht="18" customHeight="1" x14ac:dyDescent="0.55000000000000004">
      <c r="A19" t="s">
        <v>1047</v>
      </c>
      <c r="B19">
        <v>18</v>
      </c>
      <c r="C19" t="s">
        <v>1249</v>
      </c>
      <c r="D19" t="s">
        <v>1250</v>
      </c>
      <c r="E19">
        <v>4</v>
      </c>
      <c r="F19" t="s">
        <v>177</v>
      </c>
      <c r="G19">
        <v>20020222</v>
      </c>
      <c r="H19" t="s">
        <v>1251</v>
      </c>
      <c r="I19" t="s">
        <v>1252</v>
      </c>
      <c r="J19" t="s">
        <v>1253</v>
      </c>
      <c r="K19" t="s">
        <v>72</v>
      </c>
      <c r="M19" s="32">
        <f>IFERROR(IF($B19="","",INDEX(所属情報!$E:$E,MATCH($A19,所属情報!$A:$A,0))),"")</f>
        <v>492232</v>
      </c>
      <c r="N19" s="175" t="str">
        <f t="shared" si="0"/>
        <v>齋藤　翔也 (4)</v>
      </c>
      <c r="O19" s="32" t="str">
        <f t="shared" si="1"/>
        <v>ｻｲﾄｳ ｼｮｳﾔ</v>
      </c>
      <c r="P19" s="175" t="str">
        <f t="shared" si="2"/>
        <v>SAITO Shoya (02)</v>
      </c>
      <c r="Q19" s="175" t="str">
        <f>IFERROR(IF($F19="","",INDEX(リスト!$AL:$AL,MATCH($F19,リスト!$AK:$AK,0))),"")</f>
        <v>28</v>
      </c>
      <c r="R19" s="32" t="str">
        <f>IFERROR(IF($K19="","",INDEX(リスト!$AO:$AO,MATCH($K19,リスト!$AN:$AN,0))),"")</f>
        <v>JPN</v>
      </c>
      <c r="S19" s="32" t="str">
        <f>IF($B19="","",RIGHT($G19*1000+100+COUNTIF($G$2:$G19,$G19),9))</f>
        <v>020222101</v>
      </c>
    </row>
    <row r="20" spans="1:19" ht="18" customHeight="1" x14ac:dyDescent="0.55000000000000004">
      <c r="A20" t="s">
        <v>1047</v>
      </c>
      <c r="B20">
        <v>19</v>
      </c>
      <c r="C20" t="s">
        <v>1254</v>
      </c>
      <c r="D20" t="s">
        <v>1255</v>
      </c>
      <c r="E20">
        <v>4</v>
      </c>
      <c r="F20" t="s">
        <v>177</v>
      </c>
      <c r="G20">
        <v>20011110</v>
      </c>
      <c r="H20" t="s">
        <v>1256</v>
      </c>
      <c r="I20" t="s">
        <v>1257</v>
      </c>
      <c r="J20" t="s">
        <v>1258</v>
      </c>
      <c r="K20" t="s">
        <v>72</v>
      </c>
      <c r="M20" s="32">
        <f>IFERROR(IF($B20="","",INDEX(所属情報!$E:$E,MATCH($A20,所属情報!$A:$A,0))),"")</f>
        <v>492232</v>
      </c>
      <c r="N20" s="175" t="str">
        <f t="shared" si="0"/>
        <v>金谷　泰明 (4)</v>
      </c>
      <c r="O20" s="32" t="str">
        <f t="shared" si="1"/>
        <v>ｶﾅﾔ ﾔｽｱｷ</v>
      </c>
      <c r="P20" s="175" t="str">
        <f t="shared" si="2"/>
        <v>KANAYA Yasuaki (01)</v>
      </c>
      <c r="Q20" s="175" t="str">
        <f>IFERROR(IF($F20="","",INDEX(リスト!$AL:$AL,MATCH($F20,リスト!$AK:$AK,0))),"")</f>
        <v>28</v>
      </c>
      <c r="R20" s="32" t="str">
        <f>IFERROR(IF($K20="","",INDEX(リスト!$AO:$AO,MATCH($K20,リスト!$AN:$AN,0))),"")</f>
        <v>JPN</v>
      </c>
      <c r="S20" s="32" t="str">
        <f>IF($B20="","",RIGHT($G20*1000+100+COUNTIF($G$2:$G20,$G20),9))</f>
        <v>011110101</v>
      </c>
    </row>
    <row r="21" spans="1:19" ht="18" customHeight="1" x14ac:dyDescent="0.55000000000000004">
      <c r="A21" t="s">
        <v>1047</v>
      </c>
      <c r="B21">
        <v>20</v>
      </c>
      <c r="C21" t="s">
        <v>1259</v>
      </c>
      <c r="D21" t="s">
        <v>1260</v>
      </c>
      <c r="E21">
        <v>4</v>
      </c>
      <c r="F21" t="s">
        <v>177</v>
      </c>
      <c r="G21">
        <v>20010606</v>
      </c>
      <c r="H21" t="s">
        <v>1261</v>
      </c>
      <c r="I21" t="s">
        <v>1262</v>
      </c>
      <c r="J21" t="s">
        <v>1223</v>
      </c>
      <c r="K21" t="s">
        <v>72</v>
      </c>
      <c r="M21" s="32">
        <f>IFERROR(IF($B21="","",INDEX(所属情報!$E:$E,MATCH($A21,所属情報!$A:$A,0))),"")</f>
        <v>492232</v>
      </c>
      <c r="N21" s="175" t="str">
        <f t="shared" si="0"/>
        <v>安田　悠生 (4)</v>
      </c>
      <c r="O21" s="32" t="str">
        <f t="shared" si="1"/>
        <v>ﾔｽﾀﾞ ﾕｳｷ</v>
      </c>
      <c r="P21" s="175" t="str">
        <f t="shared" si="2"/>
        <v>YASUDA Yuki (01)</v>
      </c>
      <c r="Q21" s="175" t="str">
        <f>IFERROR(IF($F21="","",INDEX(リスト!$AL:$AL,MATCH($F21,リスト!$AK:$AK,0))),"")</f>
        <v>28</v>
      </c>
      <c r="R21" s="32" t="str">
        <f>IFERROR(IF($K21="","",INDEX(リスト!$AO:$AO,MATCH($K21,リスト!$AN:$AN,0))),"")</f>
        <v>JPN</v>
      </c>
      <c r="S21" s="32" t="str">
        <f>IF($B21="","",RIGHT($G21*1000+100+COUNTIF($G$2:$G21,$G21),9))</f>
        <v>010606101</v>
      </c>
    </row>
    <row r="22" spans="1:19" ht="18" customHeight="1" x14ac:dyDescent="0.55000000000000004">
      <c r="A22" t="s">
        <v>1047</v>
      </c>
      <c r="B22">
        <v>21</v>
      </c>
      <c r="C22" t="s">
        <v>1263</v>
      </c>
      <c r="D22" t="s">
        <v>1264</v>
      </c>
      <c r="E22">
        <v>4</v>
      </c>
      <c r="F22" t="s">
        <v>177</v>
      </c>
      <c r="G22">
        <v>20010427</v>
      </c>
      <c r="H22" t="s">
        <v>1265</v>
      </c>
      <c r="I22" t="s">
        <v>1266</v>
      </c>
      <c r="J22" t="s">
        <v>1267</v>
      </c>
      <c r="K22" t="s">
        <v>72</v>
      </c>
      <c r="M22" s="32">
        <f>IFERROR(IF($B22="","",INDEX(所属情報!$E:$E,MATCH($A22,所属情報!$A:$A,0))),"")</f>
        <v>492232</v>
      </c>
      <c r="N22" s="175" t="str">
        <f t="shared" si="0"/>
        <v>吉崎　舜 (4)</v>
      </c>
      <c r="O22" s="32" t="str">
        <f t="shared" si="1"/>
        <v>ﾖｼｻﾞｷ ｼｭﾝ</v>
      </c>
      <c r="P22" s="175" t="str">
        <f t="shared" si="2"/>
        <v>YOSHIZAKI Shun (01)</v>
      </c>
      <c r="Q22" s="175" t="str">
        <f>IFERROR(IF($F22="","",INDEX(リスト!$AL:$AL,MATCH($F22,リスト!$AK:$AK,0))),"")</f>
        <v>28</v>
      </c>
      <c r="R22" s="32" t="str">
        <f>IFERROR(IF($K22="","",INDEX(リスト!$AO:$AO,MATCH($K22,リスト!$AN:$AN,0))),"")</f>
        <v>JPN</v>
      </c>
      <c r="S22" s="32" t="str">
        <f>IF($B22="","",RIGHT($G22*1000+100+COUNTIF($G$2:$G22,$G22),9))</f>
        <v>010427101</v>
      </c>
    </row>
    <row r="23" spans="1:19" ht="18" customHeight="1" x14ac:dyDescent="0.55000000000000004">
      <c r="A23" t="s">
        <v>1047</v>
      </c>
      <c r="B23">
        <v>22</v>
      </c>
      <c r="C23" t="s">
        <v>1268</v>
      </c>
      <c r="D23" t="s">
        <v>1269</v>
      </c>
      <c r="E23">
        <v>4</v>
      </c>
      <c r="F23" t="s">
        <v>177</v>
      </c>
      <c r="G23">
        <v>20011119</v>
      </c>
      <c r="H23" t="s">
        <v>1270</v>
      </c>
      <c r="I23" t="s">
        <v>1271</v>
      </c>
      <c r="J23" t="s">
        <v>1272</v>
      </c>
      <c r="K23" t="s">
        <v>72</v>
      </c>
      <c r="M23" s="32">
        <f>IFERROR(IF($B23="","",INDEX(所属情報!$E:$E,MATCH($A23,所属情報!$A:$A,0))),"")</f>
        <v>492232</v>
      </c>
      <c r="N23" s="175" t="str">
        <f t="shared" si="0"/>
        <v>守屋　和希 (4)</v>
      </c>
      <c r="O23" s="32" t="str">
        <f t="shared" si="1"/>
        <v>ﾓﾘﾔ ｶｽﾞｷ</v>
      </c>
      <c r="P23" s="175" t="str">
        <f t="shared" si="2"/>
        <v>MORIYA Kazuki (01)</v>
      </c>
      <c r="Q23" s="175" t="str">
        <f>IFERROR(IF($F23="","",INDEX(リスト!$AL:$AL,MATCH($F23,リスト!$AK:$AK,0))),"")</f>
        <v>28</v>
      </c>
      <c r="R23" s="32" t="str">
        <f>IFERROR(IF($K23="","",INDEX(リスト!$AO:$AO,MATCH($K23,リスト!$AN:$AN,0))),"")</f>
        <v>JPN</v>
      </c>
      <c r="S23" s="32" t="str">
        <f>IF($B23="","",RIGHT($G23*1000+100+COUNTIF($G$2:$G23,$G23),9))</f>
        <v>011119101</v>
      </c>
    </row>
    <row r="24" spans="1:19" ht="18" customHeight="1" x14ac:dyDescent="0.55000000000000004">
      <c r="A24" t="s">
        <v>1047</v>
      </c>
      <c r="B24">
        <v>23</v>
      </c>
      <c r="C24" t="s">
        <v>1273</v>
      </c>
      <c r="D24" t="s">
        <v>1274</v>
      </c>
      <c r="E24">
        <v>4</v>
      </c>
      <c r="F24" t="s">
        <v>177</v>
      </c>
      <c r="G24">
        <v>20010604</v>
      </c>
      <c r="H24" t="s">
        <v>1275</v>
      </c>
      <c r="I24" t="s">
        <v>1276</v>
      </c>
      <c r="J24" t="s">
        <v>1277</v>
      </c>
      <c r="K24" t="s">
        <v>72</v>
      </c>
      <c r="M24" s="32">
        <f>IFERROR(IF($B24="","",INDEX(所属情報!$E:$E,MATCH($A24,所属情報!$A:$A,0))),"")</f>
        <v>492232</v>
      </c>
      <c r="N24" s="175" t="str">
        <f t="shared" si="0"/>
        <v>岡本　直也 (4)</v>
      </c>
      <c r="O24" s="32" t="str">
        <f t="shared" si="1"/>
        <v>ｵｶﾓﾄ ﾅｵﾔ</v>
      </c>
      <c r="P24" s="175" t="str">
        <f t="shared" si="2"/>
        <v>OKAMOTO Naoya (01)</v>
      </c>
      <c r="Q24" s="175" t="str">
        <f>IFERROR(IF($F24="","",INDEX(リスト!$AL:$AL,MATCH($F24,リスト!$AK:$AK,0))),"")</f>
        <v>28</v>
      </c>
      <c r="R24" s="32" t="str">
        <f>IFERROR(IF($K24="","",INDEX(リスト!$AO:$AO,MATCH($K24,リスト!$AN:$AN,0))),"")</f>
        <v>JPN</v>
      </c>
      <c r="S24" s="32" t="str">
        <f>IF($B24="","",RIGHT($G24*1000+100+COUNTIF($G$2:$G24,$G24),9))</f>
        <v>010604101</v>
      </c>
    </row>
    <row r="25" spans="1:19" ht="18" customHeight="1" x14ac:dyDescent="0.55000000000000004">
      <c r="A25" t="s">
        <v>1047</v>
      </c>
      <c r="B25">
        <v>24</v>
      </c>
      <c r="C25" t="s">
        <v>1278</v>
      </c>
      <c r="D25" t="s">
        <v>1279</v>
      </c>
      <c r="E25">
        <v>4</v>
      </c>
      <c r="F25" t="s">
        <v>173</v>
      </c>
      <c r="G25">
        <v>20010603</v>
      </c>
      <c r="H25" t="s">
        <v>1280</v>
      </c>
      <c r="I25" t="s">
        <v>1281</v>
      </c>
      <c r="J25" t="s">
        <v>1282</v>
      </c>
      <c r="K25" t="s">
        <v>72</v>
      </c>
      <c r="M25" s="32">
        <f>IFERROR(IF($B25="","",INDEX(所属情報!$E:$E,MATCH($A25,所属情報!$A:$A,0))),"")</f>
        <v>492232</v>
      </c>
      <c r="N25" s="175" t="str">
        <f t="shared" si="0"/>
        <v>黒江　莞介 (4)</v>
      </c>
      <c r="O25" s="32" t="str">
        <f t="shared" si="1"/>
        <v>ｸﾛｴ ｶﾝｽｹ</v>
      </c>
      <c r="P25" s="175" t="str">
        <f t="shared" si="2"/>
        <v>KUROE Kansuke (01)</v>
      </c>
      <c r="Q25" s="175" t="str">
        <f>IFERROR(IF($F25="","",INDEX(リスト!$AL:$AL,MATCH($F25,リスト!$AK:$AK,0))),"")</f>
        <v>27</v>
      </c>
      <c r="R25" s="32" t="str">
        <f>IFERROR(IF($K25="","",INDEX(リスト!$AO:$AO,MATCH($K25,リスト!$AN:$AN,0))),"")</f>
        <v>JPN</v>
      </c>
      <c r="S25" s="32" t="str">
        <f>IF($B25="","",RIGHT($G25*1000+100+COUNTIF($G$2:$G25,$G25),9))</f>
        <v>010603101</v>
      </c>
    </row>
    <row r="26" spans="1:19" ht="18" customHeight="1" x14ac:dyDescent="0.55000000000000004">
      <c r="A26" t="s">
        <v>1047</v>
      </c>
      <c r="B26">
        <v>25</v>
      </c>
      <c r="C26" t="s">
        <v>1283</v>
      </c>
      <c r="D26" t="s">
        <v>1284</v>
      </c>
      <c r="E26">
        <v>4</v>
      </c>
      <c r="F26" t="s">
        <v>177</v>
      </c>
      <c r="G26">
        <v>20010403</v>
      </c>
      <c r="H26" t="s">
        <v>1285</v>
      </c>
      <c r="I26" t="s">
        <v>1286</v>
      </c>
      <c r="J26" t="s">
        <v>1287</v>
      </c>
      <c r="K26" t="s">
        <v>72</v>
      </c>
      <c r="M26" s="32">
        <f>IFERROR(IF($B26="","",INDEX(所属情報!$E:$E,MATCH($A26,所属情報!$A:$A,0))),"")</f>
        <v>492232</v>
      </c>
      <c r="N26" s="175" t="str">
        <f t="shared" si="0"/>
        <v>小島　拓人 (4)</v>
      </c>
      <c r="O26" s="32" t="str">
        <f t="shared" si="1"/>
        <v>ｵｼﾞﾏ ﾀｸﾄ</v>
      </c>
      <c r="P26" s="175" t="str">
        <f t="shared" si="2"/>
        <v>OJIMA Takuto (01)</v>
      </c>
      <c r="Q26" s="175" t="str">
        <f>IFERROR(IF($F26="","",INDEX(リスト!$AL:$AL,MATCH($F26,リスト!$AK:$AK,0))),"")</f>
        <v>28</v>
      </c>
      <c r="R26" s="32" t="str">
        <f>IFERROR(IF($K26="","",INDEX(リスト!$AO:$AO,MATCH($K26,リスト!$AN:$AN,0))),"")</f>
        <v>JPN</v>
      </c>
      <c r="S26" s="32" t="str">
        <f>IF($B26="","",RIGHT($G26*1000+100+COUNTIF($G$2:$G26,$G26),9))</f>
        <v>010403101</v>
      </c>
    </row>
    <row r="27" spans="1:19" ht="18" customHeight="1" x14ac:dyDescent="0.55000000000000004">
      <c r="A27" t="s">
        <v>1047</v>
      </c>
      <c r="B27">
        <v>26</v>
      </c>
      <c r="C27" t="s">
        <v>1288</v>
      </c>
      <c r="D27" t="s">
        <v>1289</v>
      </c>
      <c r="E27">
        <v>4</v>
      </c>
      <c r="F27" t="s">
        <v>177</v>
      </c>
      <c r="G27">
        <v>20010625</v>
      </c>
      <c r="H27" t="s">
        <v>1290</v>
      </c>
      <c r="I27" t="s">
        <v>1291</v>
      </c>
      <c r="J27" t="s">
        <v>1292</v>
      </c>
      <c r="K27" t="s">
        <v>72</v>
      </c>
      <c r="M27" s="32">
        <f>IFERROR(IF($B27="","",INDEX(所属情報!$E:$E,MATCH($A27,所属情報!$A:$A,0))),"")</f>
        <v>492232</v>
      </c>
      <c r="N27" s="175" t="str">
        <f t="shared" si="0"/>
        <v>小島　爽 (4)</v>
      </c>
      <c r="O27" s="32" t="str">
        <f t="shared" si="1"/>
        <v>ｺｼﾞﾏ ｿｳ</v>
      </c>
      <c r="P27" s="175" t="str">
        <f t="shared" si="2"/>
        <v>KOJIMA So (01)</v>
      </c>
      <c r="Q27" s="175" t="str">
        <f>IFERROR(IF($F27="","",INDEX(リスト!$AL:$AL,MATCH($F27,リスト!$AK:$AK,0))),"")</f>
        <v>28</v>
      </c>
      <c r="R27" s="32" t="str">
        <f>IFERROR(IF($K27="","",INDEX(リスト!$AO:$AO,MATCH($K27,リスト!$AN:$AN,0))),"")</f>
        <v>JPN</v>
      </c>
      <c r="S27" s="32" t="str">
        <f>IF($B27="","",RIGHT($G27*1000+100+COUNTIF($G$2:$G27,$G27),9))</f>
        <v>010625101</v>
      </c>
    </row>
    <row r="28" spans="1:19" ht="18" customHeight="1" x14ac:dyDescent="0.55000000000000004">
      <c r="A28" t="s">
        <v>1047</v>
      </c>
      <c r="B28">
        <v>27</v>
      </c>
      <c r="C28" t="s">
        <v>1293</v>
      </c>
      <c r="D28" t="s">
        <v>1294</v>
      </c>
      <c r="E28">
        <v>4</v>
      </c>
      <c r="F28" t="s">
        <v>177</v>
      </c>
      <c r="G28">
        <v>20010912</v>
      </c>
      <c r="H28" t="s">
        <v>1295</v>
      </c>
      <c r="I28" t="s">
        <v>1296</v>
      </c>
      <c r="J28" t="s">
        <v>1297</v>
      </c>
      <c r="K28" t="s">
        <v>72</v>
      </c>
      <c r="M28" s="32">
        <f>IFERROR(IF($B28="","",INDEX(所属情報!$E:$E,MATCH($A28,所属情報!$A:$A,0))),"")</f>
        <v>492232</v>
      </c>
      <c r="N28" s="175" t="str">
        <f t="shared" si="0"/>
        <v>石井　陸登 (4)</v>
      </c>
      <c r="O28" s="32" t="str">
        <f t="shared" si="1"/>
        <v>ｲｼｲ ﾘｸﾄ</v>
      </c>
      <c r="P28" s="175" t="str">
        <f t="shared" si="2"/>
        <v>ISHII Rikuto (01)</v>
      </c>
      <c r="Q28" s="175" t="str">
        <f>IFERROR(IF($F28="","",INDEX(リスト!$AL:$AL,MATCH($F28,リスト!$AK:$AK,0))),"")</f>
        <v>28</v>
      </c>
      <c r="R28" s="32" t="str">
        <f>IFERROR(IF($K28="","",INDEX(リスト!$AO:$AO,MATCH($K28,リスト!$AN:$AN,0))),"")</f>
        <v>JPN</v>
      </c>
      <c r="S28" s="32" t="str">
        <f>IF($B28="","",RIGHT($G28*1000+100+COUNTIF($G$2:$G28,$G28),9))</f>
        <v>010912101</v>
      </c>
    </row>
    <row r="29" spans="1:19" ht="18" customHeight="1" x14ac:dyDescent="0.55000000000000004">
      <c r="A29" t="s">
        <v>1047</v>
      </c>
      <c r="B29">
        <v>28</v>
      </c>
      <c r="C29" t="s">
        <v>1298</v>
      </c>
      <c r="D29" t="s">
        <v>1299</v>
      </c>
      <c r="E29">
        <v>4</v>
      </c>
      <c r="F29" t="s">
        <v>177</v>
      </c>
      <c r="G29">
        <v>20010715</v>
      </c>
      <c r="H29" t="s">
        <v>1300</v>
      </c>
      <c r="I29" t="s">
        <v>1301</v>
      </c>
      <c r="J29" t="s">
        <v>1302</v>
      </c>
      <c r="K29" t="s">
        <v>72</v>
      </c>
      <c r="M29" s="32">
        <f>IFERROR(IF($B29="","",INDEX(所属情報!$E:$E,MATCH($A29,所属情報!$A:$A,0))),"")</f>
        <v>492232</v>
      </c>
      <c r="N29" s="175" t="str">
        <f t="shared" si="0"/>
        <v>仲田　圭吾 (4)</v>
      </c>
      <c r="O29" s="32" t="str">
        <f t="shared" si="1"/>
        <v>ﾅｶﾀ ｹｲｺﾞ</v>
      </c>
      <c r="P29" s="175" t="str">
        <f t="shared" si="2"/>
        <v>NAKATA Keigo (01)</v>
      </c>
      <c r="Q29" s="175" t="str">
        <f>IFERROR(IF($F29="","",INDEX(リスト!$AL:$AL,MATCH($F29,リスト!$AK:$AK,0))),"")</f>
        <v>28</v>
      </c>
      <c r="R29" s="32" t="str">
        <f>IFERROR(IF($K29="","",INDEX(リスト!$AO:$AO,MATCH($K29,リスト!$AN:$AN,0))),"")</f>
        <v>JPN</v>
      </c>
      <c r="S29" s="32" t="str">
        <f>IF($B29="","",RIGHT($G29*1000+100+COUNTIF($G$2:$G29,$G29),9))</f>
        <v>010715101</v>
      </c>
    </row>
    <row r="30" spans="1:19" ht="18" customHeight="1" x14ac:dyDescent="0.55000000000000004">
      <c r="A30" t="s">
        <v>1047</v>
      </c>
      <c r="B30">
        <v>29</v>
      </c>
      <c r="C30" t="s">
        <v>1303</v>
      </c>
      <c r="D30" t="s">
        <v>1304</v>
      </c>
      <c r="E30">
        <v>4</v>
      </c>
      <c r="F30" t="s">
        <v>197</v>
      </c>
      <c r="G30">
        <v>20011218</v>
      </c>
      <c r="H30" t="s">
        <v>1305</v>
      </c>
      <c r="I30" t="s">
        <v>1306</v>
      </c>
      <c r="J30" t="s">
        <v>1307</v>
      </c>
      <c r="K30" t="s">
        <v>72</v>
      </c>
      <c r="M30" s="32">
        <f>IFERROR(IF($B30="","",INDEX(所属情報!$E:$E,MATCH($A30,所属情報!$A:$A,0))),"")</f>
        <v>492232</v>
      </c>
      <c r="N30" s="175" t="str">
        <f t="shared" si="0"/>
        <v>藤山　凌吾 (4)</v>
      </c>
      <c r="O30" s="32" t="str">
        <f t="shared" si="1"/>
        <v>ﾌｼﾞﾔﾏ ﾘｮｳｺﾞ</v>
      </c>
      <c r="P30" s="175" t="str">
        <f t="shared" si="2"/>
        <v>FUJIYAMA Ryogo (01)</v>
      </c>
      <c r="Q30" s="175" t="str">
        <f>IFERROR(IF($F30="","",INDEX(リスト!$AL:$AL,MATCH($F30,リスト!$AK:$AK,0))),"")</f>
        <v>33</v>
      </c>
      <c r="R30" s="32" t="str">
        <f>IFERROR(IF($K30="","",INDEX(リスト!$AO:$AO,MATCH($K30,リスト!$AN:$AN,0))),"")</f>
        <v>JPN</v>
      </c>
      <c r="S30" s="32" t="str">
        <f>IF($B30="","",RIGHT($G30*1000+100+COUNTIF($G$2:$G30,$G30),9))</f>
        <v>011218101</v>
      </c>
    </row>
    <row r="31" spans="1:19" ht="18" customHeight="1" x14ac:dyDescent="0.55000000000000004">
      <c r="A31" t="s">
        <v>1047</v>
      </c>
      <c r="B31">
        <v>30</v>
      </c>
      <c r="C31" t="s">
        <v>1308</v>
      </c>
      <c r="D31" t="s">
        <v>1309</v>
      </c>
      <c r="E31">
        <v>4</v>
      </c>
      <c r="F31" t="s">
        <v>217</v>
      </c>
      <c r="G31">
        <v>20020213</v>
      </c>
      <c r="H31" t="s">
        <v>1310</v>
      </c>
      <c r="I31" t="s">
        <v>1311</v>
      </c>
      <c r="J31" t="s">
        <v>1312</v>
      </c>
      <c r="K31" t="s">
        <v>72</v>
      </c>
      <c r="M31" s="32">
        <f>IFERROR(IF($B31="","",INDEX(所属情報!$E:$E,MATCH($A31,所属情報!$A:$A,0))),"")</f>
        <v>492232</v>
      </c>
      <c r="N31" s="175" t="str">
        <f t="shared" si="0"/>
        <v>武内　秀斗 (4)</v>
      </c>
      <c r="O31" s="32" t="str">
        <f t="shared" si="1"/>
        <v>ﾀｹｳﾁ ｼｭｳﾄ</v>
      </c>
      <c r="P31" s="175" t="str">
        <f t="shared" si="2"/>
        <v>TAKEUCHI Shuto (02)</v>
      </c>
      <c r="Q31" s="175" t="str">
        <f>IFERROR(IF($F31="","",INDEX(リスト!$AL:$AL,MATCH($F31,リスト!$AK:$AK,0))),"")</f>
        <v>38</v>
      </c>
      <c r="R31" s="32" t="str">
        <f>IFERROR(IF($K31="","",INDEX(リスト!$AO:$AO,MATCH($K31,リスト!$AN:$AN,0))),"")</f>
        <v>JPN</v>
      </c>
      <c r="S31" s="32" t="str">
        <f>IF($B31="","",RIGHT($G31*1000+100+COUNTIF($G$2:$G31,$G31),9))</f>
        <v>020213101</v>
      </c>
    </row>
    <row r="32" spans="1:19" ht="18" customHeight="1" x14ac:dyDescent="0.55000000000000004">
      <c r="A32" t="s">
        <v>1047</v>
      </c>
      <c r="B32">
        <v>31</v>
      </c>
      <c r="C32" t="s">
        <v>1313</v>
      </c>
      <c r="D32" t="s">
        <v>1314</v>
      </c>
      <c r="E32">
        <v>4</v>
      </c>
      <c r="F32" t="s">
        <v>177</v>
      </c>
      <c r="G32">
        <v>20011209</v>
      </c>
      <c r="H32" t="s">
        <v>1315</v>
      </c>
      <c r="I32" t="s">
        <v>1316</v>
      </c>
      <c r="J32" t="s">
        <v>1317</v>
      </c>
      <c r="K32" t="s">
        <v>72</v>
      </c>
      <c r="M32" s="32">
        <f>IFERROR(IF($B32="","",INDEX(所属情報!$E:$E,MATCH($A32,所属情報!$A:$A,0))),"")</f>
        <v>492232</v>
      </c>
      <c r="N32" s="175" t="str">
        <f t="shared" si="0"/>
        <v>佐藤　良祐 (4)</v>
      </c>
      <c r="O32" s="32" t="str">
        <f t="shared" si="1"/>
        <v>ｻﾄｳ ﾘｮｳｽｹ</v>
      </c>
      <c r="P32" s="175" t="str">
        <f t="shared" si="2"/>
        <v>SATO Ryosuke (01)</v>
      </c>
      <c r="Q32" s="175" t="str">
        <f>IFERROR(IF($F32="","",INDEX(リスト!$AL:$AL,MATCH($F32,リスト!$AK:$AK,0))),"")</f>
        <v>28</v>
      </c>
      <c r="R32" s="32" t="str">
        <f>IFERROR(IF($K32="","",INDEX(リスト!$AO:$AO,MATCH($K32,リスト!$AN:$AN,0))),"")</f>
        <v>JPN</v>
      </c>
      <c r="S32" s="32" t="str">
        <f>IF($B32="","",RIGHT($G32*1000+100+COUNTIF($G$2:$G32,$G32),9))</f>
        <v>011209101</v>
      </c>
    </row>
    <row r="33" spans="1:19" ht="18" customHeight="1" x14ac:dyDescent="0.55000000000000004">
      <c r="A33" t="s">
        <v>1047</v>
      </c>
      <c r="B33">
        <v>32</v>
      </c>
      <c r="C33" t="s">
        <v>1318</v>
      </c>
      <c r="D33" t="s">
        <v>1319</v>
      </c>
      <c r="E33">
        <v>4</v>
      </c>
      <c r="F33" t="s">
        <v>153</v>
      </c>
      <c r="G33">
        <v>20011030</v>
      </c>
      <c r="H33" t="s">
        <v>1320</v>
      </c>
      <c r="I33" t="s">
        <v>1321</v>
      </c>
      <c r="J33" t="s">
        <v>1322</v>
      </c>
      <c r="K33" t="s">
        <v>72</v>
      </c>
      <c r="M33" s="32">
        <f>IFERROR(IF($B33="","",INDEX(所属情報!$E:$E,MATCH($A33,所属情報!$A:$A,0))),"")</f>
        <v>492232</v>
      </c>
      <c r="N33" s="175" t="str">
        <f t="shared" si="0"/>
        <v>荻野　虎太郎 (4)</v>
      </c>
      <c r="O33" s="32" t="str">
        <f t="shared" si="1"/>
        <v>ｵｷﾞﾉ ｺﾀﾛｳ</v>
      </c>
      <c r="P33" s="175" t="str">
        <f t="shared" si="2"/>
        <v>OGINO Kotaro (01)</v>
      </c>
      <c r="Q33" s="175" t="str">
        <f>IFERROR(IF($F33="","",INDEX(リスト!$AL:$AL,MATCH($F33,リスト!$AK:$AK,0))),"")</f>
        <v>22</v>
      </c>
      <c r="R33" s="32" t="str">
        <f>IFERROR(IF($K33="","",INDEX(リスト!$AO:$AO,MATCH($K33,リスト!$AN:$AN,0))),"")</f>
        <v>JPN</v>
      </c>
      <c r="S33" s="32" t="str">
        <f>IF($B33="","",RIGHT($G33*1000+100+COUNTIF($G$2:$G33,$G33),9))</f>
        <v>011030101</v>
      </c>
    </row>
    <row r="34" spans="1:19" ht="18" customHeight="1" x14ac:dyDescent="0.55000000000000004">
      <c r="A34" t="s">
        <v>1047</v>
      </c>
      <c r="B34">
        <v>33</v>
      </c>
      <c r="C34" t="s">
        <v>1323</v>
      </c>
      <c r="D34" t="s">
        <v>1324</v>
      </c>
      <c r="E34">
        <v>4</v>
      </c>
      <c r="F34" t="s">
        <v>106</v>
      </c>
      <c r="G34">
        <v>20010420</v>
      </c>
      <c r="H34" t="s">
        <v>1325</v>
      </c>
      <c r="I34" t="s">
        <v>1326</v>
      </c>
      <c r="J34" t="s">
        <v>1322</v>
      </c>
      <c r="K34" t="s">
        <v>72</v>
      </c>
      <c r="M34" s="32">
        <f>IFERROR(IF($B34="","",INDEX(所属情報!$E:$E,MATCH($A34,所属情報!$A:$A,0))),"")</f>
        <v>492232</v>
      </c>
      <c r="N34" s="175" t="str">
        <f t="shared" si="0"/>
        <v>高田　皓太郎 (4)</v>
      </c>
      <c r="O34" s="32" t="str">
        <f t="shared" si="1"/>
        <v>ﾀｶﾀﾞ ｺｳﾀﾛｳ</v>
      </c>
      <c r="P34" s="175" t="str">
        <f t="shared" si="2"/>
        <v>TAKADA Kotaro (01)</v>
      </c>
      <c r="Q34" s="175" t="str">
        <f>IFERROR(IF($F34="","",INDEX(リスト!$AL:$AL,MATCH($F34,リスト!$AK:$AK,0))),"")</f>
        <v>10</v>
      </c>
      <c r="R34" s="32" t="str">
        <f>IFERROR(IF($K34="","",INDEX(リスト!$AO:$AO,MATCH($K34,リスト!$AN:$AN,0))),"")</f>
        <v>JPN</v>
      </c>
      <c r="S34" s="32" t="str">
        <f>IF($B34="","",RIGHT($G34*1000+100+COUNTIF($G$2:$G34,$G34),9))</f>
        <v>010420101</v>
      </c>
    </row>
    <row r="35" spans="1:19" ht="18" customHeight="1" x14ac:dyDescent="0.55000000000000004">
      <c r="A35" t="s">
        <v>1047</v>
      </c>
      <c r="B35">
        <v>34</v>
      </c>
      <c r="C35" t="s">
        <v>1327</v>
      </c>
      <c r="D35" t="s">
        <v>1328</v>
      </c>
      <c r="E35">
        <v>4</v>
      </c>
      <c r="F35" t="s">
        <v>177</v>
      </c>
      <c r="G35">
        <v>20020309</v>
      </c>
      <c r="H35" t="s">
        <v>1329</v>
      </c>
      <c r="I35" t="s">
        <v>1216</v>
      </c>
      <c r="J35" t="s">
        <v>1330</v>
      </c>
      <c r="K35" t="s">
        <v>72</v>
      </c>
      <c r="M35" s="32">
        <f>IFERROR(IF($B35="","",INDEX(所属情報!$E:$E,MATCH($A35,所属情報!$A:$A,0))),"")</f>
        <v>492232</v>
      </c>
      <c r="N35" s="175" t="str">
        <f t="shared" si="0"/>
        <v>岡田　有音 (4)</v>
      </c>
      <c r="O35" s="32" t="str">
        <f t="shared" si="1"/>
        <v>ｵｶﾀﾞ ｱﾙﾄ</v>
      </c>
      <c r="P35" s="175" t="str">
        <f t="shared" si="2"/>
        <v>OKADA Aruto (02)</v>
      </c>
      <c r="Q35" s="175" t="str">
        <f>IFERROR(IF($F35="","",INDEX(リスト!$AL:$AL,MATCH($F35,リスト!$AK:$AK,0))),"")</f>
        <v>28</v>
      </c>
      <c r="R35" s="32" t="str">
        <f>IFERROR(IF($K35="","",INDEX(リスト!$AO:$AO,MATCH($K35,リスト!$AN:$AN,0))),"")</f>
        <v>JPN</v>
      </c>
      <c r="S35" s="32" t="str">
        <f>IF($B35="","",RIGHT($G35*1000+100+COUNTIF($G$2:$G35,$G35),9))</f>
        <v>020309101</v>
      </c>
    </row>
    <row r="36" spans="1:19" ht="18" customHeight="1" x14ac:dyDescent="0.55000000000000004">
      <c r="A36" t="s">
        <v>1047</v>
      </c>
      <c r="B36">
        <v>35</v>
      </c>
      <c r="C36" t="s">
        <v>1331</v>
      </c>
      <c r="D36" t="s">
        <v>1332</v>
      </c>
      <c r="E36">
        <v>4</v>
      </c>
      <c r="F36" t="s">
        <v>173</v>
      </c>
      <c r="G36">
        <v>20010621</v>
      </c>
      <c r="H36" t="s">
        <v>1333</v>
      </c>
      <c r="I36" t="s">
        <v>1334</v>
      </c>
      <c r="J36" t="s">
        <v>1335</v>
      </c>
      <c r="K36" t="s">
        <v>72</v>
      </c>
      <c r="M36" s="32">
        <f>IFERROR(IF($B36="","",INDEX(所属情報!$E:$E,MATCH($A36,所属情報!$A:$A,0))),"")</f>
        <v>492232</v>
      </c>
      <c r="N36" s="175" t="str">
        <f t="shared" si="0"/>
        <v>林　昇 (4)</v>
      </c>
      <c r="O36" s="32" t="str">
        <f t="shared" si="1"/>
        <v>ﾊﾔｼ ﾉﾎﾞﾙ</v>
      </c>
      <c r="P36" s="175" t="str">
        <f t="shared" si="2"/>
        <v>HAYASHI Noboru (01)</v>
      </c>
      <c r="Q36" s="175" t="str">
        <f>IFERROR(IF($F36="","",INDEX(リスト!$AL:$AL,MATCH($F36,リスト!$AK:$AK,0))),"")</f>
        <v>27</v>
      </c>
      <c r="R36" s="32" t="str">
        <f>IFERROR(IF($K36="","",INDEX(リスト!$AO:$AO,MATCH($K36,リスト!$AN:$AN,0))),"")</f>
        <v>JPN</v>
      </c>
      <c r="S36" s="32" t="str">
        <f>IF($B36="","",RIGHT($G36*1000+100+COUNTIF($G$2:$G36,$G36),9))</f>
        <v>010621101</v>
      </c>
    </row>
    <row r="37" spans="1:19" ht="18" customHeight="1" x14ac:dyDescent="0.55000000000000004">
      <c r="A37" t="s">
        <v>1047</v>
      </c>
      <c r="B37">
        <v>36</v>
      </c>
      <c r="C37" t="s">
        <v>1336</v>
      </c>
      <c r="D37" t="s">
        <v>1337</v>
      </c>
      <c r="E37">
        <v>3</v>
      </c>
      <c r="F37" t="s">
        <v>133</v>
      </c>
      <c r="G37">
        <v>20021015</v>
      </c>
      <c r="H37" t="s">
        <v>1338</v>
      </c>
      <c r="I37" t="s">
        <v>1339</v>
      </c>
      <c r="J37" t="s">
        <v>1340</v>
      </c>
      <c r="K37" t="s">
        <v>72</v>
      </c>
      <c r="M37" s="32">
        <f>IFERROR(IF($B37="","",INDEX(所属情報!$E:$E,MATCH($A37,所属情報!$A:$A,0))),"")</f>
        <v>492232</v>
      </c>
      <c r="N37" s="175" t="str">
        <f t="shared" si="0"/>
        <v>中谷　賢太朗 (3)</v>
      </c>
      <c r="O37" s="32" t="str">
        <f t="shared" si="1"/>
        <v>ﾅｶﾀﾆ ｹﾝﾀﾛｳ</v>
      </c>
      <c r="P37" s="175" t="str">
        <f t="shared" si="2"/>
        <v>NAKATANI Kentaro (02)</v>
      </c>
      <c r="Q37" s="175" t="str">
        <f>IFERROR(IF($F37="","",INDEX(リスト!$AL:$AL,MATCH($F37,リスト!$AK:$AK,0))),"")</f>
        <v>17</v>
      </c>
      <c r="R37" s="32" t="str">
        <f>IFERROR(IF($K37="","",INDEX(リスト!$AO:$AO,MATCH($K37,リスト!$AN:$AN,0))),"")</f>
        <v>JPN</v>
      </c>
      <c r="S37" s="32" t="str">
        <f>IF($B37="","",RIGHT($G37*1000+100+COUNTIF($G$2:$G37,$G37),9))</f>
        <v>021015101</v>
      </c>
    </row>
    <row r="38" spans="1:19" ht="18" customHeight="1" x14ac:dyDescent="0.55000000000000004">
      <c r="A38" t="s">
        <v>1047</v>
      </c>
      <c r="B38">
        <v>37</v>
      </c>
      <c r="C38" t="s">
        <v>1341</v>
      </c>
      <c r="D38" t="s">
        <v>1342</v>
      </c>
      <c r="E38">
        <v>3</v>
      </c>
      <c r="F38" t="s">
        <v>173</v>
      </c>
      <c r="G38">
        <v>20020605</v>
      </c>
      <c r="H38" t="s">
        <v>1343</v>
      </c>
      <c r="I38" t="s">
        <v>1344</v>
      </c>
      <c r="J38" t="s">
        <v>1345</v>
      </c>
      <c r="K38" t="s">
        <v>72</v>
      </c>
      <c r="M38" s="32">
        <f>IFERROR(IF($B38="","",INDEX(所属情報!$E:$E,MATCH($A38,所属情報!$A:$A,0))),"")</f>
        <v>492232</v>
      </c>
      <c r="N38" s="175" t="str">
        <f t="shared" si="0"/>
        <v>首藤　大 (3)</v>
      </c>
      <c r="O38" s="32" t="str">
        <f t="shared" si="1"/>
        <v>ｽﾄｳ ﾀﾞｲ</v>
      </c>
      <c r="P38" s="175" t="str">
        <f t="shared" si="2"/>
        <v>SUTO Dai (02)</v>
      </c>
      <c r="Q38" s="175" t="str">
        <f>IFERROR(IF($F38="","",INDEX(リスト!$AL:$AL,MATCH($F38,リスト!$AK:$AK,0))),"")</f>
        <v>27</v>
      </c>
      <c r="R38" s="32" t="str">
        <f>IFERROR(IF($K38="","",INDEX(リスト!$AO:$AO,MATCH($K38,リスト!$AN:$AN,0))),"")</f>
        <v>JPN</v>
      </c>
      <c r="S38" s="32" t="str">
        <f>IF($B38="","",RIGHT($G38*1000+100+COUNTIF($G$2:$G38,$G38),9))</f>
        <v>020605101</v>
      </c>
    </row>
    <row r="39" spans="1:19" ht="18" customHeight="1" x14ac:dyDescent="0.55000000000000004">
      <c r="A39" t="s">
        <v>1047</v>
      </c>
      <c r="B39">
        <v>38</v>
      </c>
      <c r="C39" t="s">
        <v>1346</v>
      </c>
      <c r="D39" t="s">
        <v>1347</v>
      </c>
      <c r="E39">
        <v>3</v>
      </c>
      <c r="F39" t="s">
        <v>177</v>
      </c>
      <c r="G39">
        <v>20020602</v>
      </c>
      <c r="H39" t="s">
        <v>1348</v>
      </c>
      <c r="I39" t="s">
        <v>1349</v>
      </c>
      <c r="J39" t="s">
        <v>1350</v>
      </c>
      <c r="K39" t="s">
        <v>72</v>
      </c>
      <c r="M39" s="32">
        <f>IFERROR(IF($B39="","",INDEX(所属情報!$E:$E,MATCH($A39,所属情報!$A:$A,0))),"")</f>
        <v>492232</v>
      </c>
      <c r="N39" s="175" t="str">
        <f t="shared" si="0"/>
        <v>鶴崎　誠 (3)</v>
      </c>
      <c r="O39" s="32" t="str">
        <f t="shared" si="1"/>
        <v>ﾂﾙｻｷ ﾏｺﾄ</v>
      </c>
      <c r="P39" s="175" t="str">
        <f t="shared" si="2"/>
        <v>TSURUSAKI Makoto (02)</v>
      </c>
      <c r="Q39" s="175" t="str">
        <f>IFERROR(IF($F39="","",INDEX(リスト!$AL:$AL,MATCH($F39,リスト!$AK:$AK,0))),"")</f>
        <v>28</v>
      </c>
      <c r="R39" s="32" t="str">
        <f>IFERROR(IF($K39="","",INDEX(リスト!$AO:$AO,MATCH($K39,リスト!$AN:$AN,0))),"")</f>
        <v>JPN</v>
      </c>
      <c r="S39" s="32" t="str">
        <f>IF($B39="","",RIGHT($G39*1000+100+COUNTIF($G$2:$G39,$G39),9))</f>
        <v>020602101</v>
      </c>
    </row>
    <row r="40" spans="1:19" ht="18" customHeight="1" x14ac:dyDescent="0.55000000000000004">
      <c r="A40" t="s">
        <v>1047</v>
      </c>
      <c r="B40">
        <v>39</v>
      </c>
      <c r="C40" t="s">
        <v>1351</v>
      </c>
      <c r="D40" t="s">
        <v>1352</v>
      </c>
      <c r="E40">
        <v>3</v>
      </c>
      <c r="F40" t="s">
        <v>1220</v>
      </c>
      <c r="G40">
        <v>20020713</v>
      </c>
      <c r="H40" t="s">
        <v>1353</v>
      </c>
      <c r="I40" t="s">
        <v>1354</v>
      </c>
      <c r="J40" t="s">
        <v>1355</v>
      </c>
      <c r="K40" t="s">
        <v>72</v>
      </c>
      <c r="M40" s="32">
        <f>IFERROR(IF($B40="","",INDEX(所属情報!$E:$E,MATCH($A40,所属情報!$A:$A,0))),"")</f>
        <v>492232</v>
      </c>
      <c r="N40" s="175" t="str">
        <f t="shared" si="0"/>
        <v>田鳥　創太 (3)</v>
      </c>
      <c r="O40" s="32" t="str">
        <f t="shared" si="1"/>
        <v>ﾀﾄﾘ ｿｳﾀ</v>
      </c>
      <c r="P40" s="175" t="str">
        <f t="shared" si="2"/>
        <v>TATORI Sota (02)</v>
      </c>
      <c r="Q40" s="175" t="str">
        <f>IFERROR(IF($F40="","",INDEX(リスト!$AL:$AL,MATCH($F40,リスト!$AK:$AK,0))),"")</f>
        <v>49</v>
      </c>
      <c r="R40" s="32" t="str">
        <f>IFERROR(IF($K40="","",INDEX(リスト!$AO:$AO,MATCH($K40,リスト!$AN:$AN,0))),"")</f>
        <v>JPN</v>
      </c>
      <c r="S40" s="32" t="str">
        <f>IF($B40="","",RIGHT($G40*1000+100+COUNTIF($G$2:$G40,$G40),9))</f>
        <v>020713101</v>
      </c>
    </row>
    <row r="41" spans="1:19" ht="18" customHeight="1" x14ac:dyDescent="0.55000000000000004">
      <c r="A41" t="s">
        <v>1047</v>
      </c>
      <c r="B41">
        <v>40</v>
      </c>
      <c r="C41" t="s">
        <v>1356</v>
      </c>
      <c r="D41" t="s">
        <v>1357</v>
      </c>
      <c r="E41">
        <v>3</v>
      </c>
      <c r="F41" t="s">
        <v>177</v>
      </c>
      <c r="G41">
        <v>20030325</v>
      </c>
      <c r="H41" t="s">
        <v>1358</v>
      </c>
      <c r="I41" t="s">
        <v>1216</v>
      </c>
      <c r="J41" t="s">
        <v>1359</v>
      </c>
      <c r="K41" t="s">
        <v>72</v>
      </c>
      <c r="M41" s="32">
        <f>IFERROR(IF($B41="","",INDEX(所属情報!$E:$E,MATCH($A41,所属情報!$A:$A,0))),"")</f>
        <v>492232</v>
      </c>
      <c r="N41" s="175" t="str">
        <f t="shared" si="0"/>
        <v>岡田　晃成 (3)</v>
      </c>
      <c r="O41" s="32" t="str">
        <f t="shared" si="1"/>
        <v>ｵｶﾀﾞ ｺｳｾｲ</v>
      </c>
      <c r="P41" s="175" t="str">
        <f t="shared" si="2"/>
        <v>OKADA Kosei (03)</v>
      </c>
      <c r="Q41" s="175" t="str">
        <f>IFERROR(IF($F41="","",INDEX(リスト!$AL:$AL,MATCH($F41,リスト!$AK:$AK,0))),"")</f>
        <v>28</v>
      </c>
      <c r="R41" s="32" t="str">
        <f>IFERROR(IF($K41="","",INDEX(リスト!$AO:$AO,MATCH($K41,リスト!$AN:$AN,0))),"")</f>
        <v>JPN</v>
      </c>
      <c r="S41" s="32" t="str">
        <f>IF($B41="","",RIGHT($G41*1000+100+COUNTIF($G$2:$G41,$G41),9))</f>
        <v>030325101</v>
      </c>
    </row>
    <row r="42" spans="1:19" ht="18" customHeight="1" x14ac:dyDescent="0.55000000000000004">
      <c r="A42" t="s">
        <v>1047</v>
      </c>
      <c r="B42">
        <v>41</v>
      </c>
      <c r="C42" t="s">
        <v>1360</v>
      </c>
      <c r="D42" t="s">
        <v>1361</v>
      </c>
      <c r="E42">
        <v>3</v>
      </c>
      <c r="F42" t="s">
        <v>173</v>
      </c>
      <c r="G42">
        <v>20021220</v>
      </c>
      <c r="H42" t="s">
        <v>1362</v>
      </c>
      <c r="I42" t="s">
        <v>1363</v>
      </c>
      <c r="J42" t="s">
        <v>1364</v>
      </c>
      <c r="K42" t="s">
        <v>72</v>
      </c>
      <c r="M42" s="32">
        <f>IFERROR(IF($B42="","",INDEX(所属情報!$E:$E,MATCH($A42,所属情報!$A:$A,0))),"")</f>
        <v>492232</v>
      </c>
      <c r="N42" s="175" t="str">
        <f t="shared" si="0"/>
        <v>大村　一斗 (3)</v>
      </c>
      <c r="O42" s="32" t="str">
        <f t="shared" si="1"/>
        <v>ｵｵﾑﾗ ｶｽﾞﾄ</v>
      </c>
      <c r="P42" s="175" t="str">
        <f t="shared" si="2"/>
        <v>OMURA Kazuto (02)</v>
      </c>
      <c r="Q42" s="175" t="str">
        <f>IFERROR(IF($F42="","",INDEX(リスト!$AL:$AL,MATCH($F42,リスト!$AK:$AK,0))),"")</f>
        <v>27</v>
      </c>
      <c r="R42" s="32" t="str">
        <f>IFERROR(IF($K42="","",INDEX(リスト!$AO:$AO,MATCH($K42,リスト!$AN:$AN,0))),"")</f>
        <v>JPN</v>
      </c>
      <c r="S42" s="32" t="str">
        <f>IF($B42="","",RIGHT($G42*1000+100+COUNTIF($G$2:$G42,$G42),9))</f>
        <v>021220101</v>
      </c>
    </row>
    <row r="43" spans="1:19" ht="18" customHeight="1" x14ac:dyDescent="0.55000000000000004">
      <c r="A43" t="s">
        <v>1047</v>
      </c>
      <c r="B43">
        <v>42</v>
      </c>
      <c r="C43" t="s">
        <v>1365</v>
      </c>
      <c r="D43" t="s">
        <v>1366</v>
      </c>
      <c r="E43">
        <v>3</v>
      </c>
      <c r="F43" t="s">
        <v>173</v>
      </c>
      <c r="G43">
        <v>20021122</v>
      </c>
      <c r="H43" t="s">
        <v>1367</v>
      </c>
      <c r="I43" t="s">
        <v>1316</v>
      </c>
      <c r="J43" t="s">
        <v>1292</v>
      </c>
      <c r="K43" t="s">
        <v>72</v>
      </c>
      <c r="M43" s="32">
        <f>IFERROR(IF($B43="","",INDEX(所属情報!$E:$E,MATCH($A43,所属情報!$A:$A,0))),"")</f>
        <v>492232</v>
      </c>
      <c r="N43" s="175" t="str">
        <f t="shared" si="0"/>
        <v>佐藤　颯 (3)</v>
      </c>
      <c r="O43" s="32" t="str">
        <f t="shared" si="1"/>
        <v>ｻﾄｳ ｿｳ</v>
      </c>
      <c r="P43" s="175" t="str">
        <f t="shared" si="2"/>
        <v>SATO So (02)</v>
      </c>
      <c r="Q43" s="175" t="str">
        <f>IFERROR(IF($F43="","",INDEX(リスト!$AL:$AL,MATCH($F43,リスト!$AK:$AK,0))),"")</f>
        <v>27</v>
      </c>
      <c r="R43" s="32" t="str">
        <f>IFERROR(IF($K43="","",INDEX(リスト!$AO:$AO,MATCH($K43,リスト!$AN:$AN,0))),"")</f>
        <v>JPN</v>
      </c>
      <c r="S43" s="32" t="str">
        <f>IF($B43="","",RIGHT($G43*1000+100+COUNTIF($G$2:$G43,$G43),9))</f>
        <v>021122101</v>
      </c>
    </row>
    <row r="44" spans="1:19" ht="18" customHeight="1" x14ac:dyDescent="0.55000000000000004">
      <c r="A44" t="s">
        <v>1047</v>
      </c>
      <c r="B44">
        <v>43</v>
      </c>
      <c r="C44" t="s">
        <v>1368</v>
      </c>
      <c r="D44" t="s">
        <v>1369</v>
      </c>
      <c r="E44">
        <v>3</v>
      </c>
      <c r="F44" t="s">
        <v>177</v>
      </c>
      <c r="G44">
        <v>20020730</v>
      </c>
      <c r="H44" t="s">
        <v>1370</v>
      </c>
      <c r="I44" t="s">
        <v>1371</v>
      </c>
      <c r="J44" t="s">
        <v>1372</v>
      </c>
      <c r="K44" t="s">
        <v>72</v>
      </c>
      <c r="M44" s="32">
        <f>IFERROR(IF($B44="","",INDEX(所属情報!$E:$E,MATCH($A44,所属情報!$A:$A,0))),"")</f>
        <v>492232</v>
      </c>
      <c r="N44" s="175" t="str">
        <f t="shared" si="0"/>
        <v>横井　友基 (3)</v>
      </c>
      <c r="O44" s="32" t="str">
        <f t="shared" si="1"/>
        <v>ﾖｺｲ ﾄﾓｷ</v>
      </c>
      <c r="P44" s="175" t="str">
        <f t="shared" si="2"/>
        <v>YOKOI Tomoki (02)</v>
      </c>
      <c r="Q44" s="175" t="str">
        <f>IFERROR(IF($F44="","",INDEX(リスト!$AL:$AL,MATCH($F44,リスト!$AK:$AK,0))),"")</f>
        <v>28</v>
      </c>
      <c r="R44" s="32" t="str">
        <f>IFERROR(IF($K44="","",INDEX(リスト!$AO:$AO,MATCH($K44,リスト!$AN:$AN,0))),"")</f>
        <v>JPN</v>
      </c>
      <c r="S44" s="32" t="str">
        <f>IF($B44="","",RIGHT($G44*1000+100+COUNTIF($G$2:$G44,$G44),9))</f>
        <v>020730101</v>
      </c>
    </row>
    <row r="45" spans="1:19" ht="18" customHeight="1" x14ac:dyDescent="0.55000000000000004">
      <c r="A45" t="s">
        <v>1047</v>
      </c>
      <c r="B45">
        <v>44</v>
      </c>
      <c r="C45" t="s">
        <v>1373</v>
      </c>
      <c r="D45" t="s">
        <v>1374</v>
      </c>
      <c r="E45">
        <v>3</v>
      </c>
      <c r="F45" t="s">
        <v>213</v>
      </c>
      <c r="G45">
        <v>20020519</v>
      </c>
      <c r="H45" t="s">
        <v>1375</v>
      </c>
      <c r="I45" t="s">
        <v>1202</v>
      </c>
      <c r="J45" t="s">
        <v>1376</v>
      </c>
      <c r="K45" t="s">
        <v>72</v>
      </c>
      <c r="M45" s="32">
        <f>IFERROR(IF($B45="","",INDEX(所属情報!$E:$E,MATCH($A45,所属情報!$A:$A,0))),"")</f>
        <v>492232</v>
      </c>
      <c r="N45" s="175" t="str">
        <f t="shared" si="0"/>
        <v>安藤　正紀 (3)</v>
      </c>
      <c r="O45" s="32" t="str">
        <f t="shared" si="1"/>
        <v>ｱﾝﾄﾞｳ ﾏｻｷ</v>
      </c>
      <c r="P45" s="175" t="str">
        <f t="shared" si="2"/>
        <v>ANDO Masaki (02)</v>
      </c>
      <c r="Q45" s="175" t="str">
        <f>IFERROR(IF($F45="","",INDEX(リスト!$AL:$AL,MATCH($F45,リスト!$AK:$AK,0))),"")</f>
        <v>37</v>
      </c>
      <c r="R45" s="32" t="str">
        <f>IFERROR(IF($K45="","",INDEX(リスト!$AO:$AO,MATCH($K45,リスト!$AN:$AN,0))),"")</f>
        <v>JPN</v>
      </c>
      <c r="S45" s="32" t="str">
        <f>IF($B45="","",RIGHT($G45*1000+100+COUNTIF($G$2:$G45,$G45),9))</f>
        <v>020519101</v>
      </c>
    </row>
    <row r="46" spans="1:19" ht="18" customHeight="1" x14ac:dyDescent="0.55000000000000004">
      <c r="A46" t="s">
        <v>1047</v>
      </c>
      <c r="B46">
        <v>45</v>
      </c>
      <c r="C46" t="s">
        <v>1377</v>
      </c>
      <c r="D46" t="s">
        <v>1378</v>
      </c>
      <c r="E46">
        <v>3</v>
      </c>
      <c r="F46" t="s">
        <v>177</v>
      </c>
      <c r="G46">
        <v>20030110</v>
      </c>
      <c r="H46" t="s">
        <v>1379</v>
      </c>
      <c r="I46" t="s">
        <v>1380</v>
      </c>
      <c r="J46" t="s">
        <v>1355</v>
      </c>
      <c r="K46" t="s">
        <v>72</v>
      </c>
      <c r="M46" s="32">
        <f>IFERROR(IF($B46="","",INDEX(所属情報!$E:$E,MATCH($A46,所属情報!$A:$A,0))),"")</f>
        <v>492232</v>
      </c>
      <c r="N46" s="175" t="str">
        <f t="shared" si="0"/>
        <v>牧　蒼太 (3)</v>
      </c>
      <c r="O46" s="32" t="str">
        <f t="shared" si="1"/>
        <v>ﾏｷ ｿｳﾀ</v>
      </c>
      <c r="P46" s="175" t="str">
        <f t="shared" si="2"/>
        <v>MAKI Sota (03)</v>
      </c>
      <c r="Q46" s="175" t="str">
        <f>IFERROR(IF($F46="","",INDEX(リスト!$AL:$AL,MATCH($F46,リスト!$AK:$AK,0))),"")</f>
        <v>28</v>
      </c>
      <c r="R46" s="32" t="str">
        <f>IFERROR(IF($K46="","",INDEX(リスト!$AO:$AO,MATCH($K46,リスト!$AN:$AN,0))),"")</f>
        <v>JPN</v>
      </c>
      <c r="S46" s="32" t="str">
        <f>IF($B46="","",RIGHT($G46*1000+100+COUNTIF($G$2:$G46,$G46),9))</f>
        <v>030110101</v>
      </c>
    </row>
    <row r="47" spans="1:19" ht="18" customHeight="1" x14ac:dyDescent="0.55000000000000004">
      <c r="A47" t="s">
        <v>1047</v>
      </c>
      <c r="B47">
        <v>46</v>
      </c>
      <c r="C47" t="s">
        <v>1381</v>
      </c>
      <c r="D47" t="s">
        <v>1382</v>
      </c>
      <c r="E47">
        <v>3</v>
      </c>
      <c r="F47" t="s">
        <v>173</v>
      </c>
      <c r="G47">
        <v>20020605</v>
      </c>
      <c r="H47" t="s">
        <v>1383</v>
      </c>
      <c r="I47" t="s">
        <v>1384</v>
      </c>
      <c r="J47" t="s">
        <v>1385</v>
      </c>
      <c r="K47" t="s">
        <v>72</v>
      </c>
      <c r="M47" s="32">
        <f>IFERROR(IF($B47="","",INDEX(所属情報!$E:$E,MATCH($A47,所属情報!$A:$A,0))),"")</f>
        <v>492232</v>
      </c>
      <c r="N47" s="175" t="str">
        <f t="shared" si="0"/>
        <v>金原　淳晟 (3)</v>
      </c>
      <c r="O47" s="32" t="str">
        <f t="shared" si="1"/>
        <v>ｶﾈﾊﾗ ｼﾞｭﾝｾｲ</v>
      </c>
      <c r="P47" s="175" t="str">
        <f t="shared" si="2"/>
        <v>KANEHARA Junsei (02)</v>
      </c>
      <c r="Q47" s="175" t="str">
        <f>IFERROR(IF($F47="","",INDEX(リスト!$AL:$AL,MATCH($F47,リスト!$AK:$AK,0))),"")</f>
        <v>27</v>
      </c>
      <c r="R47" s="32" t="str">
        <f>IFERROR(IF($K47="","",INDEX(リスト!$AO:$AO,MATCH($K47,リスト!$AN:$AN,0))),"")</f>
        <v>JPN</v>
      </c>
      <c r="S47" s="32" t="str">
        <f>IF($B47="","",RIGHT($G47*1000+100+COUNTIF($G$2:$G47,$G47),9))</f>
        <v>020605102</v>
      </c>
    </row>
    <row r="48" spans="1:19" ht="18" customHeight="1" x14ac:dyDescent="0.55000000000000004">
      <c r="A48" t="s">
        <v>1047</v>
      </c>
      <c r="B48">
        <v>47</v>
      </c>
      <c r="C48" t="s">
        <v>1386</v>
      </c>
      <c r="D48" t="s">
        <v>1387</v>
      </c>
      <c r="E48">
        <v>3</v>
      </c>
      <c r="F48" t="s">
        <v>177</v>
      </c>
      <c r="G48">
        <v>20021224</v>
      </c>
      <c r="H48" t="s">
        <v>1388</v>
      </c>
      <c r="I48" t="s">
        <v>1389</v>
      </c>
      <c r="J48" t="s">
        <v>1390</v>
      </c>
      <c r="K48" t="s">
        <v>72</v>
      </c>
      <c r="M48" s="32">
        <f>IFERROR(IF($B48="","",INDEX(所属情報!$E:$E,MATCH($A48,所属情報!$A:$A,0))),"")</f>
        <v>492232</v>
      </c>
      <c r="N48" s="175" t="str">
        <f t="shared" si="0"/>
        <v>中尾　心哉 (3)</v>
      </c>
      <c r="O48" s="32" t="str">
        <f t="shared" si="1"/>
        <v>ﾅｶｵ ｼﾝﾔ</v>
      </c>
      <c r="P48" s="175" t="str">
        <f t="shared" si="2"/>
        <v>NAKAO Shinya (02)</v>
      </c>
      <c r="Q48" s="175" t="str">
        <f>IFERROR(IF($F48="","",INDEX(リスト!$AL:$AL,MATCH($F48,リスト!$AK:$AK,0))),"")</f>
        <v>28</v>
      </c>
      <c r="R48" s="32" t="str">
        <f>IFERROR(IF($K48="","",INDEX(リスト!$AO:$AO,MATCH($K48,リスト!$AN:$AN,0))),"")</f>
        <v>JPN</v>
      </c>
      <c r="S48" s="32" t="str">
        <f>IF($B48="","",RIGHT($G48*1000+100+COUNTIF($G$2:$G48,$G48),9))</f>
        <v>021224101</v>
      </c>
    </row>
    <row r="49" spans="1:19" ht="18" customHeight="1" x14ac:dyDescent="0.55000000000000004">
      <c r="A49" t="s">
        <v>1047</v>
      </c>
      <c r="B49">
        <v>48</v>
      </c>
      <c r="C49" t="s">
        <v>1391</v>
      </c>
      <c r="D49" t="s">
        <v>1392</v>
      </c>
      <c r="E49">
        <v>3</v>
      </c>
      <c r="F49" t="s">
        <v>177</v>
      </c>
      <c r="G49">
        <v>20020608</v>
      </c>
      <c r="H49" t="s">
        <v>1393</v>
      </c>
      <c r="I49" t="s">
        <v>1394</v>
      </c>
      <c r="J49" t="s">
        <v>1395</v>
      </c>
      <c r="K49" t="s">
        <v>72</v>
      </c>
      <c r="M49" s="32">
        <f>IFERROR(IF($B49="","",INDEX(所属情報!$E:$E,MATCH($A49,所属情報!$A:$A,0))),"")</f>
        <v>492232</v>
      </c>
      <c r="N49" s="175" t="str">
        <f t="shared" si="0"/>
        <v>八木　悠晟 (3)</v>
      </c>
      <c r="O49" s="32" t="str">
        <f t="shared" si="1"/>
        <v>ﾔｷﾞ ﾕｳｾｲ</v>
      </c>
      <c r="P49" s="175" t="str">
        <f t="shared" si="2"/>
        <v>YAGI Yusei (02)</v>
      </c>
      <c r="Q49" s="175" t="str">
        <f>IFERROR(IF($F49="","",INDEX(リスト!$AL:$AL,MATCH($F49,リスト!$AK:$AK,0))),"")</f>
        <v>28</v>
      </c>
      <c r="R49" s="32" t="str">
        <f>IFERROR(IF($K49="","",INDEX(リスト!$AO:$AO,MATCH($K49,リスト!$AN:$AN,0))),"")</f>
        <v>JPN</v>
      </c>
      <c r="S49" s="32" t="str">
        <f>IF($B49="","",RIGHT($G49*1000+100+COUNTIF($G$2:$G49,$G49),9))</f>
        <v>020608101</v>
      </c>
    </row>
    <row r="50" spans="1:19" ht="18" customHeight="1" x14ac:dyDescent="0.55000000000000004">
      <c r="A50" t="s">
        <v>1047</v>
      </c>
      <c r="B50">
        <v>49</v>
      </c>
      <c r="C50" t="s">
        <v>1396</v>
      </c>
      <c r="D50" t="s">
        <v>1397</v>
      </c>
      <c r="E50">
        <v>3</v>
      </c>
      <c r="F50" t="s">
        <v>161</v>
      </c>
      <c r="G50">
        <v>20020927</v>
      </c>
      <c r="H50" t="s">
        <v>1398</v>
      </c>
      <c r="I50" t="s">
        <v>1399</v>
      </c>
      <c r="J50" t="s">
        <v>1400</v>
      </c>
      <c r="K50" t="s">
        <v>72</v>
      </c>
      <c r="M50" s="32">
        <f>IFERROR(IF($B50="","",INDEX(所属情報!$E:$E,MATCH($A50,所属情報!$A:$A,0))),"")</f>
        <v>492232</v>
      </c>
      <c r="N50" s="175" t="str">
        <f t="shared" si="0"/>
        <v>野呂　仁人 (3)</v>
      </c>
      <c r="O50" s="32" t="str">
        <f t="shared" si="1"/>
        <v>ﾉﾛ ﾖｼﾄ</v>
      </c>
      <c r="P50" s="175" t="str">
        <f t="shared" si="2"/>
        <v>NORO Yoshito (02)</v>
      </c>
      <c r="Q50" s="175" t="str">
        <f>IFERROR(IF($F50="","",INDEX(リスト!$AL:$AL,MATCH($F50,リスト!$AK:$AK,0))),"")</f>
        <v>24</v>
      </c>
      <c r="R50" s="32" t="str">
        <f>IFERROR(IF($K50="","",INDEX(リスト!$AO:$AO,MATCH($K50,リスト!$AN:$AN,0))),"")</f>
        <v>JPN</v>
      </c>
      <c r="S50" s="32" t="str">
        <f>IF($B50="","",RIGHT($G50*1000+100+COUNTIF($G$2:$G50,$G50),9))</f>
        <v>020927101</v>
      </c>
    </row>
    <row r="51" spans="1:19" ht="18" customHeight="1" x14ac:dyDescent="0.55000000000000004">
      <c r="A51" t="s">
        <v>1047</v>
      </c>
      <c r="B51">
        <v>50</v>
      </c>
      <c r="C51" t="s">
        <v>1401</v>
      </c>
      <c r="D51" t="s">
        <v>1402</v>
      </c>
      <c r="E51">
        <v>3</v>
      </c>
      <c r="F51" t="s">
        <v>173</v>
      </c>
      <c r="G51">
        <v>20020925</v>
      </c>
      <c r="H51" t="s">
        <v>1403</v>
      </c>
      <c r="I51" t="s">
        <v>1404</v>
      </c>
      <c r="J51" t="s">
        <v>1405</v>
      </c>
      <c r="K51" t="s">
        <v>72</v>
      </c>
      <c r="M51" s="32">
        <f>IFERROR(IF($B51="","",INDEX(所属情報!$E:$E,MATCH($A51,所属情報!$A:$A,0))),"")</f>
        <v>492232</v>
      </c>
      <c r="N51" s="175" t="str">
        <f t="shared" si="0"/>
        <v>栂尾　鷹兵 (3)</v>
      </c>
      <c r="O51" s="32" t="str">
        <f t="shared" si="1"/>
        <v>ﾄｶﾞｵ ﾖｳﾍｲ</v>
      </c>
      <c r="P51" s="175" t="str">
        <f t="shared" si="2"/>
        <v>TOGAO Yohei (02)</v>
      </c>
      <c r="Q51" s="175" t="str">
        <f>IFERROR(IF($F51="","",INDEX(リスト!$AL:$AL,MATCH($F51,リスト!$AK:$AK,0))),"")</f>
        <v>27</v>
      </c>
      <c r="R51" s="32" t="str">
        <f>IFERROR(IF($K51="","",INDEX(リスト!$AO:$AO,MATCH($K51,リスト!$AN:$AN,0))),"")</f>
        <v>JPN</v>
      </c>
      <c r="S51" s="32" t="str">
        <f>IF($B51="","",RIGHT($G51*1000+100+COUNTIF($G$2:$G51,$G51),9))</f>
        <v>020925101</v>
      </c>
    </row>
    <row r="52" spans="1:19" ht="18" customHeight="1" x14ac:dyDescent="0.55000000000000004">
      <c r="A52" t="s">
        <v>1047</v>
      </c>
      <c r="B52">
        <v>51</v>
      </c>
      <c r="C52" t="s">
        <v>1406</v>
      </c>
      <c r="D52" t="s">
        <v>1407</v>
      </c>
      <c r="E52">
        <v>3</v>
      </c>
      <c r="F52" t="s">
        <v>233</v>
      </c>
      <c r="G52">
        <v>20020718</v>
      </c>
      <c r="H52" t="s">
        <v>1408</v>
      </c>
      <c r="I52" t="s">
        <v>1409</v>
      </c>
      <c r="J52" t="s">
        <v>1410</v>
      </c>
      <c r="K52" t="s">
        <v>72</v>
      </c>
      <c r="M52" s="32">
        <f>IFERROR(IF($B52="","",INDEX(所属情報!$E:$E,MATCH($A52,所属情報!$A:$A,0))),"")</f>
        <v>492232</v>
      </c>
      <c r="N52" s="175" t="str">
        <f t="shared" si="0"/>
        <v>松本　汰壱 (3)</v>
      </c>
      <c r="O52" s="32" t="str">
        <f t="shared" si="1"/>
        <v>ﾏﾂﾓﾄ ﾀｲﾁ</v>
      </c>
      <c r="P52" s="175" t="str">
        <f t="shared" si="2"/>
        <v>MATSUMOTO Taichi (02)</v>
      </c>
      <c r="Q52" s="175" t="str">
        <f>IFERROR(IF($F52="","",INDEX(リスト!$AL:$AL,MATCH($F52,リスト!$AK:$AK,0))),"")</f>
        <v>42</v>
      </c>
      <c r="R52" s="32" t="str">
        <f>IFERROR(IF($K52="","",INDEX(リスト!$AO:$AO,MATCH($K52,リスト!$AN:$AN,0))),"")</f>
        <v>JPN</v>
      </c>
      <c r="S52" s="32" t="str">
        <f>IF($B52="","",RIGHT($G52*1000+100+COUNTIF($G$2:$G52,$G52),9))</f>
        <v>020718101</v>
      </c>
    </row>
    <row r="53" spans="1:19" ht="18" customHeight="1" x14ac:dyDescent="0.55000000000000004">
      <c r="A53" t="s">
        <v>1047</v>
      </c>
      <c r="B53">
        <v>52</v>
      </c>
      <c r="C53" t="s">
        <v>1411</v>
      </c>
      <c r="D53" t="s">
        <v>1412</v>
      </c>
      <c r="E53">
        <v>3</v>
      </c>
      <c r="F53" t="s">
        <v>177</v>
      </c>
      <c r="G53">
        <v>20030327</v>
      </c>
      <c r="H53" t="s">
        <v>1413</v>
      </c>
      <c r="I53" t="s">
        <v>1414</v>
      </c>
      <c r="J53" t="s">
        <v>1415</v>
      </c>
      <c r="K53" t="s">
        <v>72</v>
      </c>
      <c r="M53" s="32">
        <f>IFERROR(IF($B53="","",INDEX(所属情報!$E:$E,MATCH($A53,所属情報!$A:$A,0))),"")</f>
        <v>492232</v>
      </c>
      <c r="N53" s="175" t="str">
        <f t="shared" si="0"/>
        <v>稲山　太郎 (3)</v>
      </c>
      <c r="O53" s="32" t="str">
        <f t="shared" si="1"/>
        <v>ｲﾅﾔﾏ ﾀﾛｳ</v>
      </c>
      <c r="P53" s="175" t="str">
        <f t="shared" si="2"/>
        <v>INAYAMA Taro (03)</v>
      </c>
      <c r="Q53" s="175" t="str">
        <f>IFERROR(IF($F53="","",INDEX(リスト!$AL:$AL,MATCH($F53,リスト!$AK:$AK,0))),"")</f>
        <v>28</v>
      </c>
      <c r="R53" s="32" t="str">
        <f>IFERROR(IF($K53="","",INDEX(リスト!$AO:$AO,MATCH($K53,リスト!$AN:$AN,0))),"")</f>
        <v>JPN</v>
      </c>
      <c r="S53" s="32" t="str">
        <f>IF($B53="","",RIGHT($G53*1000+100+COUNTIF($G$2:$G53,$G53),9))</f>
        <v>030327101</v>
      </c>
    </row>
    <row r="54" spans="1:19" ht="18" customHeight="1" x14ac:dyDescent="0.55000000000000004">
      <c r="A54" t="s">
        <v>1047</v>
      </c>
      <c r="B54">
        <v>53</v>
      </c>
      <c r="C54" t="s">
        <v>1416</v>
      </c>
      <c r="D54" t="s">
        <v>1417</v>
      </c>
      <c r="E54">
        <v>3</v>
      </c>
      <c r="F54" t="s">
        <v>205</v>
      </c>
      <c r="G54">
        <v>20020507</v>
      </c>
      <c r="H54" t="s">
        <v>1418</v>
      </c>
      <c r="I54" t="s">
        <v>1419</v>
      </c>
      <c r="J54" t="s">
        <v>1420</v>
      </c>
      <c r="K54" t="s">
        <v>72</v>
      </c>
      <c r="M54" s="32">
        <f>IFERROR(IF($B54="","",INDEX(所属情報!$E:$E,MATCH($A54,所属情報!$A:$A,0))),"")</f>
        <v>492232</v>
      </c>
      <c r="N54" s="175" t="str">
        <f t="shared" si="0"/>
        <v>末成　壮司 (3)</v>
      </c>
      <c r="O54" s="32" t="str">
        <f t="shared" si="1"/>
        <v>ｽｴﾅﾘ ｿｳｼ</v>
      </c>
      <c r="P54" s="175" t="str">
        <f t="shared" si="2"/>
        <v>SUENARI Soshi (02)</v>
      </c>
      <c r="Q54" s="175" t="str">
        <f>IFERROR(IF($F54="","",INDEX(リスト!$AL:$AL,MATCH($F54,リスト!$AK:$AK,0))),"")</f>
        <v>35</v>
      </c>
      <c r="R54" s="32" t="str">
        <f>IFERROR(IF($K54="","",INDEX(リスト!$AO:$AO,MATCH($K54,リスト!$AN:$AN,0))),"")</f>
        <v>JPN</v>
      </c>
      <c r="S54" s="32" t="str">
        <f>IF($B54="","",RIGHT($G54*1000+100+COUNTIF($G$2:$G54,$G54),9))</f>
        <v>020507101</v>
      </c>
    </row>
    <row r="55" spans="1:19" ht="18" customHeight="1" x14ac:dyDescent="0.55000000000000004">
      <c r="A55" t="s">
        <v>1047</v>
      </c>
      <c r="B55">
        <v>54</v>
      </c>
      <c r="C55" t="s">
        <v>1421</v>
      </c>
      <c r="D55" t="s">
        <v>1422</v>
      </c>
      <c r="E55">
        <v>3</v>
      </c>
      <c r="F55" t="s">
        <v>177</v>
      </c>
      <c r="G55">
        <v>20021007</v>
      </c>
      <c r="H55" t="s">
        <v>1423</v>
      </c>
      <c r="I55" t="s">
        <v>1242</v>
      </c>
      <c r="J55" t="s">
        <v>1424</v>
      </c>
      <c r="K55" t="s">
        <v>72</v>
      </c>
      <c r="M55" s="32">
        <f>IFERROR(IF($B55="","",INDEX(所属情報!$E:$E,MATCH($A55,所属情報!$A:$A,0))),"")</f>
        <v>492232</v>
      </c>
      <c r="N55" s="175" t="str">
        <f t="shared" si="0"/>
        <v>清水　皓太 (3)</v>
      </c>
      <c r="O55" s="32" t="str">
        <f t="shared" si="1"/>
        <v>ｼﾐｽﾞ ｺｳﾀ</v>
      </c>
      <c r="P55" s="175" t="str">
        <f t="shared" si="2"/>
        <v>SHIMIZU Kota (02)</v>
      </c>
      <c r="Q55" s="175" t="str">
        <f>IFERROR(IF($F55="","",INDEX(リスト!$AL:$AL,MATCH($F55,リスト!$AK:$AK,0))),"")</f>
        <v>28</v>
      </c>
      <c r="R55" s="32" t="str">
        <f>IFERROR(IF($K55="","",INDEX(リスト!$AO:$AO,MATCH($K55,リスト!$AN:$AN,0))),"")</f>
        <v>JPN</v>
      </c>
      <c r="S55" s="32" t="str">
        <f>IF($B55="","",RIGHT($G55*1000+100+COUNTIF($G$2:$G55,$G55),9))</f>
        <v>021007101</v>
      </c>
    </row>
    <row r="56" spans="1:19" ht="18" customHeight="1" x14ac:dyDescent="0.55000000000000004">
      <c r="A56" t="s">
        <v>1047</v>
      </c>
      <c r="B56">
        <v>55</v>
      </c>
      <c r="C56" t="s">
        <v>1425</v>
      </c>
      <c r="D56" t="s">
        <v>1426</v>
      </c>
      <c r="E56">
        <v>3</v>
      </c>
      <c r="F56" t="s">
        <v>177</v>
      </c>
      <c r="G56">
        <v>20021027</v>
      </c>
      <c r="H56" t="s">
        <v>1427</v>
      </c>
      <c r="I56" t="s">
        <v>1428</v>
      </c>
      <c r="J56" t="s">
        <v>1429</v>
      </c>
      <c r="K56" t="s">
        <v>72</v>
      </c>
      <c r="M56" s="32">
        <f>IFERROR(IF($B56="","",INDEX(所属情報!$E:$E,MATCH($A56,所属情報!$A:$A,0))),"")</f>
        <v>492232</v>
      </c>
      <c r="N56" s="175" t="str">
        <f t="shared" si="0"/>
        <v>山上　敦大 (3)</v>
      </c>
      <c r="O56" s="32" t="str">
        <f t="shared" si="1"/>
        <v>ﾔﾏｶﾞﾐ ｱﾂﾋﾛ</v>
      </c>
      <c r="P56" s="175" t="str">
        <f t="shared" si="2"/>
        <v>YAMAGAMI Atsuhiro (02)</v>
      </c>
      <c r="Q56" s="175" t="str">
        <f>IFERROR(IF($F56="","",INDEX(リスト!$AL:$AL,MATCH($F56,リスト!$AK:$AK,0))),"")</f>
        <v>28</v>
      </c>
      <c r="R56" s="32" t="str">
        <f>IFERROR(IF($K56="","",INDEX(リスト!$AO:$AO,MATCH($K56,リスト!$AN:$AN,0))),"")</f>
        <v>JPN</v>
      </c>
      <c r="S56" s="32" t="str">
        <f>IF($B56="","",RIGHT($G56*1000+100+COUNTIF($G$2:$G56,$G56),9))</f>
        <v>021027101</v>
      </c>
    </row>
    <row r="57" spans="1:19" ht="18" customHeight="1" x14ac:dyDescent="0.55000000000000004">
      <c r="A57" t="s">
        <v>1047</v>
      </c>
      <c r="B57">
        <v>56</v>
      </c>
      <c r="C57" t="s">
        <v>1430</v>
      </c>
      <c r="D57" t="s">
        <v>1431</v>
      </c>
      <c r="E57">
        <v>3</v>
      </c>
      <c r="F57" t="s">
        <v>137</v>
      </c>
      <c r="G57">
        <v>20020824</v>
      </c>
      <c r="H57" t="s">
        <v>1432</v>
      </c>
      <c r="I57" t="s">
        <v>1433</v>
      </c>
      <c r="J57" t="s">
        <v>1424</v>
      </c>
      <c r="K57" t="s">
        <v>72</v>
      </c>
      <c r="M57" s="32">
        <f>IFERROR(IF($B57="","",INDEX(所属情報!$E:$E,MATCH($A57,所属情報!$A:$A,0))),"")</f>
        <v>492232</v>
      </c>
      <c r="N57" s="175" t="str">
        <f t="shared" si="0"/>
        <v>西村　康汰 (3)</v>
      </c>
      <c r="O57" s="32" t="str">
        <f t="shared" si="1"/>
        <v>ﾆｼﾑﾗ ｺｳﾀ</v>
      </c>
      <c r="P57" s="175" t="str">
        <f t="shared" si="2"/>
        <v>NISHIMURA Kota (02)</v>
      </c>
      <c r="Q57" s="175" t="str">
        <f>IFERROR(IF($F57="","",INDEX(リスト!$AL:$AL,MATCH($F57,リスト!$AK:$AK,0))),"")</f>
        <v>18</v>
      </c>
      <c r="R57" s="32" t="str">
        <f>IFERROR(IF($K57="","",INDEX(リスト!$AO:$AO,MATCH($K57,リスト!$AN:$AN,0))),"")</f>
        <v>JPN</v>
      </c>
      <c r="S57" s="32" t="str">
        <f>IF($B57="","",RIGHT($G57*1000+100+COUNTIF($G$2:$G57,$G57),9))</f>
        <v>020824101</v>
      </c>
    </row>
    <row r="58" spans="1:19" ht="18" customHeight="1" x14ac:dyDescent="0.55000000000000004">
      <c r="A58" t="s">
        <v>1047</v>
      </c>
      <c r="B58">
        <v>57</v>
      </c>
      <c r="C58" t="s">
        <v>1434</v>
      </c>
      <c r="D58" t="s">
        <v>1435</v>
      </c>
      <c r="E58">
        <v>3</v>
      </c>
      <c r="F58" t="s">
        <v>70</v>
      </c>
      <c r="G58">
        <v>20020428</v>
      </c>
      <c r="H58" t="s">
        <v>1436</v>
      </c>
      <c r="I58" t="s">
        <v>1437</v>
      </c>
      <c r="J58" t="s">
        <v>1438</v>
      </c>
      <c r="K58" t="s">
        <v>72</v>
      </c>
      <c r="M58" s="32">
        <f>IFERROR(IF($B58="","",INDEX(所属情報!$E:$E,MATCH($A58,所属情報!$A:$A,0))),"")</f>
        <v>492232</v>
      </c>
      <c r="N58" s="175" t="str">
        <f t="shared" si="0"/>
        <v>高島　駿介 (3)</v>
      </c>
      <c r="O58" s="32" t="str">
        <f t="shared" si="1"/>
        <v>ﾀｶｼﾏ ｼｭﾝｽｹ</v>
      </c>
      <c r="P58" s="175" t="str">
        <f t="shared" si="2"/>
        <v>TAKASHIMA Shunsuke (02)</v>
      </c>
      <c r="Q58" s="175" t="str">
        <f>IFERROR(IF($F58="","",INDEX(リスト!$AL:$AL,MATCH($F58,リスト!$AK:$AK,0))),"")</f>
        <v>01</v>
      </c>
      <c r="R58" s="32" t="str">
        <f>IFERROR(IF($K58="","",INDEX(リスト!$AO:$AO,MATCH($K58,リスト!$AN:$AN,0))),"")</f>
        <v>JPN</v>
      </c>
      <c r="S58" s="32" t="str">
        <f>IF($B58="","",RIGHT($G58*1000+100+COUNTIF($G$2:$G58,$G58),9))</f>
        <v>020428101</v>
      </c>
    </row>
    <row r="59" spans="1:19" ht="18" customHeight="1" x14ac:dyDescent="0.55000000000000004">
      <c r="A59" t="s">
        <v>1047</v>
      </c>
      <c r="B59">
        <v>58</v>
      </c>
      <c r="C59" t="s">
        <v>1439</v>
      </c>
      <c r="D59" t="s">
        <v>1440</v>
      </c>
      <c r="E59">
        <v>3</v>
      </c>
      <c r="F59" t="s">
        <v>177</v>
      </c>
      <c r="G59">
        <v>20030328</v>
      </c>
      <c r="H59" t="s">
        <v>1441</v>
      </c>
      <c r="I59" t="s">
        <v>1442</v>
      </c>
      <c r="J59" t="s">
        <v>1443</v>
      </c>
      <c r="K59" t="s">
        <v>72</v>
      </c>
      <c r="M59" s="32">
        <f>IFERROR(IF($B59="","",INDEX(所属情報!$E:$E,MATCH($A59,所属情報!$A:$A,0))),"")</f>
        <v>492232</v>
      </c>
      <c r="N59" s="175" t="str">
        <f t="shared" si="0"/>
        <v>福間　陽仁 (3)</v>
      </c>
      <c r="O59" s="32" t="str">
        <f t="shared" si="1"/>
        <v>ﾌｸﾏ ﾊﾙﾄ</v>
      </c>
      <c r="P59" s="175" t="str">
        <f t="shared" si="2"/>
        <v>FUKUMA Haruto (03)</v>
      </c>
      <c r="Q59" s="175" t="str">
        <f>IFERROR(IF($F59="","",INDEX(リスト!$AL:$AL,MATCH($F59,リスト!$AK:$AK,0))),"")</f>
        <v>28</v>
      </c>
      <c r="R59" s="32" t="str">
        <f>IFERROR(IF($K59="","",INDEX(リスト!$AO:$AO,MATCH($K59,リスト!$AN:$AN,0))),"")</f>
        <v>JPN</v>
      </c>
      <c r="S59" s="32" t="str">
        <f>IF($B59="","",RIGHT($G59*1000+100+COUNTIF($G$2:$G59,$G59),9))</f>
        <v>030328101</v>
      </c>
    </row>
    <row r="60" spans="1:19" ht="18" customHeight="1" x14ac:dyDescent="0.55000000000000004">
      <c r="A60" t="s">
        <v>1047</v>
      </c>
      <c r="B60">
        <v>59</v>
      </c>
      <c r="C60" t="s">
        <v>1444</v>
      </c>
      <c r="D60" t="s">
        <v>1445</v>
      </c>
      <c r="E60">
        <v>3</v>
      </c>
      <c r="F60" t="s">
        <v>137</v>
      </c>
      <c r="G60">
        <v>20020812</v>
      </c>
      <c r="H60" t="s">
        <v>1446</v>
      </c>
      <c r="I60" t="s">
        <v>1447</v>
      </c>
      <c r="J60" t="s">
        <v>1448</v>
      </c>
      <c r="K60" t="s">
        <v>72</v>
      </c>
      <c r="M60" s="32">
        <f>IFERROR(IF($B60="","",INDEX(所属情報!$E:$E,MATCH($A60,所属情報!$A:$A,0))),"")</f>
        <v>492232</v>
      </c>
      <c r="N60" s="175" t="str">
        <f t="shared" si="0"/>
        <v>山岸　由昂 (3)</v>
      </c>
      <c r="O60" s="32" t="str">
        <f t="shared" si="1"/>
        <v>ﾔﾏｷﾞｼ ﾖｼﾀｶ</v>
      </c>
      <c r="P60" s="175" t="str">
        <f t="shared" si="2"/>
        <v>YAMAGISHI Yoshitaka (02)</v>
      </c>
      <c r="Q60" s="175" t="str">
        <f>IFERROR(IF($F60="","",INDEX(リスト!$AL:$AL,MATCH($F60,リスト!$AK:$AK,0))),"")</f>
        <v>18</v>
      </c>
      <c r="R60" s="32" t="str">
        <f>IFERROR(IF($K60="","",INDEX(リスト!$AO:$AO,MATCH($K60,リスト!$AN:$AN,0))),"")</f>
        <v>JPN</v>
      </c>
      <c r="S60" s="32" t="str">
        <f>IF($B60="","",RIGHT($G60*1000+100+COUNTIF($G$2:$G60,$G60),9))</f>
        <v>020812101</v>
      </c>
    </row>
    <row r="61" spans="1:19" ht="18" customHeight="1" x14ac:dyDescent="0.55000000000000004">
      <c r="A61" t="s">
        <v>1047</v>
      </c>
      <c r="B61">
        <v>60</v>
      </c>
      <c r="C61" t="s">
        <v>1449</v>
      </c>
      <c r="D61" t="s">
        <v>1450</v>
      </c>
      <c r="E61">
        <v>3</v>
      </c>
      <c r="F61" t="s">
        <v>213</v>
      </c>
      <c r="G61">
        <v>20020410</v>
      </c>
      <c r="H61" t="s">
        <v>1451</v>
      </c>
      <c r="I61" t="s">
        <v>1452</v>
      </c>
      <c r="J61" t="s">
        <v>1272</v>
      </c>
      <c r="K61" t="s">
        <v>72</v>
      </c>
      <c r="M61" s="32">
        <f>IFERROR(IF($B61="","",INDEX(所属情報!$E:$E,MATCH($A61,所属情報!$A:$A,0))),"")</f>
        <v>492232</v>
      </c>
      <c r="N61" s="175" t="str">
        <f t="shared" si="0"/>
        <v>伊原　和希 (3)</v>
      </c>
      <c r="O61" s="32" t="str">
        <f t="shared" si="1"/>
        <v>ｲﾊﾗ ｶｽﾞｷ</v>
      </c>
      <c r="P61" s="175" t="str">
        <f t="shared" si="2"/>
        <v>IHARA Kazuki (02)</v>
      </c>
      <c r="Q61" s="175" t="str">
        <f>IFERROR(IF($F61="","",INDEX(リスト!$AL:$AL,MATCH($F61,リスト!$AK:$AK,0))),"")</f>
        <v>37</v>
      </c>
      <c r="R61" s="32" t="str">
        <f>IFERROR(IF($K61="","",INDEX(リスト!$AO:$AO,MATCH($K61,リスト!$AN:$AN,0))),"")</f>
        <v>JPN</v>
      </c>
      <c r="S61" s="32" t="str">
        <f>IF($B61="","",RIGHT($G61*1000+100+COUNTIF($G$2:$G61,$G61),9))</f>
        <v>020410101</v>
      </c>
    </row>
    <row r="62" spans="1:19" ht="18" customHeight="1" x14ac:dyDescent="0.55000000000000004">
      <c r="A62" t="s">
        <v>1047</v>
      </c>
      <c r="B62">
        <v>61</v>
      </c>
      <c r="C62" t="s">
        <v>1453</v>
      </c>
      <c r="D62" t="s">
        <v>1454</v>
      </c>
      <c r="E62">
        <v>3</v>
      </c>
      <c r="F62" t="s">
        <v>157</v>
      </c>
      <c r="G62">
        <v>20021129</v>
      </c>
      <c r="H62" t="s">
        <v>1455</v>
      </c>
      <c r="I62" t="s">
        <v>1456</v>
      </c>
      <c r="J62" t="s">
        <v>1223</v>
      </c>
      <c r="K62" t="s">
        <v>72</v>
      </c>
      <c r="M62" s="32">
        <f>IFERROR(IF($B62="","",INDEX(所属情報!$E:$E,MATCH($A62,所属情報!$A:$A,0))),"")</f>
        <v>492232</v>
      </c>
      <c r="N62" s="175" t="str">
        <f t="shared" si="0"/>
        <v>梅村　侑生 (3)</v>
      </c>
      <c r="O62" s="32" t="str">
        <f t="shared" si="1"/>
        <v>ｳﾒﾑﾗ ﾕｳｷ</v>
      </c>
      <c r="P62" s="175" t="str">
        <f t="shared" si="2"/>
        <v>UMEMURA Yuki (02)</v>
      </c>
      <c r="Q62" s="175" t="str">
        <f>IFERROR(IF($F62="","",INDEX(リスト!$AL:$AL,MATCH($F62,リスト!$AK:$AK,0))),"")</f>
        <v>23</v>
      </c>
      <c r="R62" s="32" t="str">
        <f>IFERROR(IF($K62="","",INDEX(リスト!$AO:$AO,MATCH($K62,リスト!$AN:$AN,0))),"")</f>
        <v>JPN</v>
      </c>
      <c r="S62" s="32" t="str">
        <f>IF($B62="","",RIGHT($G62*1000+100+COUNTIF($G$2:$G62,$G62),9))</f>
        <v>021129101</v>
      </c>
    </row>
    <row r="63" spans="1:19" ht="18" customHeight="1" x14ac:dyDescent="0.55000000000000004">
      <c r="A63" t="s">
        <v>1047</v>
      </c>
      <c r="B63">
        <v>62</v>
      </c>
      <c r="C63" t="s">
        <v>1457</v>
      </c>
      <c r="D63" t="s">
        <v>1458</v>
      </c>
      <c r="E63">
        <v>3</v>
      </c>
      <c r="F63" t="s">
        <v>177</v>
      </c>
      <c r="G63">
        <v>20030310</v>
      </c>
      <c r="H63" t="s">
        <v>1459</v>
      </c>
      <c r="I63" t="s">
        <v>1460</v>
      </c>
      <c r="J63" t="s">
        <v>1461</v>
      </c>
      <c r="K63" t="s">
        <v>72</v>
      </c>
      <c r="M63" s="32">
        <f>IFERROR(IF($B63="","",INDEX(所属情報!$E:$E,MATCH($A63,所属情報!$A:$A,0))),"")</f>
        <v>492232</v>
      </c>
      <c r="N63" s="175" t="str">
        <f t="shared" si="0"/>
        <v>岡　寛大 (3)</v>
      </c>
      <c r="O63" s="32" t="str">
        <f t="shared" si="1"/>
        <v>ｵｶ ｶﾝﾀﾞｲ</v>
      </c>
      <c r="P63" s="175" t="str">
        <f t="shared" si="2"/>
        <v>OKA Kandai (03)</v>
      </c>
      <c r="Q63" s="175" t="str">
        <f>IFERROR(IF($F63="","",INDEX(リスト!$AL:$AL,MATCH($F63,リスト!$AK:$AK,0))),"")</f>
        <v>28</v>
      </c>
      <c r="R63" s="32" t="str">
        <f>IFERROR(IF($K63="","",INDEX(リスト!$AO:$AO,MATCH($K63,リスト!$AN:$AN,0))),"")</f>
        <v>JPN</v>
      </c>
      <c r="S63" s="32" t="str">
        <f>IF($B63="","",RIGHT($G63*1000+100+COUNTIF($G$2:$G63,$G63),9))</f>
        <v>030310101</v>
      </c>
    </row>
    <row r="64" spans="1:19" ht="18" customHeight="1" x14ac:dyDescent="0.55000000000000004">
      <c r="A64" t="s">
        <v>1047</v>
      </c>
      <c r="B64">
        <v>63</v>
      </c>
      <c r="C64" t="s">
        <v>1462</v>
      </c>
      <c r="D64" t="s">
        <v>1463</v>
      </c>
      <c r="E64">
        <v>3</v>
      </c>
      <c r="F64" t="s">
        <v>177</v>
      </c>
      <c r="G64">
        <v>20021103</v>
      </c>
      <c r="H64" t="s">
        <v>1464</v>
      </c>
      <c r="I64" t="s">
        <v>1465</v>
      </c>
      <c r="J64" t="s">
        <v>1466</v>
      </c>
      <c r="K64" t="s">
        <v>72</v>
      </c>
      <c r="M64" s="32">
        <f>IFERROR(IF($B64="","",INDEX(所属情報!$E:$E,MATCH($A64,所属情報!$A:$A,0))),"")</f>
        <v>492232</v>
      </c>
      <c r="N64" s="175" t="str">
        <f t="shared" si="0"/>
        <v>江田　政紀 (3)</v>
      </c>
      <c r="O64" s="32" t="str">
        <f t="shared" si="1"/>
        <v>ｴﾀﾞ ﾏｻﾉﾘ</v>
      </c>
      <c r="P64" s="175" t="str">
        <f t="shared" si="2"/>
        <v>EDA Masanori (02)</v>
      </c>
      <c r="Q64" s="175" t="str">
        <f>IFERROR(IF($F64="","",INDEX(リスト!$AL:$AL,MATCH($F64,リスト!$AK:$AK,0))),"")</f>
        <v>28</v>
      </c>
      <c r="R64" s="32" t="str">
        <f>IFERROR(IF($K64="","",INDEX(リスト!$AO:$AO,MATCH($K64,リスト!$AN:$AN,0))),"")</f>
        <v>JPN</v>
      </c>
      <c r="S64" s="32" t="str">
        <f>IF($B64="","",RIGHT($G64*1000+100+COUNTIF($G$2:$G64,$G64),9))</f>
        <v>021103101</v>
      </c>
    </row>
    <row r="65" spans="1:19" ht="18" customHeight="1" x14ac:dyDescent="0.55000000000000004">
      <c r="A65" t="s">
        <v>1047</v>
      </c>
      <c r="B65">
        <v>64</v>
      </c>
      <c r="C65" t="s">
        <v>1467</v>
      </c>
      <c r="D65" t="s">
        <v>1468</v>
      </c>
      <c r="E65">
        <v>3</v>
      </c>
      <c r="F65" t="s">
        <v>177</v>
      </c>
      <c r="G65">
        <v>20021029</v>
      </c>
      <c r="H65" t="s">
        <v>1469</v>
      </c>
      <c r="I65" t="s">
        <v>1470</v>
      </c>
      <c r="J65" t="s">
        <v>1471</v>
      </c>
      <c r="K65" t="s">
        <v>72</v>
      </c>
      <c r="M65" s="32">
        <f>IFERROR(IF($B65="","",INDEX(所属情報!$E:$E,MATCH($A65,所属情報!$A:$A,0))),"")</f>
        <v>492232</v>
      </c>
      <c r="N65" s="175" t="str">
        <f t="shared" si="0"/>
        <v>佃　勇卓 (3)</v>
      </c>
      <c r="O65" s="32" t="str">
        <f t="shared" si="1"/>
        <v>ﾂｸﾀﾞ ﾕｳﾄ</v>
      </c>
      <c r="P65" s="175" t="str">
        <f t="shared" si="2"/>
        <v>TSUKUDA Yuto (02)</v>
      </c>
      <c r="Q65" s="175" t="str">
        <f>IFERROR(IF($F65="","",INDEX(リスト!$AL:$AL,MATCH($F65,リスト!$AK:$AK,0))),"")</f>
        <v>28</v>
      </c>
      <c r="R65" s="32" t="str">
        <f>IFERROR(IF($K65="","",INDEX(リスト!$AO:$AO,MATCH($K65,リスト!$AN:$AN,0))),"")</f>
        <v>JPN</v>
      </c>
      <c r="S65" s="32" t="str">
        <f>IF($B65="","",RIGHT($G65*1000+100+COUNTIF($G$2:$G65,$G65),9))</f>
        <v>021029101</v>
      </c>
    </row>
    <row r="66" spans="1:19" ht="18" customHeight="1" x14ac:dyDescent="0.55000000000000004">
      <c r="A66" t="s">
        <v>1047</v>
      </c>
      <c r="B66">
        <v>65</v>
      </c>
      <c r="C66" t="s">
        <v>1472</v>
      </c>
      <c r="D66" t="s">
        <v>1473</v>
      </c>
      <c r="E66">
        <v>3</v>
      </c>
      <c r="F66" t="s">
        <v>177</v>
      </c>
      <c r="G66">
        <v>20020621</v>
      </c>
      <c r="H66" t="s">
        <v>1474</v>
      </c>
      <c r="I66" t="s">
        <v>1475</v>
      </c>
      <c r="J66" t="s">
        <v>1476</v>
      </c>
      <c r="K66" t="s">
        <v>72</v>
      </c>
      <c r="M66" s="32">
        <f>IFERROR(IF($B66="","",INDEX(所属情報!$E:$E,MATCH($A66,所属情報!$A:$A,0))),"")</f>
        <v>492232</v>
      </c>
      <c r="N66" s="175" t="str">
        <f t="shared" si="0"/>
        <v>中井　貴也 (3)</v>
      </c>
      <c r="O66" s="32" t="str">
        <f t="shared" si="1"/>
        <v>ﾅｶｲ ﾀｶﾔ</v>
      </c>
      <c r="P66" s="175" t="str">
        <f t="shared" si="2"/>
        <v>NAKAI Takaya (02)</v>
      </c>
      <c r="Q66" s="175" t="str">
        <f>IFERROR(IF($F66="","",INDEX(リスト!$AL:$AL,MATCH($F66,リスト!$AK:$AK,0))),"")</f>
        <v>28</v>
      </c>
      <c r="R66" s="32" t="str">
        <f>IFERROR(IF($K66="","",INDEX(リスト!$AO:$AO,MATCH($K66,リスト!$AN:$AN,0))),"")</f>
        <v>JPN</v>
      </c>
      <c r="S66" s="32" t="str">
        <f>IF($B66="","",RIGHT($G66*1000+100+COUNTIF($G$2:$G66,$G66),9))</f>
        <v>020621101</v>
      </c>
    </row>
    <row r="67" spans="1:19" ht="18" customHeight="1" x14ac:dyDescent="0.55000000000000004">
      <c r="A67" t="s">
        <v>1047</v>
      </c>
      <c r="B67">
        <v>66</v>
      </c>
      <c r="C67" t="s">
        <v>1477</v>
      </c>
      <c r="D67" t="s">
        <v>1478</v>
      </c>
      <c r="E67">
        <v>3</v>
      </c>
      <c r="F67" t="s">
        <v>117</v>
      </c>
      <c r="G67">
        <v>20001113</v>
      </c>
      <c r="H67" t="s">
        <v>1479</v>
      </c>
      <c r="I67" t="s">
        <v>1480</v>
      </c>
      <c r="J67" t="s">
        <v>1481</v>
      </c>
      <c r="K67" t="s">
        <v>72</v>
      </c>
      <c r="M67" s="32">
        <f>IFERROR(IF($B67="","",INDEX(所属情報!$E:$E,MATCH($A67,所属情報!$A:$A,0))),"")</f>
        <v>492232</v>
      </c>
      <c r="N67" s="175" t="str">
        <f t="shared" ref="N67:N130" si="3">IF($C67="","",IF($E67="",$C67,$C67&amp;" ("&amp;$E67&amp;")"))</f>
        <v>矢野　弦紀 (3)</v>
      </c>
      <c r="O67" s="32" t="str">
        <f t="shared" ref="O67:O130" si="4">IF($D67="","",ASC($D67))</f>
        <v>ﾔﾉ ｹﾞﾝｷ</v>
      </c>
      <c r="P67" s="175" t="str">
        <f t="shared" ref="P67:P130" si="5">IF($I67="","",UPPER($I67)&amp;" "&amp;UPPER(LEFT($J67,1))&amp;LOWER(RIGHT($J67,LEN($J67)-1))&amp;" ("&amp;MID($G67,3,2)&amp;")")</f>
        <v>YANO Genki (00)</v>
      </c>
      <c r="Q67" s="175" t="str">
        <f>IFERROR(IF($F67="","",INDEX(リスト!$AL:$AL,MATCH($F67,リスト!$AK:$AK,0))),"")</f>
        <v>13</v>
      </c>
      <c r="R67" s="32" t="str">
        <f>IFERROR(IF($K67="","",INDEX(リスト!$AO:$AO,MATCH($K67,リスト!$AN:$AN,0))),"")</f>
        <v>JPN</v>
      </c>
      <c r="S67" s="32" t="str">
        <f>IF($B67="","",RIGHT($G67*1000+100+COUNTIF($G$2:$G67,$G67),9))</f>
        <v>001113101</v>
      </c>
    </row>
    <row r="68" spans="1:19" ht="18" customHeight="1" x14ac:dyDescent="0.55000000000000004">
      <c r="A68" t="s">
        <v>1047</v>
      </c>
      <c r="B68">
        <v>67</v>
      </c>
      <c r="C68" t="s">
        <v>1482</v>
      </c>
      <c r="D68" t="s">
        <v>1483</v>
      </c>
      <c r="E68">
        <v>3</v>
      </c>
      <c r="F68" t="s">
        <v>177</v>
      </c>
      <c r="G68">
        <v>20030305</v>
      </c>
      <c r="H68" t="s">
        <v>1484</v>
      </c>
      <c r="I68" t="s">
        <v>1480</v>
      </c>
      <c r="J68" t="s">
        <v>1485</v>
      </c>
      <c r="K68" t="s">
        <v>72</v>
      </c>
      <c r="M68" s="32">
        <f>IFERROR(IF($B68="","",INDEX(所属情報!$E:$E,MATCH($A68,所属情報!$A:$A,0))),"")</f>
        <v>492232</v>
      </c>
      <c r="N68" s="175" t="str">
        <f t="shared" si="3"/>
        <v>矢野　悠太 (3)</v>
      </c>
      <c r="O68" s="32" t="str">
        <f t="shared" si="4"/>
        <v>ﾔﾉ ﾕｳﾀ</v>
      </c>
      <c r="P68" s="175" t="str">
        <f t="shared" si="5"/>
        <v>YANO Yuta (03)</v>
      </c>
      <c r="Q68" s="175" t="str">
        <f>IFERROR(IF($F68="","",INDEX(リスト!$AL:$AL,MATCH($F68,リスト!$AK:$AK,0))),"")</f>
        <v>28</v>
      </c>
      <c r="R68" s="32" t="str">
        <f>IFERROR(IF($K68="","",INDEX(リスト!$AO:$AO,MATCH($K68,リスト!$AN:$AN,0))),"")</f>
        <v>JPN</v>
      </c>
      <c r="S68" s="32" t="str">
        <f>IF($B68="","",RIGHT($G68*1000+100+COUNTIF($G$2:$G68,$G68),9))</f>
        <v>030305101</v>
      </c>
    </row>
    <row r="69" spans="1:19" ht="18" customHeight="1" x14ac:dyDescent="0.55000000000000004">
      <c r="A69" t="s">
        <v>1047</v>
      </c>
      <c r="B69">
        <v>68</v>
      </c>
      <c r="C69" t="s">
        <v>1486</v>
      </c>
      <c r="D69" t="s">
        <v>1487</v>
      </c>
      <c r="E69">
        <v>2</v>
      </c>
      <c r="F69" t="s">
        <v>173</v>
      </c>
      <c r="G69">
        <v>20030707</v>
      </c>
      <c r="H69" t="s">
        <v>1488</v>
      </c>
      <c r="I69" t="s">
        <v>1301</v>
      </c>
      <c r="J69" t="s">
        <v>1489</v>
      </c>
      <c r="K69" t="s">
        <v>72</v>
      </c>
      <c r="M69" s="32">
        <f>IFERROR(IF($B69="","",INDEX(所属情報!$E:$E,MATCH($A69,所属情報!$A:$A,0))),"")</f>
        <v>492232</v>
      </c>
      <c r="N69" s="175" t="str">
        <f t="shared" si="3"/>
        <v>中田　泰聖 (2)</v>
      </c>
      <c r="O69" s="32" t="str">
        <f t="shared" si="4"/>
        <v>ﾅｶﾀ ﾀｲｾｲ</v>
      </c>
      <c r="P69" s="175" t="str">
        <f t="shared" si="5"/>
        <v>NAKATA Taisei (03)</v>
      </c>
      <c r="Q69" s="175" t="str">
        <f>IFERROR(IF($F69="","",INDEX(リスト!$AL:$AL,MATCH($F69,リスト!$AK:$AK,0))),"")</f>
        <v>27</v>
      </c>
      <c r="R69" s="32" t="str">
        <f>IFERROR(IF($K69="","",INDEX(リスト!$AO:$AO,MATCH($K69,リスト!$AN:$AN,0))),"")</f>
        <v>JPN</v>
      </c>
      <c r="S69" s="32" t="str">
        <f>IF($B69="","",RIGHT($G69*1000+100+COUNTIF($G$2:$G69,$G69),9))</f>
        <v>030707101</v>
      </c>
    </row>
    <row r="70" spans="1:19" ht="18" customHeight="1" x14ac:dyDescent="0.55000000000000004">
      <c r="A70" t="s">
        <v>1047</v>
      </c>
      <c r="B70">
        <v>69</v>
      </c>
      <c r="C70" t="s">
        <v>1490</v>
      </c>
      <c r="D70" t="s">
        <v>1491</v>
      </c>
      <c r="E70">
        <v>2</v>
      </c>
      <c r="F70" t="s">
        <v>173</v>
      </c>
      <c r="G70">
        <v>20031019</v>
      </c>
      <c r="H70" t="s">
        <v>1492</v>
      </c>
      <c r="I70" t="s">
        <v>1493</v>
      </c>
      <c r="J70" t="s">
        <v>1494</v>
      </c>
      <c r="K70" t="s">
        <v>72</v>
      </c>
      <c r="M70" s="32">
        <f>IFERROR(IF($B70="","",INDEX(所属情報!$E:$E,MATCH($A70,所属情報!$A:$A,0))),"")</f>
        <v>492232</v>
      </c>
      <c r="N70" s="175" t="str">
        <f t="shared" si="3"/>
        <v>山田　悠月 (2)</v>
      </c>
      <c r="O70" s="32" t="str">
        <f t="shared" si="4"/>
        <v>ﾔﾏﾀﾞ ﾕﾂﾞｷ</v>
      </c>
      <c r="P70" s="175" t="str">
        <f t="shared" si="5"/>
        <v>YAMADA Yuzuki (03)</v>
      </c>
      <c r="Q70" s="175" t="str">
        <f>IFERROR(IF($F70="","",INDEX(リスト!$AL:$AL,MATCH($F70,リスト!$AK:$AK,0))),"")</f>
        <v>27</v>
      </c>
      <c r="R70" s="32" t="str">
        <f>IFERROR(IF($K70="","",INDEX(リスト!$AO:$AO,MATCH($K70,リスト!$AN:$AN,0))),"")</f>
        <v>JPN</v>
      </c>
      <c r="S70" s="32" t="str">
        <f>IF($B70="","",RIGHT($G70*1000+100+COUNTIF($G$2:$G70,$G70),9))</f>
        <v>031019101</v>
      </c>
    </row>
    <row r="71" spans="1:19" ht="18" customHeight="1" x14ac:dyDescent="0.55000000000000004">
      <c r="A71" t="s">
        <v>1047</v>
      </c>
      <c r="B71">
        <v>70</v>
      </c>
      <c r="C71" t="s">
        <v>1495</v>
      </c>
      <c r="D71" t="s">
        <v>1496</v>
      </c>
      <c r="E71">
        <v>2</v>
      </c>
      <c r="F71" t="s">
        <v>173</v>
      </c>
      <c r="G71">
        <v>20031213</v>
      </c>
      <c r="H71" t="s">
        <v>1497</v>
      </c>
      <c r="I71" t="s">
        <v>1498</v>
      </c>
      <c r="J71" t="s">
        <v>1499</v>
      </c>
      <c r="K71" t="s">
        <v>72</v>
      </c>
      <c r="M71" s="32">
        <f>IFERROR(IF($B71="","",INDEX(所属情報!$E:$E,MATCH($A71,所属情報!$A:$A,0))),"")</f>
        <v>492232</v>
      </c>
      <c r="N71" s="175" t="str">
        <f t="shared" si="3"/>
        <v>佐脇　岳 (2)</v>
      </c>
      <c r="O71" s="32" t="str">
        <f t="shared" si="4"/>
        <v>ｻﾜｷ ｶﾞｸ</v>
      </c>
      <c r="P71" s="175" t="str">
        <f t="shared" si="5"/>
        <v>SAWAKI Gaku (03)</v>
      </c>
      <c r="Q71" s="175" t="str">
        <f>IFERROR(IF($F71="","",INDEX(リスト!$AL:$AL,MATCH($F71,リスト!$AK:$AK,0))),"")</f>
        <v>27</v>
      </c>
      <c r="R71" s="32" t="str">
        <f>IFERROR(IF($K71="","",INDEX(リスト!$AO:$AO,MATCH($K71,リスト!$AN:$AN,0))),"")</f>
        <v>JPN</v>
      </c>
      <c r="S71" s="32" t="str">
        <f>IF($B71="","",RIGHT($G71*1000+100+COUNTIF($G$2:$G71,$G71),9))</f>
        <v>031213101</v>
      </c>
    </row>
    <row r="72" spans="1:19" ht="18" customHeight="1" x14ac:dyDescent="0.55000000000000004">
      <c r="A72" t="s">
        <v>1047</v>
      </c>
      <c r="B72">
        <v>71</v>
      </c>
      <c r="C72" t="s">
        <v>1500</v>
      </c>
      <c r="D72" t="s">
        <v>1501</v>
      </c>
      <c r="E72">
        <v>2</v>
      </c>
      <c r="F72" t="s">
        <v>205</v>
      </c>
      <c r="G72">
        <v>20030420</v>
      </c>
      <c r="H72" t="s">
        <v>1502</v>
      </c>
      <c r="I72" t="s">
        <v>1493</v>
      </c>
      <c r="J72" t="s">
        <v>1503</v>
      </c>
      <c r="K72" t="s">
        <v>72</v>
      </c>
      <c r="M72" s="32">
        <f>IFERROR(IF($B72="","",INDEX(所属情報!$E:$E,MATCH($A72,所属情報!$A:$A,0))),"")</f>
        <v>492232</v>
      </c>
      <c r="N72" s="175" t="str">
        <f t="shared" si="3"/>
        <v>山田　彩翔 (2)</v>
      </c>
      <c r="O72" s="32" t="str">
        <f t="shared" si="4"/>
        <v>ﾔﾏﾀﾞ ｱﾔﾄ</v>
      </c>
      <c r="P72" s="175" t="str">
        <f t="shared" si="5"/>
        <v>YAMADA Ayato (03)</v>
      </c>
      <c r="Q72" s="175" t="str">
        <f>IFERROR(IF($F72="","",INDEX(リスト!$AL:$AL,MATCH($F72,リスト!$AK:$AK,0))),"")</f>
        <v>35</v>
      </c>
      <c r="R72" s="32" t="str">
        <f>IFERROR(IF($K72="","",INDEX(リスト!$AO:$AO,MATCH($K72,リスト!$AN:$AN,0))),"")</f>
        <v>JPN</v>
      </c>
      <c r="S72" s="32" t="str">
        <f>IF($B72="","",RIGHT($G72*1000+100+COUNTIF($G$2:$G72,$G72),9))</f>
        <v>030420101</v>
      </c>
    </row>
    <row r="73" spans="1:19" ht="18" customHeight="1" x14ac:dyDescent="0.55000000000000004">
      <c r="A73" t="s">
        <v>1047</v>
      </c>
      <c r="B73">
        <v>72</v>
      </c>
      <c r="C73" t="s">
        <v>1504</v>
      </c>
      <c r="D73" t="s">
        <v>1505</v>
      </c>
      <c r="E73">
        <v>2</v>
      </c>
      <c r="F73" t="s">
        <v>213</v>
      </c>
      <c r="G73">
        <v>20040115</v>
      </c>
      <c r="H73" t="s">
        <v>1506</v>
      </c>
      <c r="I73" t="s">
        <v>1507</v>
      </c>
      <c r="J73" t="s">
        <v>1508</v>
      </c>
      <c r="K73" t="s">
        <v>72</v>
      </c>
      <c r="M73" s="32">
        <f>IFERROR(IF($B73="","",INDEX(所属情報!$E:$E,MATCH($A73,所属情報!$A:$A,0))),"")</f>
        <v>492232</v>
      </c>
      <c r="N73" s="175" t="str">
        <f t="shared" si="3"/>
        <v>宮地　築 (2)</v>
      </c>
      <c r="O73" s="32" t="str">
        <f t="shared" si="4"/>
        <v>ﾐﾔｼﾞ ｷﾂﾞｸ</v>
      </c>
      <c r="P73" s="175" t="str">
        <f t="shared" si="5"/>
        <v>MIYAJI Kizuku (04)</v>
      </c>
      <c r="Q73" s="175" t="str">
        <f>IFERROR(IF($F73="","",INDEX(リスト!$AL:$AL,MATCH($F73,リスト!$AK:$AK,0))),"")</f>
        <v>37</v>
      </c>
      <c r="R73" s="32" t="str">
        <f>IFERROR(IF($K73="","",INDEX(リスト!$AO:$AO,MATCH($K73,リスト!$AN:$AN,0))),"")</f>
        <v>JPN</v>
      </c>
      <c r="S73" s="32" t="str">
        <f>IF($B73="","",RIGHT($G73*1000+100+COUNTIF($G$2:$G73,$G73),9))</f>
        <v>040115101</v>
      </c>
    </row>
    <row r="74" spans="1:19" ht="18" customHeight="1" x14ac:dyDescent="0.55000000000000004">
      <c r="A74" t="s">
        <v>1047</v>
      </c>
      <c r="B74">
        <v>73</v>
      </c>
      <c r="C74" t="s">
        <v>1509</v>
      </c>
      <c r="D74" t="s">
        <v>1510</v>
      </c>
      <c r="E74">
        <v>2</v>
      </c>
      <c r="F74" t="s">
        <v>201</v>
      </c>
      <c r="G74">
        <v>20031026</v>
      </c>
      <c r="H74" t="s">
        <v>1511</v>
      </c>
      <c r="I74" t="s">
        <v>1222</v>
      </c>
      <c r="J74" t="s">
        <v>1512</v>
      </c>
      <c r="K74" t="s">
        <v>72</v>
      </c>
      <c r="M74" s="32">
        <f>IFERROR(IF($B74="","",INDEX(所属情報!$E:$E,MATCH($A74,所属情報!$A:$A,0))),"")</f>
        <v>492232</v>
      </c>
      <c r="N74" s="175" t="str">
        <f t="shared" si="3"/>
        <v>田中　智 (2)</v>
      </c>
      <c r="O74" s="32" t="str">
        <f t="shared" si="4"/>
        <v>ﾀﾅｶ ｻﾄｼ</v>
      </c>
      <c r="P74" s="175" t="str">
        <f t="shared" si="5"/>
        <v>TANAKA Satoshi (03)</v>
      </c>
      <c r="Q74" s="175" t="str">
        <f>IFERROR(IF($F74="","",INDEX(リスト!$AL:$AL,MATCH($F74,リスト!$AK:$AK,0))),"")</f>
        <v>34</v>
      </c>
      <c r="R74" s="32" t="str">
        <f>IFERROR(IF($K74="","",INDEX(リスト!$AO:$AO,MATCH($K74,リスト!$AN:$AN,0))),"")</f>
        <v>JPN</v>
      </c>
      <c r="S74" s="32" t="str">
        <f>IF($B74="","",RIGHT($G74*1000+100+COUNTIF($G$2:$G74,$G74),9))</f>
        <v>031026101</v>
      </c>
    </row>
    <row r="75" spans="1:19" ht="18" customHeight="1" x14ac:dyDescent="0.55000000000000004">
      <c r="A75" t="s">
        <v>1047</v>
      </c>
      <c r="B75">
        <v>74</v>
      </c>
      <c r="C75" t="s">
        <v>1513</v>
      </c>
      <c r="D75" t="s">
        <v>1514</v>
      </c>
      <c r="E75">
        <v>2</v>
      </c>
      <c r="F75" t="s">
        <v>161</v>
      </c>
      <c r="G75">
        <v>20030825</v>
      </c>
      <c r="H75" t="s">
        <v>1515</v>
      </c>
      <c r="I75" t="s">
        <v>1516</v>
      </c>
      <c r="J75" t="s">
        <v>1517</v>
      </c>
      <c r="K75" t="s">
        <v>72</v>
      </c>
      <c r="M75" s="32">
        <f>IFERROR(IF($B75="","",INDEX(所属情報!$E:$E,MATCH($A75,所属情報!$A:$A,0))),"")</f>
        <v>492232</v>
      </c>
      <c r="N75" s="175" t="str">
        <f t="shared" si="3"/>
        <v>家田　惇基 (2)</v>
      </c>
      <c r="O75" s="32" t="str">
        <f t="shared" si="4"/>
        <v>ｲｴﾀﾞ ﾄｼｷ</v>
      </c>
      <c r="P75" s="175" t="str">
        <f t="shared" si="5"/>
        <v>IEDA Toshiki (03)</v>
      </c>
      <c r="Q75" s="175" t="str">
        <f>IFERROR(IF($F75="","",INDEX(リスト!$AL:$AL,MATCH($F75,リスト!$AK:$AK,0))),"")</f>
        <v>24</v>
      </c>
      <c r="R75" s="32" t="str">
        <f>IFERROR(IF($K75="","",INDEX(リスト!$AO:$AO,MATCH($K75,リスト!$AN:$AN,0))),"")</f>
        <v>JPN</v>
      </c>
      <c r="S75" s="32" t="str">
        <f>IF($B75="","",RIGHT($G75*1000+100+COUNTIF($G$2:$G75,$G75),9))</f>
        <v>030825101</v>
      </c>
    </row>
    <row r="76" spans="1:19" ht="18" customHeight="1" x14ac:dyDescent="0.55000000000000004">
      <c r="A76" t="s">
        <v>1047</v>
      </c>
      <c r="B76">
        <v>75</v>
      </c>
      <c r="C76" t="s">
        <v>1518</v>
      </c>
      <c r="D76" t="s">
        <v>1519</v>
      </c>
      <c r="E76">
        <v>2</v>
      </c>
      <c r="F76" t="s">
        <v>177</v>
      </c>
      <c r="G76">
        <v>20030610</v>
      </c>
      <c r="H76" t="s">
        <v>1520</v>
      </c>
      <c r="I76" t="s">
        <v>1521</v>
      </c>
      <c r="J76" t="s">
        <v>1267</v>
      </c>
      <c r="K76" t="s">
        <v>72</v>
      </c>
      <c r="M76" s="32">
        <f>IFERROR(IF($B76="","",INDEX(所属情報!$E:$E,MATCH($A76,所属情報!$A:$A,0))),"")</f>
        <v>492232</v>
      </c>
      <c r="N76" s="175" t="str">
        <f t="shared" si="3"/>
        <v>太田　駿 (2)</v>
      </c>
      <c r="O76" s="32" t="str">
        <f t="shared" si="4"/>
        <v>ｵｵﾀ ｼｭﾝ</v>
      </c>
      <c r="P76" s="175" t="str">
        <f t="shared" si="5"/>
        <v>OTA Shun (03)</v>
      </c>
      <c r="Q76" s="175" t="str">
        <f>IFERROR(IF($F76="","",INDEX(リスト!$AL:$AL,MATCH($F76,リスト!$AK:$AK,0))),"")</f>
        <v>28</v>
      </c>
      <c r="R76" s="32" t="str">
        <f>IFERROR(IF($K76="","",INDEX(リスト!$AO:$AO,MATCH($K76,リスト!$AN:$AN,0))),"")</f>
        <v>JPN</v>
      </c>
      <c r="S76" s="32" t="str">
        <f>IF($B76="","",RIGHT($G76*1000+100+COUNTIF($G$2:$G76,$G76),9))</f>
        <v>030610101</v>
      </c>
    </row>
    <row r="77" spans="1:19" ht="18" customHeight="1" x14ac:dyDescent="0.55000000000000004">
      <c r="A77" t="s">
        <v>1047</v>
      </c>
      <c r="B77">
        <v>76</v>
      </c>
      <c r="C77" t="s">
        <v>1522</v>
      </c>
      <c r="D77" t="s">
        <v>1523</v>
      </c>
      <c r="E77">
        <v>2</v>
      </c>
      <c r="F77" t="s">
        <v>177</v>
      </c>
      <c r="G77">
        <v>20030406</v>
      </c>
      <c r="H77" t="s">
        <v>1524</v>
      </c>
      <c r="I77" t="s">
        <v>1525</v>
      </c>
      <c r="J77" t="s">
        <v>1526</v>
      </c>
      <c r="K77" t="s">
        <v>72</v>
      </c>
      <c r="M77" s="32">
        <f>IFERROR(IF($B77="","",INDEX(所属情報!$E:$E,MATCH($A77,所属情報!$A:$A,0))),"")</f>
        <v>492232</v>
      </c>
      <c r="N77" s="175" t="str">
        <f t="shared" si="3"/>
        <v>小川　龍之介 (2)</v>
      </c>
      <c r="O77" s="32" t="str">
        <f t="shared" si="4"/>
        <v>ｵｶﾞﾜ ﾘｭｳﾉｽｹ</v>
      </c>
      <c r="P77" s="175" t="str">
        <f t="shared" si="5"/>
        <v>OGAWA Ryunosuke (03)</v>
      </c>
      <c r="Q77" s="175" t="str">
        <f>IFERROR(IF($F77="","",INDEX(リスト!$AL:$AL,MATCH($F77,リスト!$AK:$AK,0))),"")</f>
        <v>28</v>
      </c>
      <c r="R77" s="32" t="str">
        <f>IFERROR(IF($K77="","",INDEX(リスト!$AO:$AO,MATCH($K77,リスト!$AN:$AN,0))),"")</f>
        <v>JPN</v>
      </c>
      <c r="S77" s="32" t="str">
        <f>IF($B77="","",RIGHT($G77*1000+100+COUNTIF($G$2:$G77,$G77),9))</f>
        <v>030406101</v>
      </c>
    </row>
    <row r="78" spans="1:19" ht="18" customHeight="1" x14ac:dyDescent="0.55000000000000004">
      <c r="A78" t="s">
        <v>1047</v>
      </c>
      <c r="B78">
        <v>77</v>
      </c>
      <c r="C78" t="s">
        <v>1527</v>
      </c>
      <c r="D78" t="s">
        <v>1528</v>
      </c>
      <c r="E78">
        <v>2</v>
      </c>
      <c r="F78" t="s">
        <v>177</v>
      </c>
      <c r="G78">
        <v>20030429</v>
      </c>
      <c r="H78" t="s">
        <v>1529</v>
      </c>
      <c r="I78" t="s">
        <v>1530</v>
      </c>
      <c r="J78" t="s">
        <v>1531</v>
      </c>
      <c r="K78" t="s">
        <v>72</v>
      </c>
      <c r="M78" s="32">
        <f>IFERROR(IF($B78="","",INDEX(所属情報!$E:$E,MATCH($A78,所属情報!$A:$A,0))),"")</f>
        <v>492232</v>
      </c>
      <c r="N78" s="175" t="str">
        <f t="shared" si="3"/>
        <v>牧野　大輝 (2)</v>
      </c>
      <c r="O78" s="32" t="str">
        <f t="shared" si="4"/>
        <v>ﾏｷﾉ ﾀｲｷ</v>
      </c>
      <c r="P78" s="175" t="str">
        <f t="shared" si="5"/>
        <v>MAKINO Taiki (03)</v>
      </c>
      <c r="Q78" s="175" t="str">
        <f>IFERROR(IF($F78="","",INDEX(リスト!$AL:$AL,MATCH($F78,リスト!$AK:$AK,0))),"")</f>
        <v>28</v>
      </c>
      <c r="R78" s="32" t="str">
        <f>IFERROR(IF($K78="","",INDEX(リスト!$AO:$AO,MATCH($K78,リスト!$AN:$AN,0))),"")</f>
        <v>JPN</v>
      </c>
      <c r="S78" s="32" t="str">
        <f>IF($B78="","",RIGHT($G78*1000+100+COUNTIF($G$2:$G78,$G78),9))</f>
        <v>030429101</v>
      </c>
    </row>
    <row r="79" spans="1:19" ht="18" customHeight="1" x14ac:dyDescent="0.55000000000000004">
      <c r="A79" t="s">
        <v>1047</v>
      </c>
      <c r="B79">
        <v>78</v>
      </c>
      <c r="C79" t="s">
        <v>1532</v>
      </c>
      <c r="D79" t="s">
        <v>1533</v>
      </c>
      <c r="E79">
        <v>2</v>
      </c>
      <c r="F79" t="s">
        <v>177</v>
      </c>
      <c r="G79">
        <v>20040122</v>
      </c>
      <c r="H79" t="s">
        <v>1534</v>
      </c>
      <c r="I79" t="s">
        <v>1535</v>
      </c>
      <c r="J79" t="s">
        <v>1223</v>
      </c>
      <c r="K79" t="s">
        <v>72</v>
      </c>
      <c r="M79" s="32">
        <f>IFERROR(IF($B79="","",INDEX(所属情報!$E:$E,MATCH($A79,所属情報!$A:$A,0))),"")</f>
        <v>492232</v>
      </c>
      <c r="N79" s="175" t="str">
        <f t="shared" si="3"/>
        <v>川手　友希 (2)</v>
      </c>
      <c r="O79" s="32" t="str">
        <f t="shared" si="4"/>
        <v>ｶﾜﾃ ﾕｳｷ</v>
      </c>
      <c r="P79" s="175" t="str">
        <f t="shared" si="5"/>
        <v>KAWATE Yuki (04)</v>
      </c>
      <c r="Q79" s="175" t="str">
        <f>IFERROR(IF($F79="","",INDEX(リスト!$AL:$AL,MATCH($F79,リスト!$AK:$AK,0))),"")</f>
        <v>28</v>
      </c>
      <c r="R79" s="32" t="str">
        <f>IFERROR(IF($K79="","",INDEX(リスト!$AO:$AO,MATCH($K79,リスト!$AN:$AN,0))),"")</f>
        <v>JPN</v>
      </c>
      <c r="S79" s="32" t="str">
        <f>IF($B79="","",RIGHT($G79*1000+100+COUNTIF($G$2:$G79,$G79),9))</f>
        <v>040122101</v>
      </c>
    </row>
    <row r="80" spans="1:19" ht="18" customHeight="1" x14ac:dyDescent="0.55000000000000004">
      <c r="A80" t="s">
        <v>1047</v>
      </c>
      <c r="B80">
        <v>79</v>
      </c>
      <c r="C80" t="s">
        <v>1536</v>
      </c>
      <c r="D80" t="s">
        <v>1537</v>
      </c>
      <c r="E80">
        <v>2</v>
      </c>
      <c r="F80" t="s">
        <v>225</v>
      </c>
      <c r="G80">
        <v>20030822</v>
      </c>
      <c r="H80" t="s">
        <v>1538</v>
      </c>
      <c r="I80" t="s">
        <v>1177</v>
      </c>
      <c r="J80" t="s">
        <v>1539</v>
      </c>
      <c r="K80" t="s">
        <v>72</v>
      </c>
      <c r="M80" s="32">
        <f>IFERROR(IF($B80="","",INDEX(所属情報!$E:$E,MATCH($A80,所属情報!$A:$A,0))),"")</f>
        <v>492232</v>
      </c>
      <c r="N80" s="175" t="str">
        <f t="shared" si="3"/>
        <v>浜田　聖也 (2)</v>
      </c>
      <c r="O80" s="32" t="str">
        <f t="shared" si="4"/>
        <v>ﾊﾏﾀﾞ ｾｲﾔ</v>
      </c>
      <c r="P80" s="175" t="str">
        <f t="shared" si="5"/>
        <v>HAMADA Seiya (03)</v>
      </c>
      <c r="Q80" s="175" t="str">
        <f>IFERROR(IF($F80="","",INDEX(リスト!$AL:$AL,MATCH($F80,リスト!$AK:$AK,0))),"")</f>
        <v>40</v>
      </c>
      <c r="R80" s="32" t="str">
        <f>IFERROR(IF($K80="","",INDEX(リスト!$AO:$AO,MATCH($K80,リスト!$AN:$AN,0))),"")</f>
        <v>JPN</v>
      </c>
      <c r="S80" s="32" t="str">
        <f>IF($B80="","",RIGHT($G80*1000+100+COUNTIF($G$2:$G80,$G80),9))</f>
        <v>030822101</v>
      </c>
    </row>
    <row r="81" spans="1:19" ht="18" customHeight="1" x14ac:dyDescent="0.55000000000000004">
      <c r="A81" t="s">
        <v>1047</v>
      </c>
      <c r="B81">
        <v>80</v>
      </c>
      <c r="C81" t="s">
        <v>1540</v>
      </c>
      <c r="D81" t="s">
        <v>1541</v>
      </c>
      <c r="E81">
        <v>2</v>
      </c>
      <c r="F81" t="s">
        <v>177</v>
      </c>
      <c r="G81">
        <v>20040123</v>
      </c>
      <c r="H81" t="s">
        <v>1542</v>
      </c>
      <c r="I81" t="s">
        <v>1543</v>
      </c>
      <c r="J81" t="s">
        <v>1544</v>
      </c>
      <c r="K81" t="s">
        <v>72</v>
      </c>
      <c r="M81" s="32">
        <f>IFERROR(IF($B81="","",INDEX(所属情報!$E:$E,MATCH($A81,所属情報!$A:$A,0))),"")</f>
        <v>492232</v>
      </c>
      <c r="N81" s="175" t="str">
        <f t="shared" si="3"/>
        <v>山本　雅也 (2)</v>
      </c>
      <c r="O81" s="32" t="str">
        <f t="shared" si="4"/>
        <v>ﾔﾏﾓﾄ ﾏｻﾔ</v>
      </c>
      <c r="P81" s="175" t="str">
        <f t="shared" si="5"/>
        <v>YAMAMOTO Masaya (04)</v>
      </c>
      <c r="Q81" s="175" t="str">
        <f>IFERROR(IF($F81="","",INDEX(リスト!$AL:$AL,MATCH($F81,リスト!$AK:$AK,0))),"")</f>
        <v>28</v>
      </c>
      <c r="R81" s="32" t="str">
        <f>IFERROR(IF($K81="","",INDEX(リスト!$AO:$AO,MATCH($K81,リスト!$AN:$AN,0))),"")</f>
        <v>JPN</v>
      </c>
      <c r="S81" s="32" t="str">
        <f>IF($B81="","",RIGHT($G81*1000+100+COUNTIF($G$2:$G81,$G81),9))</f>
        <v>040123101</v>
      </c>
    </row>
    <row r="82" spans="1:19" ht="18" customHeight="1" x14ac:dyDescent="0.55000000000000004">
      <c r="A82" t="s">
        <v>1047</v>
      </c>
      <c r="B82">
        <v>81</v>
      </c>
      <c r="C82" t="s">
        <v>1545</v>
      </c>
      <c r="D82" t="s">
        <v>1546</v>
      </c>
      <c r="E82">
        <v>2</v>
      </c>
      <c r="F82" t="s">
        <v>177</v>
      </c>
      <c r="G82">
        <v>20031227</v>
      </c>
      <c r="H82" t="s">
        <v>1547</v>
      </c>
      <c r="I82" t="s">
        <v>1548</v>
      </c>
      <c r="J82" t="s">
        <v>1549</v>
      </c>
      <c r="K82" t="s">
        <v>72</v>
      </c>
      <c r="M82" s="32">
        <f>IFERROR(IF($B82="","",INDEX(所属情報!$E:$E,MATCH($A82,所属情報!$A:$A,0))),"")</f>
        <v>492232</v>
      </c>
      <c r="N82" s="175" t="str">
        <f t="shared" si="3"/>
        <v>末留　颯楽 (2)</v>
      </c>
      <c r="O82" s="32" t="str">
        <f t="shared" si="4"/>
        <v>ｽｴﾄﾒ ｿﾗ</v>
      </c>
      <c r="P82" s="175" t="str">
        <f t="shared" si="5"/>
        <v>SUETOME Sora (03)</v>
      </c>
      <c r="Q82" s="175" t="str">
        <f>IFERROR(IF($F82="","",INDEX(リスト!$AL:$AL,MATCH($F82,リスト!$AK:$AK,0))),"")</f>
        <v>28</v>
      </c>
      <c r="R82" s="32" t="str">
        <f>IFERROR(IF($K82="","",INDEX(リスト!$AO:$AO,MATCH($K82,リスト!$AN:$AN,0))),"")</f>
        <v>JPN</v>
      </c>
      <c r="S82" s="32" t="str">
        <f>IF($B82="","",RIGHT($G82*1000+100+COUNTIF($G$2:$G82,$G82),9))</f>
        <v>031227101</v>
      </c>
    </row>
    <row r="83" spans="1:19" ht="18" customHeight="1" x14ac:dyDescent="0.55000000000000004">
      <c r="A83" t="s">
        <v>1047</v>
      </c>
      <c r="B83">
        <v>82</v>
      </c>
      <c r="C83" t="s">
        <v>1550</v>
      </c>
      <c r="D83" t="s">
        <v>1551</v>
      </c>
      <c r="E83">
        <v>2</v>
      </c>
      <c r="F83" t="s">
        <v>165</v>
      </c>
      <c r="G83">
        <v>20040401</v>
      </c>
      <c r="H83" t="s">
        <v>1552</v>
      </c>
      <c r="I83" t="s">
        <v>1553</v>
      </c>
      <c r="J83" t="s">
        <v>1531</v>
      </c>
      <c r="K83" t="s">
        <v>72</v>
      </c>
      <c r="M83" s="32">
        <f>IFERROR(IF($B83="","",INDEX(所属情報!$E:$E,MATCH($A83,所属情報!$A:$A,0))),"")</f>
        <v>492232</v>
      </c>
      <c r="N83" s="175" t="str">
        <f t="shared" si="3"/>
        <v>森　大喜 (2)</v>
      </c>
      <c r="O83" s="32" t="str">
        <f t="shared" si="4"/>
        <v>ﾓﾘ ﾀｲｷ</v>
      </c>
      <c r="P83" s="175" t="str">
        <f t="shared" si="5"/>
        <v>MORI Taiki (04)</v>
      </c>
      <c r="Q83" s="175" t="str">
        <f>IFERROR(IF($F83="","",INDEX(リスト!$AL:$AL,MATCH($F83,リスト!$AK:$AK,0))),"")</f>
        <v>25</v>
      </c>
      <c r="R83" s="32" t="str">
        <f>IFERROR(IF($K83="","",INDEX(リスト!$AO:$AO,MATCH($K83,リスト!$AN:$AN,0))),"")</f>
        <v>JPN</v>
      </c>
      <c r="S83" s="32" t="str">
        <f>IF($B83="","",RIGHT($G83*1000+100+COUNTIF($G$2:$G83,$G83),9))</f>
        <v>040401101</v>
      </c>
    </row>
    <row r="84" spans="1:19" ht="18" customHeight="1" x14ac:dyDescent="0.55000000000000004">
      <c r="A84" t="s">
        <v>1047</v>
      </c>
      <c r="B84">
        <v>83</v>
      </c>
      <c r="C84" t="s">
        <v>1554</v>
      </c>
      <c r="D84" t="s">
        <v>1555</v>
      </c>
      <c r="E84">
        <v>2</v>
      </c>
      <c r="F84" t="s">
        <v>177</v>
      </c>
      <c r="G84">
        <v>20030417</v>
      </c>
      <c r="H84" t="s">
        <v>1556</v>
      </c>
      <c r="I84" t="s">
        <v>1557</v>
      </c>
      <c r="J84" t="s">
        <v>1558</v>
      </c>
      <c r="K84" t="s">
        <v>72</v>
      </c>
      <c r="M84" s="32">
        <f>IFERROR(IF($B84="","",INDEX(所属情報!$E:$E,MATCH($A84,所属情報!$A:$A,0))),"")</f>
        <v>492232</v>
      </c>
      <c r="N84" s="175" t="str">
        <f t="shared" si="3"/>
        <v>新海　弘一朗 (2)</v>
      </c>
      <c r="O84" s="32" t="str">
        <f t="shared" si="4"/>
        <v>ｼﾝｶｲ ｺｳｲﾁﾛｳ</v>
      </c>
      <c r="P84" s="175" t="str">
        <f t="shared" si="5"/>
        <v>SHINKAI Koichiro (03)</v>
      </c>
      <c r="Q84" s="175" t="str">
        <f>IFERROR(IF($F84="","",INDEX(リスト!$AL:$AL,MATCH($F84,リスト!$AK:$AK,0))),"")</f>
        <v>28</v>
      </c>
      <c r="R84" s="32" t="str">
        <f>IFERROR(IF($K84="","",INDEX(リスト!$AO:$AO,MATCH($K84,リスト!$AN:$AN,0))),"")</f>
        <v>JPN</v>
      </c>
      <c r="S84" s="32" t="str">
        <f>IF($B84="","",RIGHT($G84*1000+100+COUNTIF($G$2:$G84,$G84),9))</f>
        <v>030417101</v>
      </c>
    </row>
    <row r="85" spans="1:19" ht="18" customHeight="1" x14ac:dyDescent="0.55000000000000004">
      <c r="A85" t="s">
        <v>1047</v>
      </c>
      <c r="B85">
        <v>84</v>
      </c>
      <c r="C85" t="s">
        <v>1559</v>
      </c>
      <c r="D85" t="s">
        <v>1560</v>
      </c>
      <c r="E85">
        <v>4</v>
      </c>
      <c r="F85" t="s">
        <v>177</v>
      </c>
      <c r="G85">
        <v>20020318</v>
      </c>
      <c r="H85" t="s">
        <v>1561</v>
      </c>
      <c r="I85" t="s">
        <v>1562</v>
      </c>
      <c r="J85" t="s">
        <v>1563</v>
      </c>
      <c r="K85" t="s">
        <v>72</v>
      </c>
      <c r="M85" s="32">
        <f>IFERROR(IF($B85="","",INDEX(所属情報!$E:$E,MATCH($A85,所属情報!$A:$A,0))),"")</f>
        <v>492232</v>
      </c>
      <c r="N85" s="175" t="str">
        <f t="shared" si="3"/>
        <v>朝比奈　成紀 (4)</v>
      </c>
      <c r="O85" s="32" t="str">
        <f t="shared" si="4"/>
        <v>ｱｻﾋﾅ ﾅﾙｷ</v>
      </c>
      <c r="P85" s="175" t="str">
        <f t="shared" si="5"/>
        <v>ASAHINA Naruki (02)</v>
      </c>
      <c r="Q85" s="175" t="str">
        <f>IFERROR(IF($F85="","",INDEX(リスト!$AL:$AL,MATCH($F85,リスト!$AK:$AK,0))),"")</f>
        <v>28</v>
      </c>
      <c r="R85" s="32" t="str">
        <f>IFERROR(IF($K85="","",INDEX(リスト!$AO:$AO,MATCH($K85,リスト!$AN:$AN,0))),"")</f>
        <v>JPN</v>
      </c>
      <c r="S85" s="32" t="str">
        <f>IF($B85="","",RIGHT($G85*1000+100+COUNTIF($G$2:$G85,$G85),9))</f>
        <v>020318101</v>
      </c>
    </row>
    <row r="86" spans="1:19" ht="18" customHeight="1" x14ac:dyDescent="0.55000000000000004">
      <c r="A86" t="s">
        <v>1047</v>
      </c>
      <c r="B86">
        <v>85</v>
      </c>
      <c r="C86" t="s">
        <v>1564</v>
      </c>
      <c r="D86" t="s">
        <v>1565</v>
      </c>
      <c r="E86">
        <v>3</v>
      </c>
      <c r="F86" t="s">
        <v>177</v>
      </c>
      <c r="G86">
        <v>20030401</v>
      </c>
      <c r="H86" t="s">
        <v>1566</v>
      </c>
      <c r="I86" t="s">
        <v>1567</v>
      </c>
      <c r="J86" t="s">
        <v>1568</v>
      </c>
      <c r="K86" t="s">
        <v>72</v>
      </c>
      <c r="M86" s="32">
        <f>IFERROR(IF($B86="","",INDEX(所属情報!$E:$E,MATCH($A86,所属情報!$A:$A,0))),"")</f>
        <v>492232</v>
      </c>
      <c r="N86" s="175" t="str">
        <f t="shared" si="3"/>
        <v>上野　竜樹 (3)</v>
      </c>
      <c r="O86" s="32" t="str">
        <f t="shared" si="4"/>
        <v>ｳｴﾉ ﾀﾂｷ</v>
      </c>
      <c r="P86" s="175" t="str">
        <f t="shared" si="5"/>
        <v>UENO Tatsuki (03)</v>
      </c>
      <c r="Q86" s="175" t="str">
        <f>IFERROR(IF($F86="","",INDEX(リスト!$AL:$AL,MATCH($F86,リスト!$AK:$AK,0))),"")</f>
        <v>28</v>
      </c>
      <c r="R86" s="32" t="str">
        <f>IFERROR(IF($K86="","",INDEX(リスト!$AO:$AO,MATCH($K86,リスト!$AN:$AN,0))),"")</f>
        <v>JPN</v>
      </c>
      <c r="S86" s="32" t="str">
        <f>IF($B86="","",RIGHT($G86*1000+100+COUNTIF($G$2:$G86,$G86),9))</f>
        <v>030401101</v>
      </c>
    </row>
    <row r="87" spans="1:19" ht="18" customHeight="1" x14ac:dyDescent="0.55000000000000004">
      <c r="A87" t="s">
        <v>1047</v>
      </c>
      <c r="B87">
        <v>86</v>
      </c>
      <c r="C87" t="s">
        <v>1569</v>
      </c>
      <c r="D87" t="s">
        <v>1570</v>
      </c>
      <c r="E87">
        <v>2</v>
      </c>
      <c r="F87" t="s">
        <v>177</v>
      </c>
      <c r="G87">
        <v>20020516</v>
      </c>
      <c r="H87" t="s">
        <v>1571</v>
      </c>
      <c r="I87" t="s">
        <v>1252</v>
      </c>
      <c r="J87" t="s">
        <v>1539</v>
      </c>
      <c r="K87" t="s">
        <v>72</v>
      </c>
      <c r="M87" s="32">
        <f>IFERROR(IF($B87="","",INDEX(所属情報!$E:$E,MATCH($A87,所属情報!$A:$A,0))),"")</f>
        <v>492232</v>
      </c>
      <c r="N87" s="175" t="str">
        <f t="shared" si="3"/>
        <v>西藤　聖弥 (2)</v>
      </c>
      <c r="O87" s="32" t="str">
        <f t="shared" si="4"/>
        <v>ｻｲﾄｳ ｾｲﾔ</v>
      </c>
      <c r="P87" s="175" t="str">
        <f t="shared" si="5"/>
        <v>SAITO Seiya (02)</v>
      </c>
      <c r="Q87" s="175" t="str">
        <f>IFERROR(IF($F87="","",INDEX(リスト!$AL:$AL,MATCH($F87,リスト!$AK:$AK,0))),"")</f>
        <v>28</v>
      </c>
      <c r="R87" s="32" t="str">
        <f>IFERROR(IF($K87="","",INDEX(リスト!$AO:$AO,MATCH($K87,リスト!$AN:$AN,0))),"")</f>
        <v>JPN</v>
      </c>
      <c r="S87" s="32" t="str">
        <f>IF($B87="","",RIGHT($G87*1000+100+COUNTIF($G$2:$G87,$G87),9))</f>
        <v>020516101</v>
      </c>
    </row>
    <row r="88" spans="1:19" ht="18" customHeight="1" x14ac:dyDescent="0.55000000000000004">
      <c r="A88" t="s">
        <v>1047</v>
      </c>
      <c r="B88">
        <v>87</v>
      </c>
      <c r="C88" t="s">
        <v>1572</v>
      </c>
      <c r="D88" t="s">
        <v>1573</v>
      </c>
      <c r="E88">
        <v>2</v>
      </c>
      <c r="F88" t="s">
        <v>169</v>
      </c>
      <c r="G88">
        <v>20031006</v>
      </c>
      <c r="H88" t="s">
        <v>1574</v>
      </c>
      <c r="I88" t="s">
        <v>1575</v>
      </c>
      <c r="J88" t="s">
        <v>1576</v>
      </c>
      <c r="K88" t="s">
        <v>72</v>
      </c>
      <c r="M88" s="32">
        <f>IFERROR(IF($B88="","",INDEX(所属情報!$E:$E,MATCH($A88,所属情報!$A:$A,0))),"")</f>
        <v>492232</v>
      </c>
      <c r="N88" s="175" t="str">
        <f t="shared" si="3"/>
        <v>塩見　遼平 (2)</v>
      </c>
      <c r="O88" s="32" t="str">
        <f t="shared" si="4"/>
        <v>ｼｵﾐ ﾘｮｳﾍｲ</v>
      </c>
      <c r="P88" s="175" t="str">
        <f t="shared" si="5"/>
        <v>SHIOMI Ryohei (03)</v>
      </c>
      <c r="Q88" s="175" t="str">
        <f>IFERROR(IF($F88="","",INDEX(リスト!$AL:$AL,MATCH($F88,リスト!$AK:$AK,0))),"")</f>
        <v>26</v>
      </c>
      <c r="R88" s="32" t="str">
        <f>IFERROR(IF($K88="","",INDEX(リスト!$AO:$AO,MATCH($K88,リスト!$AN:$AN,0))),"")</f>
        <v>JPN</v>
      </c>
      <c r="S88" s="32" t="str">
        <f>IF($B88="","",RIGHT($G88*1000+100+COUNTIF($G$2:$G88,$G88),9))</f>
        <v>031006101</v>
      </c>
    </row>
    <row r="89" spans="1:19" ht="18" customHeight="1" x14ac:dyDescent="0.55000000000000004">
      <c r="A89" t="s">
        <v>1047</v>
      </c>
      <c r="B89">
        <v>88</v>
      </c>
      <c r="C89" t="s">
        <v>1577</v>
      </c>
      <c r="D89" t="s">
        <v>1578</v>
      </c>
      <c r="E89">
        <v>2</v>
      </c>
      <c r="F89" t="s">
        <v>177</v>
      </c>
      <c r="G89">
        <v>20030509</v>
      </c>
      <c r="H89" t="s">
        <v>1579</v>
      </c>
      <c r="I89" t="s">
        <v>1580</v>
      </c>
      <c r="J89" t="s">
        <v>1581</v>
      </c>
      <c r="K89" t="s">
        <v>72</v>
      </c>
      <c r="M89" s="32">
        <f>IFERROR(IF($B89="","",INDEX(所属情報!$E:$E,MATCH($A89,所属情報!$A:$A,0))),"")</f>
        <v>492232</v>
      </c>
      <c r="N89" s="175" t="str">
        <f t="shared" si="3"/>
        <v>松村　大二郎 (2)</v>
      </c>
      <c r="O89" s="32" t="str">
        <f t="shared" si="4"/>
        <v>ﾏﾂﾑﾗ ﾀﾞｲｼﾞﾛｳ</v>
      </c>
      <c r="P89" s="175" t="str">
        <f t="shared" si="5"/>
        <v>MATSUMURA Daijiro (03)</v>
      </c>
      <c r="Q89" s="175" t="str">
        <f>IFERROR(IF($F89="","",INDEX(リスト!$AL:$AL,MATCH($F89,リスト!$AK:$AK,0))),"")</f>
        <v>28</v>
      </c>
      <c r="R89" s="32" t="str">
        <f>IFERROR(IF($K89="","",INDEX(リスト!$AO:$AO,MATCH($K89,リスト!$AN:$AN,0))),"")</f>
        <v>JPN</v>
      </c>
      <c r="S89" s="32" t="str">
        <f>IF($B89="","",RIGHT($G89*1000+100+COUNTIF($G$2:$G89,$G89),9))</f>
        <v>030509101</v>
      </c>
    </row>
    <row r="90" spans="1:19" ht="18" customHeight="1" x14ac:dyDescent="0.55000000000000004">
      <c r="A90" t="s">
        <v>1047</v>
      </c>
      <c r="B90">
        <v>89</v>
      </c>
      <c r="C90" t="s">
        <v>1582</v>
      </c>
      <c r="D90" t="s">
        <v>1583</v>
      </c>
      <c r="E90">
        <v>2</v>
      </c>
      <c r="F90" t="s">
        <v>201</v>
      </c>
      <c r="G90">
        <v>20030720</v>
      </c>
      <c r="H90" t="s">
        <v>1584</v>
      </c>
      <c r="I90" t="s">
        <v>1311</v>
      </c>
      <c r="J90" t="s">
        <v>1585</v>
      </c>
      <c r="K90" t="s">
        <v>72</v>
      </c>
      <c r="M90" s="32">
        <f>IFERROR(IF($B90="","",INDEX(所属情報!$E:$E,MATCH($A90,所属情報!$A:$A,0))),"")</f>
        <v>492232</v>
      </c>
      <c r="N90" s="175" t="str">
        <f t="shared" si="3"/>
        <v>竹内　鴻 (2)</v>
      </c>
      <c r="O90" s="32" t="str">
        <f t="shared" si="4"/>
        <v>ﾀｹｳﾁ ｺｳ</v>
      </c>
      <c r="P90" s="175" t="str">
        <f t="shared" si="5"/>
        <v>TAKEUCHI Ko (03)</v>
      </c>
      <c r="Q90" s="175" t="str">
        <f>IFERROR(IF($F90="","",INDEX(リスト!$AL:$AL,MATCH($F90,リスト!$AK:$AK,0))),"")</f>
        <v>34</v>
      </c>
      <c r="R90" s="32" t="str">
        <f>IFERROR(IF($K90="","",INDEX(リスト!$AO:$AO,MATCH($K90,リスト!$AN:$AN,0))),"")</f>
        <v>JPN</v>
      </c>
      <c r="S90" s="32" t="str">
        <f>IF($B90="","",RIGHT($G90*1000+100+COUNTIF($G$2:$G90,$G90),9))</f>
        <v>030720101</v>
      </c>
    </row>
    <row r="91" spans="1:19" ht="18" customHeight="1" x14ac:dyDescent="0.55000000000000004">
      <c r="A91" t="s">
        <v>1047</v>
      </c>
      <c r="B91">
        <v>90</v>
      </c>
      <c r="C91" t="s">
        <v>1586</v>
      </c>
      <c r="D91" t="s">
        <v>1587</v>
      </c>
      <c r="E91">
        <v>2</v>
      </c>
      <c r="F91" t="s">
        <v>177</v>
      </c>
      <c r="G91">
        <v>20031220</v>
      </c>
      <c r="H91" t="s">
        <v>1588</v>
      </c>
      <c r="I91" t="s">
        <v>1589</v>
      </c>
      <c r="J91" t="s">
        <v>1168</v>
      </c>
      <c r="K91" t="s">
        <v>72</v>
      </c>
      <c r="M91" s="32">
        <f>IFERROR(IF($B91="","",INDEX(所属情報!$E:$E,MATCH($A91,所属情報!$A:$A,0))),"")</f>
        <v>492232</v>
      </c>
      <c r="N91" s="175" t="str">
        <f t="shared" si="3"/>
        <v>藤原　巧 (2)</v>
      </c>
      <c r="O91" s="32" t="str">
        <f t="shared" si="4"/>
        <v>ﾌｼﾞﾜﾗ ﾀｸﾐ</v>
      </c>
      <c r="P91" s="175" t="str">
        <f t="shared" si="5"/>
        <v>FUJIWARA Takumi (03)</v>
      </c>
      <c r="Q91" s="175" t="str">
        <f>IFERROR(IF($F91="","",INDEX(リスト!$AL:$AL,MATCH($F91,リスト!$AK:$AK,0))),"")</f>
        <v>28</v>
      </c>
      <c r="R91" s="32" t="str">
        <f>IFERROR(IF($K91="","",INDEX(リスト!$AO:$AO,MATCH($K91,リスト!$AN:$AN,0))),"")</f>
        <v>JPN</v>
      </c>
      <c r="S91" s="32" t="str">
        <f>IF($B91="","",RIGHT($G91*1000+100+COUNTIF($G$2:$G91,$G91),9))</f>
        <v>031220101</v>
      </c>
    </row>
    <row r="92" spans="1:19" ht="18" customHeight="1" x14ac:dyDescent="0.55000000000000004">
      <c r="A92" t="s">
        <v>1047</v>
      </c>
      <c r="B92">
        <v>91</v>
      </c>
      <c r="C92" t="s">
        <v>1590</v>
      </c>
      <c r="D92" t="s">
        <v>1591</v>
      </c>
      <c r="E92">
        <v>2</v>
      </c>
      <c r="F92" t="s">
        <v>177</v>
      </c>
      <c r="G92">
        <v>20030510</v>
      </c>
      <c r="H92" t="s">
        <v>1592</v>
      </c>
      <c r="I92" t="s">
        <v>1593</v>
      </c>
      <c r="J92" t="s">
        <v>1594</v>
      </c>
      <c r="K92" t="s">
        <v>72</v>
      </c>
      <c r="M92" s="32">
        <f>IFERROR(IF($B92="","",INDEX(所属情報!$E:$E,MATCH($A92,所属情報!$A:$A,0))),"")</f>
        <v>492232</v>
      </c>
      <c r="N92" s="175" t="str">
        <f t="shared" si="3"/>
        <v>三千田　雅治 (2)</v>
      </c>
      <c r="O92" s="32" t="str">
        <f t="shared" si="4"/>
        <v>ﾐﾁﾀﾞ ﾏｻﾊﾙ</v>
      </c>
      <c r="P92" s="175" t="str">
        <f t="shared" si="5"/>
        <v>MICHIDA Masaharu (03)</v>
      </c>
      <c r="Q92" s="175" t="str">
        <f>IFERROR(IF($F92="","",INDEX(リスト!$AL:$AL,MATCH($F92,リスト!$AK:$AK,0))),"")</f>
        <v>28</v>
      </c>
      <c r="R92" s="32" t="str">
        <f>IFERROR(IF($K92="","",INDEX(リスト!$AO:$AO,MATCH($K92,リスト!$AN:$AN,0))),"")</f>
        <v>JPN</v>
      </c>
      <c r="S92" s="32" t="str">
        <f>IF($B92="","",RIGHT($G92*1000+100+COUNTIF($G$2:$G92,$G92),9))</f>
        <v>030510101</v>
      </c>
    </row>
    <row r="93" spans="1:19" ht="18" customHeight="1" x14ac:dyDescent="0.55000000000000004">
      <c r="A93" t="s">
        <v>1047</v>
      </c>
      <c r="B93">
        <v>92</v>
      </c>
      <c r="C93" t="s">
        <v>1595</v>
      </c>
      <c r="D93" t="s">
        <v>1596</v>
      </c>
      <c r="E93">
        <v>2</v>
      </c>
      <c r="F93" t="s">
        <v>177</v>
      </c>
      <c r="G93">
        <v>20030407</v>
      </c>
      <c r="H93" t="s">
        <v>1597</v>
      </c>
      <c r="I93" t="s">
        <v>1598</v>
      </c>
      <c r="J93" t="s">
        <v>1217</v>
      </c>
      <c r="K93" t="s">
        <v>72</v>
      </c>
      <c r="M93" s="32">
        <f>IFERROR(IF($B93="","",INDEX(所属情報!$E:$E,MATCH($A93,所属情報!$A:$A,0))),"")</f>
        <v>492232</v>
      </c>
      <c r="N93" s="175" t="str">
        <f t="shared" si="3"/>
        <v>清永　航平 (2)</v>
      </c>
      <c r="O93" s="32" t="str">
        <f t="shared" si="4"/>
        <v>ｷﾖﾅｶﾞ ｺｳﾍｲ</v>
      </c>
      <c r="P93" s="175" t="str">
        <f t="shared" si="5"/>
        <v>KIYONAGA Kohei (03)</v>
      </c>
      <c r="Q93" s="175" t="str">
        <f>IFERROR(IF($F93="","",INDEX(リスト!$AL:$AL,MATCH($F93,リスト!$AK:$AK,0))),"")</f>
        <v>28</v>
      </c>
      <c r="R93" s="32" t="str">
        <f>IFERROR(IF($K93="","",INDEX(リスト!$AO:$AO,MATCH($K93,リスト!$AN:$AN,0))),"")</f>
        <v>JPN</v>
      </c>
      <c r="S93" s="32" t="str">
        <f>IF($B93="","",RIGHT($G93*1000+100+COUNTIF($G$2:$G93,$G93),9))</f>
        <v>030407101</v>
      </c>
    </row>
    <row r="94" spans="1:19" ht="18" customHeight="1" x14ac:dyDescent="0.55000000000000004">
      <c r="A94" t="s">
        <v>1047</v>
      </c>
      <c r="B94">
        <v>93</v>
      </c>
      <c r="C94" t="s">
        <v>1599</v>
      </c>
      <c r="D94" t="s">
        <v>1600</v>
      </c>
      <c r="E94">
        <v>2</v>
      </c>
      <c r="F94" t="s">
        <v>129</v>
      </c>
      <c r="G94">
        <v>20030627</v>
      </c>
      <c r="H94" t="s">
        <v>1601</v>
      </c>
      <c r="I94" t="s">
        <v>1602</v>
      </c>
      <c r="J94" t="s">
        <v>1603</v>
      </c>
      <c r="K94" t="s">
        <v>72</v>
      </c>
      <c r="M94" s="32">
        <f>IFERROR(IF($B94="","",INDEX(所属情報!$E:$E,MATCH($A94,所属情報!$A:$A,0))),"")</f>
        <v>492232</v>
      </c>
      <c r="N94" s="175" t="str">
        <f t="shared" si="3"/>
        <v>源　佳己 (2)</v>
      </c>
      <c r="O94" s="32" t="str">
        <f t="shared" si="4"/>
        <v>ｹﾞﾝ ﾖｼｷ</v>
      </c>
      <c r="P94" s="175" t="str">
        <f t="shared" si="5"/>
        <v>GEN Yoshiki (03)</v>
      </c>
      <c r="Q94" s="175" t="str">
        <f>IFERROR(IF($F94="","",INDEX(リスト!$AL:$AL,MATCH($F94,リスト!$AK:$AK,0))),"")</f>
        <v>16</v>
      </c>
      <c r="R94" s="32" t="str">
        <f>IFERROR(IF($K94="","",INDEX(リスト!$AO:$AO,MATCH($K94,リスト!$AN:$AN,0))),"")</f>
        <v>JPN</v>
      </c>
      <c r="S94" s="32" t="str">
        <f>IF($B94="","",RIGHT($G94*1000+100+COUNTIF($G$2:$G94,$G94),9))</f>
        <v>030627101</v>
      </c>
    </row>
    <row r="95" spans="1:19" ht="18" customHeight="1" x14ac:dyDescent="0.55000000000000004">
      <c r="A95" t="s">
        <v>1047</v>
      </c>
      <c r="B95">
        <v>94</v>
      </c>
      <c r="C95" t="s">
        <v>1604</v>
      </c>
      <c r="D95" t="s">
        <v>1605</v>
      </c>
      <c r="E95">
        <v>2</v>
      </c>
      <c r="F95" t="s">
        <v>177</v>
      </c>
      <c r="G95">
        <v>20030123</v>
      </c>
      <c r="H95" t="s">
        <v>1606</v>
      </c>
      <c r="I95" t="s">
        <v>1607</v>
      </c>
      <c r="J95" t="s">
        <v>1608</v>
      </c>
      <c r="K95" t="s">
        <v>72</v>
      </c>
      <c r="M95" s="32">
        <f>IFERROR(IF($B95="","",INDEX(所属情報!$E:$E,MATCH($A95,所属情報!$A:$A,0))),"")</f>
        <v>492232</v>
      </c>
      <c r="N95" s="175" t="str">
        <f t="shared" si="3"/>
        <v>籔内　允士 (2)</v>
      </c>
      <c r="O95" s="32" t="str">
        <f t="shared" si="4"/>
        <v>ﾔﾌﾞｳﾁ ﾏｻｼ</v>
      </c>
      <c r="P95" s="175" t="str">
        <f t="shared" si="5"/>
        <v>YABUUCHI Masashi (03)</v>
      </c>
      <c r="Q95" s="175" t="str">
        <f>IFERROR(IF($F95="","",INDEX(リスト!$AL:$AL,MATCH($F95,リスト!$AK:$AK,0))),"")</f>
        <v>28</v>
      </c>
      <c r="R95" s="32" t="str">
        <f>IFERROR(IF($K95="","",INDEX(リスト!$AO:$AO,MATCH($K95,リスト!$AN:$AN,0))),"")</f>
        <v>JPN</v>
      </c>
      <c r="S95" s="32" t="str">
        <f>IF($B95="","",RIGHT($G95*1000+100+COUNTIF($G$2:$G95,$G95),9))</f>
        <v>030123101</v>
      </c>
    </row>
    <row r="96" spans="1:19" ht="18" customHeight="1" x14ac:dyDescent="0.55000000000000004">
      <c r="A96" t="s">
        <v>1047</v>
      </c>
      <c r="B96">
        <v>95</v>
      </c>
      <c r="C96" t="s">
        <v>1609</v>
      </c>
      <c r="D96" t="s">
        <v>1610</v>
      </c>
      <c r="E96">
        <v>2</v>
      </c>
      <c r="F96" t="s">
        <v>177</v>
      </c>
      <c r="G96">
        <v>20030924</v>
      </c>
      <c r="H96" t="s">
        <v>1611</v>
      </c>
      <c r="I96" t="s">
        <v>1612</v>
      </c>
      <c r="J96" t="s">
        <v>1613</v>
      </c>
      <c r="K96" t="s">
        <v>72</v>
      </c>
      <c r="M96" s="32">
        <f>IFERROR(IF($B96="","",INDEX(所属情報!$E:$E,MATCH($A96,所属情報!$A:$A,0))),"")</f>
        <v>492232</v>
      </c>
      <c r="N96" s="175" t="str">
        <f t="shared" si="3"/>
        <v>羽田　怜遠 (2)</v>
      </c>
      <c r="O96" s="32" t="str">
        <f t="shared" si="4"/>
        <v>ﾊﾀﾞ ﾚｵﾝ</v>
      </c>
      <c r="P96" s="175" t="str">
        <f t="shared" si="5"/>
        <v>HADA Reon (03)</v>
      </c>
      <c r="Q96" s="175" t="str">
        <f>IFERROR(IF($F96="","",INDEX(リスト!$AL:$AL,MATCH($F96,リスト!$AK:$AK,0))),"")</f>
        <v>28</v>
      </c>
      <c r="R96" s="32" t="str">
        <f>IFERROR(IF($K96="","",INDEX(リスト!$AO:$AO,MATCH($K96,リスト!$AN:$AN,0))),"")</f>
        <v>JPN</v>
      </c>
      <c r="S96" s="32" t="str">
        <f>IF($B96="","",RIGHT($G96*1000+100+COUNTIF($G$2:$G96,$G96),9))</f>
        <v>030924101</v>
      </c>
    </row>
    <row r="97" spans="1:19" ht="18" customHeight="1" x14ac:dyDescent="0.55000000000000004">
      <c r="A97" t="s">
        <v>1047</v>
      </c>
      <c r="B97">
        <v>96</v>
      </c>
      <c r="C97" t="s">
        <v>1614</v>
      </c>
      <c r="D97" t="s">
        <v>1615</v>
      </c>
      <c r="E97">
        <v>2</v>
      </c>
      <c r="F97" t="s">
        <v>165</v>
      </c>
      <c r="G97">
        <v>20040120</v>
      </c>
      <c r="H97" t="s">
        <v>1616</v>
      </c>
      <c r="I97" t="s">
        <v>1617</v>
      </c>
      <c r="J97" t="s">
        <v>1618</v>
      </c>
      <c r="K97" t="s">
        <v>72</v>
      </c>
      <c r="M97" s="32">
        <f>IFERROR(IF($B97="","",INDEX(所属情報!$E:$E,MATCH($A97,所属情報!$A:$A,0))),"")</f>
        <v>492232</v>
      </c>
      <c r="N97" s="175" t="str">
        <f t="shared" si="3"/>
        <v>髙橋　遼馬 (2)</v>
      </c>
      <c r="O97" s="32" t="str">
        <f t="shared" si="4"/>
        <v>ﾀｶﾊｼ ﾘｮｳﾏ</v>
      </c>
      <c r="P97" s="175" t="str">
        <f t="shared" si="5"/>
        <v>TAKAHASHI Ryoma (04)</v>
      </c>
      <c r="Q97" s="175" t="str">
        <f>IFERROR(IF($F97="","",INDEX(リスト!$AL:$AL,MATCH($F97,リスト!$AK:$AK,0))),"")</f>
        <v>25</v>
      </c>
      <c r="R97" s="32" t="str">
        <f>IFERROR(IF($K97="","",INDEX(リスト!$AO:$AO,MATCH($K97,リスト!$AN:$AN,0))),"")</f>
        <v>JPN</v>
      </c>
      <c r="S97" s="32" t="str">
        <f>IF($B97="","",RIGHT($G97*1000+100+COUNTIF($G$2:$G97,$G97),9))</f>
        <v>040120101</v>
      </c>
    </row>
    <row r="98" spans="1:19" ht="18" customHeight="1" x14ac:dyDescent="0.55000000000000004">
      <c r="A98" t="s">
        <v>1047</v>
      </c>
      <c r="B98">
        <v>97</v>
      </c>
      <c r="C98" t="s">
        <v>1619</v>
      </c>
      <c r="D98" t="s">
        <v>1620</v>
      </c>
      <c r="E98">
        <v>2</v>
      </c>
      <c r="F98" t="s">
        <v>177</v>
      </c>
      <c r="G98">
        <v>20040322</v>
      </c>
      <c r="H98" t="s">
        <v>1621</v>
      </c>
      <c r="I98" t="s">
        <v>1622</v>
      </c>
      <c r="J98" t="s">
        <v>1623</v>
      </c>
      <c r="K98" t="s">
        <v>72</v>
      </c>
      <c r="M98" s="32">
        <f>IFERROR(IF($B98="","",INDEX(所属情報!$E:$E,MATCH($A98,所属情報!$A:$A,0))),"")</f>
        <v>492232</v>
      </c>
      <c r="N98" s="175" t="str">
        <f t="shared" si="3"/>
        <v>畑山　陽星 (2)</v>
      </c>
      <c r="O98" s="32" t="str">
        <f t="shared" si="4"/>
        <v>ﾊﾀﾔﾏ ﾖｳｾｲ</v>
      </c>
      <c r="P98" s="175" t="str">
        <f t="shared" si="5"/>
        <v>HATAYAMA Yosei (04)</v>
      </c>
      <c r="Q98" s="175" t="str">
        <f>IFERROR(IF($F98="","",INDEX(リスト!$AL:$AL,MATCH($F98,リスト!$AK:$AK,0))),"")</f>
        <v>28</v>
      </c>
      <c r="R98" s="32" t="str">
        <f>IFERROR(IF($K98="","",INDEX(リスト!$AO:$AO,MATCH($K98,リスト!$AN:$AN,0))),"")</f>
        <v>JPN</v>
      </c>
      <c r="S98" s="32" t="str">
        <f>IF($B98="","",RIGHT($G98*1000+100+COUNTIF($G$2:$G98,$G98),9))</f>
        <v>040322101</v>
      </c>
    </row>
    <row r="99" spans="1:19" ht="18" customHeight="1" x14ac:dyDescent="0.55000000000000004">
      <c r="A99" t="s">
        <v>1047</v>
      </c>
      <c r="B99">
        <v>98</v>
      </c>
      <c r="C99" t="s">
        <v>1624</v>
      </c>
      <c r="D99" t="s">
        <v>1625</v>
      </c>
      <c r="E99">
        <v>2</v>
      </c>
      <c r="F99" t="s">
        <v>82</v>
      </c>
      <c r="G99">
        <v>20030728</v>
      </c>
      <c r="H99" t="s">
        <v>1626</v>
      </c>
      <c r="I99" t="s">
        <v>1627</v>
      </c>
      <c r="J99" t="s">
        <v>1628</v>
      </c>
      <c r="K99" t="s">
        <v>72</v>
      </c>
      <c r="M99" s="32">
        <f>IFERROR(IF($B99="","",INDEX(所属情報!$E:$E,MATCH($A99,所属情報!$A:$A,0))),"")</f>
        <v>492232</v>
      </c>
      <c r="N99" s="175" t="str">
        <f t="shared" si="3"/>
        <v>高森　心我 (2)</v>
      </c>
      <c r="O99" s="32" t="str">
        <f t="shared" si="4"/>
        <v>ﾀｶﾓﾘ ｼﾝｶﾞ</v>
      </c>
      <c r="P99" s="175" t="str">
        <f t="shared" si="5"/>
        <v>TAKAMORI Shinga (03)</v>
      </c>
      <c r="Q99" s="175" t="str">
        <f>IFERROR(IF($F99="","",INDEX(リスト!$AL:$AL,MATCH($F99,リスト!$AK:$AK,0))),"")</f>
        <v>04</v>
      </c>
      <c r="R99" s="32" t="str">
        <f>IFERROR(IF($K99="","",INDEX(リスト!$AO:$AO,MATCH($K99,リスト!$AN:$AN,0))),"")</f>
        <v>JPN</v>
      </c>
      <c r="S99" s="32" t="str">
        <f>IF($B99="","",RIGHT($G99*1000+100+COUNTIF($G$2:$G99,$G99),9))</f>
        <v>030728101</v>
      </c>
    </row>
    <row r="100" spans="1:19" ht="18" customHeight="1" x14ac:dyDescent="0.55000000000000004">
      <c r="A100" t="s">
        <v>1047</v>
      </c>
      <c r="B100">
        <v>99</v>
      </c>
      <c r="C100" t="s">
        <v>1629</v>
      </c>
      <c r="D100" t="s">
        <v>1630</v>
      </c>
      <c r="E100">
        <v>2</v>
      </c>
      <c r="F100" t="s">
        <v>229</v>
      </c>
      <c r="G100">
        <v>20030422</v>
      </c>
      <c r="H100" t="s">
        <v>1631</v>
      </c>
      <c r="I100" t="s">
        <v>1553</v>
      </c>
      <c r="J100" t="s">
        <v>1632</v>
      </c>
      <c r="K100" t="s">
        <v>72</v>
      </c>
      <c r="M100" s="32">
        <f>IFERROR(IF($B100="","",INDEX(所属情報!$E:$E,MATCH($A100,所属情報!$A:$A,0))),"")</f>
        <v>492232</v>
      </c>
      <c r="N100" s="175" t="str">
        <f t="shared" si="3"/>
        <v>森　輝也 (2)</v>
      </c>
      <c r="O100" s="32" t="str">
        <f t="shared" si="4"/>
        <v>ﾓﾘ ｶｶﾞﾔ</v>
      </c>
      <c r="P100" s="175" t="str">
        <f t="shared" si="5"/>
        <v>MORI Kagaya (03)</v>
      </c>
      <c r="Q100" s="175" t="str">
        <f>IFERROR(IF($F100="","",INDEX(リスト!$AL:$AL,MATCH($F100,リスト!$AK:$AK,0))),"")</f>
        <v>41</v>
      </c>
      <c r="R100" s="32" t="str">
        <f>IFERROR(IF($K100="","",INDEX(リスト!$AO:$AO,MATCH($K100,リスト!$AN:$AN,0))),"")</f>
        <v>JPN</v>
      </c>
      <c r="S100" s="32" t="str">
        <f>IF($B100="","",RIGHT($G100*1000+100+COUNTIF($G$2:$G100,$G100),9))</f>
        <v>030422101</v>
      </c>
    </row>
    <row r="101" spans="1:19" ht="18" customHeight="1" x14ac:dyDescent="0.55000000000000004">
      <c r="A101" t="s">
        <v>1007</v>
      </c>
      <c r="B101">
        <v>100</v>
      </c>
      <c r="C101" t="s">
        <v>1633</v>
      </c>
      <c r="D101" t="s">
        <v>1634</v>
      </c>
      <c r="E101" t="s">
        <v>1635</v>
      </c>
      <c r="F101" t="s">
        <v>173</v>
      </c>
      <c r="G101">
        <v>20010105</v>
      </c>
      <c r="H101" t="s">
        <v>1636</v>
      </c>
      <c r="I101" t="s">
        <v>1589</v>
      </c>
      <c r="J101" t="s">
        <v>1603</v>
      </c>
      <c r="K101" t="s">
        <v>72</v>
      </c>
      <c r="M101" s="32">
        <f>IFERROR(IF($B101="","",INDEX(所属情報!$E:$E,MATCH($A101,所属情報!$A:$A,0))),"")</f>
        <v>492213</v>
      </c>
      <c r="N101" s="175" t="str">
        <f t="shared" si="3"/>
        <v>藤原　由規 (M1)</v>
      </c>
      <c r="O101" s="32" t="str">
        <f t="shared" si="4"/>
        <v>ﾌｼﾞﾜﾗ ﾖｼｷ</v>
      </c>
      <c r="P101" s="175" t="str">
        <f t="shared" si="5"/>
        <v>FUJIWARA Yoshiki (01)</v>
      </c>
      <c r="Q101" s="175" t="str">
        <f>IFERROR(IF($F101="","",INDEX(リスト!$AL:$AL,MATCH($F101,リスト!$AK:$AK,0))),"")</f>
        <v>27</v>
      </c>
      <c r="R101" s="32" t="str">
        <f>IFERROR(IF($K101="","",INDEX(リスト!$AO:$AO,MATCH($K101,リスト!$AN:$AN,0))),"")</f>
        <v>JPN</v>
      </c>
      <c r="S101" s="32" t="str">
        <f>IF($B101="","",RIGHT($G101*1000+100+COUNTIF($G$2:$G101,$G101),9))</f>
        <v>010105101</v>
      </c>
    </row>
    <row r="102" spans="1:19" ht="18" customHeight="1" x14ac:dyDescent="0.55000000000000004">
      <c r="A102" t="s">
        <v>1007</v>
      </c>
      <c r="B102">
        <v>101</v>
      </c>
      <c r="C102" t="s">
        <v>1637</v>
      </c>
      <c r="D102" t="s">
        <v>1638</v>
      </c>
      <c r="E102">
        <v>4</v>
      </c>
      <c r="F102" t="s">
        <v>177</v>
      </c>
      <c r="G102">
        <v>20010825</v>
      </c>
      <c r="H102" t="s">
        <v>1639</v>
      </c>
      <c r="I102" t="s">
        <v>1640</v>
      </c>
      <c r="J102" t="s">
        <v>1641</v>
      </c>
      <c r="K102" t="s">
        <v>72</v>
      </c>
      <c r="M102" s="32">
        <f>IFERROR(IF($B102="","",INDEX(所属情報!$E:$E,MATCH($A102,所属情報!$A:$A,0))),"")</f>
        <v>492213</v>
      </c>
      <c r="N102" s="175" t="str">
        <f t="shared" si="3"/>
        <v>丸山　圭太 (4)</v>
      </c>
      <c r="O102" s="32" t="str">
        <f t="shared" si="4"/>
        <v>ﾏﾙﾔﾏ ｹｲﾀ</v>
      </c>
      <c r="P102" s="175" t="str">
        <f t="shared" si="5"/>
        <v>MARUYAMA Keita (01)</v>
      </c>
      <c r="Q102" s="175" t="str">
        <f>IFERROR(IF($F102="","",INDEX(リスト!$AL:$AL,MATCH($F102,リスト!$AK:$AK,0))),"")</f>
        <v>28</v>
      </c>
      <c r="R102" s="32" t="str">
        <f>IFERROR(IF($K102="","",INDEX(リスト!$AO:$AO,MATCH($K102,リスト!$AN:$AN,0))),"")</f>
        <v>JPN</v>
      </c>
      <c r="S102" s="32" t="str">
        <f>IF($B102="","",RIGHT($G102*1000+100+COUNTIF($G$2:$G102,$G102),9))</f>
        <v>010825101</v>
      </c>
    </row>
    <row r="103" spans="1:19" ht="18" customHeight="1" x14ac:dyDescent="0.55000000000000004">
      <c r="A103" t="s">
        <v>1007</v>
      </c>
      <c r="B103">
        <v>102</v>
      </c>
      <c r="C103" t="s">
        <v>1642</v>
      </c>
      <c r="D103" t="s">
        <v>1643</v>
      </c>
      <c r="E103">
        <v>4</v>
      </c>
      <c r="F103" t="s">
        <v>173</v>
      </c>
      <c r="G103">
        <v>20020202</v>
      </c>
      <c r="H103" t="s">
        <v>1644</v>
      </c>
      <c r="I103" t="s">
        <v>1645</v>
      </c>
      <c r="J103" t="s">
        <v>1646</v>
      </c>
      <c r="K103" t="s">
        <v>72</v>
      </c>
      <c r="M103" s="32">
        <f>IFERROR(IF($B103="","",INDEX(所属情報!$E:$E,MATCH($A103,所属情報!$A:$A,0))),"")</f>
        <v>492213</v>
      </c>
      <c r="N103" s="175" t="str">
        <f t="shared" si="3"/>
        <v>三浦　朗生 (4)</v>
      </c>
      <c r="O103" s="32" t="str">
        <f t="shared" si="4"/>
        <v>ﾐｳﾗ ﾄｷｵ</v>
      </c>
      <c r="P103" s="175" t="str">
        <f t="shared" si="5"/>
        <v>MIURA Tokio (02)</v>
      </c>
      <c r="Q103" s="175" t="str">
        <f>IFERROR(IF($F103="","",INDEX(リスト!$AL:$AL,MATCH($F103,リスト!$AK:$AK,0))),"")</f>
        <v>27</v>
      </c>
      <c r="R103" s="32" t="str">
        <f>IFERROR(IF($K103="","",INDEX(リスト!$AO:$AO,MATCH($K103,リスト!$AN:$AN,0))),"")</f>
        <v>JPN</v>
      </c>
      <c r="S103" s="32" t="str">
        <f>IF($B103="","",RIGHT($G103*1000+100+COUNTIF($G$2:$G103,$G103),9))</f>
        <v>020202101</v>
      </c>
    </row>
    <row r="104" spans="1:19" ht="18" customHeight="1" x14ac:dyDescent="0.55000000000000004">
      <c r="A104" t="s">
        <v>1007</v>
      </c>
      <c r="B104">
        <v>103</v>
      </c>
      <c r="C104" t="s">
        <v>1647</v>
      </c>
      <c r="D104" t="s">
        <v>1648</v>
      </c>
      <c r="E104">
        <v>4</v>
      </c>
      <c r="F104" t="s">
        <v>217</v>
      </c>
      <c r="G104">
        <v>20020313</v>
      </c>
      <c r="H104" t="s">
        <v>1649</v>
      </c>
      <c r="I104" t="s">
        <v>1650</v>
      </c>
      <c r="J104" t="s">
        <v>1651</v>
      </c>
      <c r="K104" t="s">
        <v>72</v>
      </c>
      <c r="M104" s="32">
        <f>IFERROR(IF($B104="","",INDEX(所属情報!$E:$E,MATCH($A104,所属情報!$A:$A,0))),"")</f>
        <v>492213</v>
      </c>
      <c r="N104" s="175" t="str">
        <f t="shared" si="3"/>
        <v>井上　駿人 (4)</v>
      </c>
      <c r="O104" s="32" t="str">
        <f t="shared" si="4"/>
        <v>ｲﾉｳｴ ﾊﾔﾄ</v>
      </c>
      <c r="P104" s="175" t="str">
        <f t="shared" si="5"/>
        <v>INOUE Hayato (02)</v>
      </c>
      <c r="Q104" s="175" t="str">
        <f>IFERROR(IF($F104="","",INDEX(リスト!$AL:$AL,MATCH($F104,リスト!$AK:$AK,0))),"")</f>
        <v>38</v>
      </c>
      <c r="R104" s="32" t="str">
        <f>IFERROR(IF($K104="","",INDEX(リスト!$AO:$AO,MATCH($K104,リスト!$AN:$AN,0))),"")</f>
        <v>JPN</v>
      </c>
      <c r="S104" s="32" t="str">
        <f>IF($B104="","",RIGHT($G104*1000+100+COUNTIF($G$2:$G104,$G104),9))</f>
        <v>020313101</v>
      </c>
    </row>
    <row r="105" spans="1:19" ht="18" customHeight="1" x14ac:dyDescent="0.55000000000000004">
      <c r="A105" t="s">
        <v>1007</v>
      </c>
      <c r="B105">
        <v>104</v>
      </c>
      <c r="C105" t="s">
        <v>1652</v>
      </c>
      <c r="D105" t="s">
        <v>1653</v>
      </c>
      <c r="E105">
        <v>4</v>
      </c>
      <c r="F105" t="s">
        <v>177</v>
      </c>
      <c r="G105">
        <v>20010824</v>
      </c>
      <c r="H105" t="s">
        <v>1654</v>
      </c>
      <c r="I105" t="s">
        <v>1655</v>
      </c>
      <c r="J105" t="s">
        <v>1656</v>
      </c>
      <c r="K105" t="s">
        <v>72</v>
      </c>
      <c r="M105" s="32">
        <f>IFERROR(IF($B105="","",INDEX(所属情報!$E:$E,MATCH($A105,所属情報!$A:$A,0))),"")</f>
        <v>492213</v>
      </c>
      <c r="N105" s="175" t="str">
        <f t="shared" si="3"/>
        <v>加治　之典 (4)</v>
      </c>
      <c r="O105" s="32" t="str">
        <f t="shared" si="4"/>
        <v>ｶｼﾞ ﾕｷﾉﾘ</v>
      </c>
      <c r="P105" s="175" t="str">
        <f t="shared" si="5"/>
        <v>KAJI Yukinori (01)</v>
      </c>
      <c r="Q105" s="175" t="str">
        <f>IFERROR(IF($F105="","",INDEX(リスト!$AL:$AL,MATCH($F105,リスト!$AK:$AK,0))),"")</f>
        <v>28</v>
      </c>
      <c r="R105" s="32" t="str">
        <f>IFERROR(IF($K105="","",INDEX(リスト!$AO:$AO,MATCH($K105,リスト!$AN:$AN,0))),"")</f>
        <v>JPN</v>
      </c>
      <c r="S105" s="32" t="str">
        <f>IF($B105="","",RIGHT($G105*1000+100+COUNTIF($G$2:$G105,$G105),9))</f>
        <v>010824102</v>
      </c>
    </row>
    <row r="106" spans="1:19" ht="18" customHeight="1" x14ac:dyDescent="0.55000000000000004">
      <c r="A106" t="s">
        <v>1007</v>
      </c>
      <c r="B106">
        <v>105</v>
      </c>
      <c r="C106" t="s">
        <v>1657</v>
      </c>
      <c r="D106" t="s">
        <v>1658</v>
      </c>
      <c r="E106">
        <v>4</v>
      </c>
      <c r="F106" t="s">
        <v>165</v>
      </c>
      <c r="G106">
        <v>20010616</v>
      </c>
      <c r="H106" t="s">
        <v>1659</v>
      </c>
      <c r="I106" t="s">
        <v>1660</v>
      </c>
      <c r="J106" t="s">
        <v>1661</v>
      </c>
      <c r="K106" t="s">
        <v>72</v>
      </c>
      <c r="M106" s="32">
        <f>IFERROR(IF($B106="","",INDEX(所属情報!$E:$E,MATCH($A106,所属情報!$A:$A,0))),"")</f>
        <v>492213</v>
      </c>
      <c r="N106" s="175" t="str">
        <f t="shared" si="3"/>
        <v>大川　海翔 (4)</v>
      </c>
      <c r="O106" s="32" t="str">
        <f t="shared" si="4"/>
        <v>ｵｵｶﾜ ｶｲﾄ</v>
      </c>
      <c r="P106" s="175" t="str">
        <f t="shared" si="5"/>
        <v>OKAWA Kaito (01)</v>
      </c>
      <c r="Q106" s="175" t="str">
        <f>IFERROR(IF($F106="","",INDEX(リスト!$AL:$AL,MATCH($F106,リスト!$AK:$AK,0))),"")</f>
        <v>25</v>
      </c>
      <c r="R106" s="32" t="str">
        <f>IFERROR(IF($K106="","",INDEX(リスト!$AO:$AO,MATCH($K106,リスト!$AN:$AN,0))),"")</f>
        <v>JPN</v>
      </c>
      <c r="S106" s="32" t="str">
        <f>IF($B106="","",RIGHT($G106*1000+100+COUNTIF($G$2:$G106,$G106),9))</f>
        <v>010616101</v>
      </c>
    </row>
    <row r="107" spans="1:19" ht="18" customHeight="1" x14ac:dyDescent="0.55000000000000004">
      <c r="A107" t="s">
        <v>1007</v>
      </c>
      <c r="B107">
        <v>106</v>
      </c>
      <c r="C107" t="s">
        <v>1662</v>
      </c>
      <c r="D107" t="s">
        <v>1663</v>
      </c>
      <c r="E107">
        <v>4</v>
      </c>
      <c r="F107" t="s">
        <v>217</v>
      </c>
      <c r="G107">
        <v>20010412</v>
      </c>
      <c r="H107" t="s">
        <v>1664</v>
      </c>
      <c r="I107" t="s">
        <v>1665</v>
      </c>
      <c r="J107" t="s">
        <v>1539</v>
      </c>
      <c r="K107" t="s">
        <v>72</v>
      </c>
      <c r="M107" s="32">
        <f>IFERROR(IF($B107="","",INDEX(所属情報!$E:$E,MATCH($A107,所属情報!$A:$A,0))),"")</f>
        <v>492213</v>
      </c>
      <c r="N107" s="175" t="str">
        <f t="shared" si="3"/>
        <v>重松　星矢 (4)</v>
      </c>
      <c r="O107" s="32" t="str">
        <f t="shared" si="4"/>
        <v>ｼｹﾞﾏﾂ ｾｲﾔ</v>
      </c>
      <c r="P107" s="175" t="str">
        <f t="shared" si="5"/>
        <v>SHIGEMATSU Seiya (01)</v>
      </c>
      <c r="Q107" s="175" t="str">
        <f>IFERROR(IF($F107="","",INDEX(リスト!$AL:$AL,MATCH($F107,リスト!$AK:$AK,0))),"")</f>
        <v>38</v>
      </c>
      <c r="R107" s="32" t="str">
        <f>IFERROR(IF($K107="","",INDEX(リスト!$AO:$AO,MATCH($K107,リスト!$AN:$AN,0))),"")</f>
        <v>JPN</v>
      </c>
      <c r="S107" s="32" t="str">
        <f>IF($B107="","",RIGHT($G107*1000+100+COUNTIF($G$2:$G107,$G107),9))</f>
        <v>010412101</v>
      </c>
    </row>
    <row r="108" spans="1:19" ht="18" customHeight="1" x14ac:dyDescent="0.55000000000000004">
      <c r="A108" t="s">
        <v>1007</v>
      </c>
      <c r="B108">
        <v>107</v>
      </c>
      <c r="C108" t="s">
        <v>1666</v>
      </c>
      <c r="D108" t="s">
        <v>1667</v>
      </c>
      <c r="E108">
        <v>4</v>
      </c>
      <c r="F108" t="s">
        <v>173</v>
      </c>
      <c r="G108">
        <v>20010517</v>
      </c>
      <c r="H108" t="s">
        <v>1668</v>
      </c>
      <c r="I108" t="s">
        <v>1669</v>
      </c>
      <c r="J108" t="s">
        <v>1355</v>
      </c>
      <c r="K108" t="s">
        <v>72</v>
      </c>
      <c r="M108" s="32">
        <f>IFERROR(IF($B108="","",INDEX(所属情報!$E:$E,MATCH($A108,所属情報!$A:$A,0))),"")</f>
        <v>492213</v>
      </c>
      <c r="N108" s="175" t="str">
        <f t="shared" si="3"/>
        <v>甘利　颯太 (4)</v>
      </c>
      <c r="O108" s="32" t="str">
        <f t="shared" si="4"/>
        <v>ｱﾏﾘ ｿｳﾀ</v>
      </c>
      <c r="P108" s="175" t="str">
        <f t="shared" si="5"/>
        <v>AMARI Sota (01)</v>
      </c>
      <c r="Q108" s="175" t="str">
        <f>IFERROR(IF($F108="","",INDEX(リスト!$AL:$AL,MATCH($F108,リスト!$AK:$AK,0))),"")</f>
        <v>27</v>
      </c>
      <c r="R108" s="32" t="str">
        <f>IFERROR(IF($K108="","",INDEX(リスト!$AO:$AO,MATCH($K108,リスト!$AN:$AN,0))),"")</f>
        <v>JPN</v>
      </c>
      <c r="S108" s="32" t="str">
        <f>IF($B108="","",RIGHT($G108*1000+100+COUNTIF($G$2:$G108,$G108),9))</f>
        <v>010517101</v>
      </c>
    </row>
    <row r="109" spans="1:19" ht="18" customHeight="1" x14ac:dyDescent="0.55000000000000004">
      <c r="A109" t="s">
        <v>1007</v>
      </c>
      <c r="B109">
        <v>108</v>
      </c>
      <c r="C109" t="s">
        <v>1670</v>
      </c>
      <c r="D109" t="s">
        <v>1671</v>
      </c>
      <c r="E109">
        <v>4</v>
      </c>
      <c r="F109" t="s">
        <v>173</v>
      </c>
      <c r="G109">
        <v>20010509</v>
      </c>
      <c r="H109" t="s">
        <v>1672</v>
      </c>
      <c r="I109" t="s">
        <v>1673</v>
      </c>
      <c r="J109" t="s">
        <v>1481</v>
      </c>
      <c r="K109" t="s">
        <v>72</v>
      </c>
      <c r="M109" s="32">
        <f>IFERROR(IF($B109="","",INDEX(所属情報!$E:$E,MATCH($A109,所属情報!$A:$A,0))),"")</f>
        <v>492213</v>
      </c>
      <c r="N109" s="175" t="str">
        <f t="shared" si="3"/>
        <v>奥村　現生 (4)</v>
      </c>
      <c r="O109" s="32" t="str">
        <f t="shared" si="4"/>
        <v>ｵｸﾑﾗ ｹﾞﾝｷ</v>
      </c>
      <c r="P109" s="175" t="str">
        <f t="shared" si="5"/>
        <v>OKUMURA Genki (01)</v>
      </c>
      <c r="Q109" s="175" t="str">
        <f>IFERROR(IF($F109="","",INDEX(リスト!$AL:$AL,MATCH($F109,リスト!$AK:$AK,0))),"")</f>
        <v>27</v>
      </c>
      <c r="R109" s="32" t="str">
        <f>IFERROR(IF($K109="","",INDEX(リスト!$AO:$AO,MATCH($K109,リスト!$AN:$AN,0))),"")</f>
        <v>JPN</v>
      </c>
      <c r="S109" s="32" t="str">
        <f>IF($B109="","",RIGHT($G109*1000+100+COUNTIF($G$2:$G109,$G109),9))</f>
        <v>010509101</v>
      </c>
    </row>
    <row r="110" spans="1:19" ht="18" customHeight="1" x14ac:dyDescent="0.55000000000000004">
      <c r="A110" t="s">
        <v>1007</v>
      </c>
      <c r="B110">
        <v>109</v>
      </c>
      <c r="C110" t="s">
        <v>1674</v>
      </c>
      <c r="D110" t="s">
        <v>1675</v>
      </c>
      <c r="E110">
        <v>4</v>
      </c>
      <c r="F110" t="s">
        <v>173</v>
      </c>
      <c r="G110">
        <v>20010219</v>
      </c>
      <c r="H110" t="s">
        <v>1676</v>
      </c>
      <c r="I110" t="s">
        <v>1677</v>
      </c>
      <c r="J110" t="s">
        <v>1678</v>
      </c>
      <c r="K110" t="s">
        <v>72</v>
      </c>
      <c r="M110" s="32">
        <f>IFERROR(IF($B110="","",INDEX(所属情報!$E:$E,MATCH($A110,所属情報!$A:$A,0))),"")</f>
        <v>492213</v>
      </c>
      <c r="N110" s="175" t="str">
        <f t="shared" si="3"/>
        <v>西田　美里輝 (4)</v>
      </c>
      <c r="O110" s="32" t="str">
        <f t="shared" si="4"/>
        <v>ﾆｼﾀﾞ ﾐｻｷ</v>
      </c>
      <c r="P110" s="175" t="str">
        <f t="shared" si="5"/>
        <v>NISHIDA Misaki (01)</v>
      </c>
      <c r="Q110" s="175" t="str">
        <f>IFERROR(IF($F110="","",INDEX(リスト!$AL:$AL,MATCH($F110,リスト!$AK:$AK,0))),"")</f>
        <v>27</v>
      </c>
      <c r="R110" s="32" t="str">
        <f>IFERROR(IF($K110="","",INDEX(リスト!$AO:$AO,MATCH($K110,リスト!$AN:$AN,0))),"")</f>
        <v>JPN</v>
      </c>
      <c r="S110" s="32" t="str">
        <f>IF($B110="","",RIGHT($G110*1000+100+COUNTIF($G$2:$G110,$G110),9))</f>
        <v>010219101</v>
      </c>
    </row>
    <row r="111" spans="1:19" ht="18" customHeight="1" x14ac:dyDescent="0.55000000000000004">
      <c r="A111" t="s">
        <v>1007</v>
      </c>
      <c r="B111">
        <v>110</v>
      </c>
      <c r="C111" t="s">
        <v>1679</v>
      </c>
      <c r="D111" t="s">
        <v>1680</v>
      </c>
      <c r="E111">
        <v>4</v>
      </c>
      <c r="F111" t="s">
        <v>173</v>
      </c>
      <c r="G111">
        <v>20010828</v>
      </c>
      <c r="H111" t="s">
        <v>1681</v>
      </c>
      <c r="I111" t="s">
        <v>1682</v>
      </c>
      <c r="J111" t="s">
        <v>1568</v>
      </c>
      <c r="K111" t="s">
        <v>72</v>
      </c>
      <c r="M111" s="32">
        <f>IFERROR(IF($B111="","",INDEX(所属情報!$E:$E,MATCH($A111,所属情報!$A:$A,0))),"")</f>
        <v>492213</v>
      </c>
      <c r="N111" s="175" t="str">
        <f t="shared" si="3"/>
        <v>中野　辰稀 (4)</v>
      </c>
      <c r="O111" s="32" t="str">
        <f t="shared" si="4"/>
        <v>ﾅｶﾉ ﾀﾂｷ</v>
      </c>
      <c r="P111" s="175" t="str">
        <f t="shared" si="5"/>
        <v>NAKANO Tatsuki (01)</v>
      </c>
      <c r="Q111" s="175" t="str">
        <f>IFERROR(IF($F111="","",INDEX(リスト!$AL:$AL,MATCH($F111,リスト!$AK:$AK,0))),"")</f>
        <v>27</v>
      </c>
      <c r="R111" s="32" t="str">
        <f>IFERROR(IF($K111="","",INDEX(リスト!$AO:$AO,MATCH($K111,リスト!$AN:$AN,0))),"")</f>
        <v>JPN</v>
      </c>
      <c r="S111" s="32" t="str">
        <f>IF($B111="","",RIGHT($G111*1000+100+COUNTIF($G$2:$G111,$G111),9))</f>
        <v>010828101</v>
      </c>
    </row>
    <row r="112" spans="1:19" ht="18" customHeight="1" x14ac:dyDescent="0.55000000000000004">
      <c r="A112" t="s">
        <v>1007</v>
      </c>
      <c r="B112">
        <v>111</v>
      </c>
      <c r="C112" t="s">
        <v>1683</v>
      </c>
      <c r="D112" t="s">
        <v>1684</v>
      </c>
      <c r="E112">
        <v>4</v>
      </c>
      <c r="F112" t="s">
        <v>177</v>
      </c>
      <c r="G112">
        <v>20011028</v>
      </c>
      <c r="H112" t="s">
        <v>1685</v>
      </c>
      <c r="I112" t="s">
        <v>1686</v>
      </c>
      <c r="J112" t="s">
        <v>1687</v>
      </c>
      <c r="K112" t="s">
        <v>72</v>
      </c>
      <c r="M112" s="32">
        <f>IFERROR(IF($B112="","",INDEX(所属情報!$E:$E,MATCH($A112,所属情報!$A:$A,0))),"")</f>
        <v>492213</v>
      </c>
      <c r="N112" s="175" t="str">
        <f t="shared" si="3"/>
        <v>黒田　翔貴 (4)</v>
      </c>
      <c r="O112" s="32" t="str">
        <f t="shared" si="4"/>
        <v>ｸﾛﾀﾞ ｼｮｳｷ</v>
      </c>
      <c r="P112" s="175" t="str">
        <f t="shared" si="5"/>
        <v>KURODA Shoki (01)</v>
      </c>
      <c r="Q112" s="175" t="str">
        <f>IFERROR(IF($F112="","",INDEX(リスト!$AL:$AL,MATCH($F112,リスト!$AK:$AK,0))),"")</f>
        <v>28</v>
      </c>
      <c r="R112" s="32" t="str">
        <f>IFERROR(IF($K112="","",INDEX(リスト!$AO:$AO,MATCH($K112,リスト!$AN:$AN,0))),"")</f>
        <v>JPN</v>
      </c>
      <c r="S112" s="32" t="str">
        <f>IF($B112="","",RIGHT($G112*1000+100+COUNTIF($G$2:$G112,$G112),9))</f>
        <v>011028101</v>
      </c>
    </row>
    <row r="113" spans="1:19" ht="18" customHeight="1" x14ac:dyDescent="0.55000000000000004">
      <c r="A113" t="s">
        <v>1007</v>
      </c>
      <c r="B113">
        <v>112</v>
      </c>
      <c r="C113" t="s">
        <v>1688</v>
      </c>
      <c r="D113" t="s">
        <v>1689</v>
      </c>
      <c r="E113">
        <v>4</v>
      </c>
      <c r="F113" t="s">
        <v>177</v>
      </c>
      <c r="G113">
        <v>20020318</v>
      </c>
      <c r="H113" t="s">
        <v>1690</v>
      </c>
      <c r="I113" t="s">
        <v>1691</v>
      </c>
      <c r="J113" t="s">
        <v>1661</v>
      </c>
      <c r="K113" t="s">
        <v>72</v>
      </c>
      <c r="M113" s="32">
        <f>IFERROR(IF($B113="","",INDEX(所属情報!$E:$E,MATCH($A113,所属情報!$A:$A,0))),"")</f>
        <v>492213</v>
      </c>
      <c r="N113" s="175" t="str">
        <f t="shared" si="3"/>
        <v>湯浅　可弦 (4)</v>
      </c>
      <c r="O113" s="32" t="str">
        <f t="shared" si="4"/>
        <v>ﾕｱｻ ｶｲﾄ</v>
      </c>
      <c r="P113" s="175" t="str">
        <f t="shared" si="5"/>
        <v>YUASA Kaito (02)</v>
      </c>
      <c r="Q113" s="175" t="str">
        <f>IFERROR(IF($F113="","",INDEX(リスト!$AL:$AL,MATCH($F113,リスト!$AK:$AK,0))),"")</f>
        <v>28</v>
      </c>
      <c r="R113" s="32" t="str">
        <f>IFERROR(IF($K113="","",INDEX(リスト!$AO:$AO,MATCH($K113,リスト!$AN:$AN,0))),"")</f>
        <v>JPN</v>
      </c>
      <c r="S113" s="32" t="str">
        <f>IF($B113="","",RIGHT($G113*1000+100+COUNTIF($G$2:$G113,$G113),9))</f>
        <v>020318102</v>
      </c>
    </row>
    <row r="114" spans="1:19" ht="18" customHeight="1" x14ac:dyDescent="0.55000000000000004">
      <c r="A114" t="s">
        <v>1007</v>
      </c>
      <c r="B114">
        <v>113</v>
      </c>
      <c r="C114" t="s">
        <v>1692</v>
      </c>
      <c r="D114" t="s">
        <v>1693</v>
      </c>
      <c r="E114">
        <v>4</v>
      </c>
      <c r="F114" t="s">
        <v>161</v>
      </c>
      <c r="G114">
        <v>20020125</v>
      </c>
      <c r="H114" t="s">
        <v>1694</v>
      </c>
      <c r="I114" t="s">
        <v>1695</v>
      </c>
      <c r="J114" t="s">
        <v>1696</v>
      </c>
      <c r="K114" t="s">
        <v>72</v>
      </c>
      <c r="M114" s="32">
        <f>IFERROR(IF($B114="","",INDEX(所属情報!$E:$E,MATCH($A114,所属情報!$A:$A,0))),"")</f>
        <v>492213</v>
      </c>
      <c r="N114" s="175" t="str">
        <f t="shared" si="3"/>
        <v>森下　海 (4)</v>
      </c>
      <c r="O114" s="32" t="str">
        <f t="shared" si="4"/>
        <v>ﾓﾘｼﾀ ｶｲ</v>
      </c>
      <c r="P114" s="175" t="str">
        <f t="shared" si="5"/>
        <v>MORISHITA Kai (02)</v>
      </c>
      <c r="Q114" s="175" t="str">
        <f>IFERROR(IF($F114="","",INDEX(リスト!$AL:$AL,MATCH($F114,リスト!$AK:$AK,0))),"")</f>
        <v>24</v>
      </c>
      <c r="R114" s="32" t="str">
        <f>IFERROR(IF($K114="","",INDEX(リスト!$AO:$AO,MATCH($K114,リスト!$AN:$AN,0))),"")</f>
        <v>JPN</v>
      </c>
      <c r="S114" s="32" t="str">
        <f>IF($B114="","",RIGHT($G114*1000+100+COUNTIF($G$2:$G114,$G114),9))</f>
        <v>020125101</v>
      </c>
    </row>
    <row r="115" spans="1:19" ht="18" customHeight="1" x14ac:dyDescent="0.55000000000000004">
      <c r="A115" t="s">
        <v>1007</v>
      </c>
      <c r="B115">
        <v>114</v>
      </c>
      <c r="C115" t="s">
        <v>1697</v>
      </c>
      <c r="D115" t="s">
        <v>1698</v>
      </c>
      <c r="E115">
        <v>4</v>
      </c>
      <c r="F115" t="s">
        <v>205</v>
      </c>
      <c r="G115">
        <v>20011209</v>
      </c>
      <c r="H115" t="s">
        <v>1699</v>
      </c>
      <c r="I115" t="s">
        <v>1700</v>
      </c>
      <c r="J115" t="s">
        <v>1701</v>
      </c>
      <c r="K115" t="s">
        <v>72</v>
      </c>
      <c r="M115" s="32">
        <f>IFERROR(IF($B115="","",INDEX(所属情報!$E:$E,MATCH($A115,所属情報!$A:$A,0))),"")</f>
        <v>492213</v>
      </c>
      <c r="N115" s="175" t="str">
        <f t="shared" si="3"/>
        <v>小野　智幸 (4)</v>
      </c>
      <c r="O115" s="32" t="str">
        <f t="shared" si="4"/>
        <v>ｵﾉ ﾄﾓﾕｷ</v>
      </c>
      <c r="P115" s="175" t="str">
        <f t="shared" si="5"/>
        <v>ONO Tomoyuki (01)</v>
      </c>
      <c r="Q115" s="175" t="str">
        <f>IFERROR(IF($F115="","",INDEX(リスト!$AL:$AL,MATCH($F115,リスト!$AK:$AK,0))),"")</f>
        <v>35</v>
      </c>
      <c r="R115" s="32" t="str">
        <f>IFERROR(IF($K115="","",INDEX(リスト!$AO:$AO,MATCH($K115,リスト!$AN:$AN,0))),"")</f>
        <v>JPN</v>
      </c>
      <c r="S115" s="32" t="str">
        <f>IF($B115="","",RIGHT($G115*1000+100+COUNTIF($G$2:$G115,$G115),9))</f>
        <v>011209102</v>
      </c>
    </row>
    <row r="116" spans="1:19" ht="18" customHeight="1" x14ac:dyDescent="0.55000000000000004">
      <c r="A116" t="s">
        <v>1007</v>
      </c>
      <c r="B116">
        <v>115</v>
      </c>
      <c r="C116" t="s">
        <v>1702</v>
      </c>
      <c r="D116" t="s">
        <v>1703</v>
      </c>
      <c r="E116">
        <v>4</v>
      </c>
      <c r="F116" t="s">
        <v>165</v>
      </c>
      <c r="G116">
        <v>20010724</v>
      </c>
      <c r="H116" t="s">
        <v>1704</v>
      </c>
      <c r="I116" t="s">
        <v>1525</v>
      </c>
      <c r="J116" t="s">
        <v>1705</v>
      </c>
      <c r="K116" t="s">
        <v>72</v>
      </c>
      <c r="M116" s="32">
        <f>IFERROR(IF($B116="","",INDEX(所属情報!$E:$E,MATCH($A116,所属情報!$A:$A,0))),"")</f>
        <v>492213</v>
      </c>
      <c r="N116" s="175" t="str">
        <f t="shared" si="3"/>
        <v>小川　響 (4)</v>
      </c>
      <c r="O116" s="32" t="str">
        <f t="shared" si="4"/>
        <v>ｵｶﾞﾜ ﾋﾋﾞｷ</v>
      </c>
      <c r="P116" s="175" t="str">
        <f t="shared" si="5"/>
        <v>OGAWA Hibiki (01)</v>
      </c>
      <c r="Q116" s="175" t="str">
        <f>IFERROR(IF($F116="","",INDEX(リスト!$AL:$AL,MATCH($F116,リスト!$AK:$AK,0))),"")</f>
        <v>25</v>
      </c>
      <c r="R116" s="32" t="str">
        <f>IFERROR(IF($K116="","",INDEX(リスト!$AO:$AO,MATCH($K116,リスト!$AN:$AN,0))),"")</f>
        <v>JPN</v>
      </c>
      <c r="S116" s="32" t="str">
        <f>IF($B116="","",RIGHT($G116*1000+100+COUNTIF($G$2:$G116,$G116),9))</f>
        <v>010724101</v>
      </c>
    </row>
    <row r="117" spans="1:19" ht="18" customHeight="1" x14ac:dyDescent="0.55000000000000004">
      <c r="A117" t="s">
        <v>1007</v>
      </c>
      <c r="B117">
        <v>116</v>
      </c>
      <c r="C117" t="s">
        <v>1706</v>
      </c>
      <c r="D117" t="s">
        <v>1707</v>
      </c>
      <c r="E117">
        <v>4</v>
      </c>
      <c r="F117" t="s">
        <v>185</v>
      </c>
      <c r="G117">
        <v>20010729</v>
      </c>
      <c r="H117" t="s">
        <v>1708</v>
      </c>
      <c r="I117" t="s">
        <v>1709</v>
      </c>
      <c r="J117" t="s">
        <v>1193</v>
      </c>
      <c r="K117" t="s">
        <v>72</v>
      </c>
      <c r="M117" s="32">
        <f>IFERROR(IF($B117="","",INDEX(所属情報!$E:$E,MATCH($A117,所属情報!$A:$A,0))),"")</f>
        <v>492213</v>
      </c>
      <c r="N117" s="175" t="str">
        <f t="shared" si="3"/>
        <v>水波　航輔 (4)</v>
      </c>
      <c r="O117" s="32" t="str">
        <f t="shared" si="4"/>
        <v>ﾐｽﾞﾅﾐ ｺｳｽｹ</v>
      </c>
      <c r="P117" s="175" t="str">
        <f t="shared" si="5"/>
        <v>MIZUNAMI Kosuke (01)</v>
      </c>
      <c r="Q117" s="175" t="str">
        <f>IFERROR(IF($F117="","",INDEX(リスト!$AL:$AL,MATCH($F117,リスト!$AK:$AK,0))),"")</f>
        <v>30</v>
      </c>
      <c r="R117" s="32" t="str">
        <f>IFERROR(IF($K117="","",INDEX(リスト!$AO:$AO,MATCH($K117,リスト!$AN:$AN,0))),"")</f>
        <v>JPN</v>
      </c>
      <c r="S117" s="32" t="str">
        <f>IF($B117="","",RIGHT($G117*1000+100+COUNTIF($G$2:$G117,$G117),9))</f>
        <v>010729101</v>
      </c>
    </row>
    <row r="118" spans="1:19" ht="18" customHeight="1" x14ac:dyDescent="0.55000000000000004">
      <c r="A118" t="s">
        <v>1007</v>
      </c>
      <c r="B118">
        <v>117</v>
      </c>
      <c r="C118" t="s">
        <v>1710</v>
      </c>
      <c r="D118" t="s">
        <v>1711</v>
      </c>
      <c r="E118">
        <v>4</v>
      </c>
      <c r="F118" t="s">
        <v>173</v>
      </c>
      <c r="G118">
        <v>20011116</v>
      </c>
      <c r="H118" t="s">
        <v>1712</v>
      </c>
      <c r="I118" t="s">
        <v>1713</v>
      </c>
      <c r="J118" t="s">
        <v>1714</v>
      </c>
      <c r="K118" t="s">
        <v>72</v>
      </c>
      <c r="M118" s="32">
        <f>IFERROR(IF($B118="","",INDEX(所属情報!$E:$E,MATCH($A118,所属情報!$A:$A,0))),"")</f>
        <v>492213</v>
      </c>
      <c r="N118" s="175" t="str">
        <f t="shared" si="3"/>
        <v>中西　弘紀 (4)</v>
      </c>
      <c r="O118" s="32" t="str">
        <f t="shared" si="4"/>
        <v>ﾅｶﾆｼ ﾋﾛｷ</v>
      </c>
      <c r="P118" s="175" t="str">
        <f t="shared" si="5"/>
        <v>NAKANISHI Hiroki (01)</v>
      </c>
      <c r="Q118" s="175" t="str">
        <f>IFERROR(IF($F118="","",INDEX(リスト!$AL:$AL,MATCH($F118,リスト!$AK:$AK,0))),"")</f>
        <v>27</v>
      </c>
      <c r="R118" s="32" t="str">
        <f>IFERROR(IF($K118="","",INDEX(リスト!$AO:$AO,MATCH($K118,リスト!$AN:$AN,0))),"")</f>
        <v>JPN</v>
      </c>
      <c r="S118" s="32" t="str">
        <f>IF($B118="","",RIGHT($G118*1000+100+COUNTIF($G$2:$G118,$G118),9))</f>
        <v>011116101</v>
      </c>
    </row>
    <row r="119" spans="1:19" ht="18" customHeight="1" x14ac:dyDescent="0.55000000000000004">
      <c r="A119" t="s">
        <v>1007</v>
      </c>
      <c r="B119">
        <v>118</v>
      </c>
      <c r="C119" t="s">
        <v>1715</v>
      </c>
      <c r="D119" t="s">
        <v>1716</v>
      </c>
      <c r="E119">
        <v>4</v>
      </c>
      <c r="F119" t="s">
        <v>185</v>
      </c>
      <c r="G119">
        <v>20010806</v>
      </c>
      <c r="H119" t="s">
        <v>1717</v>
      </c>
      <c r="I119" t="s">
        <v>1543</v>
      </c>
      <c r="J119" t="s">
        <v>1718</v>
      </c>
      <c r="K119" t="s">
        <v>72</v>
      </c>
      <c r="M119" s="32">
        <f>IFERROR(IF($B119="","",INDEX(所属情報!$E:$E,MATCH($A119,所属情報!$A:$A,0))),"")</f>
        <v>492213</v>
      </c>
      <c r="N119" s="175" t="str">
        <f t="shared" si="3"/>
        <v>山本　望睦 (4)</v>
      </c>
      <c r="O119" s="32" t="str">
        <f t="shared" si="4"/>
        <v>ﾔﾏﾓﾄ ﾉｿﾞﾑ</v>
      </c>
      <c r="P119" s="175" t="str">
        <f t="shared" si="5"/>
        <v>YAMAMOTO Nozomu (01)</v>
      </c>
      <c r="Q119" s="175" t="str">
        <f>IFERROR(IF($F119="","",INDEX(リスト!$AL:$AL,MATCH($F119,リスト!$AK:$AK,0))),"")</f>
        <v>30</v>
      </c>
      <c r="R119" s="32" t="str">
        <f>IFERROR(IF($K119="","",INDEX(リスト!$AO:$AO,MATCH($K119,リスト!$AN:$AN,0))),"")</f>
        <v>JPN</v>
      </c>
      <c r="S119" s="32" t="str">
        <f>IF($B119="","",RIGHT($G119*1000+100+COUNTIF($G$2:$G119,$G119),9))</f>
        <v>010806101</v>
      </c>
    </row>
    <row r="120" spans="1:19" ht="18" customHeight="1" x14ac:dyDescent="0.55000000000000004">
      <c r="A120" t="s">
        <v>1007</v>
      </c>
      <c r="B120">
        <v>119</v>
      </c>
      <c r="C120" t="s">
        <v>1719</v>
      </c>
      <c r="D120" t="s">
        <v>1720</v>
      </c>
      <c r="E120">
        <v>4</v>
      </c>
      <c r="F120" t="s">
        <v>185</v>
      </c>
      <c r="G120">
        <v>20010720</v>
      </c>
      <c r="H120" t="s">
        <v>1721</v>
      </c>
      <c r="I120" t="s">
        <v>1722</v>
      </c>
      <c r="J120" t="s">
        <v>1723</v>
      </c>
      <c r="K120" t="s">
        <v>72</v>
      </c>
      <c r="M120" s="32">
        <f>IFERROR(IF($B120="","",INDEX(所属情報!$E:$E,MATCH($A120,所属情報!$A:$A,0))),"")</f>
        <v>492213</v>
      </c>
      <c r="N120" s="175" t="str">
        <f t="shared" si="3"/>
        <v>白岩　紳 (4)</v>
      </c>
      <c r="O120" s="32" t="str">
        <f t="shared" si="4"/>
        <v>ｼﾗｲﾜ ｼﾝ</v>
      </c>
      <c r="P120" s="175" t="str">
        <f t="shared" si="5"/>
        <v>SHIRAIWA Shin (01)</v>
      </c>
      <c r="Q120" s="175" t="str">
        <f>IFERROR(IF($F120="","",INDEX(リスト!$AL:$AL,MATCH($F120,リスト!$AK:$AK,0))),"")</f>
        <v>30</v>
      </c>
      <c r="R120" s="32" t="str">
        <f>IFERROR(IF($K120="","",INDEX(リスト!$AO:$AO,MATCH($K120,リスト!$AN:$AN,0))),"")</f>
        <v>JPN</v>
      </c>
      <c r="S120" s="32" t="str">
        <f>IF($B120="","",RIGHT($G120*1000+100+COUNTIF($G$2:$G120,$G120),9))</f>
        <v>010720101</v>
      </c>
    </row>
    <row r="121" spans="1:19" ht="18" customHeight="1" x14ac:dyDescent="0.55000000000000004">
      <c r="A121" t="s">
        <v>1007</v>
      </c>
      <c r="B121">
        <v>120</v>
      </c>
      <c r="C121" t="s">
        <v>1724</v>
      </c>
      <c r="D121" t="s">
        <v>1725</v>
      </c>
      <c r="E121">
        <v>4</v>
      </c>
      <c r="F121" t="s">
        <v>177</v>
      </c>
      <c r="G121">
        <v>20010620</v>
      </c>
      <c r="H121" t="s">
        <v>1726</v>
      </c>
      <c r="I121" t="s">
        <v>1727</v>
      </c>
      <c r="J121" t="s">
        <v>1728</v>
      </c>
      <c r="K121" t="s">
        <v>72</v>
      </c>
      <c r="M121" s="32">
        <f>IFERROR(IF($B121="","",INDEX(所属情報!$E:$E,MATCH($A121,所属情報!$A:$A,0))),"")</f>
        <v>492213</v>
      </c>
      <c r="N121" s="175" t="str">
        <f t="shared" si="3"/>
        <v>中嶋　佑 (4)</v>
      </c>
      <c r="O121" s="32" t="str">
        <f t="shared" si="4"/>
        <v>ﾅｶｼﾏ ﾀｽｸ</v>
      </c>
      <c r="P121" s="175" t="str">
        <f t="shared" si="5"/>
        <v>NAKASHIMA Tasuku (01)</v>
      </c>
      <c r="Q121" s="175" t="str">
        <f>IFERROR(IF($F121="","",INDEX(リスト!$AL:$AL,MATCH($F121,リスト!$AK:$AK,0))),"")</f>
        <v>28</v>
      </c>
      <c r="R121" s="32" t="str">
        <f>IFERROR(IF($K121="","",INDEX(リスト!$AO:$AO,MATCH($K121,リスト!$AN:$AN,0))),"")</f>
        <v>JPN</v>
      </c>
      <c r="S121" s="32" t="str">
        <f>IF($B121="","",RIGHT($G121*1000+100+COUNTIF($G$2:$G121,$G121),9))</f>
        <v>010620101</v>
      </c>
    </row>
    <row r="122" spans="1:19" ht="18" customHeight="1" x14ac:dyDescent="0.55000000000000004">
      <c r="A122" t="s">
        <v>1007</v>
      </c>
      <c r="B122">
        <v>121</v>
      </c>
      <c r="C122" t="s">
        <v>1729</v>
      </c>
      <c r="D122" t="s">
        <v>1730</v>
      </c>
      <c r="E122">
        <v>4</v>
      </c>
      <c r="F122" t="s">
        <v>249</v>
      </c>
      <c r="G122">
        <v>20010704</v>
      </c>
      <c r="H122" t="s">
        <v>1731</v>
      </c>
      <c r="I122" t="s">
        <v>1732</v>
      </c>
      <c r="J122" t="s">
        <v>1733</v>
      </c>
      <c r="K122" t="s">
        <v>72</v>
      </c>
      <c r="M122" s="32">
        <f>IFERROR(IF($B122="","",INDEX(所属情報!$E:$E,MATCH($A122,所属情報!$A:$A,0))),"")</f>
        <v>492213</v>
      </c>
      <c r="N122" s="175" t="str">
        <f t="shared" si="3"/>
        <v>當房　樹 (4)</v>
      </c>
      <c r="O122" s="32" t="str">
        <f t="shared" si="4"/>
        <v>ﾄｳﾎﾞｳ ｲﾂｷ</v>
      </c>
      <c r="P122" s="175" t="str">
        <f t="shared" si="5"/>
        <v>TOBO Itsuki (01)</v>
      </c>
      <c r="Q122" s="175" t="str">
        <f>IFERROR(IF($F122="","",INDEX(リスト!$AL:$AL,MATCH($F122,リスト!$AK:$AK,0))),"")</f>
        <v>46</v>
      </c>
      <c r="R122" s="32" t="str">
        <f>IFERROR(IF($K122="","",INDEX(リスト!$AO:$AO,MATCH($K122,リスト!$AN:$AN,0))),"")</f>
        <v>JPN</v>
      </c>
      <c r="S122" s="32" t="str">
        <f>IF($B122="","",RIGHT($G122*1000+100+COUNTIF($G$2:$G122,$G122),9))</f>
        <v>010704102</v>
      </c>
    </row>
    <row r="123" spans="1:19" ht="18" customHeight="1" x14ac:dyDescent="0.55000000000000004">
      <c r="A123" t="s">
        <v>1007</v>
      </c>
      <c r="B123">
        <v>122</v>
      </c>
      <c r="C123" t="s">
        <v>1734</v>
      </c>
      <c r="D123" t="s">
        <v>1735</v>
      </c>
      <c r="E123">
        <v>4</v>
      </c>
      <c r="F123" t="s">
        <v>149</v>
      </c>
      <c r="G123">
        <v>20010830</v>
      </c>
      <c r="H123" t="s">
        <v>1736</v>
      </c>
      <c r="I123" t="s">
        <v>464</v>
      </c>
      <c r="J123" t="s">
        <v>1737</v>
      </c>
      <c r="K123" t="s">
        <v>72</v>
      </c>
      <c r="M123" s="32">
        <f>IFERROR(IF($B123="","",INDEX(所属情報!$E:$E,MATCH($A123,所属情報!$A:$A,0))),"")</f>
        <v>492213</v>
      </c>
      <c r="N123" s="175" t="str">
        <f t="shared" si="3"/>
        <v>番　一真 (4)</v>
      </c>
      <c r="O123" s="32" t="str">
        <f t="shared" si="4"/>
        <v>ﾊﾞﾝ ｶｽﾞﾏ</v>
      </c>
      <c r="P123" s="175" t="str">
        <f t="shared" si="5"/>
        <v>BAN Kazuma (01)</v>
      </c>
      <c r="Q123" s="175" t="str">
        <f>IFERROR(IF($F123="","",INDEX(リスト!$AL:$AL,MATCH($F123,リスト!$AK:$AK,0))),"")</f>
        <v>21</v>
      </c>
      <c r="R123" s="32" t="str">
        <f>IFERROR(IF($K123="","",INDEX(リスト!$AO:$AO,MATCH($K123,リスト!$AN:$AN,0))),"")</f>
        <v>JPN</v>
      </c>
      <c r="S123" s="32" t="str">
        <f>IF($B123="","",RIGHT($G123*1000+100+COUNTIF($G$2:$G123,$G123),9))</f>
        <v>010830101</v>
      </c>
    </row>
    <row r="124" spans="1:19" ht="18" customHeight="1" x14ac:dyDescent="0.55000000000000004">
      <c r="A124" t="s">
        <v>1007</v>
      </c>
      <c r="B124">
        <v>123</v>
      </c>
      <c r="C124" t="s">
        <v>1738</v>
      </c>
      <c r="D124" t="s">
        <v>1739</v>
      </c>
      <c r="E124">
        <v>3</v>
      </c>
      <c r="F124" t="s">
        <v>213</v>
      </c>
      <c r="G124">
        <v>20021101</v>
      </c>
      <c r="H124" t="s">
        <v>1740</v>
      </c>
      <c r="I124" t="s">
        <v>1741</v>
      </c>
      <c r="J124" t="s">
        <v>1248</v>
      </c>
      <c r="K124" t="s">
        <v>72</v>
      </c>
      <c r="M124" s="32">
        <f>IFERROR(IF($B124="","",INDEX(所属情報!$E:$E,MATCH($A124,所属情報!$A:$A,0))),"")</f>
        <v>492213</v>
      </c>
      <c r="N124" s="175" t="str">
        <f t="shared" si="3"/>
        <v>古谷　健吾 (3)</v>
      </c>
      <c r="O124" s="32" t="str">
        <f t="shared" si="4"/>
        <v>ﾌﾙﾀﾆ ｹﾝｺﾞ</v>
      </c>
      <c r="P124" s="175" t="str">
        <f t="shared" si="5"/>
        <v>FURUTANI Kengo (02)</v>
      </c>
      <c r="Q124" s="175" t="str">
        <f>IFERROR(IF($F124="","",INDEX(リスト!$AL:$AL,MATCH($F124,リスト!$AK:$AK,0))),"")</f>
        <v>37</v>
      </c>
      <c r="R124" s="32" t="str">
        <f>IFERROR(IF($K124="","",INDEX(リスト!$AO:$AO,MATCH($K124,リスト!$AN:$AN,0))),"")</f>
        <v>JPN</v>
      </c>
      <c r="S124" s="32" t="str">
        <f>IF($B124="","",RIGHT($G124*1000+100+COUNTIF($G$2:$G124,$G124),9))</f>
        <v>021101101</v>
      </c>
    </row>
    <row r="125" spans="1:19" ht="18" customHeight="1" x14ac:dyDescent="0.55000000000000004">
      <c r="A125" t="s">
        <v>1007</v>
      </c>
      <c r="B125">
        <v>124</v>
      </c>
      <c r="C125" t="s">
        <v>1742</v>
      </c>
      <c r="D125" t="s">
        <v>1743</v>
      </c>
      <c r="E125">
        <v>4</v>
      </c>
      <c r="F125" t="s">
        <v>173</v>
      </c>
      <c r="G125">
        <v>20010827</v>
      </c>
      <c r="H125" t="s">
        <v>1744</v>
      </c>
      <c r="I125" t="s">
        <v>1745</v>
      </c>
      <c r="J125" t="s">
        <v>1746</v>
      </c>
      <c r="K125" t="s">
        <v>72</v>
      </c>
      <c r="M125" s="32">
        <f>IFERROR(IF($B125="","",INDEX(所属情報!$E:$E,MATCH($A125,所属情報!$A:$A,0))),"")</f>
        <v>492213</v>
      </c>
      <c r="N125" s="175" t="str">
        <f t="shared" si="3"/>
        <v>岩元　楓磨 (4)</v>
      </c>
      <c r="O125" s="32" t="str">
        <f t="shared" si="4"/>
        <v>ｲﾜﾓﾄ ﾌｳﾏ</v>
      </c>
      <c r="P125" s="175" t="str">
        <f t="shared" si="5"/>
        <v>IWAMOTO Fuma (01)</v>
      </c>
      <c r="Q125" s="175" t="str">
        <f>IFERROR(IF($F125="","",INDEX(リスト!$AL:$AL,MATCH($F125,リスト!$AK:$AK,0))),"")</f>
        <v>27</v>
      </c>
      <c r="R125" s="32" t="str">
        <f>IFERROR(IF($K125="","",INDEX(リスト!$AO:$AO,MATCH($K125,リスト!$AN:$AN,0))),"")</f>
        <v>JPN</v>
      </c>
      <c r="S125" s="32" t="str">
        <f>IF($B125="","",RIGHT($G125*1000+100+COUNTIF($G$2:$G125,$G125),9))</f>
        <v>010827101</v>
      </c>
    </row>
    <row r="126" spans="1:19" ht="18" customHeight="1" x14ac:dyDescent="0.55000000000000004">
      <c r="A126" t="s">
        <v>1007</v>
      </c>
      <c r="B126">
        <v>125</v>
      </c>
      <c r="C126" t="s">
        <v>1747</v>
      </c>
      <c r="D126" t="s">
        <v>1748</v>
      </c>
      <c r="E126">
        <v>4</v>
      </c>
      <c r="F126" t="s">
        <v>181</v>
      </c>
      <c r="G126">
        <v>20020328</v>
      </c>
      <c r="H126" t="s">
        <v>1749</v>
      </c>
      <c r="I126" t="s">
        <v>1750</v>
      </c>
      <c r="J126" t="s">
        <v>1751</v>
      </c>
      <c r="K126" t="s">
        <v>72</v>
      </c>
      <c r="M126" s="32">
        <f>IFERROR(IF($B126="","",INDEX(所属情報!$E:$E,MATCH($A126,所属情報!$A:$A,0))),"")</f>
        <v>492213</v>
      </c>
      <c r="N126" s="175" t="str">
        <f t="shared" si="3"/>
        <v>大西　蒼玄 (4)</v>
      </c>
      <c r="O126" s="32" t="str">
        <f t="shared" si="4"/>
        <v>ｵｵﾆｼ ｿｳｹﾞﾝ</v>
      </c>
      <c r="P126" s="175" t="str">
        <f t="shared" si="5"/>
        <v>ONISHI Sogen (02)</v>
      </c>
      <c r="Q126" s="175" t="str">
        <f>IFERROR(IF($F126="","",INDEX(リスト!$AL:$AL,MATCH($F126,リスト!$AK:$AK,0))),"")</f>
        <v>29</v>
      </c>
      <c r="R126" s="32" t="str">
        <f>IFERROR(IF($K126="","",INDEX(リスト!$AO:$AO,MATCH($K126,リスト!$AN:$AN,0))),"")</f>
        <v>JPN</v>
      </c>
      <c r="S126" s="32" t="str">
        <f>IF($B126="","",RIGHT($G126*1000+100+COUNTIF($G$2:$G126,$G126),9))</f>
        <v>020328101</v>
      </c>
    </row>
    <row r="127" spans="1:19" ht="18" customHeight="1" x14ac:dyDescent="0.55000000000000004">
      <c r="A127" t="s">
        <v>1007</v>
      </c>
      <c r="B127">
        <v>126</v>
      </c>
      <c r="C127" t="s">
        <v>1752</v>
      </c>
      <c r="D127" t="s">
        <v>1753</v>
      </c>
      <c r="E127">
        <v>4</v>
      </c>
      <c r="F127" t="s">
        <v>149</v>
      </c>
      <c r="G127">
        <v>20011102</v>
      </c>
      <c r="H127" t="s">
        <v>1754</v>
      </c>
      <c r="I127" t="s">
        <v>1755</v>
      </c>
      <c r="J127" t="s">
        <v>1756</v>
      </c>
      <c r="K127" t="s">
        <v>72</v>
      </c>
      <c r="M127" s="32">
        <f>IFERROR(IF($B127="","",INDEX(所属情報!$E:$E,MATCH($A127,所属情報!$A:$A,0))),"")</f>
        <v>492213</v>
      </c>
      <c r="N127" s="175" t="str">
        <f t="shared" si="3"/>
        <v>松原　智哉 (4)</v>
      </c>
      <c r="O127" s="32" t="str">
        <f t="shared" si="4"/>
        <v>ﾏﾂﾊﾞﾗ ﾄﾓﾔ</v>
      </c>
      <c r="P127" s="175" t="str">
        <f t="shared" si="5"/>
        <v>MATSUBARA Tomoya (01)</v>
      </c>
      <c r="Q127" s="175" t="str">
        <f>IFERROR(IF($F127="","",INDEX(リスト!$AL:$AL,MATCH($F127,リスト!$AK:$AK,0))),"")</f>
        <v>21</v>
      </c>
      <c r="R127" s="32" t="str">
        <f>IFERROR(IF($K127="","",INDEX(リスト!$AO:$AO,MATCH($K127,リスト!$AN:$AN,0))),"")</f>
        <v>JPN</v>
      </c>
      <c r="S127" s="32" t="str">
        <f>IF($B127="","",RIGHT($G127*1000+100+COUNTIF($G$2:$G127,$G127),9))</f>
        <v>011102101</v>
      </c>
    </row>
    <row r="128" spans="1:19" ht="18" customHeight="1" x14ac:dyDescent="0.55000000000000004">
      <c r="A128" t="s">
        <v>1007</v>
      </c>
      <c r="B128">
        <v>127</v>
      </c>
      <c r="C128" t="s">
        <v>1757</v>
      </c>
      <c r="D128" t="s">
        <v>1758</v>
      </c>
      <c r="E128">
        <v>4</v>
      </c>
      <c r="F128" t="s">
        <v>169</v>
      </c>
      <c r="G128">
        <v>20011012</v>
      </c>
      <c r="H128" t="s">
        <v>1759</v>
      </c>
      <c r="I128" t="s">
        <v>1713</v>
      </c>
      <c r="J128" t="s">
        <v>1760</v>
      </c>
      <c r="K128" t="s">
        <v>72</v>
      </c>
      <c r="M128" s="32">
        <f>IFERROR(IF($B128="","",INDEX(所属情報!$E:$E,MATCH($A128,所属情報!$A:$A,0))),"")</f>
        <v>492213</v>
      </c>
      <c r="N128" s="175" t="str">
        <f t="shared" si="3"/>
        <v>中西　涼太 (4)</v>
      </c>
      <c r="O128" s="32" t="str">
        <f t="shared" si="4"/>
        <v>ﾅｶﾆｼ ﾘｮｳﾀ</v>
      </c>
      <c r="P128" s="175" t="str">
        <f t="shared" si="5"/>
        <v>NAKANISHI Ryota (01)</v>
      </c>
      <c r="Q128" s="175" t="str">
        <f>IFERROR(IF($F128="","",INDEX(リスト!$AL:$AL,MATCH($F128,リスト!$AK:$AK,0))),"")</f>
        <v>26</v>
      </c>
      <c r="R128" s="32" t="str">
        <f>IFERROR(IF($K128="","",INDEX(リスト!$AO:$AO,MATCH($K128,リスト!$AN:$AN,0))),"")</f>
        <v>JPN</v>
      </c>
      <c r="S128" s="32" t="str">
        <f>IF($B128="","",RIGHT($G128*1000+100+COUNTIF($G$2:$G128,$G128),9))</f>
        <v>011012101</v>
      </c>
    </row>
    <row r="129" spans="1:19" ht="18" customHeight="1" x14ac:dyDescent="0.55000000000000004">
      <c r="A129" t="s">
        <v>1007</v>
      </c>
      <c r="B129">
        <v>128</v>
      </c>
      <c r="C129" t="s">
        <v>1761</v>
      </c>
      <c r="D129" t="s">
        <v>1762</v>
      </c>
      <c r="E129">
        <v>4</v>
      </c>
      <c r="F129" t="s">
        <v>177</v>
      </c>
      <c r="G129">
        <v>20020314</v>
      </c>
      <c r="H129" t="s">
        <v>1763</v>
      </c>
      <c r="I129" t="s">
        <v>1764</v>
      </c>
      <c r="J129" t="s">
        <v>1322</v>
      </c>
      <c r="K129" t="s">
        <v>72</v>
      </c>
      <c r="M129" s="32">
        <f>IFERROR(IF($B129="","",INDEX(所属情報!$E:$E,MATCH($A129,所属情報!$A:$A,0))),"")</f>
        <v>492213</v>
      </c>
      <c r="N129" s="175" t="str">
        <f t="shared" si="3"/>
        <v>辰巳　航太郎 (4)</v>
      </c>
      <c r="O129" s="32" t="str">
        <f t="shared" si="4"/>
        <v>ﾀﾂﾐ ｺｳﾀﾛｳ</v>
      </c>
      <c r="P129" s="175" t="str">
        <f t="shared" si="5"/>
        <v>TATSUMI Kotaro (02)</v>
      </c>
      <c r="Q129" s="175" t="str">
        <f>IFERROR(IF($F129="","",INDEX(リスト!$AL:$AL,MATCH($F129,リスト!$AK:$AK,0))),"")</f>
        <v>28</v>
      </c>
      <c r="R129" s="32" t="str">
        <f>IFERROR(IF($K129="","",INDEX(リスト!$AO:$AO,MATCH($K129,リスト!$AN:$AN,0))),"")</f>
        <v>JPN</v>
      </c>
      <c r="S129" s="32" t="str">
        <f>IF($B129="","",RIGHT($G129*1000+100+COUNTIF($G$2:$G129,$G129),9))</f>
        <v>020314101</v>
      </c>
    </row>
    <row r="130" spans="1:19" ht="18" customHeight="1" x14ac:dyDescent="0.55000000000000004">
      <c r="A130" t="s">
        <v>1007</v>
      </c>
      <c r="B130">
        <v>129</v>
      </c>
      <c r="C130" t="s">
        <v>1765</v>
      </c>
      <c r="D130" t="s">
        <v>1766</v>
      </c>
      <c r="E130">
        <v>4</v>
      </c>
      <c r="F130" t="s">
        <v>185</v>
      </c>
      <c r="G130">
        <v>20010529</v>
      </c>
      <c r="H130" t="s">
        <v>1767</v>
      </c>
      <c r="I130" t="s">
        <v>1768</v>
      </c>
      <c r="J130" t="s">
        <v>1544</v>
      </c>
      <c r="K130" t="s">
        <v>72</v>
      </c>
      <c r="M130" s="32">
        <f>IFERROR(IF($B130="","",INDEX(所属情報!$E:$E,MATCH($A130,所属情報!$A:$A,0))),"")</f>
        <v>492213</v>
      </c>
      <c r="N130" s="175" t="str">
        <f t="shared" si="3"/>
        <v>土永　雅也 (4)</v>
      </c>
      <c r="O130" s="32" t="str">
        <f t="shared" si="4"/>
        <v>ﾂﾁﾅｶﾞ ﾏｻﾔ</v>
      </c>
      <c r="P130" s="175" t="str">
        <f t="shared" si="5"/>
        <v>TSUCHINAGA Masaya (01)</v>
      </c>
      <c r="Q130" s="175" t="str">
        <f>IFERROR(IF($F130="","",INDEX(リスト!$AL:$AL,MATCH($F130,リスト!$AK:$AK,0))),"")</f>
        <v>30</v>
      </c>
      <c r="R130" s="32" t="str">
        <f>IFERROR(IF($K130="","",INDEX(リスト!$AO:$AO,MATCH($K130,リスト!$AN:$AN,0))),"")</f>
        <v>JPN</v>
      </c>
      <c r="S130" s="32" t="str">
        <f>IF($B130="","",RIGHT($G130*1000+100+COUNTIF($G$2:$G130,$G130),9))</f>
        <v>010529101</v>
      </c>
    </row>
    <row r="131" spans="1:19" ht="18" customHeight="1" x14ac:dyDescent="0.55000000000000004">
      <c r="A131" t="s">
        <v>1007</v>
      </c>
      <c r="B131">
        <v>130</v>
      </c>
      <c r="C131" t="s">
        <v>1769</v>
      </c>
      <c r="D131" t="s">
        <v>1770</v>
      </c>
      <c r="E131">
        <v>4</v>
      </c>
      <c r="F131" t="s">
        <v>173</v>
      </c>
      <c r="G131">
        <v>20011103</v>
      </c>
      <c r="H131" t="s">
        <v>1771</v>
      </c>
      <c r="I131" t="s">
        <v>1772</v>
      </c>
      <c r="J131" t="s">
        <v>1178</v>
      </c>
      <c r="K131" t="s">
        <v>72</v>
      </c>
      <c r="M131" s="32">
        <f>IFERROR(IF($B131="","",INDEX(所属情報!$E:$E,MATCH($A131,所属情報!$A:$A,0))),"")</f>
        <v>492213</v>
      </c>
      <c r="N131" s="175" t="str">
        <f t="shared" ref="N131:N194" si="6">IF($C131="","",IF($E131="",$C131,$C131&amp;" ("&amp;$E131&amp;")"))</f>
        <v>濱中　祥伍 (4)</v>
      </c>
      <c r="O131" s="32" t="str">
        <f t="shared" ref="O131:O194" si="7">IF($D131="","",ASC($D131))</f>
        <v>ﾊﾏﾅｶ ｼｮｳｺﾞ</v>
      </c>
      <c r="P131" s="175" t="str">
        <f t="shared" ref="P131:P194" si="8">IF($I131="","",UPPER($I131)&amp;" "&amp;UPPER(LEFT($J131,1))&amp;LOWER(RIGHT($J131,LEN($J131)-1))&amp;" ("&amp;MID($G131,3,2)&amp;")")</f>
        <v>HAMANAKA Shogo (01)</v>
      </c>
      <c r="Q131" s="175" t="str">
        <f>IFERROR(IF($F131="","",INDEX(リスト!$AL:$AL,MATCH($F131,リスト!$AK:$AK,0))),"")</f>
        <v>27</v>
      </c>
      <c r="R131" s="32" t="str">
        <f>IFERROR(IF($K131="","",INDEX(リスト!$AO:$AO,MATCH($K131,リスト!$AN:$AN,0))),"")</f>
        <v>JPN</v>
      </c>
      <c r="S131" s="32" t="str">
        <f>IF($B131="","",RIGHT($G131*1000+100+COUNTIF($G$2:$G131,$G131),9))</f>
        <v>011103101</v>
      </c>
    </row>
    <row r="132" spans="1:19" ht="18" customHeight="1" x14ac:dyDescent="0.55000000000000004">
      <c r="A132" t="s">
        <v>1007</v>
      </c>
      <c r="B132">
        <v>131</v>
      </c>
      <c r="C132" t="s">
        <v>1773</v>
      </c>
      <c r="D132" t="s">
        <v>1774</v>
      </c>
      <c r="E132">
        <v>4</v>
      </c>
      <c r="F132" t="s">
        <v>173</v>
      </c>
      <c r="G132">
        <v>20010525</v>
      </c>
      <c r="H132" t="s">
        <v>1775</v>
      </c>
      <c r="I132" t="s">
        <v>1776</v>
      </c>
      <c r="J132" t="s">
        <v>1777</v>
      </c>
      <c r="K132" t="s">
        <v>72</v>
      </c>
      <c r="M132" s="32">
        <f>IFERROR(IF($B132="","",INDEX(所属情報!$E:$E,MATCH($A132,所属情報!$A:$A,0))),"")</f>
        <v>492213</v>
      </c>
      <c r="N132" s="175" t="str">
        <f t="shared" si="6"/>
        <v>矢部　隼也 (4)</v>
      </c>
      <c r="O132" s="32" t="str">
        <f t="shared" si="7"/>
        <v>ﾔﾍﾞ ｼﾞｭﾝﾔ</v>
      </c>
      <c r="P132" s="175" t="str">
        <f t="shared" si="8"/>
        <v>YABE Junya (01)</v>
      </c>
      <c r="Q132" s="175" t="str">
        <f>IFERROR(IF($F132="","",INDEX(リスト!$AL:$AL,MATCH($F132,リスト!$AK:$AK,0))),"")</f>
        <v>27</v>
      </c>
      <c r="R132" s="32" t="str">
        <f>IFERROR(IF($K132="","",INDEX(リスト!$AO:$AO,MATCH($K132,リスト!$AN:$AN,0))),"")</f>
        <v>JPN</v>
      </c>
      <c r="S132" s="32" t="str">
        <f>IF($B132="","",RIGHT($G132*1000+100+COUNTIF($G$2:$G132,$G132),9))</f>
        <v>010525101</v>
      </c>
    </row>
    <row r="133" spans="1:19" ht="18" customHeight="1" x14ac:dyDescent="0.55000000000000004">
      <c r="A133" t="s">
        <v>1007</v>
      </c>
      <c r="B133">
        <v>132</v>
      </c>
      <c r="C133" t="s">
        <v>1778</v>
      </c>
      <c r="D133" t="s">
        <v>1779</v>
      </c>
      <c r="E133">
        <v>4</v>
      </c>
      <c r="F133" t="s">
        <v>173</v>
      </c>
      <c r="G133">
        <v>20010712</v>
      </c>
      <c r="H133" t="s">
        <v>1780</v>
      </c>
      <c r="I133" t="s">
        <v>1781</v>
      </c>
      <c r="J133" t="s">
        <v>1651</v>
      </c>
      <c r="K133" t="s">
        <v>72</v>
      </c>
      <c r="M133" s="32">
        <f>IFERROR(IF($B133="","",INDEX(所属情報!$E:$E,MATCH($A133,所属情報!$A:$A,0))),"")</f>
        <v>492213</v>
      </c>
      <c r="N133" s="175" t="str">
        <f t="shared" si="6"/>
        <v>中辻　隼人 (4)</v>
      </c>
      <c r="O133" s="32" t="str">
        <f t="shared" si="7"/>
        <v>ﾅｶﾂｼﾞ ﾊﾔﾄ</v>
      </c>
      <c r="P133" s="175" t="str">
        <f t="shared" si="8"/>
        <v>NAKATSUJI Hayato (01)</v>
      </c>
      <c r="Q133" s="175" t="str">
        <f>IFERROR(IF($F133="","",INDEX(リスト!$AL:$AL,MATCH($F133,リスト!$AK:$AK,0))),"")</f>
        <v>27</v>
      </c>
      <c r="R133" s="32" t="str">
        <f>IFERROR(IF($K133="","",INDEX(リスト!$AO:$AO,MATCH($K133,リスト!$AN:$AN,0))),"")</f>
        <v>JPN</v>
      </c>
      <c r="S133" s="32" t="str">
        <f>IF($B133="","",RIGHT($G133*1000+100+COUNTIF($G$2:$G133,$G133),9))</f>
        <v>010712101</v>
      </c>
    </row>
    <row r="134" spans="1:19" ht="18" customHeight="1" x14ac:dyDescent="0.55000000000000004">
      <c r="A134" t="s">
        <v>1007</v>
      </c>
      <c r="B134">
        <v>133</v>
      </c>
      <c r="C134" t="s">
        <v>1782</v>
      </c>
      <c r="D134" t="s">
        <v>1783</v>
      </c>
      <c r="E134">
        <v>3</v>
      </c>
      <c r="F134" t="s">
        <v>173</v>
      </c>
      <c r="G134">
        <v>20020712</v>
      </c>
      <c r="H134" t="s">
        <v>1784</v>
      </c>
      <c r="I134" t="s">
        <v>1785</v>
      </c>
      <c r="J134" t="s">
        <v>1312</v>
      </c>
      <c r="K134" t="s">
        <v>72</v>
      </c>
      <c r="M134" s="32">
        <f>IFERROR(IF($B134="","",INDEX(所属情報!$E:$E,MATCH($A134,所属情報!$A:$A,0))),"")</f>
        <v>492213</v>
      </c>
      <c r="N134" s="175" t="str">
        <f t="shared" si="6"/>
        <v>萩尾　脩人 (3)</v>
      </c>
      <c r="O134" s="32" t="str">
        <f t="shared" si="7"/>
        <v>ﾊｷﾞｵ ｼｭｳﾄ</v>
      </c>
      <c r="P134" s="175" t="str">
        <f t="shared" si="8"/>
        <v>HAGIO Shuto (02)</v>
      </c>
      <c r="Q134" s="175" t="str">
        <f>IFERROR(IF($F134="","",INDEX(リスト!$AL:$AL,MATCH($F134,リスト!$AK:$AK,0))),"")</f>
        <v>27</v>
      </c>
      <c r="R134" s="32" t="str">
        <f>IFERROR(IF($K134="","",INDEX(リスト!$AO:$AO,MATCH($K134,リスト!$AN:$AN,0))),"")</f>
        <v>JPN</v>
      </c>
      <c r="S134" s="32" t="str">
        <f>IF($B134="","",RIGHT($G134*1000+100+COUNTIF($G$2:$G134,$G134),9))</f>
        <v>020712101</v>
      </c>
    </row>
    <row r="135" spans="1:19" ht="18" customHeight="1" x14ac:dyDescent="0.55000000000000004">
      <c r="A135" t="s">
        <v>1007</v>
      </c>
      <c r="B135">
        <v>134</v>
      </c>
      <c r="C135" t="s">
        <v>1786</v>
      </c>
      <c r="D135" t="s">
        <v>1787</v>
      </c>
      <c r="E135">
        <v>3</v>
      </c>
      <c r="F135" t="s">
        <v>173</v>
      </c>
      <c r="G135">
        <v>20020524</v>
      </c>
      <c r="H135" t="s">
        <v>1788</v>
      </c>
      <c r="I135" t="s">
        <v>1789</v>
      </c>
      <c r="J135" t="s">
        <v>1790</v>
      </c>
      <c r="K135" t="s">
        <v>72</v>
      </c>
      <c r="M135" s="32">
        <f>IFERROR(IF($B135="","",INDEX(所属情報!$E:$E,MATCH($A135,所属情報!$A:$A,0))),"")</f>
        <v>492213</v>
      </c>
      <c r="N135" s="175" t="str">
        <f t="shared" si="6"/>
        <v>上村　壮吾 (3)</v>
      </c>
      <c r="O135" s="32" t="str">
        <f t="shared" si="7"/>
        <v>ｳｴﾑﾗ ｿｳｺﾞ</v>
      </c>
      <c r="P135" s="175" t="str">
        <f t="shared" si="8"/>
        <v>UEMURA Sogo (02)</v>
      </c>
      <c r="Q135" s="175" t="str">
        <f>IFERROR(IF($F135="","",INDEX(リスト!$AL:$AL,MATCH($F135,リスト!$AK:$AK,0))),"")</f>
        <v>27</v>
      </c>
      <c r="R135" s="32" t="str">
        <f>IFERROR(IF($K135="","",INDEX(リスト!$AO:$AO,MATCH($K135,リスト!$AN:$AN,0))),"")</f>
        <v>JPN</v>
      </c>
      <c r="S135" s="32" t="str">
        <f>IF($B135="","",RIGHT($G135*1000+100+COUNTIF($G$2:$G135,$G135),9))</f>
        <v>020524101</v>
      </c>
    </row>
    <row r="136" spans="1:19" ht="18" customHeight="1" x14ac:dyDescent="0.55000000000000004">
      <c r="A136" t="s">
        <v>1007</v>
      </c>
      <c r="B136">
        <v>135</v>
      </c>
      <c r="C136" t="s">
        <v>1791</v>
      </c>
      <c r="D136" t="s">
        <v>1792</v>
      </c>
      <c r="E136">
        <v>3</v>
      </c>
      <c r="F136" t="s">
        <v>213</v>
      </c>
      <c r="G136">
        <v>20021209</v>
      </c>
      <c r="H136" t="s">
        <v>1793</v>
      </c>
      <c r="I136" t="s">
        <v>1794</v>
      </c>
      <c r="J136" t="s">
        <v>1795</v>
      </c>
      <c r="K136" t="s">
        <v>72</v>
      </c>
      <c r="M136" s="32">
        <f>IFERROR(IF($B136="","",INDEX(所属情報!$E:$E,MATCH($A136,所属情報!$A:$A,0))),"")</f>
        <v>492213</v>
      </c>
      <c r="N136" s="175" t="str">
        <f t="shared" si="6"/>
        <v>小塚　陽介 (3)</v>
      </c>
      <c r="O136" s="32" t="str">
        <f t="shared" si="7"/>
        <v>ｺﾂｶ ﾖｳｽｹ</v>
      </c>
      <c r="P136" s="175" t="str">
        <f t="shared" si="8"/>
        <v>KOTSUKA Yosuke (02)</v>
      </c>
      <c r="Q136" s="175" t="str">
        <f>IFERROR(IF($F136="","",INDEX(リスト!$AL:$AL,MATCH($F136,リスト!$AK:$AK,0))),"")</f>
        <v>37</v>
      </c>
      <c r="R136" s="32" t="str">
        <f>IFERROR(IF($K136="","",INDEX(リスト!$AO:$AO,MATCH($K136,リスト!$AN:$AN,0))),"")</f>
        <v>JPN</v>
      </c>
      <c r="S136" s="32" t="str">
        <f>IF($B136="","",RIGHT($G136*1000+100+COUNTIF($G$2:$G136,$G136),9))</f>
        <v>021209101</v>
      </c>
    </row>
    <row r="137" spans="1:19" ht="18" customHeight="1" x14ac:dyDescent="0.55000000000000004">
      <c r="A137" t="s">
        <v>1007</v>
      </c>
      <c r="B137">
        <v>136</v>
      </c>
      <c r="C137" t="s">
        <v>1796</v>
      </c>
      <c r="D137" t="s">
        <v>1797</v>
      </c>
      <c r="E137">
        <v>3</v>
      </c>
      <c r="F137" t="s">
        <v>217</v>
      </c>
      <c r="G137">
        <v>20030122</v>
      </c>
      <c r="H137" t="s">
        <v>1798</v>
      </c>
      <c r="I137" t="s">
        <v>1799</v>
      </c>
      <c r="J137" t="s">
        <v>1800</v>
      </c>
      <c r="K137" t="s">
        <v>72</v>
      </c>
      <c r="M137" s="32">
        <f>IFERROR(IF($B137="","",INDEX(所属情報!$E:$E,MATCH($A137,所属情報!$A:$A,0))),"")</f>
        <v>492213</v>
      </c>
      <c r="N137" s="175" t="str">
        <f t="shared" si="6"/>
        <v>鷹野　優士 (3)</v>
      </c>
      <c r="O137" s="32" t="str">
        <f t="shared" si="7"/>
        <v>ﾀｶﾉ ﾕｳｼ</v>
      </c>
      <c r="P137" s="175" t="str">
        <f t="shared" si="8"/>
        <v>TAKANO Yushi (03)</v>
      </c>
      <c r="Q137" s="175" t="str">
        <f>IFERROR(IF($F137="","",INDEX(リスト!$AL:$AL,MATCH($F137,リスト!$AK:$AK,0))),"")</f>
        <v>38</v>
      </c>
      <c r="R137" s="32" t="str">
        <f>IFERROR(IF($K137="","",INDEX(リスト!$AO:$AO,MATCH($K137,リスト!$AN:$AN,0))),"")</f>
        <v>JPN</v>
      </c>
      <c r="S137" s="32" t="str">
        <f>IF($B137="","",RIGHT($G137*1000+100+COUNTIF($G$2:$G137,$G137),9))</f>
        <v>030122101</v>
      </c>
    </row>
    <row r="138" spans="1:19" ht="18" customHeight="1" x14ac:dyDescent="0.55000000000000004">
      <c r="A138" t="s">
        <v>1007</v>
      </c>
      <c r="B138">
        <v>137</v>
      </c>
      <c r="C138" t="s">
        <v>1801</v>
      </c>
      <c r="D138" t="s">
        <v>1802</v>
      </c>
      <c r="E138">
        <v>2</v>
      </c>
      <c r="F138" t="s">
        <v>177</v>
      </c>
      <c r="G138">
        <v>20020604</v>
      </c>
      <c r="H138" t="s">
        <v>1803</v>
      </c>
      <c r="I138" t="s">
        <v>1804</v>
      </c>
      <c r="J138" t="s">
        <v>1805</v>
      </c>
      <c r="K138" t="s">
        <v>72</v>
      </c>
      <c r="M138" s="32">
        <f>IFERROR(IF($B138="","",INDEX(所属情報!$E:$E,MATCH($A138,所属情報!$A:$A,0))),"")</f>
        <v>492213</v>
      </c>
      <c r="N138" s="175" t="str">
        <f t="shared" si="6"/>
        <v>山下　玲皇 (2)</v>
      </c>
      <c r="O138" s="32" t="str">
        <f t="shared" si="7"/>
        <v>ﾔﾏｼﾀ ﾚｵ</v>
      </c>
      <c r="P138" s="175" t="str">
        <f t="shared" si="8"/>
        <v>YAMASHITA Reo (02)</v>
      </c>
      <c r="Q138" s="175" t="str">
        <f>IFERROR(IF($F138="","",INDEX(リスト!$AL:$AL,MATCH($F138,リスト!$AK:$AK,0))),"")</f>
        <v>28</v>
      </c>
      <c r="R138" s="32" t="str">
        <f>IFERROR(IF($K138="","",INDEX(リスト!$AO:$AO,MATCH($K138,リスト!$AN:$AN,0))),"")</f>
        <v>JPN</v>
      </c>
      <c r="S138" s="32" t="str">
        <f>IF($B138="","",RIGHT($G138*1000+100+COUNTIF($G$2:$G138,$G138),9))</f>
        <v>020604101</v>
      </c>
    </row>
    <row r="139" spans="1:19" ht="18" customHeight="1" x14ac:dyDescent="0.55000000000000004">
      <c r="A139" t="s">
        <v>1007</v>
      </c>
      <c r="B139">
        <v>138</v>
      </c>
      <c r="C139" t="s">
        <v>1806</v>
      </c>
      <c r="D139" t="s">
        <v>1807</v>
      </c>
      <c r="E139">
        <v>3</v>
      </c>
      <c r="F139" t="s">
        <v>177</v>
      </c>
      <c r="G139">
        <v>20020501</v>
      </c>
      <c r="H139" t="s">
        <v>1808</v>
      </c>
      <c r="I139" t="s">
        <v>1809</v>
      </c>
      <c r="J139" t="s">
        <v>1810</v>
      </c>
      <c r="K139" t="s">
        <v>72</v>
      </c>
      <c r="M139" s="32">
        <f>IFERROR(IF($B139="","",INDEX(所属情報!$E:$E,MATCH($A139,所属情報!$A:$A,0))),"")</f>
        <v>492213</v>
      </c>
      <c r="N139" s="175" t="str">
        <f t="shared" si="6"/>
        <v>泉　翔太 (3)</v>
      </c>
      <c r="O139" s="32" t="str">
        <f t="shared" si="7"/>
        <v>ｲｽﾞﾐ ｼｮｳﾀ</v>
      </c>
      <c r="P139" s="175" t="str">
        <f t="shared" si="8"/>
        <v>IZUMI Shota (02)</v>
      </c>
      <c r="Q139" s="175" t="str">
        <f>IFERROR(IF($F139="","",INDEX(リスト!$AL:$AL,MATCH($F139,リスト!$AK:$AK,0))),"")</f>
        <v>28</v>
      </c>
      <c r="R139" s="32" t="str">
        <f>IFERROR(IF($K139="","",INDEX(リスト!$AO:$AO,MATCH($K139,リスト!$AN:$AN,0))),"")</f>
        <v>JPN</v>
      </c>
      <c r="S139" s="32" t="str">
        <f>IF($B139="","",RIGHT($G139*1000+100+COUNTIF($G$2:$G139,$G139),9))</f>
        <v>020501101</v>
      </c>
    </row>
    <row r="140" spans="1:19" ht="18" customHeight="1" x14ac:dyDescent="0.55000000000000004">
      <c r="A140" t="s">
        <v>1007</v>
      </c>
      <c r="B140">
        <v>139</v>
      </c>
      <c r="C140" t="s">
        <v>1811</v>
      </c>
      <c r="D140" t="s">
        <v>1812</v>
      </c>
      <c r="E140">
        <v>3</v>
      </c>
      <c r="F140" t="s">
        <v>177</v>
      </c>
      <c r="G140">
        <v>20020502</v>
      </c>
      <c r="H140" t="s">
        <v>1813</v>
      </c>
      <c r="I140" t="s">
        <v>1814</v>
      </c>
      <c r="J140" t="s">
        <v>1815</v>
      </c>
      <c r="K140" t="s">
        <v>72</v>
      </c>
      <c r="M140" s="32">
        <f>IFERROR(IF($B140="","",INDEX(所属情報!$E:$E,MATCH($A140,所属情報!$A:$A,0))),"")</f>
        <v>492213</v>
      </c>
      <c r="N140" s="175" t="str">
        <f t="shared" si="6"/>
        <v>粟野　聖瑳 (3)</v>
      </c>
      <c r="O140" s="32" t="str">
        <f t="shared" si="7"/>
        <v>ｱﾜﾉ ｾｲｻﾞ</v>
      </c>
      <c r="P140" s="175" t="str">
        <f t="shared" si="8"/>
        <v>AWANO Seiza (02)</v>
      </c>
      <c r="Q140" s="175" t="str">
        <f>IFERROR(IF($F140="","",INDEX(リスト!$AL:$AL,MATCH($F140,リスト!$AK:$AK,0))),"")</f>
        <v>28</v>
      </c>
      <c r="R140" s="32" t="str">
        <f>IFERROR(IF($K140="","",INDEX(リスト!$AO:$AO,MATCH($K140,リスト!$AN:$AN,0))),"")</f>
        <v>JPN</v>
      </c>
      <c r="S140" s="32" t="str">
        <f>IF($B140="","",RIGHT($G140*1000+100+COUNTIF($G$2:$G140,$G140),9))</f>
        <v>020502101</v>
      </c>
    </row>
    <row r="141" spans="1:19" ht="18" customHeight="1" x14ac:dyDescent="0.55000000000000004">
      <c r="A141" t="s">
        <v>1007</v>
      </c>
      <c r="B141">
        <v>140</v>
      </c>
      <c r="C141" t="s">
        <v>1816</v>
      </c>
      <c r="D141" t="s">
        <v>1817</v>
      </c>
      <c r="E141">
        <v>3</v>
      </c>
      <c r="F141" t="s">
        <v>185</v>
      </c>
      <c r="G141">
        <v>20020927</v>
      </c>
      <c r="H141" t="s">
        <v>1818</v>
      </c>
      <c r="I141" t="s">
        <v>1819</v>
      </c>
      <c r="J141" t="s">
        <v>1424</v>
      </c>
      <c r="K141" t="s">
        <v>72</v>
      </c>
      <c r="M141" s="32">
        <f>IFERROR(IF($B141="","",INDEX(所属情報!$E:$E,MATCH($A141,所属情報!$A:$A,0))),"")</f>
        <v>492213</v>
      </c>
      <c r="N141" s="175" t="str">
        <f t="shared" si="6"/>
        <v>中澤　孝太 (3)</v>
      </c>
      <c r="O141" s="32" t="str">
        <f t="shared" si="7"/>
        <v>ﾅｶｻﾞﾜ ｺｳﾀ</v>
      </c>
      <c r="P141" s="175" t="str">
        <f t="shared" si="8"/>
        <v>NAKAZAWA Kota (02)</v>
      </c>
      <c r="Q141" s="175" t="str">
        <f>IFERROR(IF($F141="","",INDEX(リスト!$AL:$AL,MATCH($F141,リスト!$AK:$AK,0))),"")</f>
        <v>30</v>
      </c>
      <c r="R141" s="32" t="str">
        <f>IFERROR(IF($K141="","",INDEX(リスト!$AO:$AO,MATCH($K141,リスト!$AN:$AN,0))),"")</f>
        <v>JPN</v>
      </c>
      <c r="S141" s="32" t="str">
        <f>IF($B141="","",RIGHT($G141*1000+100+COUNTIF($G$2:$G141,$G141),9))</f>
        <v>020927102</v>
      </c>
    </row>
    <row r="142" spans="1:19" ht="18" customHeight="1" x14ac:dyDescent="0.55000000000000004">
      <c r="A142" t="s">
        <v>1007</v>
      </c>
      <c r="B142">
        <v>141</v>
      </c>
      <c r="C142" t="s">
        <v>1820</v>
      </c>
      <c r="D142" t="s">
        <v>1821</v>
      </c>
      <c r="E142">
        <v>3</v>
      </c>
      <c r="F142" t="s">
        <v>173</v>
      </c>
      <c r="G142">
        <v>20020907</v>
      </c>
      <c r="H142" t="s">
        <v>1822</v>
      </c>
      <c r="I142" t="s">
        <v>1823</v>
      </c>
      <c r="J142" t="s">
        <v>1824</v>
      </c>
      <c r="K142" t="s">
        <v>72</v>
      </c>
      <c r="M142" s="32">
        <f>IFERROR(IF($B142="","",INDEX(所属情報!$E:$E,MATCH($A142,所属情報!$A:$A,0))),"")</f>
        <v>492213</v>
      </c>
      <c r="N142" s="175" t="str">
        <f t="shared" si="6"/>
        <v>佐々木　良徳 (3)</v>
      </c>
      <c r="O142" s="32" t="str">
        <f t="shared" si="7"/>
        <v>ｻｻｷ ﾘｮｳﾄｸ</v>
      </c>
      <c r="P142" s="175" t="str">
        <f t="shared" si="8"/>
        <v>SASAKI Ryotoku (02)</v>
      </c>
      <c r="Q142" s="175" t="str">
        <f>IFERROR(IF($F142="","",INDEX(リスト!$AL:$AL,MATCH($F142,リスト!$AK:$AK,0))),"")</f>
        <v>27</v>
      </c>
      <c r="R142" s="32" t="str">
        <f>IFERROR(IF($K142="","",INDEX(リスト!$AO:$AO,MATCH($K142,リスト!$AN:$AN,0))),"")</f>
        <v>JPN</v>
      </c>
      <c r="S142" s="32" t="str">
        <f>IF($B142="","",RIGHT($G142*1000+100+COUNTIF($G$2:$G142,$G142),9))</f>
        <v>020907101</v>
      </c>
    </row>
    <row r="143" spans="1:19" ht="18" customHeight="1" x14ac:dyDescent="0.55000000000000004">
      <c r="A143" t="s">
        <v>1007</v>
      </c>
      <c r="B143">
        <v>142</v>
      </c>
      <c r="C143" t="s">
        <v>1825</v>
      </c>
      <c r="D143" t="s">
        <v>1826</v>
      </c>
      <c r="E143">
        <v>3</v>
      </c>
      <c r="F143" t="s">
        <v>173</v>
      </c>
      <c r="G143">
        <v>20030222</v>
      </c>
      <c r="H143" t="s">
        <v>1827</v>
      </c>
      <c r="I143" t="s">
        <v>1828</v>
      </c>
      <c r="J143" t="s">
        <v>1829</v>
      </c>
      <c r="K143" t="s">
        <v>72</v>
      </c>
      <c r="M143" s="32">
        <f>IFERROR(IF($B143="","",INDEX(所属情報!$E:$E,MATCH($A143,所属情報!$A:$A,0))),"")</f>
        <v>492213</v>
      </c>
      <c r="N143" s="175" t="str">
        <f t="shared" si="6"/>
        <v>荒川　潤 (3)</v>
      </c>
      <c r="O143" s="32" t="str">
        <f t="shared" si="7"/>
        <v>ｱﾗｶﾜ ｼﾞｭﾝ</v>
      </c>
      <c r="P143" s="175" t="str">
        <f t="shared" si="8"/>
        <v>ARAKAWA Jun (03)</v>
      </c>
      <c r="Q143" s="175" t="str">
        <f>IFERROR(IF($F143="","",INDEX(リスト!$AL:$AL,MATCH($F143,リスト!$AK:$AK,0))),"")</f>
        <v>27</v>
      </c>
      <c r="R143" s="32" t="str">
        <f>IFERROR(IF($K143="","",INDEX(リスト!$AO:$AO,MATCH($K143,リスト!$AN:$AN,0))),"")</f>
        <v>JPN</v>
      </c>
      <c r="S143" s="32" t="str">
        <f>IF($B143="","",RIGHT($G143*1000+100+COUNTIF($G$2:$G143,$G143),9))</f>
        <v>030222101</v>
      </c>
    </row>
    <row r="144" spans="1:19" ht="18" customHeight="1" x14ac:dyDescent="0.55000000000000004">
      <c r="A144" t="s">
        <v>1007</v>
      </c>
      <c r="B144">
        <v>143</v>
      </c>
      <c r="C144" t="s">
        <v>1830</v>
      </c>
      <c r="D144" t="s">
        <v>1831</v>
      </c>
      <c r="E144">
        <v>3</v>
      </c>
      <c r="F144" t="s">
        <v>173</v>
      </c>
      <c r="G144">
        <v>20020514</v>
      </c>
      <c r="H144" t="s">
        <v>1832</v>
      </c>
      <c r="I144" t="s">
        <v>1833</v>
      </c>
      <c r="J144" t="s">
        <v>1834</v>
      </c>
      <c r="K144" t="s">
        <v>72</v>
      </c>
      <c r="M144" s="32">
        <f>IFERROR(IF($B144="","",INDEX(所属情報!$E:$E,MATCH($A144,所属情報!$A:$A,0))),"")</f>
        <v>492213</v>
      </c>
      <c r="N144" s="175" t="str">
        <f t="shared" si="6"/>
        <v>北谷　宏人 (3)</v>
      </c>
      <c r="O144" s="32" t="str">
        <f t="shared" si="7"/>
        <v>ｷﾀﾀﾞﾆ ﾋﾛﾄ</v>
      </c>
      <c r="P144" s="175" t="str">
        <f t="shared" si="8"/>
        <v>KITADANI Hiroto (02)</v>
      </c>
      <c r="Q144" s="175" t="str">
        <f>IFERROR(IF($F144="","",INDEX(リスト!$AL:$AL,MATCH($F144,リスト!$AK:$AK,0))),"")</f>
        <v>27</v>
      </c>
      <c r="R144" s="32" t="str">
        <f>IFERROR(IF($K144="","",INDEX(リスト!$AO:$AO,MATCH($K144,リスト!$AN:$AN,0))),"")</f>
        <v>JPN</v>
      </c>
      <c r="S144" s="32" t="str">
        <f>IF($B144="","",RIGHT($G144*1000+100+COUNTIF($G$2:$G144,$G144),9))</f>
        <v>020514101</v>
      </c>
    </row>
    <row r="145" spans="1:19" ht="18" customHeight="1" x14ac:dyDescent="0.55000000000000004">
      <c r="A145" t="s">
        <v>1007</v>
      </c>
      <c r="B145">
        <v>144</v>
      </c>
      <c r="C145" t="s">
        <v>1835</v>
      </c>
      <c r="D145" t="s">
        <v>1836</v>
      </c>
      <c r="E145">
        <v>3</v>
      </c>
      <c r="F145" t="s">
        <v>217</v>
      </c>
      <c r="G145">
        <v>20020719</v>
      </c>
      <c r="H145" t="s">
        <v>1837</v>
      </c>
      <c r="I145" t="s">
        <v>1838</v>
      </c>
      <c r="J145" t="s">
        <v>1839</v>
      </c>
      <c r="K145" t="s">
        <v>72</v>
      </c>
      <c r="M145" s="32">
        <f>IFERROR(IF($B145="","",INDEX(所属情報!$E:$E,MATCH($A145,所属情報!$A:$A,0))),"")</f>
        <v>492213</v>
      </c>
      <c r="N145" s="175" t="str">
        <f t="shared" si="6"/>
        <v>飯田　晃也 (3)</v>
      </c>
      <c r="O145" s="32" t="str">
        <f t="shared" si="7"/>
        <v>ｲｲﾀﾞ ﾃﾙﾔ</v>
      </c>
      <c r="P145" s="175" t="str">
        <f t="shared" si="8"/>
        <v>IIDA Teruya (02)</v>
      </c>
      <c r="Q145" s="175" t="str">
        <f>IFERROR(IF($F145="","",INDEX(リスト!$AL:$AL,MATCH($F145,リスト!$AK:$AK,0))),"")</f>
        <v>38</v>
      </c>
      <c r="R145" s="32" t="str">
        <f>IFERROR(IF($K145="","",INDEX(リスト!$AO:$AO,MATCH($K145,リスト!$AN:$AN,0))),"")</f>
        <v>JPN</v>
      </c>
      <c r="S145" s="32" t="str">
        <f>IF($B145="","",RIGHT($G145*1000+100+COUNTIF($G$2:$G145,$G145),9))</f>
        <v>020719101</v>
      </c>
    </row>
    <row r="146" spans="1:19" ht="18" customHeight="1" x14ac:dyDescent="0.55000000000000004">
      <c r="A146" t="s">
        <v>1007</v>
      </c>
      <c r="B146">
        <v>145</v>
      </c>
      <c r="C146" t="s">
        <v>1840</v>
      </c>
      <c r="D146" t="s">
        <v>1841</v>
      </c>
      <c r="E146">
        <v>3</v>
      </c>
      <c r="F146" t="s">
        <v>173</v>
      </c>
      <c r="G146">
        <v>20030221</v>
      </c>
      <c r="H146" t="s">
        <v>1842</v>
      </c>
      <c r="I146" t="s">
        <v>1843</v>
      </c>
      <c r="J146" t="s">
        <v>1844</v>
      </c>
      <c r="K146" t="s">
        <v>72</v>
      </c>
      <c r="M146" s="32">
        <f>IFERROR(IF($B146="","",INDEX(所属情報!$E:$E,MATCH($A146,所属情報!$A:$A,0))),"")</f>
        <v>492213</v>
      </c>
      <c r="N146" s="175" t="str">
        <f t="shared" si="6"/>
        <v>三木　颯大 (3)</v>
      </c>
      <c r="O146" s="32" t="str">
        <f t="shared" si="7"/>
        <v>ﾐｷ ｿｳﾀﾞｲ</v>
      </c>
      <c r="P146" s="175" t="str">
        <f t="shared" si="8"/>
        <v>MIKI Sodai (03)</v>
      </c>
      <c r="Q146" s="175" t="str">
        <f>IFERROR(IF($F146="","",INDEX(リスト!$AL:$AL,MATCH($F146,リスト!$AK:$AK,0))),"")</f>
        <v>27</v>
      </c>
      <c r="R146" s="32" t="str">
        <f>IFERROR(IF($K146="","",INDEX(リスト!$AO:$AO,MATCH($K146,リスト!$AN:$AN,0))),"")</f>
        <v>JPN</v>
      </c>
      <c r="S146" s="32" t="str">
        <f>IF($B146="","",RIGHT($G146*1000+100+COUNTIF($G$2:$G146,$G146),9))</f>
        <v>030221101</v>
      </c>
    </row>
    <row r="147" spans="1:19" ht="18" customHeight="1" x14ac:dyDescent="0.55000000000000004">
      <c r="A147" t="s">
        <v>1007</v>
      </c>
      <c r="B147">
        <v>146</v>
      </c>
      <c r="C147" t="s">
        <v>1845</v>
      </c>
      <c r="D147" t="s">
        <v>1846</v>
      </c>
      <c r="E147">
        <v>3</v>
      </c>
      <c r="F147" t="s">
        <v>213</v>
      </c>
      <c r="G147">
        <v>20020921</v>
      </c>
      <c r="H147" t="s">
        <v>1847</v>
      </c>
      <c r="I147" t="s">
        <v>1848</v>
      </c>
      <c r="J147" t="s">
        <v>1355</v>
      </c>
      <c r="K147" t="s">
        <v>72</v>
      </c>
      <c r="M147" s="32">
        <f>IFERROR(IF($B147="","",INDEX(所属情報!$E:$E,MATCH($A147,所属情報!$A:$A,0))),"")</f>
        <v>492213</v>
      </c>
      <c r="N147" s="175" t="str">
        <f t="shared" si="6"/>
        <v>赤松　蒼太 (3)</v>
      </c>
      <c r="O147" s="32" t="str">
        <f t="shared" si="7"/>
        <v>ｱｶﾏﾂ ｿｳﾀ</v>
      </c>
      <c r="P147" s="175" t="str">
        <f t="shared" si="8"/>
        <v>AKAMATSU Sota (02)</v>
      </c>
      <c r="Q147" s="175" t="str">
        <f>IFERROR(IF($F147="","",INDEX(リスト!$AL:$AL,MATCH($F147,リスト!$AK:$AK,0))),"")</f>
        <v>37</v>
      </c>
      <c r="R147" s="32" t="str">
        <f>IFERROR(IF($K147="","",INDEX(リスト!$AO:$AO,MATCH($K147,リスト!$AN:$AN,0))),"")</f>
        <v>JPN</v>
      </c>
      <c r="S147" s="32" t="str">
        <f>IF($B147="","",RIGHT($G147*1000+100+COUNTIF($G$2:$G147,$G147),9))</f>
        <v>020921101</v>
      </c>
    </row>
    <row r="148" spans="1:19" ht="18" customHeight="1" x14ac:dyDescent="0.55000000000000004">
      <c r="A148" t="s">
        <v>1007</v>
      </c>
      <c r="B148">
        <v>147</v>
      </c>
      <c r="C148" t="s">
        <v>1849</v>
      </c>
      <c r="D148" t="s">
        <v>1850</v>
      </c>
      <c r="E148">
        <v>2</v>
      </c>
      <c r="F148" t="s">
        <v>185</v>
      </c>
      <c r="G148">
        <v>20021011</v>
      </c>
      <c r="H148" t="s">
        <v>1851</v>
      </c>
      <c r="I148" t="s">
        <v>1852</v>
      </c>
      <c r="J148" t="s">
        <v>1853</v>
      </c>
      <c r="K148" t="s">
        <v>72</v>
      </c>
      <c r="M148" s="32">
        <f>IFERROR(IF($B148="","",INDEX(所属情報!$E:$E,MATCH($A148,所属情報!$A:$A,0))),"")</f>
        <v>492213</v>
      </c>
      <c r="N148" s="175" t="str">
        <f t="shared" si="6"/>
        <v>諏訪　皓己 (2)</v>
      </c>
      <c r="O148" s="32" t="str">
        <f t="shared" si="7"/>
        <v>ｽﾜ ｺｳｷ</v>
      </c>
      <c r="P148" s="175" t="str">
        <f t="shared" si="8"/>
        <v>SUWA Koki (02)</v>
      </c>
      <c r="Q148" s="175" t="str">
        <f>IFERROR(IF($F148="","",INDEX(リスト!$AL:$AL,MATCH($F148,リスト!$AK:$AK,0))),"")</f>
        <v>30</v>
      </c>
      <c r="R148" s="32" t="str">
        <f>IFERROR(IF($K148="","",INDEX(リスト!$AO:$AO,MATCH($K148,リスト!$AN:$AN,0))),"")</f>
        <v>JPN</v>
      </c>
      <c r="S148" s="32" t="str">
        <f>IF($B148="","",RIGHT($G148*1000+100+COUNTIF($G$2:$G148,$G148),9))</f>
        <v>021011101</v>
      </c>
    </row>
    <row r="149" spans="1:19" ht="18" customHeight="1" x14ac:dyDescent="0.55000000000000004">
      <c r="A149" t="s">
        <v>1007</v>
      </c>
      <c r="B149">
        <v>148</v>
      </c>
      <c r="C149" t="s">
        <v>1854</v>
      </c>
      <c r="D149" t="s">
        <v>1855</v>
      </c>
      <c r="E149">
        <v>3</v>
      </c>
      <c r="F149" t="s">
        <v>173</v>
      </c>
      <c r="G149">
        <v>20021029</v>
      </c>
      <c r="H149" t="s">
        <v>1856</v>
      </c>
      <c r="I149" t="s">
        <v>1857</v>
      </c>
      <c r="J149" t="s">
        <v>1228</v>
      </c>
      <c r="K149" t="s">
        <v>72</v>
      </c>
      <c r="M149" s="32">
        <f>IFERROR(IF($B149="","",INDEX(所属情報!$E:$E,MATCH($A149,所属情報!$A:$A,0))),"")</f>
        <v>492213</v>
      </c>
      <c r="N149" s="175" t="str">
        <f t="shared" si="6"/>
        <v>明後　達也 (3)</v>
      </c>
      <c r="O149" s="32" t="str">
        <f t="shared" si="7"/>
        <v>ﾐｮｳｺﾞ ﾀﾂﾔ</v>
      </c>
      <c r="P149" s="175" t="str">
        <f t="shared" si="8"/>
        <v>MYOGO Tatsuya (02)</v>
      </c>
      <c r="Q149" s="175" t="str">
        <f>IFERROR(IF($F149="","",INDEX(リスト!$AL:$AL,MATCH($F149,リスト!$AK:$AK,0))),"")</f>
        <v>27</v>
      </c>
      <c r="R149" s="32" t="str">
        <f>IFERROR(IF($K149="","",INDEX(リスト!$AO:$AO,MATCH($K149,リスト!$AN:$AN,0))),"")</f>
        <v>JPN</v>
      </c>
      <c r="S149" s="32" t="str">
        <f>IF($B149="","",RIGHT($G149*1000+100+COUNTIF($G$2:$G149,$G149),9))</f>
        <v>021029102</v>
      </c>
    </row>
    <row r="150" spans="1:19" ht="18" customHeight="1" x14ac:dyDescent="0.55000000000000004">
      <c r="A150" t="s">
        <v>1007</v>
      </c>
      <c r="B150">
        <v>149</v>
      </c>
      <c r="C150" t="s">
        <v>1858</v>
      </c>
      <c r="D150" t="s">
        <v>1859</v>
      </c>
      <c r="E150">
        <v>3</v>
      </c>
      <c r="F150" t="s">
        <v>217</v>
      </c>
      <c r="G150">
        <v>20030111</v>
      </c>
      <c r="H150" t="s">
        <v>1860</v>
      </c>
      <c r="I150" t="s">
        <v>1222</v>
      </c>
      <c r="J150" t="s">
        <v>1861</v>
      </c>
      <c r="K150" t="s">
        <v>72</v>
      </c>
      <c r="M150" s="32">
        <f>IFERROR(IF($B150="","",INDEX(所属情報!$E:$E,MATCH($A150,所属情報!$A:$A,0))),"")</f>
        <v>492213</v>
      </c>
      <c r="N150" s="175" t="str">
        <f t="shared" si="6"/>
        <v>田中　創太郎 (3)</v>
      </c>
      <c r="O150" s="32" t="str">
        <f t="shared" si="7"/>
        <v>ﾀﾅｶ ｿｳﾀﾛｳ</v>
      </c>
      <c r="P150" s="175" t="str">
        <f t="shared" si="8"/>
        <v>TANAKA Sotaro (03)</v>
      </c>
      <c r="Q150" s="175" t="str">
        <f>IFERROR(IF($F150="","",INDEX(リスト!$AL:$AL,MATCH($F150,リスト!$AK:$AK,0))),"")</f>
        <v>38</v>
      </c>
      <c r="R150" s="32" t="str">
        <f>IFERROR(IF($K150="","",INDEX(リスト!$AO:$AO,MATCH($K150,リスト!$AN:$AN,0))),"")</f>
        <v>JPN</v>
      </c>
      <c r="S150" s="32" t="str">
        <f>IF($B150="","",RIGHT($G150*1000+100+COUNTIF($G$2:$G150,$G150),9))</f>
        <v>030111101</v>
      </c>
    </row>
    <row r="151" spans="1:19" ht="18" customHeight="1" x14ac:dyDescent="0.55000000000000004">
      <c r="A151" t="s">
        <v>1007</v>
      </c>
      <c r="B151">
        <v>150</v>
      </c>
      <c r="C151" t="s">
        <v>1862</v>
      </c>
      <c r="D151" t="s">
        <v>1863</v>
      </c>
      <c r="E151">
        <v>3</v>
      </c>
      <c r="F151" t="s">
        <v>165</v>
      </c>
      <c r="G151">
        <v>20020427</v>
      </c>
      <c r="H151" t="s">
        <v>1864</v>
      </c>
      <c r="I151" t="s">
        <v>1865</v>
      </c>
      <c r="J151" t="s">
        <v>1223</v>
      </c>
      <c r="K151" t="s">
        <v>72</v>
      </c>
      <c r="M151" s="32">
        <f>IFERROR(IF($B151="","",INDEX(所属情報!$E:$E,MATCH($A151,所属情報!$A:$A,0))),"")</f>
        <v>492213</v>
      </c>
      <c r="N151" s="175" t="str">
        <f t="shared" si="6"/>
        <v>加藤　優希 (3)</v>
      </c>
      <c r="O151" s="32" t="str">
        <f t="shared" si="7"/>
        <v>ｶﾄｳ ﾕｳｷ</v>
      </c>
      <c r="P151" s="175" t="str">
        <f t="shared" si="8"/>
        <v>KATO Yuki (02)</v>
      </c>
      <c r="Q151" s="175" t="str">
        <f>IFERROR(IF($F151="","",INDEX(リスト!$AL:$AL,MATCH($F151,リスト!$AK:$AK,0))),"")</f>
        <v>25</v>
      </c>
      <c r="R151" s="32" t="str">
        <f>IFERROR(IF($K151="","",INDEX(リスト!$AO:$AO,MATCH($K151,リスト!$AN:$AN,0))),"")</f>
        <v>JPN</v>
      </c>
      <c r="S151" s="32" t="str">
        <f>IF($B151="","",RIGHT($G151*1000+100+COUNTIF($G$2:$G151,$G151),9))</f>
        <v>020427101</v>
      </c>
    </row>
    <row r="152" spans="1:19" ht="18" customHeight="1" x14ac:dyDescent="0.55000000000000004">
      <c r="A152" t="s">
        <v>1007</v>
      </c>
      <c r="B152">
        <v>151</v>
      </c>
      <c r="C152" t="s">
        <v>1866</v>
      </c>
      <c r="D152" t="s">
        <v>1867</v>
      </c>
      <c r="E152">
        <v>3</v>
      </c>
      <c r="F152" t="s">
        <v>193</v>
      </c>
      <c r="G152">
        <v>20021016</v>
      </c>
      <c r="H152" t="s">
        <v>1868</v>
      </c>
      <c r="I152" t="s">
        <v>1869</v>
      </c>
      <c r="J152" t="s">
        <v>1585</v>
      </c>
      <c r="K152" t="s">
        <v>72</v>
      </c>
      <c r="M152" s="32">
        <f>IFERROR(IF($B152="","",INDEX(所属情報!$E:$E,MATCH($A152,所属情報!$A:$A,0))),"")</f>
        <v>492213</v>
      </c>
      <c r="N152" s="175" t="str">
        <f t="shared" si="6"/>
        <v>浅原　来羽 (3)</v>
      </c>
      <c r="O152" s="32" t="str">
        <f t="shared" si="7"/>
        <v>ｱｻﾊﾗ ｺｳ</v>
      </c>
      <c r="P152" s="175" t="str">
        <f t="shared" si="8"/>
        <v>ASAHARA Ko (02)</v>
      </c>
      <c r="Q152" s="175" t="str">
        <f>IFERROR(IF($F152="","",INDEX(リスト!$AL:$AL,MATCH($F152,リスト!$AK:$AK,0))),"")</f>
        <v>32</v>
      </c>
      <c r="R152" s="32" t="str">
        <f>IFERROR(IF($K152="","",INDEX(リスト!$AO:$AO,MATCH($K152,リスト!$AN:$AN,0))),"")</f>
        <v>JPN</v>
      </c>
      <c r="S152" s="32" t="str">
        <f>IF($B152="","",RIGHT($G152*1000+100+COUNTIF($G$2:$G152,$G152),9))</f>
        <v>021016101</v>
      </c>
    </row>
    <row r="153" spans="1:19" ht="18" customHeight="1" x14ac:dyDescent="0.55000000000000004">
      <c r="A153" t="s">
        <v>1007</v>
      </c>
      <c r="B153">
        <v>152</v>
      </c>
      <c r="C153" t="s">
        <v>1870</v>
      </c>
      <c r="D153" t="s">
        <v>1871</v>
      </c>
      <c r="E153">
        <v>3</v>
      </c>
      <c r="F153" t="s">
        <v>173</v>
      </c>
      <c r="G153">
        <v>20021120</v>
      </c>
      <c r="H153" t="s">
        <v>1872</v>
      </c>
      <c r="I153" t="s">
        <v>1873</v>
      </c>
      <c r="J153" t="s">
        <v>1728</v>
      </c>
      <c r="K153" t="s">
        <v>72</v>
      </c>
      <c r="M153" s="32">
        <f>IFERROR(IF($B153="","",INDEX(所属情報!$E:$E,MATCH($A153,所属情報!$A:$A,0))),"")</f>
        <v>492213</v>
      </c>
      <c r="N153" s="175" t="str">
        <f t="shared" si="6"/>
        <v>更谷　侑 (3)</v>
      </c>
      <c r="O153" s="32" t="str">
        <f t="shared" si="7"/>
        <v>ｻﾗﾀﾆ ﾀｽｸ</v>
      </c>
      <c r="P153" s="175" t="str">
        <f t="shared" si="8"/>
        <v>SARATANI Tasuku (02)</v>
      </c>
      <c r="Q153" s="175" t="str">
        <f>IFERROR(IF($F153="","",INDEX(リスト!$AL:$AL,MATCH($F153,リスト!$AK:$AK,0))),"")</f>
        <v>27</v>
      </c>
      <c r="R153" s="32" t="str">
        <f>IFERROR(IF($K153="","",INDEX(リスト!$AO:$AO,MATCH($K153,リスト!$AN:$AN,0))),"")</f>
        <v>JPN</v>
      </c>
      <c r="S153" s="32" t="str">
        <f>IF($B153="","",RIGHT($G153*1000+100+COUNTIF($G$2:$G153,$G153),9))</f>
        <v>021120101</v>
      </c>
    </row>
    <row r="154" spans="1:19" ht="18" customHeight="1" x14ac:dyDescent="0.55000000000000004">
      <c r="A154" t="s">
        <v>1007</v>
      </c>
      <c r="B154">
        <v>153</v>
      </c>
      <c r="C154" t="s">
        <v>1874</v>
      </c>
      <c r="D154" t="s">
        <v>1875</v>
      </c>
      <c r="E154">
        <v>3</v>
      </c>
      <c r="F154" t="s">
        <v>165</v>
      </c>
      <c r="G154">
        <v>20020528</v>
      </c>
      <c r="H154" t="s">
        <v>1876</v>
      </c>
      <c r="I154" t="s">
        <v>1650</v>
      </c>
      <c r="J154" t="s">
        <v>1168</v>
      </c>
      <c r="K154" t="s">
        <v>72</v>
      </c>
      <c r="M154" s="32">
        <f>IFERROR(IF($B154="","",INDEX(所属情報!$E:$E,MATCH($A154,所属情報!$A:$A,0))),"")</f>
        <v>492213</v>
      </c>
      <c r="N154" s="175" t="str">
        <f t="shared" si="6"/>
        <v>井上　拓己 (3)</v>
      </c>
      <c r="O154" s="32" t="str">
        <f t="shared" si="7"/>
        <v>ｲﾉｳｴ ﾀｸﾐ</v>
      </c>
      <c r="P154" s="175" t="str">
        <f t="shared" si="8"/>
        <v>INOUE Takumi (02)</v>
      </c>
      <c r="Q154" s="175" t="str">
        <f>IFERROR(IF($F154="","",INDEX(リスト!$AL:$AL,MATCH($F154,リスト!$AK:$AK,0))),"")</f>
        <v>25</v>
      </c>
      <c r="R154" s="32" t="str">
        <f>IFERROR(IF($K154="","",INDEX(リスト!$AO:$AO,MATCH($K154,リスト!$AN:$AN,0))),"")</f>
        <v>JPN</v>
      </c>
      <c r="S154" s="32" t="str">
        <f>IF($B154="","",RIGHT($G154*1000+100+COUNTIF($G$2:$G154,$G154),9))</f>
        <v>020528101</v>
      </c>
    </row>
    <row r="155" spans="1:19" ht="18" customHeight="1" x14ac:dyDescent="0.55000000000000004">
      <c r="A155" t="s">
        <v>1007</v>
      </c>
      <c r="B155">
        <v>154</v>
      </c>
      <c r="C155" t="s">
        <v>1877</v>
      </c>
      <c r="D155" t="s">
        <v>1878</v>
      </c>
      <c r="E155">
        <v>3</v>
      </c>
      <c r="F155" t="s">
        <v>177</v>
      </c>
      <c r="G155">
        <v>20020405</v>
      </c>
      <c r="H155" t="s">
        <v>1879</v>
      </c>
      <c r="I155" t="s">
        <v>1334</v>
      </c>
      <c r="J155" t="s">
        <v>1853</v>
      </c>
      <c r="K155" t="s">
        <v>72</v>
      </c>
      <c r="M155" s="32">
        <f>IFERROR(IF($B155="","",INDEX(所属情報!$E:$E,MATCH($A155,所属情報!$A:$A,0))),"")</f>
        <v>492213</v>
      </c>
      <c r="N155" s="175" t="str">
        <f t="shared" si="6"/>
        <v>林　倖輝 (3)</v>
      </c>
      <c r="O155" s="32" t="str">
        <f t="shared" si="7"/>
        <v>ﾊﾔｼ ｺｳｷ</v>
      </c>
      <c r="P155" s="175" t="str">
        <f t="shared" si="8"/>
        <v>HAYASHI Koki (02)</v>
      </c>
      <c r="Q155" s="175" t="str">
        <f>IFERROR(IF($F155="","",INDEX(リスト!$AL:$AL,MATCH($F155,リスト!$AK:$AK,0))),"")</f>
        <v>28</v>
      </c>
      <c r="R155" s="32" t="str">
        <f>IFERROR(IF($K155="","",INDEX(リスト!$AO:$AO,MATCH($K155,リスト!$AN:$AN,0))),"")</f>
        <v>JPN</v>
      </c>
      <c r="S155" s="32" t="str">
        <f>IF($B155="","",RIGHT($G155*1000+100+COUNTIF($G$2:$G155,$G155),9))</f>
        <v>020405101</v>
      </c>
    </row>
    <row r="156" spans="1:19" ht="18" customHeight="1" x14ac:dyDescent="0.55000000000000004">
      <c r="A156" t="s">
        <v>1007</v>
      </c>
      <c r="B156">
        <v>155</v>
      </c>
      <c r="C156" t="s">
        <v>1880</v>
      </c>
      <c r="D156" t="s">
        <v>1881</v>
      </c>
      <c r="E156">
        <v>3</v>
      </c>
      <c r="F156" t="s">
        <v>173</v>
      </c>
      <c r="G156">
        <v>20021222</v>
      </c>
      <c r="H156" t="s">
        <v>1882</v>
      </c>
      <c r="I156" t="s">
        <v>1883</v>
      </c>
      <c r="J156" t="s">
        <v>1884</v>
      </c>
      <c r="K156" t="s">
        <v>72</v>
      </c>
      <c r="M156" s="32">
        <f>IFERROR(IF($B156="","",INDEX(所属情報!$E:$E,MATCH($A156,所属情報!$A:$A,0))),"")</f>
        <v>492213</v>
      </c>
      <c r="N156" s="175" t="str">
        <f t="shared" si="6"/>
        <v>長谷　拓哉 (3)</v>
      </c>
      <c r="O156" s="32" t="str">
        <f t="shared" si="7"/>
        <v>ﾅｶﾞﾀﾆ ﾀｸﾔ</v>
      </c>
      <c r="P156" s="175" t="str">
        <f t="shared" si="8"/>
        <v>NAGATANI Takuya (02)</v>
      </c>
      <c r="Q156" s="175" t="str">
        <f>IFERROR(IF($F156="","",INDEX(リスト!$AL:$AL,MATCH($F156,リスト!$AK:$AK,0))),"")</f>
        <v>27</v>
      </c>
      <c r="R156" s="32" t="str">
        <f>IFERROR(IF($K156="","",INDEX(リスト!$AO:$AO,MATCH($K156,リスト!$AN:$AN,0))),"")</f>
        <v>JPN</v>
      </c>
      <c r="S156" s="32" t="str">
        <f>IF($B156="","",RIGHT($G156*1000+100+COUNTIF($G$2:$G156,$G156),9))</f>
        <v>021222101</v>
      </c>
    </row>
    <row r="157" spans="1:19" ht="18" customHeight="1" x14ac:dyDescent="0.55000000000000004">
      <c r="A157" t="s">
        <v>1007</v>
      </c>
      <c r="B157">
        <v>156</v>
      </c>
      <c r="C157" t="s">
        <v>1885</v>
      </c>
      <c r="D157" t="s">
        <v>1886</v>
      </c>
      <c r="E157">
        <v>3</v>
      </c>
      <c r="F157" t="s">
        <v>173</v>
      </c>
      <c r="G157">
        <v>20020910</v>
      </c>
      <c r="H157" t="s">
        <v>1887</v>
      </c>
      <c r="I157" t="s">
        <v>1888</v>
      </c>
      <c r="J157" t="s">
        <v>1889</v>
      </c>
      <c r="K157" t="s">
        <v>72</v>
      </c>
      <c r="M157" s="32">
        <f>IFERROR(IF($B157="","",INDEX(所属情報!$E:$E,MATCH($A157,所属情報!$A:$A,0))),"")</f>
        <v>492213</v>
      </c>
      <c r="N157" s="175" t="str">
        <f t="shared" si="6"/>
        <v>池田　航大 (3)</v>
      </c>
      <c r="O157" s="32" t="str">
        <f t="shared" si="7"/>
        <v>ｲｹﾀﾞ ｺｳﾀﾞｲ</v>
      </c>
      <c r="P157" s="175" t="str">
        <f t="shared" si="8"/>
        <v>IKEDA Kodai (02)</v>
      </c>
      <c r="Q157" s="175" t="str">
        <f>IFERROR(IF($F157="","",INDEX(リスト!$AL:$AL,MATCH($F157,リスト!$AK:$AK,0))),"")</f>
        <v>27</v>
      </c>
      <c r="R157" s="32" t="str">
        <f>IFERROR(IF($K157="","",INDEX(リスト!$AO:$AO,MATCH($K157,リスト!$AN:$AN,0))),"")</f>
        <v>JPN</v>
      </c>
      <c r="S157" s="32" t="str">
        <f>IF($B157="","",RIGHT($G157*1000+100+COUNTIF($G$2:$G157,$G157),9))</f>
        <v>020910101</v>
      </c>
    </row>
    <row r="158" spans="1:19" ht="18" customHeight="1" x14ac:dyDescent="0.55000000000000004">
      <c r="A158" t="s">
        <v>1007</v>
      </c>
      <c r="B158">
        <v>157</v>
      </c>
      <c r="C158" t="s">
        <v>1890</v>
      </c>
      <c r="D158" t="s">
        <v>1891</v>
      </c>
      <c r="E158">
        <v>3</v>
      </c>
      <c r="F158" t="s">
        <v>173</v>
      </c>
      <c r="G158">
        <v>20021118</v>
      </c>
      <c r="H158" t="s">
        <v>1892</v>
      </c>
      <c r="I158" t="s">
        <v>1893</v>
      </c>
      <c r="J158" t="s">
        <v>1894</v>
      </c>
      <c r="K158" t="s">
        <v>72</v>
      </c>
      <c r="M158" s="32">
        <f>IFERROR(IF($B158="","",INDEX(所属情報!$E:$E,MATCH($A158,所属情報!$A:$A,0))),"")</f>
        <v>492213</v>
      </c>
      <c r="N158" s="175" t="str">
        <f t="shared" si="6"/>
        <v>玉田　幸治 (3)</v>
      </c>
      <c r="O158" s="32" t="str">
        <f t="shared" si="7"/>
        <v>ﾀﾏﾀﾞ ｺｳｼﾞ</v>
      </c>
      <c r="P158" s="175" t="str">
        <f t="shared" si="8"/>
        <v>TAMADA Koji (02)</v>
      </c>
      <c r="Q158" s="175" t="str">
        <f>IFERROR(IF($F158="","",INDEX(リスト!$AL:$AL,MATCH($F158,リスト!$AK:$AK,0))),"")</f>
        <v>27</v>
      </c>
      <c r="R158" s="32" t="str">
        <f>IFERROR(IF($K158="","",INDEX(リスト!$AO:$AO,MATCH($K158,リスト!$AN:$AN,0))),"")</f>
        <v>JPN</v>
      </c>
      <c r="S158" s="32" t="str">
        <f>IF($B158="","",RIGHT($G158*1000+100+COUNTIF($G$2:$G158,$G158),9))</f>
        <v>021118101</v>
      </c>
    </row>
    <row r="159" spans="1:19" ht="18" customHeight="1" x14ac:dyDescent="0.55000000000000004">
      <c r="A159" t="s">
        <v>1007</v>
      </c>
      <c r="B159">
        <v>158</v>
      </c>
      <c r="C159" t="s">
        <v>1895</v>
      </c>
      <c r="D159" t="s">
        <v>1896</v>
      </c>
      <c r="E159">
        <v>3</v>
      </c>
      <c r="F159" t="s">
        <v>173</v>
      </c>
      <c r="G159">
        <v>20020922</v>
      </c>
      <c r="H159" t="s">
        <v>1897</v>
      </c>
      <c r="I159" t="s">
        <v>1898</v>
      </c>
      <c r="J159" t="s">
        <v>1899</v>
      </c>
      <c r="K159" t="s">
        <v>72</v>
      </c>
      <c r="M159" s="32">
        <f>IFERROR(IF($B159="","",INDEX(所属情報!$E:$E,MATCH($A159,所属情報!$A:$A,0))),"")</f>
        <v>492213</v>
      </c>
      <c r="N159" s="175" t="str">
        <f t="shared" si="6"/>
        <v>松清　碧海 (3)</v>
      </c>
      <c r="O159" s="32" t="str">
        <f t="shared" si="7"/>
        <v>ﾏﾂｷﾖ ｱｵﾄ</v>
      </c>
      <c r="P159" s="175" t="str">
        <f t="shared" si="8"/>
        <v>MATSUKIYO Aoto (02)</v>
      </c>
      <c r="Q159" s="175" t="str">
        <f>IFERROR(IF($F159="","",INDEX(リスト!$AL:$AL,MATCH($F159,リスト!$AK:$AK,0))),"")</f>
        <v>27</v>
      </c>
      <c r="R159" s="32" t="str">
        <f>IFERROR(IF($K159="","",INDEX(リスト!$AO:$AO,MATCH($K159,リスト!$AN:$AN,0))),"")</f>
        <v>JPN</v>
      </c>
      <c r="S159" s="32" t="str">
        <f>IF($B159="","",RIGHT($G159*1000+100+COUNTIF($G$2:$G159,$G159),9))</f>
        <v>020922101</v>
      </c>
    </row>
    <row r="160" spans="1:19" ht="18" customHeight="1" x14ac:dyDescent="0.55000000000000004">
      <c r="A160" t="s">
        <v>1007</v>
      </c>
      <c r="B160">
        <v>159</v>
      </c>
      <c r="C160" t="s">
        <v>1900</v>
      </c>
      <c r="D160" t="s">
        <v>1901</v>
      </c>
      <c r="E160">
        <v>3</v>
      </c>
      <c r="F160" t="s">
        <v>181</v>
      </c>
      <c r="G160">
        <v>20021203</v>
      </c>
      <c r="H160" t="s">
        <v>1902</v>
      </c>
      <c r="I160" t="s">
        <v>1903</v>
      </c>
      <c r="J160" t="s">
        <v>1904</v>
      </c>
      <c r="K160" t="s">
        <v>72</v>
      </c>
      <c r="M160" s="32">
        <f>IFERROR(IF($B160="","",INDEX(所属情報!$E:$E,MATCH($A160,所属情報!$A:$A,0))),"")</f>
        <v>492213</v>
      </c>
      <c r="N160" s="175" t="str">
        <f t="shared" si="6"/>
        <v>福本　清貴 (3)</v>
      </c>
      <c r="O160" s="32" t="str">
        <f t="shared" si="7"/>
        <v>ﾌｸﾓﾄ ｷﾖﾀｶ</v>
      </c>
      <c r="P160" s="175" t="str">
        <f t="shared" si="8"/>
        <v>FUKUMOTO Kiyotaka (02)</v>
      </c>
      <c r="Q160" s="175" t="str">
        <f>IFERROR(IF($F160="","",INDEX(リスト!$AL:$AL,MATCH($F160,リスト!$AK:$AK,0))),"")</f>
        <v>29</v>
      </c>
      <c r="R160" s="32" t="str">
        <f>IFERROR(IF($K160="","",INDEX(リスト!$AO:$AO,MATCH($K160,リスト!$AN:$AN,0))),"")</f>
        <v>JPN</v>
      </c>
      <c r="S160" s="32" t="str">
        <f>IF($B160="","",RIGHT($G160*1000+100+COUNTIF($G$2:$G160,$G160),9))</f>
        <v>021203101</v>
      </c>
    </row>
    <row r="161" spans="1:19" ht="18" customHeight="1" x14ac:dyDescent="0.55000000000000004">
      <c r="A161" t="s">
        <v>1007</v>
      </c>
      <c r="B161">
        <v>160</v>
      </c>
      <c r="C161" t="s">
        <v>1905</v>
      </c>
      <c r="D161" t="s">
        <v>1906</v>
      </c>
      <c r="E161">
        <v>3</v>
      </c>
      <c r="F161" t="s">
        <v>173</v>
      </c>
      <c r="G161">
        <v>20030320</v>
      </c>
      <c r="H161" t="s">
        <v>1907</v>
      </c>
      <c r="I161" t="s">
        <v>1908</v>
      </c>
      <c r="J161" t="s">
        <v>1861</v>
      </c>
      <c r="K161" t="s">
        <v>72</v>
      </c>
      <c r="M161" s="32">
        <f>IFERROR(IF($B161="","",INDEX(所属情報!$E:$E,MATCH($A161,所属情報!$A:$A,0))),"")</f>
        <v>492213</v>
      </c>
      <c r="N161" s="175" t="str">
        <f t="shared" si="6"/>
        <v>能登　荘太郎 (3)</v>
      </c>
      <c r="O161" s="32" t="str">
        <f t="shared" si="7"/>
        <v>ﾉﾄ ｿｳﾀﾛｳ</v>
      </c>
      <c r="P161" s="175" t="str">
        <f t="shared" si="8"/>
        <v>NOTO Sotaro (03)</v>
      </c>
      <c r="Q161" s="175" t="str">
        <f>IFERROR(IF($F161="","",INDEX(リスト!$AL:$AL,MATCH($F161,リスト!$AK:$AK,0))),"")</f>
        <v>27</v>
      </c>
      <c r="R161" s="32" t="str">
        <f>IFERROR(IF($K161="","",INDEX(リスト!$AO:$AO,MATCH($K161,リスト!$AN:$AN,0))),"")</f>
        <v>JPN</v>
      </c>
      <c r="S161" s="32" t="str">
        <f>IF($B161="","",RIGHT($G161*1000+100+COUNTIF($G$2:$G161,$G161),9))</f>
        <v>030320101</v>
      </c>
    </row>
    <row r="162" spans="1:19" ht="18" customHeight="1" x14ac:dyDescent="0.55000000000000004">
      <c r="A162" t="s">
        <v>1007</v>
      </c>
      <c r="B162">
        <v>161</v>
      </c>
      <c r="C162" t="s">
        <v>1909</v>
      </c>
      <c r="D162" t="s">
        <v>1910</v>
      </c>
      <c r="E162">
        <v>3</v>
      </c>
      <c r="F162" t="s">
        <v>225</v>
      </c>
      <c r="G162">
        <v>20020917</v>
      </c>
      <c r="H162" t="s">
        <v>1911</v>
      </c>
      <c r="I162" t="s">
        <v>1912</v>
      </c>
      <c r="J162" t="s">
        <v>1913</v>
      </c>
      <c r="K162" t="s">
        <v>72</v>
      </c>
      <c r="M162" s="32">
        <f>IFERROR(IF($B162="","",INDEX(所属情報!$E:$E,MATCH($A162,所属情報!$A:$A,0))),"")</f>
        <v>492213</v>
      </c>
      <c r="N162" s="175" t="str">
        <f t="shared" si="6"/>
        <v>西　亜孟 (3)</v>
      </c>
      <c r="O162" s="32" t="str">
        <f t="shared" si="7"/>
        <v>ﾆｼ ｱﾏﾝ</v>
      </c>
      <c r="P162" s="175" t="str">
        <f t="shared" si="8"/>
        <v>NISHI Aman (02)</v>
      </c>
      <c r="Q162" s="175" t="str">
        <f>IFERROR(IF($F162="","",INDEX(リスト!$AL:$AL,MATCH($F162,リスト!$AK:$AK,0))),"")</f>
        <v>40</v>
      </c>
      <c r="R162" s="32" t="str">
        <f>IFERROR(IF($K162="","",INDEX(リスト!$AO:$AO,MATCH($K162,リスト!$AN:$AN,0))),"")</f>
        <v>JPN</v>
      </c>
      <c r="S162" s="32" t="str">
        <f>IF($B162="","",RIGHT($G162*1000+100+COUNTIF($G$2:$G162,$G162),9))</f>
        <v>020917101</v>
      </c>
    </row>
    <row r="163" spans="1:19" ht="18" customHeight="1" x14ac:dyDescent="0.55000000000000004">
      <c r="A163" t="s">
        <v>1007</v>
      </c>
      <c r="B163">
        <v>162</v>
      </c>
      <c r="C163" t="s">
        <v>1914</v>
      </c>
      <c r="D163" t="s">
        <v>1915</v>
      </c>
      <c r="E163">
        <v>3</v>
      </c>
      <c r="F163" t="s">
        <v>177</v>
      </c>
      <c r="G163">
        <v>20030127</v>
      </c>
      <c r="H163" t="s">
        <v>1916</v>
      </c>
      <c r="I163" t="s">
        <v>1917</v>
      </c>
      <c r="J163" t="s">
        <v>1853</v>
      </c>
      <c r="K163" t="s">
        <v>72</v>
      </c>
      <c r="M163" s="32">
        <f>IFERROR(IF($B163="","",INDEX(所属情報!$E:$E,MATCH($A163,所属情報!$A:$A,0))),"")</f>
        <v>492213</v>
      </c>
      <c r="N163" s="175" t="str">
        <f t="shared" si="6"/>
        <v>田平　皓己 (3)</v>
      </c>
      <c r="O163" s="32" t="str">
        <f t="shared" si="7"/>
        <v>ﾀﾋﾞﾗ ｺｳｷ</v>
      </c>
      <c r="P163" s="175" t="str">
        <f t="shared" si="8"/>
        <v>TABIRA Koki (03)</v>
      </c>
      <c r="Q163" s="175" t="str">
        <f>IFERROR(IF($F163="","",INDEX(リスト!$AL:$AL,MATCH($F163,リスト!$AK:$AK,0))),"")</f>
        <v>28</v>
      </c>
      <c r="R163" s="32" t="str">
        <f>IFERROR(IF($K163="","",INDEX(リスト!$AO:$AO,MATCH($K163,リスト!$AN:$AN,0))),"")</f>
        <v>JPN</v>
      </c>
      <c r="S163" s="32" t="str">
        <f>IF($B163="","",RIGHT($G163*1000+100+COUNTIF($G$2:$G163,$G163),9))</f>
        <v>030127101</v>
      </c>
    </row>
    <row r="164" spans="1:19" ht="18" customHeight="1" x14ac:dyDescent="0.55000000000000004">
      <c r="A164" t="s">
        <v>1007</v>
      </c>
      <c r="B164">
        <v>163</v>
      </c>
      <c r="C164" t="s">
        <v>1918</v>
      </c>
      <c r="D164" t="s">
        <v>1919</v>
      </c>
      <c r="E164">
        <v>3</v>
      </c>
      <c r="F164" t="s">
        <v>229</v>
      </c>
      <c r="G164">
        <v>20011018</v>
      </c>
      <c r="H164" t="s">
        <v>1920</v>
      </c>
      <c r="I164" t="s">
        <v>1888</v>
      </c>
      <c r="J164" t="s">
        <v>1921</v>
      </c>
      <c r="K164" t="s">
        <v>72</v>
      </c>
      <c r="M164" s="32">
        <f>IFERROR(IF($B164="","",INDEX(所属情報!$E:$E,MATCH($A164,所属情報!$A:$A,0))),"")</f>
        <v>492213</v>
      </c>
      <c r="N164" s="175" t="str">
        <f t="shared" si="6"/>
        <v>池田　隆人 (3)</v>
      </c>
      <c r="O164" s="32" t="str">
        <f t="shared" si="7"/>
        <v>ｲｹﾀﾞ ﾘｭｳﾄ</v>
      </c>
      <c r="P164" s="175" t="str">
        <f t="shared" si="8"/>
        <v>IKEDA Ryuto (01)</v>
      </c>
      <c r="Q164" s="175" t="str">
        <f>IFERROR(IF($F164="","",INDEX(リスト!$AL:$AL,MATCH($F164,リスト!$AK:$AK,0))),"")</f>
        <v>41</v>
      </c>
      <c r="R164" s="32" t="str">
        <f>IFERROR(IF($K164="","",INDEX(リスト!$AO:$AO,MATCH($K164,リスト!$AN:$AN,0))),"")</f>
        <v>JPN</v>
      </c>
      <c r="S164" s="32" t="str">
        <f>IF($B164="","",RIGHT($G164*1000+100+COUNTIF($G$2:$G164,$G164),9))</f>
        <v>011018101</v>
      </c>
    </row>
    <row r="165" spans="1:19" ht="18" customHeight="1" x14ac:dyDescent="0.55000000000000004">
      <c r="A165" t="s">
        <v>1007</v>
      </c>
      <c r="B165">
        <v>164</v>
      </c>
      <c r="C165" t="s">
        <v>1922</v>
      </c>
      <c r="D165" t="s">
        <v>1923</v>
      </c>
      <c r="E165">
        <v>3</v>
      </c>
      <c r="F165" t="s">
        <v>177</v>
      </c>
      <c r="G165">
        <v>20020424</v>
      </c>
      <c r="H165" t="s">
        <v>1924</v>
      </c>
      <c r="I165" t="s">
        <v>1925</v>
      </c>
      <c r="J165" t="s">
        <v>1926</v>
      </c>
      <c r="K165" t="s">
        <v>72</v>
      </c>
      <c r="M165" s="32">
        <f>IFERROR(IF($B165="","",INDEX(所属情報!$E:$E,MATCH($A165,所属情報!$A:$A,0))),"")</f>
        <v>492213</v>
      </c>
      <c r="N165" s="175" t="str">
        <f t="shared" si="6"/>
        <v>馬場　勇弥 (3)</v>
      </c>
      <c r="O165" s="32" t="str">
        <f t="shared" si="7"/>
        <v>ﾊﾞﾊﾞ ﾕｳﾔ</v>
      </c>
      <c r="P165" s="175" t="str">
        <f t="shared" si="8"/>
        <v>BABA Yuya (02)</v>
      </c>
      <c r="Q165" s="175" t="str">
        <f>IFERROR(IF($F165="","",INDEX(リスト!$AL:$AL,MATCH($F165,リスト!$AK:$AK,0))),"")</f>
        <v>28</v>
      </c>
      <c r="R165" s="32" t="str">
        <f>IFERROR(IF($K165="","",INDEX(リスト!$AO:$AO,MATCH($K165,リスト!$AN:$AN,0))),"")</f>
        <v>JPN</v>
      </c>
      <c r="S165" s="32" t="str">
        <f>IF($B165="","",RIGHT($G165*1000+100+COUNTIF($G$2:$G165,$G165),9))</f>
        <v>020424101</v>
      </c>
    </row>
    <row r="166" spans="1:19" ht="18" customHeight="1" x14ac:dyDescent="0.55000000000000004">
      <c r="A166" t="s">
        <v>1007</v>
      </c>
      <c r="B166">
        <v>165</v>
      </c>
      <c r="C166" t="s">
        <v>1927</v>
      </c>
      <c r="D166" t="s">
        <v>1928</v>
      </c>
      <c r="E166">
        <v>3</v>
      </c>
      <c r="F166" t="s">
        <v>173</v>
      </c>
      <c r="G166">
        <v>20020413</v>
      </c>
      <c r="H166" t="s">
        <v>1929</v>
      </c>
      <c r="I166" t="s">
        <v>1521</v>
      </c>
      <c r="J166" t="s">
        <v>1829</v>
      </c>
      <c r="K166" t="s">
        <v>72</v>
      </c>
      <c r="M166" s="32">
        <f>IFERROR(IF($B166="","",INDEX(所属情報!$E:$E,MATCH($A166,所属情報!$A:$A,0))),"")</f>
        <v>492213</v>
      </c>
      <c r="N166" s="175" t="str">
        <f t="shared" si="6"/>
        <v>太田　潤 (3)</v>
      </c>
      <c r="O166" s="32" t="str">
        <f t="shared" si="7"/>
        <v>ｵｵﾀ ｼﾞｭﾝ</v>
      </c>
      <c r="P166" s="175" t="str">
        <f t="shared" si="8"/>
        <v>OTA Jun (02)</v>
      </c>
      <c r="Q166" s="175" t="str">
        <f>IFERROR(IF($F166="","",INDEX(リスト!$AL:$AL,MATCH($F166,リスト!$AK:$AK,0))),"")</f>
        <v>27</v>
      </c>
      <c r="R166" s="32" t="str">
        <f>IFERROR(IF($K166="","",INDEX(リスト!$AO:$AO,MATCH($K166,リスト!$AN:$AN,0))),"")</f>
        <v>JPN</v>
      </c>
      <c r="S166" s="32" t="str">
        <f>IF($B166="","",RIGHT($G166*1000+100+COUNTIF($G$2:$G166,$G166),9))</f>
        <v>020413101</v>
      </c>
    </row>
    <row r="167" spans="1:19" ht="18" customHeight="1" x14ac:dyDescent="0.55000000000000004">
      <c r="A167" t="s">
        <v>1007</v>
      </c>
      <c r="B167">
        <v>166</v>
      </c>
      <c r="C167" t="s">
        <v>1930</v>
      </c>
      <c r="D167" t="s">
        <v>1931</v>
      </c>
      <c r="E167" t="s">
        <v>1165</v>
      </c>
      <c r="F167" t="s">
        <v>181</v>
      </c>
      <c r="G167">
        <v>19990625</v>
      </c>
      <c r="H167" t="s">
        <v>1932</v>
      </c>
      <c r="I167" t="s">
        <v>1933</v>
      </c>
      <c r="J167" t="s">
        <v>1714</v>
      </c>
      <c r="K167" t="s">
        <v>72</v>
      </c>
      <c r="M167" s="32">
        <f>IFERROR(IF($B167="","",INDEX(所属情報!$E:$E,MATCH($A167,所属情報!$A:$A,0))),"")</f>
        <v>492213</v>
      </c>
      <c r="N167" s="175" t="str">
        <f t="shared" si="6"/>
        <v>下浦　大輝 (M2)</v>
      </c>
      <c r="O167" s="32" t="str">
        <f t="shared" si="7"/>
        <v>ｼﾓｳﾗ ﾋﾛｷ</v>
      </c>
      <c r="P167" s="175" t="str">
        <f t="shared" si="8"/>
        <v>SHIMOURA Hiroki (99)</v>
      </c>
      <c r="Q167" s="175" t="str">
        <f>IFERROR(IF($F167="","",INDEX(リスト!$AL:$AL,MATCH($F167,リスト!$AK:$AK,0))),"")</f>
        <v>29</v>
      </c>
      <c r="R167" s="32" t="str">
        <f>IFERROR(IF($K167="","",INDEX(リスト!$AO:$AO,MATCH($K167,リスト!$AN:$AN,0))),"")</f>
        <v>JPN</v>
      </c>
      <c r="S167" s="32" t="str">
        <f>IF($B167="","",RIGHT($G167*1000+100+COUNTIF($G$2:$G167,$G167),9))</f>
        <v>990625101</v>
      </c>
    </row>
    <row r="168" spans="1:19" ht="18" customHeight="1" x14ac:dyDescent="0.55000000000000004">
      <c r="A168" t="s">
        <v>1007</v>
      </c>
      <c r="B168">
        <v>167</v>
      </c>
      <c r="C168" t="s">
        <v>1934</v>
      </c>
      <c r="D168" t="s">
        <v>1935</v>
      </c>
      <c r="E168" t="s">
        <v>1165</v>
      </c>
      <c r="F168" t="s">
        <v>161</v>
      </c>
      <c r="G168">
        <v>19990408</v>
      </c>
      <c r="H168" t="s">
        <v>1936</v>
      </c>
      <c r="I168" t="s">
        <v>1937</v>
      </c>
      <c r="J168" t="s">
        <v>1938</v>
      </c>
      <c r="K168" t="s">
        <v>72</v>
      </c>
      <c r="M168" s="32">
        <f>IFERROR(IF($B168="","",INDEX(所属情報!$E:$E,MATCH($A168,所属情報!$A:$A,0))),"")</f>
        <v>492213</v>
      </c>
      <c r="N168" s="175" t="str">
        <f t="shared" si="6"/>
        <v>平田　雄大 (M2)</v>
      </c>
      <c r="O168" s="32" t="str">
        <f t="shared" si="7"/>
        <v>ﾋﾗﾀ ﾕｳﾀﾞｲ</v>
      </c>
      <c r="P168" s="175" t="str">
        <f t="shared" si="8"/>
        <v>HIRATA Yudai (99)</v>
      </c>
      <c r="Q168" s="175" t="str">
        <f>IFERROR(IF($F168="","",INDEX(リスト!$AL:$AL,MATCH($F168,リスト!$AK:$AK,0))),"")</f>
        <v>24</v>
      </c>
      <c r="R168" s="32" t="str">
        <f>IFERROR(IF($K168="","",INDEX(リスト!$AO:$AO,MATCH($K168,リスト!$AN:$AN,0))),"")</f>
        <v>JPN</v>
      </c>
      <c r="S168" s="32" t="str">
        <f>IF($B168="","",RIGHT($G168*1000+100+COUNTIF($G$2:$G168,$G168),9))</f>
        <v>990408101</v>
      </c>
    </row>
    <row r="169" spans="1:19" ht="18" customHeight="1" x14ac:dyDescent="0.55000000000000004">
      <c r="A169" t="s">
        <v>1007</v>
      </c>
      <c r="B169">
        <v>168</v>
      </c>
      <c r="C169" t="s">
        <v>1939</v>
      </c>
      <c r="D169" t="s">
        <v>1940</v>
      </c>
      <c r="E169">
        <v>3</v>
      </c>
      <c r="F169" t="s">
        <v>169</v>
      </c>
      <c r="G169">
        <v>20021202</v>
      </c>
      <c r="H169" t="s">
        <v>1941</v>
      </c>
      <c r="I169" t="s">
        <v>1942</v>
      </c>
      <c r="J169" t="s">
        <v>1603</v>
      </c>
      <c r="K169" t="s">
        <v>72</v>
      </c>
      <c r="M169" s="32">
        <f>IFERROR(IF($B169="","",INDEX(所属情報!$E:$E,MATCH($A169,所属情報!$A:$A,0))),"")</f>
        <v>492213</v>
      </c>
      <c r="N169" s="175" t="str">
        <f t="shared" si="6"/>
        <v>浦川　由樹 (3)</v>
      </c>
      <c r="O169" s="32" t="str">
        <f t="shared" si="7"/>
        <v>ｳﾗｶﾜ ﾖｼｷ</v>
      </c>
      <c r="P169" s="175" t="str">
        <f t="shared" si="8"/>
        <v>URAKAWA Yoshiki (02)</v>
      </c>
      <c r="Q169" s="175" t="str">
        <f>IFERROR(IF($F169="","",INDEX(リスト!$AL:$AL,MATCH($F169,リスト!$AK:$AK,0))),"")</f>
        <v>26</v>
      </c>
      <c r="R169" s="32" t="str">
        <f>IFERROR(IF($K169="","",INDEX(リスト!$AO:$AO,MATCH($K169,リスト!$AN:$AN,0))),"")</f>
        <v>JPN</v>
      </c>
      <c r="S169" s="32" t="str">
        <f>IF($B169="","",RIGHT($G169*1000+100+COUNTIF($G$2:$G169,$G169),9))</f>
        <v>021202101</v>
      </c>
    </row>
    <row r="170" spans="1:19" ht="18" customHeight="1" x14ac:dyDescent="0.55000000000000004">
      <c r="A170" t="s">
        <v>1007</v>
      </c>
      <c r="B170">
        <v>169</v>
      </c>
      <c r="C170" t="s">
        <v>1943</v>
      </c>
      <c r="D170" t="s">
        <v>1944</v>
      </c>
      <c r="E170" t="s">
        <v>1165</v>
      </c>
      <c r="F170" t="s">
        <v>173</v>
      </c>
      <c r="G170">
        <v>19990626</v>
      </c>
      <c r="H170" t="s">
        <v>1945</v>
      </c>
      <c r="I170" t="s">
        <v>1946</v>
      </c>
      <c r="J170" t="s">
        <v>1947</v>
      </c>
      <c r="K170" t="s">
        <v>72</v>
      </c>
      <c r="M170" s="32">
        <f>IFERROR(IF($B170="","",INDEX(所属情報!$E:$E,MATCH($A170,所属情報!$A:$A,0))),"")</f>
        <v>492213</v>
      </c>
      <c r="N170" s="175" t="str">
        <f t="shared" si="6"/>
        <v>青木　光 (M2)</v>
      </c>
      <c r="O170" s="32" t="str">
        <f t="shared" si="7"/>
        <v>ｱｵｷ ﾋｶﾙ</v>
      </c>
      <c r="P170" s="175" t="str">
        <f t="shared" si="8"/>
        <v>AOKI Hikaru (99)</v>
      </c>
      <c r="Q170" s="175" t="str">
        <f>IFERROR(IF($F170="","",INDEX(リスト!$AL:$AL,MATCH($F170,リスト!$AK:$AK,0))),"")</f>
        <v>27</v>
      </c>
      <c r="R170" s="32" t="str">
        <f>IFERROR(IF($K170="","",INDEX(リスト!$AO:$AO,MATCH($K170,リスト!$AN:$AN,0))),"")</f>
        <v>JPN</v>
      </c>
      <c r="S170" s="32" t="str">
        <f>IF($B170="","",RIGHT($G170*1000+100+COUNTIF($G$2:$G170,$G170),9))</f>
        <v>990626101</v>
      </c>
    </row>
    <row r="171" spans="1:19" ht="18" customHeight="1" x14ac:dyDescent="0.55000000000000004">
      <c r="A171" t="s">
        <v>1007</v>
      </c>
      <c r="B171">
        <v>170</v>
      </c>
      <c r="C171" t="s">
        <v>1948</v>
      </c>
      <c r="D171" t="s">
        <v>1949</v>
      </c>
      <c r="E171" t="s">
        <v>1165</v>
      </c>
      <c r="F171" t="s">
        <v>177</v>
      </c>
      <c r="G171">
        <v>20000329</v>
      </c>
      <c r="H171" t="s">
        <v>1950</v>
      </c>
      <c r="I171" t="s">
        <v>1172</v>
      </c>
      <c r="J171" t="s">
        <v>1951</v>
      </c>
      <c r="K171" t="s">
        <v>72</v>
      </c>
      <c r="M171" s="32">
        <f>IFERROR(IF($B171="","",INDEX(所属情報!$E:$E,MATCH($A171,所属情報!$A:$A,0))),"")</f>
        <v>492213</v>
      </c>
      <c r="N171" s="175" t="str">
        <f t="shared" si="6"/>
        <v>吉田　明大 (M2)</v>
      </c>
      <c r="O171" s="32" t="str">
        <f t="shared" si="7"/>
        <v>ﾖｼﾀﾞ ｱｷﾋﾛ</v>
      </c>
      <c r="P171" s="175" t="str">
        <f t="shared" si="8"/>
        <v>YOSHIDA Akihiro (00)</v>
      </c>
      <c r="Q171" s="175" t="str">
        <f>IFERROR(IF($F171="","",INDEX(リスト!$AL:$AL,MATCH($F171,リスト!$AK:$AK,0))),"")</f>
        <v>28</v>
      </c>
      <c r="R171" s="32" t="str">
        <f>IFERROR(IF($K171="","",INDEX(リスト!$AO:$AO,MATCH($K171,リスト!$AN:$AN,0))),"")</f>
        <v>JPN</v>
      </c>
      <c r="S171" s="32" t="str">
        <f>IF($B171="","",RIGHT($G171*1000+100+COUNTIF($G$2:$G171,$G171),9))</f>
        <v>000329101</v>
      </c>
    </row>
    <row r="172" spans="1:19" ht="18" customHeight="1" x14ac:dyDescent="0.55000000000000004">
      <c r="A172" t="s">
        <v>1007</v>
      </c>
      <c r="B172">
        <v>171</v>
      </c>
      <c r="C172" t="s">
        <v>1952</v>
      </c>
      <c r="D172" t="s">
        <v>1953</v>
      </c>
      <c r="E172">
        <v>2</v>
      </c>
      <c r="F172" t="s">
        <v>173</v>
      </c>
      <c r="G172">
        <v>20030726</v>
      </c>
      <c r="H172" t="s">
        <v>1954</v>
      </c>
      <c r="I172" t="s">
        <v>1543</v>
      </c>
      <c r="J172" t="s">
        <v>1955</v>
      </c>
      <c r="K172" t="s">
        <v>72</v>
      </c>
      <c r="M172" s="32">
        <f>IFERROR(IF($B172="","",INDEX(所属情報!$E:$E,MATCH($A172,所属情報!$A:$A,0))),"")</f>
        <v>492213</v>
      </c>
      <c r="N172" s="175" t="str">
        <f t="shared" si="6"/>
        <v>山本　真大 (2)</v>
      </c>
      <c r="O172" s="32" t="str">
        <f t="shared" si="7"/>
        <v>ﾔﾏﾓﾄ ﾏﾅﾄ</v>
      </c>
      <c r="P172" s="175" t="str">
        <f t="shared" si="8"/>
        <v>YAMAMOTO Manato (03)</v>
      </c>
      <c r="Q172" s="175" t="str">
        <f>IFERROR(IF($F172="","",INDEX(リスト!$AL:$AL,MATCH($F172,リスト!$AK:$AK,0))),"")</f>
        <v>27</v>
      </c>
      <c r="R172" s="32" t="str">
        <f>IFERROR(IF($K172="","",INDEX(リスト!$AO:$AO,MATCH($K172,リスト!$AN:$AN,0))),"")</f>
        <v>JPN</v>
      </c>
      <c r="S172" s="32" t="str">
        <f>IF($B172="","",RIGHT($G172*1000+100+COUNTIF($G$2:$G172,$G172),9))</f>
        <v>030726101</v>
      </c>
    </row>
    <row r="173" spans="1:19" ht="18" customHeight="1" x14ac:dyDescent="0.55000000000000004">
      <c r="A173" t="s">
        <v>1007</v>
      </c>
      <c r="B173">
        <v>172</v>
      </c>
      <c r="C173" t="s">
        <v>1956</v>
      </c>
      <c r="D173" t="s">
        <v>1957</v>
      </c>
      <c r="E173">
        <v>2</v>
      </c>
      <c r="F173" t="s">
        <v>173</v>
      </c>
      <c r="G173">
        <v>20011029</v>
      </c>
      <c r="H173" t="s">
        <v>1958</v>
      </c>
      <c r="I173" t="s">
        <v>1959</v>
      </c>
      <c r="J173" t="s">
        <v>1960</v>
      </c>
      <c r="K173" t="s">
        <v>72</v>
      </c>
      <c r="M173" s="32">
        <f>IFERROR(IF($B173="","",INDEX(所属情報!$E:$E,MATCH($A173,所属情報!$A:$A,0))),"")</f>
        <v>492213</v>
      </c>
      <c r="N173" s="175" t="str">
        <f t="shared" si="6"/>
        <v>諸岡　一也 (2)</v>
      </c>
      <c r="O173" s="32" t="str">
        <f t="shared" si="7"/>
        <v>ﾓﾛｵｶ ｶｽﾞﾔ</v>
      </c>
      <c r="P173" s="175" t="str">
        <f t="shared" si="8"/>
        <v>MOROOKA Kazuya (01)</v>
      </c>
      <c r="Q173" s="175" t="str">
        <f>IFERROR(IF($F173="","",INDEX(リスト!$AL:$AL,MATCH($F173,リスト!$AK:$AK,0))),"")</f>
        <v>27</v>
      </c>
      <c r="R173" s="32" t="str">
        <f>IFERROR(IF($K173="","",INDEX(リスト!$AO:$AO,MATCH($K173,リスト!$AN:$AN,0))),"")</f>
        <v>JPN</v>
      </c>
      <c r="S173" s="32" t="str">
        <f>IF($B173="","",RIGHT($G173*1000+100+COUNTIF($G$2:$G173,$G173),9))</f>
        <v>011029101</v>
      </c>
    </row>
    <row r="174" spans="1:19" ht="18" customHeight="1" x14ac:dyDescent="0.55000000000000004">
      <c r="A174" t="s">
        <v>1007</v>
      </c>
      <c r="B174">
        <v>173</v>
      </c>
      <c r="C174" t="s">
        <v>1961</v>
      </c>
      <c r="D174" t="s">
        <v>1962</v>
      </c>
      <c r="E174">
        <v>2</v>
      </c>
      <c r="F174" t="s">
        <v>177</v>
      </c>
      <c r="G174">
        <v>20030414</v>
      </c>
      <c r="H174" t="s">
        <v>1963</v>
      </c>
      <c r="I174" t="s">
        <v>1964</v>
      </c>
      <c r="J174" t="s">
        <v>1965</v>
      </c>
      <c r="K174" t="s">
        <v>72</v>
      </c>
      <c r="M174" s="32">
        <f>IFERROR(IF($B174="","",INDEX(所属情報!$E:$E,MATCH($A174,所属情報!$A:$A,0))),"")</f>
        <v>492213</v>
      </c>
      <c r="N174" s="175" t="str">
        <f t="shared" si="6"/>
        <v>中川　悠 (2)</v>
      </c>
      <c r="O174" s="32" t="str">
        <f t="shared" si="7"/>
        <v>ﾅｶｶﾞﾜ ﾕｳ</v>
      </c>
      <c r="P174" s="175" t="str">
        <f t="shared" si="8"/>
        <v>NAKAGAWA Yu (03)</v>
      </c>
      <c r="Q174" s="175" t="str">
        <f>IFERROR(IF($F174="","",INDEX(リスト!$AL:$AL,MATCH($F174,リスト!$AK:$AK,0))),"")</f>
        <v>28</v>
      </c>
      <c r="R174" s="32" t="str">
        <f>IFERROR(IF($K174="","",INDEX(リスト!$AO:$AO,MATCH($K174,リスト!$AN:$AN,0))),"")</f>
        <v>JPN</v>
      </c>
      <c r="S174" s="32" t="str">
        <f>IF($B174="","",RIGHT($G174*1000+100+COUNTIF($G$2:$G174,$G174),9))</f>
        <v>030414101</v>
      </c>
    </row>
    <row r="175" spans="1:19" ht="18" customHeight="1" x14ac:dyDescent="0.55000000000000004">
      <c r="A175" t="s">
        <v>1007</v>
      </c>
      <c r="B175">
        <v>174</v>
      </c>
      <c r="C175" t="s">
        <v>1966</v>
      </c>
      <c r="D175" t="s">
        <v>1967</v>
      </c>
      <c r="E175">
        <v>2</v>
      </c>
      <c r="F175" t="s">
        <v>173</v>
      </c>
      <c r="G175">
        <v>20030811</v>
      </c>
      <c r="H175" t="s">
        <v>1968</v>
      </c>
      <c r="I175" t="s">
        <v>1232</v>
      </c>
      <c r="J175" t="s">
        <v>1969</v>
      </c>
      <c r="K175" t="s">
        <v>72</v>
      </c>
      <c r="M175" s="32">
        <f>IFERROR(IF($B175="","",INDEX(所属情報!$E:$E,MATCH($A175,所属情報!$A:$A,0))),"")</f>
        <v>492213</v>
      </c>
      <c r="N175" s="175" t="str">
        <f t="shared" si="6"/>
        <v>中村　大雅 (2)</v>
      </c>
      <c r="O175" s="32" t="str">
        <f t="shared" si="7"/>
        <v>ﾅｶﾑﾗ ﾀｲｶﾞ</v>
      </c>
      <c r="P175" s="175" t="str">
        <f t="shared" si="8"/>
        <v>NAKAMURA Taiga (03)</v>
      </c>
      <c r="Q175" s="175" t="str">
        <f>IFERROR(IF($F175="","",INDEX(リスト!$AL:$AL,MATCH($F175,リスト!$AK:$AK,0))),"")</f>
        <v>27</v>
      </c>
      <c r="R175" s="32" t="str">
        <f>IFERROR(IF($K175="","",INDEX(リスト!$AO:$AO,MATCH($K175,リスト!$AN:$AN,0))),"")</f>
        <v>JPN</v>
      </c>
      <c r="S175" s="32" t="str">
        <f>IF($B175="","",RIGHT($G175*1000+100+COUNTIF($G$2:$G175,$G175),9))</f>
        <v>030811101</v>
      </c>
    </row>
    <row r="176" spans="1:19" ht="18" customHeight="1" x14ac:dyDescent="0.55000000000000004">
      <c r="A176" t="s">
        <v>1007</v>
      </c>
      <c r="B176">
        <v>175</v>
      </c>
      <c r="C176" t="s">
        <v>1970</v>
      </c>
      <c r="D176" t="s">
        <v>1971</v>
      </c>
      <c r="E176">
        <v>2</v>
      </c>
      <c r="F176" t="s">
        <v>189</v>
      </c>
      <c r="G176">
        <v>20040325</v>
      </c>
      <c r="H176" t="s">
        <v>1972</v>
      </c>
      <c r="I176" t="s">
        <v>1521</v>
      </c>
      <c r="J176" t="s">
        <v>1243</v>
      </c>
      <c r="K176" t="s">
        <v>72</v>
      </c>
      <c r="M176" s="32">
        <f>IFERROR(IF($B176="","",INDEX(所属情報!$E:$E,MATCH($A176,所属情報!$A:$A,0))),"")</f>
        <v>492213</v>
      </c>
      <c r="N176" s="175" t="str">
        <f t="shared" si="6"/>
        <v>太田　陸 (2)</v>
      </c>
      <c r="O176" s="32" t="str">
        <f t="shared" si="7"/>
        <v>ｵｵﾀ ﾘｸ</v>
      </c>
      <c r="P176" s="175" t="str">
        <f t="shared" si="8"/>
        <v>OTA Riku (04)</v>
      </c>
      <c r="Q176" s="175" t="str">
        <f>IFERROR(IF($F176="","",INDEX(リスト!$AL:$AL,MATCH($F176,リスト!$AK:$AK,0))),"")</f>
        <v>31</v>
      </c>
      <c r="R176" s="32" t="str">
        <f>IFERROR(IF($K176="","",INDEX(リスト!$AO:$AO,MATCH($K176,リスト!$AN:$AN,0))),"")</f>
        <v>JPN</v>
      </c>
      <c r="S176" s="32" t="str">
        <f>IF($B176="","",RIGHT($G176*1000+100+COUNTIF($G$2:$G176,$G176),9))</f>
        <v>040325101</v>
      </c>
    </row>
    <row r="177" spans="1:19" ht="18" customHeight="1" x14ac:dyDescent="0.55000000000000004">
      <c r="A177" t="s">
        <v>1007</v>
      </c>
      <c r="B177">
        <v>176</v>
      </c>
      <c r="C177" t="s">
        <v>1973</v>
      </c>
      <c r="D177" t="s">
        <v>1974</v>
      </c>
      <c r="E177">
        <v>2</v>
      </c>
      <c r="F177" t="s">
        <v>173</v>
      </c>
      <c r="G177">
        <v>20030412</v>
      </c>
      <c r="H177" t="s">
        <v>1975</v>
      </c>
      <c r="I177" t="s">
        <v>1976</v>
      </c>
      <c r="J177" t="s">
        <v>1977</v>
      </c>
      <c r="K177" t="s">
        <v>72</v>
      </c>
      <c r="M177" s="32">
        <f>IFERROR(IF($B177="","",INDEX(所属情報!$E:$E,MATCH($A177,所属情報!$A:$A,0))),"")</f>
        <v>492213</v>
      </c>
      <c r="N177" s="175" t="str">
        <f t="shared" si="6"/>
        <v>福井　清流 (2)</v>
      </c>
      <c r="O177" s="32" t="str">
        <f t="shared" si="7"/>
        <v>ﾌｸｲ ｷｵﾗ</v>
      </c>
      <c r="P177" s="175" t="str">
        <f t="shared" si="8"/>
        <v>FUKUI Kiora (03)</v>
      </c>
      <c r="Q177" s="175" t="str">
        <f>IFERROR(IF($F177="","",INDEX(リスト!$AL:$AL,MATCH($F177,リスト!$AK:$AK,0))),"")</f>
        <v>27</v>
      </c>
      <c r="R177" s="32" t="str">
        <f>IFERROR(IF($K177="","",INDEX(リスト!$AO:$AO,MATCH($K177,リスト!$AN:$AN,0))),"")</f>
        <v>JPN</v>
      </c>
      <c r="S177" s="32" t="str">
        <f>IF($B177="","",RIGHT($G177*1000+100+COUNTIF($G$2:$G177,$G177),9))</f>
        <v>030412101</v>
      </c>
    </row>
    <row r="178" spans="1:19" ht="18" customHeight="1" x14ac:dyDescent="0.55000000000000004">
      <c r="A178" t="s">
        <v>1007</v>
      </c>
      <c r="B178">
        <v>177</v>
      </c>
      <c r="C178" t="s">
        <v>1978</v>
      </c>
      <c r="D178" t="s">
        <v>1979</v>
      </c>
      <c r="E178">
        <v>2</v>
      </c>
      <c r="F178" t="s">
        <v>157</v>
      </c>
      <c r="G178">
        <v>20031218</v>
      </c>
      <c r="H178" t="s">
        <v>1980</v>
      </c>
      <c r="I178" t="s">
        <v>1493</v>
      </c>
      <c r="J178" t="s">
        <v>1889</v>
      </c>
      <c r="K178" t="s">
        <v>72</v>
      </c>
      <c r="M178" s="32">
        <f>IFERROR(IF($B178="","",INDEX(所属情報!$E:$E,MATCH($A178,所属情報!$A:$A,0))),"")</f>
        <v>492213</v>
      </c>
      <c r="N178" s="175" t="str">
        <f t="shared" si="6"/>
        <v>山田　晃大 (2)</v>
      </c>
      <c r="O178" s="32" t="str">
        <f t="shared" si="7"/>
        <v>ﾔﾏﾀﾞ ｺｳﾀﾞｲ</v>
      </c>
      <c r="P178" s="175" t="str">
        <f t="shared" si="8"/>
        <v>YAMADA Kodai (03)</v>
      </c>
      <c r="Q178" s="175" t="str">
        <f>IFERROR(IF($F178="","",INDEX(リスト!$AL:$AL,MATCH($F178,リスト!$AK:$AK,0))),"")</f>
        <v>23</v>
      </c>
      <c r="R178" s="32" t="str">
        <f>IFERROR(IF($K178="","",INDEX(リスト!$AO:$AO,MATCH($K178,リスト!$AN:$AN,0))),"")</f>
        <v>JPN</v>
      </c>
      <c r="S178" s="32" t="str">
        <f>IF($B178="","",RIGHT($G178*1000+100+COUNTIF($G$2:$G178,$G178),9))</f>
        <v>031218101</v>
      </c>
    </row>
    <row r="179" spans="1:19" ht="18" customHeight="1" x14ac:dyDescent="0.55000000000000004">
      <c r="A179" t="s">
        <v>1007</v>
      </c>
      <c r="B179">
        <v>178</v>
      </c>
      <c r="C179" t="s">
        <v>1981</v>
      </c>
      <c r="D179" t="s">
        <v>1982</v>
      </c>
      <c r="E179">
        <v>2</v>
      </c>
      <c r="F179" t="s">
        <v>177</v>
      </c>
      <c r="G179">
        <v>20030927</v>
      </c>
      <c r="H179" t="s">
        <v>1983</v>
      </c>
      <c r="I179" t="s">
        <v>1984</v>
      </c>
      <c r="J179" t="s">
        <v>1471</v>
      </c>
      <c r="K179" t="s">
        <v>72</v>
      </c>
      <c r="M179" s="32">
        <f>IFERROR(IF($B179="","",INDEX(所属情報!$E:$E,MATCH($A179,所属情報!$A:$A,0))),"")</f>
        <v>492213</v>
      </c>
      <c r="N179" s="175" t="str">
        <f t="shared" si="6"/>
        <v>藤田　勇人 (2)</v>
      </c>
      <c r="O179" s="32" t="str">
        <f t="shared" si="7"/>
        <v>ﾌｼﾞﾀ ﾕｳﾄ</v>
      </c>
      <c r="P179" s="175" t="str">
        <f t="shared" si="8"/>
        <v>FUJITA Yuto (03)</v>
      </c>
      <c r="Q179" s="175" t="str">
        <f>IFERROR(IF($F179="","",INDEX(リスト!$AL:$AL,MATCH($F179,リスト!$AK:$AK,0))),"")</f>
        <v>28</v>
      </c>
      <c r="R179" s="32" t="str">
        <f>IFERROR(IF($K179="","",INDEX(リスト!$AO:$AO,MATCH($K179,リスト!$AN:$AN,0))),"")</f>
        <v>JPN</v>
      </c>
      <c r="S179" s="32" t="str">
        <f>IF($B179="","",RIGHT($G179*1000+100+COUNTIF($G$2:$G179,$G179),9))</f>
        <v>030927101</v>
      </c>
    </row>
    <row r="180" spans="1:19" ht="18" customHeight="1" x14ac:dyDescent="0.55000000000000004">
      <c r="A180" t="s">
        <v>1007</v>
      </c>
      <c r="B180">
        <v>179</v>
      </c>
      <c r="C180" t="s">
        <v>1985</v>
      </c>
      <c r="D180" t="s">
        <v>1986</v>
      </c>
      <c r="E180">
        <v>2</v>
      </c>
      <c r="F180" t="s">
        <v>173</v>
      </c>
      <c r="G180">
        <v>20030905</v>
      </c>
      <c r="H180" t="s">
        <v>1987</v>
      </c>
      <c r="I180" t="s">
        <v>1988</v>
      </c>
      <c r="J180" t="s">
        <v>1223</v>
      </c>
      <c r="K180" t="s">
        <v>72</v>
      </c>
      <c r="M180" s="32">
        <f>IFERROR(IF($B180="","",INDEX(所属情報!$E:$E,MATCH($A180,所属情報!$A:$A,0))),"")</f>
        <v>492213</v>
      </c>
      <c r="N180" s="175" t="str">
        <f t="shared" si="6"/>
        <v>南野　佑貴 (2)</v>
      </c>
      <c r="O180" s="32" t="str">
        <f t="shared" si="7"/>
        <v>ﾐﾅﾐﾉ ﾕｳｷ</v>
      </c>
      <c r="P180" s="175" t="str">
        <f t="shared" si="8"/>
        <v>MINAMINO Yuki (03)</v>
      </c>
      <c r="Q180" s="175" t="str">
        <f>IFERROR(IF($F180="","",INDEX(リスト!$AL:$AL,MATCH($F180,リスト!$AK:$AK,0))),"")</f>
        <v>27</v>
      </c>
      <c r="R180" s="32" t="str">
        <f>IFERROR(IF($K180="","",INDEX(リスト!$AO:$AO,MATCH($K180,リスト!$AN:$AN,0))),"")</f>
        <v>JPN</v>
      </c>
      <c r="S180" s="32" t="str">
        <f>IF($B180="","",RIGHT($G180*1000+100+COUNTIF($G$2:$G180,$G180),9))</f>
        <v>030905101</v>
      </c>
    </row>
    <row r="181" spans="1:19" ht="18" customHeight="1" x14ac:dyDescent="0.55000000000000004">
      <c r="A181" t="s">
        <v>1007</v>
      </c>
      <c r="B181">
        <v>180</v>
      </c>
      <c r="C181" t="s">
        <v>1989</v>
      </c>
      <c r="D181" t="s">
        <v>1990</v>
      </c>
      <c r="E181">
        <v>2</v>
      </c>
      <c r="F181" t="s">
        <v>185</v>
      </c>
      <c r="G181">
        <v>20040323</v>
      </c>
      <c r="H181" t="s">
        <v>1991</v>
      </c>
      <c r="I181" t="s">
        <v>1276</v>
      </c>
      <c r="J181" t="s">
        <v>1992</v>
      </c>
      <c r="K181" t="s">
        <v>72</v>
      </c>
      <c r="M181" s="32">
        <f>IFERROR(IF($B181="","",INDEX(所属情報!$E:$E,MATCH($A181,所属情報!$A:$A,0))),"")</f>
        <v>492213</v>
      </c>
      <c r="N181" s="175" t="str">
        <f t="shared" si="6"/>
        <v>岡本　隆太 (2)</v>
      </c>
      <c r="O181" s="32" t="str">
        <f t="shared" si="7"/>
        <v>ｵｶﾓﾄ ﾘｭｳﾀ</v>
      </c>
      <c r="P181" s="175" t="str">
        <f t="shared" si="8"/>
        <v>OKAMOTO Ryuta (04)</v>
      </c>
      <c r="Q181" s="175" t="str">
        <f>IFERROR(IF($F181="","",INDEX(リスト!$AL:$AL,MATCH($F181,リスト!$AK:$AK,0))),"")</f>
        <v>30</v>
      </c>
      <c r="R181" s="32" t="str">
        <f>IFERROR(IF($K181="","",INDEX(リスト!$AO:$AO,MATCH($K181,リスト!$AN:$AN,0))),"")</f>
        <v>JPN</v>
      </c>
      <c r="S181" s="32" t="str">
        <f>IF($B181="","",RIGHT($G181*1000+100+COUNTIF($G$2:$G181,$G181),9))</f>
        <v>040323101</v>
      </c>
    </row>
    <row r="182" spans="1:19" ht="18" customHeight="1" x14ac:dyDescent="0.55000000000000004">
      <c r="A182" t="s">
        <v>1007</v>
      </c>
      <c r="B182">
        <v>181</v>
      </c>
      <c r="C182" t="s">
        <v>1993</v>
      </c>
      <c r="D182" t="s">
        <v>1994</v>
      </c>
      <c r="E182">
        <v>2</v>
      </c>
      <c r="F182" t="s">
        <v>177</v>
      </c>
      <c r="G182">
        <v>20030803</v>
      </c>
      <c r="H182" t="s">
        <v>1995</v>
      </c>
      <c r="I182" t="s">
        <v>1996</v>
      </c>
      <c r="J182" t="s">
        <v>1997</v>
      </c>
      <c r="K182" t="s">
        <v>72</v>
      </c>
      <c r="M182" s="32">
        <f>IFERROR(IF($B182="","",INDEX(所属情報!$E:$E,MATCH($A182,所属情報!$A:$A,0))),"")</f>
        <v>492213</v>
      </c>
      <c r="N182" s="175" t="str">
        <f t="shared" si="6"/>
        <v>嘉勢　悠夏 (2)</v>
      </c>
      <c r="O182" s="32" t="str">
        <f t="shared" si="7"/>
        <v>ｶｾ ﾕｳｶ</v>
      </c>
      <c r="P182" s="175" t="str">
        <f t="shared" si="8"/>
        <v>KASE Yuka (03)</v>
      </c>
      <c r="Q182" s="175" t="str">
        <f>IFERROR(IF($F182="","",INDEX(リスト!$AL:$AL,MATCH($F182,リスト!$AK:$AK,0))),"")</f>
        <v>28</v>
      </c>
      <c r="R182" s="32" t="str">
        <f>IFERROR(IF($K182="","",INDEX(リスト!$AO:$AO,MATCH($K182,リスト!$AN:$AN,0))),"")</f>
        <v>JPN</v>
      </c>
      <c r="S182" s="32" t="str">
        <f>IF($B182="","",RIGHT($G182*1000+100+COUNTIF($G$2:$G182,$G182),9))</f>
        <v>030803101</v>
      </c>
    </row>
    <row r="183" spans="1:19" ht="18" customHeight="1" x14ac:dyDescent="0.55000000000000004">
      <c r="A183" t="s">
        <v>1007</v>
      </c>
      <c r="B183">
        <v>182</v>
      </c>
      <c r="C183" t="s">
        <v>1998</v>
      </c>
      <c r="D183" t="s">
        <v>1999</v>
      </c>
      <c r="E183">
        <v>2</v>
      </c>
      <c r="F183" t="s">
        <v>209</v>
      </c>
      <c r="G183">
        <v>20030908</v>
      </c>
      <c r="H183" t="s">
        <v>2000</v>
      </c>
      <c r="I183" t="s">
        <v>2001</v>
      </c>
      <c r="J183" t="s">
        <v>1438</v>
      </c>
      <c r="K183" t="s">
        <v>72</v>
      </c>
      <c r="M183" s="32">
        <f>IFERROR(IF($B183="","",INDEX(所属情報!$E:$E,MATCH($A183,所属情報!$A:$A,0))),"")</f>
        <v>492213</v>
      </c>
      <c r="N183" s="175" t="str">
        <f t="shared" si="6"/>
        <v>新居　駿介 (2)</v>
      </c>
      <c r="O183" s="32" t="str">
        <f t="shared" si="7"/>
        <v>ﾆｲ ｼｭﾝｽｹ</v>
      </c>
      <c r="P183" s="175" t="str">
        <f t="shared" si="8"/>
        <v>NII Shunsuke (03)</v>
      </c>
      <c r="Q183" s="175" t="str">
        <f>IFERROR(IF($F183="","",INDEX(リスト!$AL:$AL,MATCH($F183,リスト!$AK:$AK,0))),"")</f>
        <v>36</v>
      </c>
      <c r="R183" s="32" t="str">
        <f>IFERROR(IF($K183="","",INDEX(リスト!$AO:$AO,MATCH($K183,リスト!$AN:$AN,0))),"")</f>
        <v>JPN</v>
      </c>
      <c r="S183" s="32" t="str">
        <f>IF($B183="","",RIGHT($G183*1000+100+COUNTIF($G$2:$G183,$G183),9))</f>
        <v>030908101</v>
      </c>
    </row>
    <row r="184" spans="1:19" ht="18" customHeight="1" x14ac:dyDescent="0.55000000000000004">
      <c r="A184" t="s">
        <v>1007</v>
      </c>
      <c r="B184">
        <v>183</v>
      </c>
      <c r="C184" t="s">
        <v>2002</v>
      </c>
      <c r="D184" t="s">
        <v>2003</v>
      </c>
      <c r="E184">
        <v>2</v>
      </c>
      <c r="F184" t="s">
        <v>149</v>
      </c>
      <c r="G184">
        <v>20040124</v>
      </c>
      <c r="H184" t="s">
        <v>2004</v>
      </c>
      <c r="I184" t="s">
        <v>1530</v>
      </c>
      <c r="J184" t="s">
        <v>1359</v>
      </c>
      <c r="K184" t="s">
        <v>72</v>
      </c>
      <c r="M184" s="32">
        <f>IFERROR(IF($B184="","",INDEX(所属情報!$E:$E,MATCH($A184,所属情報!$A:$A,0))),"")</f>
        <v>492213</v>
      </c>
      <c r="N184" s="175" t="str">
        <f t="shared" si="6"/>
        <v>牧野　光晟 (2)</v>
      </c>
      <c r="O184" s="32" t="str">
        <f t="shared" si="7"/>
        <v>ﾏｷﾉ ｺｳｾｲ</v>
      </c>
      <c r="P184" s="175" t="str">
        <f t="shared" si="8"/>
        <v>MAKINO Kosei (04)</v>
      </c>
      <c r="Q184" s="175" t="str">
        <f>IFERROR(IF($F184="","",INDEX(リスト!$AL:$AL,MATCH($F184,リスト!$AK:$AK,0))),"")</f>
        <v>21</v>
      </c>
      <c r="R184" s="32" t="str">
        <f>IFERROR(IF($K184="","",INDEX(リスト!$AO:$AO,MATCH($K184,リスト!$AN:$AN,0))),"")</f>
        <v>JPN</v>
      </c>
      <c r="S184" s="32" t="str">
        <f>IF($B184="","",RIGHT($G184*1000+100+COUNTIF($G$2:$G184,$G184),9))</f>
        <v>040124101</v>
      </c>
    </row>
    <row r="185" spans="1:19" ht="18" customHeight="1" x14ac:dyDescent="0.55000000000000004">
      <c r="A185" t="s">
        <v>1007</v>
      </c>
      <c r="B185">
        <v>184</v>
      </c>
      <c r="C185" t="s">
        <v>2005</v>
      </c>
      <c r="D185" t="s">
        <v>2006</v>
      </c>
      <c r="E185">
        <v>2</v>
      </c>
      <c r="F185" t="s">
        <v>177</v>
      </c>
      <c r="G185">
        <v>20040105</v>
      </c>
      <c r="H185" t="s">
        <v>2007</v>
      </c>
      <c r="I185" t="s">
        <v>2008</v>
      </c>
      <c r="J185" t="s">
        <v>2009</v>
      </c>
      <c r="K185" t="s">
        <v>72</v>
      </c>
      <c r="M185" s="32">
        <f>IFERROR(IF($B185="","",INDEX(所属情報!$E:$E,MATCH($A185,所属情報!$A:$A,0))),"")</f>
        <v>492213</v>
      </c>
      <c r="N185" s="175" t="str">
        <f t="shared" si="6"/>
        <v>澤田　武丸 (2)</v>
      </c>
      <c r="O185" s="32" t="str">
        <f t="shared" si="7"/>
        <v>ｻﾜﾀﾞ ﾀｹﾏﾙ</v>
      </c>
      <c r="P185" s="175" t="str">
        <f t="shared" si="8"/>
        <v>SAWADA Takemaru (04)</v>
      </c>
      <c r="Q185" s="175" t="str">
        <f>IFERROR(IF($F185="","",INDEX(リスト!$AL:$AL,MATCH($F185,リスト!$AK:$AK,0))),"")</f>
        <v>28</v>
      </c>
      <c r="R185" s="32" t="str">
        <f>IFERROR(IF($K185="","",INDEX(リスト!$AO:$AO,MATCH($K185,リスト!$AN:$AN,0))),"")</f>
        <v>JPN</v>
      </c>
      <c r="S185" s="32" t="str">
        <f>IF($B185="","",RIGHT($G185*1000+100+COUNTIF($G$2:$G185,$G185),9))</f>
        <v>040105101</v>
      </c>
    </row>
    <row r="186" spans="1:19" ht="18" customHeight="1" x14ac:dyDescent="0.55000000000000004">
      <c r="A186" t="s">
        <v>1007</v>
      </c>
      <c r="B186">
        <v>185</v>
      </c>
      <c r="C186" t="s">
        <v>2010</v>
      </c>
      <c r="D186" t="s">
        <v>2011</v>
      </c>
      <c r="E186">
        <v>2</v>
      </c>
      <c r="F186" t="s">
        <v>173</v>
      </c>
      <c r="G186">
        <v>20040212</v>
      </c>
      <c r="H186" t="s">
        <v>2012</v>
      </c>
      <c r="I186" t="s">
        <v>2013</v>
      </c>
      <c r="J186" t="s">
        <v>1168</v>
      </c>
      <c r="K186" t="s">
        <v>72</v>
      </c>
      <c r="M186" s="32">
        <f>IFERROR(IF($B186="","",INDEX(所属情報!$E:$E,MATCH($A186,所属情報!$A:$A,0))),"")</f>
        <v>492213</v>
      </c>
      <c r="N186" s="175" t="str">
        <f t="shared" si="6"/>
        <v>岩崎　拓生 (2)</v>
      </c>
      <c r="O186" s="32" t="str">
        <f t="shared" si="7"/>
        <v>ｲﾜｻｷ ﾀｸﾐ</v>
      </c>
      <c r="P186" s="175" t="str">
        <f t="shared" si="8"/>
        <v>IWASAKI Takumi (04)</v>
      </c>
      <c r="Q186" s="175" t="str">
        <f>IFERROR(IF($F186="","",INDEX(リスト!$AL:$AL,MATCH($F186,リスト!$AK:$AK,0))),"")</f>
        <v>27</v>
      </c>
      <c r="R186" s="32" t="str">
        <f>IFERROR(IF($K186="","",INDEX(リスト!$AO:$AO,MATCH($K186,リスト!$AN:$AN,0))),"")</f>
        <v>JPN</v>
      </c>
      <c r="S186" s="32" t="str">
        <f>IF($B186="","",RIGHT($G186*1000+100+COUNTIF($G$2:$G186,$G186),9))</f>
        <v>040212101</v>
      </c>
    </row>
    <row r="187" spans="1:19" ht="18" customHeight="1" x14ac:dyDescent="0.55000000000000004">
      <c r="A187" t="s">
        <v>1007</v>
      </c>
      <c r="B187">
        <v>186</v>
      </c>
      <c r="C187" t="s">
        <v>2014</v>
      </c>
      <c r="D187" t="s">
        <v>2015</v>
      </c>
      <c r="E187">
        <v>2</v>
      </c>
      <c r="F187" t="s">
        <v>173</v>
      </c>
      <c r="G187">
        <v>20031227</v>
      </c>
      <c r="H187" t="s">
        <v>2016</v>
      </c>
      <c r="I187" t="s">
        <v>2017</v>
      </c>
      <c r="J187" t="s">
        <v>1424</v>
      </c>
      <c r="K187" t="s">
        <v>72</v>
      </c>
      <c r="M187" s="32">
        <f>IFERROR(IF($B187="","",INDEX(所属情報!$E:$E,MATCH($A187,所属情報!$A:$A,0))),"")</f>
        <v>492213</v>
      </c>
      <c r="N187" s="175" t="str">
        <f t="shared" si="6"/>
        <v>秋山　鴻太 (2)</v>
      </c>
      <c r="O187" s="32" t="str">
        <f t="shared" si="7"/>
        <v>ｱｷﾔﾏ ｺｳﾀ</v>
      </c>
      <c r="P187" s="175" t="str">
        <f t="shared" si="8"/>
        <v>AKIYAMA Kota (03)</v>
      </c>
      <c r="Q187" s="175" t="str">
        <f>IFERROR(IF($F187="","",INDEX(リスト!$AL:$AL,MATCH($F187,リスト!$AK:$AK,0))),"")</f>
        <v>27</v>
      </c>
      <c r="R187" s="32" t="str">
        <f>IFERROR(IF($K187="","",INDEX(リスト!$AO:$AO,MATCH($K187,リスト!$AN:$AN,0))),"")</f>
        <v>JPN</v>
      </c>
      <c r="S187" s="32" t="str">
        <f>IF($B187="","",RIGHT($G187*1000+100+COUNTIF($G$2:$G187,$G187),9))</f>
        <v>031227102</v>
      </c>
    </row>
    <row r="188" spans="1:19" ht="18" customHeight="1" x14ac:dyDescent="0.55000000000000004">
      <c r="A188" t="s">
        <v>1007</v>
      </c>
      <c r="B188">
        <v>187</v>
      </c>
      <c r="C188" t="s">
        <v>2018</v>
      </c>
      <c r="D188" t="s">
        <v>1878</v>
      </c>
      <c r="E188">
        <v>2</v>
      </c>
      <c r="F188" t="s">
        <v>217</v>
      </c>
      <c r="G188">
        <v>20031023</v>
      </c>
      <c r="H188" t="s">
        <v>2019</v>
      </c>
      <c r="I188" t="s">
        <v>1334</v>
      </c>
      <c r="J188" t="s">
        <v>1853</v>
      </c>
      <c r="K188" t="s">
        <v>72</v>
      </c>
      <c r="M188" s="32">
        <f>IFERROR(IF($B188="","",INDEX(所属情報!$E:$E,MATCH($A188,所属情報!$A:$A,0))),"")</f>
        <v>492213</v>
      </c>
      <c r="N188" s="175" t="str">
        <f t="shared" si="6"/>
        <v>林　亘希 (2)</v>
      </c>
      <c r="O188" s="32" t="str">
        <f t="shared" si="7"/>
        <v>ﾊﾔｼ ｺｳｷ</v>
      </c>
      <c r="P188" s="175" t="str">
        <f t="shared" si="8"/>
        <v>HAYASHI Koki (03)</v>
      </c>
      <c r="Q188" s="175" t="str">
        <f>IFERROR(IF($F188="","",INDEX(リスト!$AL:$AL,MATCH($F188,リスト!$AK:$AK,0))),"")</f>
        <v>38</v>
      </c>
      <c r="R188" s="32" t="str">
        <f>IFERROR(IF($K188="","",INDEX(リスト!$AO:$AO,MATCH($K188,リスト!$AN:$AN,0))),"")</f>
        <v>JPN</v>
      </c>
      <c r="S188" s="32" t="str">
        <f>IF($B188="","",RIGHT($G188*1000+100+COUNTIF($G$2:$G188,$G188),9))</f>
        <v>031023101</v>
      </c>
    </row>
    <row r="189" spans="1:19" ht="18" customHeight="1" x14ac:dyDescent="0.55000000000000004">
      <c r="A189" t="s">
        <v>1007</v>
      </c>
      <c r="B189">
        <v>188</v>
      </c>
      <c r="C189" t="s">
        <v>2020</v>
      </c>
      <c r="D189" t="s">
        <v>2021</v>
      </c>
      <c r="E189">
        <v>2</v>
      </c>
      <c r="F189" t="s">
        <v>205</v>
      </c>
      <c r="G189">
        <v>20031213</v>
      </c>
      <c r="H189" t="s">
        <v>2022</v>
      </c>
      <c r="I189" t="s">
        <v>2023</v>
      </c>
      <c r="J189" t="s">
        <v>1737</v>
      </c>
      <c r="K189" t="s">
        <v>72</v>
      </c>
      <c r="M189" s="32">
        <f>IFERROR(IF($B189="","",INDEX(所属情報!$E:$E,MATCH($A189,所属情報!$A:$A,0))),"")</f>
        <v>492213</v>
      </c>
      <c r="N189" s="175" t="str">
        <f t="shared" si="6"/>
        <v>吉川　和真 (2)</v>
      </c>
      <c r="O189" s="32" t="str">
        <f t="shared" si="7"/>
        <v>ﾖｼｶﾜ ｶｽﾞﾏ</v>
      </c>
      <c r="P189" s="175" t="str">
        <f t="shared" si="8"/>
        <v>YOSHIKAWA Kazuma (03)</v>
      </c>
      <c r="Q189" s="175" t="str">
        <f>IFERROR(IF($F189="","",INDEX(リスト!$AL:$AL,MATCH($F189,リスト!$AK:$AK,0))),"")</f>
        <v>35</v>
      </c>
      <c r="R189" s="32" t="str">
        <f>IFERROR(IF($K189="","",INDEX(リスト!$AO:$AO,MATCH($K189,リスト!$AN:$AN,0))),"")</f>
        <v>JPN</v>
      </c>
      <c r="S189" s="32" t="str">
        <f>IF($B189="","",RIGHT($G189*1000+100+COUNTIF($G$2:$G189,$G189),9))</f>
        <v>031213102</v>
      </c>
    </row>
    <row r="190" spans="1:19" ht="18" customHeight="1" x14ac:dyDescent="0.55000000000000004">
      <c r="A190" t="s">
        <v>1007</v>
      </c>
      <c r="B190">
        <v>189</v>
      </c>
      <c r="C190" t="s">
        <v>2024</v>
      </c>
      <c r="D190" t="s">
        <v>2025</v>
      </c>
      <c r="E190">
        <v>2</v>
      </c>
      <c r="F190" t="s">
        <v>157</v>
      </c>
      <c r="G190">
        <v>20030916</v>
      </c>
      <c r="H190" t="s">
        <v>2026</v>
      </c>
      <c r="I190" t="s">
        <v>2027</v>
      </c>
      <c r="J190" t="s">
        <v>2028</v>
      </c>
      <c r="K190" t="s">
        <v>72</v>
      </c>
      <c r="M190" s="32">
        <f>IFERROR(IF($B190="","",INDEX(所属情報!$E:$E,MATCH($A190,所属情報!$A:$A,0))),"")</f>
        <v>492213</v>
      </c>
      <c r="N190" s="175" t="str">
        <f t="shared" si="6"/>
        <v>村上　龍永 (2)</v>
      </c>
      <c r="O190" s="32" t="str">
        <f t="shared" si="7"/>
        <v>ﾑﾗｶﾐ ﾘｭｳｴｲ</v>
      </c>
      <c r="P190" s="175" t="str">
        <f t="shared" si="8"/>
        <v>MURAKAMI Ryuei (03)</v>
      </c>
      <c r="Q190" s="175" t="str">
        <f>IFERROR(IF($F190="","",INDEX(リスト!$AL:$AL,MATCH($F190,リスト!$AK:$AK,0))),"")</f>
        <v>23</v>
      </c>
      <c r="R190" s="32" t="str">
        <f>IFERROR(IF($K190="","",INDEX(リスト!$AO:$AO,MATCH($K190,リスト!$AN:$AN,0))),"")</f>
        <v>JPN</v>
      </c>
      <c r="S190" s="32" t="str">
        <f>IF($B190="","",RIGHT($G190*1000+100+COUNTIF($G$2:$G190,$G190),9))</f>
        <v>030916101</v>
      </c>
    </row>
    <row r="191" spans="1:19" ht="18" customHeight="1" x14ac:dyDescent="0.55000000000000004">
      <c r="A191" t="s">
        <v>1007</v>
      </c>
      <c r="B191">
        <v>190</v>
      </c>
      <c r="C191" t="s">
        <v>2029</v>
      </c>
      <c r="D191" t="s">
        <v>2030</v>
      </c>
      <c r="E191">
        <v>2</v>
      </c>
      <c r="F191" t="s">
        <v>173</v>
      </c>
      <c r="G191">
        <v>20030509</v>
      </c>
      <c r="H191" t="s">
        <v>2031</v>
      </c>
      <c r="I191" t="s">
        <v>1167</v>
      </c>
      <c r="J191" t="s">
        <v>1223</v>
      </c>
      <c r="K191" t="s">
        <v>72</v>
      </c>
      <c r="M191" s="32">
        <f>IFERROR(IF($B191="","",INDEX(所属情報!$E:$E,MATCH($A191,所属情報!$A:$A,0))),"")</f>
        <v>492213</v>
      </c>
      <c r="N191" s="175" t="str">
        <f t="shared" si="6"/>
        <v>森元　湧稀 (2)</v>
      </c>
      <c r="O191" s="32" t="str">
        <f t="shared" si="7"/>
        <v>ﾓﾘﾓﾄ ﾕｳｷ</v>
      </c>
      <c r="P191" s="175" t="str">
        <f t="shared" si="8"/>
        <v>MORIMOTO Yuki (03)</v>
      </c>
      <c r="Q191" s="175" t="str">
        <f>IFERROR(IF($F191="","",INDEX(リスト!$AL:$AL,MATCH($F191,リスト!$AK:$AK,0))),"")</f>
        <v>27</v>
      </c>
      <c r="R191" s="32" t="str">
        <f>IFERROR(IF($K191="","",INDEX(リスト!$AO:$AO,MATCH($K191,リスト!$AN:$AN,0))),"")</f>
        <v>JPN</v>
      </c>
      <c r="S191" s="32" t="str">
        <f>IF($B191="","",RIGHT($G191*1000+100+COUNTIF($G$2:$G191,$G191),9))</f>
        <v>030509102</v>
      </c>
    </row>
    <row r="192" spans="1:19" ht="18" customHeight="1" x14ac:dyDescent="0.55000000000000004">
      <c r="A192" t="s">
        <v>1007</v>
      </c>
      <c r="B192">
        <v>191</v>
      </c>
      <c r="C192" t="s">
        <v>2032</v>
      </c>
      <c r="D192" t="s">
        <v>2033</v>
      </c>
      <c r="E192">
        <v>2</v>
      </c>
      <c r="F192" t="s">
        <v>177</v>
      </c>
      <c r="G192">
        <v>20030929</v>
      </c>
      <c r="H192" t="s">
        <v>2034</v>
      </c>
      <c r="I192" t="s">
        <v>1222</v>
      </c>
      <c r="J192" t="s">
        <v>1272</v>
      </c>
      <c r="K192" t="s">
        <v>72</v>
      </c>
      <c r="M192" s="32">
        <f>IFERROR(IF($B192="","",INDEX(所属情報!$E:$E,MATCH($A192,所属情報!$A:$A,0))),"")</f>
        <v>492213</v>
      </c>
      <c r="N192" s="175" t="str">
        <f t="shared" si="6"/>
        <v>田中　一輝 (2)</v>
      </c>
      <c r="O192" s="32" t="str">
        <f t="shared" si="7"/>
        <v>ﾀﾅｶ ｶｽﾞｷ</v>
      </c>
      <c r="P192" s="175" t="str">
        <f t="shared" si="8"/>
        <v>TANAKA Kazuki (03)</v>
      </c>
      <c r="Q192" s="175" t="str">
        <f>IFERROR(IF($F192="","",INDEX(リスト!$AL:$AL,MATCH($F192,リスト!$AK:$AK,0))),"")</f>
        <v>28</v>
      </c>
      <c r="R192" s="32" t="str">
        <f>IFERROR(IF($K192="","",INDEX(リスト!$AO:$AO,MATCH($K192,リスト!$AN:$AN,0))),"")</f>
        <v>JPN</v>
      </c>
      <c r="S192" s="32" t="str">
        <f>IF($B192="","",RIGHT($G192*1000+100+COUNTIF($G$2:$G192,$G192),9))</f>
        <v>030929101</v>
      </c>
    </row>
    <row r="193" spans="1:19" ht="18" customHeight="1" x14ac:dyDescent="0.55000000000000004">
      <c r="A193" t="s">
        <v>1007</v>
      </c>
      <c r="B193">
        <v>192</v>
      </c>
      <c r="C193" t="s">
        <v>2035</v>
      </c>
      <c r="D193" t="s">
        <v>2036</v>
      </c>
      <c r="E193">
        <v>2</v>
      </c>
      <c r="F193" t="s">
        <v>177</v>
      </c>
      <c r="G193">
        <v>20030411</v>
      </c>
      <c r="H193" t="s">
        <v>2037</v>
      </c>
      <c r="I193" t="s">
        <v>2038</v>
      </c>
      <c r="J193" t="s">
        <v>1790</v>
      </c>
      <c r="K193" t="s">
        <v>72</v>
      </c>
      <c r="M193" s="32">
        <f>IFERROR(IF($B193="","",INDEX(所属情報!$E:$E,MATCH($A193,所属情報!$A:$A,0))),"")</f>
        <v>492213</v>
      </c>
      <c r="N193" s="175" t="str">
        <f t="shared" si="6"/>
        <v>足立　颯吾 (2)</v>
      </c>
      <c r="O193" s="32" t="str">
        <f t="shared" si="7"/>
        <v>ｱﾀﾞﾁ ｿｳｺﾞ</v>
      </c>
      <c r="P193" s="175" t="str">
        <f t="shared" si="8"/>
        <v>ADACHI Sogo (03)</v>
      </c>
      <c r="Q193" s="175" t="str">
        <f>IFERROR(IF($F193="","",INDEX(リスト!$AL:$AL,MATCH($F193,リスト!$AK:$AK,0))),"")</f>
        <v>28</v>
      </c>
      <c r="R193" s="32" t="str">
        <f>IFERROR(IF($K193="","",INDEX(リスト!$AO:$AO,MATCH($K193,リスト!$AN:$AN,0))),"")</f>
        <v>JPN</v>
      </c>
      <c r="S193" s="32" t="str">
        <f>IF($B193="","",RIGHT($G193*1000+100+COUNTIF($G$2:$G193,$G193),9))</f>
        <v>030411101</v>
      </c>
    </row>
    <row r="194" spans="1:19" ht="18" customHeight="1" x14ac:dyDescent="0.55000000000000004">
      <c r="A194" t="s">
        <v>1007</v>
      </c>
      <c r="B194">
        <v>193</v>
      </c>
      <c r="C194" t="s">
        <v>2039</v>
      </c>
      <c r="D194" t="s">
        <v>2040</v>
      </c>
      <c r="E194">
        <v>2</v>
      </c>
      <c r="F194" t="s">
        <v>173</v>
      </c>
      <c r="G194">
        <v>20031211</v>
      </c>
      <c r="H194" t="s">
        <v>2041</v>
      </c>
      <c r="I194" t="s">
        <v>2042</v>
      </c>
      <c r="J194" t="s">
        <v>1359</v>
      </c>
      <c r="K194" t="s">
        <v>72</v>
      </c>
      <c r="M194" s="32">
        <f>IFERROR(IF($B194="","",INDEX(所属情報!$E:$E,MATCH($A194,所属情報!$A:$A,0))),"")</f>
        <v>492213</v>
      </c>
      <c r="N194" s="175" t="str">
        <f t="shared" si="6"/>
        <v>橋本　昂星 (2)</v>
      </c>
      <c r="O194" s="32" t="str">
        <f t="shared" si="7"/>
        <v>ﾊｼﾓﾄ ｺｳｾｲ</v>
      </c>
      <c r="P194" s="175" t="str">
        <f t="shared" si="8"/>
        <v>HASHIMOTO Kosei (03)</v>
      </c>
      <c r="Q194" s="175" t="str">
        <f>IFERROR(IF($F194="","",INDEX(リスト!$AL:$AL,MATCH($F194,リスト!$AK:$AK,0))),"")</f>
        <v>27</v>
      </c>
      <c r="R194" s="32" t="str">
        <f>IFERROR(IF($K194="","",INDEX(リスト!$AO:$AO,MATCH($K194,リスト!$AN:$AN,0))),"")</f>
        <v>JPN</v>
      </c>
      <c r="S194" s="32" t="str">
        <f>IF($B194="","",RIGHT($G194*1000+100+COUNTIF($G$2:$G194,$G194),9))</f>
        <v>031211101</v>
      </c>
    </row>
    <row r="195" spans="1:19" ht="18" customHeight="1" x14ac:dyDescent="0.55000000000000004">
      <c r="A195" t="s">
        <v>1007</v>
      </c>
      <c r="B195">
        <v>194</v>
      </c>
      <c r="C195" t="s">
        <v>2043</v>
      </c>
      <c r="D195" t="s">
        <v>2044</v>
      </c>
      <c r="E195">
        <v>2</v>
      </c>
      <c r="F195" t="s">
        <v>213</v>
      </c>
      <c r="G195">
        <v>20030507</v>
      </c>
      <c r="H195" t="s">
        <v>2045</v>
      </c>
      <c r="I195" t="s">
        <v>1242</v>
      </c>
      <c r="J195" t="s">
        <v>2046</v>
      </c>
      <c r="K195" t="s">
        <v>72</v>
      </c>
      <c r="M195" s="32">
        <f>IFERROR(IF($B195="","",INDEX(所属情報!$E:$E,MATCH($A195,所属情報!$A:$A,0))),"")</f>
        <v>492213</v>
      </c>
      <c r="N195" s="175" t="str">
        <f t="shared" ref="N195:N258" si="9">IF($C195="","",IF($E195="",$C195,$C195&amp;" ("&amp;$E195&amp;")"))</f>
        <v>清水　敬晶 (2)</v>
      </c>
      <c r="O195" s="32" t="str">
        <f t="shared" ref="O195:O258" si="10">IF($D195="","",ASC($D195))</f>
        <v>ｼﾐｽﾞ ｹｲｼｮｳ</v>
      </c>
      <c r="P195" s="175" t="str">
        <f t="shared" ref="P195:P258" si="11">IF($I195="","",UPPER($I195)&amp;" "&amp;UPPER(LEFT($J195,1))&amp;LOWER(RIGHT($J195,LEN($J195)-1))&amp;" ("&amp;MID($G195,3,2)&amp;")")</f>
        <v>SHIMIZU Keisho (03)</v>
      </c>
      <c r="Q195" s="175" t="str">
        <f>IFERROR(IF($F195="","",INDEX(リスト!$AL:$AL,MATCH($F195,リスト!$AK:$AK,0))),"")</f>
        <v>37</v>
      </c>
      <c r="R195" s="32" t="str">
        <f>IFERROR(IF($K195="","",INDEX(リスト!$AO:$AO,MATCH($K195,リスト!$AN:$AN,0))),"")</f>
        <v>JPN</v>
      </c>
      <c r="S195" s="32" t="str">
        <f>IF($B195="","",RIGHT($G195*1000+100+COUNTIF($G$2:$G195,$G195),9))</f>
        <v>030507101</v>
      </c>
    </row>
    <row r="196" spans="1:19" ht="18" customHeight="1" x14ac:dyDescent="0.55000000000000004">
      <c r="A196" t="s">
        <v>1007</v>
      </c>
      <c r="B196">
        <v>195</v>
      </c>
      <c r="C196" t="s">
        <v>2047</v>
      </c>
      <c r="D196" t="s">
        <v>2048</v>
      </c>
      <c r="E196">
        <v>2</v>
      </c>
      <c r="F196" t="s">
        <v>173</v>
      </c>
      <c r="G196">
        <v>20040302</v>
      </c>
      <c r="H196" t="s">
        <v>2049</v>
      </c>
      <c r="I196" t="s">
        <v>1232</v>
      </c>
      <c r="J196" t="s">
        <v>2050</v>
      </c>
      <c r="K196" t="s">
        <v>72</v>
      </c>
      <c r="M196" s="32">
        <f>IFERROR(IF($B196="","",INDEX(所属情報!$E:$E,MATCH($A196,所属情報!$A:$A,0))),"")</f>
        <v>492213</v>
      </c>
      <c r="N196" s="175" t="str">
        <f t="shared" si="9"/>
        <v>中村　颯征 (2)</v>
      </c>
      <c r="O196" s="32" t="str">
        <f t="shared" si="10"/>
        <v>ﾅｶﾑﾗ ﾘｭｳｾｲ</v>
      </c>
      <c r="P196" s="175" t="str">
        <f t="shared" si="11"/>
        <v>NAKAMURA Ryusei (04)</v>
      </c>
      <c r="Q196" s="175" t="str">
        <f>IFERROR(IF($F196="","",INDEX(リスト!$AL:$AL,MATCH($F196,リスト!$AK:$AK,0))),"")</f>
        <v>27</v>
      </c>
      <c r="R196" s="32" t="str">
        <f>IFERROR(IF($K196="","",INDEX(リスト!$AO:$AO,MATCH($K196,リスト!$AN:$AN,0))),"")</f>
        <v>JPN</v>
      </c>
      <c r="S196" s="32" t="str">
        <f>IF($B196="","",RIGHT($G196*1000+100+COUNTIF($G$2:$G196,$G196),9))</f>
        <v>040302101</v>
      </c>
    </row>
    <row r="197" spans="1:19" ht="18" customHeight="1" x14ac:dyDescent="0.55000000000000004">
      <c r="A197" t="s">
        <v>1007</v>
      </c>
      <c r="B197">
        <v>196</v>
      </c>
      <c r="C197" t="s">
        <v>2051</v>
      </c>
      <c r="D197" t="s">
        <v>2052</v>
      </c>
      <c r="E197">
        <v>2</v>
      </c>
      <c r="F197" t="s">
        <v>173</v>
      </c>
      <c r="G197">
        <v>20030711</v>
      </c>
      <c r="H197" t="s">
        <v>2053</v>
      </c>
      <c r="I197" t="s">
        <v>2054</v>
      </c>
      <c r="J197" t="s">
        <v>1359</v>
      </c>
      <c r="K197" t="s">
        <v>72</v>
      </c>
      <c r="M197" s="32">
        <f>IFERROR(IF($B197="","",INDEX(所属情報!$E:$E,MATCH($A197,所属情報!$A:$A,0))),"")</f>
        <v>492213</v>
      </c>
      <c r="N197" s="175" t="str">
        <f t="shared" si="9"/>
        <v>奥田　倖成 (2)</v>
      </c>
      <c r="O197" s="32" t="str">
        <f t="shared" si="10"/>
        <v>ｵｸﾀﾞ ｺｳｾｲ</v>
      </c>
      <c r="P197" s="175" t="str">
        <f t="shared" si="11"/>
        <v>OKUDA Kosei (03)</v>
      </c>
      <c r="Q197" s="175" t="str">
        <f>IFERROR(IF($F197="","",INDEX(リスト!$AL:$AL,MATCH($F197,リスト!$AK:$AK,0))),"")</f>
        <v>27</v>
      </c>
      <c r="R197" s="32" t="str">
        <f>IFERROR(IF($K197="","",INDEX(リスト!$AO:$AO,MATCH($K197,リスト!$AN:$AN,0))),"")</f>
        <v>JPN</v>
      </c>
      <c r="S197" s="32" t="str">
        <f>IF($B197="","",RIGHT($G197*1000+100+COUNTIF($G$2:$G197,$G197),9))</f>
        <v>030711101</v>
      </c>
    </row>
    <row r="198" spans="1:19" ht="18" customHeight="1" x14ac:dyDescent="0.55000000000000004">
      <c r="A198" t="s">
        <v>1007</v>
      </c>
      <c r="B198">
        <v>197</v>
      </c>
      <c r="C198" t="s">
        <v>2055</v>
      </c>
      <c r="D198" t="s">
        <v>2056</v>
      </c>
      <c r="E198">
        <v>2</v>
      </c>
      <c r="F198" t="s">
        <v>213</v>
      </c>
      <c r="G198">
        <v>20031225</v>
      </c>
      <c r="H198" t="s">
        <v>2057</v>
      </c>
      <c r="I198" t="s">
        <v>2058</v>
      </c>
      <c r="J198" t="s">
        <v>1471</v>
      </c>
      <c r="K198" t="s">
        <v>72</v>
      </c>
      <c r="M198" s="32">
        <f>IFERROR(IF($B198="","",INDEX(所属情報!$E:$E,MATCH($A198,所属情報!$A:$A,0))),"")</f>
        <v>492213</v>
      </c>
      <c r="N198" s="175" t="str">
        <f t="shared" si="9"/>
        <v>山口　悠登 (2)</v>
      </c>
      <c r="O198" s="32" t="str">
        <f t="shared" si="10"/>
        <v>ﾔﾏｸﾞﾁ ﾕｳﾄ</v>
      </c>
      <c r="P198" s="175" t="str">
        <f t="shared" si="11"/>
        <v>YAMAGUCHI Yuto (03)</v>
      </c>
      <c r="Q198" s="175" t="str">
        <f>IFERROR(IF($F198="","",INDEX(リスト!$AL:$AL,MATCH($F198,リスト!$AK:$AK,0))),"")</f>
        <v>37</v>
      </c>
      <c r="R198" s="32" t="str">
        <f>IFERROR(IF($K198="","",INDEX(リスト!$AO:$AO,MATCH($K198,リスト!$AN:$AN,0))),"")</f>
        <v>JPN</v>
      </c>
      <c r="S198" s="32" t="str">
        <f>IF($B198="","",RIGHT($G198*1000+100+COUNTIF($G$2:$G198,$G198),9))</f>
        <v>031225101</v>
      </c>
    </row>
    <row r="199" spans="1:19" ht="18" customHeight="1" x14ac:dyDescent="0.55000000000000004">
      <c r="A199" t="s">
        <v>1007</v>
      </c>
      <c r="B199">
        <v>198</v>
      </c>
      <c r="C199" t="s">
        <v>2059</v>
      </c>
      <c r="D199" t="s">
        <v>2060</v>
      </c>
      <c r="E199">
        <v>2</v>
      </c>
      <c r="F199" t="s">
        <v>173</v>
      </c>
      <c r="G199">
        <v>20030514</v>
      </c>
      <c r="H199" t="s">
        <v>2061</v>
      </c>
      <c r="I199" t="s">
        <v>2038</v>
      </c>
      <c r="J199" t="s">
        <v>2062</v>
      </c>
      <c r="K199" t="s">
        <v>72</v>
      </c>
      <c r="M199" s="32">
        <f>IFERROR(IF($B199="","",INDEX(所属情報!$E:$E,MATCH($A199,所属情報!$A:$A,0))),"")</f>
        <v>492213</v>
      </c>
      <c r="N199" s="175" t="str">
        <f t="shared" si="9"/>
        <v>足立　稜河 (2)</v>
      </c>
      <c r="O199" s="32" t="str">
        <f t="shared" si="10"/>
        <v>ｱﾀﾞﾁ ﾘｮｳｶﾞ</v>
      </c>
      <c r="P199" s="175" t="str">
        <f t="shared" si="11"/>
        <v>ADACHI Ryoga (03)</v>
      </c>
      <c r="Q199" s="175" t="str">
        <f>IFERROR(IF($F199="","",INDEX(リスト!$AL:$AL,MATCH($F199,リスト!$AK:$AK,0))),"")</f>
        <v>27</v>
      </c>
      <c r="R199" s="32" t="str">
        <f>IFERROR(IF($K199="","",INDEX(リスト!$AO:$AO,MATCH($K199,リスト!$AN:$AN,0))),"")</f>
        <v>JPN</v>
      </c>
      <c r="S199" s="32" t="str">
        <f>IF($B199="","",RIGHT($G199*1000+100+COUNTIF($G$2:$G199,$G199),9))</f>
        <v>030514101</v>
      </c>
    </row>
    <row r="200" spans="1:19" ht="18" customHeight="1" x14ac:dyDescent="0.55000000000000004">
      <c r="A200" t="s">
        <v>1007</v>
      </c>
      <c r="B200">
        <v>199</v>
      </c>
      <c r="C200" t="s">
        <v>2063</v>
      </c>
      <c r="D200" t="s">
        <v>2064</v>
      </c>
      <c r="E200">
        <v>2</v>
      </c>
      <c r="F200" t="s">
        <v>173</v>
      </c>
      <c r="G200">
        <v>20031123</v>
      </c>
      <c r="H200" t="s">
        <v>2065</v>
      </c>
      <c r="I200" t="s">
        <v>2066</v>
      </c>
      <c r="J200" t="s">
        <v>1223</v>
      </c>
      <c r="K200" t="s">
        <v>72</v>
      </c>
      <c r="M200" s="32">
        <f>IFERROR(IF($B200="","",INDEX(所属情報!$E:$E,MATCH($A200,所属情報!$A:$A,0))),"")</f>
        <v>492213</v>
      </c>
      <c r="N200" s="175" t="str">
        <f t="shared" si="9"/>
        <v>高瀬　悠輝 (2)</v>
      </c>
      <c r="O200" s="32" t="str">
        <f t="shared" si="10"/>
        <v>ﾀｶｾ ﾕｳｷ</v>
      </c>
      <c r="P200" s="175" t="str">
        <f t="shared" si="11"/>
        <v>TAKASE Yuki (03)</v>
      </c>
      <c r="Q200" s="175" t="str">
        <f>IFERROR(IF($F200="","",INDEX(リスト!$AL:$AL,MATCH($F200,リスト!$AK:$AK,0))),"")</f>
        <v>27</v>
      </c>
      <c r="R200" s="32" t="str">
        <f>IFERROR(IF($K200="","",INDEX(リスト!$AO:$AO,MATCH($K200,リスト!$AN:$AN,0))),"")</f>
        <v>JPN</v>
      </c>
      <c r="S200" s="32" t="str">
        <f>IF($B200="","",RIGHT($G200*1000+100+COUNTIF($G$2:$G200,$G200),9))</f>
        <v>031123101</v>
      </c>
    </row>
    <row r="201" spans="1:19" ht="18" customHeight="1" x14ac:dyDescent="0.55000000000000004">
      <c r="A201" t="s">
        <v>1007</v>
      </c>
      <c r="B201">
        <v>200</v>
      </c>
      <c r="C201" t="s">
        <v>2067</v>
      </c>
      <c r="D201" t="s">
        <v>2068</v>
      </c>
      <c r="E201">
        <v>2</v>
      </c>
      <c r="F201" t="s">
        <v>173</v>
      </c>
      <c r="G201">
        <v>20030921</v>
      </c>
      <c r="H201" t="s">
        <v>2069</v>
      </c>
      <c r="I201" t="s">
        <v>2070</v>
      </c>
      <c r="J201" t="s">
        <v>2071</v>
      </c>
      <c r="K201" t="s">
        <v>72</v>
      </c>
      <c r="M201" s="32">
        <f>IFERROR(IF($B201="","",INDEX(所属情報!$E:$E,MATCH($A201,所属情報!$A:$A,0))),"")</f>
        <v>492213</v>
      </c>
      <c r="N201" s="175" t="str">
        <f t="shared" si="9"/>
        <v>吉原　白虎 (2)</v>
      </c>
      <c r="O201" s="32" t="str">
        <f t="shared" si="10"/>
        <v>ﾖｼﾊﾗ ﾊｸﾄ</v>
      </c>
      <c r="P201" s="175" t="str">
        <f t="shared" si="11"/>
        <v>YOSHIHARA Hakuto (03)</v>
      </c>
      <c r="Q201" s="175" t="str">
        <f>IFERROR(IF($F201="","",INDEX(リスト!$AL:$AL,MATCH($F201,リスト!$AK:$AK,0))),"")</f>
        <v>27</v>
      </c>
      <c r="R201" s="32" t="str">
        <f>IFERROR(IF($K201="","",INDEX(リスト!$AO:$AO,MATCH($K201,リスト!$AN:$AN,0))),"")</f>
        <v>JPN</v>
      </c>
      <c r="S201" s="32" t="str">
        <f>IF($B201="","",RIGHT($G201*1000+100+COUNTIF($G$2:$G201,$G201),9))</f>
        <v>030921101</v>
      </c>
    </row>
    <row r="202" spans="1:19" ht="18" customHeight="1" x14ac:dyDescent="0.55000000000000004">
      <c r="A202" t="s">
        <v>1007</v>
      </c>
      <c r="B202">
        <v>201</v>
      </c>
      <c r="C202" t="s">
        <v>2072</v>
      </c>
      <c r="D202" t="s">
        <v>2073</v>
      </c>
      <c r="E202">
        <v>2</v>
      </c>
      <c r="F202" t="s">
        <v>98</v>
      </c>
      <c r="G202">
        <v>20030617</v>
      </c>
      <c r="H202" t="s">
        <v>2074</v>
      </c>
      <c r="I202" t="s">
        <v>2075</v>
      </c>
      <c r="J202" t="s">
        <v>1661</v>
      </c>
      <c r="K202" t="s">
        <v>72</v>
      </c>
      <c r="M202" s="32">
        <f>IFERROR(IF($B202="","",INDEX(所属情報!$E:$E,MATCH($A202,所属情報!$A:$A,0))),"")</f>
        <v>492213</v>
      </c>
      <c r="N202" s="175" t="str">
        <f t="shared" si="9"/>
        <v>大津　海斗 (2)</v>
      </c>
      <c r="O202" s="32" t="str">
        <f t="shared" si="10"/>
        <v>ｵｵﾂ ｶｲﾄ</v>
      </c>
      <c r="P202" s="175" t="str">
        <f t="shared" si="11"/>
        <v>OTSU Kaito (03)</v>
      </c>
      <c r="Q202" s="175" t="str">
        <f>IFERROR(IF($F202="","",INDEX(リスト!$AL:$AL,MATCH($F202,リスト!$AK:$AK,0))),"")</f>
        <v>08</v>
      </c>
      <c r="R202" s="32" t="str">
        <f>IFERROR(IF($K202="","",INDEX(リスト!$AO:$AO,MATCH($K202,リスト!$AN:$AN,0))),"")</f>
        <v>JPN</v>
      </c>
      <c r="S202" s="32" t="str">
        <f>IF($B202="","",RIGHT($G202*1000+100+COUNTIF($G$2:$G202,$G202),9))</f>
        <v>030617101</v>
      </c>
    </row>
    <row r="203" spans="1:19" ht="18" customHeight="1" x14ac:dyDescent="0.55000000000000004">
      <c r="A203" t="s">
        <v>1007</v>
      </c>
      <c r="B203">
        <v>202</v>
      </c>
      <c r="C203" t="s">
        <v>2076</v>
      </c>
      <c r="D203" t="s">
        <v>2077</v>
      </c>
      <c r="E203">
        <v>2</v>
      </c>
      <c r="F203" t="s">
        <v>173</v>
      </c>
      <c r="G203">
        <v>20030831</v>
      </c>
      <c r="H203" t="s">
        <v>2078</v>
      </c>
      <c r="I203" t="s">
        <v>2079</v>
      </c>
      <c r="J203" t="s">
        <v>2080</v>
      </c>
      <c r="K203" t="s">
        <v>72</v>
      </c>
      <c r="M203" s="32">
        <f>IFERROR(IF($B203="","",INDEX(所属情報!$E:$E,MATCH($A203,所属情報!$A:$A,0))),"")</f>
        <v>492213</v>
      </c>
      <c r="N203" s="175" t="str">
        <f t="shared" si="9"/>
        <v>内山　大希 (2)</v>
      </c>
      <c r="O203" s="32" t="str">
        <f t="shared" si="10"/>
        <v>ｳﾁﾔﾏ ﾀﾞｲｷ</v>
      </c>
      <c r="P203" s="175" t="str">
        <f t="shared" si="11"/>
        <v>UCHIYAMA Daiki (03)</v>
      </c>
      <c r="Q203" s="175" t="str">
        <f>IFERROR(IF($F203="","",INDEX(リスト!$AL:$AL,MATCH($F203,リスト!$AK:$AK,0))),"")</f>
        <v>27</v>
      </c>
      <c r="R203" s="32" t="str">
        <f>IFERROR(IF($K203="","",INDEX(リスト!$AO:$AO,MATCH($K203,リスト!$AN:$AN,0))),"")</f>
        <v>JPN</v>
      </c>
      <c r="S203" s="32" t="str">
        <f>IF($B203="","",RIGHT($G203*1000+100+COUNTIF($G$2:$G203,$G203),9))</f>
        <v>030831101</v>
      </c>
    </row>
    <row r="204" spans="1:19" ht="18" customHeight="1" x14ac:dyDescent="0.55000000000000004">
      <c r="A204" t="s">
        <v>1007</v>
      </c>
      <c r="B204">
        <v>203</v>
      </c>
      <c r="C204" t="s">
        <v>2081</v>
      </c>
      <c r="D204" t="s">
        <v>2082</v>
      </c>
      <c r="E204">
        <v>2</v>
      </c>
      <c r="F204" t="s">
        <v>161</v>
      </c>
      <c r="G204">
        <v>20031105</v>
      </c>
      <c r="H204" t="s">
        <v>2083</v>
      </c>
      <c r="I204" t="s">
        <v>2084</v>
      </c>
      <c r="J204" t="s">
        <v>2085</v>
      </c>
      <c r="K204" t="s">
        <v>72</v>
      </c>
      <c r="M204" s="32">
        <f>IFERROR(IF($B204="","",INDEX(所属情報!$E:$E,MATCH($A204,所属情報!$A:$A,0))),"")</f>
        <v>492213</v>
      </c>
      <c r="N204" s="175" t="str">
        <f t="shared" si="9"/>
        <v>中北　廉太郞 (2)</v>
      </c>
      <c r="O204" s="32" t="str">
        <f t="shared" si="10"/>
        <v>ﾅｶｷﾀ ﾚﾝﾀﾛｳ</v>
      </c>
      <c r="P204" s="175" t="str">
        <f t="shared" si="11"/>
        <v>NAKAKITA Rentaro (03)</v>
      </c>
      <c r="Q204" s="175" t="str">
        <f>IFERROR(IF($F204="","",INDEX(リスト!$AL:$AL,MATCH($F204,リスト!$AK:$AK,0))),"")</f>
        <v>24</v>
      </c>
      <c r="R204" s="32" t="str">
        <f>IFERROR(IF($K204="","",INDEX(リスト!$AO:$AO,MATCH($K204,リスト!$AN:$AN,0))),"")</f>
        <v>JPN</v>
      </c>
      <c r="S204" s="32" t="str">
        <f>IF($B204="","",RIGHT($G204*1000+100+COUNTIF($G$2:$G204,$G204),9))</f>
        <v>031105101</v>
      </c>
    </row>
    <row r="205" spans="1:19" ht="18" customHeight="1" x14ac:dyDescent="0.55000000000000004">
      <c r="A205" t="s">
        <v>1007</v>
      </c>
      <c r="B205">
        <v>204</v>
      </c>
      <c r="C205" t="s">
        <v>2086</v>
      </c>
      <c r="D205" t="s">
        <v>2087</v>
      </c>
      <c r="E205">
        <v>2</v>
      </c>
      <c r="F205" t="s">
        <v>70</v>
      </c>
      <c r="G205">
        <v>20030514</v>
      </c>
      <c r="H205" t="s">
        <v>2088</v>
      </c>
      <c r="I205" t="s">
        <v>2089</v>
      </c>
      <c r="J205" t="s">
        <v>2090</v>
      </c>
      <c r="K205" t="s">
        <v>72</v>
      </c>
      <c r="M205" s="32">
        <f>IFERROR(IF($B205="","",INDEX(所属情報!$E:$E,MATCH($A205,所属情報!$A:$A,0))),"")</f>
        <v>492213</v>
      </c>
      <c r="N205" s="175" t="str">
        <f t="shared" si="9"/>
        <v>廣田　風吾 (2)</v>
      </c>
      <c r="O205" s="32" t="str">
        <f t="shared" si="10"/>
        <v>ﾋﾛﾀ ﾌｳｺﾞ</v>
      </c>
      <c r="P205" s="175" t="str">
        <f t="shared" si="11"/>
        <v>HIROTA Fugo (03)</v>
      </c>
      <c r="Q205" s="175" t="str">
        <f>IFERROR(IF($F205="","",INDEX(リスト!$AL:$AL,MATCH($F205,リスト!$AK:$AK,0))),"")</f>
        <v>01</v>
      </c>
      <c r="R205" s="32" t="str">
        <f>IFERROR(IF($K205="","",INDEX(リスト!$AO:$AO,MATCH($K205,リスト!$AN:$AN,0))),"")</f>
        <v>JPN</v>
      </c>
      <c r="S205" s="32" t="str">
        <f>IF($B205="","",RIGHT($G205*1000+100+COUNTIF($G$2:$G205,$G205),9))</f>
        <v>030514102</v>
      </c>
    </row>
    <row r="206" spans="1:19" ht="18" customHeight="1" x14ac:dyDescent="0.55000000000000004">
      <c r="A206" t="s">
        <v>1007</v>
      </c>
      <c r="B206">
        <v>205</v>
      </c>
      <c r="C206" t="s">
        <v>2091</v>
      </c>
      <c r="D206" t="s">
        <v>2092</v>
      </c>
      <c r="E206">
        <v>2</v>
      </c>
      <c r="F206" t="s">
        <v>149</v>
      </c>
      <c r="G206">
        <v>20031206</v>
      </c>
      <c r="H206" t="s">
        <v>2093</v>
      </c>
      <c r="I206" t="s">
        <v>2094</v>
      </c>
      <c r="J206" t="s">
        <v>1853</v>
      </c>
      <c r="K206" t="s">
        <v>72</v>
      </c>
      <c r="M206" s="32">
        <f>IFERROR(IF($B206="","",INDEX(所属情報!$E:$E,MATCH($A206,所属情報!$A:$A,0))),"")</f>
        <v>492213</v>
      </c>
      <c r="N206" s="175" t="str">
        <f t="shared" si="9"/>
        <v>河村　昂樹 (2)</v>
      </c>
      <c r="O206" s="32" t="str">
        <f t="shared" si="10"/>
        <v>ｶﾜﾑﾗ ｺｳｷ</v>
      </c>
      <c r="P206" s="175" t="str">
        <f t="shared" si="11"/>
        <v>KAWAMURA Koki (03)</v>
      </c>
      <c r="Q206" s="175" t="str">
        <f>IFERROR(IF($F206="","",INDEX(リスト!$AL:$AL,MATCH($F206,リスト!$AK:$AK,0))),"")</f>
        <v>21</v>
      </c>
      <c r="R206" s="32" t="str">
        <f>IFERROR(IF($K206="","",INDEX(リスト!$AO:$AO,MATCH($K206,リスト!$AN:$AN,0))),"")</f>
        <v>JPN</v>
      </c>
      <c r="S206" s="32" t="str">
        <f>IF($B206="","",RIGHT($G206*1000+100+COUNTIF($G$2:$G206,$G206),9))</f>
        <v>031206101</v>
      </c>
    </row>
    <row r="207" spans="1:19" ht="18" customHeight="1" x14ac:dyDescent="0.55000000000000004">
      <c r="A207" t="s">
        <v>1007</v>
      </c>
      <c r="B207">
        <v>206</v>
      </c>
      <c r="C207" t="s">
        <v>2095</v>
      </c>
      <c r="D207" t="s">
        <v>2096</v>
      </c>
      <c r="E207">
        <v>2</v>
      </c>
      <c r="F207" t="s">
        <v>161</v>
      </c>
      <c r="G207">
        <v>20040229</v>
      </c>
      <c r="H207" t="s">
        <v>2097</v>
      </c>
      <c r="I207" t="s">
        <v>2098</v>
      </c>
      <c r="J207" t="s">
        <v>2099</v>
      </c>
      <c r="K207" t="s">
        <v>72</v>
      </c>
      <c r="M207" s="32">
        <f>IFERROR(IF($B207="","",INDEX(所属情報!$E:$E,MATCH($A207,所属情報!$A:$A,0))),"")</f>
        <v>492213</v>
      </c>
      <c r="N207" s="175" t="str">
        <f t="shared" si="9"/>
        <v>中松　暖弥 (2)</v>
      </c>
      <c r="O207" s="32" t="str">
        <f t="shared" si="10"/>
        <v>ﾅｶﾏﾂ ﾊﾙﾔ</v>
      </c>
      <c r="P207" s="175" t="str">
        <f t="shared" si="11"/>
        <v>NAKAMATSU Haruya (04)</v>
      </c>
      <c r="Q207" s="175" t="str">
        <f>IFERROR(IF($F207="","",INDEX(リスト!$AL:$AL,MATCH($F207,リスト!$AK:$AK,0))),"")</f>
        <v>24</v>
      </c>
      <c r="R207" s="32" t="str">
        <f>IFERROR(IF($K207="","",INDEX(リスト!$AO:$AO,MATCH($K207,リスト!$AN:$AN,0))),"")</f>
        <v>JPN</v>
      </c>
      <c r="S207" s="32" t="str">
        <f>IF($B207="","",RIGHT($G207*1000+100+COUNTIF($G$2:$G207,$G207),9))</f>
        <v>040229101</v>
      </c>
    </row>
    <row r="208" spans="1:19" ht="18" customHeight="1" x14ac:dyDescent="0.55000000000000004">
      <c r="A208" t="s">
        <v>1007</v>
      </c>
      <c r="B208">
        <v>207</v>
      </c>
      <c r="C208" t="s">
        <v>2100</v>
      </c>
      <c r="D208" t="s">
        <v>2101</v>
      </c>
      <c r="E208">
        <v>2</v>
      </c>
      <c r="F208" t="s">
        <v>181</v>
      </c>
      <c r="G208">
        <v>20030521</v>
      </c>
      <c r="H208" t="s">
        <v>2102</v>
      </c>
      <c r="I208" t="s">
        <v>2103</v>
      </c>
      <c r="J208" t="s">
        <v>1168</v>
      </c>
      <c r="K208" t="s">
        <v>72</v>
      </c>
      <c r="M208" s="32">
        <f>IFERROR(IF($B208="","",INDEX(所属情報!$E:$E,MATCH($A208,所属情報!$A:$A,0))),"")</f>
        <v>492213</v>
      </c>
      <c r="N208" s="175" t="str">
        <f t="shared" si="9"/>
        <v>西川　巧巳 (2)</v>
      </c>
      <c r="O208" s="32" t="str">
        <f t="shared" si="10"/>
        <v>ﾆｼｶﾜ ﾀｸﾐ</v>
      </c>
      <c r="P208" s="175" t="str">
        <f t="shared" si="11"/>
        <v>NISHIKAWA Takumi (03)</v>
      </c>
      <c r="Q208" s="175" t="str">
        <f>IFERROR(IF($F208="","",INDEX(リスト!$AL:$AL,MATCH($F208,リスト!$AK:$AK,0))),"")</f>
        <v>29</v>
      </c>
      <c r="R208" s="32" t="str">
        <f>IFERROR(IF($K208="","",INDEX(リスト!$AO:$AO,MATCH($K208,リスト!$AN:$AN,0))),"")</f>
        <v>JPN</v>
      </c>
      <c r="S208" s="32" t="str">
        <f>IF($B208="","",RIGHT($G208*1000+100+COUNTIF($G$2:$G208,$G208),9))</f>
        <v>030521101</v>
      </c>
    </row>
    <row r="209" spans="1:19" ht="18" customHeight="1" x14ac:dyDescent="0.55000000000000004">
      <c r="A209" t="s">
        <v>1007</v>
      </c>
      <c r="B209">
        <v>208</v>
      </c>
      <c r="C209" t="s">
        <v>2104</v>
      </c>
      <c r="D209" t="s">
        <v>2105</v>
      </c>
      <c r="E209">
        <v>2</v>
      </c>
      <c r="F209" t="s">
        <v>106</v>
      </c>
      <c r="G209">
        <v>20040323</v>
      </c>
      <c r="H209" t="s">
        <v>2106</v>
      </c>
      <c r="I209" t="s">
        <v>1344</v>
      </c>
      <c r="J209" t="s">
        <v>1938</v>
      </c>
      <c r="K209" t="s">
        <v>72</v>
      </c>
      <c r="M209" s="32">
        <f>IFERROR(IF($B209="","",INDEX(所属情報!$E:$E,MATCH($A209,所属情報!$A:$A,0))),"")</f>
        <v>492213</v>
      </c>
      <c r="N209" s="175" t="str">
        <f t="shared" si="9"/>
        <v>須藤　勇大 (2)</v>
      </c>
      <c r="O209" s="32" t="str">
        <f t="shared" si="10"/>
        <v>ｽﾄｳ ﾕｳﾀﾞｲ</v>
      </c>
      <c r="P209" s="175" t="str">
        <f t="shared" si="11"/>
        <v>SUTO Yudai (04)</v>
      </c>
      <c r="Q209" s="175" t="str">
        <f>IFERROR(IF($F209="","",INDEX(リスト!$AL:$AL,MATCH($F209,リスト!$AK:$AK,0))),"")</f>
        <v>10</v>
      </c>
      <c r="R209" s="32" t="str">
        <f>IFERROR(IF($K209="","",INDEX(リスト!$AO:$AO,MATCH($K209,リスト!$AN:$AN,0))),"")</f>
        <v>JPN</v>
      </c>
      <c r="S209" s="32" t="str">
        <f>IF($B209="","",RIGHT($G209*1000+100+COUNTIF($G$2:$G209,$G209),9))</f>
        <v>040323102</v>
      </c>
    </row>
    <row r="210" spans="1:19" ht="18" customHeight="1" x14ac:dyDescent="0.55000000000000004">
      <c r="A210" t="s">
        <v>1007</v>
      </c>
      <c r="B210">
        <v>209</v>
      </c>
      <c r="C210" t="s">
        <v>2107</v>
      </c>
      <c r="D210" t="s">
        <v>2108</v>
      </c>
      <c r="E210">
        <v>2</v>
      </c>
      <c r="F210" t="s">
        <v>70</v>
      </c>
      <c r="G210">
        <v>20031120</v>
      </c>
      <c r="H210" t="s">
        <v>2109</v>
      </c>
      <c r="I210" t="s">
        <v>2110</v>
      </c>
      <c r="J210" t="s">
        <v>1297</v>
      </c>
      <c r="K210" t="s">
        <v>72</v>
      </c>
      <c r="M210" s="32">
        <f>IFERROR(IF($B210="","",INDEX(所属情報!$E:$E,MATCH($A210,所属情報!$A:$A,0))),"")</f>
        <v>492213</v>
      </c>
      <c r="N210" s="175" t="str">
        <f t="shared" si="9"/>
        <v>鈴木　陸人 (2)</v>
      </c>
      <c r="O210" s="32" t="str">
        <f t="shared" si="10"/>
        <v>ｽｽﾞｷ ﾘｸﾄ</v>
      </c>
      <c r="P210" s="175" t="str">
        <f t="shared" si="11"/>
        <v>SUZUKI Rikuto (03)</v>
      </c>
      <c r="Q210" s="175" t="str">
        <f>IFERROR(IF($F210="","",INDEX(リスト!$AL:$AL,MATCH($F210,リスト!$AK:$AK,0))),"")</f>
        <v>01</v>
      </c>
      <c r="R210" s="32" t="str">
        <f>IFERROR(IF($K210="","",INDEX(リスト!$AO:$AO,MATCH($K210,リスト!$AN:$AN,0))),"")</f>
        <v>JPN</v>
      </c>
      <c r="S210" s="32" t="str">
        <f>IF($B210="","",RIGHT($G210*1000+100+COUNTIF($G$2:$G210,$G210),9))</f>
        <v>031120101</v>
      </c>
    </row>
    <row r="211" spans="1:19" ht="18" customHeight="1" x14ac:dyDescent="0.55000000000000004">
      <c r="A211" t="s">
        <v>1007</v>
      </c>
      <c r="B211">
        <v>210</v>
      </c>
      <c r="C211" t="s">
        <v>2111</v>
      </c>
      <c r="D211" t="s">
        <v>2112</v>
      </c>
      <c r="E211">
        <v>3</v>
      </c>
      <c r="F211" t="s">
        <v>177</v>
      </c>
      <c r="G211">
        <v>20020930</v>
      </c>
      <c r="H211" t="s">
        <v>2113</v>
      </c>
      <c r="I211" t="s">
        <v>2114</v>
      </c>
      <c r="J211" t="s">
        <v>1355</v>
      </c>
      <c r="K211" t="s">
        <v>72</v>
      </c>
      <c r="M211" s="32">
        <f>IFERROR(IF($B211="","",INDEX(所属情報!$E:$E,MATCH($A211,所属情報!$A:$A,0))),"")</f>
        <v>492213</v>
      </c>
      <c r="N211" s="175" t="str">
        <f t="shared" si="9"/>
        <v>藤岡　聡太 (3)</v>
      </c>
      <c r="O211" s="32" t="str">
        <f t="shared" si="10"/>
        <v>ﾌｼﾞｵｶ ｿｳﾀ</v>
      </c>
      <c r="P211" s="175" t="str">
        <f t="shared" si="11"/>
        <v>FUJIOKA Sota (02)</v>
      </c>
      <c r="Q211" s="175" t="str">
        <f>IFERROR(IF($F211="","",INDEX(リスト!$AL:$AL,MATCH($F211,リスト!$AK:$AK,0))),"")</f>
        <v>28</v>
      </c>
      <c r="R211" s="32" t="str">
        <f>IFERROR(IF($K211="","",INDEX(リスト!$AO:$AO,MATCH($K211,リスト!$AN:$AN,0))),"")</f>
        <v>JPN</v>
      </c>
      <c r="S211" s="32" t="str">
        <f>IF($B211="","",RIGHT($G211*1000+100+COUNTIF($G$2:$G211,$G211),9))</f>
        <v>020930101</v>
      </c>
    </row>
    <row r="212" spans="1:19" ht="18" customHeight="1" x14ac:dyDescent="0.55000000000000004">
      <c r="A212" t="s">
        <v>1007</v>
      </c>
      <c r="B212">
        <v>211</v>
      </c>
      <c r="C212" t="s">
        <v>2115</v>
      </c>
      <c r="D212" t="s">
        <v>2116</v>
      </c>
      <c r="E212">
        <v>3</v>
      </c>
      <c r="F212" t="s">
        <v>177</v>
      </c>
      <c r="G212">
        <v>20030211</v>
      </c>
      <c r="H212" t="s">
        <v>2117</v>
      </c>
      <c r="I212" t="s">
        <v>2118</v>
      </c>
      <c r="J212" t="s">
        <v>1372</v>
      </c>
      <c r="K212" t="s">
        <v>72</v>
      </c>
      <c r="M212" s="32">
        <f>IFERROR(IF($B212="","",INDEX(所属情報!$E:$E,MATCH($A212,所属情報!$A:$A,0))),"")</f>
        <v>492213</v>
      </c>
      <c r="N212" s="175" t="str">
        <f t="shared" si="9"/>
        <v>春名　友貴 (3)</v>
      </c>
      <c r="O212" s="32" t="str">
        <f t="shared" si="10"/>
        <v>ﾊﾙﾅ ﾄﾓｷ</v>
      </c>
      <c r="P212" s="175" t="str">
        <f t="shared" si="11"/>
        <v>HARUNA Tomoki (03)</v>
      </c>
      <c r="Q212" s="175" t="str">
        <f>IFERROR(IF($F212="","",INDEX(リスト!$AL:$AL,MATCH($F212,リスト!$AK:$AK,0))),"")</f>
        <v>28</v>
      </c>
      <c r="R212" s="32" t="str">
        <f>IFERROR(IF($K212="","",INDEX(リスト!$AO:$AO,MATCH($K212,リスト!$AN:$AN,0))),"")</f>
        <v>JPN</v>
      </c>
      <c r="S212" s="32" t="str">
        <f>IF($B212="","",RIGHT($G212*1000+100+COUNTIF($G$2:$G212,$G212),9))</f>
        <v>030211101</v>
      </c>
    </row>
    <row r="213" spans="1:19" ht="18" customHeight="1" x14ac:dyDescent="0.55000000000000004">
      <c r="A213" t="s">
        <v>1007</v>
      </c>
      <c r="B213">
        <v>212</v>
      </c>
      <c r="C213" t="s">
        <v>2119</v>
      </c>
      <c r="D213" t="s">
        <v>2120</v>
      </c>
      <c r="E213">
        <v>1</v>
      </c>
      <c r="F213" t="s">
        <v>177</v>
      </c>
      <c r="G213">
        <v>20030522</v>
      </c>
      <c r="H213" t="s">
        <v>2121</v>
      </c>
      <c r="I213" t="s">
        <v>2122</v>
      </c>
      <c r="J213" t="s">
        <v>2123</v>
      </c>
      <c r="K213" t="s">
        <v>72</v>
      </c>
      <c r="M213" s="32">
        <f>IFERROR(IF($B213="","",INDEX(所属情報!$E:$E,MATCH($A213,所属情報!$A:$A,0))),"")</f>
        <v>492213</v>
      </c>
      <c r="N213" s="175" t="str">
        <f t="shared" si="9"/>
        <v>大坪　一生 (1)</v>
      </c>
      <c r="O213" s="32" t="str">
        <f t="shared" si="10"/>
        <v>ｵｵﾂﾎﾞ ｲｯｾｲ</v>
      </c>
      <c r="P213" s="175" t="str">
        <f t="shared" si="11"/>
        <v>OTSUBO Issei (03)</v>
      </c>
      <c r="Q213" s="175" t="str">
        <f>IFERROR(IF($F213="","",INDEX(リスト!$AL:$AL,MATCH($F213,リスト!$AK:$AK,0))),"")</f>
        <v>28</v>
      </c>
      <c r="R213" s="32" t="str">
        <f>IFERROR(IF($K213="","",INDEX(リスト!$AO:$AO,MATCH($K213,リスト!$AN:$AN,0))),"")</f>
        <v>JPN</v>
      </c>
      <c r="S213" s="32" t="str">
        <f>IF($B213="","",RIGHT($G213*1000+100+COUNTIF($G$2:$G213,$G213),9))</f>
        <v>030522101</v>
      </c>
    </row>
    <row r="214" spans="1:19" ht="18" customHeight="1" x14ac:dyDescent="0.55000000000000004">
      <c r="A214" t="s">
        <v>1007</v>
      </c>
      <c r="B214">
        <v>213</v>
      </c>
      <c r="C214" t="s">
        <v>2124</v>
      </c>
      <c r="D214" t="s">
        <v>2125</v>
      </c>
      <c r="E214">
        <v>2</v>
      </c>
      <c r="F214" t="s">
        <v>173</v>
      </c>
      <c r="G214">
        <v>20040206</v>
      </c>
      <c r="H214" t="s">
        <v>2126</v>
      </c>
      <c r="I214" t="s">
        <v>2127</v>
      </c>
      <c r="J214" t="s">
        <v>2128</v>
      </c>
      <c r="K214" t="s">
        <v>72</v>
      </c>
      <c r="M214" s="32">
        <f>IFERROR(IF($B214="","",INDEX(所属情報!$E:$E,MATCH($A214,所属情報!$A:$A,0))),"")</f>
        <v>492213</v>
      </c>
      <c r="N214" s="175" t="str">
        <f t="shared" si="9"/>
        <v>吉津　心雄 (2)</v>
      </c>
      <c r="O214" s="32" t="str">
        <f t="shared" si="10"/>
        <v>ﾖｼﾂﾞ ｼﾕｳ</v>
      </c>
      <c r="P214" s="175" t="str">
        <f t="shared" si="11"/>
        <v>YOSHIZU Shiyu (04)</v>
      </c>
      <c r="Q214" s="175" t="str">
        <f>IFERROR(IF($F214="","",INDEX(リスト!$AL:$AL,MATCH($F214,リスト!$AK:$AK,0))),"")</f>
        <v>27</v>
      </c>
      <c r="R214" s="32" t="str">
        <f>IFERROR(IF($K214="","",INDEX(リスト!$AO:$AO,MATCH($K214,リスト!$AN:$AN,0))),"")</f>
        <v>JPN</v>
      </c>
      <c r="S214" s="32" t="str">
        <f>IF($B214="","",RIGHT($G214*1000+100+COUNTIF($G$2:$G214,$G214),9))</f>
        <v>040206101</v>
      </c>
    </row>
    <row r="215" spans="1:19" ht="18" customHeight="1" x14ac:dyDescent="0.55000000000000004">
      <c r="A215" t="s">
        <v>1007</v>
      </c>
      <c r="B215">
        <v>214</v>
      </c>
      <c r="C215" t="s">
        <v>2129</v>
      </c>
      <c r="D215" t="s">
        <v>2130</v>
      </c>
      <c r="E215">
        <v>2</v>
      </c>
      <c r="F215" t="s">
        <v>177</v>
      </c>
      <c r="G215">
        <v>20030422</v>
      </c>
      <c r="H215" t="s">
        <v>2131</v>
      </c>
      <c r="I215" t="s">
        <v>2132</v>
      </c>
      <c r="J215" t="s">
        <v>2133</v>
      </c>
      <c r="K215" t="s">
        <v>72</v>
      </c>
      <c r="M215" s="32">
        <f>IFERROR(IF($B215="","",INDEX(所属情報!$E:$E,MATCH($A215,所属情報!$A:$A,0))),"")</f>
        <v>492213</v>
      </c>
      <c r="N215" s="175" t="str">
        <f t="shared" si="9"/>
        <v>南垣　斗磨 (2)</v>
      </c>
      <c r="O215" s="32" t="str">
        <f t="shared" si="10"/>
        <v>ﾐﾅﾐｶﾞｷ ﾄｳﾏ</v>
      </c>
      <c r="P215" s="175" t="str">
        <f t="shared" si="11"/>
        <v>MINAMIGAKI Toma (03)</v>
      </c>
      <c r="Q215" s="175" t="str">
        <f>IFERROR(IF($F215="","",INDEX(リスト!$AL:$AL,MATCH($F215,リスト!$AK:$AK,0))),"")</f>
        <v>28</v>
      </c>
      <c r="R215" s="32" t="str">
        <f>IFERROR(IF($K215="","",INDEX(リスト!$AO:$AO,MATCH($K215,リスト!$AN:$AN,0))),"")</f>
        <v>JPN</v>
      </c>
      <c r="S215" s="32" t="str">
        <f>IF($B215="","",RIGHT($G215*1000+100+COUNTIF($G$2:$G215,$G215),9))</f>
        <v>030422102</v>
      </c>
    </row>
    <row r="216" spans="1:19" ht="18" customHeight="1" x14ac:dyDescent="0.55000000000000004">
      <c r="A216" t="s">
        <v>1019</v>
      </c>
      <c r="B216">
        <v>215</v>
      </c>
      <c r="C216" t="s">
        <v>2134</v>
      </c>
      <c r="D216" t="s">
        <v>2135</v>
      </c>
      <c r="E216" t="s">
        <v>1635</v>
      </c>
      <c r="F216" t="s">
        <v>181</v>
      </c>
      <c r="G216">
        <v>20000819</v>
      </c>
      <c r="H216" t="s">
        <v>2136</v>
      </c>
      <c r="I216" t="s">
        <v>2137</v>
      </c>
      <c r="J216" t="s">
        <v>1198</v>
      </c>
      <c r="K216" t="s">
        <v>72</v>
      </c>
      <c r="M216" s="32">
        <f>IFERROR(IF($B216="","",INDEX(所属情報!$E:$E,MATCH($A216,所属情報!$A:$A,0))),"")</f>
        <v>492218</v>
      </c>
      <c r="N216" s="175" t="str">
        <f t="shared" si="9"/>
        <v>角田　龍 (M1)</v>
      </c>
      <c r="O216" s="32" t="str">
        <f t="shared" si="10"/>
        <v>ｶｸﾀﾞ ﾘｮｳ</v>
      </c>
      <c r="P216" s="175" t="str">
        <f t="shared" si="11"/>
        <v>KAKUDA Ryo (00)</v>
      </c>
      <c r="Q216" s="175" t="str">
        <f>IFERROR(IF($F216="","",INDEX(リスト!$AL:$AL,MATCH($F216,リスト!$AK:$AK,0))),"")</f>
        <v>29</v>
      </c>
      <c r="R216" s="32" t="str">
        <f>IFERROR(IF($K216="","",INDEX(リスト!$AO:$AO,MATCH($K216,リスト!$AN:$AN,0))),"")</f>
        <v>JPN</v>
      </c>
      <c r="S216" s="32" t="str">
        <f>IF($B216="","",RIGHT($G216*1000+100+COUNTIF($G$2:$G216,$G216),9))</f>
        <v>000819101</v>
      </c>
    </row>
    <row r="217" spans="1:19" ht="18" customHeight="1" x14ac:dyDescent="0.55000000000000004">
      <c r="A217" t="s">
        <v>1019</v>
      </c>
      <c r="B217">
        <v>216</v>
      </c>
      <c r="C217" t="s">
        <v>2138</v>
      </c>
      <c r="D217" t="s">
        <v>2139</v>
      </c>
      <c r="E217" t="s">
        <v>1635</v>
      </c>
      <c r="F217" t="s">
        <v>173</v>
      </c>
      <c r="G217">
        <v>20000526</v>
      </c>
      <c r="H217" t="s">
        <v>2140</v>
      </c>
      <c r="I217" t="s">
        <v>1543</v>
      </c>
      <c r="J217" t="s">
        <v>2141</v>
      </c>
      <c r="K217" t="s">
        <v>72</v>
      </c>
      <c r="M217" s="32">
        <f>IFERROR(IF($B217="","",INDEX(所属情報!$E:$E,MATCH($A217,所属情報!$A:$A,0))),"")</f>
        <v>492218</v>
      </c>
      <c r="N217" s="175" t="str">
        <f t="shared" si="9"/>
        <v>山本　義達 (M1)</v>
      </c>
      <c r="O217" s="32" t="str">
        <f t="shared" si="10"/>
        <v>ﾔﾏﾓﾄ ﾖｼﾀﾂ</v>
      </c>
      <c r="P217" s="175" t="str">
        <f t="shared" si="11"/>
        <v>YAMAMOTO Yoshitatsu (00)</v>
      </c>
      <c r="Q217" s="175" t="str">
        <f>IFERROR(IF($F217="","",INDEX(リスト!$AL:$AL,MATCH($F217,リスト!$AK:$AK,0))),"")</f>
        <v>27</v>
      </c>
      <c r="R217" s="32" t="str">
        <f>IFERROR(IF($K217="","",INDEX(リスト!$AO:$AO,MATCH($K217,リスト!$AN:$AN,0))),"")</f>
        <v>JPN</v>
      </c>
      <c r="S217" s="32" t="str">
        <f>IF($B217="","",RIGHT($G217*1000+100+COUNTIF($G$2:$G217,$G217),9))</f>
        <v>000526101</v>
      </c>
    </row>
    <row r="218" spans="1:19" ht="18" customHeight="1" x14ac:dyDescent="0.55000000000000004">
      <c r="A218" t="s">
        <v>1019</v>
      </c>
      <c r="B218">
        <v>217</v>
      </c>
      <c r="C218" t="s">
        <v>2142</v>
      </c>
      <c r="D218" t="s">
        <v>2143</v>
      </c>
      <c r="E218">
        <v>4</v>
      </c>
      <c r="F218" t="s">
        <v>173</v>
      </c>
      <c r="G218">
        <v>20010410</v>
      </c>
      <c r="H218" t="s">
        <v>2144</v>
      </c>
      <c r="I218" t="s">
        <v>2145</v>
      </c>
      <c r="J218" t="s">
        <v>2146</v>
      </c>
      <c r="K218" t="s">
        <v>72</v>
      </c>
      <c r="M218" s="32">
        <f>IFERROR(IF($B218="","",INDEX(所属情報!$E:$E,MATCH($A218,所属情報!$A:$A,0))),"")</f>
        <v>492218</v>
      </c>
      <c r="N218" s="175" t="str">
        <f t="shared" si="9"/>
        <v>伊藤　仁 (4)</v>
      </c>
      <c r="O218" s="32" t="str">
        <f t="shared" si="10"/>
        <v>ｲﾄｳ ﾋﾛｼ</v>
      </c>
      <c r="P218" s="175" t="str">
        <f t="shared" si="11"/>
        <v>ITO Hiroshi (01)</v>
      </c>
      <c r="Q218" s="175" t="str">
        <f>IFERROR(IF($F218="","",INDEX(リスト!$AL:$AL,MATCH($F218,リスト!$AK:$AK,0))),"")</f>
        <v>27</v>
      </c>
      <c r="R218" s="32" t="str">
        <f>IFERROR(IF($K218="","",INDEX(リスト!$AO:$AO,MATCH($K218,リスト!$AN:$AN,0))),"")</f>
        <v>JPN</v>
      </c>
      <c r="S218" s="32" t="str">
        <f>IF($B218="","",RIGHT($G218*1000+100+COUNTIF($G$2:$G218,$G218),9))</f>
        <v>010410101</v>
      </c>
    </row>
    <row r="219" spans="1:19" ht="18" customHeight="1" x14ac:dyDescent="0.55000000000000004">
      <c r="A219" t="s">
        <v>1019</v>
      </c>
      <c r="B219">
        <v>218</v>
      </c>
      <c r="C219" t="s">
        <v>2147</v>
      </c>
      <c r="D219" t="s">
        <v>2148</v>
      </c>
      <c r="E219">
        <v>4</v>
      </c>
      <c r="F219" t="s">
        <v>177</v>
      </c>
      <c r="G219">
        <v>20010828</v>
      </c>
      <c r="H219" t="s">
        <v>2149</v>
      </c>
      <c r="I219" t="s">
        <v>2150</v>
      </c>
      <c r="J219" t="s">
        <v>2151</v>
      </c>
      <c r="K219" t="s">
        <v>72</v>
      </c>
      <c r="M219" s="32">
        <f>IFERROR(IF($B219="","",INDEX(所属情報!$E:$E,MATCH($A219,所属情報!$A:$A,0))),"")</f>
        <v>492218</v>
      </c>
      <c r="N219" s="175" t="str">
        <f t="shared" si="9"/>
        <v>亀田　仁一路 (4)</v>
      </c>
      <c r="O219" s="32" t="str">
        <f t="shared" si="10"/>
        <v>ｶﾒﾀﾞ ｼﾞﾝｲﾁﾛｳ</v>
      </c>
      <c r="P219" s="175" t="str">
        <f t="shared" si="11"/>
        <v>KAMEDA Jinichiro (01)</v>
      </c>
      <c r="Q219" s="175" t="str">
        <f>IFERROR(IF($F219="","",INDEX(リスト!$AL:$AL,MATCH($F219,リスト!$AK:$AK,0))),"")</f>
        <v>28</v>
      </c>
      <c r="R219" s="32" t="str">
        <f>IFERROR(IF($K219="","",INDEX(リスト!$AO:$AO,MATCH($K219,リスト!$AN:$AN,0))),"")</f>
        <v>JPN</v>
      </c>
      <c r="S219" s="32" t="str">
        <f>IF($B219="","",RIGHT($G219*1000+100+COUNTIF($G$2:$G219,$G219),9))</f>
        <v>010828102</v>
      </c>
    </row>
    <row r="220" spans="1:19" ht="18" customHeight="1" x14ac:dyDescent="0.55000000000000004">
      <c r="A220" t="s">
        <v>1019</v>
      </c>
      <c r="B220">
        <v>219</v>
      </c>
      <c r="C220" t="s">
        <v>2152</v>
      </c>
      <c r="D220" t="s">
        <v>2153</v>
      </c>
      <c r="E220">
        <v>4</v>
      </c>
      <c r="F220" t="s">
        <v>177</v>
      </c>
      <c r="G220">
        <v>20010909</v>
      </c>
      <c r="H220" t="s">
        <v>2154</v>
      </c>
      <c r="I220" t="s">
        <v>2155</v>
      </c>
      <c r="J220" t="s">
        <v>2156</v>
      </c>
      <c r="K220" t="s">
        <v>72</v>
      </c>
      <c r="M220" s="32">
        <f>IFERROR(IF($B220="","",INDEX(所属情報!$E:$E,MATCH($A220,所属情報!$A:$A,0))),"")</f>
        <v>492218</v>
      </c>
      <c r="N220" s="175" t="str">
        <f t="shared" si="9"/>
        <v>増田　潮音 (4)</v>
      </c>
      <c r="O220" s="32" t="str">
        <f t="shared" si="10"/>
        <v>ﾏｽﾀﾞ ｼｵﾝ</v>
      </c>
      <c r="P220" s="175" t="str">
        <f t="shared" si="11"/>
        <v>MASUDA Shion (01)</v>
      </c>
      <c r="Q220" s="175" t="str">
        <f>IFERROR(IF($F220="","",INDEX(リスト!$AL:$AL,MATCH($F220,リスト!$AK:$AK,0))),"")</f>
        <v>28</v>
      </c>
      <c r="R220" s="32" t="str">
        <f>IFERROR(IF($K220="","",INDEX(リスト!$AO:$AO,MATCH($K220,リスト!$AN:$AN,0))),"")</f>
        <v>JPN</v>
      </c>
      <c r="S220" s="32" t="str">
        <f>IF($B220="","",RIGHT($G220*1000+100+COUNTIF($G$2:$G220,$G220),9))</f>
        <v>010909101</v>
      </c>
    </row>
    <row r="221" spans="1:19" ht="18" customHeight="1" x14ac:dyDescent="0.55000000000000004">
      <c r="A221" t="s">
        <v>1019</v>
      </c>
      <c r="B221">
        <v>220</v>
      </c>
      <c r="C221" t="s">
        <v>2157</v>
      </c>
      <c r="D221" t="s">
        <v>2158</v>
      </c>
      <c r="E221">
        <v>4</v>
      </c>
      <c r="F221" t="s">
        <v>173</v>
      </c>
      <c r="G221">
        <v>20011030</v>
      </c>
      <c r="H221" t="s">
        <v>2159</v>
      </c>
      <c r="I221" t="s">
        <v>2160</v>
      </c>
      <c r="J221" t="s">
        <v>1960</v>
      </c>
      <c r="K221" t="s">
        <v>72</v>
      </c>
      <c r="M221" s="32">
        <f>IFERROR(IF($B221="","",INDEX(所属情報!$E:$E,MATCH($A221,所属情報!$A:$A,0))),"")</f>
        <v>492218</v>
      </c>
      <c r="N221" s="175" t="str">
        <f t="shared" si="9"/>
        <v>宮内　和哉 (4)</v>
      </c>
      <c r="O221" s="32" t="str">
        <f t="shared" si="10"/>
        <v>ﾐﾔｳﾁ ｶｽﾞﾔ</v>
      </c>
      <c r="P221" s="175" t="str">
        <f t="shared" si="11"/>
        <v>MIYAUCHI Kazuya (01)</v>
      </c>
      <c r="Q221" s="175" t="str">
        <f>IFERROR(IF($F221="","",INDEX(リスト!$AL:$AL,MATCH($F221,リスト!$AK:$AK,0))),"")</f>
        <v>27</v>
      </c>
      <c r="R221" s="32" t="str">
        <f>IFERROR(IF($K221="","",INDEX(リスト!$AO:$AO,MATCH($K221,リスト!$AN:$AN,0))),"")</f>
        <v>JPN</v>
      </c>
      <c r="S221" s="32" t="str">
        <f>IF($B221="","",RIGHT($G221*1000+100+COUNTIF($G$2:$G221,$G221),9))</f>
        <v>011030102</v>
      </c>
    </row>
    <row r="222" spans="1:19" ht="18" customHeight="1" x14ac:dyDescent="0.55000000000000004">
      <c r="A222" t="s">
        <v>1019</v>
      </c>
      <c r="B222">
        <v>221</v>
      </c>
      <c r="C222" t="s">
        <v>2161</v>
      </c>
      <c r="D222" t="s">
        <v>2162</v>
      </c>
      <c r="E222">
        <v>4</v>
      </c>
      <c r="F222" t="s">
        <v>173</v>
      </c>
      <c r="G222">
        <v>20010826</v>
      </c>
      <c r="H222" t="s">
        <v>2163</v>
      </c>
      <c r="I222" t="s">
        <v>2164</v>
      </c>
      <c r="J222" t="s">
        <v>1853</v>
      </c>
      <c r="K222" t="s">
        <v>72</v>
      </c>
      <c r="M222" s="32">
        <f>IFERROR(IF($B222="","",INDEX(所属情報!$E:$E,MATCH($A222,所属情報!$A:$A,0))),"")</f>
        <v>492218</v>
      </c>
      <c r="N222" s="175" t="str">
        <f t="shared" si="9"/>
        <v>藤井　恒輝 (4)</v>
      </c>
      <c r="O222" s="32" t="str">
        <f t="shared" si="10"/>
        <v>ﾌｼﾞｲ ｺｳｷ</v>
      </c>
      <c r="P222" s="175" t="str">
        <f t="shared" si="11"/>
        <v>FUJII Koki (01)</v>
      </c>
      <c r="Q222" s="175" t="str">
        <f>IFERROR(IF($F222="","",INDEX(リスト!$AL:$AL,MATCH($F222,リスト!$AK:$AK,0))),"")</f>
        <v>27</v>
      </c>
      <c r="R222" s="32" t="str">
        <f>IFERROR(IF($K222="","",INDEX(リスト!$AO:$AO,MATCH($K222,リスト!$AN:$AN,0))),"")</f>
        <v>JPN</v>
      </c>
      <c r="S222" s="32" t="str">
        <f>IF($B222="","",RIGHT($G222*1000+100+COUNTIF($G$2:$G222,$G222),9))</f>
        <v>010826101</v>
      </c>
    </row>
    <row r="223" spans="1:19" ht="18" customHeight="1" x14ac:dyDescent="0.55000000000000004">
      <c r="A223" t="s">
        <v>1019</v>
      </c>
      <c r="B223">
        <v>222</v>
      </c>
      <c r="C223" t="s">
        <v>2165</v>
      </c>
      <c r="D223" t="s">
        <v>2166</v>
      </c>
      <c r="E223">
        <v>4</v>
      </c>
      <c r="F223" t="s">
        <v>173</v>
      </c>
      <c r="G223">
        <v>20010524</v>
      </c>
      <c r="H223" t="s">
        <v>2167</v>
      </c>
      <c r="I223" t="s">
        <v>2168</v>
      </c>
      <c r="J223" t="s">
        <v>2169</v>
      </c>
      <c r="K223" t="s">
        <v>72</v>
      </c>
      <c r="M223" s="32">
        <f>IFERROR(IF($B223="","",INDEX(所属情報!$E:$E,MATCH($A223,所属情報!$A:$A,0))),"")</f>
        <v>492218</v>
      </c>
      <c r="N223" s="175" t="str">
        <f t="shared" si="9"/>
        <v>坂東　日向 (4)</v>
      </c>
      <c r="O223" s="32" t="str">
        <f t="shared" si="10"/>
        <v>ﾊﾞﾝﾄﾞｳ ﾋｭｳｶﾞ</v>
      </c>
      <c r="P223" s="175" t="str">
        <f t="shared" si="11"/>
        <v>BANDO Hyuga (01)</v>
      </c>
      <c r="Q223" s="175" t="str">
        <f>IFERROR(IF($F223="","",INDEX(リスト!$AL:$AL,MATCH($F223,リスト!$AK:$AK,0))),"")</f>
        <v>27</v>
      </c>
      <c r="R223" s="32" t="str">
        <f>IFERROR(IF($K223="","",INDEX(リスト!$AO:$AO,MATCH($K223,リスト!$AN:$AN,0))),"")</f>
        <v>JPN</v>
      </c>
      <c r="S223" s="32" t="str">
        <f>IF($B223="","",RIGHT($G223*1000+100+COUNTIF($G$2:$G223,$G223),9))</f>
        <v>010524101</v>
      </c>
    </row>
    <row r="224" spans="1:19" ht="18" customHeight="1" x14ac:dyDescent="0.55000000000000004">
      <c r="A224" t="s">
        <v>1019</v>
      </c>
      <c r="B224">
        <v>223</v>
      </c>
      <c r="C224" t="s">
        <v>2170</v>
      </c>
      <c r="D224" t="s">
        <v>2171</v>
      </c>
      <c r="E224">
        <v>4</v>
      </c>
      <c r="F224" t="s">
        <v>173</v>
      </c>
      <c r="G224">
        <v>20010606</v>
      </c>
      <c r="H224" t="s">
        <v>2172</v>
      </c>
      <c r="I224" t="s">
        <v>2173</v>
      </c>
      <c r="J224" t="s">
        <v>2174</v>
      </c>
      <c r="K224" t="s">
        <v>72</v>
      </c>
      <c r="M224" s="32">
        <f>IFERROR(IF($B224="","",INDEX(所属情報!$E:$E,MATCH($A224,所属情報!$A:$A,0))),"")</f>
        <v>492218</v>
      </c>
      <c r="N224" s="175" t="str">
        <f t="shared" si="9"/>
        <v>藤戸　涼達 (4)</v>
      </c>
      <c r="O224" s="32" t="str">
        <f t="shared" si="10"/>
        <v>ﾌｼﾞﾄ ﾘｮｳﾀﾂ</v>
      </c>
      <c r="P224" s="175" t="str">
        <f t="shared" si="11"/>
        <v>FUJITO Ryotatsu (01)</v>
      </c>
      <c r="Q224" s="175" t="str">
        <f>IFERROR(IF($F224="","",INDEX(リスト!$AL:$AL,MATCH($F224,リスト!$AK:$AK,0))),"")</f>
        <v>27</v>
      </c>
      <c r="R224" s="32" t="str">
        <f>IFERROR(IF($K224="","",INDEX(リスト!$AO:$AO,MATCH($K224,リスト!$AN:$AN,0))),"")</f>
        <v>JPN</v>
      </c>
      <c r="S224" s="32" t="str">
        <f>IF($B224="","",RIGHT($G224*1000+100+COUNTIF($G$2:$G224,$G224),9))</f>
        <v>010606102</v>
      </c>
    </row>
    <row r="225" spans="1:19" ht="18" customHeight="1" x14ac:dyDescent="0.55000000000000004">
      <c r="A225" t="s">
        <v>1019</v>
      </c>
      <c r="B225">
        <v>224</v>
      </c>
      <c r="C225" t="s">
        <v>2175</v>
      </c>
      <c r="D225" t="s">
        <v>2176</v>
      </c>
      <c r="E225">
        <v>4</v>
      </c>
      <c r="F225" t="s">
        <v>173</v>
      </c>
      <c r="G225">
        <v>20010502</v>
      </c>
      <c r="H225" t="s">
        <v>2177</v>
      </c>
      <c r="I225" t="s">
        <v>2178</v>
      </c>
      <c r="J225" t="s">
        <v>2179</v>
      </c>
      <c r="K225" t="s">
        <v>72</v>
      </c>
      <c r="M225" s="32">
        <f>IFERROR(IF($B225="","",INDEX(所属情報!$E:$E,MATCH($A225,所属情報!$A:$A,0))),"")</f>
        <v>492218</v>
      </c>
      <c r="N225" s="175" t="str">
        <f t="shared" si="9"/>
        <v>寺田　裕真 (4)</v>
      </c>
      <c r="O225" s="32" t="str">
        <f t="shared" si="10"/>
        <v>ﾃﾗﾀﾞ ﾕｳﾏ</v>
      </c>
      <c r="P225" s="175" t="str">
        <f t="shared" si="11"/>
        <v>TERADA Yuma (01)</v>
      </c>
      <c r="Q225" s="175" t="str">
        <f>IFERROR(IF($F225="","",INDEX(リスト!$AL:$AL,MATCH($F225,リスト!$AK:$AK,0))),"")</f>
        <v>27</v>
      </c>
      <c r="R225" s="32" t="str">
        <f>IFERROR(IF($K225="","",INDEX(リスト!$AO:$AO,MATCH($K225,リスト!$AN:$AN,0))),"")</f>
        <v>JPN</v>
      </c>
      <c r="S225" s="32" t="str">
        <f>IF($B225="","",RIGHT($G225*1000+100+COUNTIF($G$2:$G225,$G225),9))</f>
        <v>010502101</v>
      </c>
    </row>
    <row r="226" spans="1:19" ht="18" customHeight="1" x14ac:dyDescent="0.55000000000000004">
      <c r="A226" t="s">
        <v>1019</v>
      </c>
      <c r="B226">
        <v>225</v>
      </c>
      <c r="C226" t="s">
        <v>2180</v>
      </c>
      <c r="D226" t="s">
        <v>2181</v>
      </c>
      <c r="E226">
        <v>4</v>
      </c>
      <c r="F226" t="s">
        <v>173</v>
      </c>
      <c r="G226">
        <v>20020316</v>
      </c>
      <c r="H226" t="s">
        <v>2182</v>
      </c>
      <c r="I226" t="s">
        <v>1700</v>
      </c>
      <c r="J226" t="s">
        <v>2183</v>
      </c>
      <c r="K226" t="s">
        <v>72</v>
      </c>
      <c r="M226" s="32">
        <f>IFERROR(IF($B226="","",INDEX(所属情報!$E:$E,MATCH($A226,所属情報!$A:$A,0))),"")</f>
        <v>492218</v>
      </c>
      <c r="N226" s="175" t="str">
        <f t="shared" si="9"/>
        <v>大野　佳太朗 (4)</v>
      </c>
      <c r="O226" s="32" t="str">
        <f t="shared" si="10"/>
        <v>ｵｵﾉ ｹｲﾀﾛｳ</v>
      </c>
      <c r="P226" s="175" t="str">
        <f t="shared" si="11"/>
        <v>ONO Keitaro (02)</v>
      </c>
      <c r="Q226" s="175" t="str">
        <f>IFERROR(IF($F226="","",INDEX(リスト!$AL:$AL,MATCH($F226,リスト!$AK:$AK,0))),"")</f>
        <v>27</v>
      </c>
      <c r="R226" s="32" t="str">
        <f>IFERROR(IF($K226="","",INDEX(リスト!$AO:$AO,MATCH($K226,リスト!$AN:$AN,0))),"")</f>
        <v>JPN</v>
      </c>
      <c r="S226" s="32" t="str">
        <f>IF($B226="","",RIGHT($G226*1000+100+COUNTIF($G$2:$G226,$G226),9))</f>
        <v>020316101</v>
      </c>
    </row>
    <row r="227" spans="1:19" ht="18" customHeight="1" x14ac:dyDescent="0.55000000000000004">
      <c r="A227" t="s">
        <v>1019</v>
      </c>
      <c r="B227">
        <v>226</v>
      </c>
      <c r="C227" t="s">
        <v>2184</v>
      </c>
      <c r="D227" t="s">
        <v>2185</v>
      </c>
      <c r="E227">
        <v>4</v>
      </c>
      <c r="F227" t="s">
        <v>181</v>
      </c>
      <c r="G227">
        <v>20020113</v>
      </c>
      <c r="H227" t="s">
        <v>2186</v>
      </c>
      <c r="I227" t="s">
        <v>2187</v>
      </c>
      <c r="J227" t="s">
        <v>2188</v>
      </c>
      <c r="K227" t="s">
        <v>72</v>
      </c>
      <c r="M227" s="32">
        <f>IFERROR(IF($B227="","",INDEX(所属情報!$E:$E,MATCH($A227,所属情報!$A:$A,0))),"")</f>
        <v>492218</v>
      </c>
      <c r="N227" s="175" t="str">
        <f t="shared" si="9"/>
        <v>福原　健斗 (4)</v>
      </c>
      <c r="O227" s="32" t="str">
        <f t="shared" si="10"/>
        <v>ﾌｸﾊﾗ ｹﾝﾄ</v>
      </c>
      <c r="P227" s="175" t="str">
        <f t="shared" si="11"/>
        <v>FUKUHARA Kento (02)</v>
      </c>
      <c r="Q227" s="175" t="str">
        <f>IFERROR(IF($F227="","",INDEX(リスト!$AL:$AL,MATCH($F227,リスト!$AK:$AK,0))),"")</f>
        <v>29</v>
      </c>
      <c r="R227" s="32" t="str">
        <f>IFERROR(IF($K227="","",INDEX(リスト!$AO:$AO,MATCH($K227,リスト!$AN:$AN,0))),"")</f>
        <v>JPN</v>
      </c>
      <c r="S227" s="32" t="str">
        <f>IF($B227="","",RIGHT($G227*1000+100+COUNTIF($G$2:$G227,$G227),9))</f>
        <v>020113101</v>
      </c>
    </row>
    <row r="228" spans="1:19" ht="18" customHeight="1" x14ac:dyDescent="0.55000000000000004">
      <c r="A228" t="s">
        <v>1019</v>
      </c>
      <c r="B228">
        <v>227</v>
      </c>
      <c r="C228" t="s">
        <v>2189</v>
      </c>
      <c r="D228" t="s">
        <v>2190</v>
      </c>
      <c r="E228">
        <v>4</v>
      </c>
      <c r="F228" t="s">
        <v>173</v>
      </c>
      <c r="G228">
        <v>20010620</v>
      </c>
      <c r="H228" t="s">
        <v>2191</v>
      </c>
      <c r="I228" t="s">
        <v>2192</v>
      </c>
      <c r="J228" t="s">
        <v>1503</v>
      </c>
      <c r="K228" t="s">
        <v>72</v>
      </c>
      <c r="M228" s="32">
        <f>IFERROR(IF($B228="","",INDEX(所属情報!$E:$E,MATCH($A228,所属情報!$A:$A,0))),"")</f>
        <v>492218</v>
      </c>
      <c r="N228" s="175" t="str">
        <f t="shared" si="9"/>
        <v>富岡　紋人 (4)</v>
      </c>
      <c r="O228" s="32" t="str">
        <f t="shared" si="10"/>
        <v>ﾄﾐｵｶ ｱﾔﾄ</v>
      </c>
      <c r="P228" s="175" t="str">
        <f t="shared" si="11"/>
        <v>TOMIOKA Ayato (01)</v>
      </c>
      <c r="Q228" s="175" t="str">
        <f>IFERROR(IF($F228="","",INDEX(リスト!$AL:$AL,MATCH($F228,リスト!$AK:$AK,0))),"")</f>
        <v>27</v>
      </c>
      <c r="R228" s="32" t="str">
        <f>IFERROR(IF($K228="","",INDEX(リスト!$AO:$AO,MATCH($K228,リスト!$AN:$AN,0))),"")</f>
        <v>JPN</v>
      </c>
      <c r="S228" s="32" t="str">
        <f>IF($B228="","",RIGHT($G228*1000+100+COUNTIF($G$2:$G228,$G228),9))</f>
        <v>010620102</v>
      </c>
    </row>
    <row r="229" spans="1:19" ht="18" customHeight="1" x14ac:dyDescent="0.55000000000000004">
      <c r="A229" t="s">
        <v>1019</v>
      </c>
      <c r="B229">
        <v>228</v>
      </c>
      <c r="C229" t="s">
        <v>2193</v>
      </c>
      <c r="D229" t="s">
        <v>2194</v>
      </c>
      <c r="E229">
        <v>4</v>
      </c>
      <c r="F229" t="s">
        <v>173</v>
      </c>
      <c r="G229">
        <v>20011108</v>
      </c>
      <c r="H229" t="s">
        <v>2195</v>
      </c>
      <c r="I229" t="s">
        <v>2196</v>
      </c>
      <c r="J229" t="s">
        <v>1277</v>
      </c>
      <c r="K229" t="s">
        <v>72</v>
      </c>
      <c r="M229" s="32">
        <f>IFERROR(IF($B229="","",INDEX(所属情報!$E:$E,MATCH($A229,所属情報!$A:$A,0))),"")</f>
        <v>492218</v>
      </c>
      <c r="N229" s="175" t="str">
        <f t="shared" si="9"/>
        <v>石丸　尚弥 (4)</v>
      </c>
      <c r="O229" s="32" t="str">
        <f t="shared" si="10"/>
        <v>ｲｼﾏﾙ ﾅｵﾔ</v>
      </c>
      <c r="P229" s="175" t="str">
        <f t="shared" si="11"/>
        <v>ISHIMARU Naoya (01)</v>
      </c>
      <c r="Q229" s="175" t="str">
        <f>IFERROR(IF($F229="","",INDEX(リスト!$AL:$AL,MATCH($F229,リスト!$AK:$AK,0))),"")</f>
        <v>27</v>
      </c>
      <c r="R229" s="32" t="str">
        <f>IFERROR(IF($K229="","",INDEX(リスト!$AO:$AO,MATCH($K229,リスト!$AN:$AN,0))),"")</f>
        <v>JPN</v>
      </c>
      <c r="S229" s="32" t="str">
        <f>IF($B229="","",RIGHT($G229*1000+100+COUNTIF($G$2:$G229,$G229),9))</f>
        <v>011108101</v>
      </c>
    </row>
    <row r="230" spans="1:19" ht="18" customHeight="1" x14ac:dyDescent="0.55000000000000004">
      <c r="A230" t="s">
        <v>1019</v>
      </c>
      <c r="B230">
        <v>229</v>
      </c>
      <c r="C230" t="s">
        <v>2197</v>
      </c>
      <c r="D230" t="s">
        <v>2198</v>
      </c>
      <c r="E230">
        <v>4</v>
      </c>
      <c r="F230" t="s">
        <v>169</v>
      </c>
      <c r="G230">
        <v>20010803</v>
      </c>
      <c r="H230" t="s">
        <v>2199</v>
      </c>
      <c r="I230" t="s">
        <v>2200</v>
      </c>
      <c r="J230" t="s">
        <v>1168</v>
      </c>
      <c r="K230" t="s">
        <v>72</v>
      </c>
      <c r="M230" s="32">
        <f>IFERROR(IF($B230="","",INDEX(所属情報!$E:$E,MATCH($A230,所属情報!$A:$A,0))),"")</f>
        <v>492218</v>
      </c>
      <c r="N230" s="175" t="str">
        <f t="shared" si="9"/>
        <v>栗原　拓海 (4)</v>
      </c>
      <c r="O230" s="32" t="str">
        <f t="shared" si="10"/>
        <v>ｸﾘﾊﾗ ﾀｸﾐ</v>
      </c>
      <c r="P230" s="175" t="str">
        <f t="shared" si="11"/>
        <v>KURIHARA Takumi (01)</v>
      </c>
      <c r="Q230" s="175" t="str">
        <f>IFERROR(IF($F230="","",INDEX(リスト!$AL:$AL,MATCH($F230,リスト!$AK:$AK,0))),"")</f>
        <v>26</v>
      </c>
      <c r="R230" s="32" t="str">
        <f>IFERROR(IF($K230="","",INDEX(リスト!$AO:$AO,MATCH($K230,リスト!$AN:$AN,0))),"")</f>
        <v>JPN</v>
      </c>
      <c r="S230" s="32" t="str">
        <f>IF($B230="","",RIGHT($G230*1000+100+COUNTIF($G$2:$G230,$G230),9))</f>
        <v>010803101</v>
      </c>
    </row>
    <row r="231" spans="1:19" ht="18" customHeight="1" x14ac:dyDescent="0.55000000000000004">
      <c r="A231" t="s">
        <v>1019</v>
      </c>
      <c r="B231">
        <v>230</v>
      </c>
      <c r="C231" t="s">
        <v>2201</v>
      </c>
      <c r="D231" t="s">
        <v>2202</v>
      </c>
      <c r="E231">
        <v>4</v>
      </c>
      <c r="F231" t="s">
        <v>169</v>
      </c>
      <c r="G231">
        <v>20010920</v>
      </c>
      <c r="H231" t="s">
        <v>2203</v>
      </c>
      <c r="I231" t="s">
        <v>2204</v>
      </c>
      <c r="J231" t="s">
        <v>1737</v>
      </c>
      <c r="K231" t="s">
        <v>72</v>
      </c>
      <c r="M231" s="32">
        <f>IFERROR(IF($B231="","",INDEX(所属情報!$E:$E,MATCH($A231,所属情報!$A:$A,0))),"")</f>
        <v>492218</v>
      </c>
      <c r="N231" s="175" t="str">
        <f t="shared" si="9"/>
        <v>和田　一真 (4)</v>
      </c>
      <c r="O231" s="32" t="str">
        <f t="shared" si="10"/>
        <v>ﾜﾀﾞ ｶｽﾞﾏ</v>
      </c>
      <c r="P231" s="175" t="str">
        <f t="shared" si="11"/>
        <v>WADA Kazuma (01)</v>
      </c>
      <c r="Q231" s="175" t="str">
        <f>IFERROR(IF($F231="","",INDEX(リスト!$AL:$AL,MATCH($F231,リスト!$AK:$AK,0))),"")</f>
        <v>26</v>
      </c>
      <c r="R231" s="32" t="str">
        <f>IFERROR(IF($K231="","",INDEX(リスト!$AO:$AO,MATCH($K231,リスト!$AN:$AN,0))),"")</f>
        <v>JPN</v>
      </c>
      <c r="S231" s="32" t="str">
        <f>IF($B231="","",RIGHT($G231*1000+100+COUNTIF($G$2:$G231,$G231),9))</f>
        <v>010920101</v>
      </c>
    </row>
    <row r="232" spans="1:19" ht="18" customHeight="1" x14ac:dyDescent="0.55000000000000004">
      <c r="A232" t="s">
        <v>1019</v>
      </c>
      <c r="B232">
        <v>231</v>
      </c>
      <c r="C232" t="s">
        <v>2205</v>
      </c>
      <c r="D232" t="s">
        <v>2206</v>
      </c>
      <c r="E232">
        <v>4</v>
      </c>
      <c r="F232" t="s">
        <v>185</v>
      </c>
      <c r="G232">
        <v>20011223</v>
      </c>
      <c r="H232" t="s">
        <v>2207</v>
      </c>
      <c r="I232" t="s">
        <v>2208</v>
      </c>
      <c r="J232" t="s">
        <v>2209</v>
      </c>
      <c r="K232" t="s">
        <v>72</v>
      </c>
      <c r="M232" s="32">
        <f>IFERROR(IF($B232="","",INDEX(所属情報!$E:$E,MATCH($A232,所属情報!$A:$A,0))),"")</f>
        <v>492218</v>
      </c>
      <c r="N232" s="175" t="str">
        <f t="shared" si="9"/>
        <v>北　凌伎 (4)</v>
      </c>
      <c r="O232" s="32" t="str">
        <f t="shared" si="10"/>
        <v>ｷﾀ ﾘｮｳｷ</v>
      </c>
      <c r="P232" s="175" t="str">
        <f t="shared" si="11"/>
        <v>KITA Ryoki (01)</v>
      </c>
      <c r="Q232" s="175" t="str">
        <f>IFERROR(IF($F232="","",INDEX(リスト!$AL:$AL,MATCH($F232,リスト!$AK:$AK,0))),"")</f>
        <v>30</v>
      </c>
      <c r="R232" s="32" t="str">
        <f>IFERROR(IF($K232="","",INDEX(リスト!$AO:$AO,MATCH($K232,リスト!$AN:$AN,0))),"")</f>
        <v>JPN</v>
      </c>
      <c r="S232" s="32" t="str">
        <f>IF($B232="","",RIGHT($G232*1000+100+COUNTIF($G$2:$G232,$G232),9))</f>
        <v>011223101</v>
      </c>
    </row>
    <row r="233" spans="1:19" ht="18" customHeight="1" x14ac:dyDescent="0.55000000000000004">
      <c r="A233" t="s">
        <v>1019</v>
      </c>
      <c r="B233">
        <v>232</v>
      </c>
      <c r="C233" t="s">
        <v>2210</v>
      </c>
      <c r="D233" t="s">
        <v>2211</v>
      </c>
      <c r="E233">
        <v>4</v>
      </c>
      <c r="F233" t="s">
        <v>173</v>
      </c>
      <c r="G233">
        <v>20020116</v>
      </c>
      <c r="H233" t="s">
        <v>2212</v>
      </c>
      <c r="I233" t="s">
        <v>2213</v>
      </c>
      <c r="J233" t="s">
        <v>2214</v>
      </c>
      <c r="K233" t="s">
        <v>72</v>
      </c>
      <c r="M233" s="32">
        <f>IFERROR(IF($B233="","",INDEX(所属情報!$E:$E,MATCH($A233,所属情報!$A:$A,0))),"")</f>
        <v>492218</v>
      </c>
      <c r="N233" s="175" t="str">
        <f t="shared" si="9"/>
        <v>櫻井　健太 (4)</v>
      </c>
      <c r="O233" s="32" t="str">
        <f t="shared" si="10"/>
        <v>ｻｸﾗｲ ｹﾝﾀ</v>
      </c>
      <c r="P233" s="175" t="str">
        <f t="shared" si="11"/>
        <v>SAKURAI Kenta (02)</v>
      </c>
      <c r="Q233" s="175" t="str">
        <f>IFERROR(IF($F233="","",INDEX(リスト!$AL:$AL,MATCH($F233,リスト!$AK:$AK,0))),"")</f>
        <v>27</v>
      </c>
      <c r="R233" s="32" t="str">
        <f>IFERROR(IF($K233="","",INDEX(リスト!$AO:$AO,MATCH($K233,リスト!$AN:$AN,0))),"")</f>
        <v>JPN</v>
      </c>
      <c r="S233" s="32" t="str">
        <f>IF($B233="","",RIGHT($G233*1000+100+COUNTIF($G$2:$G233,$G233),9))</f>
        <v>020116101</v>
      </c>
    </row>
    <row r="234" spans="1:19" ht="18" customHeight="1" x14ac:dyDescent="0.55000000000000004">
      <c r="A234" t="s">
        <v>1019</v>
      </c>
      <c r="B234">
        <v>233</v>
      </c>
      <c r="C234" t="s">
        <v>2215</v>
      </c>
      <c r="D234" t="s">
        <v>2216</v>
      </c>
      <c r="E234">
        <v>4</v>
      </c>
      <c r="F234" t="s">
        <v>173</v>
      </c>
      <c r="G234">
        <v>20011205</v>
      </c>
      <c r="H234" t="s">
        <v>2217</v>
      </c>
      <c r="I234" t="s">
        <v>2218</v>
      </c>
      <c r="J234" t="s">
        <v>2219</v>
      </c>
      <c r="K234" t="s">
        <v>72</v>
      </c>
      <c r="M234" s="32">
        <f>IFERROR(IF($B234="","",INDEX(所属情報!$E:$E,MATCH($A234,所属情報!$A:$A,0))),"")</f>
        <v>492218</v>
      </c>
      <c r="N234" s="175" t="str">
        <f t="shared" si="9"/>
        <v>首藤　柊 (4)</v>
      </c>
      <c r="O234" s="32" t="str">
        <f t="shared" si="10"/>
        <v>ｼｭﾄｳ ﾋｲﾗｷﾞ</v>
      </c>
      <c r="P234" s="175" t="str">
        <f t="shared" si="11"/>
        <v>SHUTO Hiiragi (01)</v>
      </c>
      <c r="Q234" s="175" t="str">
        <f>IFERROR(IF($F234="","",INDEX(リスト!$AL:$AL,MATCH($F234,リスト!$AK:$AK,0))),"")</f>
        <v>27</v>
      </c>
      <c r="R234" s="32" t="str">
        <f>IFERROR(IF($K234="","",INDEX(リスト!$AO:$AO,MATCH($K234,リスト!$AN:$AN,0))),"")</f>
        <v>JPN</v>
      </c>
      <c r="S234" s="32" t="str">
        <f>IF($B234="","",RIGHT($G234*1000+100+COUNTIF($G$2:$G234,$G234),9))</f>
        <v>011205101</v>
      </c>
    </row>
    <row r="235" spans="1:19" ht="18" customHeight="1" x14ac:dyDescent="0.55000000000000004">
      <c r="A235" t="s">
        <v>1019</v>
      </c>
      <c r="B235">
        <v>234</v>
      </c>
      <c r="C235" t="s">
        <v>2220</v>
      </c>
      <c r="D235" t="s">
        <v>2221</v>
      </c>
      <c r="E235">
        <v>4</v>
      </c>
      <c r="F235" t="s">
        <v>189</v>
      </c>
      <c r="G235">
        <v>20010807</v>
      </c>
      <c r="H235" t="s">
        <v>2222</v>
      </c>
      <c r="I235" t="s">
        <v>2223</v>
      </c>
      <c r="J235" t="s">
        <v>1889</v>
      </c>
      <c r="K235" t="s">
        <v>72</v>
      </c>
      <c r="M235" s="32">
        <f>IFERROR(IF($B235="","",INDEX(所属情報!$E:$E,MATCH($A235,所属情報!$A:$A,0))),"")</f>
        <v>492218</v>
      </c>
      <c r="N235" s="175" t="str">
        <f t="shared" si="9"/>
        <v>田辺　恒大 (4)</v>
      </c>
      <c r="O235" s="32" t="str">
        <f t="shared" si="10"/>
        <v>ﾀﾅﾍﾞ ｺｳﾀﾞｲ</v>
      </c>
      <c r="P235" s="175" t="str">
        <f t="shared" si="11"/>
        <v>TANABE Kodai (01)</v>
      </c>
      <c r="Q235" s="175" t="str">
        <f>IFERROR(IF($F235="","",INDEX(リスト!$AL:$AL,MATCH($F235,リスト!$AK:$AK,0))),"")</f>
        <v>31</v>
      </c>
      <c r="R235" s="32" t="str">
        <f>IFERROR(IF($K235="","",INDEX(リスト!$AO:$AO,MATCH($K235,リスト!$AN:$AN,0))),"")</f>
        <v>JPN</v>
      </c>
      <c r="S235" s="32" t="str">
        <f>IF($B235="","",RIGHT($G235*1000+100+COUNTIF($G$2:$G235,$G235),9))</f>
        <v>010807101</v>
      </c>
    </row>
    <row r="236" spans="1:19" ht="18" customHeight="1" x14ac:dyDescent="0.55000000000000004">
      <c r="A236" t="s">
        <v>1019</v>
      </c>
      <c r="B236">
        <v>235</v>
      </c>
      <c r="C236" t="s">
        <v>2224</v>
      </c>
      <c r="D236" t="s">
        <v>2225</v>
      </c>
      <c r="E236">
        <v>4</v>
      </c>
      <c r="F236" t="s">
        <v>173</v>
      </c>
      <c r="G236">
        <v>20020305</v>
      </c>
      <c r="H236" t="s">
        <v>2226</v>
      </c>
      <c r="I236" t="s">
        <v>2227</v>
      </c>
      <c r="J236" t="s">
        <v>1198</v>
      </c>
      <c r="K236" t="s">
        <v>72</v>
      </c>
      <c r="M236" s="32">
        <f>IFERROR(IF($B236="","",INDEX(所属情報!$E:$E,MATCH($A236,所属情報!$A:$A,0))),"")</f>
        <v>492218</v>
      </c>
      <c r="N236" s="175" t="str">
        <f t="shared" si="9"/>
        <v>久富　亮 (4)</v>
      </c>
      <c r="O236" s="32" t="str">
        <f t="shared" si="10"/>
        <v>ﾋｻﾄﾐ ﾘｮｳ</v>
      </c>
      <c r="P236" s="175" t="str">
        <f t="shared" si="11"/>
        <v>HISATOMI Ryo (02)</v>
      </c>
      <c r="Q236" s="175" t="str">
        <f>IFERROR(IF($F236="","",INDEX(リスト!$AL:$AL,MATCH($F236,リスト!$AK:$AK,0))),"")</f>
        <v>27</v>
      </c>
      <c r="R236" s="32" t="str">
        <f>IFERROR(IF($K236="","",INDEX(リスト!$AO:$AO,MATCH($K236,リスト!$AN:$AN,0))),"")</f>
        <v>JPN</v>
      </c>
      <c r="S236" s="32" t="str">
        <f>IF($B236="","",RIGHT($G236*1000+100+COUNTIF($G$2:$G236,$G236),9))</f>
        <v>020305101</v>
      </c>
    </row>
    <row r="237" spans="1:19" ht="18" customHeight="1" x14ac:dyDescent="0.55000000000000004">
      <c r="A237" t="s">
        <v>1019</v>
      </c>
      <c r="B237">
        <v>236</v>
      </c>
      <c r="C237" t="s">
        <v>2228</v>
      </c>
      <c r="D237" t="s">
        <v>2229</v>
      </c>
      <c r="E237">
        <v>4</v>
      </c>
      <c r="F237" t="s">
        <v>173</v>
      </c>
      <c r="G237">
        <v>20011001</v>
      </c>
      <c r="H237" t="s">
        <v>2230</v>
      </c>
      <c r="I237" t="s">
        <v>2231</v>
      </c>
      <c r="J237" t="s">
        <v>1410</v>
      </c>
      <c r="K237" t="s">
        <v>72</v>
      </c>
      <c r="M237" s="32">
        <f>IFERROR(IF($B237="","",INDEX(所属情報!$E:$E,MATCH($A237,所属情報!$A:$A,0))),"")</f>
        <v>492218</v>
      </c>
      <c r="N237" s="175" t="str">
        <f t="shared" si="9"/>
        <v>飯村　太一 (4)</v>
      </c>
      <c r="O237" s="32" t="str">
        <f t="shared" si="10"/>
        <v>ｲｲﾑﾗ ﾀｲﾁ</v>
      </c>
      <c r="P237" s="175" t="str">
        <f t="shared" si="11"/>
        <v>IIMURA Taichi (01)</v>
      </c>
      <c r="Q237" s="175" t="str">
        <f>IFERROR(IF($F237="","",INDEX(リスト!$AL:$AL,MATCH($F237,リスト!$AK:$AK,0))),"")</f>
        <v>27</v>
      </c>
      <c r="R237" s="32" t="str">
        <f>IFERROR(IF($K237="","",INDEX(リスト!$AO:$AO,MATCH($K237,リスト!$AN:$AN,0))),"")</f>
        <v>JPN</v>
      </c>
      <c r="S237" s="32" t="str">
        <f>IF($B237="","",RIGHT($G237*1000+100+COUNTIF($G$2:$G237,$G237),9))</f>
        <v>011001101</v>
      </c>
    </row>
    <row r="238" spans="1:19" ht="18" customHeight="1" x14ac:dyDescent="0.55000000000000004">
      <c r="A238" t="s">
        <v>1019</v>
      </c>
      <c r="B238">
        <v>237</v>
      </c>
      <c r="C238" t="s">
        <v>2232</v>
      </c>
      <c r="D238" t="s">
        <v>2233</v>
      </c>
      <c r="E238">
        <v>4</v>
      </c>
      <c r="F238" t="s">
        <v>213</v>
      </c>
      <c r="G238">
        <v>20010822</v>
      </c>
      <c r="H238" t="s">
        <v>2234</v>
      </c>
      <c r="I238" t="s">
        <v>1296</v>
      </c>
      <c r="J238" t="s">
        <v>1834</v>
      </c>
      <c r="K238" t="s">
        <v>72</v>
      </c>
      <c r="M238" s="32">
        <f>IFERROR(IF($B238="","",INDEX(所属情報!$E:$E,MATCH($A238,所属情報!$A:$A,0))),"")</f>
        <v>492218</v>
      </c>
      <c r="N238" s="175" t="str">
        <f t="shared" si="9"/>
        <v>石井　滉人 (4)</v>
      </c>
      <c r="O238" s="32" t="str">
        <f t="shared" si="10"/>
        <v>ｲｼｲ ﾋﾛﾄ</v>
      </c>
      <c r="P238" s="175" t="str">
        <f t="shared" si="11"/>
        <v>ISHII Hiroto (01)</v>
      </c>
      <c r="Q238" s="175" t="str">
        <f>IFERROR(IF($F238="","",INDEX(リスト!$AL:$AL,MATCH($F238,リスト!$AK:$AK,0))),"")</f>
        <v>37</v>
      </c>
      <c r="R238" s="32" t="str">
        <f>IFERROR(IF($K238="","",INDEX(リスト!$AO:$AO,MATCH($K238,リスト!$AN:$AN,0))),"")</f>
        <v>JPN</v>
      </c>
      <c r="S238" s="32" t="str">
        <f>IF($B238="","",RIGHT($G238*1000+100+COUNTIF($G$2:$G238,$G238),9))</f>
        <v>010822101</v>
      </c>
    </row>
    <row r="239" spans="1:19" ht="18" customHeight="1" x14ac:dyDescent="0.55000000000000004">
      <c r="A239" t="s">
        <v>1019</v>
      </c>
      <c r="B239">
        <v>238</v>
      </c>
      <c r="C239" t="s">
        <v>2235</v>
      </c>
      <c r="D239" t="s">
        <v>2236</v>
      </c>
      <c r="E239">
        <v>4</v>
      </c>
      <c r="F239" t="s">
        <v>165</v>
      </c>
      <c r="G239">
        <v>19990726</v>
      </c>
      <c r="H239" t="s">
        <v>2237</v>
      </c>
      <c r="I239" t="s">
        <v>2238</v>
      </c>
      <c r="J239" t="s">
        <v>1424</v>
      </c>
      <c r="K239" t="s">
        <v>72</v>
      </c>
      <c r="M239" s="32">
        <f>IFERROR(IF($B239="","",INDEX(所属情報!$E:$E,MATCH($A239,所属情報!$A:$A,0))),"")</f>
        <v>492218</v>
      </c>
      <c r="N239" s="175" t="str">
        <f t="shared" si="9"/>
        <v>濱　宏太 (4)</v>
      </c>
      <c r="O239" s="32" t="str">
        <f t="shared" si="10"/>
        <v>ﾊﾏ ｺｳﾀ</v>
      </c>
      <c r="P239" s="175" t="str">
        <f t="shared" si="11"/>
        <v>HAMA Kota (99)</v>
      </c>
      <c r="Q239" s="175" t="str">
        <f>IFERROR(IF($F239="","",INDEX(リスト!$AL:$AL,MATCH($F239,リスト!$AK:$AK,0))),"")</f>
        <v>25</v>
      </c>
      <c r="R239" s="32" t="str">
        <f>IFERROR(IF($K239="","",INDEX(リスト!$AO:$AO,MATCH($K239,リスト!$AN:$AN,0))),"")</f>
        <v>JPN</v>
      </c>
      <c r="S239" s="32" t="str">
        <f>IF($B239="","",RIGHT($G239*1000+100+COUNTIF($G$2:$G239,$G239),9))</f>
        <v>990726101</v>
      </c>
    </row>
    <row r="240" spans="1:19" ht="18" customHeight="1" x14ac:dyDescent="0.55000000000000004">
      <c r="A240" t="s">
        <v>1019</v>
      </c>
      <c r="B240">
        <v>239</v>
      </c>
      <c r="C240" t="s">
        <v>2239</v>
      </c>
      <c r="D240" t="s">
        <v>2240</v>
      </c>
      <c r="E240">
        <v>4</v>
      </c>
      <c r="F240" t="s">
        <v>173</v>
      </c>
      <c r="G240">
        <v>20010611</v>
      </c>
      <c r="H240" t="s">
        <v>2241</v>
      </c>
      <c r="I240" t="s">
        <v>2145</v>
      </c>
      <c r="J240" t="s">
        <v>1489</v>
      </c>
      <c r="K240" t="s">
        <v>72</v>
      </c>
      <c r="M240" s="32">
        <f>IFERROR(IF($B240="","",INDEX(所属情報!$E:$E,MATCH($A240,所属情報!$A:$A,0))),"")</f>
        <v>492218</v>
      </c>
      <c r="N240" s="175" t="str">
        <f t="shared" si="9"/>
        <v>伊藤　大晟 (4)</v>
      </c>
      <c r="O240" s="32" t="str">
        <f t="shared" si="10"/>
        <v>ｲﾄｳ ﾀｲｾｲ</v>
      </c>
      <c r="P240" s="175" t="str">
        <f t="shared" si="11"/>
        <v>ITO Taisei (01)</v>
      </c>
      <c r="Q240" s="175" t="str">
        <f>IFERROR(IF($F240="","",INDEX(リスト!$AL:$AL,MATCH($F240,リスト!$AK:$AK,0))),"")</f>
        <v>27</v>
      </c>
      <c r="R240" s="32" t="str">
        <f>IFERROR(IF($K240="","",INDEX(リスト!$AO:$AO,MATCH($K240,リスト!$AN:$AN,0))),"")</f>
        <v>JPN</v>
      </c>
      <c r="S240" s="32" t="str">
        <f>IF($B240="","",RIGHT($G240*1000+100+COUNTIF($G$2:$G240,$G240),9))</f>
        <v>010611101</v>
      </c>
    </row>
    <row r="241" spans="1:19" ht="18" customHeight="1" x14ac:dyDescent="0.55000000000000004">
      <c r="A241" t="s">
        <v>1019</v>
      </c>
      <c r="B241">
        <v>240</v>
      </c>
      <c r="C241" t="s">
        <v>2242</v>
      </c>
      <c r="D241" t="s">
        <v>2243</v>
      </c>
      <c r="E241">
        <v>4</v>
      </c>
      <c r="F241" t="s">
        <v>169</v>
      </c>
      <c r="G241">
        <v>20010515</v>
      </c>
      <c r="H241" t="s">
        <v>2244</v>
      </c>
      <c r="I241" t="s">
        <v>2245</v>
      </c>
      <c r="J241" t="s">
        <v>2246</v>
      </c>
      <c r="K241" t="s">
        <v>72</v>
      </c>
      <c r="M241" s="32">
        <f>IFERROR(IF($B241="","",INDEX(所属情報!$E:$E,MATCH($A241,所属情報!$A:$A,0))),"")</f>
        <v>492218</v>
      </c>
      <c r="N241" s="175" t="str">
        <f t="shared" si="9"/>
        <v>岩田　潤平 (4)</v>
      </c>
      <c r="O241" s="32" t="str">
        <f t="shared" si="10"/>
        <v>ｲﾜﾀ ｼﾞｭﾝﾍﾟｲ</v>
      </c>
      <c r="P241" s="175" t="str">
        <f t="shared" si="11"/>
        <v>IWATA Jumpei (01)</v>
      </c>
      <c r="Q241" s="175" t="str">
        <f>IFERROR(IF($F241="","",INDEX(リスト!$AL:$AL,MATCH($F241,リスト!$AK:$AK,0))),"")</f>
        <v>26</v>
      </c>
      <c r="R241" s="32" t="str">
        <f>IFERROR(IF($K241="","",INDEX(リスト!$AO:$AO,MATCH($K241,リスト!$AN:$AN,0))),"")</f>
        <v>JPN</v>
      </c>
      <c r="S241" s="32" t="str">
        <f>IF($B241="","",RIGHT($G241*1000+100+COUNTIF($G$2:$G241,$G241),9))</f>
        <v>010515101</v>
      </c>
    </row>
    <row r="242" spans="1:19" ht="18" customHeight="1" x14ac:dyDescent="0.55000000000000004">
      <c r="A242" t="s">
        <v>1019</v>
      </c>
      <c r="B242">
        <v>241</v>
      </c>
      <c r="C242" t="s">
        <v>2247</v>
      </c>
      <c r="D242" t="s">
        <v>2248</v>
      </c>
      <c r="E242">
        <v>4</v>
      </c>
      <c r="F242" t="s">
        <v>181</v>
      </c>
      <c r="G242">
        <v>20020203</v>
      </c>
      <c r="H242" t="s">
        <v>2249</v>
      </c>
      <c r="I242" t="s">
        <v>2250</v>
      </c>
      <c r="J242" t="s">
        <v>2251</v>
      </c>
      <c r="K242" t="s">
        <v>72</v>
      </c>
      <c r="M242" s="32">
        <f>IFERROR(IF($B242="","",INDEX(所属情報!$E:$E,MATCH($A242,所属情報!$A:$A,0))),"")</f>
        <v>492218</v>
      </c>
      <c r="N242" s="175" t="str">
        <f t="shared" si="9"/>
        <v>東野　祥士 (4)</v>
      </c>
      <c r="O242" s="32" t="str">
        <f t="shared" si="10"/>
        <v>ﾋｶﾞｼﾉ ｼｮｳｼﾞ</v>
      </c>
      <c r="P242" s="175" t="str">
        <f t="shared" si="11"/>
        <v>HIGASHINO Shoji (02)</v>
      </c>
      <c r="Q242" s="175" t="str">
        <f>IFERROR(IF($F242="","",INDEX(リスト!$AL:$AL,MATCH($F242,リスト!$AK:$AK,0))),"")</f>
        <v>29</v>
      </c>
      <c r="R242" s="32" t="str">
        <f>IFERROR(IF($K242="","",INDEX(リスト!$AO:$AO,MATCH($K242,リスト!$AN:$AN,0))),"")</f>
        <v>JPN</v>
      </c>
      <c r="S242" s="32" t="str">
        <f>IF($B242="","",RIGHT($G242*1000+100+COUNTIF($G$2:$G242,$G242),9))</f>
        <v>020203101</v>
      </c>
    </row>
    <row r="243" spans="1:19" ht="18" customHeight="1" x14ac:dyDescent="0.55000000000000004">
      <c r="A243" t="s">
        <v>1019</v>
      </c>
      <c r="B243">
        <v>242</v>
      </c>
      <c r="C243" t="s">
        <v>2252</v>
      </c>
      <c r="D243" t="s">
        <v>2253</v>
      </c>
      <c r="E243">
        <v>4</v>
      </c>
      <c r="F243" t="s">
        <v>169</v>
      </c>
      <c r="G243">
        <v>20011127</v>
      </c>
      <c r="H243" t="s">
        <v>2254</v>
      </c>
      <c r="I243" t="s">
        <v>2255</v>
      </c>
      <c r="J243" t="s">
        <v>1429</v>
      </c>
      <c r="K243" t="s">
        <v>72</v>
      </c>
      <c r="M243" s="32">
        <f>IFERROR(IF($B243="","",INDEX(所属情報!$E:$E,MATCH($A243,所属情報!$A:$A,0))),"")</f>
        <v>492218</v>
      </c>
      <c r="N243" s="175" t="str">
        <f t="shared" si="9"/>
        <v>上坪　篤大 (4)</v>
      </c>
      <c r="O243" s="32" t="str">
        <f t="shared" si="10"/>
        <v>ｶﾐﾂﾎﾞ ｱﾂﾋﾛ</v>
      </c>
      <c r="P243" s="175" t="str">
        <f t="shared" si="11"/>
        <v>KAMITSUBO Atsuhiro (01)</v>
      </c>
      <c r="Q243" s="175" t="str">
        <f>IFERROR(IF($F243="","",INDEX(リスト!$AL:$AL,MATCH($F243,リスト!$AK:$AK,0))),"")</f>
        <v>26</v>
      </c>
      <c r="R243" s="32" t="str">
        <f>IFERROR(IF($K243="","",INDEX(リスト!$AO:$AO,MATCH($K243,リスト!$AN:$AN,0))),"")</f>
        <v>JPN</v>
      </c>
      <c r="S243" s="32" t="str">
        <f>IF($B243="","",RIGHT($G243*1000+100+COUNTIF($G$2:$G243,$G243),9))</f>
        <v>011127101</v>
      </c>
    </row>
    <row r="244" spans="1:19" ht="18" customHeight="1" x14ac:dyDescent="0.55000000000000004">
      <c r="A244" t="s">
        <v>1019</v>
      </c>
      <c r="B244">
        <v>243</v>
      </c>
      <c r="C244" t="s">
        <v>2256</v>
      </c>
      <c r="D244" t="s">
        <v>2257</v>
      </c>
      <c r="E244">
        <v>4</v>
      </c>
      <c r="F244" t="s">
        <v>153</v>
      </c>
      <c r="G244">
        <v>20011130</v>
      </c>
      <c r="H244" t="s">
        <v>2258</v>
      </c>
      <c r="I244" t="s">
        <v>2259</v>
      </c>
      <c r="J244" t="s">
        <v>2260</v>
      </c>
      <c r="K244" t="s">
        <v>72</v>
      </c>
      <c r="M244" s="32">
        <f>IFERROR(IF($B244="","",INDEX(所属情報!$E:$E,MATCH($A244,所属情報!$A:$A,0))),"")</f>
        <v>492218</v>
      </c>
      <c r="N244" s="175" t="str">
        <f t="shared" si="9"/>
        <v>石黒　慶史 (4)</v>
      </c>
      <c r="O244" s="32" t="str">
        <f t="shared" si="10"/>
        <v>ｲｼｸﾞﾛ ﾖｼﾌﾐ</v>
      </c>
      <c r="P244" s="175" t="str">
        <f t="shared" si="11"/>
        <v>ISHIGURO Yoshifumi (01)</v>
      </c>
      <c r="Q244" s="175" t="str">
        <f>IFERROR(IF($F244="","",INDEX(リスト!$AL:$AL,MATCH($F244,リスト!$AK:$AK,0))),"")</f>
        <v>22</v>
      </c>
      <c r="R244" s="32" t="str">
        <f>IFERROR(IF($K244="","",INDEX(リスト!$AO:$AO,MATCH($K244,リスト!$AN:$AN,0))),"")</f>
        <v>JPN</v>
      </c>
      <c r="S244" s="32" t="str">
        <f>IF($B244="","",RIGHT($G244*1000+100+COUNTIF($G$2:$G244,$G244),9))</f>
        <v>011130101</v>
      </c>
    </row>
    <row r="245" spans="1:19" ht="18" customHeight="1" x14ac:dyDescent="0.55000000000000004">
      <c r="A245" t="s">
        <v>1019</v>
      </c>
      <c r="B245">
        <v>244</v>
      </c>
      <c r="C245" t="s">
        <v>2261</v>
      </c>
      <c r="D245" t="s">
        <v>2262</v>
      </c>
      <c r="E245">
        <v>3</v>
      </c>
      <c r="F245" t="s">
        <v>177</v>
      </c>
      <c r="G245">
        <v>20020427</v>
      </c>
      <c r="H245" t="s">
        <v>2263</v>
      </c>
      <c r="I245" t="s">
        <v>2264</v>
      </c>
      <c r="J245" t="s">
        <v>2265</v>
      </c>
      <c r="K245" t="s">
        <v>72</v>
      </c>
      <c r="M245" s="32">
        <f>IFERROR(IF($B245="","",INDEX(所属情報!$E:$E,MATCH($A245,所属情報!$A:$A,0))),"")</f>
        <v>492218</v>
      </c>
      <c r="N245" s="175" t="str">
        <f t="shared" si="9"/>
        <v>池村　剛志 (3)</v>
      </c>
      <c r="O245" s="32" t="str">
        <f t="shared" si="10"/>
        <v>ｲｹﾑﾗ ﾂﾖｼ</v>
      </c>
      <c r="P245" s="175" t="str">
        <f t="shared" si="11"/>
        <v>IKEMURA Tsuyoshi (02)</v>
      </c>
      <c r="Q245" s="175" t="str">
        <f>IFERROR(IF($F245="","",INDEX(リスト!$AL:$AL,MATCH($F245,リスト!$AK:$AK,0))),"")</f>
        <v>28</v>
      </c>
      <c r="R245" s="32" t="str">
        <f>IFERROR(IF($K245="","",INDEX(リスト!$AO:$AO,MATCH($K245,リスト!$AN:$AN,0))),"")</f>
        <v>JPN</v>
      </c>
      <c r="S245" s="32" t="str">
        <f>IF($B245="","",RIGHT($G245*1000+100+COUNTIF($G$2:$G245,$G245),9))</f>
        <v>020427102</v>
      </c>
    </row>
    <row r="246" spans="1:19" ht="18" customHeight="1" x14ac:dyDescent="0.55000000000000004">
      <c r="A246" t="s">
        <v>1019</v>
      </c>
      <c r="B246">
        <v>245</v>
      </c>
      <c r="C246" t="s">
        <v>2266</v>
      </c>
      <c r="D246" t="s">
        <v>2267</v>
      </c>
      <c r="E246">
        <v>3</v>
      </c>
      <c r="F246" t="s">
        <v>177</v>
      </c>
      <c r="G246">
        <v>20020713</v>
      </c>
      <c r="H246" t="s">
        <v>2268</v>
      </c>
      <c r="I246" t="s">
        <v>2269</v>
      </c>
      <c r="J246" t="s">
        <v>1359</v>
      </c>
      <c r="K246" t="s">
        <v>72</v>
      </c>
      <c r="M246" s="32">
        <f>IFERROR(IF($B246="","",INDEX(所属情報!$E:$E,MATCH($A246,所属情報!$A:$A,0))),"")</f>
        <v>492218</v>
      </c>
      <c r="N246" s="175" t="str">
        <f t="shared" si="9"/>
        <v>坂本　亘生 (3)</v>
      </c>
      <c r="O246" s="32" t="str">
        <f t="shared" si="10"/>
        <v>ｻｶﾓﾄ ｺｳｾｲ</v>
      </c>
      <c r="P246" s="175" t="str">
        <f t="shared" si="11"/>
        <v>SAKAMOTO Kosei (02)</v>
      </c>
      <c r="Q246" s="175" t="str">
        <f>IFERROR(IF($F246="","",INDEX(リスト!$AL:$AL,MATCH($F246,リスト!$AK:$AK,0))),"")</f>
        <v>28</v>
      </c>
      <c r="R246" s="32" t="str">
        <f>IFERROR(IF($K246="","",INDEX(リスト!$AO:$AO,MATCH($K246,リスト!$AN:$AN,0))),"")</f>
        <v>JPN</v>
      </c>
      <c r="S246" s="32" t="str">
        <f>IF($B246="","",RIGHT($G246*1000+100+COUNTIF($G$2:$G246,$G246),9))</f>
        <v>020713102</v>
      </c>
    </row>
    <row r="247" spans="1:19" ht="18" customHeight="1" x14ac:dyDescent="0.55000000000000004">
      <c r="A247" t="s">
        <v>1019</v>
      </c>
      <c r="B247">
        <v>246</v>
      </c>
      <c r="C247" t="s">
        <v>2270</v>
      </c>
      <c r="D247" t="s">
        <v>2271</v>
      </c>
      <c r="E247">
        <v>3</v>
      </c>
      <c r="F247" t="s">
        <v>82</v>
      </c>
      <c r="G247">
        <v>20020812</v>
      </c>
      <c r="H247" t="s">
        <v>2272</v>
      </c>
      <c r="I247" t="s">
        <v>2273</v>
      </c>
      <c r="J247" t="s">
        <v>2274</v>
      </c>
      <c r="K247" t="s">
        <v>72</v>
      </c>
      <c r="M247" s="32">
        <f>IFERROR(IF($B247="","",INDEX(所属情報!$E:$E,MATCH($A247,所属情報!$A:$A,0))),"")</f>
        <v>492218</v>
      </c>
      <c r="N247" s="175" t="str">
        <f t="shared" si="9"/>
        <v>高梨　有仁 (3)</v>
      </c>
      <c r="O247" s="32" t="str">
        <f t="shared" si="10"/>
        <v>ﾀｶﾅｼ ｱﾙﾋﾄ</v>
      </c>
      <c r="P247" s="175" t="str">
        <f t="shared" si="11"/>
        <v>TAKANASHI Aruhito (02)</v>
      </c>
      <c r="Q247" s="175" t="str">
        <f>IFERROR(IF($F247="","",INDEX(リスト!$AL:$AL,MATCH($F247,リスト!$AK:$AK,0))),"")</f>
        <v>04</v>
      </c>
      <c r="R247" s="32" t="str">
        <f>IFERROR(IF($K247="","",INDEX(リスト!$AO:$AO,MATCH($K247,リスト!$AN:$AN,0))),"")</f>
        <v>JPN</v>
      </c>
      <c r="S247" s="32" t="str">
        <f>IF($B247="","",RIGHT($G247*1000+100+COUNTIF($G$2:$G247,$G247),9))</f>
        <v>020812102</v>
      </c>
    </row>
    <row r="248" spans="1:19" ht="18" customHeight="1" x14ac:dyDescent="0.55000000000000004">
      <c r="A248" t="s">
        <v>1019</v>
      </c>
      <c r="B248">
        <v>247</v>
      </c>
      <c r="C248" t="s">
        <v>2275</v>
      </c>
      <c r="D248" t="s">
        <v>2276</v>
      </c>
      <c r="E248">
        <v>3</v>
      </c>
      <c r="F248" t="s">
        <v>173</v>
      </c>
      <c r="G248">
        <v>20030210</v>
      </c>
      <c r="H248" t="s">
        <v>2277</v>
      </c>
      <c r="I248" t="s">
        <v>1177</v>
      </c>
      <c r="J248" t="s">
        <v>2278</v>
      </c>
      <c r="K248" t="s">
        <v>72</v>
      </c>
      <c r="M248" s="32">
        <f>IFERROR(IF($B248="","",INDEX(所属情報!$E:$E,MATCH($A248,所属情報!$A:$A,0))),"")</f>
        <v>492218</v>
      </c>
      <c r="N248" s="175" t="str">
        <f t="shared" si="9"/>
        <v>濱田　澪 (3)</v>
      </c>
      <c r="O248" s="32" t="str">
        <f t="shared" si="10"/>
        <v>ﾊﾏﾀﾞ ﾚｲ</v>
      </c>
      <c r="P248" s="175" t="str">
        <f t="shared" si="11"/>
        <v>HAMADA Rei (03)</v>
      </c>
      <c r="Q248" s="175" t="str">
        <f>IFERROR(IF($F248="","",INDEX(リスト!$AL:$AL,MATCH($F248,リスト!$AK:$AK,0))),"")</f>
        <v>27</v>
      </c>
      <c r="R248" s="32" t="str">
        <f>IFERROR(IF($K248="","",INDEX(リスト!$AO:$AO,MATCH($K248,リスト!$AN:$AN,0))),"")</f>
        <v>JPN</v>
      </c>
      <c r="S248" s="32" t="str">
        <f>IF($B248="","",RIGHT($G248*1000+100+COUNTIF($G$2:$G248,$G248),9))</f>
        <v>030210101</v>
      </c>
    </row>
    <row r="249" spans="1:19" ht="18" customHeight="1" x14ac:dyDescent="0.55000000000000004">
      <c r="A249" t="s">
        <v>1019</v>
      </c>
      <c r="B249">
        <v>248</v>
      </c>
      <c r="C249" t="s">
        <v>2279</v>
      </c>
      <c r="D249" t="s">
        <v>2280</v>
      </c>
      <c r="E249">
        <v>3</v>
      </c>
      <c r="F249" t="s">
        <v>173</v>
      </c>
      <c r="G249">
        <v>20020909</v>
      </c>
      <c r="H249" t="s">
        <v>2281</v>
      </c>
      <c r="I249" t="s">
        <v>2282</v>
      </c>
      <c r="J249" t="s">
        <v>2188</v>
      </c>
      <c r="K249" t="s">
        <v>72</v>
      </c>
      <c r="M249" s="32">
        <f>IFERROR(IF($B249="","",INDEX(所属情報!$E:$E,MATCH($A249,所属情報!$A:$A,0))),"")</f>
        <v>492218</v>
      </c>
      <c r="N249" s="175" t="str">
        <f t="shared" si="9"/>
        <v>松井　健斗 (3)</v>
      </c>
      <c r="O249" s="32" t="str">
        <f t="shared" si="10"/>
        <v>ﾏﾂｲ ｹﾝﾄ</v>
      </c>
      <c r="P249" s="175" t="str">
        <f t="shared" si="11"/>
        <v>MATSUI Kento (02)</v>
      </c>
      <c r="Q249" s="175" t="str">
        <f>IFERROR(IF($F249="","",INDEX(リスト!$AL:$AL,MATCH($F249,リスト!$AK:$AK,0))),"")</f>
        <v>27</v>
      </c>
      <c r="R249" s="32" t="str">
        <f>IFERROR(IF($K249="","",INDEX(リスト!$AO:$AO,MATCH($K249,リスト!$AN:$AN,0))),"")</f>
        <v>JPN</v>
      </c>
      <c r="S249" s="32" t="str">
        <f>IF($B249="","",RIGHT($G249*1000+100+COUNTIF($G$2:$G249,$G249),9))</f>
        <v>020909101</v>
      </c>
    </row>
    <row r="250" spans="1:19" ht="18" customHeight="1" x14ac:dyDescent="0.55000000000000004">
      <c r="A250" t="s">
        <v>1019</v>
      </c>
      <c r="B250">
        <v>249</v>
      </c>
      <c r="C250" t="s">
        <v>2283</v>
      </c>
      <c r="D250" t="s">
        <v>2284</v>
      </c>
      <c r="E250">
        <v>3</v>
      </c>
      <c r="F250" t="s">
        <v>201</v>
      </c>
      <c r="G250">
        <v>20021106</v>
      </c>
      <c r="H250" t="s">
        <v>2285</v>
      </c>
      <c r="I250" t="s">
        <v>1216</v>
      </c>
      <c r="J250" t="s">
        <v>1834</v>
      </c>
      <c r="K250" t="s">
        <v>72</v>
      </c>
      <c r="M250" s="32">
        <f>IFERROR(IF($B250="","",INDEX(所属情報!$E:$E,MATCH($A250,所属情報!$A:$A,0))),"")</f>
        <v>492218</v>
      </c>
      <c r="N250" s="175" t="str">
        <f t="shared" si="9"/>
        <v>岡田　寛人 (3)</v>
      </c>
      <c r="O250" s="32" t="str">
        <f t="shared" si="10"/>
        <v>ｵｶﾀﾞ ﾋﾛﾄ</v>
      </c>
      <c r="P250" s="175" t="str">
        <f t="shared" si="11"/>
        <v>OKADA Hiroto (02)</v>
      </c>
      <c r="Q250" s="175" t="str">
        <f>IFERROR(IF($F250="","",INDEX(リスト!$AL:$AL,MATCH($F250,リスト!$AK:$AK,0))),"")</f>
        <v>34</v>
      </c>
      <c r="R250" s="32" t="str">
        <f>IFERROR(IF($K250="","",INDEX(リスト!$AO:$AO,MATCH($K250,リスト!$AN:$AN,0))),"")</f>
        <v>JPN</v>
      </c>
      <c r="S250" s="32" t="str">
        <f>IF($B250="","",RIGHT($G250*1000+100+COUNTIF($G$2:$G250,$G250),9))</f>
        <v>021106101</v>
      </c>
    </row>
    <row r="251" spans="1:19" ht="18" customHeight="1" x14ac:dyDescent="0.55000000000000004">
      <c r="A251" t="s">
        <v>1019</v>
      </c>
      <c r="B251">
        <v>250</v>
      </c>
      <c r="C251" t="s">
        <v>2286</v>
      </c>
      <c r="D251" t="s">
        <v>2287</v>
      </c>
      <c r="E251">
        <v>3</v>
      </c>
      <c r="F251" t="s">
        <v>177</v>
      </c>
      <c r="G251">
        <v>20021024</v>
      </c>
      <c r="H251" t="s">
        <v>2288</v>
      </c>
      <c r="I251" t="s">
        <v>2289</v>
      </c>
      <c r="J251" t="s">
        <v>1376</v>
      </c>
      <c r="K251" t="s">
        <v>72</v>
      </c>
      <c r="M251" s="32">
        <f>IFERROR(IF($B251="","",INDEX(所属情報!$E:$E,MATCH($A251,所属情報!$A:$A,0))),"")</f>
        <v>492218</v>
      </c>
      <c r="N251" s="175" t="str">
        <f t="shared" si="9"/>
        <v>梅野　真生 (3)</v>
      </c>
      <c r="O251" s="32" t="str">
        <f t="shared" si="10"/>
        <v>ｳﾒﾉ ﾏｻｷ</v>
      </c>
      <c r="P251" s="175" t="str">
        <f t="shared" si="11"/>
        <v>UMENO Masaki (02)</v>
      </c>
      <c r="Q251" s="175" t="str">
        <f>IFERROR(IF($F251="","",INDEX(リスト!$AL:$AL,MATCH($F251,リスト!$AK:$AK,0))),"")</f>
        <v>28</v>
      </c>
      <c r="R251" s="32" t="str">
        <f>IFERROR(IF($K251="","",INDEX(リスト!$AO:$AO,MATCH($K251,リスト!$AN:$AN,0))),"")</f>
        <v>JPN</v>
      </c>
      <c r="S251" s="32" t="str">
        <f>IF($B251="","",RIGHT($G251*1000+100+COUNTIF($G$2:$G251,$G251),9))</f>
        <v>021024101</v>
      </c>
    </row>
    <row r="252" spans="1:19" ht="18" customHeight="1" x14ac:dyDescent="0.55000000000000004">
      <c r="A252" t="s">
        <v>1019</v>
      </c>
      <c r="B252">
        <v>251</v>
      </c>
      <c r="C252" t="s">
        <v>2290</v>
      </c>
      <c r="D252" t="s">
        <v>2291</v>
      </c>
      <c r="E252">
        <v>3</v>
      </c>
      <c r="F252" t="s">
        <v>173</v>
      </c>
      <c r="G252">
        <v>20020413</v>
      </c>
      <c r="H252" t="s">
        <v>2292</v>
      </c>
      <c r="I252" t="s">
        <v>2038</v>
      </c>
      <c r="J252" t="s">
        <v>1168</v>
      </c>
      <c r="K252" t="s">
        <v>72</v>
      </c>
      <c r="M252" s="32">
        <f>IFERROR(IF($B252="","",INDEX(所属情報!$E:$E,MATCH($A252,所属情報!$A:$A,0))),"")</f>
        <v>492218</v>
      </c>
      <c r="N252" s="175" t="str">
        <f t="shared" si="9"/>
        <v>安達　匠 (3)</v>
      </c>
      <c r="O252" s="32" t="str">
        <f t="shared" si="10"/>
        <v>ｱﾀﾞﾁ ﾀｸﾐ</v>
      </c>
      <c r="P252" s="175" t="str">
        <f t="shared" si="11"/>
        <v>ADACHI Takumi (02)</v>
      </c>
      <c r="Q252" s="175" t="str">
        <f>IFERROR(IF($F252="","",INDEX(リスト!$AL:$AL,MATCH($F252,リスト!$AK:$AK,0))),"")</f>
        <v>27</v>
      </c>
      <c r="R252" s="32" t="str">
        <f>IFERROR(IF($K252="","",INDEX(リスト!$AO:$AO,MATCH($K252,リスト!$AN:$AN,0))),"")</f>
        <v>JPN</v>
      </c>
      <c r="S252" s="32" t="str">
        <f>IF($B252="","",RIGHT($G252*1000+100+COUNTIF($G$2:$G252,$G252),9))</f>
        <v>020413102</v>
      </c>
    </row>
    <row r="253" spans="1:19" ht="18" customHeight="1" x14ac:dyDescent="0.55000000000000004">
      <c r="A253" t="s">
        <v>1019</v>
      </c>
      <c r="B253">
        <v>252</v>
      </c>
      <c r="C253" t="s">
        <v>2293</v>
      </c>
      <c r="D253" t="s">
        <v>2294</v>
      </c>
      <c r="E253">
        <v>3</v>
      </c>
      <c r="F253" t="s">
        <v>173</v>
      </c>
      <c r="G253">
        <v>20021021</v>
      </c>
      <c r="H253" t="s">
        <v>2295</v>
      </c>
      <c r="I253" t="s">
        <v>2296</v>
      </c>
      <c r="J253" t="s">
        <v>1272</v>
      </c>
      <c r="K253" t="s">
        <v>72</v>
      </c>
      <c r="M253" s="32">
        <f>IFERROR(IF($B253="","",INDEX(所属情報!$E:$E,MATCH($A253,所属情報!$A:$A,0))),"")</f>
        <v>492218</v>
      </c>
      <c r="N253" s="175" t="str">
        <f t="shared" si="9"/>
        <v>居林　和輝 (3)</v>
      </c>
      <c r="O253" s="32" t="str">
        <f t="shared" si="10"/>
        <v>ｲﾊﾞﾔｼ ｶｽﾞｷ</v>
      </c>
      <c r="P253" s="175" t="str">
        <f t="shared" si="11"/>
        <v>IBAYASHI Kazuki (02)</v>
      </c>
      <c r="Q253" s="175" t="str">
        <f>IFERROR(IF($F253="","",INDEX(リスト!$AL:$AL,MATCH($F253,リスト!$AK:$AK,0))),"")</f>
        <v>27</v>
      </c>
      <c r="R253" s="32" t="str">
        <f>IFERROR(IF($K253="","",INDEX(リスト!$AO:$AO,MATCH($K253,リスト!$AN:$AN,0))),"")</f>
        <v>JPN</v>
      </c>
      <c r="S253" s="32" t="str">
        <f>IF($B253="","",RIGHT($G253*1000+100+COUNTIF($G$2:$G253,$G253),9))</f>
        <v>021021101</v>
      </c>
    </row>
    <row r="254" spans="1:19" ht="18" customHeight="1" x14ac:dyDescent="0.55000000000000004">
      <c r="A254" t="s">
        <v>1019</v>
      </c>
      <c r="B254">
        <v>253</v>
      </c>
      <c r="C254" t="s">
        <v>2297</v>
      </c>
      <c r="D254" t="s">
        <v>2298</v>
      </c>
      <c r="E254">
        <v>3</v>
      </c>
      <c r="F254" t="s">
        <v>173</v>
      </c>
      <c r="G254">
        <v>20020613</v>
      </c>
      <c r="H254" t="s">
        <v>2299</v>
      </c>
      <c r="I254" t="s">
        <v>2168</v>
      </c>
      <c r="J254" t="s">
        <v>2300</v>
      </c>
      <c r="K254" t="s">
        <v>72</v>
      </c>
      <c r="M254" s="32">
        <f>IFERROR(IF($B254="","",INDEX(所属情報!$E:$E,MATCH($A254,所属情報!$A:$A,0))),"")</f>
        <v>492218</v>
      </c>
      <c r="N254" s="175" t="str">
        <f t="shared" si="9"/>
        <v>坂東　壮琉 (3)</v>
      </c>
      <c r="O254" s="32" t="str">
        <f t="shared" si="10"/>
        <v>ﾊﾞﾝﾄﾞｳ ﾀｹﾙ</v>
      </c>
      <c r="P254" s="175" t="str">
        <f t="shared" si="11"/>
        <v>BANDO Takeru (02)</v>
      </c>
      <c r="Q254" s="175" t="str">
        <f>IFERROR(IF($F254="","",INDEX(リスト!$AL:$AL,MATCH($F254,リスト!$AK:$AK,0))),"")</f>
        <v>27</v>
      </c>
      <c r="R254" s="32" t="str">
        <f>IFERROR(IF($K254="","",INDEX(リスト!$AO:$AO,MATCH($K254,リスト!$AN:$AN,0))),"")</f>
        <v>JPN</v>
      </c>
      <c r="S254" s="32" t="str">
        <f>IF($B254="","",RIGHT($G254*1000+100+COUNTIF($G$2:$G254,$G254),9))</f>
        <v>020613101</v>
      </c>
    </row>
    <row r="255" spans="1:19" ht="18" customHeight="1" x14ac:dyDescent="0.55000000000000004">
      <c r="A255" t="s">
        <v>1019</v>
      </c>
      <c r="B255">
        <v>254</v>
      </c>
      <c r="C255" t="s">
        <v>2301</v>
      </c>
      <c r="D255" t="s">
        <v>2302</v>
      </c>
      <c r="E255">
        <v>3</v>
      </c>
      <c r="F255" t="s">
        <v>173</v>
      </c>
      <c r="G255">
        <v>20021009</v>
      </c>
      <c r="H255" t="s">
        <v>2303</v>
      </c>
      <c r="I255" t="s">
        <v>2304</v>
      </c>
      <c r="J255" t="s">
        <v>2305</v>
      </c>
      <c r="K255" t="s">
        <v>72</v>
      </c>
      <c r="M255" s="32">
        <f>IFERROR(IF($B255="","",INDEX(所属情報!$E:$E,MATCH($A255,所属情報!$A:$A,0))),"")</f>
        <v>492218</v>
      </c>
      <c r="N255" s="175" t="str">
        <f t="shared" si="9"/>
        <v>深井　翔太郎 (3)</v>
      </c>
      <c r="O255" s="32" t="str">
        <f t="shared" si="10"/>
        <v>ﾌｶｲ ｼｮｳﾀﾛｳ</v>
      </c>
      <c r="P255" s="175" t="str">
        <f t="shared" si="11"/>
        <v>FUKAI Shotaro (02)</v>
      </c>
      <c r="Q255" s="175" t="str">
        <f>IFERROR(IF($F255="","",INDEX(リスト!$AL:$AL,MATCH($F255,リスト!$AK:$AK,0))),"")</f>
        <v>27</v>
      </c>
      <c r="R255" s="32" t="str">
        <f>IFERROR(IF($K255="","",INDEX(リスト!$AO:$AO,MATCH($K255,リスト!$AN:$AN,0))),"")</f>
        <v>JPN</v>
      </c>
      <c r="S255" s="32" t="str">
        <f>IF($B255="","",RIGHT($G255*1000+100+COUNTIF($G$2:$G255,$G255),9))</f>
        <v>021009101</v>
      </c>
    </row>
    <row r="256" spans="1:19" ht="18" customHeight="1" x14ac:dyDescent="0.55000000000000004">
      <c r="A256" t="s">
        <v>1019</v>
      </c>
      <c r="B256">
        <v>255</v>
      </c>
      <c r="C256" t="s">
        <v>2306</v>
      </c>
      <c r="D256" t="s">
        <v>2307</v>
      </c>
      <c r="E256">
        <v>3</v>
      </c>
      <c r="F256" t="s">
        <v>185</v>
      </c>
      <c r="G256">
        <v>20020904</v>
      </c>
      <c r="H256" t="s">
        <v>2308</v>
      </c>
      <c r="I256" t="s">
        <v>2309</v>
      </c>
      <c r="J256" t="s">
        <v>2310</v>
      </c>
      <c r="K256" t="s">
        <v>72</v>
      </c>
      <c r="M256" s="32">
        <f>IFERROR(IF($B256="","",INDEX(所属情報!$E:$E,MATCH($A256,所属情報!$A:$A,0))),"")</f>
        <v>492218</v>
      </c>
      <c r="N256" s="175" t="str">
        <f t="shared" si="9"/>
        <v>坂部　海太 (3)</v>
      </c>
      <c r="O256" s="32" t="str">
        <f t="shared" si="10"/>
        <v>ｻｶﾍﾞ ｶｲﾀ</v>
      </c>
      <c r="P256" s="175" t="str">
        <f t="shared" si="11"/>
        <v>SAKABE Kaita (02)</v>
      </c>
      <c r="Q256" s="175" t="str">
        <f>IFERROR(IF($F256="","",INDEX(リスト!$AL:$AL,MATCH($F256,リスト!$AK:$AK,0))),"")</f>
        <v>30</v>
      </c>
      <c r="R256" s="32" t="str">
        <f>IFERROR(IF($K256="","",INDEX(リスト!$AO:$AO,MATCH($K256,リスト!$AN:$AN,0))),"")</f>
        <v>JPN</v>
      </c>
      <c r="S256" s="32" t="str">
        <f>IF($B256="","",RIGHT($G256*1000+100+COUNTIF($G$2:$G256,$G256),9))</f>
        <v>020904101</v>
      </c>
    </row>
    <row r="257" spans="1:19" ht="18" customHeight="1" x14ac:dyDescent="0.55000000000000004">
      <c r="A257" t="s">
        <v>1019</v>
      </c>
      <c r="B257">
        <v>256</v>
      </c>
      <c r="C257" t="s">
        <v>2311</v>
      </c>
      <c r="D257" t="s">
        <v>2312</v>
      </c>
      <c r="E257">
        <v>3</v>
      </c>
      <c r="F257" t="s">
        <v>173</v>
      </c>
      <c r="G257">
        <v>20020911</v>
      </c>
      <c r="H257" t="s">
        <v>2313</v>
      </c>
      <c r="I257" t="s">
        <v>1543</v>
      </c>
      <c r="J257" t="s">
        <v>2314</v>
      </c>
      <c r="K257" t="s">
        <v>72</v>
      </c>
      <c r="M257" s="32">
        <f>IFERROR(IF($B257="","",INDEX(所属情報!$E:$E,MATCH($A257,所属情報!$A:$A,0))),"")</f>
        <v>492218</v>
      </c>
      <c r="N257" s="175" t="str">
        <f t="shared" si="9"/>
        <v>山本　多聞 (3)</v>
      </c>
      <c r="O257" s="32" t="str">
        <f t="shared" si="10"/>
        <v>ﾔﾏﾓﾄ ﾀﾓﾝ</v>
      </c>
      <c r="P257" s="175" t="str">
        <f t="shared" si="11"/>
        <v>YAMAMOTO Tamon (02)</v>
      </c>
      <c r="Q257" s="175" t="str">
        <f>IFERROR(IF($F257="","",INDEX(リスト!$AL:$AL,MATCH($F257,リスト!$AK:$AK,0))),"")</f>
        <v>27</v>
      </c>
      <c r="R257" s="32" t="str">
        <f>IFERROR(IF($K257="","",INDEX(リスト!$AO:$AO,MATCH($K257,リスト!$AN:$AN,0))),"")</f>
        <v>JPN</v>
      </c>
      <c r="S257" s="32" t="str">
        <f>IF($B257="","",RIGHT($G257*1000+100+COUNTIF($G$2:$G257,$G257),9))</f>
        <v>020911101</v>
      </c>
    </row>
    <row r="258" spans="1:19" ht="18" customHeight="1" x14ac:dyDescent="0.55000000000000004">
      <c r="A258" t="s">
        <v>1019</v>
      </c>
      <c r="B258">
        <v>257</v>
      </c>
      <c r="C258" t="s">
        <v>2315</v>
      </c>
      <c r="D258" t="s">
        <v>2316</v>
      </c>
      <c r="E258">
        <v>3</v>
      </c>
      <c r="F258" t="s">
        <v>173</v>
      </c>
      <c r="G258">
        <v>20030330</v>
      </c>
      <c r="H258" t="s">
        <v>2317</v>
      </c>
      <c r="I258" t="s">
        <v>2318</v>
      </c>
      <c r="J258" t="s">
        <v>2319</v>
      </c>
      <c r="K258" t="s">
        <v>72</v>
      </c>
      <c r="M258" s="32">
        <f>IFERROR(IF($B258="","",INDEX(所属情報!$E:$E,MATCH($A258,所属情報!$A:$A,0))),"")</f>
        <v>492218</v>
      </c>
      <c r="N258" s="175" t="str">
        <f t="shared" si="9"/>
        <v>磯田　敬幸 (3)</v>
      </c>
      <c r="O258" s="32" t="str">
        <f t="shared" si="10"/>
        <v>ｲｿﾀﾞ ﾀｶﾕｷ</v>
      </c>
      <c r="P258" s="175" t="str">
        <f t="shared" si="11"/>
        <v>ISODA Takayuki (03)</v>
      </c>
      <c r="Q258" s="175" t="str">
        <f>IFERROR(IF($F258="","",INDEX(リスト!$AL:$AL,MATCH($F258,リスト!$AK:$AK,0))),"")</f>
        <v>27</v>
      </c>
      <c r="R258" s="32" t="str">
        <f>IFERROR(IF($K258="","",INDEX(リスト!$AO:$AO,MATCH($K258,リスト!$AN:$AN,0))),"")</f>
        <v>JPN</v>
      </c>
      <c r="S258" s="32" t="str">
        <f>IF($B258="","",RIGHT($G258*1000+100+COUNTIF($G$2:$G258,$G258),9))</f>
        <v>030330101</v>
      </c>
    </row>
    <row r="259" spans="1:19" ht="18" customHeight="1" x14ac:dyDescent="0.55000000000000004">
      <c r="A259" t="s">
        <v>1019</v>
      </c>
      <c r="B259">
        <v>258</v>
      </c>
      <c r="C259" t="s">
        <v>2320</v>
      </c>
      <c r="D259" t="s">
        <v>2321</v>
      </c>
      <c r="E259">
        <v>3</v>
      </c>
      <c r="F259" t="s">
        <v>173</v>
      </c>
      <c r="G259">
        <v>20020402</v>
      </c>
      <c r="H259" t="s">
        <v>2322</v>
      </c>
      <c r="I259" t="s">
        <v>1650</v>
      </c>
      <c r="J259" t="s">
        <v>2323</v>
      </c>
      <c r="K259" t="s">
        <v>72</v>
      </c>
      <c r="M259" s="32">
        <f>IFERROR(IF($B259="","",INDEX(所属情報!$E:$E,MATCH($A259,所属情報!$A:$A,0))),"")</f>
        <v>492218</v>
      </c>
      <c r="N259" s="175" t="str">
        <f t="shared" ref="N259:N322" si="12">IF($C259="","",IF($E259="",$C259,$C259&amp;" ("&amp;$E259&amp;")"))</f>
        <v>井上　幹太 (3)</v>
      </c>
      <c r="O259" s="32" t="str">
        <f t="shared" ref="O259:O322" si="13">IF($D259="","",ASC($D259))</f>
        <v>ｲﾉｳｴ ｶﾝﾀ</v>
      </c>
      <c r="P259" s="175" t="str">
        <f t="shared" ref="P259:P322" si="14">IF($I259="","",UPPER($I259)&amp;" "&amp;UPPER(LEFT($J259,1))&amp;LOWER(RIGHT($J259,LEN($J259)-1))&amp;" ("&amp;MID($G259,3,2)&amp;")")</f>
        <v>INOUE Kanta (02)</v>
      </c>
      <c r="Q259" s="175" t="str">
        <f>IFERROR(IF($F259="","",INDEX(リスト!$AL:$AL,MATCH($F259,リスト!$AK:$AK,0))),"")</f>
        <v>27</v>
      </c>
      <c r="R259" s="32" t="str">
        <f>IFERROR(IF($K259="","",INDEX(リスト!$AO:$AO,MATCH($K259,リスト!$AN:$AN,0))),"")</f>
        <v>JPN</v>
      </c>
      <c r="S259" s="32" t="str">
        <f>IF($B259="","",RIGHT($G259*1000+100+COUNTIF($G$2:$G259,$G259),9))</f>
        <v>020402101</v>
      </c>
    </row>
    <row r="260" spans="1:19" ht="18" customHeight="1" x14ac:dyDescent="0.55000000000000004">
      <c r="A260" t="s">
        <v>1019</v>
      </c>
      <c r="B260">
        <v>259</v>
      </c>
      <c r="C260" t="s">
        <v>2324</v>
      </c>
      <c r="D260" t="s">
        <v>2325</v>
      </c>
      <c r="E260">
        <v>3</v>
      </c>
      <c r="F260" t="s">
        <v>165</v>
      </c>
      <c r="G260">
        <v>20030325</v>
      </c>
      <c r="H260" t="s">
        <v>2326</v>
      </c>
      <c r="I260" t="s">
        <v>2327</v>
      </c>
      <c r="J260" t="s">
        <v>2328</v>
      </c>
      <c r="K260" t="s">
        <v>72</v>
      </c>
      <c r="M260" s="32">
        <f>IFERROR(IF($B260="","",INDEX(所属情報!$E:$E,MATCH($A260,所属情報!$A:$A,0))),"")</f>
        <v>492218</v>
      </c>
      <c r="N260" s="175" t="str">
        <f t="shared" si="12"/>
        <v>北脇　涼也 (3)</v>
      </c>
      <c r="O260" s="32" t="str">
        <f t="shared" si="13"/>
        <v>ｷﾀﾜｷ ﾘｮｳﾔ</v>
      </c>
      <c r="P260" s="175" t="str">
        <f t="shared" si="14"/>
        <v>KITAWAKI Ryoya (03)</v>
      </c>
      <c r="Q260" s="175" t="str">
        <f>IFERROR(IF($F260="","",INDEX(リスト!$AL:$AL,MATCH($F260,リスト!$AK:$AK,0))),"")</f>
        <v>25</v>
      </c>
      <c r="R260" s="32" t="str">
        <f>IFERROR(IF($K260="","",INDEX(リスト!$AO:$AO,MATCH($K260,リスト!$AN:$AN,0))),"")</f>
        <v>JPN</v>
      </c>
      <c r="S260" s="32" t="str">
        <f>IF($B260="","",RIGHT($G260*1000+100+COUNTIF($G$2:$G260,$G260),9))</f>
        <v>030325102</v>
      </c>
    </row>
    <row r="261" spans="1:19" ht="18" customHeight="1" x14ac:dyDescent="0.55000000000000004">
      <c r="A261" t="s">
        <v>1019</v>
      </c>
      <c r="B261">
        <v>260</v>
      </c>
      <c r="C261" t="s">
        <v>2329</v>
      </c>
      <c r="D261" t="s">
        <v>2330</v>
      </c>
      <c r="E261">
        <v>3</v>
      </c>
      <c r="F261" t="s">
        <v>169</v>
      </c>
      <c r="G261">
        <v>20020920</v>
      </c>
      <c r="H261" t="s">
        <v>2331</v>
      </c>
      <c r="I261" t="s">
        <v>2332</v>
      </c>
      <c r="J261" t="s">
        <v>1228</v>
      </c>
      <c r="K261" t="s">
        <v>72</v>
      </c>
      <c r="M261" s="32">
        <f>IFERROR(IF($B261="","",INDEX(所属情報!$E:$E,MATCH($A261,所属情報!$A:$A,0))),"")</f>
        <v>492218</v>
      </c>
      <c r="N261" s="175" t="str">
        <f t="shared" si="12"/>
        <v>吉本　達矢 (3)</v>
      </c>
      <c r="O261" s="32" t="str">
        <f t="shared" si="13"/>
        <v>ﾖｼﾓﾄ ﾀﾂﾔ</v>
      </c>
      <c r="P261" s="175" t="str">
        <f t="shared" si="14"/>
        <v>YOSHIMOTO Tatsuya (02)</v>
      </c>
      <c r="Q261" s="175" t="str">
        <f>IFERROR(IF($F261="","",INDEX(リスト!$AL:$AL,MATCH($F261,リスト!$AK:$AK,0))),"")</f>
        <v>26</v>
      </c>
      <c r="R261" s="32" t="str">
        <f>IFERROR(IF($K261="","",INDEX(リスト!$AO:$AO,MATCH($K261,リスト!$AN:$AN,0))),"")</f>
        <v>JPN</v>
      </c>
      <c r="S261" s="32" t="str">
        <f>IF($B261="","",RIGHT($G261*1000+100+COUNTIF($G$2:$G261,$G261),9))</f>
        <v>020920101</v>
      </c>
    </row>
    <row r="262" spans="1:19" ht="18" customHeight="1" x14ac:dyDescent="0.55000000000000004">
      <c r="A262" t="s">
        <v>1019</v>
      </c>
      <c r="B262">
        <v>261</v>
      </c>
      <c r="C262" t="s">
        <v>2333</v>
      </c>
      <c r="D262" t="s">
        <v>2334</v>
      </c>
      <c r="E262">
        <v>3</v>
      </c>
      <c r="F262" t="s">
        <v>173</v>
      </c>
      <c r="G262">
        <v>20020423</v>
      </c>
      <c r="H262" t="s">
        <v>2335</v>
      </c>
      <c r="I262" t="s">
        <v>2336</v>
      </c>
      <c r="J262" t="s">
        <v>2337</v>
      </c>
      <c r="K262" t="s">
        <v>72</v>
      </c>
      <c r="M262" s="32">
        <f>IFERROR(IF($B262="","",INDEX(所属情報!$E:$E,MATCH($A262,所属情報!$A:$A,0))),"")</f>
        <v>492218</v>
      </c>
      <c r="N262" s="175" t="str">
        <f t="shared" si="12"/>
        <v>高岡　秀次 (3)</v>
      </c>
      <c r="O262" s="32" t="str">
        <f t="shared" si="13"/>
        <v>ﾀｶｵｶ ｼｭｳｼﾞ</v>
      </c>
      <c r="P262" s="175" t="str">
        <f t="shared" si="14"/>
        <v>TAKAOKA Shuji (02)</v>
      </c>
      <c r="Q262" s="175" t="str">
        <f>IFERROR(IF($F262="","",INDEX(リスト!$AL:$AL,MATCH($F262,リスト!$AK:$AK,0))),"")</f>
        <v>27</v>
      </c>
      <c r="R262" s="32" t="str">
        <f>IFERROR(IF($K262="","",INDEX(リスト!$AO:$AO,MATCH($K262,リスト!$AN:$AN,0))),"")</f>
        <v>JPN</v>
      </c>
      <c r="S262" s="32" t="str">
        <f>IF($B262="","",RIGHT($G262*1000+100+COUNTIF($G$2:$G262,$G262),9))</f>
        <v>020423101</v>
      </c>
    </row>
    <row r="263" spans="1:19" ht="18" customHeight="1" x14ac:dyDescent="0.55000000000000004">
      <c r="A263" t="s">
        <v>1019</v>
      </c>
      <c r="B263">
        <v>262</v>
      </c>
      <c r="C263" t="s">
        <v>2338</v>
      </c>
      <c r="D263" t="s">
        <v>2339</v>
      </c>
      <c r="E263">
        <v>3</v>
      </c>
      <c r="F263" t="s">
        <v>177</v>
      </c>
      <c r="G263">
        <v>20020718</v>
      </c>
      <c r="H263" t="s">
        <v>2340</v>
      </c>
      <c r="I263" t="s">
        <v>2341</v>
      </c>
      <c r="J263" t="s">
        <v>2342</v>
      </c>
      <c r="K263" t="s">
        <v>72</v>
      </c>
      <c r="M263" s="32">
        <f>IFERROR(IF($B263="","",INDEX(所属情報!$E:$E,MATCH($A263,所属情報!$A:$A,0))),"")</f>
        <v>492218</v>
      </c>
      <c r="N263" s="175" t="str">
        <f t="shared" si="12"/>
        <v>都倉　青 (3)</v>
      </c>
      <c r="O263" s="32" t="str">
        <f t="shared" si="13"/>
        <v>ﾄｸﾗ ﾊﾙ</v>
      </c>
      <c r="P263" s="175" t="str">
        <f t="shared" si="14"/>
        <v>TOKURA Haru (02)</v>
      </c>
      <c r="Q263" s="175" t="str">
        <f>IFERROR(IF($F263="","",INDEX(リスト!$AL:$AL,MATCH($F263,リスト!$AK:$AK,0))),"")</f>
        <v>28</v>
      </c>
      <c r="R263" s="32" t="str">
        <f>IFERROR(IF($K263="","",INDEX(リスト!$AO:$AO,MATCH($K263,リスト!$AN:$AN,0))),"")</f>
        <v>JPN</v>
      </c>
      <c r="S263" s="32" t="str">
        <f>IF($B263="","",RIGHT($G263*1000+100+COUNTIF($G$2:$G263,$G263),9))</f>
        <v>020718102</v>
      </c>
    </row>
    <row r="264" spans="1:19" ht="18" customHeight="1" x14ac:dyDescent="0.55000000000000004">
      <c r="A264" t="s">
        <v>1019</v>
      </c>
      <c r="B264">
        <v>263</v>
      </c>
      <c r="C264" t="s">
        <v>2343</v>
      </c>
      <c r="D264" t="s">
        <v>2344</v>
      </c>
      <c r="E264">
        <v>3</v>
      </c>
      <c r="F264" t="s">
        <v>173</v>
      </c>
      <c r="G264">
        <v>20020905</v>
      </c>
      <c r="H264" t="s">
        <v>2345</v>
      </c>
      <c r="I264" t="s">
        <v>2346</v>
      </c>
      <c r="J264" t="s">
        <v>2347</v>
      </c>
      <c r="K264" t="s">
        <v>72</v>
      </c>
      <c r="M264" s="32">
        <f>IFERROR(IF($B264="","",INDEX(所属情報!$E:$E,MATCH($A264,所属情報!$A:$A,0))),"")</f>
        <v>492218</v>
      </c>
      <c r="N264" s="175" t="str">
        <f t="shared" si="12"/>
        <v>五島　亜飛夢 (3)</v>
      </c>
      <c r="O264" s="32" t="str">
        <f t="shared" si="13"/>
        <v>ｺﾞﾄｳ ｱﾄﾑ</v>
      </c>
      <c r="P264" s="175" t="str">
        <f t="shared" si="14"/>
        <v>GOTO Atomu (02)</v>
      </c>
      <c r="Q264" s="175" t="str">
        <f>IFERROR(IF($F264="","",INDEX(リスト!$AL:$AL,MATCH($F264,リスト!$AK:$AK,0))),"")</f>
        <v>27</v>
      </c>
      <c r="R264" s="32" t="str">
        <f>IFERROR(IF($K264="","",INDEX(リスト!$AO:$AO,MATCH($K264,リスト!$AN:$AN,0))),"")</f>
        <v>JPN</v>
      </c>
      <c r="S264" s="32" t="str">
        <f>IF($B264="","",RIGHT($G264*1000+100+COUNTIF($G$2:$G264,$G264),9))</f>
        <v>020905101</v>
      </c>
    </row>
    <row r="265" spans="1:19" ht="18" customHeight="1" x14ac:dyDescent="0.55000000000000004">
      <c r="A265" t="s">
        <v>1019</v>
      </c>
      <c r="B265">
        <v>264</v>
      </c>
      <c r="C265" t="s">
        <v>2348</v>
      </c>
      <c r="D265" t="s">
        <v>2349</v>
      </c>
      <c r="E265">
        <v>3</v>
      </c>
      <c r="F265" t="s">
        <v>213</v>
      </c>
      <c r="G265">
        <v>20020505</v>
      </c>
      <c r="H265" t="s">
        <v>2350</v>
      </c>
      <c r="I265" t="s">
        <v>2351</v>
      </c>
      <c r="J265" t="s">
        <v>2352</v>
      </c>
      <c r="K265" t="s">
        <v>72</v>
      </c>
      <c r="M265" s="32">
        <f>IFERROR(IF($B265="","",INDEX(所属情報!$E:$E,MATCH($A265,所属情報!$A:$A,0))),"")</f>
        <v>492218</v>
      </c>
      <c r="N265" s="175" t="str">
        <f t="shared" si="12"/>
        <v>古市　禅 (3)</v>
      </c>
      <c r="O265" s="32" t="str">
        <f t="shared" si="13"/>
        <v>ﾌﾙｲﾁ ｾﾞﾝ</v>
      </c>
      <c r="P265" s="175" t="str">
        <f t="shared" si="14"/>
        <v>FURUICHI Zen (02)</v>
      </c>
      <c r="Q265" s="175" t="str">
        <f>IFERROR(IF($F265="","",INDEX(リスト!$AL:$AL,MATCH($F265,リスト!$AK:$AK,0))),"")</f>
        <v>37</v>
      </c>
      <c r="R265" s="32" t="str">
        <f>IFERROR(IF($K265="","",INDEX(リスト!$AO:$AO,MATCH($K265,リスト!$AN:$AN,0))),"")</f>
        <v>JPN</v>
      </c>
      <c r="S265" s="32" t="str">
        <f>IF($B265="","",RIGHT($G265*1000+100+COUNTIF($G$2:$G265,$G265),9))</f>
        <v>020505101</v>
      </c>
    </row>
    <row r="266" spans="1:19" ht="18" customHeight="1" x14ac:dyDescent="0.55000000000000004">
      <c r="A266" t="s">
        <v>1019</v>
      </c>
      <c r="B266">
        <v>265</v>
      </c>
      <c r="C266" t="s">
        <v>2353</v>
      </c>
      <c r="D266" t="s">
        <v>2354</v>
      </c>
      <c r="E266">
        <v>3</v>
      </c>
      <c r="F266" t="s">
        <v>177</v>
      </c>
      <c r="G266">
        <v>20021019</v>
      </c>
      <c r="H266" t="s">
        <v>2355</v>
      </c>
      <c r="I266" t="s">
        <v>2356</v>
      </c>
      <c r="J266" t="s">
        <v>2357</v>
      </c>
      <c r="K266" t="s">
        <v>72</v>
      </c>
      <c r="M266" s="32">
        <f>IFERROR(IF($B266="","",INDEX(所属情報!$E:$E,MATCH($A266,所属情報!$A:$A,0))),"")</f>
        <v>492218</v>
      </c>
      <c r="N266" s="175" t="str">
        <f t="shared" si="12"/>
        <v>英　唯明 (3)</v>
      </c>
      <c r="O266" s="32" t="str">
        <f t="shared" si="13"/>
        <v>ﾊﾅﾌｻ ﾀﾀﾞｱｷ</v>
      </c>
      <c r="P266" s="175" t="str">
        <f t="shared" si="14"/>
        <v>HANAFUSA Tadaaki (02)</v>
      </c>
      <c r="Q266" s="175" t="str">
        <f>IFERROR(IF($F266="","",INDEX(リスト!$AL:$AL,MATCH($F266,リスト!$AK:$AK,0))),"")</f>
        <v>28</v>
      </c>
      <c r="R266" s="32" t="str">
        <f>IFERROR(IF($K266="","",INDEX(リスト!$AO:$AO,MATCH($K266,リスト!$AN:$AN,0))),"")</f>
        <v>JPN</v>
      </c>
      <c r="S266" s="32" t="str">
        <f>IF($B266="","",RIGHT($G266*1000+100+COUNTIF($G$2:$G266,$G266),9))</f>
        <v>021019101</v>
      </c>
    </row>
    <row r="267" spans="1:19" ht="18" customHeight="1" x14ac:dyDescent="0.55000000000000004">
      <c r="A267" t="s">
        <v>1019</v>
      </c>
      <c r="B267">
        <v>266</v>
      </c>
      <c r="C267" t="s">
        <v>2358</v>
      </c>
      <c r="D267" t="s">
        <v>2359</v>
      </c>
      <c r="E267">
        <v>3</v>
      </c>
      <c r="F267" t="s">
        <v>173</v>
      </c>
      <c r="G267">
        <v>20020817</v>
      </c>
      <c r="H267" t="s">
        <v>2360</v>
      </c>
      <c r="I267" t="s">
        <v>2361</v>
      </c>
      <c r="J267" t="s">
        <v>1267</v>
      </c>
      <c r="K267" t="s">
        <v>72</v>
      </c>
      <c r="M267" s="32">
        <f>IFERROR(IF($B267="","",INDEX(所属情報!$E:$E,MATCH($A267,所属情報!$A:$A,0))),"")</f>
        <v>492218</v>
      </c>
      <c r="N267" s="175" t="str">
        <f t="shared" si="12"/>
        <v>小田原　舜 (3)</v>
      </c>
      <c r="O267" s="32" t="str">
        <f t="shared" si="13"/>
        <v>ｵﾀﾞﾊﾗ ｼｭﾝ</v>
      </c>
      <c r="P267" s="175" t="str">
        <f t="shared" si="14"/>
        <v>ODAHARA Shun (02)</v>
      </c>
      <c r="Q267" s="175" t="str">
        <f>IFERROR(IF($F267="","",INDEX(リスト!$AL:$AL,MATCH($F267,リスト!$AK:$AK,0))),"")</f>
        <v>27</v>
      </c>
      <c r="R267" s="32" t="str">
        <f>IFERROR(IF($K267="","",INDEX(リスト!$AO:$AO,MATCH($K267,リスト!$AN:$AN,0))),"")</f>
        <v>JPN</v>
      </c>
      <c r="S267" s="32" t="str">
        <f>IF($B267="","",RIGHT($G267*1000+100+COUNTIF($G$2:$G267,$G267),9))</f>
        <v>020817101</v>
      </c>
    </row>
    <row r="268" spans="1:19" ht="18" customHeight="1" x14ac:dyDescent="0.55000000000000004">
      <c r="A268" t="s">
        <v>1019</v>
      </c>
      <c r="B268">
        <v>267</v>
      </c>
      <c r="C268" t="s">
        <v>2362</v>
      </c>
      <c r="D268" t="s">
        <v>2363</v>
      </c>
      <c r="E268">
        <v>3</v>
      </c>
      <c r="F268" t="s">
        <v>173</v>
      </c>
      <c r="G268">
        <v>20020524</v>
      </c>
      <c r="H268" t="s">
        <v>2364</v>
      </c>
      <c r="I268" t="s">
        <v>2365</v>
      </c>
      <c r="J268" t="s">
        <v>2366</v>
      </c>
      <c r="K268" t="s">
        <v>72</v>
      </c>
      <c r="M268" s="32">
        <f>IFERROR(IF($B268="","",INDEX(所属情報!$E:$E,MATCH($A268,所属情報!$A:$A,0))),"")</f>
        <v>492218</v>
      </c>
      <c r="N268" s="175" t="str">
        <f t="shared" si="12"/>
        <v>吉岡　翼 (3)</v>
      </c>
      <c r="O268" s="32" t="str">
        <f t="shared" si="13"/>
        <v>ﾖｼｵｶ ﾂﾊﾞｻ</v>
      </c>
      <c r="P268" s="175" t="str">
        <f t="shared" si="14"/>
        <v>YOSHIOKA Tsubasa (02)</v>
      </c>
      <c r="Q268" s="175" t="str">
        <f>IFERROR(IF($F268="","",INDEX(リスト!$AL:$AL,MATCH($F268,リスト!$AK:$AK,0))),"")</f>
        <v>27</v>
      </c>
      <c r="R268" s="32" t="str">
        <f>IFERROR(IF($K268="","",INDEX(リスト!$AO:$AO,MATCH($K268,リスト!$AN:$AN,0))),"")</f>
        <v>JPN</v>
      </c>
      <c r="S268" s="32" t="str">
        <f>IF($B268="","",RIGHT($G268*1000+100+COUNTIF($G$2:$G268,$G268),9))</f>
        <v>020524102</v>
      </c>
    </row>
    <row r="269" spans="1:19" ht="18" customHeight="1" x14ac:dyDescent="0.55000000000000004">
      <c r="A269" t="s">
        <v>1019</v>
      </c>
      <c r="B269">
        <v>268</v>
      </c>
      <c r="C269" t="s">
        <v>2367</v>
      </c>
      <c r="D269" t="s">
        <v>2368</v>
      </c>
      <c r="E269">
        <v>4</v>
      </c>
      <c r="F269" t="s">
        <v>173</v>
      </c>
      <c r="G269">
        <v>20010407</v>
      </c>
      <c r="H269" t="s">
        <v>2369</v>
      </c>
      <c r="I269" t="s">
        <v>2370</v>
      </c>
      <c r="J269" t="s">
        <v>2371</v>
      </c>
      <c r="K269" t="s">
        <v>72</v>
      </c>
      <c r="M269" s="32">
        <f>IFERROR(IF($B269="","",INDEX(所属情報!$E:$E,MATCH($A269,所属情報!$A:$A,0))),"")</f>
        <v>492218</v>
      </c>
      <c r="N269" s="175" t="str">
        <f t="shared" si="12"/>
        <v>直塚　天晴 (4)</v>
      </c>
      <c r="O269" s="32" t="str">
        <f t="shared" si="13"/>
        <v>ﾅｵﾂｶ ﾃﾝｾｲ</v>
      </c>
      <c r="P269" s="175" t="str">
        <f t="shared" si="14"/>
        <v>NAOTSUKA Tensei (01)</v>
      </c>
      <c r="Q269" s="175" t="str">
        <f>IFERROR(IF($F269="","",INDEX(リスト!$AL:$AL,MATCH($F269,リスト!$AK:$AK,0))),"")</f>
        <v>27</v>
      </c>
      <c r="R269" s="32" t="str">
        <f>IFERROR(IF($K269="","",INDEX(リスト!$AO:$AO,MATCH($K269,リスト!$AN:$AN,0))),"")</f>
        <v>JPN</v>
      </c>
      <c r="S269" s="32" t="str">
        <f>IF($B269="","",RIGHT($G269*1000+100+COUNTIF($G$2:$G269,$G269),9))</f>
        <v>010407101</v>
      </c>
    </row>
    <row r="270" spans="1:19" ht="18" customHeight="1" x14ac:dyDescent="0.55000000000000004">
      <c r="A270" t="s">
        <v>1019</v>
      </c>
      <c r="B270">
        <v>269</v>
      </c>
      <c r="C270" t="s">
        <v>2372</v>
      </c>
      <c r="D270" t="s">
        <v>2373</v>
      </c>
      <c r="E270">
        <v>4</v>
      </c>
      <c r="F270" t="s">
        <v>201</v>
      </c>
      <c r="G270">
        <v>20011023</v>
      </c>
      <c r="H270" t="s">
        <v>2374</v>
      </c>
      <c r="I270" t="s">
        <v>2375</v>
      </c>
      <c r="J270" t="s">
        <v>2376</v>
      </c>
      <c r="K270" t="s">
        <v>72</v>
      </c>
      <c r="M270" s="32">
        <f>IFERROR(IF($B270="","",INDEX(所属情報!$E:$E,MATCH($A270,所属情報!$A:$A,0))),"")</f>
        <v>492218</v>
      </c>
      <c r="N270" s="175" t="str">
        <f t="shared" si="12"/>
        <v>谷口　輝幸 (4)</v>
      </c>
      <c r="O270" s="32" t="str">
        <f t="shared" si="13"/>
        <v>ﾀﾆｸﾞﾁ ﾃﾙﾕｷ</v>
      </c>
      <c r="P270" s="175" t="str">
        <f t="shared" si="14"/>
        <v>TANIGUCHI Teruyuki (01)</v>
      </c>
      <c r="Q270" s="175" t="str">
        <f>IFERROR(IF($F270="","",INDEX(リスト!$AL:$AL,MATCH($F270,リスト!$AK:$AK,0))),"")</f>
        <v>34</v>
      </c>
      <c r="R270" s="32" t="str">
        <f>IFERROR(IF($K270="","",INDEX(リスト!$AO:$AO,MATCH($K270,リスト!$AN:$AN,0))),"")</f>
        <v>JPN</v>
      </c>
      <c r="S270" s="32" t="str">
        <f>IF($B270="","",RIGHT($G270*1000+100+COUNTIF($G$2:$G270,$G270),9))</f>
        <v>011023101</v>
      </c>
    </row>
    <row r="271" spans="1:19" ht="18" customHeight="1" x14ac:dyDescent="0.55000000000000004">
      <c r="A271" t="s">
        <v>1019</v>
      </c>
      <c r="B271">
        <v>270</v>
      </c>
      <c r="C271" t="s">
        <v>2377</v>
      </c>
      <c r="D271" t="s">
        <v>2378</v>
      </c>
      <c r="E271">
        <v>3</v>
      </c>
      <c r="F271" t="s">
        <v>177</v>
      </c>
      <c r="G271">
        <v>20020831</v>
      </c>
      <c r="H271" t="s">
        <v>2379</v>
      </c>
      <c r="I271" t="s">
        <v>2380</v>
      </c>
      <c r="J271" t="s">
        <v>1884</v>
      </c>
      <c r="K271" t="s">
        <v>72</v>
      </c>
      <c r="M271" s="32">
        <f>IFERROR(IF($B271="","",INDEX(所属情報!$E:$E,MATCH($A271,所属情報!$A:$A,0))),"")</f>
        <v>492218</v>
      </c>
      <c r="N271" s="175" t="str">
        <f t="shared" si="12"/>
        <v>金山　拓矢 (3)</v>
      </c>
      <c r="O271" s="32" t="str">
        <f t="shared" si="13"/>
        <v>ｶﾅﾔﾏ ﾀｸﾔ</v>
      </c>
      <c r="P271" s="175" t="str">
        <f t="shared" si="14"/>
        <v>KANAYAMA Takuya (02)</v>
      </c>
      <c r="Q271" s="175" t="str">
        <f>IFERROR(IF($F271="","",INDEX(リスト!$AL:$AL,MATCH($F271,リスト!$AK:$AK,0))),"")</f>
        <v>28</v>
      </c>
      <c r="R271" s="32" t="str">
        <f>IFERROR(IF($K271="","",INDEX(リスト!$AO:$AO,MATCH($K271,リスト!$AN:$AN,0))),"")</f>
        <v>JPN</v>
      </c>
      <c r="S271" s="32" t="str">
        <f>IF($B271="","",RIGHT($G271*1000+100+COUNTIF($G$2:$G271,$G271),9))</f>
        <v>020831101</v>
      </c>
    </row>
    <row r="272" spans="1:19" ht="18" customHeight="1" x14ac:dyDescent="0.55000000000000004">
      <c r="A272" t="s">
        <v>1019</v>
      </c>
      <c r="B272">
        <v>271</v>
      </c>
      <c r="C272" t="s">
        <v>2381</v>
      </c>
      <c r="D272" t="s">
        <v>2382</v>
      </c>
      <c r="E272">
        <v>3</v>
      </c>
      <c r="F272" t="s">
        <v>137</v>
      </c>
      <c r="G272">
        <v>20020504</v>
      </c>
      <c r="H272" t="s">
        <v>2383</v>
      </c>
      <c r="I272" t="s">
        <v>2384</v>
      </c>
      <c r="J272" t="s">
        <v>1517</v>
      </c>
      <c r="K272" t="s">
        <v>72</v>
      </c>
      <c r="M272" s="32">
        <f>IFERROR(IF($B272="","",INDEX(所属情報!$E:$E,MATCH($A272,所属情報!$A:$A,0))),"")</f>
        <v>492218</v>
      </c>
      <c r="N272" s="175" t="str">
        <f t="shared" si="12"/>
        <v>辺見　俊輝 (3)</v>
      </c>
      <c r="O272" s="32" t="str">
        <f t="shared" si="13"/>
        <v>ﾍﾝﾐ ﾄｼｷ</v>
      </c>
      <c r="P272" s="175" t="str">
        <f t="shared" si="14"/>
        <v>HEMMI Toshiki (02)</v>
      </c>
      <c r="Q272" s="175" t="str">
        <f>IFERROR(IF($F272="","",INDEX(リスト!$AL:$AL,MATCH($F272,リスト!$AK:$AK,0))),"")</f>
        <v>18</v>
      </c>
      <c r="R272" s="32" t="str">
        <f>IFERROR(IF($K272="","",INDEX(リスト!$AO:$AO,MATCH($K272,リスト!$AN:$AN,0))),"")</f>
        <v>JPN</v>
      </c>
      <c r="S272" s="32" t="str">
        <f>IF($B272="","",RIGHT($G272*1000+100+COUNTIF($G$2:$G272,$G272),9))</f>
        <v>020504101</v>
      </c>
    </row>
    <row r="273" spans="1:19" ht="18" customHeight="1" x14ac:dyDescent="0.55000000000000004">
      <c r="A273" t="s">
        <v>1019</v>
      </c>
      <c r="B273">
        <v>272</v>
      </c>
      <c r="C273" t="s">
        <v>2385</v>
      </c>
      <c r="D273" t="s">
        <v>2386</v>
      </c>
      <c r="E273">
        <v>2</v>
      </c>
      <c r="F273" t="s">
        <v>173</v>
      </c>
      <c r="G273">
        <v>20030816</v>
      </c>
      <c r="H273" t="s">
        <v>2387</v>
      </c>
      <c r="I273" t="s">
        <v>2017</v>
      </c>
      <c r="J273" t="s">
        <v>2305</v>
      </c>
      <c r="K273" t="s">
        <v>72</v>
      </c>
      <c r="M273" s="32">
        <f>IFERROR(IF($B273="","",INDEX(所属情報!$E:$E,MATCH($A273,所属情報!$A:$A,0))),"")</f>
        <v>492218</v>
      </c>
      <c r="N273" s="175" t="str">
        <f t="shared" si="12"/>
        <v>秋山　翔太朗 (2)</v>
      </c>
      <c r="O273" s="32" t="str">
        <f t="shared" si="13"/>
        <v>ｱｷﾔﾏ ｼｮｳﾀﾛｳ</v>
      </c>
      <c r="P273" s="175" t="str">
        <f t="shared" si="14"/>
        <v>AKIYAMA Shotaro (03)</v>
      </c>
      <c r="Q273" s="175" t="str">
        <f>IFERROR(IF($F273="","",INDEX(リスト!$AL:$AL,MATCH($F273,リスト!$AK:$AK,0))),"")</f>
        <v>27</v>
      </c>
      <c r="R273" s="32" t="str">
        <f>IFERROR(IF($K273="","",INDEX(リスト!$AO:$AO,MATCH($K273,リスト!$AN:$AN,0))),"")</f>
        <v>JPN</v>
      </c>
      <c r="S273" s="32" t="str">
        <f>IF($B273="","",RIGHT($G273*1000+100+COUNTIF($G$2:$G273,$G273),9))</f>
        <v>030816101</v>
      </c>
    </row>
    <row r="274" spans="1:19" ht="18" customHeight="1" x14ac:dyDescent="0.55000000000000004">
      <c r="A274" t="s">
        <v>1019</v>
      </c>
      <c r="B274">
        <v>273</v>
      </c>
      <c r="C274" t="s">
        <v>2388</v>
      </c>
      <c r="D274" t="s">
        <v>2389</v>
      </c>
      <c r="E274">
        <v>2</v>
      </c>
      <c r="F274" t="s">
        <v>177</v>
      </c>
      <c r="G274">
        <v>20031117</v>
      </c>
      <c r="H274" t="s">
        <v>2390</v>
      </c>
      <c r="I274" t="s">
        <v>2391</v>
      </c>
      <c r="J274" t="s">
        <v>2392</v>
      </c>
      <c r="K274" t="s">
        <v>72</v>
      </c>
      <c r="M274" s="32">
        <f>IFERROR(IF($B274="","",INDEX(所属情報!$E:$E,MATCH($A274,所属情報!$A:$A,0))),"")</f>
        <v>492218</v>
      </c>
      <c r="N274" s="175" t="str">
        <f t="shared" si="12"/>
        <v>芝　秀介 (2)</v>
      </c>
      <c r="O274" s="32" t="str">
        <f t="shared" si="13"/>
        <v>ｼﾊﾞ ｼｭｳｽｹ</v>
      </c>
      <c r="P274" s="175" t="str">
        <f t="shared" si="14"/>
        <v>SHIBA Shusuke (03)</v>
      </c>
      <c r="Q274" s="175" t="str">
        <f>IFERROR(IF($F274="","",INDEX(リスト!$AL:$AL,MATCH($F274,リスト!$AK:$AK,0))),"")</f>
        <v>28</v>
      </c>
      <c r="R274" s="32" t="str">
        <f>IFERROR(IF($K274="","",INDEX(リスト!$AO:$AO,MATCH($K274,リスト!$AN:$AN,0))),"")</f>
        <v>JPN</v>
      </c>
      <c r="S274" s="32" t="str">
        <f>IF($B274="","",RIGHT($G274*1000+100+COUNTIF($G$2:$G274,$G274),9))</f>
        <v>031117101</v>
      </c>
    </row>
    <row r="275" spans="1:19" ht="18" customHeight="1" x14ac:dyDescent="0.55000000000000004">
      <c r="A275" t="s">
        <v>1019</v>
      </c>
      <c r="B275">
        <v>274</v>
      </c>
      <c r="C275" t="s">
        <v>2393</v>
      </c>
      <c r="D275" t="s">
        <v>2394</v>
      </c>
      <c r="E275">
        <v>2</v>
      </c>
      <c r="F275" t="s">
        <v>157</v>
      </c>
      <c r="G275">
        <v>20040107</v>
      </c>
      <c r="H275" t="s">
        <v>2395</v>
      </c>
      <c r="I275" t="s">
        <v>2396</v>
      </c>
      <c r="J275" t="s">
        <v>1359</v>
      </c>
      <c r="K275" t="s">
        <v>72</v>
      </c>
      <c r="M275" s="32">
        <f>IFERROR(IF($B275="","",INDEX(所属情報!$E:$E,MATCH($A275,所属情報!$A:$A,0))),"")</f>
        <v>492218</v>
      </c>
      <c r="N275" s="175" t="str">
        <f t="shared" si="12"/>
        <v>谷村　恒晟 (2)</v>
      </c>
      <c r="O275" s="32" t="str">
        <f t="shared" si="13"/>
        <v>ﾀﾆﾑﾗ ｺｳｾｲ</v>
      </c>
      <c r="P275" s="175" t="str">
        <f t="shared" si="14"/>
        <v>TANIMURA Kosei (04)</v>
      </c>
      <c r="Q275" s="175" t="str">
        <f>IFERROR(IF($F275="","",INDEX(リスト!$AL:$AL,MATCH($F275,リスト!$AK:$AK,0))),"")</f>
        <v>23</v>
      </c>
      <c r="R275" s="32" t="str">
        <f>IFERROR(IF($K275="","",INDEX(リスト!$AO:$AO,MATCH($K275,リスト!$AN:$AN,0))),"")</f>
        <v>JPN</v>
      </c>
      <c r="S275" s="32" t="str">
        <f>IF($B275="","",RIGHT($G275*1000+100+COUNTIF($G$2:$G275,$G275),9))</f>
        <v>040107101</v>
      </c>
    </row>
    <row r="276" spans="1:19" ht="18" customHeight="1" x14ac:dyDescent="0.55000000000000004">
      <c r="A276" t="s">
        <v>1019</v>
      </c>
      <c r="B276">
        <v>275</v>
      </c>
      <c r="C276" t="s">
        <v>2397</v>
      </c>
      <c r="D276" t="s">
        <v>2398</v>
      </c>
      <c r="E276">
        <v>2</v>
      </c>
      <c r="F276" t="s">
        <v>173</v>
      </c>
      <c r="G276">
        <v>20030914</v>
      </c>
      <c r="H276" t="s">
        <v>2399</v>
      </c>
      <c r="I276" t="s">
        <v>2400</v>
      </c>
      <c r="J276" t="s">
        <v>1168</v>
      </c>
      <c r="K276" t="s">
        <v>72</v>
      </c>
      <c r="M276" s="32">
        <f>IFERROR(IF($B276="","",INDEX(所属情報!$E:$E,MATCH($A276,所属情報!$A:$A,0))),"")</f>
        <v>492218</v>
      </c>
      <c r="N276" s="175" t="str">
        <f t="shared" si="12"/>
        <v>嶋田　匠海 (2)</v>
      </c>
      <c r="O276" s="32" t="str">
        <f t="shared" si="13"/>
        <v>ｼﾏﾀﾞ ﾀｸﾐ</v>
      </c>
      <c r="P276" s="175" t="str">
        <f t="shared" si="14"/>
        <v>SHIMADA Takumi (03)</v>
      </c>
      <c r="Q276" s="175" t="str">
        <f>IFERROR(IF($F276="","",INDEX(リスト!$AL:$AL,MATCH($F276,リスト!$AK:$AK,0))),"")</f>
        <v>27</v>
      </c>
      <c r="R276" s="32" t="str">
        <f>IFERROR(IF($K276="","",INDEX(リスト!$AO:$AO,MATCH($K276,リスト!$AN:$AN,0))),"")</f>
        <v>JPN</v>
      </c>
      <c r="S276" s="32" t="str">
        <f>IF($B276="","",RIGHT($G276*1000+100+COUNTIF($G$2:$G276,$G276),9))</f>
        <v>030914101</v>
      </c>
    </row>
    <row r="277" spans="1:19" ht="18" customHeight="1" x14ac:dyDescent="0.55000000000000004">
      <c r="A277" t="s">
        <v>1019</v>
      </c>
      <c r="B277">
        <v>276</v>
      </c>
      <c r="C277" t="s">
        <v>2401</v>
      </c>
      <c r="D277" t="s">
        <v>2402</v>
      </c>
      <c r="E277">
        <v>2</v>
      </c>
      <c r="F277" t="s">
        <v>173</v>
      </c>
      <c r="G277">
        <v>20031014</v>
      </c>
      <c r="H277" t="s">
        <v>2403</v>
      </c>
      <c r="I277" t="s">
        <v>2404</v>
      </c>
      <c r="J277" t="s">
        <v>1395</v>
      </c>
      <c r="K277" t="s">
        <v>72</v>
      </c>
      <c r="M277" s="32">
        <f>IFERROR(IF($B277="","",INDEX(所属情報!$E:$E,MATCH($A277,所属情報!$A:$A,0))),"")</f>
        <v>492218</v>
      </c>
      <c r="N277" s="175" t="str">
        <f t="shared" si="12"/>
        <v>市川　侑生 (2)</v>
      </c>
      <c r="O277" s="32" t="str">
        <f t="shared" si="13"/>
        <v>ｲﾁｶﾜ ﾕｳｾｲ</v>
      </c>
      <c r="P277" s="175" t="str">
        <f t="shared" si="14"/>
        <v>ICHIKAWA Yusei (03)</v>
      </c>
      <c r="Q277" s="175" t="str">
        <f>IFERROR(IF($F277="","",INDEX(リスト!$AL:$AL,MATCH($F277,リスト!$AK:$AK,0))),"")</f>
        <v>27</v>
      </c>
      <c r="R277" s="32" t="str">
        <f>IFERROR(IF($K277="","",INDEX(リスト!$AO:$AO,MATCH($K277,リスト!$AN:$AN,0))),"")</f>
        <v>JPN</v>
      </c>
      <c r="S277" s="32" t="str">
        <f>IF($B277="","",RIGHT($G277*1000+100+COUNTIF($G$2:$G277,$G277),9))</f>
        <v>031014101</v>
      </c>
    </row>
    <row r="278" spans="1:19" ht="18" customHeight="1" x14ac:dyDescent="0.55000000000000004">
      <c r="A278" t="s">
        <v>1019</v>
      </c>
      <c r="B278">
        <v>277</v>
      </c>
      <c r="C278" t="s">
        <v>2405</v>
      </c>
      <c r="D278" t="s">
        <v>2406</v>
      </c>
      <c r="E278">
        <v>2</v>
      </c>
      <c r="F278" t="s">
        <v>173</v>
      </c>
      <c r="G278">
        <v>20030925</v>
      </c>
      <c r="H278" t="s">
        <v>2407</v>
      </c>
      <c r="I278" t="s">
        <v>2164</v>
      </c>
      <c r="J278" t="s">
        <v>2408</v>
      </c>
      <c r="K278" t="s">
        <v>72</v>
      </c>
      <c r="M278" s="32">
        <f>IFERROR(IF($B278="","",INDEX(所属情報!$E:$E,MATCH($A278,所属情報!$A:$A,0))),"")</f>
        <v>492218</v>
      </c>
      <c r="N278" s="175" t="str">
        <f t="shared" si="12"/>
        <v>藤井　蓮也 (2)</v>
      </c>
      <c r="O278" s="32" t="str">
        <f t="shared" si="13"/>
        <v>ﾌｼﾞｲ ﾚﾝﾔ</v>
      </c>
      <c r="P278" s="175" t="str">
        <f t="shared" si="14"/>
        <v>FUJII Renya (03)</v>
      </c>
      <c r="Q278" s="175" t="str">
        <f>IFERROR(IF($F278="","",INDEX(リスト!$AL:$AL,MATCH($F278,リスト!$AK:$AK,0))),"")</f>
        <v>27</v>
      </c>
      <c r="R278" s="32" t="str">
        <f>IFERROR(IF($K278="","",INDEX(リスト!$AO:$AO,MATCH($K278,リスト!$AN:$AN,0))),"")</f>
        <v>JPN</v>
      </c>
      <c r="S278" s="32" t="str">
        <f>IF($B278="","",RIGHT($G278*1000+100+COUNTIF($G$2:$G278,$G278),9))</f>
        <v>030925101</v>
      </c>
    </row>
    <row r="279" spans="1:19" ht="18" customHeight="1" x14ac:dyDescent="0.55000000000000004">
      <c r="A279" t="s">
        <v>1019</v>
      </c>
      <c r="B279">
        <v>278</v>
      </c>
      <c r="C279" t="s">
        <v>2409</v>
      </c>
      <c r="D279" t="s">
        <v>2410</v>
      </c>
      <c r="E279">
        <v>2</v>
      </c>
      <c r="F279" t="s">
        <v>173</v>
      </c>
      <c r="G279">
        <v>20030615</v>
      </c>
      <c r="H279" t="s">
        <v>2411</v>
      </c>
      <c r="I279" t="s">
        <v>2412</v>
      </c>
      <c r="J279" t="s">
        <v>1603</v>
      </c>
      <c r="K279" t="s">
        <v>72</v>
      </c>
      <c r="M279" s="32">
        <f>IFERROR(IF($B279="","",INDEX(所属情報!$E:$E,MATCH($A279,所属情報!$A:$A,0))),"")</f>
        <v>492218</v>
      </c>
      <c r="N279" s="175" t="str">
        <f t="shared" si="12"/>
        <v>垣内　慶紀 (2)</v>
      </c>
      <c r="O279" s="32" t="str">
        <f t="shared" si="13"/>
        <v>ｶｷｳﾁ ﾖｼｷ</v>
      </c>
      <c r="P279" s="175" t="str">
        <f t="shared" si="14"/>
        <v>KAKIUCHI Yoshiki (03)</v>
      </c>
      <c r="Q279" s="175" t="str">
        <f>IFERROR(IF($F279="","",INDEX(リスト!$AL:$AL,MATCH($F279,リスト!$AK:$AK,0))),"")</f>
        <v>27</v>
      </c>
      <c r="R279" s="32" t="str">
        <f>IFERROR(IF($K279="","",INDEX(リスト!$AO:$AO,MATCH($K279,リスト!$AN:$AN,0))),"")</f>
        <v>JPN</v>
      </c>
      <c r="S279" s="32" t="str">
        <f>IF($B279="","",RIGHT($G279*1000+100+COUNTIF($G$2:$G279,$G279),9))</f>
        <v>030615101</v>
      </c>
    </row>
    <row r="280" spans="1:19" ht="18" customHeight="1" x14ac:dyDescent="0.55000000000000004">
      <c r="A280" t="s">
        <v>1019</v>
      </c>
      <c r="B280">
        <v>279</v>
      </c>
      <c r="C280" t="s">
        <v>2413</v>
      </c>
      <c r="D280" t="s">
        <v>2414</v>
      </c>
      <c r="E280">
        <v>2</v>
      </c>
      <c r="F280" t="s">
        <v>173</v>
      </c>
      <c r="G280">
        <v>20030628</v>
      </c>
      <c r="H280" t="s">
        <v>2415</v>
      </c>
      <c r="I280" t="s">
        <v>1493</v>
      </c>
      <c r="J280" t="s">
        <v>1938</v>
      </c>
      <c r="K280" t="s">
        <v>72</v>
      </c>
      <c r="M280" s="32">
        <f>IFERROR(IF($B280="","",INDEX(所属情報!$E:$E,MATCH($A280,所属情報!$A:$A,0))),"")</f>
        <v>492218</v>
      </c>
      <c r="N280" s="175" t="str">
        <f t="shared" si="12"/>
        <v>山田　雄大 (2)</v>
      </c>
      <c r="O280" s="32" t="str">
        <f t="shared" si="13"/>
        <v>ﾔﾏﾀﾞ ﾕｳﾀﾞｲ</v>
      </c>
      <c r="P280" s="175" t="str">
        <f t="shared" si="14"/>
        <v>YAMADA Yudai (03)</v>
      </c>
      <c r="Q280" s="175" t="str">
        <f>IFERROR(IF($F280="","",INDEX(リスト!$AL:$AL,MATCH($F280,リスト!$AK:$AK,0))),"")</f>
        <v>27</v>
      </c>
      <c r="R280" s="32" t="str">
        <f>IFERROR(IF($K280="","",INDEX(リスト!$AO:$AO,MATCH($K280,リスト!$AN:$AN,0))),"")</f>
        <v>JPN</v>
      </c>
      <c r="S280" s="32" t="str">
        <f>IF($B280="","",RIGHT($G280*1000+100+COUNTIF($G$2:$G280,$G280),9))</f>
        <v>030628101</v>
      </c>
    </row>
    <row r="281" spans="1:19" ht="18" customHeight="1" x14ac:dyDescent="0.55000000000000004">
      <c r="A281" t="s">
        <v>1019</v>
      </c>
      <c r="B281">
        <v>280</v>
      </c>
      <c r="C281" t="s">
        <v>2416</v>
      </c>
      <c r="D281" t="s">
        <v>2417</v>
      </c>
      <c r="E281">
        <v>2</v>
      </c>
      <c r="F281" t="s">
        <v>173</v>
      </c>
      <c r="G281">
        <v>20031002</v>
      </c>
      <c r="H281" t="s">
        <v>2418</v>
      </c>
      <c r="I281" t="s">
        <v>2419</v>
      </c>
      <c r="J281" t="s">
        <v>1969</v>
      </c>
      <c r="K281" t="s">
        <v>72</v>
      </c>
      <c r="M281" s="32">
        <f>IFERROR(IF($B281="","",INDEX(所属情報!$E:$E,MATCH($A281,所属情報!$A:$A,0))),"")</f>
        <v>492218</v>
      </c>
      <c r="N281" s="175" t="str">
        <f t="shared" si="12"/>
        <v>京竹　泰雅 (2)</v>
      </c>
      <c r="O281" s="32" t="str">
        <f t="shared" si="13"/>
        <v>ｷｮｳﾀｹ ﾀｲｶﾞ</v>
      </c>
      <c r="P281" s="175" t="str">
        <f t="shared" si="14"/>
        <v>KYOTAKE Taiga (03)</v>
      </c>
      <c r="Q281" s="175" t="str">
        <f>IFERROR(IF($F281="","",INDEX(リスト!$AL:$AL,MATCH($F281,リスト!$AK:$AK,0))),"")</f>
        <v>27</v>
      </c>
      <c r="R281" s="32" t="str">
        <f>IFERROR(IF($K281="","",INDEX(リスト!$AO:$AO,MATCH($K281,リスト!$AN:$AN,0))),"")</f>
        <v>JPN</v>
      </c>
      <c r="S281" s="32" t="str">
        <f>IF($B281="","",RIGHT($G281*1000+100+COUNTIF($G$2:$G281,$G281),9))</f>
        <v>031002101</v>
      </c>
    </row>
    <row r="282" spans="1:19" ht="18" customHeight="1" x14ac:dyDescent="0.55000000000000004">
      <c r="A282" t="s">
        <v>1019</v>
      </c>
      <c r="B282">
        <v>281</v>
      </c>
      <c r="C282" t="s">
        <v>2420</v>
      </c>
      <c r="D282" t="s">
        <v>2421</v>
      </c>
      <c r="E282">
        <v>2</v>
      </c>
      <c r="F282" t="s">
        <v>173</v>
      </c>
      <c r="G282">
        <v>20030725</v>
      </c>
      <c r="H282" t="s">
        <v>2422</v>
      </c>
      <c r="I282" t="s">
        <v>2423</v>
      </c>
      <c r="J282" t="s">
        <v>2424</v>
      </c>
      <c r="K282" t="s">
        <v>72</v>
      </c>
      <c r="M282" s="32">
        <f>IFERROR(IF($B282="","",INDEX(所属情報!$E:$E,MATCH($A282,所属情報!$A:$A,0))),"")</f>
        <v>492218</v>
      </c>
      <c r="N282" s="175" t="str">
        <f t="shared" si="12"/>
        <v>菅沼　慶斗 (2)</v>
      </c>
      <c r="O282" s="32" t="str">
        <f t="shared" si="13"/>
        <v>ｽｶﾞﾇﾏ ｹｲﾄ</v>
      </c>
      <c r="P282" s="175" t="str">
        <f t="shared" si="14"/>
        <v>SUGANUMA Keito (03)</v>
      </c>
      <c r="Q282" s="175" t="str">
        <f>IFERROR(IF($F282="","",INDEX(リスト!$AL:$AL,MATCH($F282,リスト!$AK:$AK,0))),"")</f>
        <v>27</v>
      </c>
      <c r="R282" s="32" t="str">
        <f>IFERROR(IF($K282="","",INDEX(リスト!$AO:$AO,MATCH($K282,リスト!$AN:$AN,0))),"")</f>
        <v>JPN</v>
      </c>
      <c r="S282" s="32" t="str">
        <f>IF($B282="","",RIGHT($G282*1000+100+COUNTIF($G$2:$G282,$G282),9))</f>
        <v>030725101</v>
      </c>
    </row>
    <row r="283" spans="1:19" ht="18" customHeight="1" x14ac:dyDescent="0.55000000000000004">
      <c r="A283" t="s">
        <v>1019</v>
      </c>
      <c r="B283">
        <v>282</v>
      </c>
      <c r="C283" t="s">
        <v>2425</v>
      </c>
      <c r="D283" t="s">
        <v>2426</v>
      </c>
      <c r="E283">
        <v>2</v>
      </c>
      <c r="F283" t="s">
        <v>173</v>
      </c>
      <c r="G283">
        <v>20030705</v>
      </c>
      <c r="H283" t="s">
        <v>2427</v>
      </c>
      <c r="I283" t="s">
        <v>2428</v>
      </c>
      <c r="J283" t="s">
        <v>2429</v>
      </c>
      <c r="K283" t="s">
        <v>72</v>
      </c>
      <c r="M283" s="32">
        <f>IFERROR(IF($B283="","",INDEX(所属情報!$E:$E,MATCH($A283,所属情報!$A:$A,0))),"")</f>
        <v>492218</v>
      </c>
      <c r="N283" s="175" t="str">
        <f t="shared" si="12"/>
        <v>森原　蓮斗 (2)</v>
      </c>
      <c r="O283" s="32" t="str">
        <f t="shared" si="13"/>
        <v>ﾓﾘﾊﾗ ﾚﾝﾄ</v>
      </c>
      <c r="P283" s="175" t="str">
        <f t="shared" si="14"/>
        <v>MORIHARA Rento (03)</v>
      </c>
      <c r="Q283" s="175" t="str">
        <f>IFERROR(IF($F283="","",INDEX(リスト!$AL:$AL,MATCH($F283,リスト!$AK:$AK,0))),"")</f>
        <v>27</v>
      </c>
      <c r="R283" s="32" t="str">
        <f>IFERROR(IF($K283="","",INDEX(リスト!$AO:$AO,MATCH($K283,リスト!$AN:$AN,0))),"")</f>
        <v>JPN</v>
      </c>
      <c r="S283" s="32" t="str">
        <f>IF($B283="","",RIGHT($G283*1000+100+COUNTIF($G$2:$G283,$G283),9))</f>
        <v>030705101</v>
      </c>
    </row>
    <row r="284" spans="1:19" ht="18" customHeight="1" x14ac:dyDescent="0.55000000000000004">
      <c r="A284" t="s">
        <v>1019</v>
      </c>
      <c r="B284">
        <v>283</v>
      </c>
      <c r="C284" t="s">
        <v>2430</v>
      </c>
      <c r="D284" t="s">
        <v>2431</v>
      </c>
      <c r="E284">
        <v>2</v>
      </c>
      <c r="F284" t="s">
        <v>157</v>
      </c>
      <c r="G284">
        <v>20030922</v>
      </c>
      <c r="H284" t="s">
        <v>2432</v>
      </c>
      <c r="I284" t="s">
        <v>2433</v>
      </c>
      <c r="J284" t="s">
        <v>1489</v>
      </c>
      <c r="K284" t="s">
        <v>72</v>
      </c>
      <c r="M284" s="32">
        <f>IFERROR(IF($B284="","",INDEX(所属情報!$E:$E,MATCH($A284,所属情報!$A:$A,0))),"")</f>
        <v>492218</v>
      </c>
      <c r="N284" s="175" t="str">
        <f t="shared" si="12"/>
        <v>渡辺　大星 (2)</v>
      </c>
      <c r="O284" s="32" t="str">
        <f t="shared" si="13"/>
        <v>ﾜﾀﾅﾍﾞ ﾀｲｾｲ</v>
      </c>
      <c r="P284" s="175" t="str">
        <f t="shared" si="14"/>
        <v>WATANABE Taisei (03)</v>
      </c>
      <c r="Q284" s="175" t="str">
        <f>IFERROR(IF($F284="","",INDEX(リスト!$AL:$AL,MATCH($F284,リスト!$AK:$AK,0))),"")</f>
        <v>23</v>
      </c>
      <c r="R284" s="32" t="str">
        <f>IFERROR(IF($K284="","",INDEX(リスト!$AO:$AO,MATCH($K284,リスト!$AN:$AN,0))),"")</f>
        <v>JPN</v>
      </c>
      <c r="S284" s="32" t="str">
        <f>IF($B284="","",RIGHT($G284*1000+100+COUNTIF($G$2:$G284,$G284),9))</f>
        <v>030922101</v>
      </c>
    </row>
    <row r="285" spans="1:19" ht="18" customHeight="1" x14ac:dyDescent="0.55000000000000004">
      <c r="A285" t="s">
        <v>1019</v>
      </c>
      <c r="B285">
        <v>284</v>
      </c>
      <c r="C285" t="s">
        <v>2434</v>
      </c>
      <c r="D285" t="s">
        <v>2435</v>
      </c>
      <c r="E285">
        <v>2</v>
      </c>
      <c r="F285" t="s">
        <v>173</v>
      </c>
      <c r="G285">
        <v>20030924</v>
      </c>
      <c r="H285" t="s">
        <v>2436</v>
      </c>
      <c r="I285" t="s">
        <v>2437</v>
      </c>
      <c r="J285" t="s">
        <v>1355</v>
      </c>
      <c r="K285" t="s">
        <v>72</v>
      </c>
      <c r="M285" s="32">
        <f>IFERROR(IF($B285="","",INDEX(所属情報!$E:$E,MATCH($A285,所属情報!$A:$A,0))),"")</f>
        <v>492218</v>
      </c>
      <c r="N285" s="175" t="str">
        <f t="shared" si="12"/>
        <v>桑水流　颯大 (2)</v>
      </c>
      <c r="O285" s="32" t="str">
        <f t="shared" si="13"/>
        <v>ｸﾜｽﾞﾙ ｿｳﾀ</v>
      </c>
      <c r="P285" s="175" t="str">
        <f t="shared" si="14"/>
        <v>KUWAZURU Sota (03)</v>
      </c>
      <c r="Q285" s="175" t="str">
        <f>IFERROR(IF($F285="","",INDEX(リスト!$AL:$AL,MATCH($F285,リスト!$AK:$AK,0))),"")</f>
        <v>27</v>
      </c>
      <c r="R285" s="32" t="str">
        <f>IFERROR(IF($K285="","",INDEX(リスト!$AO:$AO,MATCH($K285,リスト!$AN:$AN,0))),"")</f>
        <v>JPN</v>
      </c>
      <c r="S285" s="32" t="str">
        <f>IF($B285="","",RIGHT($G285*1000+100+COUNTIF($G$2:$G285,$G285),9))</f>
        <v>030924102</v>
      </c>
    </row>
    <row r="286" spans="1:19" ht="18" customHeight="1" x14ac:dyDescent="0.55000000000000004">
      <c r="A286" t="s">
        <v>1019</v>
      </c>
      <c r="B286">
        <v>285</v>
      </c>
      <c r="C286" t="s">
        <v>2438</v>
      </c>
      <c r="D286" t="s">
        <v>2439</v>
      </c>
      <c r="E286">
        <v>2</v>
      </c>
      <c r="F286" t="s">
        <v>173</v>
      </c>
      <c r="G286">
        <v>20030906</v>
      </c>
      <c r="H286" t="s">
        <v>2440</v>
      </c>
      <c r="I286" t="s">
        <v>2441</v>
      </c>
      <c r="J286" t="s">
        <v>1810</v>
      </c>
      <c r="K286" t="s">
        <v>72</v>
      </c>
      <c r="M286" s="32">
        <f>IFERROR(IF($B286="","",INDEX(所属情報!$E:$E,MATCH($A286,所属情報!$A:$A,0))),"")</f>
        <v>492218</v>
      </c>
      <c r="N286" s="175" t="str">
        <f t="shared" si="12"/>
        <v>迫田　祥太 (2)</v>
      </c>
      <c r="O286" s="32" t="str">
        <f t="shared" si="13"/>
        <v>ｻｺﾀﾞ ｼｮｳﾀ</v>
      </c>
      <c r="P286" s="175" t="str">
        <f t="shared" si="14"/>
        <v>SAKODA Shota (03)</v>
      </c>
      <c r="Q286" s="175" t="str">
        <f>IFERROR(IF($F286="","",INDEX(リスト!$AL:$AL,MATCH($F286,リスト!$AK:$AK,0))),"")</f>
        <v>27</v>
      </c>
      <c r="R286" s="32" t="str">
        <f>IFERROR(IF($K286="","",INDEX(リスト!$AO:$AO,MATCH($K286,リスト!$AN:$AN,0))),"")</f>
        <v>JPN</v>
      </c>
      <c r="S286" s="32" t="str">
        <f>IF($B286="","",RIGHT($G286*1000+100+COUNTIF($G$2:$G286,$G286),9))</f>
        <v>030906101</v>
      </c>
    </row>
    <row r="287" spans="1:19" ht="18" customHeight="1" x14ac:dyDescent="0.55000000000000004">
      <c r="A287" t="s">
        <v>1019</v>
      </c>
      <c r="B287">
        <v>286</v>
      </c>
      <c r="C287" t="s">
        <v>2442</v>
      </c>
      <c r="D287" t="s">
        <v>2443</v>
      </c>
      <c r="E287">
        <v>2</v>
      </c>
      <c r="F287" t="s">
        <v>185</v>
      </c>
      <c r="G287">
        <v>20030522</v>
      </c>
      <c r="H287" t="s">
        <v>2444</v>
      </c>
      <c r="I287" t="s">
        <v>2445</v>
      </c>
      <c r="J287" t="s">
        <v>2446</v>
      </c>
      <c r="K287" t="s">
        <v>72</v>
      </c>
      <c r="M287" s="32">
        <f>IFERROR(IF($B287="","",INDEX(所属情報!$E:$E,MATCH($A287,所属情報!$A:$A,0))),"")</f>
        <v>492218</v>
      </c>
      <c r="N287" s="175" t="str">
        <f t="shared" si="12"/>
        <v>登尾　元哉 (2)</v>
      </c>
      <c r="O287" s="32" t="str">
        <f t="shared" si="13"/>
        <v>ﾉﾎﾞﾘｵ ﾓﾄﾔ</v>
      </c>
      <c r="P287" s="175" t="str">
        <f t="shared" si="14"/>
        <v>NOBORIO Motoya (03)</v>
      </c>
      <c r="Q287" s="175" t="str">
        <f>IFERROR(IF($F287="","",INDEX(リスト!$AL:$AL,MATCH($F287,リスト!$AK:$AK,0))),"")</f>
        <v>30</v>
      </c>
      <c r="R287" s="32" t="str">
        <f>IFERROR(IF($K287="","",INDEX(リスト!$AO:$AO,MATCH($K287,リスト!$AN:$AN,0))),"")</f>
        <v>JPN</v>
      </c>
      <c r="S287" s="32" t="str">
        <f>IF($B287="","",RIGHT($G287*1000+100+COUNTIF($G$2:$G287,$G287),9))</f>
        <v>030522102</v>
      </c>
    </row>
    <row r="288" spans="1:19" ht="18" customHeight="1" x14ac:dyDescent="0.55000000000000004">
      <c r="A288" t="s">
        <v>1019</v>
      </c>
      <c r="B288">
        <v>287</v>
      </c>
      <c r="C288" t="s">
        <v>2447</v>
      </c>
      <c r="D288" t="s">
        <v>2448</v>
      </c>
      <c r="E288">
        <v>2</v>
      </c>
      <c r="F288" t="s">
        <v>173</v>
      </c>
      <c r="G288">
        <v>20021101</v>
      </c>
      <c r="H288" t="s">
        <v>2449</v>
      </c>
      <c r="I288" t="s">
        <v>2450</v>
      </c>
      <c r="J288" t="s">
        <v>1438</v>
      </c>
      <c r="K288" t="s">
        <v>72</v>
      </c>
      <c r="M288" s="32">
        <f>IFERROR(IF($B288="","",INDEX(所属情報!$E:$E,MATCH($A288,所属情報!$A:$A,0))),"")</f>
        <v>492218</v>
      </c>
      <c r="N288" s="175" t="str">
        <f t="shared" si="12"/>
        <v>中瀬　駿介 (2)</v>
      </c>
      <c r="O288" s="32" t="str">
        <f t="shared" si="13"/>
        <v>ﾅｶｾ ｼｭﾝｽｹ</v>
      </c>
      <c r="P288" s="175" t="str">
        <f t="shared" si="14"/>
        <v>NAKASE Shunsuke (02)</v>
      </c>
      <c r="Q288" s="175" t="str">
        <f>IFERROR(IF($F288="","",INDEX(リスト!$AL:$AL,MATCH($F288,リスト!$AK:$AK,0))),"")</f>
        <v>27</v>
      </c>
      <c r="R288" s="32" t="str">
        <f>IFERROR(IF($K288="","",INDEX(リスト!$AO:$AO,MATCH($K288,リスト!$AN:$AN,0))),"")</f>
        <v>JPN</v>
      </c>
      <c r="S288" s="32" t="str">
        <f>IF($B288="","",RIGHT($G288*1000+100+COUNTIF($G$2:$G288,$G288),9))</f>
        <v>021101102</v>
      </c>
    </row>
    <row r="289" spans="1:19" ht="18" customHeight="1" x14ac:dyDescent="0.55000000000000004">
      <c r="A289" t="s">
        <v>1019</v>
      </c>
      <c r="B289">
        <v>288</v>
      </c>
      <c r="C289" t="s">
        <v>2451</v>
      </c>
      <c r="D289" t="s">
        <v>2452</v>
      </c>
      <c r="E289">
        <v>2</v>
      </c>
      <c r="F289" t="s">
        <v>173</v>
      </c>
      <c r="G289">
        <v>20030422</v>
      </c>
      <c r="H289" t="s">
        <v>2453</v>
      </c>
      <c r="I289" t="s">
        <v>2454</v>
      </c>
      <c r="J289" t="s">
        <v>2455</v>
      </c>
      <c r="K289" t="s">
        <v>72</v>
      </c>
      <c r="M289" s="32">
        <f>IFERROR(IF($B289="","",INDEX(所属情報!$E:$E,MATCH($A289,所属情報!$A:$A,0))),"")</f>
        <v>492218</v>
      </c>
      <c r="N289" s="175" t="str">
        <f t="shared" si="12"/>
        <v>西岡　貴星翔 (2)</v>
      </c>
      <c r="O289" s="32" t="str">
        <f t="shared" si="13"/>
        <v>ﾆｼｵｶ ｷﾗﾄ</v>
      </c>
      <c r="P289" s="175" t="str">
        <f t="shared" si="14"/>
        <v>NISHIOKA Kirato (03)</v>
      </c>
      <c r="Q289" s="175" t="str">
        <f>IFERROR(IF($F289="","",INDEX(リスト!$AL:$AL,MATCH($F289,リスト!$AK:$AK,0))),"")</f>
        <v>27</v>
      </c>
      <c r="R289" s="32" t="str">
        <f>IFERROR(IF($K289="","",INDEX(リスト!$AO:$AO,MATCH($K289,リスト!$AN:$AN,0))),"")</f>
        <v>JPN</v>
      </c>
      <c r="S289" s="32" t="str">
        <f>IF($B289="","",RIGHT($G289*1000+100+COUNTIF($G$2:$G289,$G289),9))</f>
        <v>030422103</v>
      </c>
    </row>
    <row r="290" spans="1:19" ht="18" customHeight="1" x14ac:dyDescent="0.55000000000000004">
      <c r="A290" t="s">
        <v>1019</v>
      </c>
      <c r="B290">
        <v>289</v>
      </c>
      <c r="C290" t="s">
        <v>2456</v>
      </c>
      <c r="D290" t="s">
        <v>2457</v>
      </c>
      <c r="E290">
        <v>2</v>
      </c>
      <c r="F290" t="s">
        <v>173</v>
      </c>
      <c r="G290">
        <v>20040321</v>
      </c>
      <c r="H290" t="s">
        <v>2458</v>
      </c>
      <c r="I290" t="s">
        <v>2459</v>
      </c>
      <c r="J290" t="s">
        <v>2460</v>
      </c>
      <c r="K290" t="s">
        <v>72</v>
      </c>
      <c r="M290" s="32">
        <f>IFERROR(IF($B290="","",INDEX(所属情報!$E:$E,MATCH($A290,所属情報!$A:$A,0))),"")</f>
        <v>492218</v>
      </c>
      <c r="N290" s="175" t="str">
        <f t="shared" si="12"/>
        <v>蓮　陽向 (2)</v>
      </c>
      <c r="O290" s="32" t="str">
        <f t="shared" si="13"/>
        <v>ﾊｽ ﾋﾅﾀ</v>
      </c>
      <c r="P290" s="175" t="str">
        <f t="shared" si="14"/>
        <v>HASU Hinata (04)</v>
      </c>
      <c r="Q290" s="175" t="str">
        <f>IFERROR(IF($F290="","",INDEX(リスト!$AL:$AL,MATCH($F290,リスト!$AK:$AK,0))),"")</f>
        <v>27</v>
      </c>
      <c r="R290" s="32" t="str">
        <f>IFERROR(IF($K290="","",INDEX(リスト!$AO:$AO,MATCH($K290,リスト!$AN:$AN,0))),"")</f>
        <v>JPN</v>
      </c>
      <c r="S290" s="32" t="str">
        <f>IF($B290="","",RIGHT($G290*1000+100+COUNTIF($G$2:$G290,$G290),9))</f>
        <v>040321101</v>
      </c>
    </row>
    <row r="291" spans="1:19" ht="18" customHeight="1" x14ac:dyDescent="0.55000000000000004">
      <c r="A291" t="s">
        <v>1019</v>
      </c>
      <c r="B291">
        <v>290</v>
      </c>
      <c r="C291" t="s">
        <v>2461</v>
      </c>
      <c r="D291" t="s">
        <v>2462</v>
      </c>
      <c r="E291">
        <v>2</v>
      </c>
      <c r="F291" t="s">
        <v>173</v>
      </c>
      <c r="G291">
        <v>20030619</v>
      </c>
      <c r="H291" t="s">
        <v>2463</v>
      </c>
      <c r="I291" t="s">
        <v>1888</v>
      </c>
      <c r="J291" t="s">
        <v>1359</v>
      </c>
      <c r="K291" t="s">
        <v>72</v>
      </c>
      <c r="M291" s="32">
        <f>IFERROR(IF($B291="","",INDEX(所属情報!$E:$E,MATCH($A291,所属情報!$A:$A,0))),"")</f>
        <v>492218</v>
      </c>
      <c r="N291" s="175" t="str">
        <f t="shared" si="12"/>
        <v>池田　晃成 (2)</v>
      </c>
      <c r="O291" s="32" t="str">
        <f t="shared" si="13"/>
        <v>ｲｹﾀﾞ ｺｳｾｲ</v>
      </c>
      <c r="P291" s="175" t="str">
        <f t="shared" si="14"/>
        <v>IKEDA Kosei (03)</v>
      </c>
      <c r="Q291" s="175" t="str">
        <f>IFERROR(IF($F291="","",INDEX(リスト!$AL:$AL,MATCH($F291,リスト!$AK:$AK,0))),"")</f>
        <v>27</v>
      </c>
      <c r="R291" s="32" t="str">
        <f>IFERROR(IF($K291="","",INDEX(リスト!$AO:$AO,MATCH($K291,リスト!$AN:$AN,0))),"")</f>
        <v>JPN</v>
      </c>
      <c r="S291" s="32" t="str">
        <f>IF($B291="","",RIGHT($G291*1000+100+COUNTIF($G$2:$G291,$G291),9))</f>
        <v>030619101</v>
      </c>
    </row>
    <row r="292" spans="1:19" ht="18" customHeight="1" x14ac:dyDescent="0.55000000000000004">
      <c r="A292" t="s">
        <v>1019</v>
      </c>
      <c r="B292">
        <v>291</v>
      </c>
      <c r="C292" t="s">
        <v>2464</v>
      </c>
      <c r="D292" t="s">
        <v>2465</v>
      </c>
      <c r="E292">
        <v>2</v>
      </c>
      <c r="F292" t="s">
        <v>177</v>
      </c>
      <c r="G292">
        <v>20030502</v>
      </c>
      <c r="H292" t="s">
        <v>2466</v>
      </c>
      <c r="I292" t="s">
        <v>2467</v>
      </c>
      <c r="J292" t="s">
        <v>2468</v>
      </c>
      <c r="K292" t="s">
        <v>72</v>
      </c>
      <c r="M292" s="32">
        <f>IFERROR(IF($B292="","",INDEX(所属情報!$E:$E,MATCH($A292,所属情報!$A:$A,0))),"")</f>
        <v>492218</v>
      </c>
      <c r="N292" s="175" t="str">
        <f t="shared" si="12"/>
        <v>吉村　直仁 (2)</v>
      </c>
      <c r="O292" s="32" t="str">
        <f t="shared" si="13"/>
        <v>ﾖｼﾑﾗ ﾅｵﾋﾄ</v>
      </c>
      <c r="P292" s="175" t="str">
        <f t="shared" si="14"/>
        <v>YOSHIMURA Naohito (03)</v>
      </c>
      <c r="Q292" s="175" t="str">
        <f>IFERROR(IF($F292="","",INDEX(リスト!$AL:$AL,MATCH($F292,リスト!$AK:$AK,0))),"")</f>
        <v>28</v>
      </c>
      <c r="R292" s="32" t="str">
        <f>IFERROR(IF($K292="","",INDEX(リスト!$AO:$AO,MATCH($K292,リスト!$AN:$AN,0))),"")</f>
        <v>JPN</v>
      </c>
      <c r="S292" s="32" t="str">
        <f>IF($B292="","",RIGHT($G292*1000+100+COUNTIF($G$2:$G292,$G292),9))</f>
        <v>030502101</v>
      </c>
    </row>
    <row r="293" spans="1:19" ht="18" customHeight="1" x14ac:dyDescent="0.55000000000000004">
      <c r="A293" t="s">
        <v>1019</v>
      </c>
      <c r="B293">
        <v>292</v>
      </c>
      <c r="C293" t="s">
        <v>2469</v>
      </c>
      <c r="D293" t="s">
        <v>2470</v>
      </c>
      <c r="E293">
        <v>2</v>
      </c>
      <c r="F293" t="s">
        <v>177</v>
      </c>
      <c r="G293">
        <v>20030506</v>
      </c>
      <c r="H293" t="s">
        <v>2471</v>
      </c>
      <c r="I293" t="s">
        <v>2110</v>
      </c>
      <c r="J293" t="s">
        <v>2472</v>
      </c>
      <c r="K293" t="s">
        <v>72</v>
      </c>
      <c r="M293" s="32">
        <f>IFERROR(IF($B293="","",INDEX(所属情報!$E:$E,MATCH($A293,所属情報!$A:$A,0))),"")</f>
        <v>492218</v>
      </c>
      <c r="N293" s="175" t="str">
        <f t="shared" si="12"/>
        <v>鈴木　歩夢 (2)</v>
      </c>
      <c r="O293" s="32" t="str">
        <f t="shared" si="13"/>
        <v>ｽｽﾞｷ ｱﾕﾑ</v>
      </c>
      <c r="P293" s="175" t="str">
        <f t="shared" si="14"/>
        <v>SUZUKI Ayumu (03)</v>
      </c>
      <c r="Q293" s="175" t="str">
        <f>IFERROR(IF($F293="","",INDEX(リスト!$AL:$AL,MATCH($F293,リスト!$AK:$AK,0))),"")</f>
        <v>28</v>
      </c>
      <c r="R293" s="32" t="str">
        <f>IFERROR(IF($K293="","",INDEX(リスト!$AO:$AO,MATCH($K293,リスト!$AN:$AN,0))),"")</f>
        <v>JPN</v>
      </c>
      <c r="S293" s="32" t="str">
        <f>IF($B293="","",RIGHT($G293*1000+100+COUNTIF($G$2:$G293,$G293),9))</f>
        <v>030506101</v>
      </c>
    </row>
    <row r="294" spans="1:19" ht="18" customHeight="1" x14ac:dyDescent="0.55000000000000004">
      <c r="A294" t="s">
        <v>1019</v>
      </c>
      <c r="B294">
        <v>293</v>
      </c>
      <c r="C294" t="s">
        <v>2473</v>
      </c>
      <c r="D294" t="s">
        <v>2474</v>
      </c>
      <c r="E294">
        <v>2</v>
      </c>
      <c r="F294" t="s">
        <v>173</v>
      </c>
      <c r="G294">
        <v>20040210</v>
      </c>
      <c r="H294" t="s">
        <v>2475</v>
      </c>
      <c r="I294" t="s">
        <v>2145</v>
      </c>
      <c r="J294" t="s">
        <v>1969</v>
      </c>
      <c r="K294" t="s">
        <v>72</v>
      </c>
      <c r="M294" s="32">
        <f>IFERROR(IF($B294="","",INDEX(所属情報!$E:$E,MATCH($A294,所属情報!$A:$A,0))),"")</f>
        <v>492218</v>
      </c>
      <c r="N294" s="175" t="str">
        <f t="shared" si="12"/>
        <v>伊藤　大雅 (2)</v>
      </c>
      <c r="O294" s="32" t="str">
        <f t="shared" si="13"/>
        <v>ｲﾄｳ ﾀｲｶﾞ</v>
      </c>
      <c r="P294" s="175" t="str">
        <f t="shared" si="14"/>
        <v>ITO Taiga (04)</v>
      </c>
      <c r="Q294" s="175" t="str">
        <f>IFERROR(IF($F294="","",INDEX(リスト!$AL:$AL,MATCH($F294,リスト!$AK:$AK,0))),"")</f>
        <v>27</v>
      </c>
      <c r="R294" s="32" t="str">
        <f>IFERROR(IF($K294="","",INDEX(リスト!$AO:$AO,MATCH($K294,リスト!$AN:$AN,0))),"")</f>
        <v>JPN</v>
      </c>
      <c r="S294" s="32" t="str">
        <f>IF($B294="","",RIGHT($G294*1000+100+COUNTIF($G$2:$G294,$G294),9))</f>
        <v>040210101</v>
      </c>
    </row>
    <row r="295" spans="1:19" ht="18" customHeight="1" x14ac:dyDescent="0.55000000000000004">
      <c r="A295" t="s">
        <v>1019</v>
      </c>
      <c r="B295">
        <v>294</v>
      </c>
      <c r="C295" t="s">
        <v>2476</v>
      </c>
      <c r="D295" t="s">
        <v>2477</v>
      </c>
      <c r="E295">
        <v>2</v>
      </c>
      <c r="F295" t="s">
        <v>201</v>
      </c>
      <c r="G295">
        <v>20030712</v>
      </c>
      <c r="H295" t="s">
        <v>2478</v>
      </c>
      <c r="I295" t="s">
        <v>2164</v>
      </c>
      <c r="J295" t="s">
        <v>1795</v>
      </c>
      <c r="K295" t="s">
        <v>72</v>
      </c>
      <c r="M295" s="32">
        <f>IFERROR(IF($B295="","",INDEX(所属情報!$E:$E,MATCH($A295,所属情報!$A:$A,0))),"")</f>
        <v>492218</v>
      </c>
      <c r="N295" s="175" t="str">
        <f t="shared" si="12"/>
        <v>藤井　洋輔 (2)</v>
      </c>
      <c r="O295" s="32" t="str">
        <f t="shared" si="13"/>
        <v>ﾌｼﾞｲ ﾖｳｽｹ</v>
      </c>
      <c r="P295" s="175" t="str">
        <f t="shared" si="14"/>
        <v>FUJII Yosuke (03)</v>
      </c>
      <c r="Q295" s="175" t="str">
        <f>IFERROR(IF($F295="","",INDEX(リスト!$AL:$AL,MATCH($F295,リスト!$AK:$AK,0))),"")</f>
        <v>34</v>
      </c>
      <c r="R295" s="32" t="str">
        <f>IFERROR(IF($K295="","",INDEX(リスト!$AO:$AO,MATCH($K295,リスト!$AN:$AN,0))),"")</f>
        <v>JPN</v>
      </c>
      <c r="S295" s="32" t="str">
        <f>IF($B295="","",RIGHT($G295*1000+100+COUNTIF($G$2:$G295,$G295),9))</f>
        <v>030712101</v>
      </c>
    </row>
    <row r="296" spans="1:19" ht="18" customHeight="1" x14ac:dyDescent="0.55000000000000004">
      <c r="A296" t="s">
        <v>1019</v>
      </c>
      <c r="B296">
        <v>295</v>
      </c>
      <c r="C296" t="s">
        <v>2479</v>
      </c>
      <c r="D296" t="s">
        <v>2480</v>
      </c>
      <c r="E296">
        <v>2</v>
      </c>
      <c r="F296" t="s">
        <v>173</v>
      </c>
      <c r="G296">
        <v>20031213</v>
      </c>
      <c r="H296" t="s">
        <v>2481</v>
      </c>
      <c r="I296" t="s">
        <v>2482</v>
      </c>
      <c r="J296" t="s">
        <v>2483</v>
      </c>
      <c r="K296" t="s">
        <v>72</v>
      </c>
      <c r="M296" s="32">
        <f>IFERROR(IF($B296="","",INDEX(所属情報!$E:$E,MATCH($A296,所属情報!$A:$A,0))),"")</f>
        <v>492218</v>
      </c>
      <c r="N296" s="175" t="str">
        <f t="shared" si="12"/>
        <v>杉山　慧 (2)</v>
      </c>
      <c r="O296" s="32" t="str">
        <f t="shared" si="13"/>
        <v>ｽｷﾞﾔﾏ ｻﾄﾙ</v>
      </c>
      <c r="P296" s="175" t="str">
        <f t="shared" si="14"/>
        <v>SUGIYAMA Satoru (03)</v>
      </c>
      <c r="Q296" s="175" t="str">
        <f>IFERROR(IF($F296="","",INDEX(リスト!$AL:$AL,MATCH($F296,リスト!$AK:$AK,0))),"")</f>
        <v>27</v>
      </c>
      <c r="R296" s="32" t="str">
        <f>IFERROR(IF($K296="","",INDEX(リスト!$AO:$AO,MATCH($K296,リスト!$AN:$AN,0))),"")</f>
        <v>JPN</v>
      </c>
      <c r="S296" s="32" t="str">
        <f>IF($B296="","",RIGHT($G296*1000+100+COUNTIF($G$2:$G296,$G296),9))</f>
        <v>031213103</v>
      </c>
    </row>
    <row r="297" spans="1:19" ht="18" customHeight="1" x14ac:dyDescent="0.55000000000000004">
      <c r="A297" t="s">
        <v>1019</v>
      </c>
      <c r="B297">
        <v>296</v>
      </c>
      <c r="C297" t="s">
        <v>2484</v>
      </c>
      <c r="D297" t="s">
        <v>2485</v>
      </c>
      <c r="E297">
        <v>2</v>
      </c>
      <c r="F297" t="s">
        <v>177</v>
      </c>
      <c r="G297">
        <v>20020113</v>
      </c>
      <c r="H297" t="s">
        <v>2486</v>
      </c>
      <c r="I297" t="s">
        <v>2487</v>
      </c>
      <c r="J297" t="s">
        <v>2080</v>
      </c>
      <c r="K297" t="s">
        <v>72</v>
      </c>
      <c r="M297" s="32">
        <f>IFERROR(IF($B297="","",INDEX(所属情報!$E:$E,MATCH($A297,所属情報!$A:$A,0))),"")</f>
        <v>492218</v>
      </c>
      <c r="N297" s="175" t="str">
        <f t="shared" si="12"/>
        <v>中戸　大樹 (2)</v>
      </c>
      <c r="O297" s="32" t="str">
        <f t="shared" si="13"/>
        <v>ﾅｶﾄ ﾀﾞｲｷ</v>
      </c>
      <c r="P297" s="175" t="str">
        <f t="shared" si="14"/>
        <v>NAKATO Daiki (02)</v>
      </c>
      <c r="Q297" s="175" t="str">
        <f>IFERROR(IF($F297="","",INDEX(リスト!$AL:$AL,MATCH($F297,リスト!$AK:$AK,0))),"")</f>
        <v>28</v>
      </c>
      <c r="R297" s="32" t="str">
        <f>IFERROR(IF($K297="","",INDEX(リスト!$AO:$AO,MATCH($K297,リスト!$AN:$AN,0))),"")</f>
        <v>JPN</v>
      </c>
      <c r="S297" s="32" t="str">
        <f>IF($B297="","",RIGHT($G297*1000+100+COUNTIF($G$2:$G297,$G297),9))</f>
        <v>020113102</v>
      </c>
    </row>
    <row r="298" spans="1:19" ht="18" customHeight="1" x14ac:dyDescent="0.55000000000000004">
      <c r="A298" t="s">
        <v>1019</v>
      </c>
      <c r="B298">
        <v>297</v>
      </c>
      <c r="C298" t="s">
        <v>2488</v>
      </c>
      <c r="D298" t="s">
        <v>2489</v>
      </c>
      <c r="E298">
        <v>2</v>
      </c>
      <c r="F298" t="s">
        <v>173</v>
      </c>
      <c r="G298">
        <v>20030703</v>
      </c>
      <c r="H298" t="s">
        <v>2490</v>
      </c>
      <c r="I298" t="s">
        <v>2491</v>
      </c>
      <c r="J298" t="s">
        <v>1228</v>
      </c>
      <c r="K298" t="s">
        <v>72</v>
      </c>
      <c r="M298" s="32">
        <f>IFERROR(IF($B298="","",INDEX(所属情報!$E:$E,MATCH($A298,所属情報!$A:$A,0))),"")</f>
        <v>492218</v>
      </c>
      <c r="N298" s="175" t="str">
        <f t="shared" si="12"/>
        <v>西中　達哉 (2)</v>
      </c>
      <c r="O298" s="32" t="str">
        <f t="shared" si="13"/>
        <v>ﾆｼﾅｶ ﾀﾂﾔ</v>
      </c>
      <c r="P298" s="175" t="str">
        <f t="shared" si="14"/>
        <v>NISHINAKA Tatsuya (03)</v>
      </c>
      <c r="Q298" s="175" t="str">
        <f>IFERROR(IF($F298="","",INDEX(リスト!$AL:$AL,MATCH($F298,リスト!$AK:$AK,0))),"")</f>
        <v>27</v>
      </c>
      <c r="R298" s="32" t="str">
        <f>IFERROR(IF($K298="","",INDEX(リスト!$AO:$AO,MATCH($K298,リスト!$AN:$AN,0))),"")</f>
        <v>JPN</v>
      </c>
      <c r="S298" s="32" t="str">
        <f>IF($B298="","",RIGHT($G298*1000+100+COUNTIF($G$2:$G298,$G298),9))</f>
        <v>030703101</v>
      </c>
    </row>
    <row r="299" spans="1:19" ht="18" customHeight="1" x14ac:dyDescent="0.55000000000000004">
      <c r="A299" t="s">
        <v>1019</v>
      </c>
      <c r="B299">
        <v>298</v>
      </c>
      <c r="C299" t="s">
        <v>2492</v>
      </c>
      <c r="D299" t="s">
        <v>2493</v>
      </c>
      <c r="E299">
        <v>2</v>
      </c>
      <c r="F299" t="s">
        <v>173</v>
      </c>
      <c r="G299">
        <v>20030718</v>
      </c>
      <c r="H299" t="s">
        <v>2494</v>
      </c>
      <c r="I299" t="s">
        <v>2495</v>
      </c>
      <c r="J299" t="s">
        <v>1760</v>
      </c>
      <c r="K299" t="s">
        <v>72</v>
      </c>
      <c r="M299" s="32">
        <f>IFERROR(IF($B299="","",INDEX(所属情報!$E:$E,MATCH($A299,所属情報!$A:$A,0))),"")</f>
        <v>492218</v>
      </c>
      <c r="N299" s="175" t="str">
        <f t="shared" si="12"/>
        <v>山村　瞭太 (2)</v>
      </c>
      <c r="O299" s="32" t="str">
        <f t="shared" si="13"/>
        <v>ﾔﾏﾑﾗ ﾘｮｳﾀ</v>
      </c>
      <c r="P299" s="175" t="str">
        <f t="shared" si="14"/>
        <v>YAMAMURA Ryota (03)</v>
      </c>
      <c r="Q299" s="175" t="str">
        <f>IFERROR(IF($F299="","",INDEX(リスト!$AL:$AL,MATCH($F299,リスト!$AK:$AK,0))),"")</f>
        <v>27</v>
      </c>
      <c r="R299" s="32" t="str">
        <f>IFERROR(IF($K299="","",INDEX(リスト!$AO:$AO,MATCH($K299,リスト!$AN:$AN,0))),"")</f>
        <v>JPN</v>
      </c>
      <c r="S299" s="32" t="str">
        <f>IF($B299="","",RIGHT($G299*1000+100+COUNTIF($G$2:$G299,$G299),9))</f>
        <v>030718101</v>
      </c>
    </row>
    <row r="300" spans="1:19" ht="18" customHeight="1" x14ac:dyDescent="0.55000000000000004">
      <c r="A300" t="s">
        <v>1019</v>
      </c>
      <c r="B300">
        <v>299</v>
      </c>
      <c r="C300" t="s">
        <v>2496</v>
      </c>
      <c r="D300" t="s">
        <v>2497</v>
      </c>
      <c r="E300">
        <v>2</v>
      </c>
      <c r="F300" t="s">
        <v>173</v>
      </c>
      <c r="G300">
        <v>20040223</v>
      </c>
      <c r="H300" t="s">
        <v>2498</v>
      </c>
      <c r="I300" t="s">
        <v>2499</v>
      </c>
      <c r="J300" t="s">
        <v>2500</v>
      </c>
      <c r="K300" t="s">
        <v>72</v>
      </c>
      <c r="M300" s="32">
        <f>IFERROR(IF($B300="","",INDEX(所属情報!$E:$E,MATCH($A300,所属情報!$A:$A,0))),"")</f>
        <v>492218</v>
      </c>
      <c r="N300" s="175" t="str">
        <f t="shared" si="12"/>
        <v>遠藤　瑞希 (2)</v>
      </c>
      <c r="O300" s="32" t="str">
        <f t="shared" si="13"/>
        <v>ｴﾝﾄﾞｳ ﾐｽﾞｷ</v>
      </c>
      <c r="P300" s="175" t="str">
        <f t="shared" si="14"/>
        <v>ENDO Mizuki (04)</v>
      </c>
      <c r="Q300" s="175" t="str">
        <f>IFERROR(IF($F300="","",INDEX(リスト!$AL:$AL,MATCH($F300,リスト!$AK:$AK,0))),"")</f>
        <v>27</v>
      </c>
      <c r="R300" s="32" t="str">
        <f>IFERROR(IF($K300="","",INDEX(リスト!$AO:$AO,MATCH($K300,リスト!$AN:$AN,0))),"")</f>
        <v>JPN</v>
      </c>
      <c r="S300" s="32" t="str">
        <f>IF($B300="","",RIGHT($G300*1000+100+COUNTIF($G$2:$G300,$G300),9))</f>
        <v>040223101</v>
      </c>
    </row>
    <row r="301" spans="1:19" ht="18" customHeight="1" x14ac:dyDescent="0.55000000000000004">
      <c r="A301" t="s">
        <v>1019</v>
      </c>
      <c r="B301">
        <v>300</v>
      </c>
      <c r="C301" t="s">
        <v>2501</v>
      </c>
      <c r="D301" t="s">
        <v>2502</v>
      </c>
      <c r="E301">
        <v>2</v>
      </c>
      <c r="F301" t="s">
        <v>173</v>
      </c>
      <c r="G301">
        <v>20031007</v>
      </c>
      <c r="H301" t="s">
        <v>2503</v>
      </c>
      <c r="I301" t="s">
        <v>1543</v>
      </c>
      <c r="J301" t="s">
        <v>2504</v>
      </c>
      <c r="K301" t="s">
        <v>72</v>
      </c>
      <c r="M301" s="32">
        <f>IFERROR(IF($B301="","",INDEX(所属情報!$E:$E,MATCH($A301,所属情報!$A:$A,0))),"")</f>
        <v>492218</v>
      </c>
      <c r="N301" s="175" t="str">
        <f t="shared" si="12"/>
        <v>山本　郁斗 (2)</v>
      </c>
      <c r="O301" s="32" t="str">
        <f t="shared" si="13"/>
        <v>ﾔﾏﾓﾄ ｲｸﾄ</v>
      </c>
      <c r="P301" s="175" t="str">
        <f t="shared" si="14"/>
        <v>YAMAMOTO Ikuto (03)</v>
      </c>
      <c r="Q301" s="175" t="str">
        <f>IFERROR(IF($F301="","",INDEX(リスト!$AL:$AL,MATCH($F301,リスト!$AK:$AK,0))),"")</f>
        <v>27</v>
      </c>
      <c r="R301" s="32" t="str">
        <f>IFERROR(IF($K301="","",INDEX(リスト!$AO:$AO,MATCH($K301,リスト!$AN:$AN,0))),"")</f>
        <v>JPN</v>
      </c>
      <c r="S301" s="32" t="str">
        <f>IF($B301="","",RIGHT($G301*1000+100+COUNTIF($G$2:$G301,$G301),9))</f>
        <v>031007101</v>
      </c>
    </row>
    <row r="302" spans="1:19" ht="18" customHeight="1" x14ac:dyDescent="0.55000000000000004">
      <c r="A302" t="s">
        <v>1019</v>
      </c>
      <c r="B302">
        <v>301</v>
      </c>
      <c r="C302" t="s">
        <v>2505</v>
      </c>
      <c r="D302" t="s">
        <v>2506</v>
      </c>
      <c r="E302">
        <v>2</v>
      </c>
      <c r="F302" t="s">
        <v>173</v>
      </c>
      <c r="G302">
        <v>20031223</v>
      </c>
      <c r="H302" t="s">
        <v>2507</v>
      </c>
      <c r="I302" t="s">
        <v>2508</v>
      </c>
      <c r="J302" t="s">
        <v>1926</v>
      </c>
      <c r="K302" t="s">
        <v>72</v>
      </c>
      <c r="M302" s="32">
        <f>IFERROR(IF($B302="","",INDEX(所属情報!$E:$E,MATCH($A302,所属情報!$A:$A,0))),"")</f>
        <v>492218</v>
      </c>
      <c r="N302" s="175" t="str">
        <f t="shared" si="12"/>
        <v>南川　祐也 (2)</v>
      </c>
      <c r="O302" s="32" t="str">
        <f t="shared" si="13"/>
        <v>ﾐﾅﾐｶﾞﾜ ﾕｳﾔ</v>
      </c>
      <c r="P302" s="175" t="str">
        <f t="shared" si="14"/>
        <v>MINAMIGAWA Yuya (03)</v>
      </c>
      <c r="Q302" s="175" t="str">
        <f>IFERROR(IF($F302="","",INDEX(リスト!$AL:$AL,MATCH($F302,リスト!$AK:$AK,0))),"")</f>
        <v>27</v>
      </c>
      <c r="R302" s="32" t="str">
        <f>IFERROR(IF($K302="","",INDEX(リスト!$AO:$AO,MATCH($K302,リスト!$AN:$AN,0))),"")</f>
        <v>JPN</v>
      </c>
      <c r="S302" s="32" t="str">
        <f>IF($B302="","",RIGHT($G302*1000+100+COUNTIF($G$2:$G302,$G302),9))</f>
        <v>031223101</v>
      </c>
    </row>
    <row r="303" spans="1:19" ht="18" customHeight="1" x14ac:dyDescent="0.55000000000000004">
      <c r="A303" t="s">
        <v>1019</v>
      </c>
      <c r="B303">
        <v>302</v>
      </c>
      <c r="C303" t="s">
        <v>2509</v>
      </c>
      <c r="D303" t="s">
        <v>2510</v>
      </c>
      <c r="E303">
        <v>2</v>
      </c>
      <c r="F303" t="s">
        <v>177</v>
      </c>
      <c r="G303">
        <v>20040315</v>
      </c>
      <c r="H303" t="s">
        <v>2511</v>
      </c>
      <c r="I303" t="s">
        <v>2512</v>
      </c>
      <c r="J303" t="s">
        <v>2366</v>
      </c>
      <c r="K303" t="s">
        <v>72</v>
      </c>
      <c r="M303" s="32">
        <f>IFERROR(IF($B303="","",INDEX(所属情報!$E:$E,MATCH($A303,所属情報!$A:$A,0))),"")</f>
        <v>492218</v>
      </c>
      <c r="N303" s="175" t="str">
        <f t="shared" si="12"/>
        <v>小郷　翼 (2)</v>
      </c>
      <c r="O303" s="32" t="str">
        <f t="shared" si="13"/>
        <v>ｵｺﾞｳ ﾂﾊﾞｻ</v>
      </c>
      <c r="P303" s="175" t="str">
        <f t="shared" si="14"/>
        <v>OGO Tsubasa (04)</v>
      </c>
      <c r="Q303" s="175" t="str">
        <f>IFERROR(IF($F303="","",INDEX(リスト!$AL:$AL,MATCH($F303,リスト!$AK:$AK,0))),"")</f>
        <v>28</v>
      </c>
      <c r="R303" s="32" t="str">
        <f>IFERROR(IF($K303="","",INDEX(リスト!$AO:$AO,MATCH($K303,リスト!$AN:$AN,0))),"")</f>
        <v>JPN</v>
      </c>
      <c r="S303" s="32" t="str">
        <f>IF($B303="","",RIGHT($G303*1000+100+COUNTIF($G$2:$G303,$G303),9))</f>
        <v>040315101</v>
      </c>
    </row>
    <row r="304" spans="1:19" ht="18" customHeight="1" x14ac:dyDescent="0.55000000000000004">
      <c r="A304" t="s">
        <v>1019</v>
      </c>
      <c r="B304">
        <v>303</v>
      </c>
      <c r="C304" t="s">
        <v>2513</v>
      </c>
      <c r="D304" t="s">
        <v>2514</v>
      </c>
      <c r="E304">
        <v>2</v>
      </c>
      <c r="F304" t="s">
        <v>177</v>
      </c>
      <c r="G304">
        <v>20040121</v>
      </c>
      <c r="H304" t="s">
        <v>2515</v>
      </c>
      <c r="I304" t="s">
        <v>2516</v>
      </c>
      <c r="J304" t="s">
        <v>1168</v>
      </c>
      <c r="K304" t="s">
        <v>72</v>
      </c>
      <c r="M304" s="32">
        <f>IFERROR(IF($B304="","",INDEX(所属情報!$E:$E,MATCH($A304,所属情報!$A:$A,0))),"")</f>
        <v>492218</v>
      </c>
      <c r="N304" s="175" t="str">
        <f t="shared" si="12"/>
        <v>金谷　拓弥 (2)</v>
      </c>
      <c r="O304" s="32" t="str">
        <f t="shared" si="13"/>
        <v>ｶﾅﾀﾆ ﾀｸﾐ</v>
      </c>
      <c r="P304" s="175" t="str">
        <f t="shared" si="14"/>
        <v>KANATANI Takumi (04)</v>
      </c>
      <c r="Q304" s="175" t="str">
        <f>IFERROR(IF($F304="","",INDEX(リスト!$AL:$AL,MATCH($F304,リスト!$AK:$AK,0))),"")</f>
        <v>28</v>
      </c>
      <c r="R304" s="32" t="str">
        <f>IFERROR(IF($K304="","",INDEX(リスト!$AO:$AO,MATCH($K304,リスト!$AN:$AN,0))),"")</f>
        <v>JPN</v>
      </c>
      <c r="S304" s="32" t="str">
        <f>IF($B304="","",RIGHT($G304*1000+100+COUNTIF($G$2:$G304,$G304),9))</f>
        <v>040121101</v>
      </c>
    </row>
    <row r="305" spans="1:19" ht="18" customHeight="1" x14ac:dyDescent="0.55000000000000004">
      <c r="A305" t="s">
        <v>1019</v>
      </c>
      <c r="B305">
        <v>304</v>
      </c>
      <c r="C305" t="s">
        <v>2517</v>
      </c>
      <c r="D305" t="s">
        <v>2518</v>
      </c>
      <c r="E305">
        <v>3</v>
      </c>
      <c r="F305" t="s">
        <v>173</v>
      </c>
      <c r="G305">
        <v>20021016</v>
      </c>
      <c r="H305" t="s">
        <v>2519</v>
      </c>
      <c r="I305" t="s">
        <v>2027</v>
      </c>
      <c r="J305" t="s">
        <v>2520</v>
      </c>
      <c r="K305" t="s">
        <v>72</v>
      </c>
      <c r="M305" s="32">
        <f>IFERROR(IF($B305="","",INDEX(所属情報!$E:$E,MATCH($A305,所属情報!$A:$A,0))),"")</f>
        <v>492218</v>
      </c>
      <c r="N305" s="175" t="str">
        <f t="shared" si="12"/>
        <v>村上　将成 (3)</v>
      </c>
      <c r="O305" s="32" t="str">
        <f t="shared" si="13"/>
        <v>ﾑﾗｶﾐ ﾏｻﾅﾘ</v>
      </c>
      <c r="P305" s="175" t="str">
        <f t="shared" si="14"/>
        <v>MURAKAMI Masanari (02)</v>
      </c>
      <c r="Q305" s="175" t="str">
        <f>IFERROR(IF($F305="","",INDEX(リスト!$AL:$AL,MATCH($F305,リスト!$AK:$AK,0))),"")</f>
        <v>27</v>
      </c>
      <c r="R305" s="32" t="str">
        <f>IFERROR(IF($K305="","",INDEX(リスト!$AO:$AO,MATCH($K305,リスト!$AN:$AN,0))),"")</f>
        <v>JPN</v>
      </c>
      <c r="S305" s="32" t="str">
        <f>IF($B305="","",RIGHT($G305*1000+100+COUNTIF($G$2:$G305,$G305),9))</f>
        <v>021016102</v>
      </c>
    </row>
    <row r="306" spans="1:19" ht="18" customHeight="1" x14ac:dyDescent="0.55000000000000004">
      <c r="A306" t="s">
        <v>1019</v>
      </c>
      <c r="B306">
        <v>305</v>
      </c>
      <c r="C306" t="s">
        <v>2521</v>
      </c>
      <c r="D306" t="s">
        <v>2522</v>
      </c>
      <c r="E306">
        <v>2</v>
      </c>
      <c r="F306" t="s">
        <v>181</v>
      </c>
      <c r="G306">
        <v>20030802</v>
      </c>
      <c r="H306" t="s">
        <v>2523</v>
      </c>
      <c r="I306" t="s">
        <v>2524</v>
      </c>
      <c r="J306" t="s">
        <v>2525</v>
      </c>
      <c r="K306" t="s">
        <v>72</v>
      </c>
      <c r="M306" s="32">
        <f>IFERROR(IF($B306="","",INDEX(所属情報!$E:$E,MATCH($A306,所属情報!$A:$A,0))),"")</f>
        <v>492218</v>
      </c>
      <c r="N306" s="175" t="str">
        <f t="shared" si="12"/>
        <v>木村　駿太 (2)</v>
      </c>
      <c r="O306" s="32" t="str">
        <f t="shared" si="13"/>
        <v>ｷﾑﾗ ｼｭﾝﾀ</v>
      </c>
      <c r="P306" s="175" t="str">
        <f t="shared" si="14"/>
        <v>KIMURA Shunta (03)</v>
      </c>
      <c r="Q306" s="175" t="str">
        <f>IFERROR(IF($F306="","",INDEX(リスト!$AL:$AL,MATCH($F306,リスト!$AK:$AK,0))),"")</f>
        <v>29</v>
      </c>
      <c r="R306" s="32" t="str">
        <f>IFERROR(IF($K306="","",INDEX(リスト!$AO:$AO,MATCH($K306,リスト!$AN:$AN,0))),"")</f>
        <v>JPN</v>
      </c>
      <c r="S306" s="32" t="str">
        <f>IF($B306="","",RIGHT($G306*1000+100+COUNTIF($G$2:$G306,$G306),9))</f>
        <v>030802101</v>
      </c>
    </row>
    <row r="307" spans="1:19" ht="18" customHeight="1" x14ac:dyDescent="0.55000000000000004">
      <c r="A307" t="s">
        <v>1019</v>
      </c>
      <c r="B307">
        <v>306</v>
      </c>
      <c r="C307" t="s">
        <v>2526</v>
      </c>
      <c r="D307" t="s">
        <v>2527</v>
      </c>
      <c r="E307">
        <v>2</v>
      </c>
      <c r="F307" t="s">
        <v>173</v>
      </c>
      <c r="G307">
        <v>20040224</v>
      </c>
      <c r="H307" t="s">
        <v>2528</v>
      </c>
      <c r="I307" t="s">
        <v>2529</v>
      </c>
      <c r="J307" t="s">
        <v>1312</v>
      </c>
      <c r="K307" t="s">
        <v>72</v>
      </c>
      <c r="M307" s="32">
        <f>IFERROR(IF($B307="","",INDEX(所属情報!$E:$E,MATCH($A307,所属情報!$A:$A,0))),"")</f>
        <v>492218</v>
      </c>
      <c r="N307" s="175" t="str">
        <f t="shared" si="12"/>
        <v>芹澤　柊飛 (2)</v>
      </c>
      <c r="O307" s="32" t="str">
        <f t="shared" si="13"/>
        <v>ｾﾘｻﾞﾜ ｼｭｳﾄ</v>
      </c>
      <c r="P307" s="175" t="str">
        <f t="shared" si="14"/>
        <v>SERIZAWA Shuto (04)</v>
      </c>
      <c r="Q307" s="175" t="str">
        <f>IFERROR(IF($F307="","",INDEX(リスト!$AL:$AL,MATCH($F307,リスト!$AK:$AK,0))),"")</f>
        <v>27</v>
      </c>
      <c r="R307" s="32" t="str">
        <f>IFERROR(IF($K307="","",INDEX(リスト!$AO:$AO,MATCH($K307,リスト!$AN:$AN,0))),"")</f>
        <v>JPN</v>
      </c>
      <c r="S307" s="32" t="str">
        <f>IF($B307="","",RIGHT($G307*1000+100+COUNTIF($G$2:$G307,$G307),9))</f>
        <v>040224101</v>
      </c>
    </row>
    <row r="308" spans="1:19" ht="18" customHeight="1" x14ac:dyDescent="0.55000000000000004">
      <c r="A308" t="s">
        <v>1019</v>
      </c>
      <c r="B308">
        <v>307</v>
      </c>
      <c r="C308" t="s">
        <v>2530</v>
      </c>
      <c r="D308" t="s">
        <v>2531</v>
      </c>
      <c r="E308">
        <v>4</v>
      </c>
      <c r="F308" t="s">
        <v>181</v>
      </c>
      <c r="G308">
        <v>20010106</v>
      </c>
      <c r="I308" t="s">
        <v>2532</v>
      </c>
      <c r="J308" t="s">
        <v>2169</v>
      </c>
      <c r="K308" t="s">
        <v>72</v>
      </c>
      <c r="M308" s="32">
        <f>IFERROR(IF($B308="","",INDEX(所属情報!$E:$E,MATCH($A308,所属情報!$A:$A,0))),"")</f>
        <v>492218</v>
      </c>
      <c r="N308" s="175" t="str">
        <f t="shared" si="12"/>
        <v>野志　彪海 (4)</v>
      </c>
      <c r="O308" s="32" t="str">
        <f t="shared" si="13"/>
        <v>ﾉｼ ﾋｭｳｶﾞ</v>
      </c>
      <c r="P308" s="175" t="str">
        <f t="shared" si="14"/>
        <v>NOSHI Hyuga (01)</v>
      </c>
      <c r="Q308" s="175" t="str">
        <f>IFERROR(IF($F308="","",INDEX(リスト!$AL:$AL,MATCH($F308,リスト!$AK:$AK,0))),"")</f>
        <v>29</v>
      </c>
      <c r="R308" s="32" t="str">
        <f>IFERROR(IF($K308="","",INDEX(リスト!$AO:$AO,MATCH($K308,リスト!$AN:$AN,0))),"")</f>
        <v>JPN</v>
      </c>
      <c r="S308" s="32" t="str">
        <f>IF($B308="","",RIGHT($G308*1000+100+COUNTIF($G$2:$G308,$G308),9))</f>
        <v>010106101</v>
      </c>
    </row>
    <row r="309" spans="1:19" ht="18" customHeight="1" x14ac:dyDescent="0.55000000000000004">
      <c r="A309" t="s">
        <v>1019</v>
      </c>
      <c r="B309">
        <v>308</v>
      </c>
      <c r="C309" t="s">
        <v>2533</v>
      </c>
      <c r="D309" t="s">
        <v>2534</v>
      </c>
      <c r="E309">
        <v>4</v>
      </c>
      <c r="F309" t="s">
        <v>173</v>
      </c>
      <c r="G309">
        <v>20011110</v>
      </c>
      <c r="I309" t="s">
        <v>1553</v>
      </c>
      <c r="J309" t="s">
        <v>2535</v>
      </c>
      <c r="K309" t="s">
        <v>72</v>
      </c>
      <c r="M309" s="32">
        <f>IFERROR(IF($B309="","",INDEX(所属情報!$E:$E,MATCH($A309,所属情報!$A:$A,0))),"")</f>
        <v>492218</v>
      </c>
      <c r="N309" s="175" t="str">
        <f t="shared" si="12"/>
        <v>森　亮太朗 (4)</v>
      </c>
      <c r="O309" s="32" t="str">
        <f t="shared" si="13"/>
        <v>ﾓﾘ ﾘｮｳﾀﾛｳ</v>
      </c>
      <c r="P309" s="175" t="str">
        <f t="shared" si="14"/>
        <v>MORI Ryotaro (01)</v>
      </c>
      <c r="Q309" s="175" t="str">
        <f>IFERROR(IF($F309="","",INDEX(リスト!$AL:$AL,MATCH($F309,リスト!$AK:$AK,0))),"")</f>
        <v>27</v>
      </c>
      <c r="R309" s="32" t="str">
        <f>IFERROR(IF($K309="","",INDEX(リスト!$AO:$AO,MATCH($K309,リスト!$AN:$AN,0))),"")</f>
        <v>JPN</v>
      </c>
      <c r="S309" s="32" t="str">
        <f>IF($B309="","",RIGHT($G309*1000+100+COUNTIF($G$2:$G309,$G309),9))</f>
        <v>011110102</v>
      </c>
    </row>
    <row r="310" spans="1:19" ht="18" customHeight="1" x14ac:dyDescent="0.55000000000000004">
      <c r="A310" t="s">
        <v>1019</v>
      </c>
      <c r="B310">
        <v>309</v>
      </c>
      <c r="C310" t="s">
        <v>2536</v>
      </c>
      <c r="D310" t="s">
        <v>2537</v>
      </c>
      <c r="E310">
        <v>1</v>
      </c>
      <c r="F310" t="s">
        <v>177</v>
      </c>
      <c r="G310">
        <v>20040930</v>
      </c>
      <c r="H310" t="s">
        <v>2538</v>
      </c>
      <c r="I310" t="s">
        <v>2539</v>
      </c>
      <c r="J310" t="s">
        <v>2540</v>
      </c>
      <c r="K310" t="s">
        <v>72</v>
      </c>
      <c r="M310" s="32">
        <f>IFERROR(IF($B310="","",INDEX(所属情報!$E:$E,MATCH($A310,所属情報!$A:$A,0))),"")</f>
        <v>492218</v>
      </c>
      <c r="N310" s="175" t="str">
        <f t="shared" si="12"/>
        <v>岩野　史弥 (1)</v>
      </c>
      <c r="O310" s="32" t="str">
        <f t="shared" si="13"/>
        <v>ｲﾜﾉ ﾌﾐﾔ</v>
      </c>
      <c r="P310" s="175" t="str">
        <f t="shared" si="14"/>
        <v>IWANO Fumiya (04)</v>
      </c>
      <c r="Q310" s="175" t="str">
        <f>IFERROR(IF($F310="","",INDEX(リスト!$AL:$AL,MATCH($F310,リスト!$AK:$AK,0))),"")</f>
        <v>28</v>
      </c>
      <c r="R310" s="32" t="str">
        <f>IFERROR(IF($K310="","",INDEX(リスト!$AO:$AO,MATCH($K310,リスト!$AN:$AN,0))),"")</f>
        <v>JPN</v>
      </c>
      <c r="S310" s="32" t="str">
        <f>IF($B310="","",RIGHT($G310*1000+100+COUNTIF($G$2:$G310,$G310),9))</f>
        <v>040930101</v>
      </c>
    </row>
    <row r="311" spans="1:19" ht="18" customHeight="1" x14ac:dyDescent="0.55000000000000004">
      <c r="A311" t="s">
        <v>1019</v>
      </c>
      <c r="B311">
        <v>310</v>
      </c>
      <c r="C311" t="s">
        <v>2541</v>
      </c>
      <c r="D311" t="s">
        <v>2542</v>
      </c>
      <c r="E311">
        <v>1</v>
      </c>
      <c r="F311" t="s">
        <v>173</v>
      </c>
      <c r="G311">
        <v>20040617</v>
      </c>
      <c r="H311" t="s">
        <v>2543</v>
      </c>
      <c r="I311" t="s">
        <v>1301</v>
      </c>
      <c r="J311" t="s">
        <v>2544</v>
      </c>
      <c r="K311" t="s">
        <v>72</v>
      </c>
      <c r="M311" s="32">
        <f>IFERROR(IF($B311="","",INDEX(所属情報!$E:$E,MATCH($A311,所属情報!$A:$A,0))),"")</f>
        <v>492218</v>
      </c>
      <c r="N311" s="175" t="str">
        <f t="shared" si="12"/>
        <v>中田　透羽 (1)</v>
      </c>
      <c r="O311" s="32" t="str">
        <f t="shared" si="13"/>
        <v>ﾅｶﾀ ﾄﾜ</v>
      </c>
      <c r="P311" s="175" t="str">
        <f t="shared" si="14"/>
        <v>NAKATA Towa (04)</v>
      </c>
      <c r="Q311" s="175" t="str">
        <f>IFERROR(IF($F311="","",INDEX(リスト!$AL:$AL,MATCH($F311,リスト!$AK:$AK,0))),"")</f>
        <v>27</v>
      </c>
      <c r="R311" s="32" t="str">
        <f>IFERROR(IF($K311="","",INDEX(リスト!$AO:$AO,MATCH($K311,リスト!$AN:$AN,0))),"")</f>
        <v>JPN</v>
      </c>
      <c r="S311" s="32" t="str">
        <f>IF($B311="","",RIGHT($G311*1000+100+COUNTIF($G$2:$G311,$G311),9))</f>
        <v>040617101</v>
      </c>
    </row>
    <row r="312" spans="1:19" ht="18" customHeight="1" x14ac:dyDescent="0.55000000000000004">
      <c r="A312" t="s">
        <v>1019</v>
      </c>
      <c r="B312">
        <v>311</v>
      </c>
      <c r="C312" t="s">
        <v>2545</v>
      </c>
      <c r="D312" t="s">
        <v>2546</v>
      </c>
      <c r="E312">
        <v>1</v>
      </c>
      <c r="F312" t="s">
        <v>177</v>
      </c>
      <c r="G312">
        <v>20041030</v>
      </c>
      <c r="H312" t="s">
        <v>2547</v>
      </c>
      <c r="I312" t="s">
        <v>2548</v>
      </c>
      <c r="J312" t="s">
        <v>2549</v>
      </c>
      <c r="K312" t="s">
        <v>72</v>
      </c>
      <c r="M312" s="32">
        <f>IFERROR(IF($B312="","",INDEX(所属情報!$E:$E,MATCH($A312,所属情報!$A:$A,0))),"")</f>
        <v>492218</v>
      </c>
      <c r="N312" s="175" t="str">
        <f t="shared" si="12"/>
        <v>森玉　鳳雅 (1)</v>
      </c>
      <c r="O312" s="32" t="str">
        <f t="shared" si="13"/>
        <v>ﾓﾘﾀﾏ ﾌｳｶﾞ</v>
      </c>
      <c r="P312" s="175" t="str">
        <f t="shared" si="14"/>
        <v>MORITAMA Fuga (04)</v>
      </c>
      <c r="Q312" s="175" t="str">
        <f>IFERROR(IF($F312="","",INDEX(リスト!$AL:$AL,MATCH($F312,リスト!$AK:$AK,0))),"")</f>
        <v>28</v>
      </c>
      <c r="R312" s="32" t="str">
        <f>IFERROR(IF($K312="","",INDEX(リスト!$AO:$AO,MATCH($K312,リスト!$AN:$AN,0))),"")</f>
        <v>JPN</v>
      </c>
      <c r="S312" s="32" t="str">
        <f>IF($B312="","",RIGHT($G312*1000+100+COUNTIF($G$2:$G312,$G312),9))</f>
        <v>041030101</v>
      </c>
    </row>
    <row r="313" spans="1:19" ht="18" customHeight="1" x14ac:dyDescent="0.55000000000000004">
      <c r="A313" t="s">
        <v>1019</v>
      </c>
      <c r="B313">
        <v>312</v>
      </c>
      <c r="C313" t="s">
        <v>2550</v>
      </c>
      <c r="D313" t="s">
        <v>2551</v>
      </c>
      <c r="E313">
        <v>1</v>
      </c>
      <c r="F313" t="s">
        <v>173</v>
      </c>
      <c r="G313">
        <v>20040724</v>
      </c>
      <c r="H313" t="s">
        <v>2552</v>
      </c>
      <c r="I313" t="s">
        <v>2553</v>
      </c>
      <c r="J313" t="s">
        <v>2554</v>
      </c>
      <c r="K313" t="s">
        <v>72</v>
      </c>
      <c r="M313" s="32">
        <f>IFERROR(IF($B313="","",INDEX(所属情報!$E:$E,MATCH($A313,所属情報!$A:$A,0))),"")</f>
        <v>492218</v>
      </c>
      <c r="N313" s="175" t="str">
        <f t="shared" si="12"/>
        <v>森岡　篤史 (1)</v>
      </c>
      <c r="O313" s="32" t="str">
        <f t="shared" si="13"/>
        <v>ﾓﾘｵｶ ｱﾂｼ</v>
      </c>
      <c r="P313" s="175" t="str">
        <f t="shared" si="14"/>
        <v>MORIOKA Atsushi (04)</v>
      </c>
      <c r="Q313" s="175" t="str">
        <f>IFERROR(IF($F313="","",INDEX(リスト!$AL:$AL,MATCH($F313,リスト!$AK:$AK,0))),"")</f>
        <v>27</v>
      </c>
      <c r="R313" s="32" t="str">
        <f>IFERROR(IF($K313="","",INDEX(リスト!$AO:$AO,MATCH($K313,リスト!$AN:$AN,0))),"")</f>
        <v>JPN</v>
      </c>
      <c r="S313" s="32" t="str">
        <f>IF($B313="","",RIGHT($G313*1000+100+COUNTIF($G$2:$G313,$G313),9))</f>
        <v>040724101</v>
      </c>
    </row>
    <row r="314" spans="1:19" ht="18" customHeight="1" x14ac:dyDescent="0.55000000000000004">
      <c r="A314" t="s">
        <v>1019</v>
      </c>
      <c r="B314">
        <v>313</v>
      </c>
      <c r="C314" t="s">
        <v>2555</v>
      </c>
      <c r="D314" t="s">
        <v>2556</v>
      </c>
      <c r="E314">
        <v>1</v>
      </c>
      <c r="F314" t="s">
        <v>173</v>
      </c>
      <c r="G314">
        <v>20040623</v>
      </c>
      <c r="H314" t="s">
        <v>2557</v>
      </c>
      <c r="I314" t="s">
        <v>2558</v>
      </c>
      <c r="J314" t="s">
        <v>1800</v>
      </c>
      <c r="K314" t="s">
        <v>72</v>
      </c>
      <c r="M314" s="32">
        <f>IFERROR(IF($B314="","",INDEX(所属情報!$E:$E,MATCH($A314,所属情報!$A:$A,0))),"")</f>
        <v>492218</v>
      </c>
      <c r="N314" s="175" t="str">
        <f t="shared" si="12"/>
        <v>池内　優史 (1)</v>
      </c>
      <c r="O314" s="32" t="str">
        <f t="shared" si="13"/>
        <v>ｲｹｳﾁ ﾕｳｼ</v>
      </c>
      <c r="P314" s="175" t="str">
        <f t="shared" si="14"/>
        <v>IKEUCHI Yushi (04)</v>
      </c>
      <c r="Q314" s="175" t="str">
        <f>IFERROR(IF($F314="","",INDEX(リスト!$AL:$AL,MATCH($F314,リスト!$AK:$AK,0))),"")</f>
        <v>27</v>
      </c>
      <c r="R314" s="32" t="str">
        <f>IFERROR(IF($K314="","",INDEX(リスト!$AO:$AO,MATCH($K314,リスト!$AN:$AN,0))),"")</f>
        <v>JPN</v>
      </c>
      <c r="S314" s="32" t="str">
        <f>IF($B314="","",RIGHT($G314*1000+100+COUNTIF($G$2:$G314,$G314),9))</f>
        <v>040623101</v>
      </c>
    </row>
    <row r="315" spans="1:19" ht="18" customHeight="1" x14ac:dyDescent="0.55000000000000004">
      <c r="A315" t="s">
        <v>1019</v>
      </c>
      <c r="B315">
        <v>314</v>
      </c>
      <c r="C315" t="s">
        <v>2559</v>
      </c>
      <c r="D315" t="s">
        <v>2560</v>
      </c>
      <c r="E315">
        <v>1</v>
      </c>
      <c r="F315" t="s">
        <v>173</v>
      </c>
      <c r="G315">
        <v>20040610</v>
      </c>
      <c r="H315" t="s">
        <v>2561</v>
      </c>
      <c r="I315" t="s">
        <v>2562</v>
      </c>
      <c r="J315" t="s">
        <v>1899</v>
      </c>
      <c r="K315" t="s">
        <v>72</v>
      </c>
      <c r="M315" s="32">
        <f>IFERROR(IF($B315="","",INDEX(所属情報!$E:$E,MATCH($A315,所属情報!$A:$A,0))),"")</f>
        <v>492218</v>
      </c>
      <c r="N315" s="175" t="str">
        <f t="shared" si="12"/>
        <v>川又　碧仁 (1)</v>
      </c>
      <c r="O315" s="32" t="str">
        <f t="shared" si="13"/>
        <v>ｶﾜﾏﾀ ｱｵﾄ</v>
      </c>
      <c r="P315" s="175" t="str">
        <f t="shared" si="14"/>
        <v>KAWAMATA Aoto (04)</v>
      </c>
      <c r="Q315" s="175" t="str">
        <f>IFERROR(IF($F315="","",INDEX(リスト!$AL:$AL,MATCH($F315,リスト!$AK:$AK,0))),"")</f>
        <v>27</v>
      </c>
      <c r="R315" s="32" t="str">
        <f>IFERROR(IF($K315="","",INDEX(リスト!$AO:$AO,MATCH($K315,リスト!$AN:$AN,0))),"")</f>
        <v>JPN</v>
      </c>
      <c r="S315" s="32" t="str">
        <f>IF($B315="","",RIGHT($G315*1000+100+COUNTIF($G$2:$G315,$G315),9))</f>
        <v>040610101</v>
      </c>
    </row>
    <row r="316" spans="1:19" ht="18" customHeight="1" x14ac:dyDescent="0.55000000000000004">
      <c r="A316" t="s">
        <v>1019</v>
      </c>
      <c r="B316">
        <v>315</v>
      </c>
      <c r="C316" t="s">
        <v>2563</v>
      </c>
      <c r="D316" t="s">
        <v>2564</v>
      </c>
      <c r="E316">
        <v>1</v>
      </c>
      <c r="F316" t="s">
        <v>173</v>
      </c>
      <c r="G316">
        <v>20040907</v>
      </c>
      <c r="H316" t="s">
        <v>2565</v>
      </c>
      <c r="I316" t="s">
        <v>2566</v>
      </c>
      <c r="J316" t="s">
        <v>2567</v>
      </c>
      <c r="K316" t="s">
        <v>72</v>
      </c>
      <c r="M316" s="32">
        <f>IFERROR(IF($B316="","",INDEX(所属情報!$E:$E,MATCH($A316,所属情報!$A:$A,0))),"")</f>
        <v>492218</v>
      </c>
      <c r="N316" s="175" t="str">
        <f t="shared" si="12"/>
        <v>磯本　楓太 (1)</v>
      </c>
      <c r="O316" s="32" t="str">
        <f t="shared" si="13"/>
        <v>ｲｿﾓﾄ ﾌｳﾀ</v>
      </c>
      <c r="P316" s="175" t="str">
        <f t="shared" si="14"/>
        <v>ISOMOTO Futa (04)</v>
      </c>
      <c r="Q316" s="175" t="str">
        <f>IFERROR(IF($F316="","",INDEX(リスト!$AL:$AL,MATCH($F316,リスト!$AK:$AK,0))),"")</f>
        <v>27</v>
      </c>
      <c r="R316" s="32" t="str">
        <f>IFERROR(IF($K316="","",INDEX(リスト!$AO:$AO,MATCH($K316,リスト!$AN:$AN,0))),"")</f>
        <v>JPN</v>
      </c>
      <c r="S316" s="32" t="str">
        <f>IF($B316="","",RIGHT($G316*1000+100+COUNTIF($G$2:$G316,$G316),9))</f>
        <v>040907101</v>
      </c>
    </row>
    <row r="317" spans="1:19" ht="18" customHeight="1" x14ac:dyDescent="0.55000000000000004">
      <c r="A317" t="s">
        <v>1019</v>
      </c>
      <c r="B317">
        <v>316</v>
      </c>
      <c r="C317" t="s">
        <v>2568</v>
      </c>
      <c r="D317" t="s">
        <v>2569</v>
      </c>
      <c r="E317">
        <v>1</v>
      </c>
      <c r="F317" t="s">
        <v>181</v>
      </c>
      <c r="G317">
        <v>20050227</v>
      </c>
      <c r="H317" t="s">
        <v>2570</v>
      </c>
      <c r="I317" t="s">
        <v>1172</v>
      </c>
      <c r="J317" t="s">
        <v>2571</v>
      </c>
      <c r="K317" t="s">
        <v>72</v>
      </c>
      <c r="M317" s="32">
        <f>IFERROR(IF($B317="","",INDEX(所属情報!$E:$E,MATCH($A317,所属情報!$A:$A,0))),"")</f>
        <v>492218</v>
      </c>
      <c r="N317" s="175" t="str">
        <f t="shared" si="12"/>
        <v>吉田　陸哉 (1)</v>
      </c>
      <c r="O317" s="32" t="str">
        <f t="shared" si="13"/>
        <v>ﾖｼﾀﾞ ﾘｸﾔ</v>
      </c>
      <c r="P317" s="175" t="str">
        <f t="shared" si="14"/>
        <v>YOSHIDA Rikuya (05)</v>
      </c>
      <c r="Q317" s="175" t="str">
        <f>IFERROR(IF($F317="","",INDEX(リスト!$AL:$AL,MATCH($F317,リスト!$AK:$AK,0))),"")</f>
        <v>29</v>
      </c>
      <c r="R317" s="32" t="str">
        <f>IFERROR(IF($K317="","",INDEX(リスト!$AO:$AO,MATCH($K317,リスト!$AN:$AN,0))),"")</f>
        <v>JPN</v>
      </c>
      <c r="S317" s="32" t="str">
        <f>IF($B317="","",RIGHT($G317*1000+100+COUNTIF($G$2:$G317,$G317),9))</f>
        <v>050227101</v>
      </c>
    </row>
    <row r="318" spans="1:19" ht="18" customHeight="1" x14ac:dyDescent="0.55000000000000004">
      <c r="A318" t="s">
        <v>1019</v>
      </c>
      <c r="B318">
        <v>317</v>
      </c>
      <c r="C318" t="s">
        <v>2572</v>
      </c>
      <c r="D318" t="s">
        <v>2573</v>
      </c>
      <c r="E318">
        <v>1</v>
      </c>
      <c r="F318" t="s">
        <v>177</v>
      </c>
      <c r="G318">
        <v>20040430</v>
      </c>
      <c r="H318" t="s">
        <v>2574</v>
      </c>
      <c r="I318" t="s">
        <v>2575</v>
      </c>
      <c r="J318" t="s">
        <v>2424</v>
      </c>
      <c r="K318" t="s">
        <v>72</v>
      </c>
      <c r="M318" s="32">
        <f>IFERROR(IF($B318="","",INDEX(所属情報!$E:$E,MATCH($A318,所属情報!$A:$A,0))),"")</f>
        <v>492218</v>
      </c>
      <c r="N318" s="175" t="str">
        <f t="shared" si="12"/>
        <v>平野　圭人 (1)</v>
      </c>
      <c r="O318" s="32" t="str">
        <f t="shared" si="13"/>
        <v>ﾋﾗﾉ ｹｲﾄ</v>
      </c>
      <c r="P318" s="175" t="str">
        <f t="shared" si="14"/>
        <v>HIRANO Keito (04)</v>
      </c>
      <c r="Q318" s="175" t="str">
        <f>IFERROR(IF($F318="","",INDEX(リスト!$AL:$AL,MATCH($F318,リスト!$AK:$AK,0))),"")</f>
        <v>28</v>
      </c>
      <c r="R318" s="32" t="str">
        <f>IFERROR(IF($K318="","",INDEX(リスト!$AO:$AO,MATCH($K318,リスト!$AN:$AN,0))),"")</f>
        <v>JPN</v>
      </c>
      <c r="S318" s="32" t="str">
        <f>IF($B318="","",RIGHT($G318*1000+100+COUNTIF($G$2:$G318,$G318),9))</f>
        <v>040430101</v>
      </c>
    </row>
    <row r="319" spans="1:19" ht="18" customHeight="1" x14ac:dyDescent="0.55000000000000004">
      <c r="A319" t="s">
        <v>1019</v>
      </c>
      <c r="B319">
        <v>318</v>
      </c>
      <c r="C319" t="s">
        <v>2576</v>
      </c>
      <c r="D319" t="s">
        <v>2577</v>
      </c>
      <c r="E319">
        <v>1</v>
      </c>
      <c r="F319" t="s">
        <v>177</v>
      </c>
      <c r="G319">
        <v>20040509</v>
      </c>
      <c r="H319" t="s">
        <v>2578</v>
      </c>
      <c r="I319" t="s">
        <v>2579</v>
      </c>
      <c r="J319" t="s">
        <v>2580</v>
      </c>
      <c r="K319" t="s">
        <v>72</v>
      </c>
      <c r="M319" s="32">
        <f>IFERROR(IF($B319="","",INDEX(所属情報!$E:$E,MATCH($A319,所属情報!$A:$A,0))),"")</f>
        <v>492218</v>
      </c>
      <c r="N319" s="175" t="str">
        <f t="shared" si="12"/>
        <v>岡村　和真 (1)</v>
      </c>
      <c r="O319" s="32" t="str">
        <f t="shared" si="13"/>
        <v>ｵｶﾑﾗ ﾜｼﾝ</v>
      </c>
      <c r="P319" s="175" t="str">
        <f t="shared" si="14"/>
        <v>OKAMURA Washin (04)</v>
      </c>
      <c r="Q319" s="175" t="str">
        <f>IFERROR(IF($F319="","",INDEX(リスト!$AL:$AL,MATCH($F319,リスト!$AK:$AK,0))),"")</f>
        <v>28</v>
      </c>
      <c r="R319" s="32" t="str">
        <f>IFERROR(IF($K319="","",INDEX(リスト!$AO:$AO,MATCH($K319,リスト!$AN:$AN,0))),"")</f>
        <v>JPN</v>
      </c>
      <c r="S319" s="32" t="str">
        <f>IF($B319="","",RIGHT($G319*1000+100+COUNTIF($G$2:$G319,$G319),9))</f>
        <v>040509101</v>
      </c>
    </row>
    <row r="320" spans="1:19" ht="18" customHeight="1" x14ac:dyDescent="0.55000000000000004">
      <c r="A320" t="s">
        <v>1019</v>
      </c>
      <c r="B320">
        <v>319</v>
      </c>
      <c r="C320" t="s">
        <v>2581</v>
      </c>
      <c r="D320" t="s">
        <v>2582</v>
      </c>
      <c r="E320">
        <v>1</v>
      </c>
      <c r="F320" t="s">
        <v>173</v>
      </c>
      <c r="G320">
        <v>20040624</v>
      </c>
      <c r="H320" t="s">
        <v>2583</v>
      </c>
      <c r="I320" t="s">
        <v>2584</v>
      </c>
      <c r="J320" t="s">
        <v>2585</v>
      </c>
      <c r="K320" t="s">
        <v>72</v>
      </c>
      <c r="M320" s="32">
        <f>IFERROR(IF($B320="","",INDEX(所属情報!$E:$E,MATCH($A320,所属情報!$A:$A,0))),"")</f>
        <v>492218</v>
      </c>
      <c r="N320" s="175" t="str">
        <f t="shared" si="12"/>
        <v>大槻　涼人 (1)</v>
      </c>
      <c r="O320" s="32" t="str">
        <f t="shared" si="13"/>
        <v>ｵｵﾂｷ ﾘｮｳﾄ</v>
      </c>
      <c r="P320" s="175" t="str">
        <f t="shared" si="14"/>
        <v>OTSUKI Ryoto (04)</v>
      </c>
      <c r="Q320" s="175" t="str">
        <f>IFERROR(IF($F320="","",INDEX(リスト!$AL:$AL,MATCH($F320,リスト!$AK:$AK,0))),"")</f>
        <v>27</v>
      </c>
      <c r="R320" s="32" t="str">
        <f>IFERROR(IF($K320="","",INDEX(リスト!$AO:$AO,MATCH($K320,リスト!$AN:$AN,0))),"")</f>
        <v>JPN</v>
      </c>
      <c r="S320" s="32" t="str">
        <f>IF($B320="","",RIGHT($G320*1000+100+COUNTIF($G$2:$G320,$G320),9))</f>
        <v>040624101</v>
      </c>
    </row>
    <row r="321" spans="1:19" ht="18" customHeight="1" x14ac:dyDescent="0.55000000000000004">
      <c r="A321" t="s">
        <v>1019</v>
      </c>
      <c r="B321">
        <v>320</v>
      </c>
      <c r="C321" t="s">
        <v>2586</v>
      </c>
      <c r="D321" t="s">
        <v>2587</v>
      </c>
      <c r="E321">
        <v>1</v>
      </c>
      <c r="F321" t="s">
        <v>197</v>
      </c>
      <c r="G321">
        <v>20040802</v>
      </c>
      <c r="H321" t="s">
        <v>2588</v>
      </c>
      <c r="I321" t="s">
        <v>2589</v>
      </c>
      <c r="J321" t="s">
        <v>2590</v>
      </c>
      <c r="K321" t="s">
        <v>72</v>
      </c>
      <c r="M321" s="32">
        <f>IFERROR(IF($B321="","",INDEX(所属情報!$E:$E,MATCH($A321,所属情報!$A:$A,0))),"")</f>
        <v>492218</v>
      </c>
      <c r="N321" s="175" t="str">
        <f t="shared" si="12"/>
        <v>森川　葉月 (1)</v>
      </c>
      <c r="O321" s="32" t="str">
        <f t="shared" si="13"/>
        <v>ﾓﾘｶﾜ ﾊﾂﾞｷ</v>
      </c>
      <c r="P321" s="175" t="str">
        <f t="shared" si="14"/>
        <v>MORIKAWA Hazuki (04)</v>
      </c>
      <c r="Q321" s="175" t="str">
        <f>IFERROR(IF($F321="","",INDEX(リスト!$AL:$AL,MATCH($F321,リスト!$AK:$AK,0))),"")</f>
        <v>33</v>
      </c>
      <c r="R321" s="32" t="str">
        <f>IFERROR(IF($K321="","",INDEX(リスト!$AO:$AO,MATCH($K321,リスト!$AN:$AN,0))),"")</f>
        <v>JPN</v>
      </c>
      <c r="S321" s="32" t="str">
        <f>IF($B321="","",RIGHT($G321*1000+100+COUNTIF($G$2:$G321,$G321),9))</f>
        <v>040802101</v>
      </c>
    </row>
    <row r="322" spans="1:19" ht="18" customHeight="1" x14ac:dyDescent="0.55000000000000004">
      <c r="A322" t="s">
        <v>1019</v>
      </c>
      <c r="B322">
        <v>321</v>
      </c>
      <c r="C322" t="s">
        <v>2591</v>
      </c>
      <c r="D322" t="s">
        <v>2592</v>
      </c>
      <c r="E322">
        <v>1</v>
      </c>
      <c r="F322" t="s">
        <v>173</v>
      </c>
      <c r="G322">
        <v>20040716</v>
      </c>
      <c r="H322" t="s">
        <v>2593</v>
      </c>
      <c r="I322" t="s">
        <v>2594</v>
      </c>
      <c r="J322" t="s">
        <v>1810</v>
      </c>
      <c r="K322" t="s">
        <v>72</v>
      </c>
      <c r="M322" s="32">
        <f>IFERROR(IF($B322="","",INDEX(所属情報!$E:$E,MATCH($A322,所属情報!$A:$A,0))),"")</f>
        <v>492218</v>
      </c>
      <c r="N322" s="175" t="str">
        <f t="shared" si="12"/>
        <v>水野　翔太 (1)</v>
      </c>
      <c r="O322" s="32" t="str">
        <f t="shared" si="13"/>
        <v>ﾐｽﾞﾉ ｼｮｳﾀ</v>
      </c>
      <c r="P322" s="175" t="str">
        <f t="shared" si="14"/>
        <v>MIZUNO Shota (04)</v>
      </c>
      <c r="Q322" s="175" t="str">
        <f>IFERROR(IF($F322="","",INDEX(リスト!$AL:$AL,MATCH($F322,リスト!$AK:$AK,0))),"")</f>
        <v>27</v>
      </c>
      <c r="R322" s="32" t="str">
        <f>IFERROR(IF($K322="","",INDEX(リスト!$AO:$AO,MATCH($K322,リスト!$AN:$AN,0))),"")</f>
        <v>JPN</v>
      </c>
      <c r="S322" s="32" t="str">
        <f>IF($B322="","",RIGHT($G322*1000+100+COUNTIF($G$2:$G322,$G322),9))</f>
        <v>040716101</v>
      </c>
    </row>
    <row r="323" spans="1:19" ht="18" customHeight="1" x14ac:dyDescent="0.55000000000000004">
      <c r="A323" t="s">
        <v>971</v>
      </c>
      <c r="B323">
        <v>322</v>
      </c>
      <c r="C323" t="s">
        <v>2595</v>
      </c>
      <c r="D323" t="s">
        <v>2596</v>
      </c>
      <c r="E323" t="s">
        <v>1165</v>
      </c>
      <c r="F323" t="s">
        <v>137</v>
      </c>
      <c r="G323">
        <v>19991129</v>
      </c>
      <c r="H323" t="s">
        <v>2597</v>
      </c>
      <c r="I323" t="s">
        <v>2598</v>
      </c>
      <c r="J323" t="s">
        <v>1355</v>
      </c>
      <c r="K323" t="s">
        <v>72</v>
      </c>
      <c r="M323" s="32">
        <f>IFERROR(IF($B323="","",INDEX(所属情報!$E:$E,MATCH($A323,所属情報!$A:$A,0))),"")</f>
        <v>492200</v>
      </c>
      <c r="N323" s="175" t="str">
        <f t="shared" ref="N323:N386" si="15">IF($C323="","",IF($E323="",$C323,$C323&amp;" ("&amp;$E323&amp;")"))</f>
        <v>梶川　颯太 (M2)</v>
      </c>
      <c r="O323" s="32" t="str">
        <f t="shared" ref="O323:O386" si="16">IF($D323="","",ASC($D323))</f>
        <v>ｶｼﾞｶﾜ ｿｳﾀ</v>
      </c>
      <c r="P323" s="175" t="str">
        <f t="shared" ref="P323:P386" si="17">IF($I323="","",UPPER($I323)&amp;" "&amp;UPPER(LEFT($J323,1))&amp;LOWER(RIGHT($J323,LEN($J323)-1))&amp;" ("&amp;MID($G323,3,2)&amp;")")</f>
        <v>KAJIKAWA Sota (99)</v>
      </c>
      <c r="Q323" s="175" t="str">
        <f>IFERROR(IF($F323="","",INDEX(リスト!$AL:$AL,MATCH($F323,リスト!$AK:$AK,0))),"")</f>
        <v>18</v>
      </c>
      <c r="R323" s="32" t="str">
        <f>IFERROR(IF($K323="","",INDEX(リスト!$AO:$AO,MATCH($K323,リスト!$AN:$AN,0))),"")</f>
        <v>JPN</v>
      </c>
      <c r="S323" s="32" t="str">
        <f>IF($B323="","",RIGHT($G323*1000+100+COUNTIF($G$2:$G323,$G323),9))</f>
        <v>991129101</v>
      </c>
    </row>
    <row r="324" spans="1:19" ht="18" customHeight="1" x14ac:dyDescent="0.55000000000000004">
      <c r="A324" t="s">
        <v>971</v>
      </c>
      <c r="B324">
        <v>323</v>
      </c>
      <c r="C324" t="s">
        <v>2599</v>
      </c>
      <c r="D324" t="s">
        <v>2600</v>
      </c>
      <c r="E324" t="s">
        <v>1165</v>
      </c>
      <c r="F324" t="s">
        <v>133</v>
      </c>
      <c r="G324">
        <v>20000112</v>
      </c>
      <c r="H324" t="s">
        <v>2601</v>
      </c>
      <c r="I324" t="s">
        <v>1964</v>
      </c>
      <c r="J324" t="s">
        <v>1960</v>
      </c>
      <c r="K324" t="s">
        <v>72</v>
      </c>
      <c r="M324" s="32">
        <f>IFERROR(IF($B324="","",INDEX(所属情報!$E:$E,MATCH($A324,所属情報!$A:$A,0))),"")</f>
        <v>492200</v>
      </c>
      <c r="N324" s="175" t="str">
        <f t="shared" si="15"/>
        <v>中河　和也 (M2)</v>
      </c>
      <c r="O324" s="32" t="str">
        <f t="shared" si="16"/>
        <v>ﾅｶｶﾞﾜ ｶｽﾞﾔ</v>
      </c>
      <c r="P324" s="175" t="str">
        <f t="shared" si="17"/>
        <v>NAKAGAWA Kazuya (00)</v>
      </c>
      <c r="Q324" s="175" t="str">
        <f>IFERROR(IF($F324="","",INDEX(リスト!$AL:$AL,MATCH($F324,リスト!$AK:$AK,0))),"")</f>
        <v>17</v>
      </c>
      <c r="R324" s="32" t="str">
        <f>IFERROR(IF($K324="","",INDEX(リスト!$AO:$AO,MATCH($K324,リスト!$AN:$AN,0))),"")</f>
        <v>JPN</v>
      </c>
      <c r="S324" s="32" t="str">
        <f>IF($B324="","",RIGHT($G324*1000+100+COUNTIF($G$2:$G324,$G324),9))</f>
        <v>000112101</v>
      </c>
    </row>
    <row r="325" spans="1:19" ht="18" customHeight="1" x14ac:dyDescent="0.55000000000000004">
      <c r="A325" t="s">
        <v>971</v>
      </c>
      <c r="B325">
        <v>324</v>
      </c>
      <c r="C325" t="s">
        <v>2602</v>
      </c>
      <c r="D325" t="s">
        <v>2603</v>
      </c>
      <c r="E325">
        <v>5</v>
      </c>
      <c r="F325" t="s">
        <v>169</v>
      </c>
      <c r="G325">
        <v>20010227</v>
      </c>
      <c r="H325" t="s">
        <v>2604</v>
      </c>
      <c r="I325" t="s">
        <v>1291</v>
      </c>
      <c r="J325" t="s">
        <v>1471</v>
      </c>
      <c r="K325" t="s">
        <v>72</v>
      </c>
      <c r="M325" s="32">
        <f>IFERROR(IF($B325="","",INDEX(所属情報!$E:$E,MATCH($A325,所属情報!$A:$A,0))),"")</f>
        <v>492200</v>
      </c>
      <c r="N325" s="175" t="str">
        <f t="shared" si="15"/>
        <v>小島　勇人 (5)</v>
      </c>
      <c r="O325" s="32" t="str">
        <f t="shared" si="16"/>
        <v>ｺｼﾞﾏ ﾕｳﾄ</v>
      </c>
      <c r="P325" s="175" t="str">
        <f t="shared" si="17"/>
        <v>KOJIMA Yuto (01)</v>
      </c>
      <c r="Q325" s="175" t="str">
        <f>IFERROR(IF($F325="","",INDEX(リスト!$AL:$AL,MATCH($F325,リスト!$AK:$AK,0))),"")</f>
        <v>26</v>
      </c>
      <c r="R325" s="32" t="str">
        <f>IFERROR(IF($K325="","",INDEX(リスト!$AO:$AO,MATCH($K325,リスト!$AN:$AN,0))),"")</f>
        <v>JPN</v>
      </c>
      <c r="S325" s="32" t="str">
        <f>IF($B325="","",RIGHT($G325*1000+100+COUNTIF($G$2:$G325,$G325),9))</f>
        <v>010227101</v>
      </c>
    </row>
    <row r="326" spans="1:19" ht="18" customHeight="1" x14ac:dyDescent="0.55000000000000004">
      <c r="A326" t="s">
        <v>971</v>
      </c>
      <c r="B326">
        <v>325</v>
      </c>
      <c r="C326" t="s">
        <v>2605</v>
      </c>
      <c r="D326" t="s">
        <v>2606</v>
      </c>
      <c r="E326" t="s">
        <v>1165</v>
      </c>
      <c r="F326" t="s">
        <v>173</v>
      </c>
      <c r="G326">
        <v>19981227</v>
      </c>
      <c r="H326" t="s">
        <v>2607</v>
      </c>
      <c r="I326" t="s">
        <v>2608</v>
      </c>
      <c r="J326" t="s">
        <v>2123</v>
      </c>
      <c r="K326" t="s">
        <v>72</v>
      </c>
      <c r="M326" s="32">
        <f>IFERROR(IF($B326="","",INDEX(所属情報!$E:$E,MATCH($A326,所属情報!$A:$A,0))),"")</f>
        <v>492200</v>
      </c>
      <c r="N326" s="175" t="str">
        <f t="shared" si="15"/>
        <v>名手　一生 (M2)</v>
      </c>
      <c r="O326" s="32" t="str">
        <f t="shared" si="16"/>
        <v>ﾅﾃ ｲｯｾｲ</v>
      </c>
      <c r="P326" s="175" t="str">
        <f t="shared" si="17"/>
        <v>NATE Issei (98)</v>
      </c>
      <c r="Q326" s="175" t="str">
        <f>IFERROR(IF($F326="","",INDEX(リスト!$AL:$AL,MATCH($F326,リスト!$AK:$AK,0))),"")</f>
        <v>27</v>
      </c>
      <c r="R326" s="32" t="str">
        <f>IFERROR(IF($K326="","",INDEX(リスト!$AO:$AO,MATCH($K326,リスト!$AN:$AN,0))),"")</f>
        <v>JPN</v>
      </c>
      <c r="S326" s="32" t="str">
        <f>IF($B326="","",RIGHT($G326*1000+100+COUNTIF($G$2:$G326,$G326),9))</f>
        <v>981227101</v>
      </c>
    </row>
    <row r="327" spans="1:19" ht="18" customHeight="1" x14ac:dyDescent="0.55000000000000004">
      <c r="A327" t="s">
        <v>971</v>
      </c>
      <c r="B327">
        <v>326</v>
      </c>
      <c r="C327" t="s">
        <v>2609</v>
      </c>
      <c r="D327" t="s">
        <v>2610</v>
      </c>
      <c r="E327">
        <v>4</v>
      </c>
      <c r="F327" t="s">
        <v>157</v>
      </c>
      <c r="G327">
        <v>20010411</v>
      </c>
      <c r="H327" t="s">
        <v>2611</v>
      </c>
      <c r="I327" t="s">
        <v>2499</v>
      </c>
      <c r="J327" t="s">
        <v>1193</v>
      </c>
      <c r="K327" t="s">
        <v>72</v>
      </c>
      <c r="M327" s="32">
        <f>IFERROR(IF($B327="","",INDEX(所属情報!$E:$E,MATCH($A327,所属情報!$A:$A,0))),"")</f>
        <v>492200</v>
      </c>
      <c r="N327" s="175" t="str">
        <f t="shared" si="15"/>
        <v>遠藤　耕介 (4)</v>
      </c>
      <c r="O327" s="32" t="str">
        <f t="shared" si="16"/>
        <v>ｴﾝﾄﾞｳ ｺｳｽｹ</v>
      </c>
      <c r="P327" s="175" t="str">
        <f t="shared" si="17"/>
        <v>ENDO Kosuke (01)</v>
      </c>
      <c r="Q327" s="175" t="str">
        <f>IFERROR(IF($F327="","",INDEX(リスト!$AL:$AL,MATCH($F327,リスト!$AK:$AK,0))),"")</f>
        <v>23</v>
      </c>
      <c r="R327" s="32" t="str">
        <f>IFERROR(IF($K327="","",INDEX(リスト!$AO:$AO,MATCH($K327,リスト!$AN:$AN,0))),"")</f>
        <v>JPN</v>
      </c>
      <c r="S327" s="32" t="str">
        <f>IF($B327="","",RIGHT($G327*1000+100+COUNTIF($G$2:$G327,$G327),9))</f>
        <v>010411101</v>
      </c>
    </row>
    <row r="328" spans="1:19" ht="18" customHeight="1" x14ac:dyDescent="0.55000000000000004">
      <c r="A328" t="s">
        <v>971</v>
      </c>
      <c r="B328">
        <v>327</v>
      </c>
      <c r="C328" t="s">
        <v>2612</v>
      </c>
      <c r="D328" t="s">
        <v>2613</v>
      </c>
      <c r="E328">
        <v>4</v>
      </c>
      <c r="F328" t="s">
        <v>173</v>
      </c>
      <c r="G328">
        <v>20011216</v>
      </c>
      <c r="H328" t="s">
        <v>2614</v>
      </c>
      <c r="I328" t="s">
        <v>2615</v>
      </c>
      <c r="J328" t="s">
        <v>1372</v>
      </c>
      <c r="K328" t="s">
        <v>72</v>
      </c>
      <c r="M328" s="32">
        <f>IFERROR(IF($B328="","",INDEX(所属情報!$E:$E,MATCH($A328,所属情報!$A:$A,0))),"")</f>
        <v>492200</v>
      </c>
      <c r="N328" s="175" t="str">
        <f t="shared" si="15"/>
        <v>北辻　巴樹 (4)</v>
      </c>
      <c r="O328" s="32" t="str">
        <f t="shared" si="16"/>
        <v>ｷﾀﾂｼﾞ ﾄﾓｷ</v>
      </c>
      <c r="P328" s="175" t="str">
        <f t="shared" si="17"/>
        <v>KITATSUJI Tomoki (01)</v>
      </c>
      <c r="Q328" s="175" t="str">
        <f>IFERROR(IF($F328="","",INDEX(リスト!$AL:$AL,MATCH($F328,リスト!$AK:$AK,0))),"")</f>
        <v>27</v>
      </c>
      <c r="R328" s="32" t="str">
        <f>IFERROR(IF($K328="","",INDEX(リスト!$AO:$AO,MATCH($K328,リスト!$AN:$AN,0))),"")</f>
        <v>JPN</v>
      </c>
      <c r="S328" s="32" t="str">
        <f>IF($B328="","",RIGHT($G328*1000+100+COUNTIF($G$2:$G328,$G328),9))</f>
        <v>011216101</v>
      </c>
    </row>
    <row r="329" spans="1:19" ht="18" customHeight="1" x14ac:dyDescent="0.55000000000000004">
      <c r="A329" t="s">
        <v>971</v>
      </c>
      <c r="B329">
        <v>328</v>
      </c>
      <c r="C329" t="s">
        <v>2616</v>
      </c>
      <c r="D329" t="s">
        <v>2617</v>
      </c>
      <c r="E329">
        <v>4</v>
      </c>
      <c r="F329" t="s">
        <v>165</v>
      </c>
      <c r="G329">
        <v>20011019</v>
      </c>
      <c r="H329" t="s">
        <v>2618</v>
      </c>
      <c r="I329" t="s">
        <v>2619</v>
      </c>
      <c r="J329" t="s">
        <v>2620</v>
      </c>
      <c r="K329" t="s">
        <v>72</v>
      </c>
      <c r="M329" s="32">
        <f>IFERROR(IF($B329="","",INDEX(所属情報!$E:$E,MATCH($A329,所属情報!$A:$A,0))),"")</f>
        <v>492200</v>
      </c>
      <c r="N329" s="175" t="str">
        <f t="shared" si="15"/>
        <v>栗林　隼正 (4)</v>
      </c>
      <c r="O329" s="32" t="str">
        <f t="shared" si="16"/>
        <v>ｸﾘﾊﾞﾔｼ ﾄｼﾏｻ</v>
      </c>
      <c r="P329" s="175" t="str">
        <f t="shared" si="17"/>
        <v>KURIBAYASHI Toshimasa (01)</v>
      </c>
      <c r="Q329" s="175" t="str">
        <f>IFERROR(IF($F329="","",INDEX(リスト!$AL:$AL,MATCH($F329,リスト!$AK:$AK,0))),"")</f>
        <v>25</v>
      </c>
      <c r="R329" s="32" t="str">
        <f>IFERROR(IF($K329="","",INDEX(リスト!$AO:$AO,MATCH($K329,リスト!$AN:$AN,0))),"")</f>
        <v>JPN</v>
      </c>
      <c r="S329" s="32" t="str">
        <f>IF($B329="","",RIGHT($G329*1000+100+COUNTIF($G$2:$G329,$G329),9))</f>
        <v>011019101</v>
      </c>
    </row>
    <row r="330" spans="1:19" ht="18" customHeight="1" x14ac:dyDescent="0.55000000000000004">
      <c r="A330" t="s">
        <v>971</v>
      </c>
      <c r="B330">
        <v>329</v>
      </c>
      <c r="C330" t="s">
        <v>2621</v>
      </c>
      <c r="D330" t="s">
        <v>2622</v>
      </c>
      <c r="E330">
        <v>4</v>
      </c>
      <c r="F330" t="s">
        <v>157</v>
      </c>
      <c r="G330">
        <v>20010619</v>
      </c>
      <c r="H330" t="s">
        <v>2623</v>
      </c>
      <c r="I330" t="s">
        <v>2145</v>
      </c>
      <c r="J330" t="s">
        <v>1853</v>
      </c>
      <c r="K330" t="s">
        <v>72</v>
      </c>
      <c r="M330" s="32">
        <f>IFERROR(IF($B330="","",INDEX(所属情報!$E:$E,MATCH($A330,所属情報!$A:$A,0))),"")</f>
        <v>492200</v>
      </c>
      <c r="N330" s="175" t="str">
        <f t="shared" si="15"/>
        <v>伊藤　光輝 (4)</v>
      </c>
      <c r="O330" s="32" t="str">
        <f t="shared" si="16"/>
        <v>ｲﾄｳ ｺｳｷ</v>
      </c>
      <c r="P330" s="175" t="str">
        <f t="shared" si="17"/>
        <v>ITO Koki (01)</v>
      </c>
      <c r="Q330" s="175" t="str">
        <f>IFERROR(IF($F330="","",INDEX(リスト!$AL:$AL,MATCH($F330,リスト!$AK:$AK,0))),"")</f>
        <v>23</v>
      </c>
      <c r="R330" s="32" t="str">
        <f>IFERROR(IF($K330="","",INDEX(リスト!$AO:$AO,MATCH($K330,リスト!$AN:$AN,0))),"")</f>
        <v>JPN</v>
      </c>
      <c r="S330" s="32" t="str">
        <f>IF($B330="","",RIGHT($G330*1000+100+COUNTIF($G$2:$G330,$G330),9))</f>
        <v>010619101</v>
      </c>
    </row>
    <row r="331" spans="1:19" ht="18" customHeight="1" x14ac:dyDescent="0.55000000000000004">
      <c r="A331" t="s">
        <v>971</v>
      </c>
      <c r="B331">
        <v>330</v>
      </c>
      <c r="C331" t="s">
        <v>2624</v>
      </c>
      <c r="D331" t="s">
        <v>2625</v>
      </c>
      <c r="E331">
        <v>4</v>
      </c>
      <c r="F331" t="s">
        <v>169</v>
      </c>
      <c r="G331">
        <v>20010816</v>
      </c>
      <c r="H331" t="s">
        <v>2626</v>
      </c>
      <c r="I331" t="s">
        <v>2375</v>
      </c>
      <c r="J331" t="s">
        <v>2627</v>
      </c>
      <c r="K331" t="s">
        <v>72</v>
      </c>
      <c r="M331" s="32">
        <f>IFERROR(IF($B331="","",INDEX(所属情報!$E:$E,MATCH($A331,所属情報!$A:$A,0))),"")</f>
        <v>492200</v>
      </c>
      <c r="N331" s="175" t="str">
        <f t="shared" si="15"/>
        <v>谷口　晴信 (4)</v>
      </c>
      <c r="O331" s="32" t="str">
        <f t="shared" si="16"/>
        <v>ﾀﾆｸﾞﾁ ﾊﾙﾉﾌﾞ</v>
      </c>
      <c r="P331" s="175" t="str">
        <f t="shared" si="17"/>
        <v>TANIGUCHI Harunobu (01)</v>
      </c>
      <c r="Q331" s="175" t="str">
        <f>IFERROR(IF($F331="","",INDEX(リスト!$AL:$AL,MATCH($F331,リスト!$AK:$AK,0))),"")</f>
        <v>26</v>
      </c>
      <c r="R331" s="32" t="str">
        <f>IFERROR(IF($K331="","",INDEX(リスト!$AO:$AO,MATCH($K331,リスト!$AN:$AN,0))),"")</f>
        <v>JPN</v>
      </c>
      <c r="S331" s="32" t="str">
        <f>IF($B331="","",RIGHT($G331*1000+100+COUNTIF($G$2:$G331,$G331),9))</f>
        <v>010816101</v>
      </c>
    </row>
    <row r="332" spans="1:19" ht="18" customHeight="1" x14ac:dyDescent="0.55000000000000004">
      <c r="A332" t="s">
        <v>971</v>
      </c>
      <c r="B332">
        <v>331</v>
      </c>
      <c r="C332" t="s">
        <v>2628</v>
      </c>
      <c r="D332" t="s">
        <v>2629</v>
      </c>
      <c r="E332">
        <v>4</v>
      </c>
      <c r="F332" t="s">
        <v>197</v>
      </c>
      <c r="G332">
        <v>20010520</v>
      </c>
      <c r="H332" t="s">
        <v>2630</v>
      </c>
      <c r="I332" t="s">
        <v>2631</v>
      </c>
      <c r="J332" t="s">
        <v>1894</v>
      </c>
      <c r="K332" t="s">
        <v>72</v>
      </c>
      <c r="M332" s="32">
        <f>IFERROR(IF($B332="","",INDEX(所属情報!$E:$E,MATCH($A332,所属情報!$A:$A,0))),"")</f>
        <v>492200</v>
      </c>
      <c r="N332" s="175" t="str">
        <f t="shared" si="15"/>
        <v>大石　晃嗣 (4)</v>
      </c>
      <c r="O332" s="32" t="str">
        <f t="shared" si="16"/>
        <v>ｵｵｲｼ ｺｳｼﾞ</v>
      </c>
      <c r="P332" s="175" t="str">
        <f t="shared" si="17"/>
        <v>OISHI Koji (01)</v>
      </c>
      <c r="Q332" s="175" t="str">
        <f>IFERROR(IF($F332="","",INDEX(リスト!$AL:$AL,MATCH($F332,リスト!$AK:$AK,0))),"")</f>
        <v>33</v>
      </c>
      <c r="R332" s="32" t="str">
        <f>IFERROR(IF($K332="","",INDEX(リスト!$AO:$AO,MATCH($K332,リスト!$AN:$AN,0))),"")</f>
        <v>JPN</v>
      </c>
      <c r="S332" s="32" t="str">
        <f>IF($B332="","",RIGHT($G332*1000+100+COUNTIF($G$2:$G332,$G332),9))</f>
        <v>010520101</v>
      </c>
    </row>
    <row r="333" spans="1:19" ht="18" customHeight="1" x14ac:dyDescent="0.55000000000000004">
      <c r="A333" t="s">
        <v>971</v>
      </c>
      <c r="B333">
        <v>332</v>
      </c>
      <c r="C333" t="s">
        <v>2632</v>
      </c>
      <c r="D333" t="s">
        <v>2633</v>
      </c>
      <c r="E333">
        <v>4</v>
      </c>
      <c r="F333" t="s">
        <v>149</v>
      </c>
      <c r="G333">
        <v>20010709</v>
      </c>
      <c r="H333" t="s">
        <v>2634</v>
      </c>
      <c r="I333" t="s">
        <v>2635</v>
      </c>
      <c r="J333" t="s">
        <v>1651</v>
      </c>
      <c r="K333" t="s">
        <v>72</v>
      </c>
      <c r="M333" s="32">
        <f>IFERROR(IF($B333="","",INDEX(所属情報!$E:$E,MATCH($A333,所属情報!$A:$A,0))),"")</f>
        <v>492200</v>
      </c>
      <c r="N333" s="175" t="str">
        <f t="shared" si="15"/>
        <v>細野　颯人 (4)</v>
      </c>
      <c r="O333" s="32" t="str">
        <f t="shared" si="16"/>
        <v>ﾎｿﾉ ﾊﾔﾄ</v>
      </c>
      <c r="P333" s="175" t="str">
        <f t="shared" si="17"/>
        <v>HOSONO Hayato (01)</v>
      </c>
      <c r="Q333" s="175" t="str">
        <f>IFERROR(IF($F333="","",INDEX(リスト!$AL:$AL,MATCH($F333,リスト!$AK:$AK,0))),"")</f>
        <v>21</v>
      </c>
      <c r="R333" s="32" t="str">
        <f>IFERROR(IF($K333="","",INDEX(リスト!$AO:$AO,MATCH($K333,リスト!$AN:$AN,0))),"")</f>
        <v>JPN</v>
      </c>
      <c r="S333" s="32" t="str">
        <f>IF($B333="","",RIGHT($G333*1000+100+COUNTIF($G$2:$G333,$G333),9))</f>
        <v>010709102</v>
      </c>
    </row>
    <row r="334" spans="1:19" ht="18" customHeight="1" x14ac:dyDescent="0.55000000000000004">
      <c r="A334" t="s">
        <v>971</v>
      </c>
      <c r="B334">
        <v>333</v>
      </c>
      <c r="C334" t="s">
        <v>2636</v>
      </c>
      <c r="D334" t="s">
        <v>2637</v>
      </c>
      <c r="E334">
        <v>4</v>
      </c>
      <c r="F334" t="s">
        <v>205</v>
      </c>
      <c r="G334">
        <v>20020307</v>
      </c>
      <c r="H334" t="s">
        <v>2638</v>
      </c>
      <c r="I334" t="s">
        <v>2639</v>
      </c>
      <c r="J334" t="s">
        <v>2535</v>
      </c>
      <c r="K334" t="s">
        <v>72</v>
      </c>
      <c r="M334" s="32">
        <f>IFERROR(IF($B334="","",INDEX(所属情報!$E:$E,MATCH($A334,所属情報!$A:$A,0))),"")</f>
        <v>492200</v>
      </c>
      <c r="N334" s="175" t="str">
        <f t="shared" si="15"/>
        <v>福字　涼太郎 (4)</v>
      </c>
      <c r="O334" s="32" t="str">
        <f t="shared" si="16"/>
        <v>ﾌｸｼﾞ ﾘｮｳﾀﾛｳ</v>
      </c>
      <c r="P334" s="175" t="str">
        <f t="shared" si="17"/>
        <v>FUKUJI Ryotaro (02)</v>
      </c>
      <c r="Q334" s="175" t="str">
        <f>IFERROR(IF($F334="","",INDEX(リスト!$AL:$AL,MATCH($F334,リスト!$AK:$AK,0))),"")</f>
        <v>35</v>
      </c>
      <c r="R334" s="32" t="str">
        <f>IFERROR(IF($K334="","",INDEX(リスト!$AO:$AO,MATCH($K334,リスト!$AN:$AN,0))),"")</f>
        <v>JPN</v>
      </c>
      <c r="S334" s="32" t="str">
        <f>IF($B334="","",RIGHT($G334*1000+100+COUNTIF($G$2:$G334,$G334),9))</f>
        <v>020307101</v>
      </c>
    </row>
    <row r="335" spans="1:19" ht="18" customHeight="1" x14ac:dyDescent="0.55000000000000004">
      <c r="A335" t="s">
        <v>971</v>
      </c>
      <c r="B335">
        <v>334</v>
      </c>
      <c r="C335" t="s">
        <v>2640</v>
      </c>
      <c r="D335" t="s">
        <v>2641</v>
      </c>
      <c r="E335">
        <v>4</v>
      </c>
      <c r="F335" t="s">
        <v>157</v>
      </c>
      <c r="G335">
        <v>20020223</v>
      </c>
      <c r="H335" t="s">
        <v>2642</v>
      </c>
      <c r="I335" t="s">
        <v>1232</v>
      </c>
      <c r="J335" t="s">
        <v>1795</v>
      </c>
      <c r="K335" t="s">
        <v>72</v>
      </c>
      <c r="M335" s="32">
        <f>IFERROR(IF($B335="","",INDEX(所属情報!$E:$E,MATCH($A335,所属情報!$A:$A,0))),"")</f>
        <v>492200</v>
      </c>
      <c r="N335" s="175" t="str">
        <f t="shared" si="15"/>
        <v>中村　洋介 (4)</v>
      </c>
      <c r="O335" s="32" t="str">
        <f t="shared" si="16"/>
        <v>ﾅｶﾑﾗ ﾖｳｽｹ</v>
      </c>
      <c r="P335" s="175" t="str">
        <f t="shared" si="17"/>
        <v>NAKAMURA Yosuke (02)</v>
      </c>
      <c r="Q335" s="175" t="str">
        <f>IFERROR(IF($F335="","",INDEX(リスト!$AL:$AL,MATCH($F335,リスト!$AK:$AK,0))),"")</f>
        <v>23</v>
      </c>
      <c r="R335" s="32" t="str">
        <f>IFERROR(IF($K335="","",INDEX(リスト!$AO:$AO,MATCH($K335,リスト!$AN:$AN,0))),"")</f>
        <v>JPN</v>
      </c>
      <c r="S335" s="32" t="str">
        <f>IF($B335="","",RIGHT($G335*1000+100+COUNTIF($G$2:$G335,$G335),9))</f>
        <v>020223101</v>
      </c>
    </row>
    <row r="336" spans="1:19" ht="18" customHeight="1" x14ac:dyDescent="0.55000000000000004">
      <c r="A336" t="s">
        <v>971</v>
      </c>
      <c r="B336">
        <v>335</v>
      </c>
      <c r="C336" t="s">
        <v>2643</v>
      </c>
      <c r="D336" t="s">
        <v>2644</v>
      </c>
      <c r="E336">
        <v>4</v>
      </c>
      <c r="F336" t="s">
        <v>153</v>
      </c>
      <c r="G336">
        <v>20011026</v>
      </c>
      <c r="H336" t="s">
        <v>2645</v>
      </c>
      <c r="I336" t="s">
        <v>2646</v>
      </c>
      <c r="J336" t="s">
        <v>2278</v>
      </c>
      <c r="K336" t="s">
        <v>72</v>
      </c>
      <c r="M336" s="32">
        <f>IFERROR(IF($B336="","",INDEX(所属情報!$E:$E,MATCH($A336,所属情報!$A:$A,0))),"")</f>
        <v>492200</v>
      </c>
      <c r="N336" s="175" t="str">
        <f t="shared" si="15"/>
        <v>菊地　玲 (4)</v>
      </c>
      <c r="O336" s="32" t="str">
        <f t="shared" si="16"/>
        <v>ｷｸﾁ ﾚｲ</v>
      </c>
      <c r="P336" s="175" t="str">
        <f t="shared" si="17"/>
        <v>KIKUCHI Rei (01)</v>
      </c>
      <c r="Q336" s="175" t="str">
        <f>IFERROR(IF($F336="","",INDEX(リスト!$AL:$AL,MATCH($F336,リスト!$AK:$AK,0))),"")</f>
        <v>22</v>
      </c>
      <c r="R336" s="32" t="str">
        <f>IFERROR(IF($K336="","",INDEX(リスト!$AO:$AO,MATCH($K336,リスト!$AN:$AN,0))),"")</f>
        <v>JPN</v>
      </c>
      <c r="S336" s="32" t="str">
        <f>IF($B336="","",RIGHT($G336*1000+100+COUNTIF($G$2:$G336,$G336),9))</f>
        <v>011026101</v>
      </c>
    </row>
    <row r="337" spans="1:19" ht="18" customHeight="1" x14ac:dyDescent="0.55000000000000004">
      <c r="A337" t="s">
        <v>971</v>
      </c>
      <c r="B337">
        <v>336</v>
      </c>
      <c r="C337" t="s">
        <v>2647</v>
      </c>
      <c r="D337" t="s">
        <v>2648</v>
      </c>
      <c r="E337">
        <v>4</v>
      </c>
      <c r="F337" t="s">
        <v>78</v>
      </c>
      <c r="G337">
        <v>20020226</v>
      </c>
      <c r="H337" t="s">
        <v>2649</v>
      </c>
      <c r="I337" t="s">
        <v>1925</v>
      </c>
      <c r="J337" t="s">
        <v>2650</v>
      </c>
      <c r="K337" t="s">
        <v>72</v>
      </c>
      <c r="M337" s="32">
        <f>IFERROR(IF($B337="","",INDEX(所属情報!$E:$E,MATCH($A337,所属情報!$A:$A,0))),"")</f>
        <v>492200</v>
      </c>
      <c r="N337" s="175" t="str">
        <f t="shared" si="15"/>
        <v>馬場　喜生 (4)</v>
      </c>
      <c r="O337" s="32" t="str">
        <f t="shared" si="16"/>
        <v>ﾊﾞﾊﾞ ﾋｻﾅﾘ</v>
      </c>
      <c r="P337" s="175" t="str">
        <f t="shared" si="17"/>
        <v>BABA Hisanari (02)</v>
      </c>
      <c r="Q337" s="175" t="str">
        <f>IFERROR(IF($F337="","",INDEX(リスト!$AL:$AL,MATCH($F337,リスト!$AK:$AK,0))),"")</f>
        <v>03</v>
      </c>
      <c r="R337" s="32" t="str">
        <f>IFERROR(IF($K337="","",INDEX(リスト!$AO:$AO,MATCH($K337,リスト!$AN:$AN,0))),"")</f>
        <v>JPN</v>
      </c>
      <c r="S337" s="32" t="str">
        <f>IF($B337="","",RIGHT($G337*1000+100+COUNTIF($G$2:$G337,$G337),9))</f>
        <v>020226101</v>
      </c>
    </row>
    <row r="338" spans="1:19" ht="18" customHeight="1" x14ac:dyDescent="0.55000000000000004">
      <c r="A338" t="s">
        <v>971</v>
      </c>
      <c r="B338">
        <v>337</v>
      </c>
      <c r="C338" t="s">
        <v>2651</v>
      </c>
      <c r="D338" t="s">
        <v>2652</v>
      </c>
      <c r="E338">
        <v>4</v>
      </c>
      <c r="F338" t="s">
        <v>177</v>
      </c>
      <c r="G338">
        <v>20010611</v>
      </c>
      <c r="H338" t="s">
        <v>2653</v>
      </c>
      <c r="I338" t="s">
        <v>2654</v>
      </c>
      <c r="J338" t="s">
        <v>2655</v>
      </c>
      <c r="K338" t="s">
        <v>72</v>
      </c>
      <c r="M338" s="32">
        <f>IFERROR(IF($B338="","",INDEX(所属情報!$E:$E,MATCH($A338,所属情報!$A:$A,0))),"")</f>
        <v>492200</v>
      </c>
      <c r="N338" s="175" t="str">
        <f t="shared" si="15"/>
        <v>川元　莉々輝 (4)</v>
      </c>
      <c r="O338" s="32" t="str">
        <f t="shared" si="16"/>
        <v>ｶﾜﾓﾄ ﾘﾘｷ</v>
      </c>
      <c r="P338" s="175" t="str">
        <f t="shared" si="17"/>
        <v>KAWAMOTO Ririki (01)</v>
      </c>
      <c r="Q338" s="175" t="str">
        <f>IFERROR(IF($F338="","",INDEX(リスト!$AL:$AL,MATCH($F338,リスト!$AK:$AK,0))),"")</f>
        <v>28</v>
      </c>
      <c r="R338" s="32" t="str">
        <f>IFERROR(IF($K338="","",INDEX(リスト!$AO:$AO,MATCH($K338,リスト!$AN:$AN,0))),"")</f>
        <v>JPN</v>
      </c>
      <c r="S338" s="32" t="str">
        <f>IF($B338="","",RIGHT($G338*1000+100+COUNTIF($G$2:$G338,$G338),9))</f>
        <v>010611102</v>
      </c>
    </row>
    <row r="339" spans="1:19" ht="18" customHeight="1" x14ac:dyDescent="0.55000000000000004">
      <c r="A339" t="s">
        <v>971</v>
      </c>
      <c r="B339">
        <v>338</v>
      </c>
      <c r="C339" t="s">
        <v>2656</v>
      </c>
      <c r="D339" t="s">
        <v>2657</v>
      </c>
      <c r="E339">
        <v>4</v>
      </c>
      <c r="F339" t="s">
        <v>149</v>
      </c>
      <c r="G339">
        <v>20010807</v>
      </c>
      <c r="H339" t="s">
        <v>2658</v>
      </c>
      <c r="I339" t="s">
        <v>2659</v>
      </c>
      <c r="J339" t="s">
        <v>2660</v>
      </c>
      <c r="K339" t="s">
        <v>72</v>
      </c>
      <c r="M339" s="32">
        <f>IFERROR(IF($B339="","",INDEX(所属情報!$E:$E,MATCH($A339,所属情報!$A:$A,0))),"")</f>
        <v>492200</v>
      </c>
      <c r="N339" s="175" t="str">
        <f t="shared" si="15"/>
        <v>仁井谷　慎太郎 (4)</v>
      </c>
      <c r="O339" s="32" t="str">
        <f t="shared" si="16"/>
        <v>ﾆｲﾀﾆ ｼﾝﾀﾛｳ</v>
      </c>
      <c r="P339" s="175" t="str">
        <f t="shared" si="17"/>
        <v>NIITANI Shintaro (01)</v>
      </c>
      <c r="Q339" s="175" t="str">
        <f>IFERROR(IF($F339="","",INDEX(リスト!$AL:$AL,MATCH($F339,リスト!$AK:$AK,0))),"")</f>
        <v>21</v>
      </c>
      <c r="R339" s="32" t="str">
        <f>IFERROR(IF($K339="","",INDEX(リスト!$AO:$AO,MATCH($K339,リスト!$AN:$AN,0))),"")</f>
        <v>JPN</v>
      </c>
      <c r="S339" s="32" t="str">
        <f>IF($B339="","",RIGHT($G339*1000+100+COUNTIF($G$2:$G339,$G339),9))</f>
        <v>010807102</v>
      </c>
    </row>
    <row r="340" spans="1:19" ht="18" customHeight="1" x14ac:dyDescent="0.55000000000000004">
      <c r="A340" t="s">
        <v>971</v>
      </c>
      <c r="B340">
        <v>339</v>
      </c>
      <c r="C340" t="s">
        <v>2661</v>
      </c>
      <c r="D340" t="s">
        <v>2662</v>
      </c>
      <c r="E340">
        <v>4</v>
      </c>
      <c r="F340" t="s">
        <v>173</v>
      </c>
      <c r="G340">
        <v>20010506</v>
      </c>
      <c r="H340" t="s">
        <v>2663</v>
      </c>
      <c r="I340" t="s">
        <v>1493</v>
      </c>
      <c r="J340" t="s">
        <v>1355</v>
      </c>
      <c r="K340" t="s">
        <v>72</v>
      </c>
      <c r="M340" s="32">
        <f>IFERROR(IF($B340="","",INDEX(所属情報!$E:$E,MATCH($A340,所属情報!$A:$A,0))),"")</f>
        <v>492200</v>
      </c>
      <c r="N340" s="175" t="str">
        <f t="shared" si="15"/>
        <v>山田　蒼太 (4)</v>
      </c>
      <c r="O340" s="32" t="str">
        <f t="shared" si="16"/>
        <v>ﾔﾏﾀﾞ ｿｳﾀ</v>
      </c>
      <c r="P340" s="175" t="str">
        <f t="shared" si="17"/>
        <v>YAMADA Sota (01)</v>
      </c>
      <c r="Q340" s="175" t="str">
        <f>IFERROR(IF($F340="","",INDEX(リスト!$AL:$AL,MATCH($F340,リスト!$AK:$AK,0))),"")</f>
        <v>27</v>
      </c>
      <c r="R340" s="32" t="str">
        <f>IFERROR(IF($K340="","",INDEX(リスト!$AO:$AO,MATCH($K340,リスト!$AN:$AN,0))),"")</f>
        <v>JPN</v>
      </c>
      <c r="S340" s="32" t="str">
        <f>IF($B340="","",RIGHT($G340*1000+100+COUNTIF($G$2:$G340,$G340),9))</f>
        <v>010506101</v>
      </c>
    </row>
    <row r="341" spans="1:19" ht="18" customHeight="1" x14ac:dyDescent="0.55000000000000004">
      <c r="A341" t="s">
        <v>971</v>
      </c>
      <c r="B341">
        <v>340</v>
      </c>
      <c r="C341" t="s">
        <v>2664</v>
      </c>
      <c r="D341" t="s">
        <v>2665</v>
      </c>
      <c r="E341">
        <v>4</v>
      </c>
      <c r="F341" t="s">
        <v>82</v>
      </c>
      <c r="G341">
        <v>20010704</v>
      </c>
      <c r="H341" t="s">
        <v>2666</v>
      </c>
      <c r="I341" t="s">
        <v>2667</v>
      </c>
      <c r="J341" t="s">
        <v>2668</v>
      </c>
      <c r="K341" t="s">
        <v>72</v>
      </c>
      <c r="M341" s="32">
        <f>IFERROR(IF($B341="","",INDEX(所属情報!$E:$E,MATCH($A341,所属情報!$A:$A,0))),"")</f>
        <v>492200</v>
      </c>
      <c r="N341" s="175" t="str">
        <f t="shared" si="15"/>
        <v>山崎　公士 (4)</v>
      </c>
      <c r="O341" s="32" t="str">
        <f t="shared" si="16"/>
        <v>ﾔﾏｻﾞｷ ｺｳｼ</v>
      </c>
      <c r="P341" s="175" t="str">
        <f t="shared" si="17"/>
        <v>YAMAZAKI Koshi (01)</v>
      </c>
      <c r="Q341" s="175" t="str">
        <f>IFERROR(IF($F341="","",INDEX(リスト!$AL:$AL,MATCH($F341,リスト!$AK:$AK,0))),"")</f>
        <v>04</v>
      </c>
      <c r="R341" s="32" t="str">
        <f>IFERROR(IF($K341="","",INDEX(リスト!$AO:$AO,MATCH($K341,リスト!$AN:$AN,0))),"")</f>
        <v>JPN</v>
      </c>
      <c r="S341" s="32" t="str">
        <f>IF($B341="","",RIGHT($G341*1000+100+COUNTIF($G$2:$G341,$G341),9))</f>
        <v>010704103</v>
      </c>
    </row>
    <row r="342" spans="1:19" ht="18" customHeight="1" x14ac:dyDescent="0.55000000000000004">
      <c r="A342" t="s">
        <v>971</v>
      </c>
      <c r="B342">
        <v>341</v>
      </c>
      <c r="C342" t="s">
        <v>2669</v>
      </c>
      <c r="D342" t="s">
        <v>2670</v>
      </c>
      <c r="E342">
        <v>4</v>
      </c>
      <c r="F342" t="s">
        <v>173</v>
      </c>
      <c r="G342">
        <v>20010712</v>
      </c>
      <c r="H342" t="s">
        <v>2671</v>
      </c>
      <c r="I342" t="s">
        <v>2672</v>
      </c>
      <c r="J342" t="s">
        <v>1853</v>
      </c>
      <c r="K342" t="s">
        <v>72</v>
      </c>
      <c r="M342" s="32">
        <f>IFERROR(IF($B342="","",INDEX(所属情報!$E:$E,MATCH($A342,所属情報!$A:$A,0))),"")</f>
        <v>492200</v>
      </c>
      <c r="N342" s="175" t="str">
        <f t="shared" si="15"/>
        <v>宮西　光紀 (4)</v>
      </c>
      <c r="O342" s="32" t="str">
        <f t="shared" si="16"/>
        <v>ﾐﾔﾆｼ ｺｳｷ</v>
      </c>
      <c r="P342" s="175" t="str">
        <f t="shared" si="17"/>
        <v>MIYANISHI Koki (01)</v>
      </c>
      <c r="Q342" s="175" t="str">
        <f>IFERROR(IF($F342="","",INDEX(リスト!$AL:$AL,MATCH($F342,リスト!$AK:$AK,0))),"")</f>
        <v>27</v>
      </c>
      <c r="R342" s="32" t="str">
        <f>IFERROR(IF($K342="","",INDEX(リスト!$AO:$AO,MATCH($K342,リスト!$AN:$AN,0))),"")</f>
        <v>JPN</v>
      </c>
      <c r="S342" s="32" t="str">
        <f>IF($B342="","",RIGHT($G342*1000+100+COUNTIF($G$2:$G342,$G342),9))</f>
        <v>010712102</v>
      </c>
    </row>
    <row r="343" spans="1:19" ht="18" customHeight="1" x14ac:dyDescent="0.55000000000000004">
      <c r="A343" t="s">
        <v>971</v>
      </c>
      <c r="B343">
        <v>342</v>
      </c>
      <c r="C343" t="s">
        <v>2673</v>
      </c>
      <c r="D343" t="s">
        <v>2674</v>
      </c>
      <c r="E343">
        <v>4</v>
      </c>
      <c r="F343" t="s">
        <v>173</v>
      </c>
      <c r="G343">
        <v>20010714</v>
      </c>
      <c r="H343" t="s">
        <v>2675</v>
      </c>
      <c r="I343" t="s">
        <v>2676</v>
      </c>
      <c r="J343" t="s">
        <v>2366</v>
      </c>
      <c r="K343" t="s">
        <v>72</v>
      </c>
      <c r="M343" s="32">
        <f>IFERROR(IF($B343="","",INDEX(所属情報!$E:$E,MATCH($A343,所属情報!$A:$A,0))),"")</f>
        <v>492200</v>
      </c>
      <c r="N343" s="175" t="str">
        <f t="shared" si="15"/>
        <v>足利　翼 (4)</v>
      </c>
      <c r="O343" s="32" t="str">
        <f t="shared" si="16"/>
        <v>ｱｼｶｶﾞ ﾂﾊﾞｻ</v>
      </c>
      <c r="P343" s="175" t="str">
        <f t="shared" si="17"/>
        <v>ASHIKAGA Tsubasa (01)</v>
      </c>
      <c r="Q343" s="175" t="str">
        <f>IFERROR(IF($F343="","",INDEX(リスト!$AL:$AL,MATCH($F343,リスト!$AK:$AK,0))),"")</f>
        <v>27</v>
      </c>
      <c r="R343" s="32" t="str">
        <f>IFERROR(IF($K343="","",INDEX(リスト!$AO:$AO,MATCH($K343,リスト!$AN:$AN,0))),"")</f>
        <v>JPN</v>
      </c>
      <c r="S343" s="32" t="str">
        <f>IF($B343="","",RIGHT($G343*1000+100+COUNTIF($G$2:$G343,$G343),9))</f>
        <v>010714101</v>
      </c>
    </row>
    <row r="344" spans="1:19" ht="18" customHeight="1" x14ac:dyDescent="0.55000000000000004">
      <c r="A344" t="s">
        <v>971</v>
      </c>
      <c r="B344">
        <v>343</v>
      </c>
      <c r="C344" t="s">
        <v>2677</v>
      </c>
      <c r="D344" t="s">
        <v>2678</v>
      </c>
      <c r="E344">
        <v>4</v>
      </c>
      <c r="F344" t="s">
        <v>157</v>
      </c>
      <c r="G344">
        <v>20010926</v>
      </c>
      <c r="H344" t="s">
        <v>2679</v>
      </c>
      <c r="I344" t="s">
        <v>2680</v>
      </c>
      <c r="J344" t="s">
        <v>1926</v>
      </c>
      <c r="K344" t="s">
        <v>72</v>
      </c>
      <c r="M344" s="32">
        <f>IFERROR(IF($B344="","",INDEX(所属情報!$E:$E,MATCH($A344,所属情報!$A:$A,0))),"")</f>
        <v>492200</v>
      </c>
      <c r="N344" s="175" t="str">
        <f t="shared" si="15"/>
        <v>酒井　佑弥 (4)</v>
      </c>
      <c r="O344" s="32" t="str">
        <f t="shared" si="16"/>
        <v>ｻｶｲ ﾕｳﾔ</v>
      </c>
      <c r="P344" s="175" t="str">
        <f t="shared" si="17"/>
        <v>SAKAI Yuya (01)</v>
      </c>
      <c r="Q344" s="175" t="str">
        <f>IFERROR(IF($F344="","",INDEX(リスト!$AL:$AL,MATCH($F344,リスト!$AK:$AK,0))),"")</f>
        <v>23</v>
      </c>
      <c r="R344" s="32" t="str">
        <f>IFERROR(IF($K344="","",INDEX(リスト!$AO:$AO,MATCH($K344,リスト!$AN:$AN,0))),"")</f>
        <v>JPN</v>
      </c>
      <c r="S344" s="32" t="str">
        <f>IF($B344="","",RIGHT($G344*1000+100+COUNTIF($G$2:$G344,$G344),9))</f>
        <v>010926101</v>
      </c>
    </row>
    <row r="345" spans="1:19" ht="18" customHeight="1" x14ac:dyDescent="0.55000000000000004">
      <c r="A345" t="s">
        <v>971</v>
      </c>
      <c r="B345">
        <v>344</v>
      </c>
      <c r="C345" t="s">
        <v>2681</v>
      </c>
      <c r="D345" t="s">
        <v>2682</v>
      </c>
      <c r="E345">
        <v>4</v>
      </c>
      <c r="F345" t="s">
        <v>181</v>
      </c>
      <c r="G345">
        <v>20020120</v>
      </c>
      <c r="H345" t="s">
        <v>2683</v>
      </c>
      <c r="I345" t="s">
        <v>2524</v>
      </c>
      <c r="J345" t="s">
        <v>2684</v>
      </c>
      <c r="K345" t="s">
        <v>72</v>
      </c>
      <c r="M345" s="32">
        <f>IFERROR(IF($B345="","",INDEX(所属情報!$E:$E,MATCH($A345,所属情報!$A:$A,0))),"")</f>
        <v>492200</v>
      </c>
      <c r="N345" s="175" t="str">
        <f t="shared" si="15"/>
        <v>木村　裕亮 (4)</v>
      </c>
      <c r="O345" s="32" t="str">
        <f t="shared" si="16"/>
        <v>ｷﾑﾗ ﾕｳｽｹ</v>
      </c>
      <c r="P345" s="175" t="str">
        <f t="shared" si="17"/>
        <v>KIMURA Yusuke (02)</v>
      </c>
      <c r="Q345" s="175" t="str">
        <f>IFERROR(IF($F345="","",INDEX(リスト!$AL:$AL,MATCH($F345,リスト!$AK:$AK,0))),"")</f>
        <v>29</v>
      </c>
      <c r="R345" s="32" t="str">
        <f>IFERROR(IF($K345="","",INDEX(リスト!$AO:$AO,MATCH($K345,リスト!$AN:$AN,0))),"")</f>
        <v>JPN</v>
      </c>
      <c r="S345" s="32" t="str">
        <f>IF($B345="","",RIGHT($G345*1000+100+COUNTIF($G$2:$G345,$G345),9))</f>
        <v>020120101</v>
      </c>
    </row>
    <row r="346" spans="1:19" ht="18" customHeight="1" x14ac:dyDescent="0.55000000000000004">
      <c r="A346" t="s">
        <v>971</v>
      </c>
      <c r="B346">
        <v>345</v>
      </c>
      <c r="C346" t="s">
        <v>2685</v>
      </c>
      <c r="D346" t="s">
        <v>2686</v>
      </c>
      <c r="E346">
        <v>4</v>
      </c>
      <c r="F346" t="s">
        <v>121</v>
      </c>
      <c r="G346">
        <v>20010421</v>
      </c>
      <c r="H346" t="s">
        <v>2687</v>
      </c>
      <c r="I346" t="s">
        <v>2688</v>
      </c>
      <c r="J346" t="s">
        <v>2689</v>
      </c>
      <c r="K346" t="s">
        <v>72</v>
      </c>
      <c r="M346" s="32">
        <f>IFERROR(IF($B346="","",INDEX(所属情報!$E:$E,MATCH($A346,所属情報!$A:$A,0))),"")</f>
        <v>492200</v>
      </c>
      <c r="N346" s="175" t="str">
        <f t="shared" si="15"/>
        <v>阿部　空知 (4)</v>
      </c>
      <c r="O346" s="32" t="str">
        <f t="shared" si="16"/>
        <v>ｱﾍﾞ ｿﾗﾁ</v>
      </c>
      <c r="P346" s="175" t="str">
        <f t="shared" si="17"/>
        <v>ABE Sorachi (01)</v>
      </c>
      <c r="Q346" s="175" t="str">
        <f>IFERROR(IF($F346="","",INDEX(リスト!$AL:$AL,MATCH($F346,リスト!$AK:$AK,0))),"")</f>
        <v>14</v>
      </c>
      <c r="R346" s="32" t="str">
        <f>IFERROR(IF($K346="","",INDEX(リスト!$AO:$AO,MATCH($K346,リスト!$AN:$AN,0))),"")</f>
        <v>JPN</v>
      </c>
      <c r="S346" s="32" t="str">
        <f>IF($B346="","",RIGHT($G346*1000+100+COUNTIF($G$2:$G346,$G346),9))</f>
        <v>010421101</v>
      </c>
    </row>
    <row r="347" spans="1:19" ht="18" customHeight="1" x14ac:dyDescent="0.55000000000000004">
      <c r="A347" t="s">
        <v>971</v>
      </c>
      <c r="B347">
        <v>346</v>
      </c>
      <c r="C347" t="s">
        <v>2690</v>
      </c>
      <c r="D347" t="s">
        <v>2691</v>
      </c>
      <c r="E347">
        <v>4</v>
      </c>
      <c r="F347" t="s">
        <v>165</v>
      </c>
      <c r="G347">
        <v>20010814</v>
      </c>
      <c r="H347" t="s">
        <v>2692</v>
      </c>
      <c r="I347" t="s">
        <v>2693</v>
      </c>
      <c r="J347" t="s">
        <v>1539</v>
      </c>
      <c r="K347" t="s">
        <v>72</v>
      </c>
      <c r="M347" s="32">
        <f>IFERROR(IF($B347="","",INDEX(所属情報!$E:$E,MATCH($A347,所属情報!$A:$A,0))),"")</f>
        <v>492200</v>
      </c>
      <c r="N347" s="175" t="str">
        <f t="shared" si="15"/>
        <v>山中　聖也 (4)</v>
      </c>
      <c r="O347" s="32" t="str">
        <f t="shared" si="16"/>
        <v>ﾔﾏﾅｶ ｾｲﾔ</v>
      </c>
      <c r="P347" s="175" t="str">
        <f t="shared" si="17"/>
        <v>YAMANAKA Seiya (01)</v>
      </c>
      <c r="Q347" s="175" t="str">
        <f>IFERROR(IF($F347="","",INDEX(リスト!$AL:$AL,MATCH($F347,リスト!$AK:$AK,0))),"")</f>
        <v>25</v>
      </c>
      <c r="R347" s="32" t="str">
        <f>IFERROR(IF($K347="","",INDEX(リスト!$AO:$AO,MATCH($K347,リスト!$AN:$AN,0))),"")</f>
        <v>JPN</v>
      </c>
      <c r="S347" s="32" t="str">
        <f>IF($B347="","",RIGHT($G347*1000+100+COUNTIF($G$2:$G347,$G347),9))</f>
        <v>010814101</v>
      </c>
    </row>
    <row r="348" spans="1:19" ht="18" customHeight="1" x14ac:dyDescent="0.55000000000000004">
      <c r="A348" t="s">
        <v>971</v>
      </c>
      <c r="B348">
        <v>347</v>
      </c>
      <c r="C348" t="s">
        <v>2694</v>
      </c>
      <c r="D348" t="s">
        <v>2695</v>
      </c>
      <c r="E348">
        <v>4</v>
      </c>
      <c r="F348" t="s">
        <v>165</v>
      </c>
      <c r="G348">
        <v>20010712</v>
      </c>
      <c r="H348" t="s">
        <v>2696</v>
      </c>
      <c r="I348" t="s">
        <v>2697</v>
      </c>
      <c r="J348" t="s">
        <v>2305</v>
      </c>
      <c r="K348" t="s">
        <v>72</v>
      </c>
      <c r="M348" s="32">
        <f>IFERROR(IF($B348="","",INDEX(所属情報!$E:$E,MATCH($A348,所属情報!$A:$A,0))),"")</f>
        <v>492200</v>
      </c>
      <c r="N348" s="175" t="str">
        <f t="shared" si="15"/>
        <v>中山　翔太郎 (4)</v>
      </c>
      <c r="O348" s="32" t="str">
        <f t="shared" si="16"/>
        <v>ﾅｶﾔﾏ ｼｮｳﾀﾛｳ</v>
      </c>
      <c r="P348" s="175" t="str">
        <f t="shared" si="17"/>
        <v>NAKAYAMA Shotaro (01)</v>
      </c>
      <c r="Q348" s="175" t="str">
        <f>IFERROR(IF($F348="","",INDEX(リスト!$AL:$AL,MATCH($F348,リスト!$AK:$AK,0))),"")</f>
        <v>25</v>
      </c>
      <c r="R348" s="32" t="str">
        <f>IFERROR(IF($K348="","",INDEX(リスト!$AO:$AO,MATCH($K348,リスト!$AN:$AN,0))),"")</f>
        <v>JPN</v>
      </c>
      <c r="S348" s="32" t="str">
        <f>IF($B348="","",RIGHT($G348*1000+100+COUNTIF($G$2:$G348,$G348),9))</f>
        <v>010712103</v>
      </c>
    </row>
    <row r="349" spans="1:19" ht="18" customHeight="1" x14ac:dyDescent="0.55000000000000004">
      <c r="A349" t="s">
        <v>971</v>
      </c>
      <c r="B349">
        <v>348</v>
      </c>
      <c r="C349" t="s">
        <v>2698</v>
      </c>
      <c r="D349" t="s">
        <v>2699</v>
      </c>
      <c r="E349">
        <v>4</v>
      </c>
      <c r="F349" t="s">
        <v>225</v>
      </c>
      <c r="G349">
        <v>20010110</v>
      </c>
      <c r="H349" t="s">
        <v>2700</v>
      </c>
      <c r="I349" t="s">
        <v>1389</v>
      </c>
      <c r="J349" t="s">
        <v>2701</v>
      </c>
      <c r="K349" t="s">
        <v>72</v>
      </c>
      <c r="M349" s="32">
        <f>IFERROR(IF($B349="","",INDEX(所属情報!$E:$E,MATCH($A349,所属情報!$A:$A,0))),"")</f>
        <v>492200</v>
      </c>
      <c r="N349" s="175" t="str">
        <f t="shared" si="15"/>
        <v>中尾　一貴 (4)</v>
      </c>
      <c r="O349" s="32" t="str">
        <f t="shared" si="16"/>
        <v>ﾅｶｵ ｶｽﾞﾀｶ</v>
      </c>
      <c r="P349" s="175" t="str">
        <f t="shared" si="17"/>
        <v>NAKAO Kazutaka (01)</v>
      </c>
      <c r="Q349" s="175" t="str">
        <f>IFERROR(IF($F349="","",INDEX(リスト!$AL:$AL,MATCH($F349,リスト!$AK:$AK,0))),"")</f>
        <v>40</v>
      </c>
      <c r="R349" s="32" t="str">
        <f>IFERROR(IF($K349="","",INDEX(リスト!$AO:$AO,MATCH($K349,リスト!$AN:$AN,0))),"")</f>
        <v>JPN</v>
      </c>
      <c r="S349" s="32" t="str">
        <f>IF($B349="","",RIGHT($G349*1000+100+COUNTIF($G$2:$G349,$G349),9))</f>
        <v>010110101</v>
      </c>
    </row>
    <row r="350" spans="1:19" ht="18" customHeight="1" x14ac:dyDescent="0.55000000000000004">
      <c r="A350" t="s">
        <v>971</v>
      </c>
      <c r="B350">
        <v>349</v>
      </c>
      <c r="C350" t="s">
        <v>2702</v>
      </c>
      <c r="D350" t="s">
        <v>2703</v>
      </c>
      <c r="E350">
        <v>4</v>
      </c>
      <c r="F350" t="s">
        <v>189</v>
      </c>
      <c r="G350">
        <v>20010608</v>
      </c>
      <c r="H350" t="s">
        <v>2704</v>
      </c>
      <c r="I350" t="s">
        <v>2705</v>
      </c>
      <c r="J350" t="s">
        <v>2706</v>
      </c>
      <c r="K350" t="s">
        <v>72</v>
      </c>
      <c r="M350" s="32">
        <f>IFERROR(IF($B350="","",INDEX(所属情報!$E:$E,MATCH($A350,所属情報!$A:$A,0))),"")</f>
        <v>492200</v>
      </c>
      <c r="N350" s="175" t="str">
        <f t="shared" si="15"/>
        <v>相生　敦海 (4)</v>
      </c>
      <c r="O350" s="32" t="str">
        <f t="shared" si="16"/>
        <v>ｱｲｵｲ ｱﾂﾐ</v>
      </c>
      <c r="P350" s="175" t="str">
        <f t="shared" si="17"/>
        <v>AIOI Atsumi (01)</v>
      </c>
      <c r="Q350" s="175" t="str">
        <f>IFERROR(IF($F350="","",INDEX(リスト!$AL:$AL,MATCH($F350,リスト!$AK:$AK,0))),"")</f>
        <v>31</v>
      </c>
      <c r="R350" s="32" t="str">
        <f>IFERROR(IF($K350="","",INDEX(リスト!$AO:$AO,MATCH($K350,リスト!$AN:$AN,0))),"")</f>
        <v>JPN</v>
      </c>
      <c r="S350" s="32" t="str">
        <f>IF($B350="","",RIGHT($G350*1000+100+COUNTIF($G$2:$G350,$G350),9))</f>
        <v>010608101</v>
      </c>
    </row>
    <row r="351" spans="1:19" ht="18" customHeight="1" x14ac:dyDescent="0.55000000000000004">
      <c r="A351" t="s">
        <v>971</v>
      </c>
      <c r="B351">
        <v>350</v>
      </c>
      <c r="C351" t="s">
        <v>2707</v>
      </c>
      <c r="D351" t="s">
        <v>2708</v>
      </c>
      <c r="E351">
        <v>4</v>
      </c>
      <c r="F351" t="s">
        <v>157</v>
      </c>
      <c r="G351">
        <v>20000712</v>
      </c>
      <c r="H351" t="s">
        <v>2709</v>
      </c>
      <c r="I351" t="s">
        <v>2710</v>
      </c>
      <c r="J351" t="s">
        <v>1756</v>
      </c>
      <c r="K351" t="s">
        <v>72</v>
      </c>
      <c r="M351" s="32">
        <f>IFERROR(IF($B351="","",INDEX(所属情報!$E:$E,MATCH($A351,所属情報!$A:$A,0))),"")</f>
        <v>492200</v>
      </c>
      <c r="N351" s="175" t="str">
        <f t="shared" si="15"/>
        <v>寺井　智也 (4)</v>
      </c>
      <c r="O351" s="32" t="str">
        <f t="shared" si="16"/>
        <v>ﾃﾗｲ ﾄﾓﾔ</v>
      </c>
      <c r="P351" s="175" t="str">
        <f t="shared" si="17"/>
        <v>TERAI Tomoya (00)</v>
      </c>
      <c r="Q351" s="175" t="str">
        <f>IFERROR(IF($F351="","",INDEX(リスト!$AL:$AL,MATCH($F351,リスト!$AK:$AK,0))),"")</f>
        <v>23</v>
      </c>
      <c r="R351" s="32" t="str">
        <f>IFERROR(IF($K351="","",INDEX(リスト!$AO:$AO,MATCH($K351,リスト!$AN:$AN,0))),"")</f>
        <v>JPN</v>
      </c>
      <c r="S351" s="32" t="str">
        <f>IF($B351="","",RIGHT($G351*1000+100+COUNTIF($G$2:$G351,$G351),9))</f>
        <v>000712101</v>
      </c>
    </row>
    <row r="352" spans="1:19" ht="18" customHeight="1" x14ac:dyDescent="0.55000000000000004">
      <c r="A352" t="s">
        <v>971</v>
      </c>
      <c r="B352">
        <v>351</v>
      </c>
      <c r="C352" t="s">
        <v>2711</v>
      </c>
      <c r="D352" t="s">
        <v>2712</v>
      </c>
      <c r="E352">
        <v>4</v>
      </c>
      <c r="F352" t="s">
        <v>169</v>
      </c>
      <c r="G352">
        <v>20011220</v>
      </c>
      <c r="H352" t="s">
        <v>2713</v>
      </c>
      <c r="I352" t="s">
        <v>2714</v>
      </c>
      <c r="J352" t="s">
        <v>2715</v>
      </c>
      <c r="K352" t="s">
        <v>72</v>
      </c>
      <c r="M352" s="32">
        <f>IFERROR(IF($B352="","",INDEX(所属情報!$E:$E,MATCH($A352,所属情報!$A:$A,0))),"")</f>
        <v>492200</v>
      </c>
      <c r="N352" s="175" t="str">
        <f t="shared" si="15"/>
        <v>鈴鹿　聖之介 (4)</v>
      </c>
      <c r="O352" s="32" t="str">
        <f t="shared" si="16"/>
        <v>ｽｽﾞｶ ｼｮｳﾉｽｹ</v>
      </c>
      <c r="P352" s="175" t="str">
        <f t="shared" si="17"/>
        <v>SUZUKA Shonosuke (01)</v>
      </c>
      <c r="Q352" s="175" t="str">
        <f>IFERROR(IF($F352="","",INDEX(リスト!$AL:$AL,MATCH($F352,リスト!$AK:$AK,0))),"")</f>
        <v>26</v>
      </c>
      <c r="R352" s="32" t="str">
        <f>IFERROR(IF($K352="","",INDEX(リスト!$AO:$AO,MATCH($K352,リスト!$AN:$AN,0))),"")</f>
        <v>JPN</v>
      </c>
      <c r="S352" s="32" t="str">
        <f>IF($B352="","",RIGHT($G352*1000+100+COUNTIF($G$2:$G352,$G352),9))</f>
        <v>011220101</v>
      </c>
    </row>
    <row r="353" spans="1:19" ht="18" customHeight="1" x14ac:dyDescent="0.55000000000000004">
      <c r="A353" t="s">
        <v>971</v>
      </c>
      <c r="B353">
        <v>352</v>
      </c>
      <c r="C353" t="s">
        <v>2716</v>
      </c>
      <c r="D353" t="s">
        <v>2717</v>
      </c>
      <c r="E353">
        <v>4</v>
      </c>
      <c r="F353" t="s">
        <v>165</v>
      </c>
      <c r="G353">
        <v>20010417</v>
      </c>
      <c r="H353" t="s">
        <v>2718</v>
      </c>
      <c r="I353" t="s">
        <v>2719</v>
      </c>
      <c r="J353" t="s">
        <v>2720</v>
      </c>
      <c r="K353" t="s">
        <v>72</v>
      </c>
      <c r="M353" s="32">
        <f>IFERROR(IF($B353="","",INDEX(所属情報!$E:$E,MATCH($A353,所属情報!$A:$A,0))),"")</f>
        <v>492200</v>
      </c>
      <c r="N353" s="175" t="str">
        <f t="shared" si="15"/>
        <v>岩井　星澄 (4)</v>
      </c>
      <c r="O353" s="32" t="str">
        <f t="shared" si="16"/>
        <v>ｲﾜｲ ｾｲﾄ</v>
      </c>
      <c r="P353" s="175" t="str">
        <f t="shared" si="17"/>
        <v>IWAI Seito (01)</v>
      </c>
      <c r="Q353" s="175" t="str">
        <f>IFERROR(IF($F353="","",INDEX(リスト!$AL:$AL,MATCH($F353,リスト!$AK:$AK,0))),"")</f>
        <v>25</v>
      </c>
      <c r="R353" s="32" t="str">
        <f>IFERROR(IF($K353="","",INDEX(リスト!$AO:$AO,MATCH($K353,リスト!$AN:$AN,0))),"")</f>
        <v>JPN</v>
      </c>
      <c r="S353" s="32" t="str">
        <f>IF($B353="","",RIGHT($G353*1000+100+COUNTIF($G$2:$G353,$G353),9))</f>
        <v>010417101</v>
      </c>
    </row>
    <row r="354" spans="1:19" ht="18" customHeight="1" x14ac:dyDescent="0.55000000000000004">
      <c r="A354" t="s">
        <v>971</v>
      </c>
      <c r="B354">
        <v>353</v>
      </c>
      <c r="C354" t="s">
        <v>2721</v>
      </c>
      <c r="D354" t="s">
        <v>2722</v>
      </c>
      <c r="E354">
        <v>4</v>
      </c>
      <c r="F354" t="s">
        <v>70</v>
      </c>
      <c r="G354">
        <v>20020108</v>
      </c>
      <c r="H354" t="s">
        <v>2723</v>
      </c>
      <c r="I354" t="s">
        <v>2724</v>
      </c>
      <c r="J354" t="s">
        <v>1443</v>
      </c>
      <c r="K354" t="s">
        <v>72</v>
      </c>
      <c r="M354" s="32">
        <f>IFERROR(IF($B354="","",INDEX(所属情報!$E:$E,MATCH($A354,所属情報!$A:$A,0))),"")</f>
        <v>492200</v>
      </c>
      <c r="N354" s="175" t="str">
        <f t="shared" si="15"/>
        <v>蛯澤　快斗 (4)</v>
      </c>
      <c r="O354" s="32" t="str">
        <f t="shared" si="16"/>
        <v>ｴﾋﾞｻﾜ ﾊﾙﾄ</v>
      </c>
      <c r="P354" s="175" t="str">
        <f t="shared" si="17"/>
        <v>EBISAWA Haruto (02)</v>
      </c>
      <c r="Q354" s="175" t="str">
        <f>IFERROR(IF($F354="","",INDEX(リスト!$AL:$AL,MATCH($F354,リスト!$AK:$AK,0))),"")</f>
        <v>01</v>
      </c>
      <c r="R354" s="32" t="str">
        <f>IFERROR(IF($K354="","",INDEX(リスト!$AO:$AO,MATCH($K354,リスト!$AN:$AN,0))),"")</f>
        <v>JPN</v>
      </c>
      <c r="S354" s="32" t="str">
        <f>IF($B354="","",RIGHT($G354*1000+100+COUNTIF($G$2:$G354,$G354),9))</f>
        <v>020108101</v>
      </c>
    </row>
    <row r="355" spans="1:19" ht="18" customHeight="1" x14ac:dyDescent="0.55000000000000004">
      <c r="A355" t="s">
        <v>971</v>
      </c>
      <c r="B355">
        <v>354</v>
      </c>
      <c r="C355" t="s">
        <v>2725</v>
      </c>
      <c r="D355" t="s">
        <v>2726</v>
      </c>
      <c r="E355">
        <v>4</v>
      </c>
      <c r="F355" t="s">
        <v>169</v>
      </c>
      <c r="G355">
        <v>20020227</v>
      </c>
      <c r="H355" t="s">
        <v>2727</v>
      </c>
      <c r="I355" t="s">
        <v>2058</v>
      </c>
      <c r="J355" t="s">
        <v>2728</v>
      </c>
      <c r="K355" t="s">
        <v>72</v>
      </c>
      <c r="M355" s="32">
        <f>IFERROR(IF($B355="","",INDEX(所属情報!$E:$E,MATCH($A355,所属情報!$A:$A,0))),"")</f>
        <v>492200</v>
      </c>
      <c r="N355" s="175" t="str">
        <f t="shared" si="15"/>
        <v>山口　佳晃 (4)</v>
      </c>
      <c r="O355" s="32" t="str">
        <f t="shared" si="16"/>
        <v>ﾔﾏｸﾞﾁ ﾖｼｱｷ</v>
      </c>
      <c r="P355" s="175" t="str">
        <f t="shared" si="17"/>
        <v>YAMAGUCHI Yoshiaki (02)</v>
      </c>
      <c r="Q355" s="175" t="str">
        <f>IFERROR(IF($F355="","",INDEX(リスト!$AL:$AL,MATCH($F355,リスト!$AK:$AK,0))),"")</f>
        <v>26</v>
      </c>
      <c r="R355" s="32" t="str">
        <f>IFERROR(IF($K355="","",INDEX(リスト!$AO:$AO,MATCH($K355,リスト!$AN:$AN,0))),"")</f>
        <v>JPN</v>
      </c>
      <c r="S355" s="32" t="str">
        <f>IF($B355="","",RIGHT($G355*1000+100+COUNTIF($G$2:$G355,$G355),9))</f>
        <v>020227101</v>
      </c>
    </row>
    <row r="356" spans="1:19" ht="18" customHeight="1" x14ac:dyDescent="0.55000000000000004">
      <c r="A356" t="s">
        <v>971</v>
      </c>
      <c r="B356">
        <v>355</v>
      </c>
      <c r="C356" t="s">
        <v>2729</v>
      </c>
      <c r="D356" t="s">
        <v>2730</v>
      </c>
      <c r="E356">
        <v>4</v>
      </c>
      <c r="F356" t="s">
        <v>169</v>
      </c>
      <c r="G356">
        <v>20010803</v>
      </c>
      <c r="H356" t="s">
        <v>2731</v>
      </c>
      <c r="I356" t="s">
        <v>2732</v>
      </c>
      <c r="J356" t="s">
        <v>1853</v>
      </c>
      <c r="K356" t="s">
        <v>72</v>
      </c>
      <c r="M356" s="32">
        <f>IFERROR(IF($B356="","",INDEX(所属情報!$E:$E,MATCH($A356,所属情報!$A:$A,0))),"")</f>
        <v>492200</v>
      </c>
      <c r="N356" s="175" t="str">
        <f t="shared" si="15"/>
        <v>樋口　航生 (4)</v>
      </c>
      <c r="O356" s="32" t="str">
        <f t="shared" si="16"/>
        <v>ﾋｸﾞﾁ ｺｳｷ</v>
      </c>
      <c r="P356" s="175" t="str">
        <f t="shared" si="17"/>
        <v>HIGUCHI Koki (01)</v>
      </c>
      <c r="Q356" s="175" t="str">
        <f>IFERROR(IF($F356="","",INDEX(リスト!$AL:$AL,MATCH($F356,リスト!$AK:$AK,0))),"")</f>
        <v>26</v>
      </c>
      <c r="R356" s="32" t="str">
        <f>IFERROR(IF($K356="","",INDEX(リスト!$AO:$AO,MATCH($K356,リスト!$AN:$AN,0))),"")</f>
        <v>JPN</v>
      </c>
      <c r="S356" s="32" t="str">
        <f>IF($B356="","",RIGHT($G356*1000+100+COUNTIF($G$2:$G356,$G356),9))</f>
        <v>010803102</v>
      </c>
    </row>
    <row r="357" spans="1:19" ht="18" customHeight="1" x14ac:dyDescent="0.55000000000000004">
      <c r="A357" t="s">
        <v>971</v>
      </c>
      <c r="B357">
        <v>356</v>
      </c>
      <c r="C357" t="s">
        <v>2733</v>
      </c>
      <c r="D357" t="s">
        <v>2734</v>
      </c>
      <c r="E357">
        <v>4</v>
      </c>
      <c r="F357" t="s">
        <v>169</v>
      </c>
      <c r="G357">
        <v>20010509</v>
      </c>
      <c r="H357" t="s">
        <v>2735</v>
      </c>
      <c r="I357" t="s">
        <v>2736</v>
      </c>
      <c r="J357" t="s">
        <v>1539</v>
      </c>
      <c r="K357" t="s">
        <v>72</v>
      </c>
      <c r="M357" s="32">
        <f>IFERROR(IF($B357="","",INDEX(所属情報!$E:$E,MATCH($A357,所属情報!$A:$A,0))),"")</f>
        <v>492200</v>
      </c>
      <c r="N357" s="175" t="str">
        <f t="shared" si="15"/>
        <v>花満　星哉 (4)</v>
      </c>
      <c r="O357" s="32" t="str">
        <f t="shared" si="16"/>
        <v>ﾊﾅﾐﾂ ｾｲﾔ</v>
      </c>
      <c r="P357" s="175" t="str">
        <f t="shared" si="17"/>
        <v>HANAMITSU Seiya (01)</v>
      </c>
      <c r="Q357" s="175" t="str">
        <f>IFERROR(IF($F357="","",INDEX(リスト!$AL:$AL,MATCH($F357,リスト!$AK:$AK,0))),"")</f>
        <v>26</v>
      </c>
      <c r="R357" s="32" t="str">
        <f>IFERROR(IF($K357="","",INDEX(リスト!$AO:$AO,MATCH($K357,リスト!$AN:$AN,0))),"")</f>
        <v>JPN</v>
      </c>
      <c r="S357" s="32" t="str">
        <f>IF($B357="","",RIGHT($G357*1000+100+COUNTIF($G$2:$G357,$G357),9))</f>
        <v>010509102</v>
      </c>
    </row>
    <row r="358" spans="1:19" ht="18" customHeight="1" x14ac:dyDescent="0.55000000000000004">
      <c r="A358" t="s">
        <v>971</v>
      </c>
      <c r="B358">
        <v>357</v>
      </c>
      <c r="C358" t="s">
        <v>2737</v>
      </c>
      <c r="D358" t="s">
        <v>2738</v>
      </c>
      <c r="E358">
        <v>4</v>
      </c>
      <c r="F358" t="s">
        <v>197</v>
      </c>
      <c r="G358">
        <v>20011125</v>
      </c>
      <c r="H358" t="s">
        <v>2739</v>
      </c>
      <c r="I358" t="s">
        <v>2740</v>
      </c>
      <c r="J358" t="s">
        <v>2741</v>
      </c>
      <c r="K358" t="s">
        <v>72</v>
      </c>
      <c r="M358" s="32">
        <f>IFERROR(IF($B358="","",INDEX(所属情報!$E:$E,MATCH($A358,所属情報!$A:$A,0))),"")</f>
        <v>492200</v>
      </c>
      <c r="N358" s="175" t="str">
        <f t="shared" si="15"/>
        <v>桐畑　創一 (4)</v>
      </c>
      <c r="O358" s="32" t="str">
        <f t="shared" si="16"/>
        <v>ｷﾘﾊﾀ ｿｳｲﾁ</v>
      </c>
      <c r="P358" s="175" t="str">
        <f t="shared" si="17"/>
        <v>KIRIHATA Soichi (01)</v>
      </c>
      <c r="Q358" s="175" t="str">
        <f>IFERROR(IF($F358="","",INDEX(リスト!$AL:$AL,MATCH($F358,リスト!$AK:$AK,0))),"")</f>
        <v>33</v>
      </c>
      <c r="R358" s="32" t="str">
        <f>IFERROR(IF($K358="","",INDEX(リスト!$AO:$AO,MATCH($K358,リスト!$AN:$AN,0))),"")</f>
        <v>JPN</v>
      </c>
      <c r="S358" s="32" t="str">
        <f>IF($B358="","",RIGHT($G358*1000+100+COUNTIF($G$2:$G358,$G358),9))</f>
        <v>011125101</v>
      </c>
    </row>
    <row r="359" spans="1:19" ht="18" customHeight="1" x14ac:dyDescent="0.55000000000000004">
      <c r="A359" t="s">
        <v>971</v>
      </c>
      <c r="B359">
        <v>358</v>
      </c>
      <c r="C359" t="s">
        <v>2742</v>
      </c>
      <c r="D359" t="s">
        <v>2743</v>
      </c>
      <c r="E359">
        <v>4</v>
      </c>
      <c r="F359" t="s">
        <v>201</v>
      </c>
      <c r="G359">
        <v>20011023</v>
      </c>
      <c r="H359" t="s">
        <v>2744</v>
      </c>
      <c r="I359" t="s">
        <v>2745</v>
      </c>
      <c r="J359" t="s">
        <v>2668</v>
      </c>
      <c r="K359" t="s">
        <v>72</v>
      </c>
      <c r="M359" s="32">
        <f>IFERROR(IF($B359="","",INDEX(所属情報!$E:$E,MATCH($A359,所属情報!$A:$A,0))),"")</f>
        <v>492200</v>
      </c>
      <c r="N359" s="175" t="str">
        <f t="shared" si="15"/>
        <v>藤本　皓士 (4)</v>
      </c>
      <c r="O359" s="32" t="str">
        <f t="shared" si="16"/>
        <v>ﾌｼﾞﾓﾄ ｺｳｼ</v>
      </c>
      <c r="P359" s="175" t="str">
        <f t="shared" si="17"/>
        <v>FUJIMOTO Koshi (01)</v>
      </c>
      <c r="Q359" s="175" t="str">
        <f>IFERROR(IF($F359="","",INDEX(リスト!$AL:$AL,MATCH($F359,リスト!$AK:$AK,0))),"")</f>
        <v>34</v>
      </c>
      <c r="R359" s="32" t="str">
        <f>IFERROR(IF($K359="","",INDEX(リスト!$AO:$AO,MATCH($K359,リスト!$AN:$AN,0))),"")</f>
        <v>JPN</v>
      </c>
      <c r="S359" s="32" t="str">
        <f>IF($B359="","",RIGHT($G359*1000+100+COUNTIF($G$2:$G359,$G359),9))</f>
        <v>011023102</v>
      </c>
    </row>
    <row r="360" spans="1:19" ht="18" customHeight="1" x14ac:dyDescent="0.55000000000000004">
      <c r="A360" t="s">
        <v>971</v>
      </c>
      <c r="B360">
        <v>359</v>
      </c>
      <c r="C360" t="s">
        <v>2746</v>
      </c>
      <c r="D360" t="s">
        <v>2747</v>
      </c>
      <c r="E360">
        <v>4</v>
      </c>
      <c r="F360" t="s">
        <v>157</v>
      </c>
      <c r="G360">
        <v>20001006</v>
      </c>
      <c r="H360" t="s">
        <v>2748</v>
      </c>
      <c r="I360" t="s">
        <v>2749</v>
      </c>
      <c r="J360" t="s">
        <v>1355</v>
      </c>
      <c r="K360" t="s">
        <v>72</v>
      </c>
      <c r="M360" s="32">
        <f>IFERROR(IF($B360="","",INDEX(所属情報!$E:$E,MATCH($A360,所属情報!$A:$A,0))),"")</f>
        <v>492200</v>
      </c>
      <c r="N360" s="175" t="str">
        <f t="shared" si="15"/>
        <v>小塚　創太 (4)</v>
      </c>
      <c r="O360" s="32" t="str">
        <f t="shared" si="16"/>
        <v>ｺﾂﾞｶ ｿｳﾀ</v>
      </c>
      <c r="P360" s="175" t="str">
        <f t="shared" si="17"/>
        <v>KOZUKA Sota (00)</v>
      </c>
      <c r="Q360" s="175" t="str">
        <f>IFERROR(IF($F360="","",INDEX(リスト!$AL:$AL,MATCH($F360,リスト!$AK:$AK,0))),"")</f>
        <v>23</v>
      </c>
      <c r="R360" s="32" t="str">
        <f>IFERROR(IF($K360="","",INDEX(リスト!$AO:$AO,MATCH($K360,リスト!$AN:$AN,0))),"")</f>
        <v>JPN</v>
      </c>
      <c r="S360" s="32" t="str">
        <f>IF($B360="","",RIGHT($G360*1000+100+COUNTIF($G$2:$G360,$G360),9))</f>
        <v>001006101</v>
      </c>
    </row>
    <row r="361" spans="1:19" ht="18" customHeight="1" x14ac:dyDescent="0.55000000000000004">
      <c r="A361" t="s">
        <v>971</v>
      </c>
      <c r="B361">
        <v>360</v>
      </c>
      <c r="C361" t="s">
        <v>2750</v>
      </c>
      <c r="D361" t="s">
        <v>2751</v>
      </c>
      <c r="E361">
        <v>4</v>
      </c>
      <c r="F361" t="s">
        <v>177</v>
      </c>
      <c r="G361">
        <v>20000405</v>
      </c>
      <c r="H361" t="s">
        <v>2752</v>
      </c>
      <c r="I361" t="s">
        <v>2753</v>
      </c>
      <c r="J361" t="s">
        <v>1258</v>
      </c>
      <c r="K361" t="s">
        <v>72</v>
      </c>
      <c r="M361" s="32">
        <f>IFERROR(IF($B361="","",INDEX(所属情報!$E:$E,MATCH($A361,所属情報!$A:$A,0))),"")</f>
        <v>492200</v>
      </c>
      <c r="N361" s="175" t="str">
        <f t="shared" si="15"/>
        <v>今関　康明 (4)</v>
      </c>
      <c r="O361" s="32" t="str">
        <f t="shared" si="16"/>
        <v>ｲﾏｾﾞｷ ﾔｽｱｷ</v>
      </c>
      <c r="P361" s="175" t="str">
        <f t="shared" si="17"/>
        <v>IMAZEKI Yasuaki (00)</v>
      </c>
      <c r="Q361" s="175" t="str">
        <f>IFERROR(IF($F361="","",INDEX(リスト!$AL:$AL,MATCH($F361,リスト!$AK:$AK,0))),"")</f>
        <v>28</v>
      </c>
      <c r="R361" s="32" t="str">
        <f>IFERROR(IF($K361="","",INDEX(リスト!$AO:$AO,MATCH($K361,リスト!$AN:$AN,0))),"")</f>
        <v>JPN</v>
      </c>
      <c r="S361" s="32" t="str">
        <f>IF($B361="","",RIGHT($G361*1000+100+COUNTIF($G$2:$G361,$G361),9))</f>
        <v>000405101</v>
      </c>
    </row>
    <row r="362" spans="1:19" ht="18" customHeight="1" x14ac:dyDescent="0.55000000000000004">
      <c r="A362" t="s">
        <v>971</v>
      </c>
      <c r="B362">
        <v>361</v>
      </c>
      <c r="C362" t="s">
        <v>2754</v>
      </c>
      <c r="D362" t="s">
        <v>2755</v>
      </c>
      <c r="E362">
        <v>4</v>
      </c>
      <c r="F362" t="s">
        <v>137</v>
      </c>
      <c r="G362">
        <v>20010429</v>
      </c>
      <c r="H362" t="s">
        <v>2756</v>
      </c>
      <c r="I362" t="s">
        <v>1237</v>
      </c>
      <c r="J362" t="s">
        <v>1272</v>
      </c>
      <c r="K362" t="s">
        <v>72</v>
      </c>
      <c r="M362" s="32">
        <f>IFERROR(IF($B362="","",INDEX(所属情報!$E:$E,MATCH($A362,所属情報!$A:$A,0))),"")</f>
        <v>492200</v>
      </c>
      <c r="N362" s="175" t="str">
        <f t="shared" si="15"/>
        <v>小林　一稀 (4)</v>
      </c>
      <c r="O362" s="32" t="str">
        <f t="shared" si="16"/>
        <v>ｺﾊﾞﾔｼ ｶｽﾞｷ</v>
      </c>
      <c r="P362" s="175" t="str">
        <f t="shared" si="17"/>
        <v>KOBAYASHI Kazuki (01)</v>
      </c>
      <c r="Q362" s="175" t="str">
        <f>IFERROR(IF($F362="","",INDEX(リスト!$AL:$AL,MATCH($F362,リスト!$AK:$AK,0))),"")</f>
        <v>18</v>
      </c>
      <c r="R362" s="32" t="str">
        <f>IFERROR(IF($K362="","",INDEX(リスト!$AO:$AO,MATCH($K362,リスト!$AN:$AN,0))),"")</f>
        <v>JPN</v>
      </c>
      <c r="S362" s="32" t="str">
        <f>IF($B362="","",RIGHT($G362*1000+100+COUNTIF($G$2:$G362,$G362),9))</f>
        <v>010429101</v>
      </c>
    </row>
    <row r="363" spans="1:19" ht="18" customHeight="1" x14ac:dyDescent="0.55000000000000004">
      <c r="A363" t="s">
        <v>971</v>
      </c>
      <c r="B363">
        <v>362</v>
      </c>
      <c r="C363" t="s">
        <v>2757</v>
      </c>
      <c r="D363" t="s">
        <v>2758</v>
      </c>
      <c r="E363">
        <v>4</v>
      </c>
      <c r="F363" t="s">
        <v>177</v>
      </c>
      <c r="G363">
        <v>20011025</v>
      </c>
      <c r="H363" t="s">
        <v>2759</v>
      </c>
      <c r="I363" t="s">
        <v>1242</v>
      </c>
      <c r="J363" t="s">
        <v>1223</v>
      </c>
      <c r="K363" t="s">
        <v>72</v>
      </c>
      <c r="M363" s="32">
        <f>IFERROR(IF($B363="","",INDEX(所属情報!$E:$E,MATCH($A363,所属情報!$A:$A,0))),"")</f>
        <v>492200</v>
      </c>
      <c r="N363" s="175" t="str">
        <f t="shared" si="15"/>
        <v>清水　優輝 (4)</v>
      </c>
      <c r="O363" s="32" t="str">
        <f t="shared" si="16"/>
        <v>ｼﾐｽﾞ ﾕｳｷ</v>
      </c>
      <c r="P363" s="175" t="str">
        <f t="shared" si="17"/>
        <v>SHIMIZU Yuki (01)</v>
      </c>
      <c r="Q363" s="175" t="str">
        <f>IFERROR(IF($F363="","",INDEX(リスト!$AL:$AL,MATCH($F363,リスト!$AK:$AK,0))),"")</f>
        <v>28</v>
      </c>
      <c r="R363" s="32" t="str">
        <f>IFERROR(IF($K363="","",INDEX(リスト!$AO:$AO,MATCH($K363,リスト!$AN:$AN,0))),"")</f>
        <v>JPN</v>
      </c>
      <c r="S363" s="32" t="str">
        <f>IF($B363="","",RIGHT($G363*1000+100+COUNTIF($G$2:$G363,$G363),9))</f>
        <v>011025101</v>
      </c>
    </row>
    <row r="364" spans="1:19" ht="18" customHeight="1" x14ac:dyDescent="0.55000000000000004">
      <c r="A364" t="s">
        <v>971</v>
      </c>
      <c r="B364">
        <v>363</v>
      </c>
      <c r="C364" t="s">
        <v>2760</v>
      </c>
      <c r="D364" t="s">
        <v>2761</v>
      </c>
      <c r="E364">
        <v>4</v>
      </c>
      <c r="F364" t="s">
        <v>173</v>
      </c>
      <c r="G364">
        <v>20000805</v>
      </c>
      <c r="H364" t="s">
        <v>2762</v>
      </c>
      <c r="I364" t="s">
        <v>2763</v>
      </c>
      <c r="J364" t="s">
        <v>1272</v>
      </c>
      <c r="K364" t="s">
        <v>72</v>
      </c>
      <c r="M364" s="32">
        <f>IFERROR(IF($B364="","",INDEX(所属情報!$E:$E,MATCH($A364,所属情報!$A:$A,0))),"")</f>
        <v>492200</v>
      </c>
      <c r="N364" s="175" t="str">
        <f t="shared" si="15"/>
        <v>稲田　和樹 (4)</v>
      </c>
      <c r="O364" s="32" t="str">
        <f t="shared" si="16"/>
        <v>ｲﾅﾀﾞ ｶｽﾞｷ</v>
      </c>
      <c r="P364" s="175" t="str">
        <f t="shared" si="17"/>
        <v>INADA Kazuki (00)</v>
      </c>
      <c r="Q364" s="175" t="str">
        <f>IFERROR(IF($F364="","",INDEX(リスト!$AL:$AL,MATCH($F364,リスト!$AK:$AK,0))),"")</f>
        <v>27</v>
      </c>
      <c r="R364" s="32" t="str">
        <f>IFERROR(IF($K364="","",INDEX(リスト!$AO:$AO,MATCH($K364,リスト!$AN:$AN,0))),"")</f>
        <v>JPN</v>
      </c>
      <c r="S364" s="32" t="str">
        <f>IF($B364="","",RIGHT($G364*1000+100+COUNTIF($G$2:$G364,$G364),9))</f>
        <v>000805101</v>
      </c>
    </row>
    <row r="365" spans="1:19" ht="18" customHeight="1" x14ac:dyDescent="0.55000000000000004">
      <c r="A365" t="s">
        <v>971</v>
      </c>
      <c r="B365">
        <v>364</v>
      </c>
      <c r="C365" t="s">
        <v>2764</v>
      </c>
      <c r="D365" t="s">
        <v>2765</v>
      </c>
      <c r="E365">
        <v>4</v>
      </c>
      <c r="F365" t="s">
        <v>153</v>
      </c>
      <c r="G365">
        <v>20010709</v>
      </c>
      <c r="H365" t="s">
        <v>2766</v>
      </c>
      <c r="I365" t="s">
        <v>2767</v>
      </c>
      <c r="J365" t="s">
        <v>2768</v>
      </c>
      <c r="K365" t="s">
        <v>72</v>
      </c>
      <c r="M365" s="32">
        <f>IFERROR(IF($B365="","",INDEX(所属情報!$E:$E,MATCH($A365,所属情報!$A:$A,0))),"")</f>
        <v>492200</v>
      </c>
      <c r="N365" s="175" t="str">
        <f t="shared" si="15"/>
        <v>朝日　靖博 (4)</v>
      </c>
      <c r="O365" s="32" t="str">
        <f t="shared" si="16"/>
        <v>ｱｻﾋ ﾔｽﾋﾛ</v>
      </c>
      <c r="P365" s="175" t="str">
        <f t="shared" si="17"/>
        <v>ASAHI Yasuhiro (01)</v>
      </c>
      <c r="Q365" s="175" t="str">
        <f>IFERROR(IF($F365="","",INDEX(リスト!$AL:$AL,MATCH($F365,リスト!$AK:$AK,0))),"")</f>
        <v>22</v>
      </c>
      <c r="R365" s="32" t="str">
        <f>IFERROR(IF($K365="","",INDEX(リスト!$AO:$AO,MATCH($K365,リスト!$AN:$AN,0))),"")</f>
        <v>JPN</v>
      </c>
      <c r="S365" s="32" t="str">
        <f>IF($B365="","",RIGHT($G365*1000+100+COUNTIF($G$2:$G365,$G365),9))</f>
        <v>010709103</v>
      </c>
    </row>
    <row r="366" spans="1:19" ht="18" customHeight="1" x14ac:dyDescent="0.55000000000000004">
      <c r="A366" t="s">
        <v>971</v>
      </c>
      <c r="B366">
        <v>365</v>
      </c>
      <c r="C366" t="s">
        <v>2769</v>
      </c>
      <c r="D366" t="s">
        <v>2770</v>
      </c>
      <c r="E366">
        <v>4</v>
      </c>
      <c r="F366" t="s">
        <v>197</v>
      </c>
      <c r="G366">
        <v>20010415</v>
      </c>
      <c r="H366" t="s">
        <v>2771</v>
      </c>
      <c r="I366" t="s">
        <v>2772</v>
      </c>
      <c r="J366" t="s">
        <v>2773</v>
      </c>
      <c r="K366" t="s">
        <v>72</v>
      </c>
      <c r="M366" s="32">
        <f>IFERROR(IF($B366="","",INDEX(所属情報!$E:$E,MATCH($A366,所属情報!$A:$A,0))),"")</f>
        <v>492200</v>
      </c>
      <c r="N366" s="175" t="str">
        <f t="shared" si="15"/>
        <v>西山　在喜 (4)</v>
      </c>
      <c r="O366" s="32" t="str">
        <f t="shared" si="16"/>
        <v>ﾆｼﾔﾏ ｱﾘｷ</v>
      </c>
      <c r="P366" s="175" t="str">
        <f t="shared" si="17"/>
        <v>NISHIYAMA Ariki (01)</v>
      </c>
      <c r="Q366" s="175" t="str">
        <f>IFERROR(IF($F366="","",INDEX(リスト!$AL:$AL,MATCH($F366,リスト!$AK:$AK,0))),"")</f>
        <v>33</v>
      </c>
      <c r="R366" s="32" t="str">
        <f>IFERROR(IF($K366="","",INDEX(リスト!$AO:$AO,MATCH($K366,リスト!$AN:$AN,0))),"")</f>
        <v>JPN</v>
      </c>
      <c r="S366" s="32" t="str">
        <f>IF($B366="","",RIGHT($G366*1000+100+COUNTIF($G$2:$G366,$G366),9))</f>
        <v>010415101</v>
      </c>
    </row>
    <row r="367" spans="1:19" ht="18" customHeight="1" x14ac:dyDescent="0.55000000000000004">
      <c r="A367" t="s">
        <v>971</v>
      </c>
      <c r="B367">
        <v>366</v>
      </c>
      <c r="C367" t="s">
        <v>2774</v>
      </c>
      <c r="D367" t="s">
        <v>2775</v>
      </c>
      <c r="E367">
        <v>3</v>
      </c>
      <c r="F367" t="s">
        <v>177</v>
      </c>
      <c r="G367">
        <v>19990824</v>
      </c>
      <c r="H367" t="s">
        <v>2776</v>
      </c>
      <c r="I367" t="s">
        <v>2777</v>
      </c>
      <c r="J367" t="s">
        <v>2660</v>
      </c>
      <c r="K367" t="s">
        <v>72</v>
      </c>
      <c r="M367" s="32">
        <f>IFERROR(IF($B367="","",INDEX(所属情報!$E:$E,MATCH($A367,所属情報!$A:$A,0))),"")</f>
        <v>492200</v>
      </c>
      <c r="N367" s="175" t="str">
        <f t="shared" si="15"/>
        <v>深田　進大郎 (3)</v>
      </c>
      <c r="O367" s="32" t="str">
        <f t="shared" si="16"/>
        <v>ﾌｶﾀ ｼﾝﾀﾛｳ</v>
      </c>
      <c r="P367" s="175" t="str">
        <f t="shared" si="17"/>
        <v>FUKATA Shintaro (99)</v>
      </c>
      <c r="Q367" s="175" t="str">
        <f>IFERROR(IF($F367="","",INDEX(リスト!$AL:$AL,MATCH($F367,リスト!$AK:$AK,0))),"")</f>
        <v>28</v>
      </c>
      <c r="R367" s="32" t="str">
        <f>IFERROR(IF($K367="","",INDEX(リスト!$AO:$AO,MATCH($K367,リスト!$AN:$AN,0))),"")</f>
        <v>JPN</v>
      </c>
      <c r="S367" s="32" t="str">
        <f>IF($B367="","",RIGHT($G367*1000+100+COUNTIF($G$2:$G367,$G367),9))</f>
        <v>990824101</v>
      </c>
    </row>
    <row r="368" spans="1:19" ht="18" customHeight="1" x14ac:dyDescent="0.55000000000000004">
      <c r="A368" t="s">
        <v>971</v>
      </c>
      <c r="B368">
        <v>367</v>
      </c>
      <c r="C368" t="s">
        <v>2778</v>
      </c>
      <c r="D368" t="s">
        <v>2779</v>
      </c>
      <c r="E368">
        <v>3</v>
      </c>
      <c r="F368" t="s">
        <v>157</v>
      </c>
      <c r="G368">
        <v>20020519</v>
      </c>
      <c r="H368" t="s">
        <v>2780</v>
      </c>
      <c r="I368" t="s">
        <v>1291</v>
      </c>
      <c r="J368" t="s">
        <v>2781</v>
      </c>
      <c r="K368" t="s">
        <v>72</v>
      </c>
      <c r="M368" s="32">
        <f>IFERROR(IF($B368="","",INDEX(所属情報!$E:$E,MATCH($A368,所属情報!$A:$A,0))),"")</f>
        <v>492200</v>
      </c>
      <c r="N368" s="175" t="str">
        <f t="shared" si="15"/>
        <v>小島　健誠 (3)</v>
      </c>
      <c r="O368" s="32" t="str">
        <f t="shared" si="16"/>
        <v>ｺｼﾞﾏ ｹﾝｾｲ</v>
      </c>
      <c r="P368" s="175" t="str">
        <f t="shared" si="17"/>
        <v>KOJIMA Kensei (02)</v>
      </c>
      <c r="Q368" s="175" t="str">
        <f>IFERROR(IF($F368="","",INDEX(リスト!$AL:$AL,MATCH($F368,リスト!$AK:$AK,0))),"")</f>
        <v>23</v>
      </c>
      <c r="R368" s="32" t="str">
        <f>IFERROR(IF($K368="","",INDEX(リスト!$AO:$AO,MATCH($K368,リスト!$AN:$AN,0))),"")</f>
        <v>JPN</v>
      </c>
      <c r="S368" s="32" t="str">
        <f>IF($B368="","",RIGHT($G368*1000+100+COUNTIF($G$2:$G368,$G368),9))</f>
        <v>020519102</v>
      </c>
    </row>
    <row r="369" spans="1:19" ht="18" customHeight="1" x14ac:dyDescent="0.55000000000000004">
      <c r="A369" t="s">
        <v>971</v>
      </c>
      <c r="B369">
        <v>368</v>
      </c>
      <c r="C369" t="s">
        <v>2782</v>
      </c>
      <c r="D369" t="s">
        <v>2783</v>
      </c>
      <c r="E369">
        <v>3</v>
      </c>
      <c r="F369" t="s">
        <v>165</v>
      </c>
      <c r="G369">
        <v>20020810</v>
      </c>
      <c r="H369" t="s">
        <v>2784</v>
      </c>
      <c r="I369" t="s">
        <v>1433</v>
      </c>
      <c r="J369" t="s">
        <v>2785</v>
      </c>
      <c r="K369" t="s">
        <v>72</v>
      </c>
      <c r="M369" s="32">
        <f>IFERROR(IF($B369="","",INDEX(所属情報!$E:$E,MATCH($A369,所属情報!$A:$A,0))),"")</f>
        <v>492200</v>
      </c>
      <c r="N369" s="175" t="str">
        <f t="shared" si="15"/>
        <v>西村　晟太朗 (3)</v>
      </c>
      <c r="O369" s="32" t="str">
        <f t="shared" si="16"/>
        <v>ﾆｼﾑﾗ ｾｲﾀﾛｳ</v>
      </c>
      <c r="P369" s="175" t="str">
        <f t="shared" si="17"/>
        <v>NISHIMURA Seitaro (02)</v>
      </c>
      <c r="Q369" s="175" t="str">
        <f>IFERROR(IF($F369="","",INDEX(リスト!$AL:$AL,MATCH($F369,リスト!$AK:$AK,0))),"")</f>
        <v>25</v>
      </c>
      <c r="R369" s="32" t="str">
        <f>IFERROR(IF($K369="","",INDEX(リスト!$AO:$AO,MATCH($K369,リスト!$AN:$AN,0))),"")</f>
        <v>JPN</v>
      </c>
      <c r="S369" s="32" t="str">
        <f>IF($B369="","",RIGHT($G369*1000+100+COUNTIF($G$2:$G369,$G369),9))</f>
        <v>020810101</v>
      </c>
    </row>
    <row r="370" spans="1:19" ht="18" customHeight="1" x14ac:dyDescent="0.55000000000000004">
      <c r="A370" t="s">
        <v>971</v>
      </c>
      <c r="B370">
        <v>369</v>
      </c>
      <c r="C370" t="s">
        <v>2786</v>
      </c>
      <c r="D370" t="s">
        <v>2787</v>
      </c>
      <c r="E370">
        <v>3</v>
      </c>
      <c r="F370" t="s">
        <v>177</v>
      </c>
      <c r="G370">
        <v>20020902</v>
      </c>
      <c r="H370" t="s">
        <v>2788</v>
      </c>
      <c r="I370" t="s">
        <v>2789</v>
      </c>
      <c r="J370" t="s">
        <v>2660</v>
      </c>
      <c r="K370" t="s">
        <v>72</v>
      </c>
      <c r="M370" s="32">
        <f>IFERROR(IF($B370="","",INDEX(所属情報!$E:$E,MATCH($A370,所属情報!$A:$A,0))),"")</f>
        <v>492200</v>
      </c>
      <c r="N370" s="175" t="str">
        <f t="shared" si="15"/>
        <v>松田　慎太郎 (3)</v>
      </c>
      <c r="O370" s="32" t="str">
        <f t="shared" si="16"/>
        <v>ﾏﾂﾀﾞ ｼﾝﾀﾛｳ</v>
      </c>
      <c r="P370" s="175" t="str">
        <f t="shared" si="17"/>
        <v>MATSUDA Shintaro (02)</v>
      </c>
      <c r="Q370" s="175" t="str">
        <f>IFERROR(IF($F370="","",INDEX(リスト!$AL:$AL,MATCH($F370,リスト!$AK:$AK,0))),"")</f>
        <v>28</v>
      </c>
      <c r="R370" s="32" t="str">
        <f>IFERROR(IF($K370="","",INDEX(リスト!$AO:$AO,MATCH($K370,リスト!$AN:$AN,0))),"")</f>
        <v>JPN</v>
      </c>
      <c r="S370" s="32" t="str">
        <f>IF($B370="","",RIGHT($G370*1000+100+COUNTIF($G$2:$G370,$G370),9))</f>
        <v>020902101</v>
      </c>
    </row>
    <row r="371" spans="1:19" ht="18" customHeight="1" x14ac:dyDescent="0.55000000000000004">
      <c r="A371" t="s">
        <v>971</v>
      </c>
      <c r="B371">
        <v>370</v>
      </c>
      <c r="C371" t="s">
        <v>2790</v>
      </c>
      <c r="D371" t="s">
        <v>2791</v>
      </c>
      <c r="E371">
        <v>3</v>
      </c>
      <c r="F371" t="s">
        <v>181</v>
      </c>
      <c r="G371">
        <v>20020721</v>
      </c>
      <c r="H371" t="s">
        <v>2792</v>
      </c>
      <c r="I371" t="s">
        <v>2793</v>
      </c>
      <c r="J371" t="s">
        <v>1651</v>
      </c>
      <c r="K371" t="s">
        <v>72</v>
      </c>
      <c r="M371" s="32">
        <f>IFERROR(IF($B371="","",INDEX(所属情報!$E:$E,MATCH($A371,所属情報!$A:$A,0))),"")</f>
        <v>492200</v>
      </c>
      <c r="N371" s="175" t="str">
        <f t="shared" si="15"/>
        <v>大森　駿斗 (3)</v>
      </c>
      <c r="O371" s="32" t="str">
        <f t="shared" si="16"/>
        <v>ｵｵﾓﾘ ﾊﾔﾄ</v>
      </c>
      <c r="P371" s="175" t="str">
        <f t="shared" si="17"/>
        <v>OMORI Hayato (02)</v>
      </c>
      <c r="Q371" s="175" t="str">
        <f>IFERROR(IF($F371="","",INDEX(リスト!$AL:$AL,MATCH($F371,リスト!$AK:$AK,0))),"")</f>
        <v>29</v>
      </c>
      <c r="R371" s="32" t="str">
        <f>IFERROR(IF($K371="","",INDEX(リスト!$AO:$AO,MATCH($K371,リスト!$AN:$AN,0))),"")</f>
        <v>JPN</v>
      </c>
      <c r="S371" s="32" t="str">
        <f>IF($B371="","",RIGHT($G371*1000+100+COUNTIF($G$2:$G371,$G371),9))</f>
        <v>020721101</v>
      </c>
    </row>
    <row r="372" spans="1:19" ht="18" customHeight="1" x14ac:dyDescent="0.55000000000000004">
      <c r="A372" t="s">
        <v>971</v>
      </c>
      <c r="B372">
        <v>371</v>
      </c>
      <c r="C372" t="s">
        <v>2794</v>
      </c>
      <c r="D372" t="s">
        <v>2795</v>
      </c>
      <c r="E372">
        <v>3</v>
      </c>
      <c r="F372" t="s">
        <v>169</v>
      </c>
      <c r="G372">
        <v>20030125</v>
      </c>
      <c r="H372" t="s">
        <v>2796</v>
      </c>
      <c r="I372" t="s">
        <v>2797</v>
      </c>
      <c r="J372" t="s">
        <v>1424</v>
      </c>
      <c r="K372" t="s">
        <v>72</v>
      </c>
      <c r="M372" s="32">
        <f>IFERROR(IF($B372="","",INDEX(所属情報!$E:$E,MATCH($A372,所属情報!$A:$A,0))),"")</f>
        <v>492200</v>
      </c>
      <c r="N372" s="175" t="str">
        <f t="shared" si="15"/>
        <v>山﨑　皓太 (3)</v>
      </c>
      <c r="O372" s="32" t="str">
        <f t="shared" si="16"/>
        <v>ﾔﾏｻｷ ｺｳﾀ</v>
      </c>
      <c r="P372" s="175" t="str">
        <f t="shared" si="17"/>
        <v>YAMASAKI Kota (03)</v>
      </c>
      <c r="Q372" s="175" t="str">
        <f>IFERROR(IF($F372="","",INDEX(リスト!$AL:$AL,MATCH($F372,リスト!$AK:$AK,0))),"")</f>
        <v>26</v>
      </c>
      <c r="R372" s="32" t="str">
        <f>IFERROR(IF($K372="","",INDEX(リスト!$AO:$AO,MATCH($K372,リスト!$AN:$AN,0))),"")</f>
        <v>JPN</v>
      </c>
      <c r="S372" s="32" t="str">
        <f>IF($B372="","",RIGHT($G372*1000+100+COUNTIF($G$2:$G372,$G372),9))</f>
        <v>030125101</v>
      </c>
    </row>
    <row r="373" spans="1:19" ht="18" customHeight="1" x14ac:dyDescent="0.55000000000000004">
      <c r="A373" t="s">
        <v>971</v>
      </c>
      <c r="B373">
        <v>372</v>
      </c>
      <c r="C373" t="s">
        <v>2798</v>
      </c>
      <c r="D373" t="s">
        <v>2799</v>
      </c>
      <c r="E373">
        <v>3</v>
      </c>
      <c r="F373" t="s">
        <v>181</v>
      </c>
      <c r="G373">
        <v>20020819</v>
      </c>
      <c r="H373" t="s">
        <v>2800</v>
      </c>
      <c r="I373" t="s">
        <v>2801</v>
      </c>
      <c r="J373" t="s">
        <v>1526</v>
      </c>
      <c r="K373" t="s">
        <v>72</v>
      </c>
      <c r="M373" s="32">
        <f>IFERROR(IF($B373="","",INDEX(所属情報!$E:$E,MATCH($A373,所属情報!$A:$A,0))),"")</f>
        <v>492200</v>
      </c>
      <c r="N373" s="175" t="str">
        <f t="shared" si="15"/>
        <v>榎本　隆之介 (3)</v>
      </c>
      <c r="O373" s="32" t="str">
        <f t="shared" si="16"/>
        <v>ｴﾉﾓﾄ ﾘｭｳﾉｽｹ</v>
      </c>
      <c r="P373" s="175" t="str">
        <f t="shared" si="17"/>
        <v>ENOMOTO Ryunosuke (02)</v>
      </c>
      <c r="Q373" s="175" t="str">
        <f>IFERROR(IF($F373="","",INDEX(リスト!$AL:$AL,MATCH($F373,リスト!$AK:$AK,0))),"")</f>
        <v>29</v>
      </c>
      <c r="R373" s="32" t="str">
        <f>IFERROR(IF($K373="","",INDEX(リスト!$AO:$AO,MATCH($K373,リスト!$AN:$AN,0))),"")</f>
        <v>JPN</v>
      </c>
      <c r="S373" s="32" t="str">
        <f>IF($B373="","",RIGHT($G373*1000+100+COUNTIF($G$2:$G373,$G373),9))</f>
        <v>020819101</v>
      </c>
    </row>
    <row r="374" spans="1:19" ht="18" customHeight="1" x14ac:dyDescent="0.55000000000000004">
      <c r="A374" t="s">
        <v>971</v>
      </c>
      <c r="B374">
        <v>373</v>
      </c>
      <c r="C374" t="s">
        <v>2802</v>
      </c>
      <c r="D374" t="s">
        <v>2803</v>
      </c>
      <c r="E374">
        <v>3</v>
      </c>
      <c r="F374" t="s">
        <v>181</v>
      </c>
      <c r="G374">
        <v>20030315</v>
      </c>
      <c r="H374" t="s">
        <v>2804</v>
      </c>
      <c r="I374" t="s">
        <v>1301</v>
      </c>
      <c r="J374" t="s">
        <v>2805</v>
      </c>
      <c r="K374" t="s">
        <v>72</v>
      </c>
      <c r="M374" s="32">
        <f>IFERROR(IF($B374="","",INDEX(所属情報!$E:$E,MATCH($A374,所属情報!$A:$A,0))),"")</f>
        <v>492200</v>
      </c>
      <c r="N374" s="175" t="str">
        <f t="shared" si="15"/>
        <v>中田　千太郎 (3)</v>
      </c>
      <c r="O374" s="32" t="str">
        <f t="shared" si="16"/>
        <v>ﾅｶﾀ ｾﾝﾀﾛｳ</v>
      </c>
      <c r="P374" s="175" t="str">
        <f t="shared" si="17"/>
        <v>NAKATA Sentaro (03)</v>
      </c>
      <c r="Q374" s="175" t="str">
        <f>IFERROR(IF($F374="","",INDEX(リスト!$AL:$AL,MATCH($F374,リスト!$AK:$AK,0))),"")</f>
        <v>29</v>
      </c>
      <c r="R374" s="32" t="str">
        <f>IFERROR(IF($K374="","",INDEX(リスト!$AO:$AO,MATCH($K374,リスト!$AN:$AN,0))),"")</f>
        <v>JPN</v>
      </c>
      <c r="S374" s="32" t="str">
        <f>IF($B374="","",RIGHT($G374*1000+100+COUNTIF($G$2:$G374,$G374),9))</f>
        <v>030315101</v>
      </c>
    </row>
    <row r="375" spans="1:19" ht="18" customHeight="1" x14ac:dyDescent="0.55000000000000004">
      <c r="A375" t="s">
        <v>971</v>
      </c>
      <c r="B375">
        <v>374</v>
      </c>
      <c r="C375" t="s">
        <v>2806</v>
      </c>
      <c r="D375" t="s">
        <v>2807</v>
      </c>
      <c r="E375">
        <v>3</v>
      </c>
      <c r="F375" t="s">
        <v>133</v>
      </c>
      <c r="G375">
        <v>20020723</v>
      </c>
      <c r="H375" t="s">
        <v>2808</v>
      </c>
      <c r="I375" t="s">
        <v>1493</v>
      </c>
      <c r="J375" t="s">
        <v>2809</v>
      </c>
      <c r="K375" t="s">
        <v>72</v>
      </c>
      <c r="M375" s="32">
        <f>IFERROR(IF($B375="","",INDEX(所属情報!$E:$E,MATCH($A375,所属情報!$A:$A,0))),"")</f>
        <v>492200</v>
      </c>
      <c r="N375" s="175" t="str">
        <f t="shared" si="15"/>
        <v>山田　いづる (3)</v>
      </c>
      <c r="O375" s="32" t="str">
        <f t="shared" si="16"/>
        <v>ﾔﾏﾀﾞ ｲﾂﾞﾙ</v>
      </c>
      <c r="P375" s="175" t="str">
        <f t="shared" si="17"/>
        <v>YAMADA Izuru (02)</v>
      </c>
      <c r="Q375" s="175" t="str">
        <f>IFERROR(IF($F375="","",INDEX(リスト!$AL:$AL,MATCH($F375,リスト!$AK:$AK,0))),"")</f>
        <v>17</v>
      </c>
      <c r="R375" s="32" t="str">
        <f>IFERROR(IF($K375="","",INDEX(リスト!$AO:$AO,MATCH($K375,リスト!$AN:$AN,0))),"")</f>
        <v>JPN</v>
      </c>
      <c r="S375" s="32" t="str">
        <f>IF($B375="","",RIGHT($G375*1000+100+COUNTIF($G$2:$G375,$G375),9))</f>
        <v>020723101</v>
      </c>
    </row>
    <row r="376" spans="1:19" ht="18" customHeight="1" x14ac:dyDescent="0.55000000000000004">
      <c r="A376" t="s">
        <v>971</v>
      </c>
      <c r="B376">
        <v>375</v>
      </c>
      <c r="C376" t="s">
        <v>2810</v>
      </c>
      <c r="D376" t="s">
        <v>2811</v>
      </c>
      <c r="E376">
        <v>3</v>
      </c>
      <c r="F376" t="s">
        <v>161</v>
      </c>
      <c r="G376">
        <v>20030105</v>
      </c>
      <c r="H376" t="s">
        <v>2812</v>
      </c>
      <c r="I376" t="s">
        <v>2813</v>
      </c>
      <c r="J376" t="s">
        <v>1223</v>
      </c>
      <c r="K376" t="s">
        <v>72</v>
      </c>
      <c r="M376" s="32">
        <f>IFERROR(IF($B376="","",INDEX(所属情報!$E:$E,MATCH($A376,所属情報!$A:$A,0))),"")</f>
        <v>492200</v>
      </c>
      <c r="N376" s="175" t="str">
        <f t="shared" si="15"/>
        <v>村島　佑樹 (3)</v>
      </c>
      <c r="O376" s="32" t="str">
        <f t="shared" si="16"/>
        <v>ﾑﾗｼﾏ ﾕｳｷ</v>
      </c>
      <c r="P376" s="175" t="str">
        <f t="shared" si="17"/>
        <v>MURASHIMA Yuki (03)</v>
      </c>
      <c r="Q376" s="175" t="str">
        <f>IFERROR(IF($F376="","",INDEX(リスト!$AL:$AL,MATCH($F376,リスト!$AK:$AK,0))),"")</f>
        <v>24</v>
      </c>
      <c r="R376" s="32" t="str">
        <f>IFERROR(IF($K376="","",INDEX(リスト!$AO:$AO,MATCH($K376,リスト!$AN:$AN,0))),"")</f>
        <v>JPN</v>
      </c>
      <c r="S376" s="32" t="str">
        <f>IF($B376="","",RIGHT($G376*1000+100+COUNTIF($G$2:$G376,$G376),9))</f>
        <v>030105101</v>
      </c>
    </row>
    <row r="377" spans="1:19" ht="18" customHeight="1" x14ac:dyDescent="0.55000000000000004">
      <c r="A377" t="s">
        <v>971</v>
      </c>
      <c r="B377">
        <v>376</v>
      </c>
      <c r="C377" t="s">
        <v>2814</v>
      </c>
      <c r="D377" t="s">
        <v>2815</v>
      </c>
      <c r="E377">
        <v>3</v>
      </c>
      <c r="F377" t="s">
        <v>117</v>
      </c>
      <c r="G377">
        <v>20021030</v>
      </c>
      <c r="H377" t="s">
        <v>2816</v>
      </c>
      <c r="I377" t="s">
        <v>1543</v>
      </c>
      <c r="J377" t="s">
        <v>2817</v>
      </c>
      <c r="K377" t="s">
        <v>72</v>
      </c>
      <c r="M377" s="32">
        <f>IFERROR(IF($B377="","",INDEX(所属情報!$E:$E,MATCH($A377,所属情報!$A:$A,0))),"")</f>
        <v>492200</v>
      </c>
      <c r="N377" s="175" t="str">
        <f t="shared" si="15"/>
        <v>山本　智丈 (3)</v>
      </c>
      <c r="O377" s="32" t="str">
        <f t="shared" si="16"/>
        <v>ﾔﾏﾓﾄ ﾄﾓﾋﾛ</v>
      </c>
      <c r="P377" s="175" t="str">
        <f t="shared" si="17"/>
        <v>YAMAMOTO Tomohiro (02)</v>
      </c>
      <c r="Q377" s="175" t="str">
        <f>IFERROR(IF($F377="","",INDEX(リスト!$AL:$AL,MATCH($F377,リスト!$AK:$AK,0))),"")</f>
        <v>13</v>
      </c>
      <c r="R377" s="32" t="str">
        <f>IFERROR(IF($K377="","",INDEX(リスト!$AO:$AO,MATCH($K377,リスト!$AN:$AN,0))),"")</f>
        <v>JPN</v>
      </c>
      <c r="S377" s="32" t="str">
        <f>IF($B377="","",RIGHT($G377*1000+100+COUNTIF($G$2:$G377,$G377),9))</f>
        <v>021030101</v>
      </c>
    </row>
    <row r="378" spans="1:19" ht="18" customHeight="1" x14ac:dyDescent="0.55000000000000004">
      <c r="A378" t="s">
        <v>971</v>
      </c>
      <c r="B378">
        <v>377</v>
      </c>
      <c r="C378" t="s">
        <v>2818</v>
      </c>
      <c r="D378" t="s">
        <v>2819</v>
      </c>
      <c r="E378">
        <v>3</v>
      </c>
      <c r="F378" t="s">
        <v>173</v>
      </c>
      <c r="G378">
        <v>20021003</v>
      </c>
      <c r="H378" t="s">
        <v>2820</v>
      </c>
      <c r="I378" t="s">
        <v>1493</v>
      </c>
      <c r="J378" t="s">
        <v>1471</v>
      </c>
      <c r="K378" t="s">
        <v>72</v>
      </c>
      <c r="M378" s="32">
        <f>IFERROR(IF($B378="","",INDEX(所属情報!$E:$E,MATCH($A378,所属情報!$A:$A,0))),"")</f>
        <v>492200</v>
      </c>
      <c r="N378" s="175" t="str">
        <f t="shared" si="15"/>
        <v>山田　優斗 (3)</v>
      </c>
      <c r="O378" s="32" t="str">
        <f t="shared" si="16"/>
        <v>ﾔﾏﾀﾞ ﾕｳﾄ</v>
      </c>
      <c r="P378" s="175" t="str">
        <f t="shared" si="17"/>
        <v>YAMADA Yuto (02)</v>
      </c>
      <c r="Q378" s="175" t="str">
        <f>IFERROR(IF($F378="","",INDEX(リスト!$AL:$AL,MATCH($F378,リスト!$AK:$AK,0))),"")</f>
        <v>27</v>
      </c>
      <c r="R378" s="32" t="str">
        <f>IFERROR(IF($K378="","",INDEX(リスト!$AO:$AO,MATCH($K378,リスト!$AN:$AN,0))),"")</f>
        <v>JPN</v>
      </c>
      <c r="S378" s="32" t="str">
        <f>IF($B378="","",RIGHT($G378*1000+100+COUNTIF($G$2:$G378,$G378),9))</f>
        <v>021003101</v>
      </c>
    </row>
    <row r="379" spans="1:19" ht="18" customHeight="1" x14ac:dyDescent="0.55000000000000004">
      <c r="A379" t="s">
        <v>971</v>
      </c>
      <c r="B379">
        <v>378</v>
      </c>
      <c r="C379" t="s">
        <v>2821</v>
      </c>
      <c r="D379" t="s">
        <v>2822</v>
      </c>
      <c r="E379">
        <v>3</v>
      </c>
      <c r="F379" t="s">
        <v>225</v>
      </c>
      <c r="G379">
        <v>20011122</v>
      </c>
      <c r="H379" t="s">
        <v>2823</v>
      </c>
      <c r="I379" t="s">
        <v>2824</v>
      </c>
      <c r="J379" t="s">
        <v>1223</v>
      </c>
      <c r="K379" t="s">
        <v>72</v>
      </c>
      <c r="M379" s="32">
        <f>IFERROR(IF($B379="","",INDEX(所属情報!$E:$E,MATCH($A379,所属情報!$A:$A,0))),"")</f>
        <v>492200</v>
      </c>
      <c r="N379" s="175" t="str">
        <f t="shared" si="15"/>
        <v>細江　友暉 (3)</v>
      </c>
      <c r="O379" s="32" t="str">
        <f t="shared" si="16"/>
        <v>ﾎｿｴ ﾕｳｷ</v>
      </c>
      <c r="P379" s="175" t="str">
        <f t="shared" si="17"/>
        <v>HOSOE Yuki (01)</v>
      </c>
      <c r="Q379" s="175" t="str">
        <f>IFERROR(IF($F379="","",INDEX(リスト!$AL:$AL,MATCH($F379,リスト!$AK:$AK,0))),"")</f>
        <v>40</v>
      </c>
      <c r="R379" s="32" t="str">
        <f>IFERROR(IF($K379="","",INDEX(リスト!$AO:$AO,MATCH($K379,リスト!$AN:$AN,0))),"")</f>
        <v>JPN</v>
      </c>
      <c r="S379" s="32" t="str">
        <f>IF($B379="","",RIGHT($G379*1000+100+COUNTIF($G$2:$G379,$G379),9))</f>
        <v>011122101</v>
      </c>
    </row>
    <row r="380" spans="1:19" ht="18" customHeight="1" x14ac:dyDescent="0.55000000000000004">
      <c r="A380" t="s">
        <v>971</v>
      </c>
      <c r="B380">
        <v>379</v>
      </c>
      <c r="C380" t="s">
        <v>2825</v>
      </c>
      <c r="D380" t="s">
        <v>2826</v>
      </c>
      <c r="E380">
        <v>3</v>
      </c>
      <c r="F380" t="s">
        <v>157</v>
      </c>
      <c r="G380">
        <v>20030113</v>
      </c>
      <c r="H380" t="s">
        <v>2827</v>
      </c>
      <c r="I380" t="s">
        <v>2423</v>
      </c>
      <c r="J380" t="s">
        <v>1805</v>
      </c>
      <c r="K380" t="s">
        <v>72</v>
      </c>
      <c r="M380" s="32">
        <f>IFERROR(IF($B380="","",INDEX(所属情報!$E:$E,MATCH($A380,所属情報!$A:$A,0))),"")</f>
        <v>492200</v>
      </c>
      <c r="N380" s="175" t="str">
        <f t="shared" si="15"/>
        <v>菅沼　玲央 (3)</v>
      </c>
      <c r="O380" s="32" t="str">
        <f t="shared" si="16"/>
        <v>ｽｶﾞﾇﾏ ﾚｵ</v>
      </c>
      <c r="P380" s="175" t="str">
        <f t="shared" si="17"/>
        <v>SUGANUMA Reo (03)</v>
      </c>
      <c r="Q380" s="175" t="str">
        <f>IFERROR(IF($F380="","",INDEX(リスト!$AL:$AL,MATCH($F380,リスト!$AK:$AK,0))),"")</f>
        <v>23</v>
      </c>
      <c r="R380" s="32" t="str">
        <f>IFERROR(IF($K380="","",INDEX(リスト!$AO:$AO,MATCH($K380,リスト!$AN:$AN,0))),"")</f>
        <v>JPN</v>
      </c>
      <c r="S380" s="32" t="str">
        <f>IF($B380="","",RIGHT($G380*1000+100+COUNTIF($G$2:$G380,$G380),9))</f>
        <v>030113101</v>
      </c>
    </row>
    <row r="381" spans="1:19" ht="18" customHeight="1" x14ac:dyDescent="0.55000000000000004">
      <c r="A381" t="s">
        <v>971</v>
      </c>
      <c r="B381">
        <v>380</v>
      </c>
      <c r="C381" t="s">
        <v>2828</v>
      </c>
      <c r="D381" t="s">
        <v>2829</v>
      </c>
      <c r="E381">
        <v>3</v>
      </c>
      <c r="F381" t="s">
        <v>169</v>
      </c>
      <c r="G381">
        <v>20020829</v>
      </c>
      <c r="H381" t="s">
        <v>2830</v>
      </c>
      <c r="I381" t="s">
        <v>2042</v>
      </c>
      <c r="J381" t="s">
        <v>1641</v>
      </c>
      <c r="K381" t="s">
        <v>72</v>
      </c>
      <c r="M381" s="32">
        <f>IFERROR(IF($B381="","",INDEX(所属情報!$E:$E,MATCH($A381,所属情報!$A:$A,0))),"")</f>
        <v>492200</v>
      </c>
      <c r="N381" s="175" t="str">
        <f t="shared" si="15"/>
        <v>橋本　慶太 (3)</v>
      </c>
      <c r="O381" s="32" t="str">
        <f t="shared" si="16"/>
        <v>ﾊｼﾓﾄ ｹｲﾀ</v>
      </c>
      <c r="P381" s="175" t="str">
        <f t="shared" si="17"/>
        <v>HASHIMOTO Keita (02)</v>
      </c>
      <c r="Q381" s="175" t="str">
        <f>IFERROR(IF($F381="","",INDEX(リスト!$AL:$AL,MATCH($F381,リスト!$AK:$AK,0))),"")</f>
        <v>26</v>
      </c>
      <c r="R381" s="32" t="str">
        <f>IFERROR(IF($K381="","",INDEX(リスト!$AO:$AO,MATCH($K381,リスト!$AN:$AN,0))),"")</f>
        <v>JPN</v>
      </c>
      <c r="S381" s="32" t="str">
        <f>IF($B381="","",RIGHT($G381*1000+100+COUNTIF($G$2:$G381,$G381),9))</f>
        <v>020829101</v>
      </c>
    </row>
    <row r="382" spans="1:19" ht="18" customHeight="1" x14ac:dyDescent="0.55000000000000004">
      <c r="A382" t="s">
        <v>971</v>
      </c>
      <c r="B382">
        <v>381</v>
      </c>
      <c r="C382" t="s">
        <v>2831</v>
      </c>
      <c r="D382" t="s">
        <v>2832</v>
      </c>
      <c r="E382">
        <v>3</v>
      </c>
      <c r="F382" t="s">
        <v>173</v>
      </c>
      <c r="G382">
        <v>20020525</v>
      </c>
      <c r="H382" t="s">
        <v>2833</v>
      </c>
      <c r="I382" t="s">
        <v>2834</v>
      </c>
      <c r="J382" t="s">
        <v>1355</v>
      </c>
      <c r="K382" t="s">
        <v>72</v>
      </c>
      <c r="M382" s="32">
        <f>IFERROR(IF($B382="","",INDEX(所属情報!$E:$E,MATCH($A382,所属情報!$A:$A,0))),"")</f>
        <v>492200</v>
      </c>
      <c r="N382" s="175" t="str">
        <f t="shared" si="15"/>
        <v>尾﨑　颯太 (3)</v>
      </c>
      <c r="O382" s="32" t="str">
        <f t="shared" si="16"/>
        <v>ｵｻﾞｷ ｿｳﾀ</v>
      </c>
      <c r="P382" s="175" t="str">
        <f t="shared" si="17"/>
        <v>OZAKI Sota (02)</v>
      </c>
      <c r="Q382" s="175" t="str">
        <f>IFERROR(IF($F382="","",INDEX(リスト!$AL:$AL,MATCH($F382,リスト!$AK:$AK,0))),"")</f>
        <v>27</v>
      </c>
      <c r="R382" s="32" t="str">
        <f>IFERROR(IF($K382="","",INDEX(リスト!$AO:$AO,MATCH($K382,リスト!$AN:$AN,0))),"")</f>
        <v>JPN</v>
      </c>
      <c r="S382" s="32" t="str">
        <f>IF($B382="","",RIGHT($G382*1000+100+COUNTIF($G$2:$G382,$G382),9))</f>
        <v>020525101</v>
      </c>
    </row>
    <row r="383" spans="1:19" ht="18" customHeight="1" x14ac:dyDescent="0.55000000000000004">
      <c r="A383" t="s">
        <v>971</v>
      </c>
      <c r="B383">
        <v>382</v>
      </c>
      <c r="C383" t="s">
        <v>2835</v>
      </c>
      <c r="D383" t="s">
        <v>2836</v>
      </c>
      <c r="E383">
        <v>3</v>
      </c>
      <c r="F383" t="s">
        <v>169</v>
      </c>
      <c r="G383">
        <v>20020403</v>
      </c>
      <c r="H383" t="s">
        <v>2837</v>
      </c>
      <c r="I383" t="s">
        <v>2838</v>
      </c>
      <c r="J383" t="s">
        <v>1322</v>
      </c>
      <c r="K383" t="s">
        <v>72</v>
      </c>
      <c r="M383" s="32">
        <f>IFERROR(IF($B383="","",INDEX(所属情報!$E:$E,MATCH($A383,所属情報!$A:$A,0))),"")</f>
        <v>492200</v>
      </c>
      <c r="N383" s="175" t="str">
        <f t="shared" si="15"/>
        <v>関　晃太朗 (3)</v>
      </c>
      <c r="O383" s="32" t="str">
        <f t="shared" si="16"/>
        <v>ｾｷ ｺｳﾀﾛｳ</v>
      </c>
      <c r="P383" s="175" t="str">
        <f t="shared" si="17"/>
        <v>SEKI Kotaro (02)</v>
      </c>
      <c r="Q383" s="175" t="str">
        <f>IFERROR(IF($F383="","",INDEX(リスト!$AL:$AL,MATCH($F383,リスト!$AK:$AK,0))),"")</f>
        <v>26</v>
      </c>
      <c r="R383" s="32" t="str">
        <f>IFERROR(IF($K383="","",INDEX(リスト!$AO:$AO,MATCH($K383,リスト!$AN:$AN,0))),"")</f>
        <v>JPN</v>
      </c>
      <c r="S383" s="32" t="str">
        <f>IF($B383="","",RIGHT($G383*1000+100+COUNTIF($G$2:$G383,$G383),9))</f>
        <v>020403101</v>
      </c>
    </row>
    <row r="384" spans="1:19" ht="18" customHeight="1" x14ac:dyDescent="0.55000000000000004">
      <c r="A384" t="s">
        <v>971</v>
      </c>
      <c r="B384">
        <v>383</v>
      </c>
      <c r="C384" t="s">
        <v>2839</v>
      </c>
      <c r="D384" t="s">
        <v>2840</v>
      </c>
      <c r="E384">
        <v>3</v>
      </c>
      <c r="F384" t="s">
        <v>173</v>
      </c>
      <c r="G384">
        <v>20010921</v>
      </c>
      <c r="H384" t="s">
        <v>2841</v>
      </c>
      <c r="I384" t="s">
        <v>1232</v>
      </c>
      <c r="J384" t="s">
        <v>2701</v>
      </c>
      <c r="K384" t="s">
        <v>72</v>
      </c>
      <c r="M384" s="32">
        <f>IFERROR(IF($B384="","",INDEX(所属情報!$E:$E,MATCH($A384,所属情報!$A:$A,0))),"")</f>
        <v>492200</v>
      </c>
      <c r="N384" s="175" t="str">
        <f t="shared" si="15"/>
        <v>中村　一貴 (3)</v>
      </c>
      <c r="O384" s="32" t="str">
        <f t="shared" si="16"/>
        <v>ﾅｶﾑﾗ ｶｽﾞﾀｶ</v>
      </c>
      <c r="P384" s="175" t="str">
        <f t="shared" si="17"/>
        <v>NAKAMURA Kazutaka (01)</v>
      </c>
      <c r="Q384" s="175" t="str">
        <f>IFERROR(IF($F384="","",INDEX(リスト!$AL:$AL,MATCH($F384,リスト!$AK:$AK,0))),"")</f>
        <v>27</v>
      </c>
      <c r="R384" s="32" t="str">
        <f>IFERROR(IF($K384="","",INDEX(リスト!$AO:$AO,MATCH($K384,リスト!$AN:$AN,0))),"")</f>
        <v>JPN</v>
      </c>
      <c r="S384" s="32" t="str">
        <f>IF($B384="","",RIGHT($G384*1000+100+COUNTIF($G$2:$G384,$G384),9))</f>
        <v>010921101</v>
      </c>
    </row>
    <row r="385" spans="1:19" ht="18" customHeight="1" x14ac:dyDescent="0.55000000000000004">
      <c r="A385" t="s">
        <v>971</v>
      </c>
      <c r="B385">
        <v>384</v>
      </c>
      <c r="C385" t="s">
        <v>2842</v>
      </c>
      <c r="D385" t="s">
        <v>2843</v>
      </c>
      <c r="E385">
        <v>3</v>
      </c>
      <c r="F385" t="s">
        <v>177</v>
      </c>
      <c r="G385">
        <v>20030314</v>
      </c>
      <c r="H385" t="s">
        <v>2844</v>
      </c>
      <c r="I385" t="s">
        <v>2845</v>
      </c>
      <c r="J385" t="s">
        <v>2846</v>
      </c>
      <c r="K385" t="s">
        <v>72</v>
      </c>
      <c r="M385" s="32">
        <f>IFERROR(IF($B385="","",INDEX(所属情報!$E:$E,MATCH($A385,所属情報!$A:$A,0))),"")</f>
        <v>492200</v>
      </c>
      <c r="N385" s="175" t="str">
        <f t="shared" si="15"/>
        <v>石原　誠 (3)</v>
      </c>
      <c r="O385" s="32" t="str">
        <f t="shared" si="16"/>
        <v>ｲｼﾊﾗ ｾｲ</v>
      </c>
      <c r="P385" s="175" t="str">
        <f t="shared" si="17"/>
        <v>ISHIHARA Sei (03)</v>
      </c>
      <c r="Q385" s="175" t="str">
        <f>IFERROR(IF($F385="","",INDEX(リスト!$AL:$AL,MATCH($F385,リスト!$AK:$AK,0))),"")</f>
        <v>28</v>
      </c>
      <c r="R385" s="32" t="str">
        <f>IFERROR(IF($K385="","",INDEX(リスト!$AO:$AO,MATCH($K385,リスト!$AN:$AN,0))),"")</f>
        <v>JPN</v>
      </c>
      <c r="S385" s="32" t="str">
        <f>IF($B385="","",RIGHT($G385*1000+100+COUNTIF($G$2:$G385,$G385),9))</f>
        <v>030314101</v>
      </c>
    </row>
    <row r="386" spans="1:19" ht="18" customHeight="1" x14ac:dyDescent="0.55000000000000004">
      <c r="A386" t="s">
        <v>971</v>
      </c>
      <c r="B386">
        <v>385</v>
      </c>
      <c r="C386" t="s">
        <v>2847</v>
      </c>
      <c r="D386" t="s">
        <v>2848</v>
      </c>
      <c r="E386">
        <v>3</v>
      </c>
      <c r="F386" t="s">
        <v>169</v>
      </c>
      <c r="G386">
        <v>20020720</v>
      </c>
      <c r="H386" t="s">
        <v>2849</v>
      </c>
      <c r="I386" t="s">
        <v>2850</v>
      </c>
      <c r="J386" t="s">
        <v>1317</v>
      </c>
      <c r="K386" t="s">
        <v>72</v>
      </c>
      <c r="M386" s="32">
        <f>IFERROR(IF($B386="","",INDEX(所属情報!$E:$E,MATCH($A386,所属情報!$A:$A,0))),"")</f>
        <v>492200</v>
      </c>
      <c r="N386" s="175" t="str">
        <f t="shared" si="15"/>
        <v>米澤　僚祐 (3)</v>
      </c>
      <c r="O386" s="32" t="str">
        <f t="shared" si="16"/>
        <v>ﾖﾈｻﾞﾜ ﾘｮｳｽｹ</v>
      </c>
      <c r="P386" s="175" t="str">
        <f t="shared" si="17"/>
        <v>YONEZAWA Ryosuke (02)</v>
      </c>
      <c r="Q386" s="175" t="str">
        <f>IFERROR(IF($F386="","",INDEX(リスト!$AL:$AL,MATCH($F386,リスト!$AK:$AK,0))),"")</f>
        <v>26</v>
      </c>
      <c r="R386" s="32" t="str">
        <f>IFERROR(IF($K386="","",INDEX(リスト!$AO:$AO,MATCH($K386,リスト!$AN:$AN,0))),"")</f>
        <v>JPN</v>
      </c>
      <c r="S386" s="32" t="str">
        <f>IF($B386="","",RIGHT($G386*1000+100+COUNTIF($G$2:$G386,$G386),9))</f>
        <v>020720101</v>
      </c>
    </row>
    <row r="387" spans="1:19" ht="18" customHeight="1" x14ac:dyDescent="0.55000000000000004">
      <c r="A387" t="s">
        <v>971</v>
      </c>
      <c r="B387">
        <v>386</v>
      </c>
      <c r="C387" t="s">
        <v>2851</v>
      </c>
      <c r="D387" t="s">
        <v>2852</v>
      </c>
      <c r="E387">
        <v>3</v>
      </c>
      <c r="F387" t="s">
        <v>181</v>
      </c>
      <c r="G387">
        <v>20021115</v>
      </c>
      <c r="H387" t="s">
        <v>2853</v>
      </c>
      <c r="I387" t="s">
        <v>2854</v>
      </c>
      <c r="J387" t="s">
        <v>1485</v>
      </c>
      <c r="K387" t="s">
        <v>72</v>
      </c>
      <c r="M387" s="32">
        <f>IFERROR(IF($B387="","",INDEX(所属情報!$E:$E,MATCH($A387,所属情報!$A:$A,0))),"")</f>
        <v>492200</v>
      </c>
      <c r="N387" s="175" t="str">
        <f t="shared" ref="N387:N450" si="18">IF($C387="","",IF($E387="",$C387,$C387&amp;" ("&amp;$E387&amp;")"))</f>
        <v>玉置　悠太 (3)</v>
      </c>
      <c r="O387" s="32" t="str">
        <f t="shared" ref="O387:O450" si="19">IF($D387="","",ASC($D387))</f>
        <v>ﾀﾏｷ ﾕｳﾀ</v>
      </c>
      <c r="P387" s="175" t="str">
        <f t="shared" ref="P387:P450" si="20">IF($I387="","",UPPER($I387)&amp;" "&amp;UPPER(LEFT($J387,1))&amp;LOWER(RIGHT($J387,LEN($J387)-1))&amp;" ("&amp;MID($G387,3,2)&amp;")")</f>
        <v>TAMAKI Yuta (02)</v>
      </c>
      <c r="Q387" s="175" t="str">
        <f>IFERROR(IF($F387="","",INDEX(リスト!$AL:$AL,MATCH($F387,リスト!$AK:$AK,0))),"")</f>
        <v>29</v>
      </c>
      <c r="R387" s="32" t="str">
        <f>IFERROR(IF($K387="","",INDEX(リスト!$AO:$AO,MATCH($K387,リスト!$AN:$AN,0))),"")</f>
        <v>JPN</v>
      </c>
      <c r="S387" s="32" t="str">
        <f>IF($B387="","",RIGHT($G387*1000+100+COUNTIF($G$2:$G387,$G387),9))</f>
        <v>021115101</v>
      </c>
    </row>
    <row r="388" spans="1:19" ht="18" customHeight="1" x14ac:dyDescent="0.55000000000000004">
      <c r="A388" t="s">
        <v>971</v>
      </c>
      <c r="B388">
        <v>387</v>
      </c>
      <c r="C388" t="s">
        <v>2855</v>
      </c>
      <c r="D388" t="s">
        <v>2856</v>
      </c>
      <c r="E388">
        <v>3</v>
      </c>
      <c r="F388" t="s">
        <v>225</v>
      </c>
      <c r="G388">
        <v>20010825</v>
      </c>
      <c r="H388" t="s">
        <v>2857</v>
      </c>
      <c r="I388" t="s">
        <v>1480</v>
      </c>
      <c r="J388" t="s">
        <v>1651</v>
      </c>
      <c r="K388" t="s">
        <v>72</v>
      </c>
      <c r="M388" s="32">
        <f>IFERROR(IF($B388="","",INDEX(所属情報!$E:$E,MATCH($A388,所属情報!$A:$A,0))),"")</f>
        <v>492200</v>
      </c>
      <c r="N388" s="175" t="str">
        <f t="shared" si="18"/>
        <v>矢野　迅人 (3)</v>
      </c>
      <c r="O388" s="32" t="str">
        <f t="shared" si="19"/>
        <v>ﾔﾉ ﾊﾔﾄ</v>
      </c>
      <c r="P388" s="175" t="str">
        <f t="shared" si="20"/>
        <v>YANO Hayato (01)</v>
      </c>
      <c r="Q388" s="175" t="str">
        <f>IFERROR(IF($F388="","",INDEX(リスト!$AL:$AL,MATCH($F388,リスト!$AK:$AK,0))),"")</f>
        <v>40</v>
      </c>
      <c r="R388" s="32" t="str">
        <f>IFERROR(IF($K388="","",INDEX(リスト!$AO:$AO,MATCH($K388,リスト!$AN:$AN,0))),"")</f>
        <v>JPN</v>
      </c>
      <c r="S388" s="32" t="str">
        <f>IF($B388="","",RIGHT($G388*1000+100+COUNTIF($G$2:$G388,$G388),9))</f>
        <v>010825102</v>
      </c>
    </row>
    <row r="389" spans="1:19" ht="18" customHeight="1" x14ac:dyDescent="0.55000000000000004">
      <c r="A389" t="s">
        <v>971</v>
      </c>
      <c r="B389">
        <v>388</v>
      </c>
      <c r="C389" t="s">
        <v>2858</v>
      </c>
      <c r="D389" t="s">
        <v>2859</v>
      </c>
      <c r="E389">
        <v>2</v>
      </c>
      <c r="F389" t="s">
        <v>149</v>
      </c>
      <c r="G389">
        <v>20030527</v>
      </c>
      <c r="H389" t="s">
        <v>2860</v>
      </c>
      <c r="I389" t="s">
        <v>2861</v>
      </c>
      <c r="J389" t="s">
        <v>2862</v>
      </c>
      <c r="K389" t="s">
        <v>72</v>
      </c>
      <c r="M389" s="32">
        <f>IFERROR(IF($B389="","",INDEX(所属情報!$E:$E,MATCH($A389,所属情報!$A:$A,0))),"")</f>
        <v>492200</v>
      </c>
      <c r="N389" s="175" t="str">
        <f t="shared" si="18"/>
        <v>栗本　遥生 (2)</v>
      </c>
      <c r="O389" s="32" t="str">
        <f t="shared" si="19"/>
        <v>ｸﾘﾓﾄ ﾊﾙｷ</v>
      </c>
      <c r="P389" s="175" t="str">
        <f t="shared" si="20"/>
        <v>KURIMOTO Haruki (03)</v>
      </c>
      <c r="Q389" s="175" t="str">
        <f>IFERROR(IF($F389="","",INDEX(リスト!$AL:$AL,MATCH($F389,リスト!$AK:$AK,0))),"")</f>
        <v>21</v>
      </c>
      <c r="R389" s="32" t="str">
        <f>IFERROR(IF($K389="","",INDEX(リスト!$AO:$AO,MATCH($K389,リスト!$AN:$AN,0))),"")</f>
        <v>JPN</v>
      </c>
      <c r="S389" s="32" t="str">
        <f>IF($B389="","",RIGHT($G389*1000+100+COUNTIF($G$2:$G389,$G389),9))</f>
        <v>030527101</v>
      </c>
    </row>
    <row r="390" spans="1:19" ht="18" customHeight="1" x14ac:dyDescent="0.55000000000000004">
      <c r="A390" t="s">
        <v>971</v>
      </c>
      <c r="B390">
        <v>389</v>
      </c>
      <c r="C390" t="s">
        <v>2863</v>
      </c>
      <c r="D390" t="s">
        <v>2864</v>
      </c>
      <c r="E390">
        <v>2</v>
      </c>
      <c r="F390" t="s">
        <v>169</v>
      </c>
      <c r="G390">
        <v>20030910</v>
      </c>
      <c r="H390" t="s">
        <v>2865</v>
      </c>
      <c r="I390" t="s">
        <v>2433</v>
      </c>
      <c r="J390" t="s">
        <v>1531</v>
      </c>
      <c r="K390" t="s">
        <v>72</v>
      </c>
      <c r="M390" s="32">
        <f>IFERROR(IF($B390="","",INDEX(所属情報!$E:$E,MATCH($A390,所属情報!$A:$A,0))),"")</f>
        <v>492200</v>
      </c>
      <c r="N390" s="175" t="str">
        <f t="shared" si="18"/>
        <v>渡邊　泰生 (2)</v>
      </c>
      <c r="O390" s="32" t="str">
        <f t="shared" si="19"/>
        <v>ﾜﾀﾅﾍﾞ ﾀｲｷ</v>
      </c>
      <c r="P390" s="175" t="str">
        <f t="shared" si="20"/>
        <v>WATANABE Taiki (03)</v>
      </c>
      <c r="Q390" s="175" t="str">
        <f>IFERROR(IF($F390="","",INDEX(リスト!$AL:$AL,MATCH($F390,リスト!$AK:$AK,0))),"")</f>
        <v>26</v>
      </c>
      <c r="R390" s="32" t="str">
        <f>IFERROR(IF($K390="","",INDEX(リスト!$AO:$AO,MATCH($K390,リスト!$AN:$AN,0))),"")</f>
        <v>JPN</v>
      </c>
      <c r="S390" s="32" t="str">
        <f>IF($B390="","",RIGHT($G390*1000+100+COUNTIF($G$2:$G390,$G390),9))</f>
        <v>030910101</v>
      </c>
    </row>
    <row r="391" spans="1:19" ht="18" customHeight="1" x14ac:dyDescent="0.55000000000000004">
      <c r="A391" t="s">
        <v>971</v>
      </c>
      <c r="B391">
        <v>390</v>
      </c>
      <c r="C391" t="s">
        <v>2866</v>
      </c>
      <c r="D391" t="s">
        <v>2867</v>
      </c>
      <c r="E391">
        <v>2</v>
      </c>
      <c r="F391" t="s">
        <v>165</v>
      </c>
      <c r="G391">
        <v>20031224</v>
      </c>
      <c r="H391" t="s">
        <v>2868</v>
      </c>
      <c r="I391" t="s">
        <v>2869</v>
      </c>
      <c r="J391" t="s">
        <v>1359</v>
      </c>
      <c r="K391" t="s">
        <v>72</v>
      </c>
      <c r="M391" s="32">
        <f>IFERROR(IF($B391="","",INDEX(所属情報!$E:$E,MATCH($A391,所属情報!$A:$A,0))),"")</f>
        <v>492200</v>
      </c>
      <c r="N391" s="175" t="str">
        <f t="shared" si="18"/>
        <v>尾林　恒星 (2)</v>
      </c>
      <c r="O391" s="32" t="str">
        <f t="shared" si="19"/>
        <v>ｵﾊﾞﾔｼ ｺｳｾｲ</v>
      </c>
      <c r="P391" s="175" t="str">
        <f t="shared" si="20"/>
        <v>OBAYASHI Kosei (03)</v>
      </c>
      <c r="Q391" s="175" t="str">
        <f>IFERROR(IF($F391="","",INDEX(リスト!$AL:$AL,MATCH($F391,リスト!$AK:$AK,0))),"")</f>
        <v>25</v>
      </c>
      <c r="R391" s="32" t="str">
        <f>IFERROR(IF($K391="","",INDEX(リスト!$AO:$AO,MATCH($K391,リスト!$AN:$AN,0))),"")</f>
        <v>JPN</v>
      </c>
      <c r="S391" s="32" t="str">
        <f>IF($B391="","",RIGHT($G391*1000+100+COUNTIF($G$2:$G391,$G391),9))</f>
        <v>031224101</v>
      </c>
    </row>
    <row r="392" spans="1:19" ht="18" customHeight="1" x14ac:dyDescent="0.55000000000000004">
      <c r="A392" t="s">
        <v>971</v>
      </c>
      <c r="B392">
        <v>391</v>
      </c>
      <c r="C392" t="s">
        <v>2870</v>
      </c>
      <c r="D392" t="s">
        <v>2871</v>
      </c>
      <c r="E392">
        <v>2</v>
      </c>
      <c r="F392" t="s">
        <v>165</v>
      </c>
      <c r="G392">
        <v>20040202</v>
      </c>
      <c r="H392" t="s">
        <v>2872</v>
      </c>
      <c r="I392" t="s">
        <v>2873</v>
      </c>
      <c r="J392" t="s">
        <v>1340</v>
      </c>
      <c r="K392" t="s">
        <v>72</v>
      </c>
      <c r="M392" s="32">
        <f>IFERROR(IF($B392="","",INDEX(所属情報!$E:$E,MATCH($A392,所属情報!$A:$A,0))),"")</f>
        <v>492200</v>
      </c>
      <c r="N392" s="175" t="str">
        <f t="shared" si="18"/>
        <v>坂口　賢太朗 (2)</v>
      </c>
      <c r="O392" s="32" t="str">
        <f t="shared" si="19"/>
        <v>ｻｶｸﾞﾁ ｹﾝﾀﾛｳ</v>
      </c>
      <c r="P392" s="175" t="str">
        <f t="shared" si="20"/>
        <v>SAKAGUCHI Kentaro (04)</v>
      </c>
      <c r="Q392" s="175" t="str">
        <f>IFERROR(IF($F392="","",INDEX(リスト!$AL:$AL,MATCH($F392,リスト!$AK:$AK,0))),"")</f>
        <v>25</v>
      </c>
      <c r="R392" s="32" t="str">
        <f>IFERROR(IF($K392="","",INDEX(リスト!$AO:$AO,MATCH($K392,リスト!$AN:$AN,0))),"")</f>
        <v>JPN</v>
      </c>
      <c r="S392" s="32" t="str">
        <f>IF($B392="","",RIGHT($G392*1000+100+COUNTIF($G$2:$G392,$G392),9))</f>
        <v>040202101</v>
      </c>
    </row>
    <row r="393" spans="1:19" ht="18" customHeight="1" x14ac:dyDescent="0.55000000000000004">
      <c r="A393" t="s">
        <v>971</v>
      </c>
      <c r="B393">
        <v>392</v>
      </c>
      <c r="C393" t="s">
        <v>2874</v>
      </c>
      <c r="D393" t="s">
        <v>2875</v>
      </c>
      <c r="E393">
        <v>2</v>
      </c>
      <c r="F393" t="s">
        <v>165</v>
      </c>
      <c r="G393">
        <v>20040304</v>
      </c>
      <c r="H393" t="s">
        <v>2876</v>
      </c>
      <c r="I393" t="s">
        <v>2223</v>
      </c>
      <c r="J393" t="s">
        <v>2877</v>
      </c>
      <c r="K393" t="s">
        <v>72</v>
      </c>
      <c r="M393" s="32">
        <f>IFERROR(IF($B393="","",INDEX(所属情報!$E:$E,MATCH($A393,所属情報!$A:$A,0))),"")</f>
        <v>492200</v>
      </c>
      <c r="N393" s="175" t="str">
        <f t="shared" si="18"/>
        <v>田部　央 (2)</v>
      </c>
      <c r="O393" s="32" t="str">
        <f t="shared" si="19"/>
        <v>ﾀﾅﾍﾞ ｵｳ</v>
      </c>
      <c r="P393" s="175" t="str">
        <f t="shared" si="20"/>
        <v>TANABE O (04)</v>
      </c>
      <c r="Q393" s="175" t="str">
        <f>IFERROR(IF($F393="","",INDEX(リスト!$AL:$AL,MATCH($F393,リスト!$AK:$AK,0))),"")</f>
        <v>25</v>
      </c>
      <c r="R393" s="32" t="str">
        <f>IFERROR(IF($K393="","",INDEX(リスト!$AO:$AO,MATCH($K393,リスト!$AN:$AN,0))),"")</f>
        <v>JPN</v>
      </c>
      <c r="S393" s="32" t="str">
        <f>IF($B393="","",RIGHT($G393*1000+100+COUNTIF($G$2:$G393,$G393),9))</f>
        <v>040304101</v>
      </c>
    </row>
    <row r="394" spans="1:19" ht="18" customHeight="1" x14ac:dyDescent="0.55000000000000004">
      <c r="A394" t="s">
        <v>971</v>
      </c>
      <c r="B394">
        <v>393</v>
      </c>
      <c r="C394" t="s">
        <v>2878</v>
      </c>
      <c r="D394" t="s">
        <v>2879</v>
      </c>
      <c r="E394">
        <v>2</v>
      </c>
      <c r="F394" t="s">
        <v>169</v>
      </c>
      <c r="G394">
        <v>20030801</v>
      </c>
      <c r="H394" t="s">
        <v>2880</v>
      </c>
      <c r="I394" t="s">
        <v>1650</v>
      </c>
      <c r="J394" t="s">
        <v>1992</v>
      </c>
      <c r="K394" t="s">
        <v>72</v>
      </c>
      <c r="M394" s="32">
        <f>IFERROR(IF($B394="","",INDEX(所属情報!$E:$E,MATCH($A394,所属情報!$A:$A,0))),"")</f>
        <v>492200</v>
      </c>
      <c r="N394" s="175" t="str">
        <f t="shared" si="18"/>
        <v>井上　龍太 (2)</v>
      </c>
      <c r="O394" s="32" t="str">
        <f t="shared" si="19"/>
        <v>ｲﾉｳｴ ﾘｭｳﾀ</v>
      </c>
      <c r="P394" s="175" t="str">
        <f t="shared" si="20"/>
        <v>INOUE Ryuta (03)</v>
      </c>
      <c r="Q394" s="175" t="str">
        <f>IFERROR(IF($F394="","",INDEX(リスト!$AL:$AL,MATCH($F394,リスト!$AK:$AK,0))),"")</f>
        <v>26</v>
      </c>
      <c r="R394" s="32" t="str">
        <f>IFERROR(IF($K394="","",INDEX(リスト!$AO:$AO,MATCH($K394,リスト!$AN:$AN,0))),"")</f>
        <v>JPN</v>
      </c>
      <c r="S394" s="32" t="str">
        <f>IF($B394="","",RIGHT($G394*1000+100+COUNTIF($G$2:$G394,$G394),9))</f>
        <v>030801101</v>
      </c>
    </row>
    <row r="395" spans="1:19" ht="18" customHeight="1" x14ac:dyDescent="0.55000000000000004">
      <c r="A395" t="s">
        <v>971</v>
      </c>
      <c r="B395">
        <v>394</v>
      </c>
      <c r="C395" t="s">
        <v>2881</v>
      </c>
      <c r="D395" t="s">
        <v>2882</v>
      </c>
      <c r="E395">
        <v>2</v>
      </c>
      <c r="F395" t="s">
        <v>169</v>
      </c>
      <c r="G395">
        <v>20030928</v>
      </c>
      <c r="H395" t="s">
        <v>2883</v>
      </c>
      <c r="I395" t="s">
        <v>2884</v>
      </c>
      <c r="J395" t="s">
        <v>2885</v>
      </c>
      <c r="K395" t="s">
        <v>72</v>
      </c>
      <c r="M395" s="32">
        <f>IFERROR(IF($B395="","",INDEX(所属情報!$E:$E,MATCH($A395,所属情報!$A:$A,0))),"")</f>
        <v>492200</v>
      </c>
      <c r="N395" s="175" t="str">
        <f t="shared" si="18"/>
        <v>金高　哲哉 (2)</v>
      </c>
      <c r="O395" s="32" t="str">
        <f t="shared" si="19"/>
        <v>ｷﾝﾀｶ ﾃﾂﾔ</v>
      </c>
      <c r="P395" s="175" t="str">
        <f t="shared" si="20"/>
        <v>KINTAKA Tetsuya (03)</v>
      </c>
      <c r="Q395" s="175" t="str">
        <f>IFERROR(IF($F395="","",INDEX(リスト!$AL:$AL,MATCH($F395,リスト!$AK:$AK,0))),"")</f>
        <v>26</v>
      </c>
      <c r="R395" s="32" t="str">
        <f>IFERROR(IF($K395="","",INDEX(リスト!$AO:$AO,MATCH($K395,リスト!$AN:$AN,0))),"")</f>
        <v>JPN</v>
      </c>
      <c r="S395" s="32" t="str">
        <f>IF($B395="","",RIGHT($G395*1000+100+COUNTIF($G$2:$G395,$G395),9))</f>
        <v>030928101</v>
      </c>
    </row>
    <row r="396" spans="1:19" ht="18" customHeight="1" x14ac:dyDescent="0.55000000000000004">
      <c r="A396" t="s">
        <v>971</v>
      </c>
      <c r="B396">
        <v>395</v>
      </c>
      <c r="C396" t="s">
        <v>2886</v>
      </c>
      <c r="D396" t="s">
        <v>2887</v>
      </c>
      <c r="E396">
        <v>2</v>
      </c>
      <c r="F396" t="s">
        <v>181</v>
      </c>
      <c r="G396">
        <v>20030806</v>
      </c>
      <c r="H396" t="s">
        <v>2888</v>
      </c>
      <c r="I396" t="s">
        <v>2889</v>
      </c>
      <c r="J396" t="s">
        <v>2890</v>
      </c>
      <c r="K396" t="s">
        <v>72</v>
      </c>
      <c r="M396" s="32">
        <f>IFERROR(IF($B396="","",INDEX(所属情報!$E:$E,MATCH($A396,所属情報!$A:$A,0))),"")</f>
        <v>492200</v>
      </c>
      <c r="N396" s="175" t="str">
        <f t="shared" si="18"/>
        <v>土屋　温希 (2)</v>
      </c>
      <c r="O396" s="32" t="str">
        <f t="shared" si="19"/>
        <v>ﾂﾁﾔ ｱﾂｷ</v>
      </c>
      <c r="P396" s="175" t="str">
        <f t="shared" si="20"/>
        <v>TSUCHIYA Atsuki (03)</v>
      </c>
      <c r="Q396" s="175" t="str">
        <f>IFERROR(IF($F396="","",INDEX(リスト!$AL:$AL,MATCH($F396,リスト!$AK:$AK,0))),"")</f>
        <v>29</v>
      </c>
      <c r="R396" s="32" t="str">
        <f>IFERROR(IF($K396="","",INDEX(リスト!$AO:$AO,MATCH($K396,リスト!$AN:$AN,0))),"")</f>
        <v>JPN</v>
      </c>
      <c r="S396" s="32" t="str">
        <f>IF($B396="","",RIGHT($G396*1000+100+COUNTIF($G$2:$G396,$G396),9))</f>
        <v>030806101</v>
      </c>
    </row>
    <row r="397" spans="1:19" ht="18" customHeight="1" x14ac:dyDescent="0.55000000000000004">
      <c r="A397" t="s">
        <v>971</v>
      </c>
      <c r="B397">
        <v>396</v>
      </c>
      <c r="C397" t="s">
        <v>2891</v>
      </c>
      <c r="D397" t="s">
        <v>2892</v>
      </c>
      <c r="E397">
        <v>2</v>
      </c>
      <c r="F397" t="s">
        <v>169</v>
      </c>
      <c r="G397">
        <v>20030410</v>
      </c>
      <c r="H397" t="s">
        <v>2893</v>
      </c>
      <c r="I397" t="s">
        <v>1394</v>
      </c>
      <c r="J397" t="s">
        <v>2305</v>
      </c>
      <c r="K397" t="s">
        <v>72</v>
      </c>
      <c r="M397" s="32">
        <f>IFERROR(IF($B397="","",INDEX(所属情報!$E:$E,MATCH($A397,所属情報!$A:$A,0))),"")</f>
        <v>492200</v>
      </c>
      <c r="N397" s="175" t="str">
        <f t="shared" si="18"/>
        <v>八木　丞太郎 (2)</v>
      </c>
      <c r="O397" s="32" t="str">
        <f t="shared" si="19"/>
        <v>ﾔｷﾞ ｼｮｳﾀﾛｳ</v>
      </c>
      <c r="P397" s="175" t="str">
        <f t="shared" si="20"/>
        <v>YAGI Shotaro (03)</v>
      </c>
      <c r="Q397" s="175" t="str">
        <f>IFERROR(IF($F397="","",INDEX(リスト!$AL:$AL,MATCH($F397,リスト!$AK:$AK,0))),"")</f>
        <v>26</v>
      </c>
      <c r="R397" s="32" t="str">
        <f>IFERROR(IF($K397="","",INDEX(リスト!$AO:$AO,MATCH($K397,リスト!$AN:$AN,0))),"")</f>
        <v>JPN</v>
      </c>
      <c r="S397" s="32" t="str">
        <f>IF($B397="","",RIGHT($G397*1000+100+COUNTIF($G$2:$G397,$G397),9))</f>
        <v>030410101</v>
      </c>
    </row>
    <row r="398" spans="1:19" ht="18" customHeight="1" x14ac:dyDescent="0.55000000000000004">
      <c r="A398" t="s">
        <v>971</v>
      </c>
      <c r="B398">
        <v>397</v>
      </c>
      <c r="C398" t="s">
        <v>2894</v>
      </c>
      <c r="D398" t="s">
        <v>2895</v>
      </c>
      <c r="E398">
        <v>2</v>
      </c>
      <c r="F398" t="s">
        <v>165</v>
      </c>
      <c r="G398">
        <v>20030430</v>
      </c>
      <c r="H398" t="s">
        <v>2896</v>
      </c>
      <c r="I398" t="s">
        <v>2897</v>
      </c>
      <c r="J398" t="s">
        <v>2898</v>
      </c>
      <c r="K398" t="s">
        <v>72</v>
      </c>
      <c r="M398" s="32">
        <f>IFERROR(IF($B398="","",INDEX(所属情報!$E:$E,MATCH($A398,所属情報!$A:$A,0))),"")</f>
        <v>492200</v>
      </c>
      <c r="N398" s="175" t="str">
        <f t="shared" si="18"/>
        <v>福谷　苑樹 (2)</v>
      </c>
      <c r="O398" s="32" t="str">
        <f t="shared" si="19"/>
        <v>ﾌｸﾀﾆ ｴﾝｼﾞｭ</v>
      </c>
      <c r="P398" s="175" t="str">
        <f t="shared" si="20"/>
        <v>FUKUTANI Enju (03)</v>
      </c>
      <c r="Q398" s="175" t="str">
        <f>IFERROR(IF($F398="","",INDEX(リスト!$AL:$AL,MATCH($F398,リスト!$AK:$AK,0))),"")</f>
        <v>25</v>
      </c>
      <c r="R398" s="32" t="str">
        <f>IFERROR(IF($K398="","",INDEX(リスト!$AO:$AO,MATCH($K398,リスト!$AN:$AN,0))),"")</f>
        <v>JPN</v>
      </c>
      <c r="S398" s="32" t="str">
        <f>IF($B398="","",RIGHT($G398*1000+100+COUNTIF($G$2:$G398,$G398),9))</f>
        <v>030430101</v>
      </c>
    </row>
    <row r="399" spans="1:19" ht="18" customHeight="1" x14ac:dyDescent="0.55000000000000004">
      <c r="A399" t="s">
        <v>971</v>
      </c>
      <c r="B399">
        <v>398</v>
      </c>
      <c r="C399" t="s">
        <v>2899</v>
      </c>
      <c r="D399" t="s">
        <v>2900</v>
      </c>
      <c r="E399">
        <v>2</v>
      </c>
      <c r="F399" t="s">
        <v>181</v>
      </c>
      <c r="G399">
        <v>20030807</v>
      </c>
      <c r="H399" t="s">
        <v>2901</v>
      </c>
      <c r="I399" t="s">
        <v>2902</v>
      </c>
      <c r="J399" t="s">
        <v>2903</v>
      </c>
      <c r="K399" t="s">
        <v>72</v>
      </c>
      <c r="M399" s="32">
        <f>IFERROR(IF($B399="","",INDEX(所属情報!$E:$E,MATCH($A399,所属情報!$A:$A,0))),"")</f>
        <v>492200</v>
      </c>
      <c r="N399" s="175" t="str">
        <f t="shared" si="18"/>
        <v>倉橋　慶 (2)</v>
      </c>
      <c r="O399" s="32" t="str">
        <f t="shared" si="19"/>
        <v>ｸﾗﾊｼ ｹｲ</v>
      </c>
      <c r="P399" s="175" t="str">
        <f t="shared" si="20"/>
        <v>KURAHASHI Kei (03)</v>
      </c>
      <c r="Q399" s="175" t="str">
        <f>IFERROR(IF($F399="","",INDEX(リスト!$AL:$AL,MATCH($F399,リスト!$AK:$AK,0))),"")</f>
        <v>29</v>
      </c>
      <c r="R399" s="32" t="str">
        <f>IFERROR(IF($K399="","",INDEX(リスト!$AO:$AO,MATCH($K399,リスト!$AN:$AN,0))),"")</f>
        <v>JPN</v>
      </c>
      <c r="S399" s="32" t="str">
        <f>IF($B399="","",RIGHT($G399*1000+100+COUNTIF($G$2:$G399,$G399),9))</f>
        <v>030807101</v>
      </c>
    </row>
    <row r="400" spans="1:19" ht="18" customHeight="1" x14ac:dyDescent="0.55000000000000004">
      <c r="A400" t="s">
        <v>971</v>
      </c>
      <c r="B400">
        <v>399</v>
      </c>
      <c r="C400" t="s">
        <v>2904</v>
      </c>
      <c r="D400" t="s">
        <v>2905</v>
      </c>
      <c r="E400">
        <v>2</v>
      </c>
      <c r="F400" t="s">
        <v>169</v>
      </c>
      <c r="G400">
        <v>20030624</v>
      </c>
      <c r="H400" t="s">
        <v>2906</v>
      </c>
      <c r="I400" t="s">
        <v>2907</v>
      </c>
      <c r="J400" t="s">
        <v>1485</v>
      </c>
      <c r="K400" t="s">
        <v>72</v>
      </c>
      <c r="M400" s="32">
        <f>IFERROR(IF($B400="","",INDEX(所属情報!$E:$E,MATCH($A400,所属情報!$A:$A,0))),"")</f>
        <v>492200</v>
      </c>
      <c r="N400" s="175" t="str">
        <f t="shared" si="18"/>
        <v>長澤　悠太 (2)</v>
      </c>
      <c r="O400" s="32" t="str">
        <f t="shared" si="19"/>
        <v>ﾅｶﾞｻﾜ ﾕｳﾀ</v>
      </c>
      <c r="P400" s="175" t="str">
        <f t="shared" si="20"/>
        <v>NAGASAWA Yuta (03)</v>
      </c>
      <c r="Q400" s="175" t="str">
        <f>IFERROR(IF($F400="","",INDEX(リスト!$AL:$AL,MATCH($F400,リスト!$AK:$AK,0))),"")</f>
        <v>26</v>
      </c>
      <c r="R400" s="32" t="str">
        <f>IFERROR(IF($K400="","",INDEX(リスト!$AO:$AO,MATCH($K400,リスト!$AN:$AN,0))),"")</f>
        <v>JPN</v>
      </c>
      <c r="S400" s="32" t="str">
        <f>IF($B400="","",RIGHT($G400*1000+100+COUNTIF($G$2:$G400,$G400),9))</f>
        <v>030624101</v>
      </c>
    </row>
    <row r="401" spans="1:19" ht="18" customHeight="1" x14ac:dyDescent="0.55000000000000004">
      <c r="A401" t="s">
        <v>971</v>
      </c>
      <c r="B401">
        <v>400</v>
      </c>
      <c r="C401" t="s">
        <v>2908</v>
      </c>
      <c r="D401" t="s">
        <v>2909</v>
      </c>
      <c r="E401">
        <v>2</v>
      </c>
      <c r="F401" t="s">
        <v>165</v>
      </c>
      <c r="G401">
        <v>20030718</v>
      </c>
      <c r="H401" t="s">
        <v>2910</v>
      </c>
      <c r="I401" t="s">
        <v>2911</v>
      </c>
      <c r="J401" t="s">
        <v>1317</v>
      </c>
      <c r="K401" t="s">
        <v>72</v>
      </c>
      <c r="M401" s="32">
        <f>IFERROR(IF($B401="","",INDEX(所属情報!$E:$E,MATCH($A401,所属情報!$A:$A,0))),"")</f>
        <v>492200</v>
      </c>
      <c r="N401" s="175" t="str">
        <f t="shared" si="18"/>
        <v>茶木　涼介 (2)</v>
      </c>
      <c r="O401" s="32" t="str">
        <f t="shared" si="19"/>
        <v>ﾁｬｷ ﾘｮｳｽｹ</v>
      </c>
      <c r="P401" s="175" t="str">
        <f t="shared" si="20"/>
        <v>CHAKI Ryosuke (03)</v>
      </c>
      <c r="Q401" s="175" t="str">
        <f>IFERROR(IF($F401="","",INDEX(リスト!$AL:$AL,MATCH($F401,リスト!$AK:$AK,0))),"")</f>
        <v>25</v>
      </c>
      <c r="R401" s="32" t="str">
        <f>IFERROR(IF($K401="","",INDEX(リスト!$AO:$AO,MATCH($K401,リスト!$AN:$AN,0))),"")</f>
        <v>JPN</v>
      </c>
      <c r="S401" s="32" t="str">
        <f>IF($B401="","",RIGHT($G401*1000+100+COUNTIF($G$2:$G401,$G401),9))</f>
        <v>030718102</v>
      </c>
    </row>
    <row r="402" spans="1:19" ht="18" customHeight="1" x14ac:dyDescent="0.55000000000000004">
      <c r="A402" t="s">
        <v>971</v>
      </c>
      <c r="B402">
        <v>401</v>
      </c>
      <c r="C402" t="s">
        <v>2912</v>
      </c>
      <c r="D402" t="s">
        <v>2913</v>
      </c>
      <c r="E402">
        <v>2</v>
      </c>
      <c r="F402" t="s">
        <v>173</v>
      </c>
      <c r="G402">
        <v>20031031</v>
      </c>
      <c r="H402" t="s">
        <v>2914</v>
      </c>
      <c r="I402" t="s">
        <v>2915</v>
      </c>
      <c r="J402" t="s">
        <v>2085</v>
      </c>
      <c r="K402" t="s">
        <v>72</v>
      </c>
      <c r="M402" s="32">
        <f>IFERROR(IF($B402="","",INDEX(所属情報!$E:$E,MATCH($A402,所属情報!$A:$A,0))),"")</f>
        <v>492200</v>
      </c>
      <c r="N402" s="175" t="str">
        <f t="shared" si="18"/>
        <v>高　蓮太郎 (2)</v>
      </c>
      <c r="O402" s="32" t="str">
        <f t="shared" si="19"/>
        <v>ｺｳ ﾚﾝﾀﾛｳ</v>
      </c>
      <c r="P402" s="175" t="str">
        <f t="shared" si="20"/>
        <v>KO Rentaro (03)</v>
      </c>
      <c r="Q402" s="175" t="str">
        <f>IFERROR(IF($F402="","",INDEX(リスト!$AL:$AL,MATCH($F402,リスト!$AK:$AK,0))),"")</f>
        <v>27</v>
      </c>
      <c r="R402" s="32" t="str">
        <f>IFERROR(IF($K402="","",INDEX(リスト!$AO:$AO,MATCH($K402,リスト!$AN:$AN,0))),"")</f>
        <v>JPN</v>
      </c>
      <c r="S402" s="32" t="str">
        <f>IF($B402="","",RIGHT($G402*1000+100+COUNTIF($G$2:$G402,$G402),9))</f>
        <v>031031101</v>
      </c>
    </row>
    <row r="403" spans="1:19" ht="18" customHeight="1" x14ac:dyDescent="0.55000000000000004">
      <c r="A403" t="s">
        <v>971</v>
      </c>
      <c r="B403">
        <v>402</v>
      </c>
      <c r="C403" t="s">
        <v>2916</v>
      </c>
      <c r="D403" t="s">
        <v>2917</v>
      </c>
      <c r="E403">
        <v>2</v>
      </c>
      <c r="F403" t="s">
        <v>70</v>
      </c>
      <c r="G403">
        <v>20031006</v>
      </c>
      <c r="H403" t="s">
        <v>2918</v>
      </c>
      <c r="I403" t="s">
        <v>1237</v>
      </c>
      <c r="J403" t="s">
        <v>2919</v>
      </c>
      <c r="K403" t="s">
        <v>72</v>
      </c>
      <c r="M403" s="32">
        <f>IFERROR(IF($B403="","",INDEX(所属情報!$E:$E,MATCH($A403,所属情報!$A:$A,0))),"")</f>
        <v>492200</v>
      </c>
      <c r="N403" s="175" t="str">
        <f t="shared" si="18"/>
        <v>小林　生承 (2)</v>
      </c>
      <c r="O403" s="32" t="str">
        <f t="shared" si="19"/>
        <v>ｺﾊﾞﾔｼ ｷｼｮｳ</v>
      </c>
      <c r="P403" s="175" t="str">
        <f t="shared" si="20"/>
        <v>KOBAYASHI Kisho (03)</v>
      </c>
      <c r="Q403" s="175" t="str">
        <f>IFERROR(IF($F403="","",INDEX(リスト!$AL:$AL,MATCH($F403,リスト!$AK:$AK,0))),"")</f>
        <v>01</v>
      </c>
      <c r="R403" s="32" t="str">
        <f>IFERROR(IF($K403="","",INDEX(リスト!$AO:$AO,MATCH($K403,リスト!$AN:$AN,0))),"")</f>
        <v>JPN</v>
      </c>
      <c r="S403" s="32" t="str">
        <f>IF($B403="","",RIGHT($G403*1000+100+COUNTIF($G$2:$G403,$G403),9))</f>
        <v>031006102</v>
      </c>
    </row>
    <row r="404" spans="1:19" ht="18" customHeight="1" x14ac:dyDescent="0.55000000000000004">
      <c r="A404" t="s">
        <v>971</v>
      </c>
      <c r="B404">
        <v>403</v>
      </c>
      <c r="C404" t="s">
        <v>2920</v>
      </c>
      <c r="D404" t="s">
        <v>2921</v>
      </c>
      <c r="E404">
        <v>2</v>
      </c>
      <c r="F404" t="s">
        <v>189</v>
      </c>
      <c r="G404">
        <v>20030505</v>
      </c>
      <c r="H404" t="s">
        <v>2922</v>
      </c>
      <c r="I404" t="s">
        <v>2923</v>
      </c>
      <c r="J404" t="s">
        <v>2500</v>
      </c>
      <c r="K404" t="s">
        <v>72</v>
      </c>
      <c r="M404" s="32">
        <f>IFERROR(IF($B404="","",INDEX(所属情報!$E:$E,MATCH($A404,所属情報!$A:$A,0))),"")</f>
        <v>492200</v>
      </c>
      <c r="N404" s="175" t="str">
        <f t="shared" si="18"/>
        <v>上田　瑞樹 (2)</v>
      </c>
      <c r="O404" s="32" t="str">
        <f t="shared" si="19"/>
        <v>ｳｴﾀ ﾐｽﾞｷ</v>
      </c>
      <c r="P404" s="175" t="str">
        <f t="shared" si="20"/>
        <v>UETA Mizuki (03)</v>
      </c>
      <c r="Q404" s="175" t="str">
        <f>IFERROR(IF($F404="","",INDEX(リスト!$AL:$AL,MATCH($F404,リスト!$AK:$AK,0))),"")</f>
        <v>31</v>
      </c>
      <c r="R404" s="32" t="str">
        <f>IFERROR(IF($K404="","",INDEX(リスト!$AO:$AO,MATCH($K404,リスト!$AN:$AN,0))),"")</f>
        <v>JPN</v>
      </c>
      <c r="S404" s="32" t="str">
        <f>IF($B404="","",RIGHT($G404*1000+100+COUNTIF($G$2:$G404,$G404),9))</f>
        <v>030505101</v>
      </c>
    </row>
    <row r="405" spans="1:19" ht="18" customHeight="1" x14ac:dyDescent="0.55000000000000004">
      <c r="A405" t="s">
        <v>971</v>
      </c>
      <c r="B405">
        <v>404</v>
      </c>
      <c r="C405" t="s">
        <v>2924</v>
      </c>
      <c r="D405" t="s">
        <v>2925</v>
      </c>
      <c r="E405">
        <v>2</v>
      </c>
      <c r="F405" t="s">
        <v>157</v>
      </c>
      <c r="G405">
        <v>20031017</v>
      </c>
      <c r="H405" t="s">
        <v>2926</v>
      </c>
      <c r="I405" t="s">
        <v>2927</v>
      </c>
      <c r="J405" t="s">
        <v>1317</v>
      </c>
      <c r="K405" t="s">
        <v>72</v>
      </c>
      <c r="M405" s="32">
        <f>IFERROR(IF($B405="","",INDEX(所属情報!$E:$E,MATCH($A405,所属情報!$A:$A,0))),"")</f>
        <v>492200</v>
      </c>
      <c r="N405" s="175" t="str">
        <f t="shared" si="18"/>
        <v>木下　凌輔 (2)</v>
      </c>
      <c r="O405" s="32" t="str">
        <f t="shared" si="19"/>
        <v>ｷﾉｼﾀ ﾘｮｳｽｹ</v>
      </c>
      <c r="P405" s="175" t="str">
        <f t="shared" si="20"/>
        <v>KINOSHITA Ryosuke (03)</v>
      </c>
      <c r="Q405" s="175" t="str">
        <f>IFERROR(IF($F405="","",INDEX(リスト!$AL:$AL,MATCH($F405,リスト!$AK:$AK,0))),"")</f>
        <v>23</v>
      </c>
      <c r="R405" s="32" t="str">
        <f>IFERROR(IF($K405="","",INDEX(リスト!$AO:$AO,MATCH($K405,リスト!$AN:$AN,0))),"")</f>
        <v>JPN</v>
      </c>
      <c r="S405" s="32" t="str">
        <f>IF($B405="","",RIGHT($G405*1000+100+COUNTIF($G$2:$G405,$G405),9))</f>
        <v>031017101</v>
      </c>
    </row>
    <row r="406" spans="1:19" ht="18" customHeight="1" x14ac:dyDescent="0.55000000000000004">
      <c r="A406" t="s">
        <v>971</v>
      </c>
      <c r="B406">
        <v>405</v>
      </c>
      <c r="C406" t="s">
        <v>2928</v>
      </c>
      <c r="D406" t="s">
        <v>2929</v>
      </c>
      <c r="E406">
        <v>2</v>
      </c>
      <c r="F406" t="s">
        <v>70</v>
      </c>
      <c r="G406">
        <v>20030821</v>
      </c>
      <c r="H406" t="s">
        <v>2930</v>
      </c>
      <c r="I406" t="s">
        <v>2282</v>
      </c>
      <c r="J406" t="s">
        <v>2931</v>
      </c>
      <c r="K406" t="s">
        <v>72</v>
      </c>
      <c r="M406" s="32">
        <f>IFERROR(IF($B406="","",INDEX(所属情報!$E:$E,MATCH($A406,所属情報!$A:$A,0))),"")</f>
        <v>492200</v>
      </c>
      <c r="N406" s="175" t="str">
        <f t="shared" si="18"/>
        <v>松井　聰 (2)</v>
      </c>
      <c r="O406" s="32" t="str">
        <f t="shared" si="19"/>
        <v>ﾏﾂｲ ﾊｼﾞﾒ</v>
      </c>
      <c r="P406" s="175" t="str">
        <f t="shared" si="20"/>
        <v>MATSUI Hajime (03)</v>
      </c>
      <c r="Q406" s="175" t="str">
        <f>IFERROR(IF($F406="","",INDEX(リスト!$AL:$AL,MATCH($F406,リスト!$AK:$AK,0))),"")</f>
        <v>01</v>
      </c>
      <c r="R406" s="32" t="str">
        <f>IFERROR(IF($K406="","",INDEX(リスト!$AO:$AO,MATCH($K406,リスト!$AN:$AN,0))),"")</f>
        <v>JPN</v>
      </c>
      <c r="S406" s="32" t="str">
        <f>IF($B406="","",RIGHT($G406*1000+100+COUNTIF($G$2:$G406,$G406),9))</f>
        <v>030821101</v>
      </c>
    </row>
    <row r="407" spans="1:19" ht="18" customHeight="1" x14ac:dyDescent="0.55000000000000004">
      <c r="A407" t="s">
        <v>971</v>
      </c>
      <c r="B407">
        <v>406</v>
      </c>
      <c r="C407" t="s">
        <v>2932</v>
      </c>
      <c r="D407" t="s">
        <v>2933</v>
      </c>
      <c r="E407">
        <v>2</v>
      </c>
      <c r="F407" t="s">
        <v>157</v>
      </c>
      <c r="G407">
        <v>20030805</v>
      </c>
      <c r="H407" t="s">
        <v>2934</v>
      </c>
      <c r="I407" t="s">
        <v>2935</v>
      </c>
      <c r="J407" t="s">
        <v>1302</v>
      </c>
      <c r="K407" t="s">
        <v>72</v>
      </c>
      <c r="M407" s="32">
        <f>IFERROR(IF($B407="","",INDEX(所属情報!$E:$E,MATCH($A407,所属情報!$A:$A,0))),"")</f>
        <v>492200</v>
      </c>
      <c r="N407" s="175" t="str">
        <f t="shared" si="18"/>
        <v>田原　佳悟 (2)</v>
      </c>
      <c r="O407" s="32" t="str">
        <f t="shared" si="19"/>
        <v>ﾀﾊﾗ ｹｲｺﾞ</v>
      </c>
      <c r="P407" s="175" t="str">
        <f t="shared" si="20"/>
        <v>TAHARA Keigo (03)</v>
      </c>
      <c r="Q407" s="175" t="str">
        <f>IFERROR(IF($F407="","",INDEX(リスト!$AL:$AL,MATCH($F407,リスト!$AK:$AK,0))),"")</f>
        <v>23</v>
      </c>
      <c r="R407" s="32" t="str">
        <f>IFERROR(IF($K407="","",INDEX(リスト!$AO:$AO,MATCH($K407,リスト!$AN:$AN,0))),"")</f>
        <v>JPN</v>
      </c>
      <c r="S407" s="32" t="str">
        <f>IF($B407="","",RIGHT($G407*1000+100+COUNTIF($G$2:$G407,$G407),9))</f>
        <v>030805101</v>
      </c>
    </row>
    <row r="408" spans="1:19" ht="18" customHeight="1" x14ac:dyDescent="0.55000000000000004">
      <c r="A408" t="s">
        <v>971</v>
      </c>
      <c r="B408">
        <v>407</v>
      </c>
      <c r="C408" t="s">
        <v>2936</v>
      </c>
      <c r="D408" t="s">
        <v>2937</v>
      </c>
      <c r="E408">
        <v>2</v>
      </c>
      <c r="F408" t="s">
        <v>197</v>
      </c>
      <c r="G408">
        <v>20030509</v>
      </c>
      <c r="H408" t="s">
        <v>2938</v>
      </c>
      <c r="I408" t="s">
        <v>2772</v>
      </c>
      <c r="J408" t="s">
        <v>2903</v>
      </c>
      <c r="K408" t="s">
        <v>72</v>
      </c>
      <c r="M408" s="32">
        <f>IFERROR(IF($B408="","",INDEX(所属情報!$E:$E,MATCH($A408,所属情報!$A:$A,0))),"")</f>
        <v>492200</v>
      </c>
      <c r="N408" s="175" t="str">
        <f t="shared" si="18"/>
        <v>西山　慧 (2)</v>
      </c>
      <c r="O408" s="32" t="str">
        <f t="shared" si="19"/>
        <v>ﾆｼﾔﾏ ｹｲ</v>
      </c>
      <c r="P408" s="175" t="str">
        <f t="shared" si="20"/>
        <v>NISHIYAMA Kei (03)</v>
      </c>
      <c r="Q408" s="175" t="str">
        <f>IFERROR(IF($F408="","",INDEX(リスト!$AL:$AL,MATCH($F408,リスト!$AK:$AK,0))),"")</f>
        <v>33</v>
      </c>
      <c r="R408" s="32" t="str">
        <f>IFERROR(IF($K408="","",INDEX(リスト!$AO:$AO,MATCH($K408,リスト!$AN:$AN,0))),"")</f>
        <v>JPN</v>
      </c>
      <c r="S408" s="32" t="str">
        <f>IF($B408="","",RIGHT($G408*1000+100+COUNTIF($G$2:$G408,$G408),9))</f>
        <v>030509103</v>
      </c>
    </row>
    <row r="409" spans="1:19" ht="18" customHeight="1" x14ac:dyDescent="0.55000000000000004">
      <c r="A409" t="s">
        <v>971</v>
      </c>
      <c r="B409">
        <v>408</v>
      </c>
      <c r="C409" t="s">
        <v>2939</v>
      </c>
      <c r="D409" t="s">
        <v>2940</v>
      </c>
      <c r="E409">
        <v>2</v>
      </c>
      <c r="F409" t="s">
        <v>177</v>
      </c>
      <c r="G409">
        <v>20031005</v>
      </c>
      <c r="H409" t="s">
        <v>2941</v>
      </c>
      <c r="I409" t="s">
        <v>2942</v>
      </c>
      <c r="J409" t="s">
        <v>1853</v>
      </c>
      <c r="K409" t="s">
        <v>72</v>
      </c>
      <c r="M409" s="32">
        <f>IFERROR(IF($B409="","",INDEX(所属情報!$E:$E,MATCH($A409,所属情報!$A:$A,0))),"")</f>
        <v>492200</v>
      </c>
      <c r="N409" s="175" t="str">
        <f t="shared" si="18"/>
        <v>横田　紘季 (2)</v>
      </c>
      <c r="O409" s="32" t="str">
        <f t="shared" si="19"/>
        <v>ﾖｺﾀ ｺｳｷ</v>
      </c>
      <c r="P409" s="175" t="str">
        <f t="shared" si="20"/>
        <v>YOKOTA Koki (03)</v>
      </c>
      <c r="Q409" s="175" t="str">
        <f>IFERROR(IF($F409="","",INDEX(リスト!$AL:$AL,MATCH($F409,リスト!$AK:$AK,0))),"")</f>
        <v>28</v>
      </c>
      <c r="R409" s="32" t="str">
        <f>IFERROR(IF($K409="","",INDEX(リスト!$AO:$AO,MATCH($K409,リスト!$AN:$AN,0))),"")</f>
        <v>JPN</v>
      </c>
      <c r="S409" s="32" t="str">
        <f>IF($B409="","",RIGHT($G409*1000+100+COUNTIF($G$2:$G409,$G409),9))</f>
        <v>031005101</v>
      </c>
    </row>
    <row r="410" spans="1:19" ht="18" customHeight="1" x14ac:dyDescent="0.55000000000000004">
      <c r="A410" t="s">
        <v>971</v>
      </c>
      <c r="B410">
        <v>409</v>
      </c>
      <c r="C410" t="s">
        <v>2943</v>
      </c>
      <c r="D410" t="s">
        <v>2944</v>
      </c>
      <c r="E410">
        <v>2</v>
      </c>
      <c r="F410" t="s">
        <v>70</v>
      </c>
      <c r="G410">
        <v>20030403</v>
      </c>
      <c r="H410" t="s">
        <v>2945</v>
      </c>
      <c r="I410" t="s">
        <v>2946</v>
      </c>
      <c r="J410" t="s">
        <v>1889</v>
      </c>
      <c r="K410" t="s">
        <v>72</v>
      </c>
      <c r="M410" s="32">
        <f>IFERROR(IF($B410="","",INDEX(所属情報!$E:$E,MATCH($A410,所属情報!$A:$A,0))),"")</f>
        <v>492200</v>
      </c>
      <c r="N410" s="175" t="str">
        <f t="shared" si="18"/>
        <v>北川　広大 (2)</v>
      </c>
      <c r="O410" s="32" t="str">
        <f t="shared" si="19"/>
        <v>ｷﾀｶﾞﾜ ｺｳﾀﾞｲ</v>
      </c>
      <c r="P410" s="175" t="str">
        <f t="shared" si="20"/>
        <v>KITAGAWA Kodai (03)</v>
      </c>
      <c r="Q410" s="175" t="str">
        <f>IFERROR(IF($F410="","",INDEX(リスト!$AL:$AL,MATCH($F410,リスト!$AK:$AK,0))),"")</f>
        <v>01</v>
      </c>
      <c r="R410" s="32" t="str">
        <f>IFERROR(IF($K410="","",INDEX(リスト!$AO:$AO,MATCH($K410,リスト!$AN:$AN,0))),"")</f>
        <v>JPN</v>
      </c>
      <c r="S410" s="32" t="str">
        <f>IF($B410="","",RIGHT($G410*1000+100+COUNTIF($G$2:$G410,$G410),9))</f>
        <v>030403101</v>
      </c>
    </row>
    <row r="411" spans="1:19" ht="18" customHeight="1" x14ac:dyDescent="0.55000000000000004">
      <c r="A411" t="s">
        <v>971</v>
      </c>
      <c r="B411">
        <v>410</v>
      </c>
      <c r="C411" t="s">
        <v>2947</v>
      </c>
      <c r="D411" t="s">
        <v>2948</v>
      </c>
      <c r="E411">
        <v>2</v>
      </c>
      <c r="F411" t="s">
        <v>173</v>
      </c>
      <c r="G411">
        <v>20030619</v>
      </c>
      <c r="H411" t="s">
        <v>2949</v>
      </c>
      <c r="I411" t="s">
        <v>1242</v>
      </c>
      <c r="J411" t="s">
        <v>2660</v>
      </c>
      <c r="K411" t="s">
        <v>72</v>
      </c>
      <c r="M411" s="32">
        <f>IFERROR(IF($B411="","",INDEX(所属情報!$E:$E,MATCH($A411,所属情報!$A:$A,0))),"")</f>
        <v>492200</v>
      </c>
      <c r="N411" s="175" t="str">
        <f t="shared" si="18"/>
        <v>清水　慎太郎 (2)</v>
      </c>
      <c r="O411" s="32" t="str">
        <f t="shared" si="19"/>
        <v>ｼﾐｽﾞ ｼﾝﾀﾛｳ</v>
      </c>
      <c r="P411" s="175" t="str">
        <f t="shared" si="20"/>
        <v>SHIMIZU Shintaro (03)</v>
      </c>
      <c r="Q411" s="175" t="str">
        <f>IFERROR(IF($F411="","",INDEX(リスト!$AL:$AL,MATCH($F411,リスト!$AK:$AK,0))),"")</f>
        <v>27</v>
      </c>
      <c r="R411" s="32" t="str">
        <f>IFERROR(IF($K411="","",INDEX(リスト!$AO:$AO,MATCH($K411,リスト!$AN:$AN,0))),"")</f>
        <v>JPN</v>
      </c>
      <c r="S411" s="32" t="str">
        <f>IF($B411="","",RIGHT($G411*1000+100+COUNTIF($G$2:$G411,$G411),9))</f>
        <v>030619102</v>
      </c>
    </row>
    <row r="412" spans="1:19" ht="18" customHeight="1" x14ac:dyDescent="0.55000000000000004">
      <c r="A412" t="s">
        <v>971</v>
      </c>
      <c r="B412">
        <v>411</v>
      </c>
      <c r="C412" t="s">
        <v>2950</v>
      </c>
      <c r="D412" t="s">
        <v>2951</v>
      </c>
      <c r="E412">
        <v>2</v>
      </c>
      <c r="F412" t="s">
        <v>177</v>
      </c>
      <c r="G412">
        <v>20040130</v>
      </c>
      <c r="H412" t="s">
        <v>2952</v>
      </c>
      <c r="I412" t="s">
        <v>1804</v>
      </c>
      <c r="J412" t="s">
        <v>1198</v>
      </c>
      <c r="K412" t="s">
        <v>72</v>
      </c>
      <c r="M412" s="32">
        <f>IFERROR(IF($B412="","",INDEX(所属情報!$E:$E,MATCH($A412,所属情報!$A:$A,0))),"")</f>
        <v>492200</v>
      </c>
      <c r="N412" s="175" t="str">
        <f t="shared" si="18"/>
        <v>山下　諒 (2)</v>
      </c>
      <c r="O412" s="32" t="str">
        <f t="shared" si="19"/>
        <v>ﾔﾏｼﾀ ﾘｮｳ</v>
      </c>
      <c r="P412" s="175" t="str">
        <f t="shared" si="20"/>
        <v>YAMASHITA Ryo (04)</v>
      </c>
      <c r="Q412" s="175" t="str">
        <f>IFERROR(IF($F412="","",INDEX(リスト!$AL:$AL,MATCH($F412,リスト!$AK:$AK,0))),"")</f>
        <v>28</v>
      </c>
      <c r="R412" s="32" t="str">
        <f>IFERROR(IF($K412="","",INDEX(リスト!$AO:$AO,MATCH($K412,リスト!$AN:$AN,0))),"")</f>
        <v>JPN</v>
      </c>
      <c r="S412" s="32" t="str">
        <f>IF($B412="","",RIGHT($G412*1000+100+COUNTIF($G$2:$G412,$G412),9))</f>
        <v>040130101</v>
      </c>
    </row>
    <row r="413" spans="1:19" ht="18" customHeight="1" x14ac:dyDescent="0.55000000000000004">
      <c r="A413" t="s">
        <v>971</v>
      </c>
      <c r="B413">
        <v>412</v>
      </c>
      <c r="C413" t="s">
        <v>2953</v>
      </c>
      <c r="D413" t="s">
        <v>2954</v>
      </c>
      <c r="E413">
        <v>2</v>
      </c>
      <c r="F413" t="s">
        <v>114</v>
      </c>
      <c r="G413">
        <v>20031028</v>
      </c>
      <c r="H413" t="s">
        <v>2955</v>
      </c>
      <c r="I413" t="s">
        <v>2956</v>
      </c>
      <c r="J413" t="s">
        <v>2957</v>
      </c>
      <c r="K413" t="s">
        <v>72</v>
      </c>
      <c r="M413" s="32">
        <f>IFERROR(IF($B413="","",INDEX(所属情報!$E:$E,MATCH($A413,所属情報!$A:$A,0))),"")</f>
        <v>492200</v>
      </c>
      <c r="N413" s="175" t="str">
        <f t="shared" si="18"/>
        <v>依田　巧磨 (2)</v>
      </c>
      <c r="O413" s="32" t="str">
        <f t="shared" si="19"/>
        <v>ﾖﾀﾞ ﾀｸﾏ</v>
      </c>
      <c r="P413" s="175" t="str">
        <f t="shared" si="20"/>
        <v>YODA Takuma (03)</v>
      </c>
      <c r="Q413" s="175" t="str">
        <f>IFERROR(IF($F413="","",INDEX(リスト!$AL:$AL,MATCH($F413,リスト!$AK:$AK,0))),"")</f>
        <v>12</v>
      </c>
      <c r="R413" s="32" t="str">
        <f>IFERROR(IF($K413="","",INDEX(リスト!$AO:$AO,MATCH($K413,リスト!$AN:$AN,0))),"")</f>
        <v>JPN</v>
      </c>
      <c r="S413" s="32" t="str">
        <f>IF($B413="","",RIGHT($G413*1000+100+COUNTIF($G$2:$G413,$G413),9))</f>
        <v>031028101</v>
      </c>
    </row>
    <row r="414" spans="1:19" ht="18" customHeight="1" x14ac:dyDescent="0.55000000000000004">
      <c r="A414" t="s">
        <v>971</v>
      </c>
      <c r="B414">
        <v>413</v>
      </c>
      <c r="C414" t="s">
        <v>2958</v>
      </c>
      <c r="D414" t="s">
        <v>2959</v>
      </c>
      <c r="E414">
        <v>2</v>
      </c>
      <c r="F414" t="s">
        <v>197</v>
      </c>
      <c r="G414">
        <v>20031126</v>
      </c>
      <c r="H414" t="s">
        <v>2960</v>
      </c>
      <c r="I414" t="s">
        <v>2961</v>
      </c>
      <c r="J414" t="s">
        <v>2962</v>
      </c>
      <c r="K414" t="s">
        <v>72</v>
      </c>
      <c r="M414" s="32">
        <f>IFERROR(IF($B414="","",INDEX(所属情報!$E:$E,MATCH($A414,所属情報!$A:$A,0))),"")</f>
        <v>492200</v>
      </c>
      <c r="N414" s="175" t="str">
        <f t="shared" si="18"/>
        <v>檀上　亜里 (2)</v>
      </c>
      <c r="O414" s="32" t="str">
        <f t="shared" si="19"/>
        <v>ﾀﾞﾝｼﾞｮｳ ｱｻﾄ</v>
      </c>
      <c r="P414" s="175" t="str">
        <f t="shared" si="20"/>
        <v>DANJO Asato (03)</v>
      </c>
      <c r="Q414" s="175" t="str">
        <f>IFERROR(IF($F414="","",INDEX(リスト!$AL:$AL,MATCH($F414,リスト!$AK:$AK,0))),"")</f>
        <v>33</v>
      </c>
      <c r="R414" s="32" t="str">
        <f>IFERROR(IF($K414="","",INDEX(リスト!$AO:$AO,MATCH($K414,リスト!$AN:$AN,0))),"")</f>
        <v>JPN</v>
      </c>
      <c r="S414" s="32" t="str">
        <f>IF($B414="","",RIGHT($G414*1000+100+COUNTIF($G$2:$G414,$G414),9))</f>
        <v>031126101</v>
      </c>
    </row>
    <row r="415" spans="1:19" ht="18" customHeight="1" x14ac:dyDescent="0.55000000000000004">
      <c r="A415" t="s">
        <v>971</v>
      </c>
      <c r="B415">
        <v>414</v>
      </c>
      <c r="C415" t="s">
        <v>2963</v>
      </c>
      <c r="D415" t="s">
        <v>2964</v>
      </c>
      <c r="E415">
        <v>2</v>
      </c>
      <c r="F415" t="s">
        <v>157</v>
      </c>
      <c r="G415">
        <v>20030416</v>
      </c>
      <c r="H415" t="s">
        <v>2965</v>
      </c>
      <c r="I415" t="s">
        <v>2058</v>
      </c>
      <c r="J415" t="s">
        <v>1228</v>
      </c>
      <c r="K415" t="s">
        <v>72</v>
      </c>
      <c r="M415" s="32">
        <f>IFERROR(IF($B415="","",INDEX(所属情報!$E:$E,MATCH($A415,所属情報!$A:$A,0))),"")</f>
        <v>492200</v>
      </c>
      <c r="N415" s="175" t="str">
        <f t="shared" si="18"/>
        <v>山口　達也 (2)</v>
      </c>
      <c r="O415" s="32" t="str">
        <f t="shared" si="19"/>
        <v>ﾔﾏｸﾞﾁ ﾀﾂﾔ</v>
      </c>
      <c r="P415" s="175" t="str">
        <f t="shared" si="20"/>
        <v>YAMAGUCHI Tatsuya (03)</v>
      </c>
      <c r="Q415" s="175" t="str">
        <f>IFERROR(IF($F415="","",INDEX(リスト!$AL:$AL,MATCH($F415,リスト!$AK:$AK,0))),"")</f>
        <v>23</v>
      </c>
      <c r="R415" s="32" t="str">
        <f>IFERROR(IF($K415="","",INDEX(リスト!$AO:$AO,MATCH($K415,リスト!$AN:$AN,0))),"")</f>
        <v>JPN</v>
      </c>
      <c r="S415" s="32" t="str">
        <f>IF($B415="","",RIGHT($G415*1000+100+COUNTIF($G$2:$G415,$G415),9))</f>
        <v>030416101</v>
      </c>
    </row>
    <row r="416" spans="1:19" ht="18" customHeight="1" x14ac:dyDescent="0.55000000000000004">
      <c r="A416" t="s">
        <v>971</v>
      </c>
      <c r="B416">
        <v>415</v>
      </c>
      <c r="C416" t="s">
        <v>2966</v>
      </c>
      <c r="D416" t="s">
        <v>2967</v>
      </c>
      <c r="E416">
        <v>2</v>
      </c>
      <c r="F416" t="s">
        <v>169</v>
      </c>
      <c r="G416">
        <v>20030801</v>
      </c>
      <c r="H416" t="s">
        <v>2968</v>
      </c>
      <c r="I416" t="s">
        <v>1242</v>
      </c>
      <c r="J416" t="s">
        <v>1651</v>
      </c>
      <c r="K416" t="s">
        <v>72</v>
      </c>
      <c r="M416" s="32">
        <f>IFERROR(IF($B416="","",INDEX(所属情報!$E:$E,MATCH($A416,所属情報!$A:$A,0))),"")</f>
        <v>492200</v>
      </c>
      <c r="N416" s="175" t="str">
        <f t="shared" si="18"/>
        <v>清水　隼人 (2)</v>
      </c>
      <c r="O416" s="32" t="str">
        <f t="shared" si="19"/>
        <v>ｼﾐｽﾞ ﾊﾔﾄ</v>
      </c>
      <c r="P416" s="175" t="str">
        <f t="shared" si="20"/>
        <v>SHIMIZU Hayato (03)</v>
      </c>
      <c r="Q416" s="175" t="str">
        <f>IFERROR(IF($F416="","",INDEX(リスト!$AL:$AL,MATCH($F416,リスト!$AK:$AK,0))),"")</f>
        <v>26</v>
      </c>
      <c r="R416" s="32" t="str">
        <f>IFERROR(IF($K416="","",INDEX(リスト!$AO:$AO,MATCH($K416,リスト!$AN:$AN,0))),"")</f>
        <v>JPN</v>
      </c>
      <c r="S416" s="32" t="str">
        <f>IF($B416="","",RIGHT($G416*1000+100+COUNTIF($G$2:$G416,$G416),9))</f>
        <v>030801102</v>
      </c>
    </row>
    <row r="417" spans="1:19" ht="18" customHeight="1" x14ac:dyDescent="0.55000000000000004">
      <c r="A417" t="s">
        <v>971</v>
      </c>
      <c r="B417">
        <v>416</v>
      </c>
      <c r="C417" t="s">
        <v>2969</v>
      </c>
      <c r="D417" t="s">
        <v>2970</v>
      </c>
      <c r="E417">
        <v>2</v>
      </c>
      <c r="F417" t="s">
        <v>201</v>
      </c>
      <c r="G417">
        <v>20030406</v>
      </c>
      <c r="H417" t="s">
        <v>2971</v>
      </c>
      <c r="I417" t="s">
        <v>2972</v>
      </c>
      <c r="J417" t="s">
        <v>1223</v>
      </c>
      <c r="K417" t="s">
        <v>72</v>
      </c>
      <c r="M417" s="32">
        <f>IFERROR(IF($B417="","",INDEX(所属情報!$E:$E,MATCH($A417,所属情報!$A:$A,0))),"")</f>
        <v>492200</v>
      </c>
      <c r="N417" s="175" t="str">
        <f t="shared" si="18"/>
        <v>恵南　優貴 (2)</v>
      </c>
      <c r="O417" s="32" t="str">
        <f t="shared" si="19"/>
        <v>ｴﾅﾐ ﾕｳｷ</v>
      </c>
      <c r="P417" s="175" t="str">
        <f t="shared" si="20"/>
        <v>ENAMI Yuki (03)</v>
      </c>
      <c r="Q417" s="175" t="str">
        <f>IFERROR(IF($F417="","",INDEX(リスト!$AL:$AL,MATCH($F417,リスト!$AK:$AK,0))),"")</f>
        <v>34</v>
      </c>
      <c r="R417" s="32" t="str">
        <f>IFERROR(IF($K417="","",INDEX(リスト!$AO:$AO,MATCH($K417,リスト!$AN:$AN,0))),"")</f>
        <v>JPN</v>
      </c>
      <c r="S417" s="32" t="str">
        <f>IF($B417="","",RIGHT($G417*1000+100+COUNTIF($G$2:$G417,$G417),9))</f>
        <v>030406102</v>
      </c>
    </row>
    <row r="418" spans="1:19" ht="18" customHeight="1" x14ac:dyDescent="0.55000000000000004">
      <c r="A418" t="s">
        <v>971</v>
      </c>
      <c r="B418">
        <v>417</v>
      </c>
      <c r="C418" t="s">
        <v>2973</v>
      </c>
      <c r="D418" t="s">
        <v>2974</v>
      </c>
      <c r="E418">
        <v>2</v>
      </c>
      <c r="F418" t="s">
        <v>237</v>
      </c>
      <c r="G418">
        <v>20030524</v>
      </c>
      <c r="H418" t="s">
        <v>2975</v>
      </c>
      <c r="I418" t="s">
        <v>2433</v>
      </c>
      <c r="J418" t="s">
        <v>2976</v>
      </c>
      <c r="K418" t="s">
        <v>72</v>
      </c>
      <c r="M418" s="32">
        <f>IFERROR(IF($B418="","",INDEX(所属情報!$E:$E,MATCH($A418,所属情報!$A:$A,0))),"")</f>
        <v>492200</v>
      </c>
      <c r="N418" s="175" t="str">
        <f t="shared" si="18"/>
        <v>渡邉　拓 (2)</v>
      </c>
      <c r="O418" s="32" t="str">
        <f t="shared" si="19"/>
        <v>ﾜﾀﾅﾍﾞ ﾀｸ</v>
      </c>
      <c r="P418" s="175" t="str">
        <f t="shared" si="20"/>
        <v>WATANABE Taku (03)</v>
      </c>
      <c r="Q418" s="175" t="str">
        <f>IFERROR(IF($F418="","",INDEX(リスト!$AL:$AL,MATCH($F418,リスト!$AK:$AK,0))),"")</f>
        <v>43</v>
      </c>
      <c r="R418" s="32" t="str">
        <f>IFERROR(IF($K418="","",INDEX(リスト!$AO:$AO,MATCH($K418,リスト!$AN:$AN,0))),"")</f>
        <v>JPN</v>
      </c>
      <c r="S418" s="32" t="str">
        <f>IF($B418="","",RIGHT($G418*1000+100+COUNTIF($G$2:$G418,$G418),9))</f>
        <v>030524101</v>
      </c>
    </row>
    <row r="419" spans="1:19" ht="18" customHeight="1" x14ac:dyDescent="0.55000000000000004">
      <c r="A419" t="s">
        <v>971</v>
      </c>
      <c r="B419">
        <v>418</v>
      </c>
      <c r="C419" t="s">
        <v>2977</v>
      </c>
      <c r="D419" t="s">
        <v>2978</v>
      </c>
      <c r="E419">
        <v>2</v>
      </c>
      <c r="F419" t="s">
        <v>233</v>
      </c>
      <c r="G419">
        <v>20030512</v>
      </c>
      <c r="H419" t="s">
        <v>2979</v>
      </c>
      <c r="I419" t="s">
        <v>1553</v>
      </c>
      <c r="J419" t="s">
        <v>1884</v>
      </c>
      <c r="K419" t="s">
        <v>72</v>
      </c>
      <c r="M419" s="32">
        <f>IFERROR(IF($B419="","",INDEX(所属情報!$E:$E,MATCH($A419,所属情報!$A:$A,0))),"")</f>
        <v>492200</v>
      </c>
      <c r="N419" s="175" t="str">
        <f t="shared" si="18"/>
        <v>森　拓也 (2)</v>
      </c>
      <c r="O419" s="32" t="str">
        <f t="shared" si="19"/>
        <v>ﾓﾘ ﾀｸﾔ</v>
      </c>
      <c r="P419" s="175" t="str">
        <f t="shared" si="20"/>
        <v>MORI Takuya (03)</v>
      </c>
      <c r="Q419" s="175" t="str">
        <f>IFERROR(IF($F419="","",INDEX(リスト!$AL:$AL,MATCH($F419,リスト!$AK:$AK,0))),"")</f>
        <v>42</v>
      </c>
      <c r="R419" s="32" t="str">
        <f>IFERROR(IF($K419="","",INDEX(リスト!$AO:$AO,MATCH($K419,リスト!$AN:$AN,0))),"")</f>
        <v>JPN</v>
      </c>
      <c r="S419" s="32" t="str">
        <f>IF($B419="","",RIGHT($G419*1000+100+COUNTIF($G$2:$G419,$G419),9))</f>
        <v>030512101</v>
      </c>
    </row>
    <row r="420" spans="1:19" ht="18" customHeight="1" x14ac:dyDescent="0.55000000000000004">
      <c r="A420" t="s">
        <v>971</v>
      </c>
      <c r="B420">
        <v>419</v>
      </c>
      <c r="C420" t="s">
        <v>2980</v>
      </c>
      <c r="D420" t="s">
        <v>2981</v>
      </c>
      <c r="E420">
        <v>2</v>
      </c>
      <c r="F420" t="s">
        <v>221</v>
      </c>
      <c r="G420">
        <v>20040112</v>
      </c>
      <c r="H420" t="s">
        <v>2982</v>
      </c>
      <c r="I420" t="s">
        <v>2983</v>
      </c>
      <c r="J420" t="s">
        <v>1965</v>
      </c>
      <c r="K420" t="s">
        <v>72</v>
      </c>
      <c r="M420" s="32">
        <f>IFERROR(IF($B420="","",INDEX(所属情報!$E:$E,MATCH($A420,所属情報!$A:$A,0))),"")</f>
        <v>492200</v>
      </c>
      <c r="N420" s="175" t="str">
        <f t="shared" si="18"/>
        <v>門脇　優 (2)</v>
      </c>
      <c r="O420" s="32" t="str">
        <f t="shared" si="19"/>
        <v>ｶﾄﾞﾜｷ ﾕｳ</v>
      </c>
      <c r="P420" s="175" t="str">
        <f t="shared" si="20"/>
        <v>KADOWAKI Yu (04)</v>
      </c>
      <c r="Q420" s="175" t="str">
        <f>IFERROR(IF($F420="","",INDEX(リスト!$AL:$AL,MATCH($F420,リスト!$AK:$AK,0))),"")</f>
        <v>39</v>
      </c>
      <c r="R420" s="32" t="str">
        <f>IFERROR(IF($K420="","",INDEX(リスト!$AO:$AO,MATCH($K420,リスト!$AN:$AN,0))),"")</f>
        <v>JPN</v>
      </c>
      <c r="S420" s="32" t="str">
        <f>IF($B420="","",RIGHT($G420*1000+100+COUNTIF($G$2:$G420,$G420),9))</f>
        <v>040112101</v>
      </c>
    </row>
    <row r="421" spans="1:19" ht="18" customHeight="1" x14ac:dyDescent="0.55000000000000004">
      <c r="A421" t="s">
        <v>971</v>
      </c>
      <c r="B421">
        <v>420</v>
      </c>
      <c r="C421" t="s">
        <v>2984</v>
      </c>
      <c r="D421" t="s">
        <v>2985</v>
      </c>
      <c r="E421">
        <v>2</v>
      </c>
      <c r="F421" t="s">
        <v>173</v>
      </c>
      <c r="G421">
        <v>20020502</v>
      </c>
      <c r="H421" t="s">
        <v>2986</v>
      </c>
      <c r="I421" t="s">
        <v>2987</v>
      </c>
      <c r="J421" t="s">
        <v>1760</v>
      </c>
      <c r="K421" t="s">
        <v>72</v>
      </c>
      <c r="M421" s="32">
        <f>IFERROR(IF($B421="","",INDEX(所属情報!$E:$E,MATCH($A421,所属情報!$A:$A,0))),"")</f>
        <v>492200</v>
      </c>
      <c r="N421" s="175" t="str">
        <f t="shared" si="18"/>
        <v>黒瀬　涼大 (2)</v>
      </c>
      <c r="O421" s="32" t="str">
        <f t="shared" si="19"/>
        <v>ｸﾛｾ ﾘｮｳﾀ</v>
      </c>
      <c r="P421" s="175" t="str">
        <f t="shared" si="20"/>
        <v>KUROSE Ryota (02)</v>
      </c>
      <c r="Q421" s="175" t="str">
        <f>IFERROR(IF($F421="","",INDEX(リスト!$AL:$AL,MATCH($F421,リスト!$AK:$AK,0))),"")</f>
        <v>27</v>
      </c>
      <c r="R421" s="32" t="str">
        <f>IFERROR(IF($K421="","",INDEX(リスト!$AO:$AO,MATCH($K421,リスト!$AN:$AN,0))),"")</f>
        <v>JPN</v>
      </c>
      <c r="S421" s="32" t="str">
        <f>IF($B421="","",RIGHT($G421*1000+100+COUNTIF($G$2:$G421,$G421),9))</f>
        <v>020502102</v>
      </c>
    </row>
    <row r="422" spans="1:19" ht="18" customHeight="1" x14ac:dyDescent="0.55000000000000004">
      <c r="A422" t="s">
        <v>971</v>
      </c>
      <c r="B422">
        <v>421</v>
      </c>
      <c r="C422" t="s">
        <v>2988</v>
      </c>
      <c r="D422" t="s">
        <v>2989</v>
      </c>
      <c r="E422">
        <v>2</v>
      </c>
      <c r="F422" t="s">
        <v>173</v>
      </c>
      <c r="G422">
        <v>20030408</v>
      </c>
      <c r="H422" t="s">
        <v>2990</v>
      </c>
      <c r="I422" t="s">
        <v>1682</v>
      </c>
      <c r="J422" t="s">
        <v>2991</v>
      </c>
      <c r="K422" t="s">
        <v>72</v>
      </c>
      <c r="M422" s="32">
        <f>IFERROR(IF($B422="","",INDEX(所属情報!$E:$E,MATCH($A422,所属情報!$A:$A,0))),"")</f>
        <v>492200</v>
      </c>
      <c r="N422" s="175" t="str">
        <f t="shared" si="18"/>
        <v>中野　峻作 (2)</v>
      </c>
      <c r="O422" s="32" t="str">
        <f t="shared" si="19"/>
        <v>ﾅｶﾉ ｼｭﾝｻｸ</v>
      </c>
      <c r="P422" s="175" t="str">
        <f t="shared" si="20"/>
        <v>NAKANO Shunsaku (03)</v>
      </c>
      <c r="Q422" s="175" t="str">
        <f>IFERROR(IF($F422="","",INDEX(リスト!$AL:$AL,MATCH($F422,リスト!$AK:$AK,0))),"")</f>
        <v>27</v>
      </c>
      <c r="R422" s="32" t="str">
        <f>IFERROR(IF($K422="","",INDEX(リスト!$AO:$AO,MATCH($K422,リスト!$AN:$AN,0))),"")</f>
        <v>JPN</v>
      </c>
      <c r="S422" s="32" t="str">
        <f>IF($B422="","",RIGHT($G422*1000+100+COUNTIF($G$2:$G422,$G422),9))</f>
        <v>030408101</v>
      </c>
    </row>
    <row r="423" spans="1:19" ht="18" customHeight="1" x14ac:dyDescent="0.55000000000000004">
      <c r="A423" t="s">
        <v>971</v>
      </c>
      <c r="B423">
        <v>422</v>
      </c>
      <c r="C423" t="s">
        <v>2992</v>
      </c>
      <c r="D423" t="s">
        <v>2993</v>
      </c>
      <c r="E423">
        <v>2</v>
      </c>
      <c r="F423" t="s">
        <v>121</v>
      </c>
      <c r="G423">
        <v>20030707</v>
      </c>
      <c r="H423" t="s">
        <v>2994</v>
      </c>
      <c r="I423" t="s">
        <v>2042</v>
      </c>
      <c r="J423" t="s">
        <v>1810</v>
      </c>
      <c r="K423" t="s">
        <v>72</v>
      </c>
      <c r="M423" s="32">
        <f>IFERROR(IF($B423="","",INDEX(所属情報!$E:$E,MATCH($A423,所属情報!$A:$A,0))),"")</f>
        <v>492200</v>
      </c>
      <c r="N423" s="175" t="str">
        <f t="shared" si="18"/>
        <v>橋本　翔太 (2)</v>
      </c>
      <c r="O423" s="32" t="str">
        <f t="shared" si="19"/>
        <v>ﾊｼﾓﾄ ｼｮｳﾀ</v>
      </c>
      <c r="P423" s="175" t="str">
        <f t="shared" si="20"/>
        <v>HASHIMOTO Shota (03)</v>
      </c>
      <c r="Q423" s="175" t="str">
        <f>IFERROR(IF($F423="","",INDEX(リスト!$AL:$AL,MATCH($F423,リスト!$AK:$AK,0))),"")</f>
        <v>14</v>
      </c>
      <c r="R423" s="32" t="str">
        <f>IFERROR(IF($K423="","",INDEX(リスト!$AO:$AO,MATCH($K423,リスト!$AN:$AN,0))),"")</f>
        <v>JPN</v>
      </c>
      <c r="S423" s="32" t="str">
        <f>IF($B423="","",RIGHT($G423*1000+100+COUNTIF($G$2:$G423,$G423),9))</f>
        <v>030707102</v>
      </c>
    </row>
    <row r="424" spans="1:19" ht="18" customHeight="1" x14ac:dyDescent="0.55000000000000004">
      <c r="A424" t="s">
        <v>971</v>
      </c>
      <c r="B424">
        <v>423</v>
      </c>
      <c r="C424" t="s">
        <v>2995</v>
      </c>
      <c r="D424" t="s">
        <v>2996</v>
      </c>
      <c r="E424">
        <v>2</v>
      </c>
      <c r="F424" t="s">
        <v>173</v>
      </c>
      <c r="G424">
        <v>20020614</v>
      </c>
      <c r="H424" t="s">
        <v>2997</v>
      </c>
      <c r="I424" t="s">
        <v>2998</v>
      </c>
      <c r="J424" t="s">
        <v>2179</v>
      </c>
      <c r="K424" t="s">
        <v>72</v>
      </c>
      <c r="M424" s="32">
        <f>IFERROR(IF($B424="","",INDEX(所属情報!$E:$E,MATCH($A424,所属情報!$A:$A,0))),"")</f>
        <v>492200</v>
      </c>
      <c r="N424" s="175" t="str">
        <f t="shared" si="18"/>
        <v>中畠　悠真 (2)</v>
      </c>
      <c r="O424" s="32" t="str">
        <f t="shared" si="19"/>
        <v>ﾅｶﾊﾀ ﾕｳﾏ</v>
      </c>
      <c r="P424" s="175" t="str">
        <f t="shared" si="20"/>
        <v>NAKAHATA Yuma (02)</v>
      </c>
      <c r="Q424" s="175" t="str">
        <f>IFERROR(IF($F424="","",INDEX(リスト!$AL:$AL,MATCH($F424,リスト!$AK:$AK,0))),"")</f>
        <v>27</v>
      </c>
      <c r="R424" s="32" t="str">
        <f>IFERROR(IF($K424="","",INDEX(リスト!$AO:$AO,MATCH($K424,リスト!$AN:$AN,0))),"")</f>
        <v>JPN</v>
      </c>
      <c r="S424" s="32" t="str">
        <f>IF($B424="","",RIGHT($G424*1000+100+COUNTIF($G$2:$G424,$G424),9))</f>
        <v>020614101</v>
      </c>
    </row>
    <row r="425" spans="1:19" ht="18" customHeight="1" x14ac:dyDescent="0.55000000000000004">
      <c r="A425" t="s">
        <v>971</v>
      </c>
      <c r="B425">
        <v>424</v>
      </c>
      <c r="C425" t="s">
        <v>2999</v>
      </c>
      <c r="D425" t="s">
        <v>3000</v>
      </c>
      <c r="E425">
        <v>2</v>
      </c>
      <c r="F425" t="s">
        <v>149</v>
      </c>
      <c r="G425">
        <v>20040310</v>
      </c>
      <c r="H425" t="s">
        <v>3001</v>
      </c>
      <c r="I425" t="s">
        <v>1727</v>
      </c>
      <c r="J425" t="s">
        <v>1641</v>
      </c>
      <c r="K425" t="s">
        <v>72</v>
      </c>
      <c r="M425" s="32">
        <f>IFERROR(IF($B425="","",INDEX(所属情報!$E:$E,MATCH($A425,所属情報!$A:$A,0))),"")</f>
        <v>492200</v>
      </c>
      <c r="N425" s="175" t="str">
        <f t="shared" si="18"/>
        <v>中島　慶大 (2)</v>
      </c>
      <c r="O425" s="32" t="str">
        <f t="shared" si="19"/>
        <v>ﾅｶｼﾏ ｹｲﾀ</v>
      </c>
      <c r="P425" s="175" t="str">
        <f t="shared" si="20"/>
        <v>NAKASHIMA Keita (04)</v>
      </c>
      <c r="Q425" s="175" t="str">
        <f>IFERROR(IF($F425="","",INDEX(リスト!$AL:$AL,MATCH($F425,リスト!$AK:$AK,0))),"")</f>
        <v>21</v>
      </c>
      <c r="R425" s="32" t="str">
        <f>IFERROR(IF($K425="","",INDEX(リスト!$AO:$AO,MATCH($K425,リスト!$AN:$AN,0))),"")</f>
        <v>JPN</v>
      </c>
      <c r="S425" s="32" t="str">
        <f>IF($B425="","",RIGHT($G425*1000+100+COUNTIF($G$2:$G425,$G425),9))</f>
        <v>040310101</v>
      </c>
    </row>
    <row r="426" spans="1:19" ht="18" customHeight="1" x14ac:dyDescent="0.55000000000000004">
      <c r="A426" t="s">
        <v>971</v>
      </c>
      <c r="B426">
        <v>425</v>
      </c>
      <c r="C426" t="s">
        <v>3002</v>
      </c>
      <c r="D426" t="s">
        <v>3003</v>
      </c>
      <c r="E426">
        <v>2</v>
      </c>
      <c r="F426" t="s">
        <v>185</v>
      </c>
      <c r="G426">
        <v>20030706</v>
      </c>
      <c r="H426" t="s">
        <v>3004</v>
      </c>
      <c r="I426" t="s">
        <v>2789</v>
      </c>
      <c r="J426" t="s">
        <v>3005</v>
      </c>
      <c r="K426" t="s">
        <v>72</v>
      </c>
      <c r="M426" s="32">
        <f>IFERROR(IF($B426="","",INDEX(所属情報!$E:$E,MATCH($A426,所属情報!$A:$A,0))),"")</f>
        <v>492200</v>
      </c>
      <c r="N426" s="175" t="str">
        <f t="shared" si="18"/>
        <v>松田　真志 (2)</v>
      </c>
      <c r="O426" s="32" t="str">
        <f t="shared" si="19"/>
        <v>ﾏﾂﾀﾞ ｼﾝｼﾞ</v>
      </c>
      <c r="P426" s="175" t="str">
        <f t="shared" si="20"/>
        <v>MATSUDA Shinji (03)</v>
      </c>
      <c r="Q426" s="175" t="str">
        <f>IFERROR(IF($F426="","",INDEX(リスト!$AL:$AL,MATCH($F426,リスト!$AK:$AK,0))),"")</f>
        <v>30</v>
      </c>
      <c r="R426" s="32" t="str">
        <f>IFERROR(IF($K426="","",INDEX(リスト!$AO:$AO,MATCH($K426,リスト!$AN:$AN,0))),"")</f>
        <v>JPN</v>
      </c>
      <c r="S426" s="32" t="str">
        <f>IF($B426="","",RIGHT($G426*1000+100+COUNTIF($G$2:$G426,$G426),9))</f>
        <v>030706101</v>
      </c>
    </row>
    <row r="427" spans="1:19" ht="18" customHeight="1" x14ac:dyDescent="0.55000000000000004">
      <c r="A427" t="s">
        <v>971</v>
      </c>
      <c r="B427">
        <v>426</v>
      </c>
      <c r="C427" t="s">
        <v>3006</v>
      </c>
      <c r="D427" t="s">
        <v>3007</v>
      </c>
      <c r="E427">
        <v>2</v>
      </c>
      <c r="F427" t="s">
        <v>177</v>
      </c>
      <c r="G427">
        <v>20030406</v>
      </c>
      <c r="H427" t="s">
        <v>3008</v>
      </c>
      <c r="I427" t="s">
        <v>3009</v>
      </c>
      <c r="J427" t="s">
        <v>3010</v>
      </c>
      <c r="K427" t="s">
        <v>72</v>
      </c>
      <c r="M427" s="32">
        <f>IFERROR(IF($B427="","",INDEX(所属情報!$E:$E,MATCH($A427,所属情報!$A:$A,0))),"")</f>
        <v>492200</v>
      </c>
      <c r="N427" s="175" t="str">
        <f t="shared" si="18"/>
        <v>宿野　咲太 (2)</v>
      </c>
      <c r="O427" s="32" t="str">
        <f t="shared" si="19"/>
        <v>ｼｭｸﾉ ｻｸﾀ</v>
      </c>
      <c r="P427" s="175" t="str">
        <f t="shared" si="20"/>
        <v>SHUKUNO Sakuta (03)</v>
      </c>
      <c r="Q427" s="175" t="str">
        <f>IFERROR(IF($F427="","",INDEX(リスト!$AL:$AL,MATCH($F427,リスト!$AK:$AK,0))),"")</f>
        <v>28</v>
      </c>
      <c r="R427" s="32" t="str">
        <f>IFERROR(IF($K427="","",INDEX(リスト!$AO:$AO,MATCH($K427,リスト!$AN:$AN,0))),"")</f>
        <v>JPN</v>
      </c>
      <c r="S427" s="32" t="str">
        <f>IF($B427="","",RIGHT($G427*1000+100+COUNTIF($G$2:$G427,$G427),9))</f>
        <v>030406103</v>
      </c>
    </row>
    <row r="428" spans="1:19" ht="18" customHeight="1" x14ac:dyDescent="0.55000000000000004">
      <c r="A428" t="s">
        <v>971</v>
      </c>
      <c r="B428">
        <v>427</v>
      </c>
      <c r="C428" t="s">
        <v>3011</v>
      </c>
      <c r="D428" t="s">
        <v>3012</v>
      </c>
      <c r="E428">
        <v>2</v>
      </c>
      <c r="F428" t="s">
        <v>173</v>
      </c>
      <c r="G428">
        <v>20030512</v>
      </c>
      <c r="H428" t="s">
        <v>3013</v>
      </c>
      <c r="I428" t="s">
        <v>2897</v>
      </c>
      <c r="J428" t="s">
        <v>1372</v>
      </c>
      <c r="K428" t="s">
        <v>72</v>
      </c>
      <c r="M428" s="32">
        <f>IFERROR(IF($B428="","",INDEX(所属情報!$E:$E,MATCH($A428,所属情報!$A:$A,0))),"")</f>
        <v>492200</v>
      </c>
      <c r="N428" s="175" t="str">
        <f t="shared" si="18"/>
        <v>福谷　知紀 (2)</v>
      </c>
      <c r="O428" s="32" t="str">
        <f t="shared" si="19"/>
        <v>ﾌｸﾀﾆ ﾄﾓｷ</v>
      </c>
      <c r="P428" s="175" t="str">
        <f t="shared" si="20"/>
        <v>FUKUTANI Tomoki (03)</v>
      </c>
      <c r="Q428" s="175" t="str">
        <f>IFERROR(IF($F428="","",INDEX(リスト!$AL:$AL,MATCH($F428,リスト!$AK:$AK,0))),"")</f>
        <v>27</v>
      </c>
      <c r="R428" s="32" t="str">
        <f>IFERROR(IF($K428="","",INDEX(リスト!$AO:$AO,MATCH($K428,リスト!$AN:$AN,0))),"")</f>
        <v>JPN</v>
      </c>
      <c r="S428" s="32" t="str">
        <f>IF($B428="","",RIGHT($G428*1000+100+COUNTIF($G$2:$G428,$G428),9))</f>
        <v>030512102</v>
      </c>
    </row>
    <row r="429" spans="1:19" ht="18" customHeight="1" x14ac:dyDescent="0.55000000000000004">
      <c r="A429" t="s">
        <v>971</v>
      </c>
      <c r="B429">
        <v>428</v>
      </c>
      <c r="C429" t="s">
        <v>3014</v>
      </c>
      <c r="D429" t="s">
        <v>3015</v>
      </c>
      <c r="E429">
        <v>2</v>
      </c>
      <c r="F429" t="s">
        <v>157</v>
      </c>
      <c r="G429">
        <v>20030501</v>
      </c>
      <c r="H429" t="s">
        <v>3016</v>
      </c>
      <c r="I429" t="s">
        <v>3017</v>
      </c>
      <c r="J429" t="s">
        <v>3018</v>
      </c>
      <c r="K429" t="s">
        <v>72</v>
      </c>
      <c r="M429" s="32">
        <f>IFERROR(IF($B429="","",INDEX(所属情報!$E:$E,MATCH($A429,所属情報!$A:$A,0))),"")</f>
        <v>492200</v>
      </c>
      <c r="N429" s="175" t="str">
        <f t="shared" si="18"/>
        <v>久留宮　圭祐 (2)</v>
      </c>
      <c r="O429" s="32" t="str">
        <f t="shared" si="19"/>
        <v>ｸﾙﾐﾔ ｹｲｽｹ</v>
      </c>
      <c r="P429" s="175" t="str">
        <f t="shared" si="20"/>
        <v>KURUMIYA Keisuke (03)</v>
      </c>
      <c r="Q429" s="175" t="str">
        <f>IFERROR(IF($F429="","",INDEX(リスト!$AL:$AL,MATCH($F429,リスト!$AK:$AK,0))),"")</f>
        <v>23</v>
      </c>
      <c r="R429" s="32" t="str">
        <f>IFERROR(IF($K429="","",INDEX(リスト!$AO:$AO,MATCH($K429,リスト!$AN:$AN,0))),"")</f>
        <v>JPN</v>
      </c>
      <c r="S429" s="32" t="str">
        <f>IF($B429="","",RIGHT($G429*1000+100+COUNTIF($G$2:$G429,$G429),9))</f>
        <v>030501101</v>
      </c>
    </row>
    <row r="430" spans="1:19" ht="18" customHeight="1" x14ac:dyDescent="0.55000000000000004">
      <c r="A430" t="s">
        <v>971</v>
      </c>
      <c r="B430">
        <v>429</v>
      </c>
      <c r="C430" t="s">
        <v>3019</v>
      </c>
      <c r="D430" t="s">
        <v>3020</v>
      </c>
      <c r="E430">
        <v>2</v>
      </c>
      <c r="F430" t="s">
        <v>169</v>
      </c>
      <c r="G430">
        <v>20030708</v>
      </c>
      <c r="H430" t="s">
        <v>3021</v>
      </c>
      <c r="I430" t="s">
        <v>2155</v>
      </c>
      <c r="J430" t="s">
        <v>1198</v>
      </c>
      <c r="K430" t="s">
        <v>72</v>
      </c>
      <c r="M430" s="32">
        <f>IFERROR(IF($B430="","",INDEX(所属情報!$E:$E,MATCH($A430,所属情報!$A:$A,0))),"")</f>
        <v>492200</v>
      </c>
      <c r="N430" s="175" t="str">
        <f t="shared" si="18"/>
        <v>増田　涼 (2)</v>
      </c>
      <c r="O430" s="32" t="str">
        <f t="shared" si="19"/>
        <v>ﾏｽﾀﾞ ﾘｮｳ</v>
      </c>
      <c r="P430" s="175" t="str">
        <f t="shared" si="20"/>
        <v>MASUDA Ryo (03)</v>
      </c>
      <c r="Q430" s="175" t="str">
        <f>IFERROR(IF($F430="","",INDEX(リスト!$AL:$AL,MATCH($F430,リスト!$AK:$AK,0))),"")</f>
        <v>26</v>
      </c>
      <c r="R430" s="32" t="str">
        <f>IFERROR(IF($K430="","",INDEX(リスト!$AO:$AO,MATCH($K430,リスト!$AN:$AN,0))),"")</f>
        <v>JPN</v>
      </c>
      <c r="S430" s="32" t="str">
        <f>IF($B430="","",RIGHT($G430*1000+100+COUNTIF($G$2:$G430,$G430),9))</f>
        <v>030708101</v>
      </c>
    </row>
    <row r="431" spans="1:19" ht="18" customHeight="1" x14ac:dyDescent="0.55000000000000004">
      <c r="A431" t="s">
        <v>971</v>
      </c>
      <c r="B431">
        <v>430</v>
      </c>
      <c r="C431" t="s">
        <v>3022</v>
      </c>
      <c r="D431" t="s">
        <v>3023</v>
      </c>
      <c r="E431">
        <v>2</v>
      </c>
      <c r="F431" t="s">
        <v>173</v>
      </c>
      <c r="G431">
        <v>20030712</v>
      </c>
      <c r="H431" t="s">
        <v>3024</v>
      </c>
      <c r="I431" t="s">
        <v>1428</v>
      </c>
      <c r="J431" t="s">
        <v>1661</v>
      </c>
      <c r="K431" t="s">
        <v>72</v>
      </c>
      <c r="M431" s="32">
        <f>IFERROR(IF($B431="","",INDEX(所属情報!$E:$E,MATCH($A431,所属情報!$A:$A,0))),"")</f>
        <v>492200</v>
      </c>
      <c r="N431" s="175" t="str">
        <f t="shared" si="18"/>
        <v>山上　海斗 (2)</v>
      </c>
      <c r="O431" s="32" t="str">
        <f t="shared" si="19"/>
        <v>ﾔﾏｶﾞﾐ ｶｲﾄ</v>
      </c>
      <c r="P431" s="175" t="str">
        <f t="shared" si="20"/>
        <v>YAMAGAMI Kaito (03)</v>
      </c>
      <c r="Q431" s="175" t="str">
        <f>IFERROR(IF($F431="","",INDEX(リスト!$AL:$AL,MATCH($F431,リスト!$AK:$AK,0))),"")</f>
        <v>27</v>
      </c>
      <c r="R431" s="32" t="str">
        <f>IFERROR(IF($K431="","",INDEX(リスト!$AO:$AO,MATCH($K431,リスト!$AN:$AN,0))),"")</f>
        <v>JPN</v>
      </c>
      <c r="S431" s="32" t="str">
        <f>IF($B431="","",RIGHT($G431*1000+100+COUNTIF($G$2:$G431,$G431),9))</f>
        <v>030712102</v>
      </c>
    </row>
    <row r="432" spans="1:19" ht="18" customHeight="1" x14ac:dyDescent="0.55000000000000004">
      <c r="A432" t="s">
        <v>971</v>
      </c>
      <c r="B432">
        <v>431</v>
      </c>
      <c r="C432" t="s">
        <v>3025</v>
      </c>
      <c r="D432" t="s">
        <v>3026</v>
      </c>
      <c r="E432">
        <v>2</v>
      </c>
      <c r="F432" t="s">
        <v>197</v>
      </c>
      <c r="G432">
        <v>20040228</v>
      </c>
      <c r="H432" t="s">
        <v>3027</v>
      </c>
      <c r="I432" t="s">
        <v>3028</v>
      </c>
      <c r="J432" t="s">
        <v>3029</v>
      </c>
      <c r="K432" t="s">
        <v>72</v>
      </c>
      <c r="M432" s="32">
        <f>IFERROR(IF($B432="","",INDEX(所属情報!$E:$E,MATCH($A432,所属情報!$A:$A,0))),"")</f>
        <v>492200</v>
      </c>
      <c r="N432" s="175" t="str">
        <f t="shared" si="18"/>
        <v>宇野　京弥 (2)</v>
      </c>
      <c r="O432" s="32" t="str">
        <f t="shared" si="19"/>
        <v>ｳﾉ ｷｮｳﾔ</v>
      </c>
      <c r="P432" s="175" t="str">
        <f t="shared" si="20"/>
        <v>UNO Kyoya (04)</v>
      </c>
      <c r="Q432" s="175" t="str">
        <f>IFERROR(IF($F432="","",INDEX(リスト!$AL:$AL,MATCH($F432,リスト!$AK:$AK,0))),"")</f>
        <v>33</v>
      </c>
      <c r="R432" s="32" t="str">
        <f>IFERROR(IF($K432="","",INDEX(リスト!$AO:$AO,MATCH($K432,リスト!$AN:$AN,0))),"")</f>
        <v>JPN</v>
      </c>
      <c r="S432" s="32" t="str">
        <f>IF($B432="","",RIGHT($G432*1000+100+COUNTIF($G$2:$G432,$G432),9))</f>
        <v>040228101</v>
      </c>
    </row>
    <row r="433" spans="1:19" ht="18" customHeight="1" x14ac:dyDescent="0.55000000000000004">
      <c r="A433" t="s">
        <v>971</v>
      </c>
      <c r="B433">
        <v>432</v>
      </c>
      <c r="C433" t="s">
        <v>3030</v>
      </c>
      <c r="D433" t="s">
        <v>3031</v>
      </c>
      <c r="E433">
        <v>2</v>
      </c>
      <c r="F433" t="s">
        <v>173</v>
      </c>
      <c r="G433">
        <v>20030927</v>
      </c>
      <c r="H433" t="s">
        <v>3032</v>
      </c>
      <c r="I433" t="s">
        <v>1976</v>
      </c>
      <c r="J433" t="s">
        <v>3033</v>
      </c>
      <c r="K433" t="s">
        <v>72</v>
      </c>
      <c r="M433" s="32">
        <f>IFERROR(IF($B433="","",INDEX(所属情報!$E:$E,MATCH($A433,所属情報!$A:$A,0))),"")</f>
        <v>492200</v>
      </c>
      <c r="N433" s="175" t="str">
        <f t="shared" si="18"/>
        <v>福井　大斗 (2)</v>
      </c>
      <c r="O433" s="32" t="str">
        <f t="shared" si="19"/>
        <v>ﾌｸｲ ﾀﾞｲﾄ</v>
      </c>
      <c r="P433" s="175" t="str">
        <f t="shared" si="20"/>
        <v>FUKUI Daito (03)</v>
      </c>
      <c r="Q433" s="175" t="str">
        <f>IFERROR(IF($F433="","",INDEX(リスト!$AL:$AL,MATCH($F433,リスト!$AK:$AK,0))),"")</f>
        <v>27</v>
      </c>
      <c r="R433" s="32" t="str">
        <f>IFERROR(IF($K433="","",INDEX(リスト!$AO:$AO,MATCH($K433,リスト!$AN:$AN,0))),"")</f>
        <v>JPN</v>
      </c>
      <c r="S433" s="32" t="str">
        <f>IF($B433="","",RIGHT($G433*1000+100+COUNTIF($G$2:$G433,$G433),9))</f>
        <v>030927102</v>
      </c>
    </row>
    <row r="434" spans="1:19" ht="18" customHeight="1" x14ac:dyDescent="0.55000000000000004">
      <c r="A434" t="s">
        <v>971</v>
      </c>
      <c r="B434">
        <v>433</v>
      </c>
      <c r="C434" t="s">
        <v>3034</v>
      </c>
      <c r="D434" t="s">
        <v>3035</v>
      </c>
      <c r="E434">
        <v>2</v>
      </c>
      <c r="F434" t="s">
        <v>165</v>
      </c>
      <c r="G434">
        <v>20030613</v>
      </c>
      <c r="H434" t="s">
        <v>3036</v>
      </c>
      <c r="I434" t="s">
        <v>2008</v>
      </c>
      <c r="J434" t="s">
        <v>1829</v>
      </c>
      <c r="K434" t="s">
        <v>72</v>
      </c>
      <c r="M434" s="32">
        <f>IFERROR(IF($B434="","",INDEX(所属情報!$E:$E,MATCH($A434,所属情報!$A:$A,0))),"")</f>
        <v>492200</v>
      </c>
      <c r="N434" s="175" t="str">
        <f t="shared" si="18"/>
        <v>澤田　潤 (2)</v>
      </c>
      <c r="O434" s="32" t="str">
        <f t="shared" si="19"/>
        <v>ｻﾜﾀﾞ ｼﾞｭﾝ</v>
      </c>
      <c r="P434" s="175" t="str">
        <f t="shared" si="20"/>
        <v>SAWADA Jun (03)</v>
      </c>
      <c r="Q434" s="175" t="str">
        <f>IFERROR(IF($F434="","",INDEX(リスト!$AL:$AL,MATCH($F434,リスト!$AK:$AK,0))),"")</f>
        <v>25</v>
      </c>
      <c r="R434" s="32" t="str">
        <f>IFERROR(IF($K434="","",INDEX(リスト!$AO:$AO,MATCH($K434,リスト!$AN:$AN,0))),"")</f>
        <v>JPN</v>
      </c>
      <c r="S434" s="32" t="str">
        <f>IF($B434="","",RIGHT($G434*1000+100+COUNTIF($G$2:$G434,$G434),9))</f>
        <v>030613101</v>
      </c>
    </row>
    <row r="435" spans="1:19" ht="18" customHeight="1" x14ac:dyDescent="0.55000000000000004">
      <c r="A435" t="s">
        <v>971</v>
      </c>
      <c r="B435">
        <v>434</v>
      </c>
      <c r="C435" t="s">
        <v>3037</v>
      </c>
      <c r="D435" t="s">
        <v>3038</v>
      </c>
      <c r="E435">
        <v>2</v>
      </c>
      <c r="F435" t="s">
        <v>169</v>
      </c>
      <c r="G435">
        <v>20031112</v>
      </c>
      <c r="H435" t="s">
        <v>3039</v>
      </c>
      <c r="I435" t="s">
        <v>3040</v>
      </c>
      <c r="J435" t="s">
        <v>1443</v>
      </c>
      <c r="K435" t="s">
        <v>72</v>
      </c>
      <c r="M435" s="32">
        <f>IFERROR(IF($B435="","",INDEX(所属情報!$E:$E,MATCH($A435,所属情報!$A:$A,0))),"")</f>
        <v>492200</v>
      </c>
      <c r="N435" s="175" t="str">
        <f t="shared" si="18"/>
        <v>尾上　陽人 (2)</v>
      </c>
      <c r="O435" s="32" t="str">
        <f t="shared" si="19"/>
        <v>ｵﾉｳｴ ﾊﾙﾄ</v>
      </c>
      <c r="P435" s="175" t="str">
        <f t="shared" si="20"/>
        <v>ONOUE Haruto (03)</v>
      </c>
      <c r="Q435" s="175" t="str">
        <f>IFERROR(IF($F435="","",INDEX(リスト!$AL:$AL,MATCH($F435,リスト!$AK:$AK,0))),"")</f>
        <v>26</v>
      </c>
      <c r="R435" s="32" t="str">
        <f>IFERROR(IF($K435="","",INDEX(リスト!$AO:$AO,MATCH($K435,リスト!$AN:$AN,0))),"")</f>
        <v>JPN</v>
      </c>
      <c r="S435" s="32" t="str">
        <f>IF($B435="","",RIGHT($G435*1000+100+COUNTIF($G$2:$G435,$G435),9))</f>
        <v>031112101</v>
      </c>
    </row>
    <row r="436" spans="1:19" ht="18" customHeight="1" x14ac:dyDescent="0.55000000000000004">
      <c r="A436" t="s">
        <v>971</v>
      </c>
      <c r="B436">
        <v>435</v>
      </c>
      <c r="C436" t="s">
        <v>3041</v>
      </c>
      <c r="D436" t="s">
        <v>3042</v>
      </c>
      <c r="E436">
        <v>1</v>
      </c>
      <c r="F436" t="s">
        <v>165</v>
      </c>
      <c r="G436">
        <v>20040701</v>
      </c>
      <c r="H436" t="s">
        <v>3043</v>
      </c>
      <c r="I436" t="s">
        <v>3044</v>
      </c>
      <c r="J436" t="s">
        <v>3045</v>
      </c>
      <c r="K436" t="s">
        <v>72</v>
      </c>
      <c r="M436" s="32">
        <f>IFERROR(IF($B436="","",INDEX(所属情報!$E:$E,MATCH($A436,所属情報!$A:$A,0))),"")</f>
        <v>492200</v>
      </c>
      <c r="N436" s="175" t="str">
        <f t="shared" si="18"/>
        <v>児玉　航洋 (1)</v>
      </c>
      <c r="O436" s="32" t="str">
        <f t="shared" si="19"/>
        <v>ｺﾀﾞﾏ ｺｳﾖｳ</v>
      </c>
      <c r="P436" s="175" t="str">
        <f t="shared" si="20"/>
        <v>KODAMA Koyo (04)</v>
      </c>
      <c r="Q436" s="175" t="str">
        <f>IFERROR(IF($F436="","",INDEX(リスト!$AL:$AL,MATCH($F436,リスト!$AK:$AK,0))),"")</f>
        <v>25</v>
      </c>
      <c r="R436" s="32" t="str">
        <f>IFERROR(IF($K436="","",INDEX(リスト!$AO:$AO,MATCH($K436,リスト!$AN:$AN,0))),"")</f>
        <v>JPN</v>
      </c>
      <c r="S436" s="32" t="str">
        <f>IF($B436="","",RIGHT($G436*1000+100+COUNTIF($G$2:$G436,$G436),9))</f>
        <v>040701101</v>
      </c>
    </row>
    <row r="437" spans="1:19" ht="18" customHeight="1" x14ac:dyDescent="0.55000000000000004">
      <c r="A437" t="s">
        <v>971</v>
      </c>
      <c r="B437">
        <v>436</v>
      </c>
      <c r="C437" t="s">
        <v>3046</v>
      </c>
      <c r="D437" t="s">
        <v>3047</v>
      </c>
      <c r="E437">
        <v>1</v>
      </c>
      <c r="F437" t="s">
        <v>177</v>
      </c>
      <c r="G437">
        <v>20040922</v>
      </c>
      <c r="H437" t="s">
        <v>3048</v>
      </c>
      <c r="I437" t="s">
        <v>1172</v>
      </c>
      <c r="J437" t="s">
        <v>3049</v>
      </c>
      <c r="K437" t="s">
        <v>72</v>
      </c>
      <c r="M437" s="32">
        <f>IFERROR(IF($B437="","",INDEX(所属情報!$E:$E,MATCH($A437,所属情報!$A:$A,0))),"")</f>
        <v>492200</v>
      </c>
      <c r="N437" s="175" t="str">
        <f t="shared" si="18"/>
        <v>吉田　正道 (1)</v>
      </c>
      <c r="O437" s="32" t="str">
        <f t="shared" si="19"/>
        <v>ﾖｼﾀﾞ ﾏｻﾐﾁ</v>
      </c>
      <c r="P437" s="175" t="str">
        <f t="shared" si="20"/>
        <v>YOSHIDA Masamichi (04)</v>
      </c>
      <c r="Q437" s="175" t="str">
        <f>IFERROR(IF($F437="","",INDEX(リスト!$AL:$AL,MATCH($F437,リスト!$AK:$AK,0))),"")</f>
        <v>28</v>
      </c>
      <c r="R437" s="32" t="str">
        <f>IFERROR(IF($K437="","",INDEX(リスト!$AO:$AO,MATCH($K437,リスト!$AN:$AN,0))),"")</f>
        <v>JPN</v>
      </c>
      <c r="S437" s="32" t="str">
        <f>IF($B437="","",RIGHT($G437*1000+100+COUNTIF($G$2:$G437,$G437),9))</f>
        <v>040922101</v>
      </c>
    </row>
    <row r="438" spans="1:19" ht="18" customHeight="1" x14ac:dyDescent="0.55000000000000004">
      <c r="A438" t="s">
        <v>971</v>
      </c>
      <c r="B438">
        <v>437</v>
      </c>
      <c r="C438" t="s">
        <v>3050</v>
      </c>
      <c r="D438" t="s">
        <v>3051</v>
      </c>
      <c r="E438">
        <v>1</v>
      </c>
      <c r="F438" t="s">
        <v>165</v>
      </c>
      <c r="G438">
        <v>20040725</v>
      </c>
      <c r="H438" t="s">
        <v>3052</v>
      </c>
      <c r="I438" t="s">
        <v>3053</v>
      </c>
      <c r="J438" t="s">
        <v>1322</v>
      </c>
      <c r="K438" t="s">
        <v>72</v>
      </c>
      <c r="M438" s="32">
        <f>IFERROR(IF($B438="","",INDEX(所属情報!$E:$E,MATCH($A438,所属情報!$A:$A,0))),"")</f>
        <v>492200</v>
      </c>
      <c r="N438" s="175" t="str">
        <f t="shared" si="18"/>
        <v>堀　航太朗 (1)</v>
      </c>
      <c r="O438" s="32" t="str">
        <f t="shared" si="19"/>
        <v>ﾎﾘ ｺｳﾀﾛｳ</v>
      </c>
      <c r="P438" s="175" t="str">
        <f t="shared" si="20"/>
        <v>HORI Kotaro (04)</v>
      </c>
      <c r="Q438" s="175" t="str">
        <f>IFERROR(IF($F438="","",INDEX(リスト!$AL:$AL,MATCH($F438,リスト!$AK:$AK,0))),"")</f>
        <v>25</v>
      </c>
      <c r="R438" s="32" t="str">
        <f>IFERROR(IF($K438="","",INDEX(リスト!$AO:$AO,MATCH($K438,リスト!$AN:$AN,0))),"")</f>
        <v>JPN</v>
      </c>
      <c r="S438" s="32" t="str">
        <f>IF($B438="","",RIGHT($G438*1000+100+COUNTIF($G$2:$G438,$G438),9))</f>
        <v>040725101</v>
      </c>
    </row>
    <row r="439" spans="1:19" ht="18" customHeight="1" x14ac:dyDescent="0.55000000000000004">
      <c r="A439" t="s">
        <v>971</v>
      </c>
      <c r="B439">
        <v>438</v>
      </c>
      <c r="C439" t="s">
        <v>3054</v>
      </c>
      <c r="D439" t="s">
        <v>3055</v>
      </c>
      <c r="E439">
        <v>1</v>
      </c>
      <c r="F439" t="s">
        <v>165</v>
      </c>
      <c r="G439">
        <v>20040807</v>
      </c>
      <c r="H439" t="s">
        <v>3056</v>
      </c>
      <c r="I439" t="s">
        <v>3057</v>
      </c>
      <c r="J439" t="s">
        <v>1443</v>
      </c>
      <c r="K439" t="s">
        <v>72</v>
      </c>
      <c r="M439" s="32">
        <f>IFERROR(IF($B439="","",INDEX(所属情報!$E:$E,MATCH($A439,所属情報!$A:$A,0))),"")</f>
        <v>492200</v>
      </c>
      <c r="N439" s="175" t="str">
        <f t="shared" si="18"/>
        <v>今岡　遥仁 (1)</v>
      </c>
      <c r="O439" s="32" t="str">
        <f t="shared" si="19"/>
        <v>ｲﾏｵｶ ﾊﾙﾄ</v>
      </c>
      <c r="P439" s="175" t="str">
        <f t="shared" si="20"/>
        <v>IMAOKA Haruto (04)</v>
      </c>
      <c r="Q439" s="175" t="str">
        <f>IFERROR(IF($F439="","",INDEX(リスト!$AL:$AL,MATCH($F439,リスト!$AK:$AK,0))),"")</f>
        <v>25</v>
      </c>
      <c r="R439" s="32" t="str">
        <f>IFERROR(IF($K439="","",INDEX(リスト!$AO:$AO,MATCH($K439,リスト!$AN:$AN,0))),"")</f>
        <v>JPN</v>
      </c>
      <c r="S439" s="32" t="str">
        <f>IF($B439="","",RIGHT($G439*1000+100+COUNTIF($G$2:$G439,$G439),9))</f>
        <v>040807101</v>
      </c>
    </row>
    <row r="440" spans="1:19" ht="18" customHeight="1" x14ac:dyDescent="0.55000000000000004">
      <c r="A440" t="s">
        <v>971</v>
      </c>
      <c r="B440">
        <v>439</v>
      </c>
      <c r="C440" t="s">
        <v>3058</v>
      </c>
      <c r="D440" t="s">
        <v>3059</v>
      </c>
      <c r="E440">
        <v>1</v>
      </c>
      <c r="F440" t="s">
        <v>70</v>
      </c>
      <c r="G440">
        <v>20041110</v>
      </c>
      <c r="H440" t="s">
        <v>3060</v>
      </c>
      <c r="I440" t="s">
        <v>3061</v>
      </c>
      <c r="J440" t="s">
        <v>1485</v>
      </c>
      <c r="K440" t="s">
        <v>72</v>
      </c>
      <c r="M440" s="32">
        <f>IFERROR(IF($B440="","",INDEX(所属情報!$E:$E,MATCH($A440,所属情報!$A:$A,0))),"")</f>
        <v>492200</v>
      </c>
      <c r="N440" s="175" t="str">
        <f t="shared" si="18"/>
        <v>宮坂　侑汰 (1)</v>
      </c>
      <c r="O440" s="32" t="str">
        <f t="shared" si="19"/>
        <v>ﾐﾔｻｶ ﾕｳﾀ</v>
      </c>
      <c r="P440" s="175" t="str">
        <f t="shared" si="20"/>
        <v>MIYASAKA Yuta (04)</v>
      </c>
      <c r="Q440" s="175" t="str">
        <f>IFERROR(IF($F440="","",INDEX(リスト!$AL:$AL,MATCH($F440,リスト!$AK:$AK,0))),"")</f>
        <v>01</v>
      </c>
      <c r="R440" s="32" t="str">
        <f>IFERROR(IF($K440="","",INDEX(リスト!$AO:$AO,MATCH($K440,リスト!$AN:$AN,0))),"")</f>
        <v>JPN</v>
      </c>
      <c r="S440" s="32" t="str">
        <f>IF($B440="","",RIGHT($G440*1000+100+COUNTIF($G$2:$G440,$G440),9))</f>
        <v>041110101</v>
      </c>
    </row>
    <row r="441" spans="1:19" ht="18" customHeight="1" x14ac:dyDescent="0.55000000000000004">
      <c r="A441" t="s">
        <v>971</v>
      </c>
      <c r="B441">
        <v>440</v>
      </c>
      <c r="C441" t="s">
        <v>3062</v>
      </c>
      <c r="D441" t="s">
        <v>3063</v>
      </c>
      <c r="E441">
        <v>1</v>
      </c>
      <c r="F441" t="s">
        <v>165</v>
      </c>
      <c r="G441">
        <v>20041219</v>
      </c>
      <c r="H441" t="s">
        <v>3064</v>
      </c>
      <c r="I441" t="s">
        <v>2697</v>
      </c>
      <c r="J441" t="s">
        <v>1188</v>
      </c>
      <c r="K441" t="s">
        <v>72</v>
      </c>
      <c r="M441" s="32">
        <f>IFERROR(IF($B441="","",INDEX(所属情報!$E:$E,MATCH($A441,所属情報!$A:$A,0))),"")</f>
        <v>492200</v>
      </c>
      <c r="N441" s="175" t="str">
        <f t="shared" si="18"/>
        <v>中山　柊太 (1)</v>
      </c>
      <c r="O441" s="32" t="str">
        <f t="shared" si="19"/>
        <v>ﾅｶﾔﾏ ｼｭｳﾀ</v>
      </c>
      <c r="P441" s="175" t="str">
        <f t="shared" si="20"/>
        <v>NAKAYAMA Shuta (04)</v>
      </c>
      <c r="Q441" s="175" t="str">
        <f>IFERROR(IF($F441="","",INDEX(リスト!$AL:$AL,MATCH($F441,リスト!$AK:$AK,0))),"")</f>
        <v>25</v>
      </c>
      <c r="R441" s="32" t="str">
        <f>IFERROR(IF($K441="","",INDEX(リスト!$AO:$AO,MATCH($K441,リスト!$AN:$AN,0))),"")</f>
        <v>JPN</v>
      </c>
      <c r="S441" s="32" t="str">
        <f>IF($B441="","",RIGHT($G441*1000+100+COUNTIF($G$2:$G441,$G441),9))</f>
        <v>041219101</v>
      </c>
    </row>
    <row r="442" spans="1:19" ht="18" customHeight="1" x14ac:dyDescent="0.55000000000000004">
      <c r="A442" t="s">
        <v>971</v>
      </c>
      <c r="B442">
        <v>441</v>
      </c>
      <c r="C442" t="s">
        <v>3065</v>
      </c>
      <c r="D442" t="s">
        <v>3066</v>
      </c>
      <c r="E442">
        <v>1</v>
      </c>
      <c r="F442" t="s">
        <v>225</v>
      </c>
      <c r="G442">
        <v>20040911</v>
      </c>
      <c r="H442" t="s">
        <v>3067</v>
      </c>
      <c r="I442" t="s">
        <v>3068</v>
      </c>
      <c r="J442" t="s">
        <v>3069</v>
      </c>
      <c r="K442" t="s">
        <v>72</v>
      </c>
      <c r="M442" s="32">
        <f>IFERROR(IF($B442="","",INDEX(所属情報!$E:$E,MATCH($A442,所属情報!$A:$A,0))),"")</f>
        <v>492200</v>
      </c>
      <c r="N442" s="175" t="str">
        <f t="shared" si="18"/>
        <v>髙木　大翔 (1)</v>
      </c>
      <c r="O442" s="32" t="str">
        <f t="shared" si="19"/>
        <v>ﾀｶｷﾞ ﾀｲﾄ</v>
      </c>
      <c r="P442" s="175" t="str">
        <f t="shared" si="20"/>
        <v>TAKAGI Taito (04)</v>
      </c>
      <c r="Q442" s="175" t="str">
        <f>IFERROR(IF($F442="","",INDEX(リスト!$AL:$AL,MATCH($F442,リスト!$AK:$AK,0))),"")</f>
        <v>40</v>
      </c>
      <c r="R442" s="32" t="str">
        <f>IFERROR(IF($K442="","",INDEX(リスト!$AO:$AO,MATCH($K442,リスト!$AN:$AN,0))),"")</f>
        <v>JPN</v>
      </c>
      <c r="S442" s="32" t="str">
        <f>IF($B442="","",RIGHT($G442*1000+100+COUNTIF($G$2:$G442,$G442),9))</f>
        <v>040911101</v>
      </c>
    </row>
    <row r="443" spans="1:19" ht="18" customHeight="1" x14ac:dyDescent="0.55000000000000004">
      <c r="A443" t="s">
        <v>971</v>
      </c>
      <c r="B443">
        <v>442</v>
      </c>
      <c r="C443" t="s">
        <v>3070</v>
      </c>
      <c r="D443" t="s">
        <v>3071</v>
      </c>
      <c r="E443">
        <v>1</v>
      </c>
      <c r="F443" t="s">
        <v>177</v>
      </c>
      <c r="G443">
        <v>20040924</v>
      </c>
      <c r="H443" t="s">
        <v>3072</v>
      </c>
      <c r="I443" t="s">
        <v>1475</v>
      </c>
      <c r="J443" t="s">
        <v>1810</v>
      </c>
      <c r="K443" t="s">
        <v>72</v>
      </c>
      <c r="M443" s="32">
        <f>IFERROR(IF($B443="","",INDEX(所属情報!$E:$E,MATCH($A443,所属情報!$A:$A,0))),"")</f>
        <v>492200</v>
      </c>
      <c r="N443" s="175" t="str">
        <f t="shared" si="18"/>
        <v>中井　翔太 (1)</v>
      </c>
      <c r="O443" s="32" t="str">
        <f t="shared" si="19"/>
        <v>ﾅｶｲ ｼｮｳﾀ</v>
      </c>
      <c r="P443" s="175" t="str">
        <f t="shared" si="20"/>
        <v>NAKAI Shota (04)</v>
      </c>
      <c r="Q443" s="175" t="str">
        <f>IFERROR(IF($F443="","",INDEX(リスト!$AL:$AL,MATCH($F443,リスト!$AK:$AK,0))),"")</f>
        <v>28</v>
      </c>
      <c r="R443" s="32" t="str">
        <f>IFERROR(IF($K443="","",INDEX(リスト!$AO:$AO,MATCH($K443,リスト!$AN:$AN,0))),"")</f>
        <v>JPN</v>
      </c>
      <c r="S443" s="32" t="str">
        <f>IF($B443="","",RIGHT($G443*1000+100+COUNTIF($G$2:$G443,$G443),9))</f>
        <v>040924101</v>
      </c>
    </row>
    <row r="444" spans="1:19" ht="18" customHeight="1" x14ac:dyDescent="0.55000000000000004">
      <c r="A444" t="s">
        <v>971</v>
      </c>
      <c r="B444">
        <v>443</v>
      </c>
      <c r="C444" t="s">
        <v>3073</v>
      </c>
      <c r="D444" t="s">
        <v>3074</v>
      </c>
      <c r="E444">
        <v>1</v>
      </c>
      <c r="F444" t="s">
        <v>209</v>
      </c>
      <c r="G444">
        <v>20040611</v>
      </c>
      <c r="H444" t="s">
        <v>3075</v>
      </c>
      <c r="I444" t="s">
        <v>3076</v>
      </c>
      <c r="J444" t="s">
        <v>3077</v>
      </c>
      <c r="K444" t="s">
        <v>72</v>
      </c>
      <c r="M444" s="32">
        <f>IFERROR(IF($B444="","",INDEX(所属情報!$E:$E,MATCH($A444,所属情報!$A:$A,0))),"")</f>
        <v>492200</v>
      </c>
      <c r="N444" s="175" t="str">
        <f t="shared" si="18"/>
        <v>村田　真一朗 (1)</v>
      </c>
      <c r="O444" s="32" t="str">
        <f t="shared" si="19"/>
        <v>ﾑﾗﾀ ｼﾝｲﾁﾛｳ</v>
      </c>
      <c r="P444" s="175" t="str">
        <f t="shared" si="20"/>
        <v>MURATA Shinichiro (04)</v>
      </c>
      <c r="Q444" s="175" t="str">
        <f>IFERROR(IF($F444="","",INDEX(リスト!$AL:$AL,MATCH($F444,リスト!$AK:$AK,0))),"")</f>
        <v>36</v>
      </c>
      <c r="R444" s="32" t="str">
        <f>IFERROR(IF($K444="","",INDEX(リスト!$AO:$AO,MATCH($K444,リスト!$AN:$AN,0))),"")</f>
        <v>JPN</v>
      </c>
      <c r="S444" s="32" t="str">
        <f>IF($B444="","",RIGHT($G444*1000+100+COUNTIF($G$2:$G444,$G444),9))</f>
        <v>040611101</v>
      </c>
    </row>
    <row r="445" spans="1:19" ht="18" customHeight="1" x14ac:dyDescent="0.55000000000000004">
      <c r="A445" t="s">
        <v>971</v>
      </c>
      <c r="B445">
        <v>444</v>
      </c>
      <c r="C445" t="s">
        <v>3078</v>
      </c>
      <c r="D445" t="s">
        <v>3079</v>
      </c>
      <c r="E445">
        <v>1</v>
      </c>
      <c r="F445" t="s">
        <v>165</v>
      </c>
      <c r="G445">
        <v>20040831</v>
      </c>
      <c r="H445" t="s">
        <v>3080</v>
      </c>
      <c r="I445" t="s">
        <v>3081</v>
      </c>
      <c r="J445" t="s">
        <v>3082</v>
      </c>
      <c r="K445" t="s">
        <v>72</v>
      </c>
      <c r="M445" s="32">
        <f>IFERROR(IF($B445="","",INDEX(所属情報!$E:$E,MATCH($A445,所属情報!$A:$A,0))),"")</f>
        <v>492200</v>
      </c>
      <c r="N445" s="175" t="str">
        <f t="shared" si="18"/>
        <v>藪田　虎志朗 (1)</v>
      </c>
      <c r="O445" s="32" t="str">
        <f t="shared" si="19"/>
        <v>ﾔﾌﾞﾀ ｺｼﾞﾛｳ</v>
      </c>
      <c r="P445" s="175" t="str">
        <f t="shared" si="20"/>
        <v>YABUTA Kojiro (04)</v>
      </c>
      <c r="Q445" s="175" t="str">
        <f>IFERROR(IF($F445="","",INDEX(リスト!$AL:$AL,MATCH($F445,リスト!$AK:$AK,0))),"")</f>
        <v>25</v>
      </c>
      <c r="R445" s="32" t="str">
        <f>IFERROR(IF($K445="","",INDEX(リスト!$AO:$AO,MATCH($K445,リスト!$AN:$AN,0))),"")</f>
        <v>JPN</v>
      </c>
      <c r="S445" s="32" t="str">
        <f>IF($B445="","",RIGHT($G445*1000+100+COUNTIF($G$2:$G445,$G445),9))</f>
        <v>040831101</v>
      </c>
    </row>
    <row r="446" spans="1:19" ht="18" customHeight="1" x14ac:dyDescent="0.55000000000000004">
      <c r="A446" t="s">
        <v>971</v>
      </c>
      <c r="B446">
        <v>445</v>
      </c>
      <c r="C446" t="s">
        <v>3083</v>
      </c>
      <c r="D446" t="s">
        <v>3084</v>
      </c>
      <c r="E446">
        <v>2</v>
      </c>
      <c r="F446" t="s">
        <v>245</v>
      </c>
      <c r="G446">
        <v>20020424</v>
      </c>
      <c r="I446" t="s">
        <v>3085</v>
      </c>
      <c r="J446" t="s">
        <v>2214</v>
      </c>
      <c r="K446" t="s">
        <v>72</v>
      </c>
      <c r="M446" s="32">
        <f>IFERROR(IF($B446="","",INDEX(所属情報!$E:$E,MATCH($A446,所属情報!$A:$A,0))),"")</f>
        <v>492200</v>
      </c>
      <c r="N446" s="175" t="str">
        <f t="shared" si="18"/>
        <v>久永　健太 (2)</v>
      </c>
      <c r="O446" s="32" t="str">
        <f t="shared" si="19"/>
        <v>ﾋｻﾅｶﾞ ｹﾝﾀ</v>
      </c>
      <c r="P446" s="175" t="str">
        <f t="shared" si="20"/>
        <v>HISANAGA Kenta (02)</v>
      </c>
      <c r="Q446" s="175" t="str">
        <f>IFERROR(IF($F446="","",INDEX(リスト!$AL:$AL,MATCH($F446,リスト!$AK:$AK,0))),"")</f>
        <v>45</v>
      </c>
      <c r="R446" s="32" t="str">
        <f>IFERROR(IF($K446="","",INDEX(リスト!$AO:$AO,MATCH($K446,リスト!$AN:$AN,0))),"")</f>
        <v>JPN</v>
      </c>
      <c r="S446" s="32" t="str">
        <f>IF($B446="","",RIGHT($G446*1000+100+COUNTIF($G$2:$G446,$G446),9))</f>
        <v>020424102</v>
      </c>
    </row>
    <row r="447" spans="1:19" ht="18" customHeight="1" x14ac:dyDescent="0.55000000000000004">
      <c r="A447" t="s">
        <v>971</v>
      </c>
      <c r="B447">
        <v>446</v>
      </c>
      <c r="C447" t="s">
        <v>3086</v>
      </c>
      <c r="D447" t="s">
        <v>3087</v>
      </c>
      <c r="E447">
        <v>1</v>
      </c>
      <c r="F447" t="s">
        <v>153</v>
      </c>
      <c r="G447">
        <v>20040530</v>
      </c>
      <c r="H447" t="s">
        <v>3088</v>
      </c>
      <c r="I447" t="s">
        <v>3089</v>
      </c>
      <c r="J447" t="s">
        <v>1489</v>
      </c>
      <c r="K447" t="s">
        <v>72</v>
      </c>
      <c r="M447" s="32">
        <f>IFERROR(IF($B447="","",INDEX(所属情報!$E:$E,MATCH($A447,所属情報!$A:$A,0))),"")</f>
        <v>492200</v>
      </c>
      <c r="N447" s="175" t="str">
        <f t="shared" si="18"/>
        <v>望月　大生 (1)</v>
      </c>
      <c r="O447" s="32" t="str">
        <f t="shared" si="19"/>
        <v>ﾓﾁﾂﾞｷ ﾀｲｾｲ</v>
      </c>
      <c r="P447" s="175" t="str">
        <f t="shared" si="20"/>
        <v>MOCHIZUKI Taisei (04)</v>
      </c>
      <c r="Q447" s="175" t="str">
        <f>IFERROR(IF($F447="","",INDEX(リスト!$AL:$AL,MATCH($F447,リスト!$AK:$AK,0))),"")</f>
        <v>22</v>
      </c>
      <c r="R447" s="32" t="str">
        <f>IFERROR(IF($K447="","",INDEX(リスト!$AO:$AO,MATCH($K447,リスト!$AN:$AN,0))),"")</f>
        <v>JPN</v>
      </c>
      <c r="S447" s="32" t="str">
        <f>IF($B447="","",RIGHT($G447*1000+100+COUNTIF($G$2:$G447,$G447),9))</f>
        <v>040530101</v>
      </c>
    </row>
    <row r="448" spans="1:19" ht="18" customHeight="1" x14ac:dyDescent="0.55000000000000004">
      <c r="A448" t="s">
        <v>959</v>
      </c>
      <c r="B448">
        <v>447</v>
      </c>
      <c r="C448" t="s">
        <v>3090</v>
      </c>
      <c r="D448" t="s">
        <v>3091</v>
      </c>
      <c r="E448" t="s">
        <v>1635</v>
      </c>
      <c r="F448" t="s">
        <v>169</v>
      </c>
      <c r="G448">
        <v>20000610</v>
      </c>
      <c r="H448" t="s">
        <v>3092</v>
      </c>
      <c r="I448" t="s">
        <v>3093</v>
      </c>
      <c r="J448" t="s">
        <v>3094</v>
      </c>
      <c r="K448" t="s">
        <v>72</v>
      </c>
      <c r="M448" s="32">
        <f>IFERROR(IF($B448="","",INDEX(所属情報!$E:$E,MATCH($A448,所属情報!$A:$A,0))),"")</f>
        <v>492195</v>
      </c>
      <c r="N448" s="175" t="str">
        <f t="shared" si="18"/>
        <v>高須賀　蓮 (M1)</v>
      </c>
      <c r="O448" s="32" t="str">
        <f t="shared" si="19"/>
        <v>ﾀｶｽｶﾞ ﾚﾝ</v>
      </c>
      <c r="P448" s="175" t="str">
        <f t="shared" si="20"/>
        <v>TAKASUGA Ren (00)</v>
      </c>
      <c r="Q448" s="175" t="str">
        <f>IFERROR(IF($F448="","",INDEX(リスト!$AL:$AL,MATCH($F448,リスト!$AK:$AK,0))),"")</f>
        <v>26</v>
      </c>
      <c r="R448" s="32" t="str">
        <f>IFERROR(IF($K448="","",INDEX(リスト!$AO:$AO,MATCH($K448,リスト!$AN:$AN,0))),"")</f>
        <v>JPN</v>
      </c>
      <c r="S448" s="32" t="str">
        <f>IF($B448="","",RIGHT($G448*1000+100+COUNTIF($G$2:$G448,$G448),9))</f>
        <v>000610101</v>
      </c>
    </row>
    <row r="449" spans="1:19" ht="18" customHeight="1" x14ac:dyDescent="0.55000000000000004">
      <c r="A449" t="s">
        <v>959</v>
      </c>
      <c r="B449">
        <v>448</v>
      </c>
      <c r="C449" t="s">
        <v>3095</v>
      </c>
      <c r="D449" t="s">
        <v>3096</v>
      </c>
      <c r="E449">
        <v>4</v>
      </c>
      <c r="F449" t="s">
        <v>173</v>
      </c>
      <c r="G449">
        <v>20011015</v>
      </c>
      <c r="H449" t="s">
        <v>3097</v>
      </c>
      <c r="I449" t="s">
        <v>2008</v>
      </c>
      <c r="J449" t="s">
        <v>3098</v>
      </c>
      <c r="K449" t="s">
        <v>72</v>
      </c>
      <c r="M449" s="32">
        <f>IFERROR(IF($B449="","",INDEX(所属情報!$E:$E,MATCH($A449,所属情報!$A:$A,0))),"")</f>
        <v>492195</v>
      </c>
      <c r="N449" s="175" t="str">
        <f t="shared" si="18"/>
        <v>澤田　翔平 (4)</v>
      </c>
      <c r="O449" s="32" t="str">
        <f t="shared" si="19"/>
        <v>ｻﾜﾀﾞ ｼｮｳﾍｲ</v>
      </c>
      <c r="P449" s="175" t="str">
        <f t="shared" si="20"/>
        <v>SAWADA Shohei (01)</v>
      </c>
      <c r="Q449" s="175" t="str">
        <f>IFERROR(IF($F449="","",INDEX(リスト!$AL:$AL,MATCH($F449,リスト!$AK:$AK,0))),"")</f>
        <v>27</v>
      </c>
      <c r="R449" s="32" t="str">
        <f>IFERROR(IF($K449="","",INDEX(リスト!$AO:$AO,MATCH($K449,リスト!$AN:$AN,0))),"")</f>
        <v>JPN</v>
      </c>
      <c r="S449" s="32" t="str">
        <f>IF($B449="","",RIGHT($G449*1000+100+COUNTIF($G$2:$G449,$G449),9))</f>
        <v>011015101</v>
      </c>
    </row>
    <row r="450" spans="1:19" ht="18" customHeight="1" x14ac:dyDescent="0.55000000000000004">
      <c r="A450" t="s">
        <v>959</v>
      </c>
      <c r="B450">
        <v>449</v>
      </c>
      <c r="C450" t="s">
        <v>3099</v>
      </c>
      <c r="D450" t="s">
        <v>3100</v>
      </c>
      <c r="E450">
        <v>4</v>
      </c>
      <c r="F450" t="s">
        <v>177</v>
      </c>
      <c r="G450">
        <v>20010719</v>
      </c>
      <c r="H450" t="s">
        <v>3101</v>
      </c>
      <c r="I450" t="s">
        <v>2027</v>
      </c>
      <c r="J450" t="s">
        <v>3102</v>
      </c>
      <c r="K450" t="s">
        <v>72</v>
      </c>
      <c r="M450" s="32">
        <f>IFERROR(IF($B450="","",INDEX(所属情報!$E:$E,MATCH($A450,所属情報!$A:$A,0))),"")</f>
        <v>492195</v>
      </c>
      <c r="N450" s="175" t="str">
        <f t="shared" si="18"/>
        <v>村上　翔 (4)</v>
      </c>
      <c r="O450" s="32" t="str">
        <f t="shared" si="19"/>
        <v>ﾑﾗｶﾐ ｼｮｳ</v>
      </c>
      <c r="P450" s="175" t="str">
        <f t="shared" si="20"/>
        <v>MURAKAMI Sho (01)</v>
      </c>
      <c r="Q450" s="175" t="str">
        <f>IFERROR(IF($F450="","",INDEX(リスト!$AL:$AL,MATCH($F450,リスト!$AK:$AK,0))),"")</f>
        <v>28</v>
      </c>
      <c r="R450" s="32" t="str">
        <f>IFERROR(IF($K450="","",INDEX(リスト!$AO:$AO,MATCH($K450,リスト!$AN:$AN,0))),"")</f>
        <v>JPN</v>
      </c>
      <c r="S450" s="32" t="str">
        <f>IF($B450="","",RIGHT($G450*1000+100+COUNTIF($G$2:$G450,$G450),9))</f>
        <v>010719101</v>
      </c>
    </row>
    <row r="451" spans="1:19" ht="18" customHeight="1" x14ac:dyDescent="0.55000000000000004">
      <c r="A451" t="s">
        <v>959</v>
      </c>
      <c r="B451">
        <v>450</v>
      </c>
      <c r="C451" t="s">
        <v>3103</v>
      </c>
      <c r="D451" t="s">
        <v>3104</v>
      </c>
      <c r="E451">
        <v>4</v>
      </c>
      <c r="F451" t="s">
        <v>165</v>
      </c>
      <c r="G451">
        <v>20020209</v>
      </c>
      <c r="H451" t="s">
        <v>3105</v>
      </c>
      <c r="I451" t="s">
        <v>3106</v>
      </c>
      <c r="J451" t="s">
        <v>1438</v>
      </c>
      <c r="K451" t="s">
        <v>72</v>
      </c>
      <c r="M451" s="32">
        <f>IFERROR(IF($B451="","",INDEX(所属情報!$E:$E,MATCH($A451,所属情報!$A:$A,0))),"")</f>
        <v>492195</v>
      </c>
      <c r="N451" s="175" t="str">
        <f t="shared" ref="N451:N514" si="21">IF($C451="","",IF($E451="",$C451,$C451&amp;" ("&amp;$E451&amp;")"))</f>
        <v>上村　駿介 (4)</v>
      </c>
      <c r="O451" s="32" t="str">
        <f t="shared" ref="O451:O514" si="22">IF($D451="","",ASC($D451))</f>
        <v>ｶﾐﾑﾗ ｼｭﾝｽｹ</v>
      </c>
      <c r="P451" s="175" t="str">
        <f t="shared" ref="P451:P514" si="23">IF($I451="","",UPPER($I451)&amp;" "&amp;UPPER(LEFT($J451,1))&amp;LOWER(RIGHT($J451,LEN($J451)-1))&amp;" ("&amp;MID($G451,3,2)&amp;")")</f>
        <v>KAMIMURA Shunsuke (02)</v>
      </c>
      <c r="Q451" s="175" t="str">
        <f>IFERROR(IF($F451="","",INDEX(リスト!$AL:$AL,MATCH($F451,リスト!$AK:$AK,0))),"")</f>
        <v>25</v>
      </c>
      <c r="R451" s="32" t="str">
        <f>IFERROR(IF($K451="","",INDEX(リスト!$AO:$AO,MATCH($K451,リスト!$AN:$AN,0))),"")</f>
        <v>JPN</v>
      </c>
      <c r="S451" s="32" t="str">
        <f>IF($B451="","",RIGHT($G451*1000+100+COUNTIF($G$2:$G451,$G451),9))</f>
        <v>020209101</v>
      </c>
    </row>
    <row r="452" spans="1:19" ht="18" customHeight="1" x14ac:dyDescent="0.55000000000000004">
      <c r="A452" t="s">
        <v>959</v>
      </c>
      <c r="B452">
        <v>451</v>
      </c>
      <c r="C452" t="s">
        <v>3107</v>
      </c>
      <c r="D452" t="s">
        <v>3108</v>
      </c>
      <c r="E452">
        <v>4</v>
      </c>
      <c r="F452" t="s">
        <v>169</v>
      </c>
      <c r="G452">
        <v>20010619</v>
      </c>
      <c r="H452" t="s">
        <v>3109</v>
      </c>
      <c r="I452" t="s">
        <v>3110</v>
      </c>
      <c r="J452" t="s">
        <v>3111</v>
      </c>
      <c r="K452" t="s">
        <v>72</v>
      </c>
      <c r="M452" s="32">
        <f>IFERROR(IF($B452="","",INDEX(所属情報!$E:$E,MATCH($A452,所属情報!$A:$A,0))),"")</f>
        <v>492195</v>
      </c>
      <c r="N452" s="175" t="str">
        <f t="shared" si="21"/>
        <v>杤岡　武奎 (4)</v>
      </c>
      <c r="O452" s="32" t="str">
        <f t="shared" si="22"/>
        <v>ﾄﾁｵｶ ﾀｹｲ</v>
      </c>
      <c r="P452" s="175" t="str">
        <f t="shared" si="23"/>
        <v>TOCHIOKA Takei (01)</v>
      </c>
      <c r="Q452" s="175" t="str">
        <f>IFERROR(IF($F452="","",INDEX(リスト!$AL:$AL,MATCH($F452,リスト!$AK:$AK,0))),"")</f>
        <v>26</v>
      </c>
      <c r="R452" s="32" t="str">
        <f>IFERROR(IF($K452="","",INDEX(リスト!$AO:$AO,MATCH($K452,リスト!$AN:$AN,0))),"")</f>
        <v>JPN</v>
      </c>
      <c r="S452" s="32" t="str">
        <f>IF($B452="","",RIGHT($G452*1000+100+COUNTIF($G$2:$G452,$G452),9))</f>
        <v>010619102</v>
      </c>
    </row>
    <row r="453" spans="1:19" ht="18" customHeight="1" x14ac:dyDescent="0.55000000000000004">
      <c r="A453" t="s">
        <v>959</v>
      </c>
      <c r="B453">
        <v>452</v>
      </c>
      <c r="C453" t="s">
        <v>3112</v>
      </c>
      <c r="D453" t="s">
        <v>3113</v>
      </c>
      <c r="E453">
        <v>4</v>
      </c>
      <c r="F453" t="s">
        <v>157</v>
      </c>
      <c r="G453">
        <v>20011002</v>
      </c>
      <c r="H453" t="s">
        <v>3114</v>
      </c>
      <c r="I453" t="s">
        <v>3115</v>
      </c>
      <c r="J453" t="s">
        <v>3116</v>
      </c>
      <c r="K453" t="s">
        <v>72</v>
      </c>
      <c r="M453" s="32">
        <f>IFERROR(IF($B453="","",INDEX(所属情報!$E:$E,MATCH($A453,所属情報!$A:$A,0))),"")</f>
        <v>492195</v>
      </c>
      <c r="N453" s="175" t="str">
        <f t="shared" si="21"/>
        <v>岩堀　剛己 (4)</v>
      </c>
      <c r="O453" s="32" t="str">
        <f t="shared" si="22"/>
        <v>ｲﾜﾎﾘ ｺﾞｳｷ</v>
      </c>
      <c r="P453" s="175" t="str">
        <f t="shared" si="23"/>
        <v>IWAHORI Goki (01)</v>
      </c>
      <c r="Q453" s="175" t="str">
        <f>IFERROR(IF($F453="","",INDEX(リスト!$AL:$AL,MATCH($F453,リスト!$AK:$AK,0))),"")</f>
        <v>23</v>
      </c>
      <c r="R453" s="32" t="str">
        <f>IFERROR(IF($K453="","",INDEX(リスト!$AO:$AO,MATCH($K453,リスト!$AN:$AN,0))),"")</f>
        <v>JPN</v>
      </c>
      <c r="S453" s="32" t="str">
        <f>IF($B453="","",RIGHT($G453*1000+100+COUNTIF($G$2:$G453,$G453),9))</f>
        <v>011002101</v>
      </c>
    </row>
    <row r="454" spans="1:19" ht="18" customHeight="1" x14ac:dyDescent="0.55000000000000004">
      <c r="A454" t="s">
        <v>959</v>
      </c>
      <c r="B454">
        <v>453</v>
      </c>
      <c r="C454" t="s">
        <v>3117</v>
      </c>
      <c r="D454" t="s">
        <v>3118</v>
      </c>
      <c r="E454">
        <v>4</v>
      </c>
      <c r="F454" t="s">
        <v>205</v>
      </c>
      <c r="G454">
        <v>20011021</v>
      </c>
      <c r="H454" t="s">
        <v>3119</v>
      </c>
      <c r="I454" t="s">
        <v>3120</v>
      </c>
      <c r="J454" t="s">
        <v>3121</v>
      </c>
      <c r="K454" t="s">
        <v>72</v>
      </c>
      <c r="M454" s="32">
        <f>IFERROR(IF($B454="","",INDEX(所属情報!$E:$E,MATCH($A454,所属情報!$A:$A,0))),"")</f>
        <v>492195</v>
      </c>
      <c r="N454" s="175" t="str">
        <f t="shared" si="21"/>
        <v>武林　悠天 (4)</v>
      </c>
      <c r="O454" s="32" t="str">
        <f t="shared" si="22"/>
        <v>ﾀｹﾊﾞﾔｼ ﾊﾙﾀｶ</v>
      </c>
      <c r="P454" s="175" t="str">
        <f t="shared" si="23"/>
        <v>TAKEBAYASHI Harutaka (01)</v>
      </c>
      <c r="Q454" s="175" t="str">
        <f>IFERROR(IF($F454="","",INDEX(リスト!$AL:$AL,MATCH($F454,リスト!$AK:$AK,0))),"")</f>
        <v>35</v>
      </c>
      <c r="R454" s="32" t="str">
        <f>IFERROR(IF($K454="","",INDEX(リスト!$AO:$AO,MATCH($K454,リスト!$AN:$AN,0))),"")</f>
        <v>JPN</v>
      </c>
      <c r="S454" s="32" t="str">
        <f>IF($B454="","",RIGHT($G454*1000+100+COUNTIF($G$2:$G454,$G454),9))</f>
        <v>011021101</v>
      </c>
    </row>
    <row r="455" spans="1:19" ht="18" customHeight="1" x14ac:dyDescent="0.55000000000000004">
      <c r="A455" t="s">
        <v>959</v>
      </c>
      <c r="B455">
        <v>454</v>
      </c>
      <c r="C455" t="s">
        <v>3122</v>
      </c>
      <c r="D455" t="s">
        <v>3123</v>
      </c>
      <c r="E455">
        <v>4</v>
      </c>
      <c r="F455" t="s">
        <v>217</v>
      </c>
      <c r="G455">
        <v>20020330</v>
      </c>
      <c r="H455" t="s">
        <v>3124</v>
      </c>
      <c r="I455" t="s">
        <v>1543</v>
      </c>
      <c r="J455" t="s">
        <v>2305</v>
      </c>
      <c r="K455" t="s">
        <v>72</v>
      </c>
      <c r="M455" s="32">
        <f>IFERROR(IF($B455="","",INDEX(所属情報!$E:$E,MATCH($A455,所属情報!$A:$A,0))),"")</f>
        <v>492195</v>
      </c>
      <c r="N455" s="175" t="str">
        <f t="shared" si="21"/>
        <v>山本　祥太郎 (4)</v>
      </c>
      <c r="O455" s="32" t="str">
        <f t="shared" si="22"/>
        <v>ﾔﾏﾓﾄ ｼｮｳﾀﾛｳ</v>
      </c>
      <c r="P455" s="175" t="str">
        <f t="shared" si="23"/>
        <v>YAMAMOTO Shotaro (02)</v>
      </c>
      <c r="Q455" s="175" t="str">
        <f>IFERROR(IF($F455="","",INDEX(リスト!$AL:$AL,MATCH($F455,リスト!$AK:$AK,0))),"")</f>
        <v>38</v>
      </c>
      <c r="R455" s="32" t="str">
        <f>IFERROR(IF($K455="","",INDEX(リスト!$AO:$AO,MATCH($K455,リスト!$AN:$AN,0))),"")</f>
        <v>JPN</v>
      </c>
      <c r="S455" s="32" t="str">
        <f>IF($B455="","",RIGHT($G455*1000+100+COUNTIF($G$2:$G455,$G455),9))</f>
        <v>020330101</v>
      </c>
    </row>
    <row r="456" spans="1:19" ht="18" customHeight="1" x14ac:dyDescent="0.55000000000000004">
      <c r="A456" t="s">
        <v>959</v>
      </c>
      <c r="B456">
        <v>455</v>
      </c>
      <c r="C456" t="s">
        <v>3125</v>
      </c>
      <c r="D456" t="s">
        <v>3126</v>
      </c>
      <c r="E456">
        <v>4</v>
      </c>
      <c r="F456" t="s">
        <v>165</v>
      </c>
      <c r="G456">
        <v>20010303</v>
      </c>
      <c r="H456" t="s">
        <v>3127</v>
      </c>
      <c r="I456" t="s">
        <v>1521</v>
      </c>
      <c r="J456" t="s">
        <v>3128</v>
      </c>
      <c r="K456" t="s">
        <v>72</v>
      </c>
      <c r="M456" s="32">
        <f>IFERROR(IF($B456="","",INDEX(所属情報!$E:$E,MATCH($A456,所属情報!$A:$A,0))),"")</f>
        <v>492195</v>
      </c>
      <c r="N456" s="175" t="str">
        <f t="shared" si="21"/>
        <v>太田　亮爾 (4)</v>
      </c>
      <c r="O456" s="32" t="str">
        <f t="shared" si="22"/>
        <v>ｵｵﾀ ﾘｮｳｼﾞ</v>
      </c>
      <c r="P456" s="175" t="str">
        <f t="shared" si="23"/>
        <v>OTA Ryoji (01)</v>
      </c>
      <c r="Q456" s="175" t="str">
        <f>IFERROR(IF($F456="","",INDEX(リスト!$AL:$AL,MATCH($F456,リスト!$AK:$AK,0))),"")</f>
        <v>25</v>
      </c>
      <c r="R456" s="32" t="str">
        <f>IFERROR(IF($K456="","",INDEX(リスト!$AO:$AO,MATCH($K456,リスト!$AN:$AN,0))),"")</f>
        <v>JPN</v>
      </c>
      <c r="S456" s="32" t="str">
        <f>IF($B456="","",RIGHT($G456*1000+100+COUNTIF($G$2:$G456,$G456),9))</f>
        <v>010303101</v>
      </c>
    </row>
    <row r="457" spans="1:19" ht="18" customHeight="1" x14ac:dyDescent="0.55000000000000004">
      <c r="A457" t="s">
        <v>959</v>
      </c>
      <c r="B457">
        <v>456</v>
      </c>
      <c r="C457" t="s">
        <v>3129</v>
      </c>
      <c r="D457" t="s">
        <v>3130</v>
      </c>
      <c r="E457">
        <v>4</v>
      </c>
      <c r="F457" t="s">
        <v>169</v>
      </c>
      <c r="G457">
        <v>20010513</v>
      </c>
      <c r="H457" t="s">
        <v>3131</v>
      </c>
      <c r="I457" t="s">
        <v>3132</v>
      </c>
      <c r="J457" t="s">
        <v>3133</v>
      </c>
      <c r="K457" t="s">
        <v>72</v>
      </c>
      <c r="M457" s="32">
        <f>IFERROR(IF($B457="","",INDEX(所属情報!$E:$E,MATCH($A457,所属情報!$A:$A,0))),"")</f>
        <v>492195</v>
      </c>
      <c r="N457" s="175" t="str">
        <f t="shared" si="21"/>
        <v>片岡　直大 (4)</v>
      </c>
      <c r="O457" s="32" t="str">
        <f t="shared" si="22"/>
        <v>ｶﾀｵｶ ﾅｵﾋﾛ</v>
      </c>
      <c r="P457" s="175" t="str">
        <f t="shared" si="23"/>
        <v>KATAOKA Naohiro (01)</v>
      </c>
      <c r="Q457" s="175" t="str">
        <f>IFERROR(IF($F457="","",INDEX(リスト!$AL:$AL,MATCH($F457,リスト!$AK:$AK,0))),"")</f>
        <v>26</v>
      </c>
      <c r="R457" s="32" t="str">
        <f>IFERROR(IF($K457="","",INDEX(リスト!$AO:$AO,MATCH($K457,リスト!$AN:$AN,0))),"")</f>
        <v>JPN</v>
      </c>
      <c r="S457" s="32" t="str">
        <f>IF($B457="","",RIGHT($G457*1000+100+COUNTIF($G$2:$G457,$G457),9))</f>
        <v>010513101</v>
      </c>
    </row>
    <row r="458" spans="1:19" ht="18" customHeight="1" x14ac:dyDescent="0.55000000000000004">
      <c r="A458" t="s">
        <v>959</v>
      </c>
      <c r="B458">
        <v>457</v>
      </c>
      <c r="C458" t="s">
        <v>3134</v>
      </c>
      <c r="D458" t="s">
        <v>3135</v>
      </c>
      <c r="E458">
        <v>4</v>
      </c>
      <c r="F458" t="s">
        <v>181</v>
      </c>
      <c r="G458">
        <v>20020119</v>
      </c>
      <c r="H458" t="s">
        <v>3136</v>
      </c>
      <c r="I458" t="s">
        <v>1242</v>
      </c>
      <c r="J458" t="s">
        <v>1193</v>
      </c>
      <c r="K458" t="s">
        <v>72</v>
      </c>
      <c r="M458" s="32">
        <f>IFERROR(IF($B458="","",INDEX(所属情報!$E:$E,MATCH($A458,所属情報!$A:$A,0))),"")</f>
        <v>492195</v>
      </c>
      <c r="N458" s="175" t="str">
        <f t="shared" si="21"/>
        <v>清水　浩介 (4)</v>
      </c>
      <c r="O458" s="32" t="str">
        <f t="shared" si="22"/>
        <v>ｼﾐｽﾞ ｺｳｽｹ</v>
      </c>
      <c r="P458" s="175" t="str">
        <f t="shared" si="23"/>
        <v>SHIMIZU Kosuke (02)</v>
      </c>
      <c r="Q458" s="175" t="str">
        <f>IFERROR(IF($F458="","",INDEX(リスト!$AL:$AL,MATCH($F458,リスト!$AK:$AK,0))),"")</f>
        <v>29</v>
      </c>
      <c r="R458" s="32" t="str">
        <f>IFERROR(IF($K458="","",INDEX(リスト!$AO:$AO,MATCH($K458,リスト!$AN:$AN,0))),"")</f>
        <v>JPN</v>
      </c>
      <c r="S458" s="32" t="str">
        <f>IF($B458="","",RIGHT($G458*1000+100+COUNTIF($G$2:$G458,$G458),9))</f>
        <v>020119101</v>
      </c>
    </row>
    <row r="459" spans="1:19" ht="18" customHeight="1" x14ac:dyDescent="0.55000000000000004">
      <c r="A459" t="s">
        <v>959</v>
      </c>
      <c r="B459">
        <v>458</v>
      </c>
      <c r="C459" t="s">
        <v>3137</v>
      </c>
      <c r="D459" t="s">
        <v>3138</v>
      </c>
      <c r="E459">
        <v>4</v>
      </c>
      <c r="F459" t="s">
        <v>169</v>
      </c>
      <c r="G459">
        <v>20010614</v>
      </c>
      <c r="H459" t="s">
        <v>3139</v>
      </c>
      <c r="I459" t="s">
        <v>2164</v>
      </c>
      <c r="J459" t="s">
        <v>3140</v>
      </c>
      <c r="K459" t="s">
        <v>72</v>
      </c>
      <c r="M459" s="32">
        <f>IFERROR(IF($B459="","",INDEX(所属情報!$E:$E,MATCH($A459,所属情報!$A:$A,0))),"")</f>
        <v>492195</v>
      </c>
      <c r="N459" s="175" t="str">
        <f t="shared" si="21"/>
        <v>藤井　里伎 (4)</v>
      </c>
      <c r="O459" s="32" t="str">
        <f t="shared" si="22"/>
        <v>ﾌｼﾞｲ ﾘｷ</v>
      </c>
      <c r="P459" s="175" t="str">
        <f t="shared" si="23"/>
        <v>FUJII Riki (01)</v>
      </c>
      <c r="Q459" s="175" t="str">
        <f>IFERROR(IF($F459="","",INDEX(リスト!$AL:$AL,MATCH($F459,リスト!$AK:$AK,0))),"")</f>
        <v>26</v>
      </c>
      <c r="R459" s="32" t="str">
        <f>IFERROR(IF($K459="","",INDEX(リスト!$AO:$AO,MATCH($K459,リスト!$AN:$AN,0))),"")</f>
        <v>JPN</v>
      </c>
      <c r="S459" s="32" t="str">
        <f>IF($B459="","",RIGHT($G459*1000+100+COUNTIF($G$2:$G459,$G459),9))</f>
        <v>010614101</v>
      </c>
    </row>
    <row r="460" spans="1:19" ht="18" customHeight="1" x14ac:dyDescent="0.55000000000000004">
      <c r="A460" t="s">
        <v>959</v>
      </c>
      <c r="B460">
        <v>459</v>
      </c>
      <c r="C460" t="s">
        <v>3141</v>
      </c>
      <c r="D460" t="s">
        <v>3142</v>
      </c>
      <c r="E460">
        <v>4</v>
      </c>
      <c r="F460" t="s">
        <v>185</v>
      </c>
      <c r="G460">
        <v>20011210</v>
      </c>
      <c r="H460" t="s">
        <v>3143</v>
      </c>
      <c r="I460" t="s">
        <v>2797</v>
      </c>
      <c r="J460" t="s">
        <v>2323</v>
      </c>
      <c r="K460" t="s">
        <v>72</v>
      </c>
      <c r="M460" s="32">
        <f>IFERROR(IF($B460="","",INDEX(所属情報!$E:$E,MATCH($A460,所属情報!$A:$A,0))),"")</f>
        <v>492195</v>
      </c>
      <c r="N460" s="175" t="str">
        <f t="shared" si="21"/>
        <v>山﨑　寛太 (4)</v>
      </c>
      <c r="O460" s="32" t="str">
        <f t="shared" si="22"/>
        <v>ﾔﾏｻｷ ｶﾝﾀ</v>
      </c>
      <c r="P460" s="175" t="str">
        <f t="shared" si="23"/>
        <v>YAMASAKI Kanta (01)</v>
      </c>
      <c r="Q460" s="175" t="str">
        <f>IFERROR(IF($F460="","",INDEX(リスト!$AL:$AL,MATCH($F460,リスト!$AK:$AK,0))),"")</f>
        <v>30</v>
      </c>
      <c r="R460" s="32" t="str">
        <f>IFERROR(IF($K460="","",INDEX(リスト!$AO:$AO,MATCH($K460,リスト!$AN:$AN,0))),"")</f>
        <v>JPN</v>
      </c>
      <c r="S460" s="32" t="str">
        <f>IF($B460="","",RIGHT($G460*1000+100+COUNTIF($G$2:$G460,$G460),9))</f>
        <v>011210101</v>
      </c>
    </row>
    <row r="461" spans="1:19" ht="18" customHeight="1" x14ac:dyDescent="0.55000000000000004">
      <c r="A461" t="s">
        <v>959</v>
      </c>
      <c r="B461">
        <v>460</v>
      </c>
      <c r="C461" t="s">
        <v>3144</v>
      </c>
      <c r="D461" t="s">
        <v>3145</v>
      </c>
      <c r="E461">
        <v>4</v>
      </c>
      <c r="F461" t="s">
        <v>173</v>
      </c>
      <c r="G461">
        <v>20000807</v>
      </c>
      <c r="H461" t="s">
        <v>3146</v>
      </c>
      <c r="I461" t="s">
        <v>1677</v>
      </c>
      <c r="J461" t="s">
        <v>1714</v>
      </c>
      <c r="K461" t="s">
        <v>72</v>
      </c>
      <c r="M461" s="32">
        <f>IFERROR(IF($B461="","",INDEX(所属情報!$E:$E,MATCH($A461,所属情報!$A:$A,0))),"")</f>
        <v>492195</v>
      </c>
      <c r="N461" s="175" t="str">
        <f t="shared" si="21"/>
        <v>西田　拓暉 (4)</v>
      </c>
      <c r="O461" s="32" t="str">
        <f t="shared" si="22"/>
        <v>ﾆｼﾀﾞ ﾋﾛｷ</v>
      </c>
      <c r="P461" s="175" t="str">
        <f t="shared" si="23"/>
        <v>NISHIDA Hiroki (00)</v>
      </c>
      <c r="Q461" s="175" t="str">
        <f>IFERROR(IF($F461="","",INDEX(リスト!$AL:$AL,MATCH($F461,リスト!$AK:$AK,0))),"")</f>
        <v>27</v>
      </c>
      <c r="R461" s="32" t="str">
        <f>IFERROR(IF($K461="","",INDEX(リスト!$AO:$AO,MATCH($K461,リスト!$AN:$AN,0))),"")</f>
        <v>JPN</v>
      </c>
      <c r="S461" s="32" t="str">
        <f>IF($B461="","",RIGHT($G461*1000+100+COUNTIF($G$2:$G461,$G461),9))</f>
        <v>000807101</v>
      </c>
    </row>
    <row r="462" spans="1:19" ht="18" customHeight="1" x14ac:dyDescent="0.55000000000000004">
      <c r="A462" t="s">
        <v>959</v>
      </c>
      <c r="B462">
        <v>461</v>
      </c>
      <c r="C462" t="s">
        <v>3147</v>
      </c>
      <c r="D462" t="s">
        <v>3148</v>
      </c>
      <c r="E462">
        <v>4</v>
      </c>
      <c r="F462" t="s">
        <v>177</v>
      </c>
      <c r="G462">
        <v>20011001</v>
      </c>
      <c r="H462" t="s">
        <v>3149</v>
      </c>
      <c r="I462" t="s">
        <v>2631</v>
      </c>
      <c r="J462" t="s">
        <v>1390</v>
      </c>
      <c r="K462" t="s">
        <v>72</v>
      </c>
      <c r="M462" s="32">
        <f>IFERROR(IF($B462="","",INDEX(所属情報!$E:$E,MATCH($A462,所属情報!$A:$A,0))),"")</f>
        <v>492195</v>
      </c>
      <c r="N462" s="175" t="str">
        <f t="shared" si="21"/>
        <v>大石　真也 (4)</v>
      </c>
      <c r="O462" s="32" t="str">
        <f t="shared" si="22"/>
        <v>ｵｵｲｼ ｼﾝﾔ</v>
      </c>
      <c r="P462" s="175" t="str">
        <f t="shared" si="23"/>
        <v>OISHI Shinya (01)</v>
      </c>
      <c r="Q462" s="175" t="str">
        <f>IFERROR(IF($F462="","",INDEX(リスト!$AL:$AL,MATCH($F462,リスト!$AK:$AK,0))),"")</f>
        <v>28</v>
      </c>
      <c r="R462" s="32" t="str">
        <f>IFERROR(IF($K462="","",INDEX(リスト!$AO:$AO,MATCH($K462,リスト!$AN:$AN,0))),"")</f>
        <v>JPN</v>
      </c>
      <c r="S462" s="32" t="str">
        <f>IF($B462="","",RIGHT($G462*1000+100+COUNTIF($G$2:$G462,$G462),9))</f>
        <v>011001102</v>
      </c>
    </row>
    <row r="463" spans="1:19" ht="18" customHeight="1" x14ac:dyDescent="0.55000000000000004">
      <c r="A463" t="s">
        <v>959</v>
      </c>
      <c r="B463">
        <v>462</v>
      </c>
      <c r="C463" t="s">
        <v>3150</v>
      </c>
      <c r="D463" t="s">
        <v>3151</v>
      </c>
      <c r="E463">
        <v>4</v>
      </c>
      <c r="F463" t="s">
        <v>106</v>
      </c>
      <c r="G463">
        <v>20000708</v>
      </c>
      <c r="H463" t="s">
        <v>3152</v>
      </c>
      <c r="I463" t="s">
        <v>2854</v>
      </c>
      <c r="J463" t="s">
        <v>3153</v>
      </c>
      <c r="K463" t="s">
        <v>72</v>
      </c>
      <c r="M463" s="32">
        <f>IFERROR(IF($B463="","",INDEX(所属情報!$E:$E,MATCH($A463,所属情報!$A:$A,0))),"")</f>
        <v>492195</v>
      </c>
      <c r="N463" s="175" t="str">
        <f t="shared" si="21"/>
        <v>田巻　月雅 (4)</v>
      </c>
      <c r="O463" s="32" t="str">
        <f t="shared" si="22"/>
        <v>ﾀﾏｷ ﾐﾔﾋﾞ</v>
      </c>
      <c r="P463" s="175" t="str">
        <f t="shared" si="23"/>
        <v>TAMAKI Miyabi (00)</v>
      </c>
      <c r="Q463" s="175" t="str">
        <f>IFERROR(IF($F463="","",INDEX(リスト!$AL:$AL,MATCH($F463,リスト!$AK:$AK,0))),"")</f>
        <v>10</v>
      </c>
      <c r="R463" s="32" t="str">
        <f>IFERROR(IF($K463="","",INDEX(リスト!$AO:$AO,MATCH($K463,リスト!$AN:$AN,0))),"")</f>
        <v>JPN</v>
      </c>
      <c r="S463" s="32" t="str">
        <f>IF($B463="","",RIGHT($G463*1000+100+COUNTIF($G$2:$G463,$G463),9))</f>
        <v>000708101</v>
      </c>
    </row>
    <row r="464" spans="1:19" ht="18" customHeight="1" x14ac:dyDescent="0.55000000000000004">
      <c r="A464" t="s">
        <v>959</v>
      </c>
      <c r="B464">
        <v>463</v>
      </c>
      <c r="C464" t="s">
        <v>3154</v>
      </c>
      <c r="D464" t="s">
        <v>3155</v>
      </c>
      <c r="E464">
        <v>3</v>
      </c>
      <c r="F464" t="s">
        <v>173</v>
      </c>
      <c r="G464">
        <v>20030125</v>
      </c>
      <c r="H464" t="s">
        <v>3156</v>
      </c>
      <c r="I464" t="s">
        <v>1553</v>
      </c>
      <c r="J464" t="s">
        <v>1969</v>
      </c>
      <c r="K464" t="s">
        <v>72</v>
      </c>
      <c r="M464" s="32">
        <f>IFERROR(IF($B464="","",INDEX(所属情報!$E:$E,MATCH($A464,所属情報!$A:$A,0))),"")</f>
        <v>492195</v>
      </c>
      <c r="N464" s="175" t="str">
        <f t="shared" si="21"/>
        <v>森　大雅 (3)</v>
      </c>
      <c r="O464" s="32" t="str">
        <f t="shared" si="22"/>
        <v>ﾓﾘ ﾀｲｶﾞ</v>
      </c>
      <c r="P464" s="175" t="str">
        <f t="shared" si="23"/>
        <v>MORI Taiga (03)</v>
      </c>
      <c r="Q464" s="175" t="str">
        <f>IFERROR(IF($F464="","",INDEX(リスト!$AL:$AL,MATCH($F464,リスト!$AK:$AK,0))),"")</f>
        <v>27</v>
      </c>
      <c r="R464" s="32" t="str">
        <f>IFERROR(IF($K464="","",INDEX(リスト!$AO:$AO,MATCH($K464,リスト!$AN:$AN,0))),"")</f>
        <v>JPN</v>
      </c>
      <c r="S464" s="32" t="str">
        <f>IF($B464="","",RIGHT($G464*1000+100+COUNTIF($G$2:$G464,$G464),9))</f>
        <v>030125102</v>
      </c>
    </row>
    <row r="465" spans="1:19" ht="18" customHeight="1" x14ac:dyDescent="0.55000000000000004">
      <c r="A465" t="s">
        <v>959</v>
      </c>
      <c r="B465">
        <v>464</v>
      </c>
      <c r="C465" t="s">
        <v>3157</v>
      </c>
      <c r="D465" t="s">
        <v>3158</v>
      </c>
      <c r="E465">
        <v>3</v>
      </c>
      <c r="F465" t="s">
        <v>133</v>
      </c>
      <c r="G465">
        <v>20020703</v>
      </c>
      <c r="H465" t="s">
        <v>3159</v>
      </c>
      <c r="I465" t="s">
        <v>3160</v>
      </c>
      <c r="J465" t="s">
        <v>3161</v>
      </c>
      <c r="K465" t="s">
        <v>72</v>
      </c>
      <c r="M465" s="32">
        <f>IFERROR(IF($B465="","",INDEX(所属情報!$E:$E,MATCH($A465,所属情報!$A:$A,0))),"")</f>
        <v>492195</v>
      </c>
      <c r="N465" s="175" t="str">
        <f t="shared" si="21"/>
        <v>沖　千紘 (3)</v>
      </c>
      <c r="O465" s="32" t="str">
        <f t="shared" si="22"/>
        <v>ｵｷ ﾁﾋﾛ</v>
      </c>
      <c r="P465" s="175" t="str">
        <f t="shared" si="23"/>
        <v>OKI Chihiro (02)</v>
      </c>
      <c r="Q465" s="175" t="str">
        <f>IFERROR(IF($F465="","",INDEX(リスト!$AL:$AL,MATCH($F465,リスト!$AK:$AK,0))),"")</f>
        <v>17</v>
      </c>
      <c r="R465" s="32" t="str">
        <f>IFERROR(IF($K465="","",INDEX(リスト!$AO:$AO,MATCH($K465,リスト!$AN:$AN,0))),"")</f>
        <v>JPN</v>
      </c>
      <c r="S465" s="32" t="str">
        <f>IF($B465="","",RIGHT($G465*1000+100+COUNTIF($G$2:$G465,$G465),9))</f>
        <v>020703101</v>
      </c>
    </row>
    <row r="466" spans="1:19" ht="18" customHeight="1" x14ac:dyDescent="0.55000000000000004">
      <c r="A466" t="s">
        <v>959</v>
      </c>
      <c r="B466">
        <v>465</v>
      </c>
      <c r="C466" t="s">
        <v>3162</v>
      </c>
      <c r="D466" t="s">
        <v>3163</v>
      </c>
      <c r="E466">
        <v>3</v>
      </c>
      <c r="F466" t="s">
        <v>133</v>
      </c>
      <c r="G466">
        <v>20020604</v>
      </c>
      <c r="H466" t="s">
        <v>3164</v>
      </c>
      <c r="I466" t="s">
        <v>3165</v>
      </c>
      <c r="J466" t="s">
        <v>1714</v>
      </c>
      <c r="K466" t="s">
        <v>72</v>
      </c>
      <c r="M466" s="32">
        <f>IFERROR(IF($B466="","",INDEX(所属情報!$E:$E,MATCH($A466,所属情報!$A:$A,0))),"")</f>
        <v>492195</v>
      </c>
      <c r="N466" s="175" t="str">
        <f t="shared" si="21"/>
        <v>新納　大基 (3)</v>
      </c>
      <c r="O466" s="32" t="str">
        <f t="shared" si="22"/>
        <v>ﾆｲﾉｳ ﾋﾛｷ</v>
      </c>
      <c r="P466" s="175" t="str">
        <f t="shared" si="23"/>
        <v>NIINO Hiroki (02)</v>
      </c>
      <c r="Q466" s="175" t="str">
        <f>IFERROR(IF($F466="","",INDEX(リスト!$AL:$AL,MATCH($F466,リスト!$AK:$AK,0))),"")</f>
        <v>17</v>
      </c>
      <c r="R466" s="32" t="str">
        <f>IFERROR(IF($K466="","",INDEX(リスト!$AO:$AO,MATCH($K466,リスト!$AN:$AN,0))),"")</f>
        <v>JPN</v>
      </c>
      <c r="S466" s="32" t="str">
        <f>IF($B466="","",RIGHT($G466*1000+100+COUNTIF($G$2:$G466,$G466),9))</f>
        <v>020604102</v>
      </c>
    </row>
    <row r="467" spans="1:19" ht="18" customHeight="1" x14ac:dyDescent="0.55000000000000004">
      <c r="A467" t="s">
        <v>959</v>
      </c>
      <c r="B467">
        <v>466</v>
      </c>
      <c r="C467" t="s">
        <v>3166</v>
      </c>
      <c r="D467" t="s">
        <v>3167</v>
      </c>
      <c r="E467">
        <v>3</v>
      </c>
      <c r="F467" t="s">
        <v>173</v>
      </c>
      <c r="G467">
        <v>20020711</v>
      </c>
      <c r="H467" t="s">
        <v>3168</v>
      </c>
      <c r="I467" t="s">
        <v>1617</v>
      </c>
      <c r="J467" t="s">
        <v>1302</v>
      </c>
      <c r="K467" t="s">
        <v>72</v>
      </c>
      <c r="M467" s="32">
        <f>IFERROR(IF($B467="","",INDEX(所属情報!$E:$E,MATCH($A467,所属情報!$A:$A,0))),"")</f>
        <v>492195</v>
      </c>
      <c r="N467" s="175" t="str">
        <f t="shared" si="21"/>
        <v>髙橋　慧伍 (3)</v>
      </c>
      <c r="O467" s="32" t="str">
        <f t="shared" si="22"/>
        <v>ﾀｶﾊｼ ｹｲｺﾞ</v>
      </c>
      <c r="P467" s="175" t="str">
        <f t="shared" si="23"/>
        <v>TAKAHASHI Keigo (02)</v>
      </c>
      <c r="Q467" s="175" t="str">
        <f>IFERROR(IF($F467="","",INDEX(リスト!$AL:$AL,MATCH($F467,リスト!$AK:$AK,0))),"")</f>
        <v>27</v>
      </c>
      <c r="R467" s="32" t="str">
        <f>IFERROR(IF($K467="","",INDEX(リスト!$AO:$AO,MATCH($K467,リスト!$AN:$AN,0))),"")</f>
        <v>JPN</v>
      </c>
      <c r="S467" s="32" t="str">
        <f>IF($B467="","",RIGHT($G467*1000+100+COUNTIF($G$2:$G467,$G467),9))</f>
        <v>020711101</v>
      </c>
    </row>
    <row r="468" spans="1:19" ht="18" customHeight="1" x14ac:dyDescent="0.55000000000000004">
      <c r="A468" t="s">
        <v>959</v>
      </c>
      <c r="B468">
        <v>467</v>
      </c>
      <c r="C468" t="s">
        <v>3169</v>
      </c>
      <c r="D468" t="s">
        <v>3170</v>
      </c>
      <c r="E468">
        <v>3</v>
      </c>
      <c r="F468" t="s">
        <v>165</v>
      </c>
      <c r="G468">
        <v>20020727</v>
      </c>
      <c r="H468" t="s">
        <v>3171</v>
      </c>
      <c r="I468" t="s">
        <v>3172</v>
      </c>
      <c r="J468" t="s">
        <v>3173</v>
      </c>
      <c r="K468" t="s">
        <v>72</v>
      </c>
      <c r="M468" s="32">
        <f>IFERROR(IF($B468="","",INDEX(所属情報!$E:$E,MATCH($A468,所属情報!$A:$A,0))),"")</f>
        <v>492195</v>
      </c>
      <c r="N468" s="175" t="str">
        <f t="shared" si="21"/>
        <v>野﨑　龍海 (3)</v>
      </c>
      <c r="O468" s="32" t="str">
        <f t="shared" si="22"/>
        <v>ﾉｻﾞｷ ﾀﾂﾐ</v>
      </c>
      <c r="P468" s="175" t="str">
        <f t="shared" si="23"/>
        <v>NOZAKI Tatsumi (02)</v>
      </c>
      <c r="Q468" s="175" t="str">
        <f>IFERROR(IF($F468="","",INDEX(リスト!$AL:$AL,MATCH($F468,リスト!$AK:$AK,0))),"")</f>
        <v>25</v>
      </c>
      <c r="R468" s="32" t="str">
        <f>IFERROR(IF($K468="","",INDEX(リスト!$AO:$AO,MATCH($K468,リスト!$AN:$AN,0))),"")</f>
        <v>JPN</v>
      </c>
      <c r="S468" s="32" t="str">
        <f>IF($B468="","",RIGHT($G468*1000+100+COUNTIF($G$2:$G468,$G468),9))</f>
        <v>020727101</v>
      </c>
    </row>
    <row r="469" spans="1:19" ht="18" customHeight="1" x14ac:dyDescent="0.55000000000000004">
      <c r="A469" t="s">
        <v>959</v>
      </c>
      <c r="B469">
        <v>468</v>
      </c>
      <c r="C469" t="s">
        <v>3174</v>
      </c>
      <c r="D469" t="s">
        <v>3175</v>
      </c>
      <c r="E469">
        <v>3</v>
      </c>
      <c r="F469" t="s">
        <v>173</v>
      </c>
      <c r="G469">
        <v>20021225</v>
      </c>
      <c r="H469" t="s">
        <v>3176</v>
      </c>
      <c r="I469" t="s">
        <v>1232</v>
      </c>
      <c r="J469" t="s">
        <v>3177</v>
      </c>
      <c r="K469" t="s">
        <v>72</v>
      </c>
      <c r="M469" s="32">
        <f>IFERROR(IF($B469="","",INDEX(所属情報!$E:$E,MATCH($A469,所属情報!$A:$A,0))),"")</f>
        <v>492195</v>
      </c>
      <c r="N469" s="175" t="str">
        <f t="shared" si="21"/>
        <v>中村　大哉 (3)</v>
      </c>
      <c r="O469" s="32" t="str">
        <f t="shared" si="22"/>
        <v>ﾅｶﾑﾗ ﾀﾞｲﾔ</v>
      </c>
      <c r="P469" s="175" t="str">
        <f t="shared" si="23"/>
        <v>NAKAMURA Daiya (02)</v>
      </c>
      <c r="Q469" s="175" t="str">
        <f>IFERROR(IF($F469="","",INDEX(リスト!$AL:$AL,MATCH($F469,リスト!$AK:$AK,0))),"")</f>
        <v>27</v>
      </c>
      <c r="R469" s="32" t="str">
        <f>IFERROR(IF($K469="","",INDEX(リスト!$AO:$AO,MATCH($K469,リスト!$AN:$AN,0))),"")</f>
        <v>JPN</v>
      </c>
      <c r="S469" s="32" t="str">
        <f>IF($B469="","",RIGHT($G469*1000+100+COUNTIF($G$2:$G469,$G469),9))</f>
        <v>021225101</v>
      </c>
    </row>
    <row r="470" spans="1:19" ht="18" customHeight="1" x14ac:dyDescent="0.55000000000000004">
      <c r="A470" t="s">
        <v>959</v>
      </c>
      <c r="B470">
        <v>469</v>
      </c>
      <c r="C470" t="s">
        <v>3178</v>
      </c>
      <c r="D470" t="s">
        <v>3179</v>
      </c>
      <c r="E470">
        <v>3</v>
      </c>
      <c r="F470" t="s">
        <v>157</v>
      </c>
      <c r="G470">
        <v>20020526</v>
      </c>
      <c r="H470" t="s">
        <v>3180</v>
      </c>
      <c r="I470" t="s">
        <v>1409</v>
      </c>
      <c r="J470" t="s">
        <v>3181</v>
      </c>
      <c r="K470" t="s">
        <v>72</v>
      </c>
      <c r="M470" s="32">
        <f>IFERROR(IF($B470="","",INDEX(所属情報!$E:$E,MATCH($A470,所属情報!$A:$A,0))),"")</f>
        <v>492195</v>
      </c>
      <c r="N470" s="175" t="str">
        <f t="shared" si="21"/>
        <v>松本　直樹 (3)</v>
      </c>
      <c r="O470" s="32" t="str">
        <f t="shared" si="22"/>
        <v>ﾏﾂﾓﾄ ﾅｵｷ</v>
      </c>
      <c r="P470" s="175" t="str">
        <f t="shared" si="23"/>
        <v>MATSUMOTO Naoki (02)</v>
      </c>
      <c r="Q470" s="175" t="str">
        <f>IFERROR(IF($F470="","",INDEX(リスト!$AL:$AL,MATCH($F470,リスト!$AK:$AK,0))),"")</f>
        <v>23</v>
      </c>
      <c r="R470" s="32" t="str">
        <f>IFERROR(IF($K470="","",INDEX(リスト!$AO:$AO,MATCH($K470,リスト!$AN:$AN,0))),"")</f>
        <v>JPN</v>
      </c>
      <c r="S470" s="32" t="str">
        <f>IF($B470="","",RIGHT($G470*1000+100+COUNTIF($G$2:$G470,$G470),9))</f>
        <v>020526101</v>
      </c>
    </row>
    <row r="471" spans="1:19" ht="18" customHeight="1" x14ac:dyDescent="0.55000000000000004">
      <c r="A471" t="s">
        <v>959</v>
      </c>
      <c r="B471">
        <v>470</v>
      </c>
      <c r="C471" t="s">
        <v>3182</v>
      </c>
      <c r="D471" t="s">
        <v>3183</v>
      </c>
      <c r="E471">
        <v>3</v>
      </c>
      <c r="F471" t="s">
        <v>169</v>
      </c>
      <c r="G471">
        <v>20020830</v>
      </c>
      <c r="H471" t="s">
        <v>3184</v>
      </c>
      <c r="I471" t="s">
        <v>3185</v>
      </c>
      <c r="J471" t="s">
        <v>2146</v>
      </c>
      <c r="K471" t="s">
        <v>72</v>
      </c>
      <c r="M471" s="32">
        <f>IFERROR(IF($B471="","",INDEX(所属情報!$E:$E,MATCH($A471,所属情報!$A:$A,0))),"")</f>
        <v>492195</v>
      </c>
      <c r="N471" s="175" t="str">
        <f t="shared" si="21"/>
        <v>船戸　洋 (3)</v>
      </c>
      <c r="O471" s="32" t="str">
        <f t="shared" si="22"/>
        <v>ﾌﾅﾄ ﾋﾛｼ</v>
      </c>
      <c r="P471" s="175" t="str">
        <f t="shared" si="23"/>
        <v>FUNATO Hiroshi (02)</v>
      </c>
      <c r="Q471" s="175" t="str">
        <f>IFERROR(IF($F471="","",INDEX(リスト!$AL:$AL,MATCH($F471,リスト!$AK:$AK,0))),"")</f>
        <v>26</v>
      </c>
      <c r="R471" s="32" t="str">
        <f>IFERROR(IF($K471="","",INDEX(リスト!$AO:$AO,MATCH($K471,リスト!$AN:$AN,0))),"")</f>
        <v>JPN</v>
      </c>
      <c r="S471" s="32" t="str">
        <f>IF($B471="","",RIGHT($G471*1000+100+COUNTIF($G$2:$G471,$G471),9))</f>
        <v>020830101</v>
      </c>
    </row>
    <row r="472" spans="1:19" ht="18" customHeight="1" x14ac:dyDescent="0.55000000000000004">
      <c r="A472" t="s">
        <v>959</v>
      </c>
      <c r="B472">
        <v>471</v>
      </c>
      <c r="C472" t="s">
        <v>3186</v>
      </c>
      <c r="D472" t="s">
        <v>3187</v>
      </c>
      <c r="E472">
        <v>3</v>
      </c>
      <c r="F472" t="s">
        <v>181</v>
      </c>
      <c r="G472">
        <v>20020703</v>
      </c>
      <c r="H472" t="s">
        <v>3188</v>
      </c>
      <c r="I472" t="s">
        <v>3189</v>
      </c>
      <c r="J472" t="s">
        <v>1322</v>
      </c>
      <c r="K472" t="s">
        <v>72</v>
      </c>
      <c r="M472" s="32">
        <f>IFERROR(IF($B472="","",INDEX(所属情報!$E:$E,MATCH($A472,所属情報!$A:$A,0))),"")</f>
        <v>492195</v>
      </c>
      <c r="N472" s="175" t="str">
        <f t="shared" si="21"/>
        <v>天野　功太郎 (3)</v>
      </c>
      <c r="O472" s="32" t="str">
        <f t="shared" si="22"/>
        <v>ｱﾏﾉ ｺｳﾀﾛｳ</v>
      </c>
      <c r="P472" s="175" t="str">
        <f t="shared" si="23"/>
        <v>AMANO Kotaro (02)</v>
      </c>
      <c r="Q472" s="175" t="str">
        <f>IFERROR(IF($F472="","",INDEX(リスト!$AL:$AL,MATCH($F472,リスト!$AK:$AK,0))),"")</f>
        <v>29</v>
      </c>
      <c r="R472" s="32" t="str">
        <f>IFERROR(IF($K472="","",INDEX(リスト!$AO:$AO,MATCH($K472,リスト!$AN:$AN,0))),"")</f>
        <v>JPN</v>
      </c>
      <c r="S472" s="32" t="str">
        <f>IF($B472="","",RIGHT($G472*1000+100+COUNTIF($G$2:$G472,$G472),9))</f>
        <v>020703102</v>
      </c>
    </row>
    <row r="473" spans="1:19" ht="18" customHeight="1" x14ac:dyDescent="0.55000000000000004">
      <c r="A473" t="s">
        <v>959</v>
      </c>
      <c r="B473">
        <v>472</v>
      </c>
      <c r="C473" t="s">
        <v>3190</v>
      </c>
      <c r="D473" t="s">
        <v>3191</v>
      </c>
      <c r="E473">
        <v>3</v>
      </c>
      <c r="F473" t="s">
        <v>173</v>
      </c>
      <c r="G473">
        <v>20010520</v>
      </c>
      <c r="H473" t="s">
        <v>3192</v>
      </c>
      <c r="I473" t="s">
        <v>3193</v>
      </c>
      <c r="J473" t="s">
        <v>3194</v>
      </c>
      <c r="K473" t="s">
        <v>72</v>
      </c>
      <c r="M473" s="32">
        <f>IFERROR(IF($B473="","",INDEX(所属情報!$E:$E,MATCH($A473,所属情報!$A:$A,0))),"")</f>
        <v>492195</v>
      </c>
      <c r="N473" s="175" t="str">
        <f t="shared" si="21"/>
        <v>尾通　久倫 (3)</v>
      </c>
      <c r="O473" s="32" t="str">
        <f t="shared" si="22"/>
        <v>ｵﾄﾘ ﾋｻﾉﾘ</v>
      </c>
      <c r="P473" s="175" t="str">
        <f t="shared" si="23"/>
        <v>OTORI Hisanori (01)</v>
      </c>
      <c r="Q473" s="175" t="str">
        <f>IFERROR(IF($F473="","",INDEX(リスト!$AL:$AL,MATCH($F473,リスト!$AK:$AK,0))),"")</f>
        <v>27</v>
      </c>
      <c r="R473" s="32" t="str">
        <f>IFERROR(IF($K473="","",INDEX(リスト!$AO:$AO,MATCH($K473,リスト!$AN:$AN,0))),"")</f>
        <v>JPN</v>
      </c>
      <c r="S473" s="32" t="str">
        <f>IF($B473="","",RIGHT($G473*1000+100+COUNTIF($G$2:$G473,$G473),9))</f>
        <v>010520102</v>
      </c>
    </row>
    <row r="474" spans="1:19" ht="18" customHeight="1" x14ac:dyDescent="0.55000000000000004">
      <c r="A474" t="s">
        <v>959</v>
      </c>
      <c r="B474">
        <v>473</v>
      </c>
      <c r="C474" t="s">
        <v>3195</v>
      </c>
      <c r="D474" t="s">
        <v>3196</v>
      </c>
      <c r="E474">
        <v>3</v>
      </c>
      <c r="F474" t="s">
        <v>165</v>
      </c>
      <c r="G474">
        <v>20020927</v>
      </c>
      <c r="H474" t="s">
        <v>3197</v>
      </c>
      <c r="I474" t="s">
        <v>2164</v>
      </c>
      <c r="J474" t="s">
        <v>3198</v>
      </c>
      <c r="K474" t="s">
        <v>72</v>
      </c>
      <c r="M474" s="32">
        <f>IFERROR(IF($B474="","",INDEX(所属情報!$E:$E,MATCH($A474,所属情報!$A:$A,0))),"")</f>
        <v>492195</v>
      </c>
      <c r="N474" s="175" t="str">
        <f t="shared" si="21"/>
        <v>藤居　儀史 (3)</v>
      </c>
      <c r="O474" s="32" t="str">
        <f t="shared" si="22"/>
        <v>ﾌｼﾞｲ ﾉﾘﾌﾐ</v>
      </c>
      <c r="P474" s="175" t="str">
        <f t="shared" si="23"/>
        <v>FUJII Norifumi (02)</v>
      </c>
      <c r="Q474" s="175" t="str">
        <f>IFERROR(IF($F474="","",INDEX(リスト!$AL:$AL,MATCH($F474,リスト!$AK:$AK,0))),"")</f>
        <v>25</v>
      </c>
      <c r="R474" s="32" t="str">
        <f>IFERROR(IF($K474="","",INDEX(リスト!$AO:$AO,MATCH($K474,リスト!$AN:$AN,0))),"")</f>
        <v>JPN</v>
      </c>
      <c r="S474" s="32" t="str">
        <f>IF($B474="","",RIGHT($G474*1000+100+COUNTIF($G$2:$G474,$G474),9))</f>
        <v>020927103</v>
      </c>
    </row>
    <row r="475" spans="1:19" ht="18" customHeight="1" x14ac:dyDescent="0.55000000000000004">
      <c r="A475" t="s">
        <v>959</v>
      </c>
      <c r="B475">
        <v>474</v>
      </c>
      <c r="C475" t="s">
        <v>3199</v>
      </c>
      <c r="D475" t="s">
        <v>3200</v>
      </c>
      <c r="E475">
        <v>3</v>
      </c>
      <c r="F475" t="s">
        <v>98</v>
      </c>
      <c r="G475">
        <v>20020503</v>
      </c>
      <c r="H475" t="s">
        <v>3201</v>
      </c>
      <c r="I475" t="s">
        <v>2400</v>
      </c>
      <c r="J475" t="s">
        <v>2085</v>
      </c>
      <c r="K475" t="s">
        <v>72</v>
      </c>
      <c r="M475" s="32">
        <f>IFERROR(IF($B475="","",INDEX(所属情報!$E:$E,MATCH($A475,所属情報!$A:$A,0))),"")</f>
        <v>492195</v>
      </c>
      <c r="N475" s="175" t="str">
        <f t="shared" si="21"/>
        <v>島田　蓮太郎 (3)</v>
      </c>
      <c r="O475" s="32" t="str">
        <f t="shared" si="22"/>
        <v>ｼﾏﾀﾞ ﾚﾝﾀﾛｳ</v>
      </c>
      <c r="P475" s="175" t="str">
        <f t="shared" si="23"/>
        <v>SHIMADA Rentaro (02)</v>
      </c>
      <c r="Q475" s="175" t="str">
        <f>IFERROR(IF($F475="","",INDEX(リスト!$AL:$AL,MATCH($F475,リスト!$AK:$AK,0))),"")</f>
        <v>08</v>
      </c>
      <c r="R475" s="32" t="str">
        <f>IFERROR(IF($K475="","",INDEX(リスト!$AO:$AO,MATCH($K475,リスト!$AN:$AN,0))),"")</f>
        <v>JPN</v>
      </c>
      <c r="S475" s="32" t="str">
        <f>IF($B475="","",RIGHT($G475*1000+100+COUNTIF($G$2:$G475,$G475),9))</f>
        <v>020503101</v>
      </c>
    </row>
    <row r="476" spans="1:19" ht="18" customHeight="1" x14ac:dyDescent="0.55000000000000004">
      <c r="A476" t="s">
        <v>959</v>
      </c>
      <c r="B476">
        <v>475</v>
      </c>
      <c r="C476" t="s">
        <v>3202</v>
      </c>
      <c r="D476" t="s">
        <v>3203</v>
      </c>
      <c r="E476">
        <v>3</v>
      </c>
      <c r="F476" t="s">
        <v>177</v>
      </c>
      <c r="G476">
        <v>20021206</v>
      </c>
      <c r="H476" t="s">
        <v>3204</v>
      </c>
      <c r="I476" t="s">
        <v>3205</v>
      </c>
      <c r="J476" t="s">
        <v>1424</v>
      </c>
      <c r="K476" t="s">
        <v>72</v>
      </c>
      <c r="M476" s="32">
        <f>IFERROR(IF($B476="","",INDEX(所属情報!$E:$E,MATCH($A476,所属情報!$A:$A,0))),"")</f>
        <v>492195</v>
      </c>
      <c r="N476" s="175" t="str">
        <f t="shared" si="21"/>
        <v>富崎　広大 (3)</v>
      </c>
      <c r="O476" s="32" t="str">
        <f t="shared" si="22"/>
        <v>ﾄﾐｻﾞｷ ｺｳﾀ</v>
      </c>
      <c r="P476" s="175" t="str">
        <f t="shared" si="23"/>
        <v>TOMIZAKI Kota (02)</v>
      </c>
      <c r="Q476" s="175" t="str">
        <f>IFERROR(IF($F476="","",INDEX(リスト!$AL:$AL,MATCH($F476,リスト!$AK:$AK,0))),"")</f>
        <v>28</v>
      </c>
      <c r="R476" s="32" t="str">
        <f>IFERROR(IF($K476="","",INDEX(リスト!$AO:$AO,MATCH($K476,リスト!$AN:$AN,0))),"")</f>
        <v>JPN</v>
      </c>
      <c r="S476" s="32" t="str">
        <f>IF($B476="","",RIGHT($G476*1000+100+COUNTIF($G$2:$G476,$G476),9))</f>
        <v>021206101</v>
      </c>
    </row>
    <row r="477" spans="1:19" ht="18" customHeight="1" x14ac:dyDescent="0.55000000000000004">
      <c r="A477" t="s">
        <v>959</v>
      </c>
      <c r="B477">
        <v>476</v>
      </c>
      <c r="C477" t="s">
        <v>3206</v>
      </c>
      <c r="D477" t="s">
        <v>3207</v>
      </c>
      <c r="E477">
        <v>3</v>
      </c>
      <c r="F477" t="s">
        <v>177</v>
      </c>
      <c r="G477">
        <v>20020830</v>
      </c>
      <c r="H477" t="s">
        <v>3208</v>
      </c>
      <c r="I477" t="s">
        <v>3209</v>
      </c>
      <c r="J477" t="s">
        <v>1223</v>
      </c>
      <c r="K477" t="s">
        <v>72</v>
      </c>
      <c r="M477" s="32">
        <f>IFERROR(IF($B477="","",INDEX(所属情報!$E:$E,MATCH($A477,所属情報!$A:$A,0))),"")</f>
        <v>492195</v>
      </c>
      <c r="N477" s="175" t="str">
        <f t="shared" si="21"/>
        <v>岡野　悠生 (3)</v>
      </c>
      <c r="O477" s="32" t="str">
        <f t="shared" si="22"/>
        <v>ｵｶﾉ ﾕｳｷ</v>
      </c>
      <c r="P477" s="175" t="str">
        <f t="shared" si="23"/>
        <v>OKANO Yuki (02)</v>
      </c>
      <c r="Q477" s="175" t="str">
        <f>IFERROR(IF($F477="","",INDEX(リスト!$AL:$AL,MATCH($F477,リスト!$AK:$AK,0))),"")</f>
        <v>28</v>
      </c>
      <c r="R477" s="32" t="str">
        <f>IFERROR(IF($K477="","",INDEX(リスト!$AO:$AO,MATCH($K477,リスト!$AN:$AN,0))),"")</f>
        <v>JPN</v>
      </c>
      <c r="S477" s="32" t="str">
        <f>IF($B477="","",RIGHT($G477*1000+100+COUNTIF($G$2:$G477,$G477),9))</f>
        <v>020830102</v>
      </c>
    </row>
    <row r="478" spans="1:19" ht="18" customHeight="1" x14ac:dyDescent="0.55000000000000004">
      <c r="A478" t="s">
        <v>959</v>
      </c>
      <c r="B478">
        <v>477</v>
      </c>
      <c r="C478" t="s">
        <v>3210</v>
      </c>
      <c r="D478" t="s">
        <v>3211</v>
      </c>
      <c r="E478">
        <v>3</v>
      </c>
      <c r="F478" t="s">
        <v>201</v>
      </c>
      <c r="G478">
        <v>20020709</v>
      </c>
      <c r="H478" t="s">
        <v>3212</v>
      </c>
      <c r="I478" t="s">
        <v>3213</v>
      </c>
      <c r="J478" t="s">
        <v>1198</v>
      </c>
      <c r="K478" t="s">
        <v>72</v>
      </c>
      <c r="M478" s="32">
        <f>IFERROR(IF($B478="","",INDEX(所属情報!$E:$E,MATCH($A478,所属情報!$A:$A,0))),"")</f>
        <v>492195</v>
      </c>
      <c r="N478" s="175" t="str">
        <f t="shared" si="21"/>
        <v>信川　瞭 (3)</v>
      </c>
      <c r="O478" s="32" t="str">
        <f t="shared" si="22"/>
        <v>ﾉﾌﾞｶﾜ ﾘｮｳ</v>
      </c>
      <c r="P478" s="175" t="str">
        <f t="shared" si="23"/>
        <v>NOBUKAWA Ryo (02)</v>
      </c>
      <c r="Q478" s="175" t="str">
        <f>IFERROR(IF($F478="","",INDEX(リスト!$AL:$AL,MATCH($F478,リスト!$AK:$AK,0))),"")</f>
        <v>34</v>
      </c>
      <c r="R478" s="32" t="str">
        <f>IFERROR(IF($K478="","",INDEX(リスト!$AO:$AO,MATCH($K478,リスト!$AN:$AN,0))),"")</f>
        <v>JPN</v>
      </c>
      <c r="S478" s="32" t="str">
        <f>IF($B478="","",RIGHT($G478*1000+100+COUNTIF($G$2:$G478,$G478),9))</f>
        <v>020709101</v>
      </c>
    </row>
    <row r="479" spans="1:19" ht="18" customHeight="1" x14ac:dyDescent="0.55000000000000004">
      <c r="A479" t="s">
        <v>959</v>
      </c>
      <c r="B479">
        <v>478</v>
      </c>
      <c r="C479" t="s">
        <v>3214</v>
      </c>
      <c r="D479" t="s">
        <v>3215</v>
      </c>
      <c r="E479">
        <v>3</v>
      </c>
      <c r="F479" t="s">
        <v>225</v>
      </c>
      <c r="G479">
        <v>20030320</v>
      </c>
      <c r="H479" t="s">
        <v>3216</v>
      </c>
      <c r="I479" t="s">
        <v>3217</v>
      </c>
      <c r="J479" t="s">
        <v>3218</v>
      </c>
      <c r="K479" t="s">
        <v>72</v>
      </c>
      <c r="M479" s="32">
        <f>IFERROR(IF($B479="","",INDEX(所属情報!$E:$E,MATCH($A479,所属情報!$A:$A,0))),"")</f>
        <v>492195</v>
      </c>
      <c r="N479" s="175" t="str">
        <f t="shared" si="21"/>
        <v>原口　泰志 (3)</v>
      </c>
      <c r="O479" s="32" t="str">
        <f t="shared" si="22"/>
        <v>ﾊﾗｸﾞﾁ ﾀｲｼ</v>
      </c>
      <c r="P479" s="175" t="str">
        <f t="shared" si="23"/>
        <v>HARAGUCHI Taishi (03)</v>
      </c>
      <c r="Q479" s="175" t="str">
        <f>IFERROR(IF($F479="","",INDEX(リスト!$AL:$AL,MATCH($F479,リスト!$AK:$AK,0))),"")</f>
        <v>40</v>
      </c>
      <c r="R479" s="32" t="str">
        <f>IFERROR(IF($K479="","",INDEX(リスト!$AO:$AO,MATCH($K479,リスト!$AN:$AN,0))),"")</f>
        <v>JPN</v>
      </c>
      <c r="S479" s="32" t="str">
        <f>IF($B479="","",RIGHT($G479*1000+100+COUNTIF($G$2:$G479,$G479),9))</f>
        <v>030320102</v>
      </c>
    </row>
    <row r="480" spans="1:19" ht="18" customHeight="1" x14ac:dyDescent="0.55000000000000004">
      <c r="A480" t="s">
        <v>959</v>
      </c>
      <c r="B480">
        <v>479</v>
      </c>
      <c r="C480" t="s">
        <v>3219</v>
      </c>
      <c r="D480" t="s">
        <v>3220</v>
      </c>
      <c r="E480">
        <v>3</v>
      </c>
      <c r="F480" t="s">
        <v>157</v>
      </c>
      <c r="G480">
        <v>20030307</v>
      </c>
      <c r="H480" t="s">
        <v>3221</v>
      </c>
      <c r="I480" t="s">
        <v>3222</v>
      </c>
      <c r="J480" t="s">
        <v>3223</v>
      </c>
      <c r="K480" t="s">
        <v>72</v>
      </c>
      <c r="M480" s="32">
        <f>IFERROR(IF($B480="","",INDEX(所属情報!$E:$E,MATCH($A480,所属情報!$A:$A,0))),"")</f>
        <v>492195</v>
      </c>
      <c r="N480" s="175" t="str">
        <f t="shared" si="21"/>
        <v>二村　草輔 (3)</v>
      </c>
      <c r="O480" s="32" t="str">
        <f t="shared" si="22"/>
        <v>ﾆﾑﾗ ｿｳｽｹ</v>
      </c>
      <c r="P480" s="175" t="str">
        <f t="shared" si="23"/>
        <v>NIMURA Sosuke (03)</v>
      </c>
      <c r="Q480" s="175" t="str">
        <f>IFERROR(IF($F480="","",INDEX(リスト!$AL:$AL,MATCH($F480,リスト!$AK:$AK,0))),"")</f>
        <v>23</v>
      </c>
      <c r="R480" s="32" t="str">
        <f>IFERROR(IF($K480="","",INDEX(リスト!$AO:$AO,MATCH($K480,リスト!$AN:$AN,0))),"")</f>
        <v>JPN</v>
      </c>
      <c r="S480" s="32" t="str">
        <f>IF($B480="","",RIGHT($G480*1000+100+COUNTIF($G$2:$G480,$G480),9))</f>
        <v>030307101</v>
      </c>
    </row>
    <row r="481" spans="1:19" ht="18" customHeight="1" x14ac:dyDescent="0.55000000000000004">
      <c r="A481" t="s">
        <v>959</v>
      </c>
      <c r="B481">
        <v>480</v>
      </c>
      <c r="C481" t="s">
        <v>3224</v>
      </c>
      <c r="D481" t="s">
        <v>3225</v>
      </c>
      <c r="E481">
        <v>3</v>
      </c>
      <c r="F481" t="s">
        <v>177</v>
      </c>
      <c r="G481">
        <v>20020314</v>
      </c>
      <c r="H481" t="s">
        <v>3226</v>
      </c>
      <c r="I481" t="s">
        <v>1433</v>
      </c>
      <c r="J481" t="s">
        <v>3227</v>
      </c>
      <c r="K481" t="s">
        <v>72</v>
      </c>
      <c r="M481" s="32">
        <f>IFERROR(IF($B481="","",INDEX(所属情報!$E:$E,MATCH($A481,所属情報!$A:$A,0))),"")</f>
        <v>492195</v>
      </c>
      <c r="N481" s="175" t="str">
        <f t="shared" si="21"/>
        <v>西村　玲哉 (3)</v>
      </c>
      <c r="O481" s="32" t="str">
        <f t="shared" si="22"/>
        <v>ﾆｼﾑﾗ ﾚｲﾔ</v>
      </c>
      <c r="P481" s="175" t="str">
        <f t="shared" si="23"/>
        <v>NISHIMURA Reiya (02)</v>
      </c>
      <c r="Q481" s="175" t="str">
        <f>IFERROR(IF($F481="","",INDEX(リスト!$AL:$AL,MATCH($F481,リスト!$AK:$AK,0))),"")</f>
        <v>28</v>
      </c>
      <c r="R481" s="32" t="str">
        <f>IFERROR(IF($K481="","",INDEX(リスト!$AO:$AO,MATCH($K481,リスト!$AN:$AN,0))),"")</f>
        <v>JPN</v>
      </c>
      <c r="S481" s="32" t="str">
        <f>IF($B481="","",RIGHT($G481*1000+100+COUNTIF($G$2:$G481,$G481),9))</f>
        <v>020314102</v>
      </c>
    </row>
    <row r="482" spans="1:19" ht="18" customHeight="1" x14ac:dyDescent="0.55000000000000004">
      <c r="A482" t="s">
        <v>959</v>
      </c>
      <c r="B482">
        <v>481</v>
      </c>
      <c r="C482" t="s">
        <v>3228</v>
      </c>
      <c r="D482" t="s">
        <v>3229</v>
      </c>
      <c r="E482">
        <v>3</v>
      </c>
      <c r="F482" t="s">
        <v>177</v>
      </c>
      <c r="G482">
        <v>20020503</v>
      </c>
      <c r="H482" t="s">
        <v>3230</v>
      </c>
      <c r="I482" t="s">
        <v>3231</v>
      </c>
      <c r="J482" t="s">
        <v>3232</v>
      </c>
      <c r="K482" t="s">
        <v>72</v>
      </c>
      <c r="M482" s="32">
        <f>IFERROR(IF($B482="","",INDEX(所属情報!$E:$E,MATCH($A482,所属情報!$A:$A,0))),"")</f>
        <v>492195</v>
      </c>
      <c r="N482" s="175" t="str">
        <f t="shared" si="21"/>
        <v>壬生　麟太郎 (3)</v>
      </c>
      <c r="O482" s="32" t="str">
        <f t="shared" si="22"/>
        <v>ﾐﾌﾞ ﾘﾝﾀﾛｳ</v>
      </c>
      <c r="P482" s="175" t="str">
        <f t="shared" si="23"/>
        <v>MIBU Rintaro (02)</v>
      </c>
      <c r="Q482" s="175" t="str">
        <f>IFERROR(IF($F482="","",INDEX(リスト!$AL:$AL,MATCH($F482,リスト!$AK:$AK,0))),"")</f>
        <v>28</v>
      </c>
      <c r="R482" s="32" t="str">
        <f>IFERROR(IF($K482="","",INDEX(リスト!$AO:$AO,MATCH($K482,リスト!$AN:$AN,0))),"")</f>
        <v>JPN</v>
      </c>
      <c r="S482" s="32" t="str">
        <f>IF($B482="","",RIGHT($G482*1000+100+COUNTIF($G$2:$G482,$G482),9))</f>
        <v>020503102</v>
      </c>
    </row>
    <row r="483" spans="1:19" ht="18" customHeight="1" x14ac:dyDescent="0.55000000000000004">
      <c r="A483" t="s">
        <v>959</v>
      </c>
      <c r="B483">
        <v>482</v>
      </c>
      <c r="C483" t="s">
        <v>3233</v>
      </c>
      <c r="D483" t="s">
        <v>3234</v>
      </c>
      <c r="E483">
        <v>3</v>
      </c>
      <c r="F483" t="s">
        <v>169</v>
      </c>
      <c r="G483">
        <v>20030302</v>
      </c>
      <c r="H483" t="s">
        <v>3235</v>
      </c>
      <c r="I483" t="s">
        <v>1650</v>
      </c>
      <c r="J483" t="s">
        <v>3236</v>
      </c>
      <c r="K483" t="s">
        <v>72</v>
      </c>
      <c r="M483" s="32">
        <f>IFERROR(IF($B483="","",INDEX(所属情報!$E:$E,MATCH($A483,所属情報!$A:$A,0))),"")</f>
        <v>492195</v>
      </c>
      <c r="N483" s="175" t="str">
        <f t="shared" si="21"/>
        <v>井上　貴文 (3)</v>
      </c>
      <c r="O483" s="32" t="str">
        <f t="shared" si="22"/>
        <v>ｲﾉｳｴ ﾀｶﾌﾐ</v>
      </c>
      <c r="P483" s="175" t="str">
        <f t="shared" si="23"/>
        <v>INOUE Takafumi (03)</v>
      </c>
      <c r="Q483" s="175" t="str">
        <f>IFERROR(IF($F483="","",INDEX(リスト!$AL:$AL,MATCH($F483,リスト!$AK:$AK,0))),"")</f>
        <v>26</v>
      </c>
      <c r="R483" s="32" t="str">
        <f>IFERROR(IF($K483="","",INDEX(リスト!$AO:$AO,MATCH($K483,リスト!$AN:$AN,0))),"")</f>
        <v>JPN</v>
      </c>
      <c r="S483" s="32" t="str">
        <f>IF($B483="","",RIGHT($G483*1000+100+COUNTIF($G$2:$G483,$G483),9))</f>
        <v>030302101</v>
      </c>
    </row>
    <row r="484" spans="1:19" ht="18" customHeight="1" x14ac:dyDescent="0.55000000000000004">
      <c r="A484" t="s">
        <v>959</v>
      </c>
      <c r="B484">
        <v>483</v>
      </c>
      <c r="C484" t="s">
        <v>3237</v>
      </c>
      <c r="D484" t="s">
        <v>3238</v>
      </c>
      <c r="E484">
        <v>3</v>
      </c>
      <c r="F484" t="s">
        <v>173</v>
      </c>
      <c r="G484">
        <v>20010930</v>
      </c>
      <c r="H484" t="s">
        <v>3239</v>
      </c>
      <c r="I484" t="s">
        <v>1222</v>
      </c>
      <c r="J484" t="s">
        <v>3240</v>
      </c>
      <c r="K484" t="s">
        <v>72</v>
      </c>
      <c r="M484" s="32">
        <f>IFERROR(IF($B484="","",INDEX(所属情報!$E:$E,MATCH($A484,所属情報!$A:$A,0))),"")</f>
        <v>492195</v>
      </c>
      <c r="N484" s="175" t="str">
        <f t="shared" si="21"/>
        <v>田中　駿一朗 (3)</v>
      </c>
      <c r="O484" s="32" t="str">
        <f t="shared" si="22"/>
        <v>ﾀﾅｶ ｼｭﾝｲﾁﾛｳ</v>
      </c>
      <c r="P484" s="175" t="str">
        <f t="shared" si="23"/>
        <v>TANAKA Shunichiro (01)</v>
      </c>
      <c r="Q484" s="175" t="str">
        <f>IFERROR(IF($F484="","",INDEX(リスト!$AL:$AL,MATCH($F484,リスト!$AK:$AK,0))),"")</f>
        <v>27</v>
      </c>
      <c r="R484" s="32" t="str">
        <f>IFERROR(IF($K484="","",INDEX(リスト!$AO:$AO,MATCH($K484,リスト!$AN:$AN,0))),"")</f>
        <v>JPN</v>
      </c>
      <c r="S484" s="32" t="str">
        <f>IF($B484="","",RIGHT($G484*1000+100+COUNTIF($G$2:$G484,$G484),9))</f>
        <v>010930101</v>
      </c>
    </row>
    <row r="485" spans="1:19" ht="18" customHeight="1" x14ac:dyDescent="0.55000000000000004">
      <c r="A485" t="s">
        <v>959</v>
      </c>
      <c r="B485">
        <v>484</v>
      </c>
      <c r="C485" t="s">
        <v>3241</v>
      </c>
      <c r="D485" t="s">
        <v>3242</v>
      </c>
      <c r="E485">
        <v>3</v>
      </c>
      <c r="F485" t="s">
        <v>173</v>
      </c>
      <c r="G485">
        <v>20011001</v>
      </c>
      <c r="H485" t="s">
        <v>3243</v>
      </c>
      <c r="I485" t="s">
        <v>3244</v>
      </c>
      <c r="J485" t="s">
        <v>2554</v>
      </c>
      <c r="K485" t="s">
        <v>72</v>
      </c>
      <c r="M485" s="32">
        <f>IFERROR(IF($B485="","",INDEX(所属情報!$E:$E,MATCH($A485,所属情報!$A:$A,0))),"")</f>
        <v>492195</v>
      </c>
      <c r="N485" s="175" t="str">
        <f t="shared" si="21"/>
        <v>田畑　篤志 (3)</v>
      </c>
      <c r="O485" s="32" t="str">
        <f t="shared" si="22"/>
        <v>ﾀﾊﾞﾀ ｱﾂｼ</v>
      </c>
      <c r="P485" s="175" t="str">
        <f t="shared" si="23"/>
        <v>TABATA Atsushi (01)</v>
      </c>
      <c r="Q485" s="175" t="str">
        <f>IFERROR(IF($F485="","",INDEX(リスト!$AL:$AL,MATCH($F485,リスト!$AK:$AK,0))),"")</f>
        <v>27</v>
      </c>
      <c r="R485" s="32" t="str">
        <f>IFERROR(IF($K485="","",INDEX(リスト!$AO:$AO,MATCH($K485,リスト!$AN:$AN,0))),"")</f>
        <v>JPN</v>
      </c>
      <c r="S485" s="32" t="str">
        <f>IF($B485="","",RIGHT($G485*1000+100+COUNTIF($G$2:$G485,$G485),9))</f>
        <v>011001103</v>
      </c>
    </row>
    <row r="486" spans="1:19" ht="18" customHeight="1" x14ac:dyDescent="0.55000000000000004">
      <c r="A486" t="s">
        <v>959</v>
      </c>
      <c r="B486">
        <v>485</v>
      </c>
      <c r="C486" t="s">
        <v>3245</v>
      </c>
      <c r="D486" t="s">
        <v>3246</v>
      </c>
      <c r="E486">
        <v>3</v>
      </c>
      <c r="F486" t="s">
        <v>173</v>
      </c>
      <c r="G486">
        <v>20010515</v>
      </c>
      <c r="H486" t="s">
        <v>3247</v>
      </c>
      <c r="I486" t="s">
        <v>3248</v>
      </c>
      <c r="J486" t="s">
        <v>3249</v>
      </c>
      <c r="K486" t="s">
        <v>72</v>
      </c>
      <c r="M486" s="32">
        <f>IFERROR(IF($B486="","",INDEX(所属情報!$E:$E,MATCH($A486,所属情報!$A:$A,0))),"")</f>
        <v>492195</v>
      </c>
      <c r="N486" s="175" t="str">
        <f t="shared" si="21"/>
        <v>小倉　舞大 (3)</v>
      </c>
      <c r="O486" s="32" t="str">
        <f t="shared" si="22"/>
        <v>ｵｸﾞﾗ ﾏｲﾄ</v>
      </c>
      <c r="P486" s="175" t="str">
        <f t="shared" si="23"/>
        <v>OGURA Maito (01)</v>
      </c>
      <c r="Q486" s="175" t="str">
        <f>IFERROR(IF($F486="","",INDEX(リスト!$AL:$AL,MATCH($F486,リスト!$AK:$AK,0))),"")</f>
        <v>27</v>
      </c>
      <c r="R486" s="32" t="str">
        <f>IFERROR(IF($K486="","",INDEX(リスト!$AO:$AO,MATCH($K486,リスト!$AN:$AN,0))),"")</f>
        <v>JPN</v>
      </c>
      <c r="S486" s="32" t="str">
        <f>IF($B486="","",RIGHT($G486*1000+100+COUNTIF($G$2:$G486,$G486),9))</f>
        <v>010515102</v>
      </c>
    </row>
    <row r="487" spans="1:19" ht="18" customHeight="1" x14ac:dyDescent="0.55000000000000004">
      <c r="A487" t="s">
        <v>959</v>
      </c>
      <c r="B487">
        <v>486</v>
      </c>
      <c r="C487" t="s">
        <v>3250</v>
      </c>
      <c r="D487" t="s">
        <v>3251</v>
      </c>
      <c r="E487">
        <v>3</v>
      </c>
      <c r="F487" t="s">
        <v>98</v>
      </c>
      <c r="G487">
        <v>20020410</v>
      </c>
      <c r="H487" t="s">
        <v>3252</v>
      </c>
      <c r="I487" t="s">
        <v>3253</v>
      </c>
      <c r="J487" t="s">
        <v>1661</v>
      </c>
      <c r="K487" t="s">
        <v>72</v>
      </c>
      <c r="M487" s="32">
        <f>IFERROR(IF($B487="","",INDEX(所属情報!$E:$E,MATCH($A487,所属情報!$A:$A,0))),"")</f>
        <v>492195</v>
      </c>
      <c r="N487" s="175" t="str">
        <f t="shared" si="21"/>
        <v>白井　海斗 (3)</v>
      </c>
      <c r="O487" s="32" t="str">
        <f t="shared" si="22"/>
        <v>ｼﾗｲ ｶｲﾄ</v>
      </c>
      <c r="P487" s="175" t="str">
        <f t="shared" si="23"/>
        <v>SHIRAI Kaito (02)</v>
      </c>
      <c r="Q487" s="175" t="str">
        <f>IFERROR(IF($F487="","",INDEX(リスト!$AL:$AL,MATCH($F487,リスト!$AK:$AK,0))),"")</f>
        <v>08</v>
      </c>
      <c r="R487" s="32" t="str">
        <f>IFERROR(IF($K487="","",INDEX(リスト!$AO:$AO,MATCH($K487,リスト!$AN:$AN,0))),"")</f>
        <v>JPN</v>
      </c>
      <c r="S487" s="32" t="str">
        <f>IF($B487="","",RIGHT($G487*1000+100+COUNTIF($G$2:$G487,$G487),9))</f>
        <v>020410102</v>
      </c>
    </row>
    <row r="488" spans="1:19" ht="18" customHeight="1" x14ac:dyDescent="0.55000000000000004">
      <c r="A488" t="s">
        <v>959</v>
      </c>
      <c r="B488">
        <v>487</v>
      </c>
      <c r="C488" t="s">
        <v>3254</v>
      </c>
      <c r="D488" t="s">
        <v>3255</v>
      </c>
      <c r="E488">
        <v>3</v>
      </c>
      <c r="F488" t="s">
        <v>173</v>
      </c>
      <c r="G488">
        <v>20030319</v>
      </c>
      <c r="H488" t="s">
        <v>3256</v>
      </c>
      <c r="I488" t="s">
        <v>3257</v>
      </c>
      <c r="J488" t="s">
        <v>1760</v>
      </c>
      <c r="K488" t="s">
        <v>72</v>
      </c>
      <c r="M488" s="32">
        <f>IFERROR(IF($B488="","",INDEX(所属情報!$E:$E,MATCH($A488,所属情報!$A:$A,0))),"")</f>
        <v>492195</v>
      </c>
      <c r="N488" s="175" t="str">
        <f t="shared" si="21"/>
        <v>瀧　涼太 (3)</v>
      </c>
      <c r="O488" s="32" t="str">
        <f t="shared" si="22"/>
        <v>ﾀｷ ﾘｮｳﾀ</v>
      </c>
      <c r="P488" s="175" t="str">
        <f t="shared" si="23"/>
        <v>TAKI Ryota (03)</v>
      </c>
      <c r="Q488" s="175" t="str">
        <f>IFERROR(IF($F488="","",INDEX(リスト!$AL:$AL,MATCH($F488,リスト!$AK:$AK,0))),"")</f>
        <v>27</v>
      </c>
      <c r="R488" s="32" t="str">
        <f>IFERROR(IF($K488="","",INDEX(リスト!$AO:$AO,MATCH($K488,リスト!$AN:$AN,0))),"")</f>
        <v>JPN</v>
      </c>
      <c r="S488" s="32" t="str">
        <f>IF($B488="","",RIGHT($G488*1000+100+COUNTIF($G$2:$G488,$G488),9))</f>
        <v>030319101</v>
      </c>
    </row>
    <row r="489" spans="1:19" ht="18" customHeight="1" x14ac:dyDescent="0.55000000000000004">
      <c r="A489" t="s">
        <v>959</v>
      </c>
      <c r="B489">
        <v>488</v>
      </c>
      <c r="C489" t="s">
        <v>3258</v>
      </c>
      <c r="D489" t="s">
        <v>3259</v>
      </c>
      <c r="E489">
        <v>3</v>
      </c>
      <c r="F489" t="s">
        <v>169</v>
      </c>
      <c r="G489">
        <v>20020731</v>
      </c>
      <c r="H489" t="s">
        <v>3260</v>
      </c>
      <c r="I489" t="s">
        <v>3261</v>
      </c>
      <c r="J489" t="s">
        <v>1424</v>
      </c>
      <c r="K489" t="s">
        <v>72</v>
      </c>
      <c r="M489" s="32">
        <f>IFERROR(IF($B489="","",INDEX(所属情報!$E:$E,MATCH($A489,所属情報!$A:$A,0))),"")</f>
        <v>492195</v>
      </c>
      <c r="N489" s="175" t="str">
        <f t="shared" si="21"/>
        <v>綾野　皓太 (3)</v>
      </c>
      <c r="O489" s="32" t="str">
        <f t="shared" si="22"/>
        <v>ｱﾔﾉ ｺｳﾀ</v>
      </c>
      <c r="P489" s="175" t="str">
        <f t="shared" si="23"/>
        <v>AYANO Kota (02)</v>
      </c>
      <c r="Q489" s="175" t="str">
        <f>IFERROR(IF($F489="","",INDEX(リスト!$AL:$AL,MATCH($F489,リスト!$AK:$AK,0))),"")</f>
        <v>26</v>
      </c>
      <c r="R489" s="32" t="str">
        <f>IFERROR(IF($K489="","",INDEX(リスト!$AO:$AO,MATCH($K489,リスト!$AN:$AN,0))),"")</f>
        <v>JPN</v>
      </c>
      <c r="S489" s="32" t="str">
        <f>IF($B489="","",RIGHT($G489*1000+100+COUNTIF($G$2:$G489,$G489),9))</f>
        <v>020731101</v>
      </c>
    </row>
    <row r="490" spans="1:19" ht="18" customHeight="1" x14ac:dyDescent="0.55000000000000004">
      <c r="A490" t="s">
        <v>959</v>
      </c>
      <c r="B490">
        <v>489</v>
      </c>
      <c r="C490" t="s">
        <v>3262</v>
      </c>
      <c r="D490" t="s">
        <v>3263</v>
      </c>
      <c r="E490">
        <v>3</v>
      </c>
      <c r="F490" t="s">
        <v>157</v>
      </c>
      <c r="G490">
        <v>20021225</v>
      </c>
      <c r="H490" t="s">
        <v>3264</v>
      </c>
      <c r="I490" t="s">
        <v>1202</v>
      </c>
      <c r="J490" t="s">
        <v>3265</v>
      </c>
      <c r="K490" t="s">
        <v>72</v>
      </c>
      <c r="M490" s="32">
        <f>IFERROR(IF($B490="","",INDEX(所属情報!$E:$E,MATCH($A490,所属情報!$A:$A,0))),"")</f>
        <v>492195</v>
      </c>
      <c r="N490" s="175" t="str">
        <f t="shared" si="21"/>
        <v>安藤　元彦 (3)</v>
      </c>
      <c r="O490" s="32" t="str">
        <f t="shared" si="22"/>
        <v>ｱﾝﾄﾞｳ ﾓﾄﾋｺ</v>
      </c>
      <c r="P490" s="175" t="str">
        <f t="shared" si="23"/>
        <v>ANDO Motohiko (02)</v>
      </c>
      <c r="Q490" s="175" t="str">
        <f>IFERROR(IF($F490="","",INDEX(リスト!$AL:$AL,MATCH($F490,リスト!$AK:$AK,0))),"")</f>
        <v>23</v>
      </c>
      <c r="R490" s="32" t="str">
        <f>IFERROR(IF($K490="","",INDEX(リスト!$AO:$AO,MATCH($K490,リスト!$AN:$AN,0))),"")</f>
        <v>JPN</v>
      </c>
      <c r="S490" s="32" t="str">
        <f>IF($B490="","",RIGHT($G490*1000+100+COUNTIF($G$2:$G490,$G490),9))</f>
        <v>021225102</v>
      </c>
    </row>
    <row r="491" spans="1:19" ht="18" customHeight="1" x14ac:dyDescent="0.55000000000000004">
      <c r="A491" t="s">
        <v>959</v>
      </c>
      <c r="B491">
        <v>490</v>
      </c>
      <c r="C491" t="s">
        <v>3266</v>
      </c>
      <c r="D491" t="s">
        <v>3267</v>
      </c>
      <c r="E491">
        <v>3</v>
      </c>
      <c r="F491" t="s">
        <v>137</v>
      </c>
      <c r="G491">
        <v>20020407</v>
      </c>
      <c r="H491" t="s">
        <v>3268</v>
      </c>
      <c r="I491" t="s">
        <v>3269</v>
      </c>
      <c r="J491" t="s">
        <v>1499</v>
      </c>
      <c r="K491" t="s">
        <v>72</v>
      </c>
      <c r="M491" s="32">
        <f>IFERROR(IF($B491="","",INDEX(所属情報!$E:$E,MATCH($A491,所属情報!$A:$A,0))),"")</f>
        <v>492195</v>
      </c>
      <c r="N491" s="175" t="str">
        <f t="shared" si="21"/>
        <v>南東　岳 (3)</v>
      </c>
      <c r="O491" s="32" t="str">
        <f t="shared" si="22"/>
        <v>ﾅﾝﾄｳ ｶﾞｸ</v>
      </c>
      <c r="P491" s="175" t="str">
        <f t="shared" si="23"/>
        <v>NANTO Gaku (02)</v>
      </c>
      <c r="Q491" s="175" t="str">
        <f>IFERROR(IF($F491="","",INDEX(リスト!$AL:$AL,MATCH($F491,リスト!$AK:$AK,0))),"")</f>
        <v>18</v>
      </c>
      <c r="R491" s="32" t="str">
        <f>IFERROR(IF($K491="","",INDEX(リスト!$AO:$AO,MATCH($K491,リスト!$AN:$AN,0))),"")</f>
        <v>JPN</v>
      </c>
      <c r="S491" s="32" t="str">
        <f>IF($B491="","",RIGHT($G491*1000+100+COUNTIF($G$2:$G491,$G491),9))</f>
        <v>020407101</v>
      </c>
    </row>
    <row r="492" spans="1:19" ht="18" customHeight="1" x14ac:dyDescent="0.55000000000000004">
      <c r="A492" t="s">
        <v>959</v>
      </c>
      <c r="B492">
        <v>491</v>
      </c>
      <c r="C492" t="s">
        <v>3270</v>
      </c>
      <c r="D492" t="s">
        <v>3271</v>
      </c>
      <c r="E492">
        <v>3</v>
      </c>
      <c r="F492" t="s">
        <v>169</v>
      </c>
      <c r="G492">
        <v>20021017</v>
      </c>
      <c r="H492" t="s">
        <v>3272</v>
      </c>
      <c r="I492" t="s">
        <v>2946</v>
      </c>
      <c r="J492" t="s">
        <v>1228</v>
      </c>
      <c r="K492" t="s">
        <v>72</v>
      </c>
      <c r="M492" s="32">
        <f>IFERROR(IF($B492="","",INDEX(所属情報!$E:$E,MATCH($A492,所属情報!$A:$A,0))),"")</f>
        <v>492195</v>
      </c>
      <c r="N492" s="175" t="str">
        <f t="shared" si="21"/>
        <v>北川　達也 (3)</v>
      </c>
      <c r="O492" s="32" t="str">
        <f t="shared" si="22"/>
        <v>ｷﾀｶﾞﾜ ﾀﾂﾔ</v>
      </c>
      <c r="P492" s="175" t="str">
        <f t="shared" si="23"/>
        <v>KITAGAWA Tatsuya (02)</v>
      </c>
      <c r="Q492" s="175" t="str">
        <f>IFERROR(IF($F492="","",INDEX(リスト!$AL:$AL,MATCH($F492,リスト!$AK:$AK,0))),"")</f>
        <v>26</v>
      </c>
      <c r="R492" s="32" t="str">
        <f>IFERROR(IF($K492="","",INDEX(リスト!$AO:$AO,MATCH($K492,リスト!$AN:$AN,0))),"")</f>
        <v>JPN</v>
      </c>
      <c r="S492" s="32" t="str">
        <f>IF($B492="","",RIGHT($G492*1000+100+COUNTIF($G$2:$G492,$G492),9))</f>
        <v>021017101</v>
      </c>
    </row>
    <row r="493" spans="1:19" ht="18" customHeight="1" x14ac:dyDescent="0.55000000000000004">
      <c r="A493" t="s">
        <v>959</v>
      </c>
      <c r="B493">
        <v>492</v>
      </c>
      <c r="C493" t="s">
        <v>3273</v>
      </c>
      <c r="D493" t="s">
        <v>3274</v>
      </c>
      <c r="E493">
        <v>3</v>
      </c>
      <c r="F493" t="s">
        <v>181</v>
      </c>
      <c r="G493">
        <v>20020615</v>
      </c>
      <c r="H493" t="s">
        <v>3275</v>
      </c>
      <c r="I493" t="s">
        <v>2066</v>
      </c>
      <c r="J493" t="s">
        <v>2684</v>
      </c>
      <c r="K493" t="s">
        <v>72</v>
      </c>
      <c r="M493" s="32">
        <f>IFERROR(IF($B493="","",INDEX(所属情報!$E:$E,MATCH($A493,所属情報!$A:$A,0))),"")</f>
        <v>492195</v>
      </c>
      <c r="N493" s="175" t="str">
        <f t="shared" si="21"/>
        <v>高瀬　友佑 (3)</v>
      </c>
      <c r="O493" s="32" t="str">
        <f t="shared" si="22"/>
        <v>ﾀｶｾ ﾕｳｽｹ</v>
      </c>
      <c r="P493" s="175" t="str">
        <f t="shared" si="23"/>
        <v>TAKASE Yusuke (02)</v>
      </c>
      <c r="Q493" s="175" t="str">
        <f>IFERROR(IF($F493="","",INDEX(リスト!$AL:$AL,MATCH($F493,リスト!$AK:$AK,0))),"")</f>
        <v>29</v>
      </c>
      <c r="R493" s="32" t="str">
        <f>IFERROR(IF($K493="","",INDEX(リスト!$AO:$AO,MATCH($K493,リスト!$AN:$AN,0))),"")</f>
        <v>JPN</v>
      </c>
      <c r="S493" s="32" t="str">
        <f>IF($B493="","",RIGHT($G493*1000+100+COUNTIF($G$2:$G493,$G493),9))</f>
        <v>020615101</v>
      </c>
    </row>
    <row r="494" spans="1:19" ht="18" customHeight="1" x14ac:dyDescent="0.55000000000000004">
      <c r="A494" t="s">
        <v>959</v>
      </c>
      <c r="B494">
        <v>493</v>
      </c>
      <c r="C494" t="s">
        <v>3276</v>
      </c>
      <c r="D494" t="s">
        <v>3277</v>
      </c>
      <c r="E494">
        <v>3</v>
      </c>
      <c r="F494" t="s">
        <v>169</v>
      </c>
      <c r="G494">
        <v>20030102</v>
      </c>
      <c r="H494" t="s">
        <v>3278</v>
      </c>
      <c r="I494" t="s">
        <v>1750</v>
      </c>
      <c r="J494" t="s">
        <v>1376</v>
      </c>
      <c r="K494" t="s">
        <v>72</v>
      </c>
      <c r="M494" s="32">
        <f>IFERROR(IF($B494="","",INDEX(所属情報!$E:$E,MATCH($A494,所属情報!$A:$A,0))),"")</f>
        <v>492195</v>
      </c>
      <c r="N494" s="175" t="str">
        <f t="shared" si="21"/>
        <v>大西　柾輝 (3)</v>
      </c>
      <c r="O494" s="32" t="str">
        <f t="shared" si="22"/>
        <v>ｵｵﾆｼ ﾏｻｷ</v>
      </c>
      <c r="P494" s="175" t="str">
        <f t="shared" si="23"/>
        <v>ONISHI Masaki (03)</v>
      </c>
      <c r="Q494" s="175" t="str">
        <f>IFERROR(IF($F494="","",INDEX(リスト!$AL:$AL,MATCH($F494,リスト!$AK:$AK,0))),"")</f>
        <v>26</v>
      </c>
      <c r="R494" s="32" t="str">
        <f>IFERROR(IF($K494="","",INDEX(リスト!$AO:$AO,MATCH($K494,リスト!$AN:$AN,0))),"")</f>
        <v>JPN</v>
      </c>
      <c r="S494" s="32" t="str">
        <f>IF($B494="","",RIGHT($G494*1000+100+COUNTIF($G$2:$G494,$G494),9))</f>
        <v>030102101</v>
      </c>
    </row>
    <row r="495" spans="1:19" ht="18" customHeight="1" x14ac:dyDescent="0.55000000000000004">
      <c r="A495" t="s">
        <v>959</v>
      </c>
      <c r="B495">
        <v>494</v>
      </c>
      <c r="C495" t="s">
        <v>3279</v>
      </c>
      <c r="D495" t="s">
        <v>3280</v>
      </c>
      <c r="E495">
        <v>3</v>
      </c>
      <c r="F495" t="s">
        <v>229</v>
      </c>
      <c r="G495">
        <v>20011123</v>
      </c>
      <c r="H495" t="s">
        <v>3281</v>
      </c>
      <c r="I495" t="s">
        <v>3282</v>
      </c>
      <c r="J495" t="s">
        <v>1714</v>
      </c>
      <c r="K495" t="s">
        <v>72</v>
      </c>
      <c r="M495" s="32">
        <f>IFERROR(IF($B495="","",INDEX(所属情報!$E:$E,MATCH($A495,所属情報!$A:$A,0))),"")</f>
        <v>492195</v>
      </c>
      <c r="N495" s="175" t="str">
        <f t="shared" si="21"/>
        <v>富山　開 (3)</v>
      </c>
      <c r="O495" s="32" t="str">
        <f t="shared" si="22"/>
        <v>ﾄﾐﾔﾏ ﾋﾛｷ</v>
      </c>
      <c r="P495" s="175" t="str">
        <f t="shared" si="23"/>
        <v>TOMIYAMA Hiroki (01)</v>
      </c>
      <c r="Q495" s="175" t="str">
        <f>IFERROR(IF($F495="","",INDEX(リスト!$AL:$AL,MATCH($F495,リスト!$AK:$AK,0))),"")</f>
        <v>41</v>
      </c>
      <c r="R495" s="32" t="str">
        <f>IFERROR(IF($K495="","",INDEX(リスト!$AO:$AO,MATCH($K495,リスト!$AN:$AN,0))),"")</f>
        <v>JPN</v>
      </c>
      <c r="S495" s="32" t="str">
        <f>IF($B495="","",RIGHT($G495*1000+100+COUNTIF($G$2:$G495,$G495),9))</f>
        <v>011123101</v>
      </c>
    </row>
    <row r="496" spans="1:19" ht="18" customHeight="1" x14ac:dyDescent="0.55000000000000004">
      <c r="A496" t="s">
        <v>959</v>
      </c>
      <c r="B496">
        <v>495</v>
      </c>
      <c r="C496" t="s">
        <v>3283</v>
      </c>
      <c r="D496" t="s">
        <v>3284</v>
      </c>
      <c r="E496">
        <v>3</v>
      </c>
      <c r="F496" t="s">
        <v>169</v>
      </c>
      <c r="G496">
        <v>20011022</v>
      </c>
      <c r="H496" t="s">
        <v>3285</v>
      </c>
      <c r="I496" t="s">
        <v>2861</v>
      </c>
      <c r="J496" t="s">
        <v>3286</v>
      </c>
      <c r="K496" t="s">
        <v>72</v>
      </c>
      <c r="M496" s="32">
        <f>IFERROR(IF($B496="","",INDEX(所属情報!$E:$E,MATCH($A496,所属情報!$A:$A,0))),"")</f>
        <v>492195</v>
      </c>
      <c r="N496" s="175" t="str">
        <f t="shared" si="21"/>
        <v>栗本　幹也 (3)</v>
      </c>
      <c r="O496" s="32" t="str">
        <f t="shared" si="22"/>
        <v>ｸﾘﾓﾄ ﾐｷﾔ</v>
      </c>
      <c r="P496" s="175" t="str">
        <f t="shared" si="23"/>
        <v>KURIMOTO Mikiya (01)</v>
      </c>
      <c r="Q496" s="175" t="str">
        <f>IFERROR(IF($F496="","",INDEX(リスト!$AL:$AL,MATCH($F496,リスト!$AK:$AK,0))),"")</f>
        <v>26</v>
      </c>
      <c r="R496" s="32" t="str">
        <f>IFERROR(IF($K496="","",INDEX(リスト!$AO:$AO,MATCH($K496,リスト!$AN:$AN,0))),"")</f>
        <v>JPN</v>
      </c>
      <c r="S496" s="32" t="str">
        <f>IF($B496="","",RIGHT($G496*1000+100+COUNTIF($G$2:$G496,$G496),9))</f>
        <v>011022101</v>
      </c>
    </row>
    <row r="497" spans="1:19" ht="18" customHeight="1" x14ac:dyDescent="0.55000000000000004">
      <c r="A497" t="s">
        <v>959</v>
      </c>
      <c r="B497">
        <v>496</v>
      </c>
      <c r="C497" t="s">
        <v>3287</v>
      </c>
      <c r="D497" t="s">
        <v>3288</v>
      </c>
      <c r="E497">
        <v>4</v>
      </c>
      <c r="F497" t="s">
        <v>129</v>
      </c>
      <c r="G497">
        <v>20011223</v>
      </c>
      <c r="H497" t="s">
        <v>3289</v>
      </c>
      <c r="I497" t="s">
        <v>3290</v>
      </c>
      <c r="J497" t="s">
        <v>3291</v>
      </c>
      <c r="K497" t="s">
        <v>72</v>
      </c>
      <c r="M497" s="32">
        <f>IFERROR(IF($B497="","",INDEX(所属情報!$E:$E,MATCH($A497,所属情報!$A:$A,0))),"")</f>
        <v>492195</v>
      </c>
      <c r="N497" s="175" t="str">
        <f t="shared" si="21"/>
        <v>水上　直人 (4)</v>
      </c>
      <c r="O497" s="32" t="str">
        <f t="shared" si="22"/>
        <v>ﾐｽﾞｶﾐ ﾅｵﾄ</v>
      </c>
      <c r="P497" s="175" t="str">
        <f t="shared" si="23"/>
        <v>MIZUKAMI Naoto (01)</v>
      </c>
      <c r="Q497" s="175" t="str">
        <f>IFERROR(IF($F497="","",INDEX(リスト!$AL:$AL,MATCH($F497,リスト!$AK:$AK,0))),"")</f>
        <v>16</v>
      </c>
      <c r="R497" s="32" t="str">
        <f>IFERROR(IF($K497="","",INDEX(リスト!$AO:$AO,MATCH($K497,リスト!$AN:$AN,0))),"")</f>
        <v>JPN</v>
      </c>
      <c r="S497" s="32" t="str">
        <f>IF($B497="","",RIGHT($G497*1000+100+COUNTIF($G$2:$G497,$G497),9))</f>
        <v>011223102</v>
      </c>
    </row>
    <row r="498" spans="1:19" ht="18" customHeight="1" x14ac:dyDescent="0.55000000000000004">
      <c r="A498" t="s">
        <v>959</v>
      </c>
      <c r="B498">
        <v>497</v>
      </c>
      <c r="C498" t="s">
        <v>3292</v>
      </c>
      <c r="D498" t="s">
        <v>3293</v>
      </c>
      <c r="E498">
        <v>3</v>
      </c>
      <c r="F498" t="s">
        <v>133</v>
      </c>
      <c r="G498">
        <v>20020513</v>
      </c>
      <c r="H498" t="s">
        <v>3294</v>
      </c>
      <c r="I498" t="s">
        <v>1232</v>
      </c>
      <c r="J498" t="s">
        <v>3295</v>
      </c>
      <c r="K498" t="s">
        <v>72</v>
      </c>
      <c r="M498" s="32">
        <f>IFERROR(IF($B498="","",INDEX(所属情報!$E:$E,MATCH($A498,所属情報!$A:$A,0))),"")</f>
        <v>492195</v>
      </c>
      <c r="N498" s="175" t="str">
        <f t="shared" si="21"/>
        <v>中村　兼介 (3)</v>
      </c>
      <c r="O498" s="32" t="str">
        <f t="shared" si="22"/>
        <v>ﾅｶﾑﾗ ｹﾝｽｹ</v>
      </c>
      <c r="P498" s="175" t="str">
        <f t="shared" si="23"/>
        <v>NAKAMURA Kensuke (02)</v>
      </c>
      <c r="Q498" s="175" t="str">
        <f>IFERROR(IF($F498="","",INDEX(リスト!$AL:$AL,MATCH($F498,リスト!$AK:$AK,0))),"")</f>
        <v>17</v>
      </c>
      <c r="R498" s="32" t="str">
        <f>IFERROR(IF($K498="","",INDEX(リスト!$AO:$AO,MATCH($K498,リスト!$AN:$AN,0))),"")</f>
        <v>JPN</v>
      </c>
      <c r="S498" s="32" t="str">
        <f>IF($B498="","",RIGHT($G498*1000+100+COUNTIF($G$2:$G498,$G498),9))</f>
        <v>020513101</v>
      </c>
    </row>
    <row r="499" spans="1:19" ht="18" customHeight="1" x14ac:dyDescent="0.55000000000000004">
      <c r="A499" t="s">
        <v>959</v>
      </c>
      <c r="B499">
        <v>498</v>
      </c>
      <c r="C499" t="s">
        <v>3296</v>
      </c>
      <c r="D499" t="s">
        <v>3297</v>
      </c>
      <c r="E499">
        <v>3</v>
      </c>
      <c r="F499" t="s">
        <v>110</v>
      </c>
      <c r="G499">
        <v>20021128</v>
      </c>
      <c r="H499" t="s">
        <v>3298</v>
      </c>
      <c r="I499" t="s">
        <v>3299</v>
      </c>
      <c r="J499" t="s">
        <v>1355</v>
      </c>
      <c r="K499" t="s">
        <v>72</v>
      </c>
      <c r="M499" s="32">
        <f>IFERROR(IF($B499="","",INDEX(所属情報!$E:$E,MATCH($A499,所属情報!$A:$A,0))),"")</f>
        <v>492195</v>
      </c>
      <c r="N499" s="175" t="str">
        <f t="shared" si="21"/>
        <v>入江　奏太 (3)</v>
      </c>
      <c r="O499" s="32" t="str">
        <f t="shared" si="22"/>
        <v>ｲﾘｴ ｿｳﾀ</v>
      </c>
      <c r="P499" s="175" t="str">
        <f t="shared" si="23"/>
        <v>IRIE Sota (02)</v>
      </c>
      <c r="Q499" s="175" t="str">
        <f>IFERROR(IF($F499="","",INDEX(リスト!$AL:$AL,MATCH($F499,リスト!$AK:$AK,0))),"")</f>
        <v>11</v>
      </c>
      <c r="R499" s="32" t="str">
        <f>IFERROR(IF($K499="","",INDEX(リスト!$AO:$AO,MATCH($K499,リスト!$AN:$AN,0))),"")</f>
        <v>JPN</v>
      </c>
      <c r="S499" s="32" t="str">
        <f>IF($B499="","",RIGHT($G499*1000+100+COUNTIF($G$2:$G499,$G499),9))</f>
        <v>021128101</v>
      </c>
    </row>
    <row r="500" spans="1:19" ht="18" customHeight="1" x14ac:dyDescent="0.55000000000000004">
      <c r="A500" t="s">
        <v>959</v>
      </c>
      <c r="B500">
        <v>499</v>
      </c>
      <c r="C500" t="s">
        <v>3300</v>
      </c>
      <c r="D500" t="s">
        <v>3301</v>
      </c>
      <c r="E500">
        <v>2</v>
      </c>
      <c r="F500" t="s">
        <v>189</v>
      </c>
      <c r="G500">
        <v>20030402</v>
      </c>
      <c r="H500" t="s">
        <v>3302</v>
      </c>
      <c r="I500" t="s">
        <v>2058</v>
      </c>
      <c r="J500" t="s">
        <v>1969</v>
      </c>
      <c r="K500" t="s">
        <v>72</v>
      </c>
      <c r="M500" s="32">
        <f>IFERROR(IF($B500="","",INDEX(所属情報!$E:$E,MATCH($A500,所属情報!$A:$A,0))),"")</f>
        <v>492195</v>
      </c>
      <c r="N500" s="175" t="str">
        <f t="shared" si="21"/>
        <v>山口　大凱 (2)</v>
      </c>
      <c r="O500" s="32" t="str">
        <f t="shared" si="22"/>
        <v>ﾔﾏｸﾞﾁ ﾀｲｶﾞ</v>
      </c>
      <c r="P500" s="175" t="str">
        <f t="shared" si="23"/>
        <v>YAMAGUCHI Taiga (03)</v>
      </c>
      <c r="Q500" s="175" t="str">
        <f>IFERROR(IF($F500="","",INDEX(リスト!$AL:$AL,MATCH($F500,リスト!$AK:$AK,0))),"")</f>
        <v>31</v>
      </c>
      <c r="R500" s="32" t="str">
        <f>IFERROR(IF($K500="","",INDEX(リスト!$AO:$AO,MATCH($K500,リスト!$AN:$AN,0))),"")</f>
        <v>JPN</v>
      </c>
      <c r="S500" s="32" t="str">
        <f>IF($B500="","",RIGHT($G500*1000+100+COUNTIF($G$2:$G500,$G500),9))</f>
        <v>030402101</v>
      </c>
    </row>
    <row r="501" spans="1:19" ht="18" customHeight="1" x14ac:dyDescent="0.55000000000000004">
      <c r="A501" t="s">
        <v>959</v>
      </c>
      <c r="B501">
        <v>500</v>
      </c>
      <c r="C501" t="s">
        <v>3303</v>
      </c>
      <c r="D501" t="s">
        <v>3304</v>
      </c>
      <c r="E501" t="s">
        <v>1165</v>
      </c>
      <c r="F501" t="s">
        <v>173</v>
      </c>
      <c r="G501">
        <v>19990823</v>
      </c>
      <c r="H501" t="s">
        <v>3305</v>
      </c>
      <c r="I501" t="s">
        <v>3306</v>
      </c>
      <c r="J501" t="s">
        <v>3236</v>
      </c>
      <c r="K501" t="s">
        <v>72</v>
      </c>
      <c r="M501" s="32">
        <f>IFERROR(IF($B501="","",INDEX(所属情報!$E:$E,MATCH($A501,所属情報!$A:$A,0))),"")</f>
        <v>492195</v>
      </c>
      <c r="N501" s="175" t="str">
        <f t="shared" si="21"/>
        <v>小畠　隆文 (M2)</v>
      </c>
      <c r="O501" s="32" t="str">
        <f t="shared" si="22"/>
        <v>ｵﾊﾞﾀ ﾀｶﾌﾐ</v>
      </c>
      <c r="P501" s="175" t="str">
        <f t="shared" si="23"/>
        <v>OBATA Takafumi (99)</v>
      </c>
      <c r="Q501" s="175" t="str">
        <f>IFERROR(IF($F501="","",INDEX(リスト!$AL:$AL,MATCH($F501,リスト!$AK:$AK,0))),"")</f>
        <v>27</v>
      </c>
      <c r="R501" s="32" t="str">
        <f>IFERROR(IF($K501="","",INDEX(リスト!$AO:$AO,MATCH($K501,リスト!$AN:$AN,0))),"")</f>
        <v>JPN</v>
      </c>
      <c r="S501" s="32" t="str">
        <f>IF($B501="","",RIGHT($G501*1000+100+COUNTIF($G$2:$G501,$G501),9))</f>
        <v>990823101</v>
      </c>
    </row>
    <row r="502" spans="1:19" ht="18" customHeight="1" x14ac:dyDescent="0.55000000000000004">
      <c r="A502" t="s">
        <v>959</v>
      </c>
      <c r="B502">
        <v>501</v>
      </c>
      <c r="C502" t="s">
        <v>3307</v>
      </c>
      <c r="D502" t="s">
        <v>3308</v>
      </c>
      <c r="E502">
        <v>2</v>
      </c>
      <c r="F502" t="s">
        <v>201</v>
      </c>
      <c r="G502">
        <v>20030614</v>
      </c>
      <c r="H502" t="s">
        <v>3309</v>
      </c>
      <c r="I502" t="s">
        <v>3310</v>
      </c>
      <c r="J502" t="s">
        <v>2976</v>
      </c>
      <c r="K502" t="s">
        <v>72</v>
      </c>
      <c r="M502" s="32">
        <f>IFERROR(IF($B502="","",INDEX(所属情報!$E:$E,MATCH($A502,所属情報!$A:$A,0))),"")</f>
        <v>492195</v>
      </c>
      <c r="N502" s="175" t="str">
        <f t="shared" si="21"/>
        <v>末盛　巧 (2)</v>
      </c>
      <c r="O502" s="32" t="str">
        <f t="shared" si="22"/>
        <v>ｽｴﾓﾘ ﾀｸ</v>
      </c>
      <c r="P502" s="175" t="str">
        <f t="shared" si="23"/>
        <v>SUEMORI Taku (03)</v>
      </c>
      <c r="Q502" s="175" t="str">
        <f>IFERROR(IF($F502="","",INDEX(リスト!$AL:$AL,MATCH($F502,リスト!$AK:$AK,0))),"")</f>
        <v>34</v>
      </c>
      <c r="R502" s="32" t="str">
        <f>IFERROR(IF($K502="","",INDEX(リスト!$AO:$AO,MATCH($K502,リスト!$AN:$AN,0))),"")</f>
        <v>JPN</v>
      </c>
      <c r="S502" s="32" t="str">
        <f>IF($B502="","",RIGHT($G502*1000+100+COUNTIF($G$2:$G502,$G502),9))</f>
        <v>030614101</v>
      </c>
    </row>
    <row r="503" spans="1:19" ht="18" customHeight="1" x14ac:dyDescent="0.55000000000000004">
      <c r="A503" t="s">
        <v>959</v>
      </c>
      <c r="B503">
        <v>502</v>
      </c>
      <c r="C503" t="s">
        <v>3311</v>
      </c>
      <c r="D503" t="s">
        <v>3312</v>
      </c>
      <c r="E503">
        <v>2</v>
      </c>
      <c r="F503" t="s">
        <v>125</v>
      </c>
      <c r="G503">
        <v>20030818</v>
      </c>
      <c r="H503" t="s">
        <v>3313</v>
      </c>
      <c r="I503" t="s">
        <v>1316</v>
      </c>
      <c r="J503" t="s">
        <v>3314</v>
      </c>
      <c r="K503" t="s">
        <v>72</v>
      </c>
      <c r="M503" s="32">
        <f>IFERROR(IF($B503="","",INDEX(所属情報!$E:$E,MATCH($A503,所属情報!$A:$A,0))),"")</f>
        <v>492195</v>
      </c>
      <c r="N503" s="175" t="str">
        <f t="shared" si="21"/>
        <v>佐藤　優大 (2)</v>
      </c>
      <c r="O503" s="32" t="str">
        <f t="shared" si="22"/>
        <v>ｻﾄｳ ﾏｵ</v>
      </c>
      <c r="P503" s="175" t="str">
        <f t="shared" si="23"/>
        <v>SATO Mao (03)</v>
      </c>
      <c r="Q503" s="175" t="str">
        <f>IFERROR(IF($F503="","",INDEX(リスト!$AL:$AL,MATCH($F503,リスト!$AK:$AK,0))),"")</f>
        <v>15</v>
      </c>
      <c r="R503" s="32" t="str">
        <f>IFERROR(IF($K503="","",INDEX(リスト!$AO:$AO,MATCH($K503,リスト!$AN:$AN,0))),"")</f>
        <v>JPN</v>
      </c>
      <c r="S503" s="32" t="str">
        <f>IF($B503="","",RIGHT($G503*1000+100+COUNTIF($G$2:$G503,$G503),9))</f>
        <v>030818101</v>
      </c>
    </row>
    <row r="504" spans="1:19" ht="18" customHeight="1" x14ac:dyDescent="0.55000000000000004">
      <c r="A504" t="s">
        <v>959</v>
      </c>
      <c r="B504">
        <v>503</v>
      </c>
      <c r="C504" t="s">
        <v>3315</v>
      </c>
      <c r="D504" t="s">
        <v>3316</v>
      </c>
      <c r="E504">
        <v>2</v>
      </c>
      <c r="F504" t="s">
        <v>177</v>
      </c>
      <c r="G504">
        <v>20030407</v>
      </c>
      <c r="H504" t="s">
        <v>3317</v>
      </c>
      <c r="I504" t="s">
        <v>3318</v>
      </c>
      <c r="J504" t="s">
        <v>1297</v>
      </c>
      <c r="K504" t="s">
        <v>72</v>
      </c>
      <c r="M504" s="32">
        <f>IFERROR(IF($B504="","",INDEX(所属情報!$E:$E,MATCH($A504,所属情報!$A:$A,0))),"")</f>
        <v>492195</v>
      </c>
      <c r="N504" s="175" t="str">
        <f t="shared" si="21"/>
        <v>水田　陸斗 (2)</v>
      </c>
      <c r="O504" s="32" t="str">
        <f t="shared" si="22"/>
        <v>ﾐｽﾞﾀ ﾘｸﾄ</v>
      </c>
      <c r="P504" s="175" t="str">
        <f t="shared" si="23"/>
        <v>MIZUTA Rikuto (03)</v>
      </c>
      <c r="Q504" s="175" t="str">
        <f>IFERROR(IF($F504="","",INDEX(リスト!$AL:$AL,MATCH($F504,リスト!$AK:$AK,0))),"")</f>
        <v>28</v>
      </c>
      <c r="R504" s="32" t="str">
        <f>IFERROR(IF($K504="","",INDEX(リスト!$AO:$AO,MATCH($K504,リスト!$AN:$AN,0))),"")</f>
        <v>JPN</v>
      </c>
      <c r="S504" s="32" t="str">
        <f>IF($B504="","",RIGHT($G504*1000+100+COUNTIF($G$2:$G504,$G504),9))</f>
        <v>030407102</v>
      </c>
    </row>
    <row r="505" spans="1:19" ht="18" customHeight="1" x14ac:dyDescent="0.55000000000000004">
      <c r="A505" t="s">
        <v>959</v>
      </c>
      <c r="B505">
        <v>504</v>
      </c>
      <c r="C505" t="s">
        <v>3319</v>
      </c>
      <c r="D505" t="s">
        <v>3320</v>
      </c>
      <c r="E505">
        <v>2</v>
      </c>
      <c r="F505" t="s">
        <v>181</v>
      </c>
      <c r="G505">
        <v>20030519</v>
      </c>
      <c r="H505" t="s">
        <v>3321</v>
      </c>
      <c r="I505" t="s">
        <v>3322</v>
      </c>
      <c r="J505" t="s">
        <v>1714</v>
      </c>
      <c r="K505" t="s">
        <v>72</v>
      </c>
      <c r="M505" s="32">
        <f>IFERROR(IF($B505="","",INDEX(所属情報!$E:$E,MATCH($A505,所属情報!$A:$A,0))),"")</f>
        <v>492195</v>
      </c>
      <c r="N505" s="175" t="str">
        <f t="shared" si="21"/>
        <v>新本　寛起 (2)</v>
      </c>
      <c r="O505" s="32" t="str">
        <f t="shared" si="22"/>
        <v>ｼﾝﾓﾄ ﾋﾛｷ</v>
      </c>
      <c r="P505" s="175" t="str">
        <f t="shared" si="23"/>
        <v>SHIMMOTO Hiroki (03)</v>
      </c>
      <c r="Q505" s="175" t="str">
        <f>IFERROR(IF($F505="","",INDEX(リスト!$AL:$AL,MATCH($F505,リスト!$AK:$AK,0))),"")</f>
        <v>29</v>
      </c>
      <c r="R505" s="32" t="str">
        <f>IFERROR(IF($K505="","",INDEX(リスト!$AO:$AO,MATCH($K505,リスト!$AN:$AN,0))),"")</f>
        <v>JPN</v>
      </c>
      <c r="S505" s="32" t="str">
        <f>IF($B505="","",RIGHT($G505*1000+100+COUNTIF($G$2:$G505,$G505),9))</f>
        <v>030519101</v>
      </c>
    </row>
    <row r="506" spans="1:19" ht="18" customHeight="1" x14ac:dyDescent="0.55000000000000004">
      <c r="A506" t="s">
        <v>959</v>
      </c>
      <c r="B506">
        <v>505</v>
      </c>
      <c r="C506" t="s">
        <v>3323</v>
      </c>
      <c r="D506" t="s">
        <v>3324</v>
      </c>
      <c r="E506">
        <v>2</v>
      </c>
      <c r="F506" t="s">
        <v>217</v>
      </c>
      <c r="G506">
        <v>20030617</v>
      </c>
      <c r="H506" t="s">
        <v>3325</v>
      </c>
      <c r="I506" t="s">
        <v>3326</v>
      </c>
      <c r="J506" t="s">
        <v>3327</v>
      </c>
      <c r="K506" t="s">
        <v>72</v>
      </c>
      <c r="M506" s="32">
        <f>IFERROR(IF($B506="","",INDEX(所属情報!$E:$E,MATCH($A506,所属情報!$A:$A,0))),"")</f>
        <v>492195</v>
      </c>
      <c r="N506" s="175" t="str">
        <f t="shared" si="21"/>
        <v>細川　剛 (2)</v>
      </c>
      <c r="O506" s="32" t="str">
        <f t="shared" si="22"/>
        <v>ﾎｿｶﾜ ｺﾞｳ</v>
      </c>
      <c r="P506" s="175" t="str">
        <f t="shared" si="23"/>
        <v>HOSOKAWA Go (03)</v>
      </c>
      <c r="Q506" s="175" t="str">
        <f>IFERROR(IF($F506="","",INDEX(リスト!$AL:$AL,MATCH($F506,リスト!$AK:$AK,0))),"")</f>
        <v>38</v>
      </c>
      <c r="R506" s="32" t="str">
        <f>IFERROR(IF($K506="","",INDEX(リスト!$AO:$AO,MATCH($K506,リスト!$AN:$AN,0))),"")</f>
        <v>JPN</v>
      </c>
      <c r="S506" s="32" t="str">
        <f>IF($B506="","",RIGHT($G506*1000+100+COUNTIF($G$2:$G506,$G506),9))</f>
        <v>030617102</v>
      </c>
    </row>
    <row r="507" spans="1:19" ht="18" customHeight="1" x14ac:dyDescent="0.55000000000000004">
      <c r="A507" t="s">
        <v>959</v>
      </c>
      <c r="B507">
        <v>506</v>
      </c>
      <c r="C507" t="s">
        <v>3328</v>
      </c>
      <c r="D507" t="s">
        <v>3329</v>
      </c>
      <c r="E507">
        <v>2</v>
      </c>
      <c r="F507" t="s">
        <v>173</v>
      </c>
      <c r="G507">
        <v>20030602</v>
      </c>
      <c r="H507" t="s">
        <v>3330</v>
      </c>
      <c r="I507" t="s">
        <v>3331</v>
      </c>
      <c r="J507" t="s">
        <v>3332</v>
      </c>
      <c r="K507" t="s">
        <v>72</v>
      </c>
      <c r="M507" s="32">
        <f>IFERROR(IF($B507="","",INDEX(所属情報!$E:$E,MATCH($A507,所属情報!$A:$A,0))),"")</f>
        <v>492195</v>
      </c>
      <c r="N507" s="175" t="str">
        <f t="shared" si="21"/>
        <v>成田　賢信 (2)</v>
      </c>
      <c r="O507" s="32" t="str">
        <f t="shared" si="22"/>
        <v>ﾅﾘﾀ ｹﾝｼﾝ</v>
      </c>
      <c r="P507" s="175" t="str">
        <f t="shared" si="23"/>
        <v>NARITA Kenshin (03)</v>
      </c>
      <c r="Q507" s="175" t="str">
        <f>IFERROR(IF($F507="","",INDEX(リスト!$AL:$AL,MATCH($F507,リスト!$AK:$AK,0))),"")</f>
        <v>27</v>
      </c>
      <c r="R507" s="32" t="str">
        <f>IFERROR(IF($K507="","",INDEX(リスト!$AO:$AO,MATCH($K507,リスト!$AN:$AN,0))),"")</f>
        <v>JPN</v>
      </c>
      <c r="S507" s="32" t="str">
        <f>IF($B507="","",RIGHT($G507*1000+100+COUNTIF($G$2:$G507,$G507),9))</f>
        <v>030602101</v>
      </c>
    </row>
    <row r="508" spans="1:19" ht="18" customHeight="1" x14ac:dyDescent="0.55000000000000004">
      <c r="A508" t="s">
        <v>959</v>
      </c>
      <c r="B508">
        <v>507</v>
      </c>
      <c r="C508" t="s">
        <v>3333</v>
      </c>
      <c r="D508" t="s">
        <v>3334</v>
      </c>
      <c r="E508">
        <v>2</v>
      </c>
      <c r="F508" t="s">
        <v>177</v>
      </c>
      <c r="G508">
        <v>20030520</v>
      </c>
      <c r="H508" t="s">
        <v>3335</v>
      </c>
      <c r="I508" t="s">
        <v>3336</v>
      </c>
      <c r="J508" t="s">
        <v>2957</v>
      </c>
      <c r="K508" t="s">
        <v>72</v>
      </c>
      <c r="M508" s="32">
        <f>IFERROR(IF($B508="","",INDEX(所属情報!$E:$E,MATCH($A508,所属情報!$A:$A,0))),"")</f>
        <v>492195</v>
      </c>
      <c r="N508" s="175" t="str">
        <f t="shared" si="21"/>
        <v>三越　匠真 (2)</v>
      </c>
      <c r="O508" s="32" t="str">
        <f t="shared" si="22"/>
        <v>ﾐｺｼ ﾀｸﾏ</v>
      </c>
      <c r="P508" s="175" t="str">
        <f t="shared" si="23"/>
        <v>MIKOSHI Takuma (03)</v>
      </c>
      <c r="Q508" s="175" t="str">
        <f>IFERROR(IF($F508="","",INDEX(リスト!$AL:$AL,MATCH($F508,リスト!$AK:$AK,0))),"")</f>
        <v>28</v>
      </c>
      <c r="R508" s="32" t="str">
        <f>IFERROR(IF($K508="","",INDEX(リスト!$AO:$AO,MATCH($K508,リスト!$AN:$AN,0))),"")</f>
        <v>JPN</v>
      </c>
      <c r="S508" s="32" t="str">
        <f>IF($B508="","",RIGHT($G508*1000+100+COUNTIF($G$2:$G508,$G508),9))</f>
        <v>030520101</v>
      </c>
    </row>
    <row r="509" spans="1:19" ht="18" customHeight="1" x14ac:dyDescent="0.55000000000000004">
      <c r="A509" t="s">
        <v>959</v>
      </c>
      <c r="B509">
        <v>508</v>
      </c>
      <c r="C509" t="s">
        <v>3337</v>
      </c>
      <c r="D509" t="s">
        <v>3338</v>
      </c>
      <c r="E509">
        <v>2</v>
      </c>
      <c r="F509" t="s">
        <v>173</v>
      </c>
      <c r="G509">
        <v>20030916</v>
      </c>
      <c r="H509" t="s">
        <v>3339</v>
      </c>
      <c r="I509" t="s">
        <v>3340</v>
      </c>
      <c r="J509" t="s">
        <v>3341</v>
      </c>
      <c r="K509" t="s">
        <v>72</v>
      </c>
      <c r="M509" s="32">
        <f>IFERROR(IF($B509="","",INDEX(所属情報!$E:$E,MATCH($A509,所属情報!$A:$A,0))),"")</f>
        <v>492195</v>
      </c>
      <c r="N509" s="175" t="str">
        <f t="shared" si="21"/>
        <v>前田　修冶 (2)</v>
      </c>
      <c r="O509" s="32" t="str">
        <f t="shared" si="22"/>
        <v>ﾏｴﾀﾞ ｼｭｳﾔ</v>
      </c>
      <c r="P509" s="175" t="str">
        <f t="shared" si="23"/>
        <v>MAEDA Shuya (03)</v>
      </c>
      <c r="Q509" s="175" t="str">
        <f>IFERROR(IF($F509="","",INDEX(リスト!$AL:$AL,MATCH($F509,リスト!$AK:$AK,0))),"")</f>
        <v>27</v>
      </c>
      <c r="R509" s="32" t="str">
        <f>IFERROR(IF($K509="","",INDEX(リスト!$AO:$AO,MATCH($K509,リスト!$AN:$AN,0))),"")</f>
        <v>JPN</v>
      </c>
      <c r="S509" s="32" t="str">
        <f>IF($B509="","",RIGHT($G509*1000+100+COUNTIF($G$2:$G509,$G509),9))</f>
        <v>030916102</v>
      </c>
    </row>
    <row r="510" spans="1:19" ht="18" customHeight="1" x14ac:dyDescent="0.55000000000000004">
      <c r="A510" t="s">
        <v>959</v>
      </c>
      <c r="B510">
        <v>509</v>
      </c>
      <c r="C510" t="s">
        <v>3342</v>
      </c>
      <c r="D510" t="s">
        <v>3343</v>
      </c>
      <c r="E510">
        <v>2</v>
      </c>
      <c r="F510" t="s">
        <v>149</v>
      </c>
      <c r="G510">
        <v>20031219</v>
      </c>
      <c r="H510" t="s">
        <v>3344</v>
      </c>
      <c r="I510" t="s">
        <v>3345</v>
      </c>
      <c r="J510" t="s">
        <v>1651</v>
      </c>
      <c r="K510" t="s">
        <v>72</v>
      </c>
      <c r="M510" s="32">
        <f>IFERROR(IF($B510="","",INDEX(所属情報!$E:$E,MATCH($A510,所属情報!$A:$A,0))),"")</f>
        <v>492195</v>
      </c>
      <c r="N510" s="175" t="str">
        <f t="shared" si="21"/>
        <v>服部　隼 (2)</v>
      </c>
      <c r="O510" s="32" t="str">
        <f t="shared" si="22"/>
        <v>ﾊｯﾄﾘ ﾊﾔﾄ</v>
      </c>
      <c r="P510" s="175" t="str">
        <f t="shared" si="23"/>
        <v>HATTORI Hayato (03)</v>
      </c>
      <c r="Q510" s="175" t="str">
        <f>IFERROR(IF($F510="","",INDEX(リスト!$AL:$AL,MATCH($F510,リスト!$AK:$AK,0))),"")</f>
        <v>21</v>
      </c>
      <c r="R510" s="32" t="str">
        <f>IFERROR(IF($K510="","",INDEX(リスト!$AO:$AO,MATCH($K510,リスト!$AN:$AN,0))),"")</f>
        <v>JPN</v>
      </c>
      <c r="S510" s="32" t="str">
        <f>IF($B510="","",RIGHT($G510*1000+100+COUNTIF($G$2:$G510,$G510),9))</f>
        <v>031219101</v>
      </c>
    </row>
    <row r="511" spans="1:19" ht="18" customHeight="1" x14ac:dyDescent="0.55000000000000004">
      <c r="A511" t="s">
        <v>959</v>
      </c>
      <c r="B511">
        <v>510</v>
      </c>
      <c r="C511" t="s">
        <v>3346</v>
      </c>
      <c r="D511" t="s">
        <v>3347</v>
      </c>
      <c r="E511">
        <v>2</v>
      </c>
      <c r="F511" t="s">
        <v>173</v>
      </c>
      <c r="G511">
        <v>20030921</v>
      </c>
      <c r="H511" t="s">
        <v>3348</v>
      </c>
      <c r="I511" t="s">
        <v>2208</v>
      </c>
      <c r="J511" t="s">
        <v>3349</v>
      </c>
      <c r="K511" t="s">
        <v>72</v>
      </c>
      <c r="M511" s="32">
        <f>IFERROR(IF($B511="","",INDEX(所属情報!$E:$E,MATCH($A511,所属情報!$A:$A,0))),"")</f>
        <v>492195</v>
      </c>
      <c r="N511" s="175" t="str">
        <f t="shared" si="21"/>
        <v>喜多　博一 (2)</v>
      </c>
      <c r="O511" s="32" t="str">
        <f t="shared" si="22"/>
        <v>ｷﾀ ﾋﾛｶｽﾞ</v>
      </c>
      <c r="P511" s="175" t="str">
        <f t="shared" si="23"/>
        <v>KITA Hirokazu (03)</v>
      </c>
      <c r="Q511" s="175" t="str">
        <f>IFERROR(IF($F511="","",INDEX(リスト!$AL:$AL,MATCH($F511,リスト!$AK:$AK,0))),"")</f>
        <v>27</v>
      </c>
      <c r="R511" s="32" t="str">
        <f>IFERROR(IF($K511="","",INDEX(リスト!$AO:$AO,MATCH($K511,リスト!$AN:$AN,0))),"")</f>
        <v>JPN</v>
      </c>
      <c r="S511" s="32" t="str">
        <f>IF($B511="","",RIGHT($G511*1000+100+COUNTIF($G$2:$G511,$G511),9))</f>
        <v>030921102</v>
      </c>
    </row>
    <row r="512" spans="1:19" ht="18" customHeight="1" x14ac:dyDescent="0.55000000000000004">
      <c r="A512" t="s">
        <v>959</v>
      </c>
      <c r="B512">
        <v>511</v>
      </c>
      <c r="C512" t="s">
        <v>3350</v>
      </c>
      <c r="D512" t="s">
        <v>3351</v>
      </c>
      <c r="E512">
        <v>2</v>
      </c>
      <c r="F512" t="s">
        <v>177</v>
      </c>
      <c r="G512">
        <v>20030804</v>
      </c>
      <c r="H512" t="s">
        <v>3352</v>
      </c>
      <c r="I512" t="s">
        <v>1177</v>
      </c>
      <c r="J512" t="s">
        <v>3353</v>
      </c>
      <c r="K512" t="s">
        <v>72</v>
      </c>
      <c r="M512" s="32">
        <f>IFERROR(IF($B512="","",INDEX(所属情報!$E:$E,MATCH($A512,所属情報!$A:$A,0))),"")</f>
        <v>492195</v>
      </c>
      <c r="N512" s="175" t="str">
        <f t="shared" si="21"/>
        <v>濱田　誉生 (2)</v>
      </c>
      <c r="O512" s="32" t="str">
        <f t="shared" si="22"/>
        <v>ﾊﾏﾀﾞ ﾎﾏﾚ</v>
      </c>
      <c r="P512" s="175" t="str">
        <f t="shared" si="23"/>
        <v>HAMADA Homare (03)</v>
      </c>
      <c r="Q512" s="175" t="str">
        <f>IFERROR(IF($F512="","",INDEX(リスト!$AL:$AL,MATCH($F512,リスト!$AK:$AK,0))),"")</f>
        <v>28</v>
      </c>
      <c r="R512" s="32" t="str">
        <f>IFERROR(IF($K512="","",INDEX(リスト!$AO:$AO,MATCH($K512,リスト!$AN:$AN,0))),"")</f>
        <v>JPN</v>
      </c>
      <c r="S512" s="32" t="str">
        <f>IF($B512="","",RIGHT($G512*1000+100+COUNTIF($G$2:$G512,$G512),9))</f>
        <v>030804101</v>
      </c>
    </row>
    <row r="513" spans="1:19" ht="18" customHeight="1" x14ac:dyDescent="0.55000000000000004">
      <c r="A513" t="s">
        <v>959</v>
      </c>
      <c r="B513">
        <v>512</v>
      </c>
      <c r="C513" t="s">
        <v>3354</v>
      </c>
      <c r="D513" t="s">
        <v>3355</v>
      </c>
      <c r="E513">
        <v>2</v>
      </c>
      <c r="F513" t="s">
        <v>177</v>
      </c>
      <c r="G513">
        <v>20030515</v>
      </c>
      <c r="H513" t="s">
        <v>3356</v>
      </c>
      <c r="I513" t="s">
        <v>3357</v>
      </c>
      <c r="J513" t="s">
        <v>1223</v>
      </c>
      <c r="K513" t="s">
        <v>72</v>
      </c>
      <c r="M513" s="32">
        <f>IFERROR(IF($B513="","",INDEX(所属情報!$E:$E,MATCH($A513,所属情報!$A:$A,0))),"")</f>
        <v>492195</v>
      </c>
      <c r="N513" s="175" t="str">
        <f t="shared" si="21"/>
        <v>遠池　悠貴 (2)</v>
      </c>
      <c r="O513" s="32" t="str">
        <f t="shared" si="22"/>
        <v>ﾄｵﾁ ﾕｳｷ</v>
      </c>
      <c r="P513" s="175" t="str">
        <f t="shared" si="23"/>
        <v>TOCHI Yuki (03)</v>
      </c>
      <c r="Q513" s="175" t="str">
        <f>IFERROR(IF($F513="","",INDEX(リスト!$AL:$AL,MATCH($F513,リスト!$AK:$AK,0))),"")</f>
        <v>28</v>
      </c>
      <c r="R513" s="32" t="str">
        <f>IFERROR(IF($K513="","",INDEX(リスト!$AO:$AO,MATCH($K513,リスト!$AN:$AN,0))),"")</f>
        <v>JPN</v>
      </c>
      <c r="S513" s="32" t="str">
        <f>IF($B513="","",RIGHT($G513*1000+100+COUNTIF($G$2:$G513,$G513),9))</f>
        <v>030515101</v>
      </c>
    </row>
    <row r="514" spans="1:19" ht="18" customHeight="1" x14ac:dyDescent="0.55000000000000004">
      <c r="A514" t="s">
        <v>959</v>
      </c>
      <c r="B514">
        <v>513</v>
      </c>
      <c r="C514" t="s">
        <v>3358</v>
      </c>
      <c r="D514" t="s">
        <v>3359</v>
      </c>
      <c r="E514">
        <v>2</v>
      </c>
      <c r="F514" t="s">
        <v>177</v>
      </c>
      <c r="G514">
        <v>20020626</v>
      </c>
      <c r="H514" t="s">
        <v>3360</v>
      </c>
      <c r="I514" t="s">
        <v>3361</v>
      </c>
      <c r="J514" t="s">
        <v>3098</v>
      </c>
      <c r="K514" t="s">
        <v>72</v>
      </c>
      <c r="M514" s="32">
        <f>IFERROR(IF($B514="","",INDEX(所属情報!$E:$E,MATCH($A514,所属情報!$A:$A,0))),"")</f>
        <v>492195</v>
      </c>
      <c r="N514" s="175" t="str">
        <f t="shared" si="21"/>
        <v>飯塚　翔平 (2)</v>
      </c>
      <c r="O514" s="32" t="str">
        <f t="shared" si="22"/>
        <v>ｲｲﾂﾞｶ ｼｮｳﾍｲ</v>
      </c>
      <c r="P514" s="175" t="str">
        <f t="shared" si="23"/>
        <v>IIZUKA Shohei (02)</v>
      </c>
      <c r="Q514" s="175" t="str">
        <f>IFERROR(IF($F514="","",INDEX(リスト!$AL:$AL,MATCH($F514,リスト!$AK:$AK,0))),"")</f>
        <v>28</v>
      </c>
      <c r="R514" s="32" t="str">
        <f>IFERROR(IF($K514="","",INDEX(リスト!$AO:$AO,MATCH($K514,リスト!$AN:$AN,0))),"")</f>
        <v>JPN</v>
      </c>
      <c r="S514" s="32" t="str">
        <f>IF($B514="","",RIGHT($G514*1000+100+COUNTIF($G$2:$G514,$G514),9))</f>
        <v>020626101</v>
      </c>
    </row>
    <row r="515" spans="1:19" ht="18" customHeight="1" x14ac:dyDescent="0.55000000000000004">
      <c r="A515" t="s">
        <v>959</v>
      </c>
      <c r="B515">
        <v>514</v>
      </c>
      <c r="C515" t="s">
        <v>3362</v>
      </c>
      <c r="D515" t="s">
        <v>3363</v>
      </c>
      <c r="E515">
        <v>2</v>
      </c>
      <c r="F515" t="s">
        <v>157</v>
      </c>
      <c r="G515">
        <v>20030624</v>
      </c>
      <c r="H515" t="s">
        <v>3364</v>
      </c>
      <c r="I515" t="s">
        <v>3331</v>
      </c>
      <c r="J515" t="s">
        <v>1512</v>
      </c>
      <c r="K515" t="s">
        <v>72</v>
      </c>
      <c r="M515" s="32">
        <f>IFERROR(IF($B515="","",INDEX(所属情報!$E:$E,MATCH($A515,所属情報!$A:$A,0))),"")</f>
        <v>492195</v>
      </c>
      <c r="N515" s="175" t="str">
        <f t="shared" ref="N515:N578" si="24">IF($C515="","",IF($E515="",$C515,$C515&amp;" ("&amp;$E515&amp;")"))</f>
        <v>成田　啓史 (2)</v>
      </c>
      <c r="O515" s="32" t="str">
        <f t="shared" ref="O515:O578" si="25">IF($D515="","",ASC($D515))</f>
        <v>ﾅﾘﾀ ｻﾄｼ</v>
      </c>
      <c r="P515" s="175" t="str">
        <f t="shared" ref="P515:P578" si="26">IF($I515="","",UPPER($I515)&amp;" "&amp;UPPER(LEFT($J515,1))&amp;LOWER(RIGHT($J515,LEN($J515)-1))&amp;" ("&amp;MID($G515,3,2)&amp;")")</f>
        <v>NARITA Satoshi (03)</v>
      </c>
      <c r="Q515" s="175" t="str">
        <f>IFERROR(IF($F515="","",INDEX(リスト!$AL:$AL,MATCH($F515,リスト!$AK:$AK,0))),"")</f>
        <v>23</v>
      </c>
      <c r="R515" s="32" t="str">
        <f>IFERROR(IF($K515="","",INDEX(リスト!$AO:$AO,MATCH($K515,リスト!$AN:$AN,0))),"")</f>
        <v>JPN</v>
      </c>
      <c r="S515" s="32" t="str">
        <f>IF($B515="","",RIGHT($G515*1000+100+COUNTIF($G$2:$G515,$G515),9))</f>
        <v>030624102</v>
      </c>
    </row>
    <row r="516" spans="1:19" ht="18" customHeight="1" x14ac:dyDescent="0.55000000000000004">
      <c r="A516" t="s">
        <v>959</v>
      </c>
      <c r="B516">
        <v>515</v>
      </c>
      <c r="C516" t="s">
        <v>3365</v>
      </c>
      <c r="D516" t="s">
        <v>3366</v>
      </c>
      <c r="E516">
        <v>2</v>
      </c>
      <c r="F516" t="s">
        <v>173</v>
      </c>
      <c r="G516">
        <v>20030831</v>
      </c>
      <c r="I516" t="s">
        <v>3367</v>
      </c>
      <c r="J516" t="s">
        <v>3368</v>
      </c>
      <c r="K516" t="s">
        <v>72</v>
      </c>
      <c r="M516" s="32">
        <f>IFERROR(IF($B516="","",INDEX(所属情報!$E:$E,MATCH($A516,所属情報!$A:$A,0))),"")</f>
        <v>492195</v>
      </c>
      <c r="N516" s="175" t="str">
        <f t="shared" si="24"/>
        <v>下川　夏輝 (2)</v>
      </c>
      <c r="O516" s="32" t="str">
        <f t="shared" si="25"/>
        <v>ｼﾓｶﾜ ﾅﾂｷ</v>
      </c>
      <c r="P516" s="175" t="str">
        <f t="shared" si="26"/>
        <v>SHIMOKAWA Natsuki (03)</v>
      </c>
      <c r="Q516" s="175" t="str">
        <f>IFERROR(IF($F516="","",INDEX(リスト!$AL:$AL,MATCH($F516,リスト!$AK:$AK,0))),"")</f>
        <v>27</v>
      </c>
      <c r="R516" s="32" t="str">
        <f>IFERROR(IF($K516="","",INDEX(リスト!$AO:$AO,MATCH($K516,リスト!$AN:$AN,0))),"")</f>
        <v>JPN</v>
      </c>
      <c r="S516" s="32" t="str">
        <f>IF($B516="","",RIGHT($G516*1000+100+COUNTIF($G$2:$G516,$G516),9))</f>
        <v>030831102</v>
      </c>
    </row>
    <row r="517" spans="1:19" ht="18" customHeight="1" x14ac:dyDescent="0.55000000000000004">
      <c r="A517" t="s">
        <v>959</v>
      </c>
      <c r="B517">
        <v>516</v>
      </c>
      <c r="C517" t="s">
        <v>3369</v>
      </c>
      <c r="D517" t="s">
        <v>3370</v>
      </c>
      <c r="E517">
        <v>1</v>
      </c>
      <c r="F517" t="s">
        <v>217</v>
      </c>
      <c r="G517">
        <v>20041228</v>
      </c>
      <c r="H517" t="s">
        <v>3371</v>
      </c>
      <c r="I517" t="s">
        <v>3372</v>
      </c>
      <c r="J517" t="s">
        <v>2342</v>
      </c>
      <c r="K517" t="s">
        <v>72</v>
      </c>
      <c r="M517" s="32">
        <f>IFERROR(IF($B517="","",INDEX(所属情報!$E:$E,MATCH($A517,所属情報!$A:$A,0))),"")</f>
        <v>492195</v>
      </c>
      <c r="N517" s="175" t="str">
        <f t="shared" si="24"/>
        <v>須賀田　陽 (1)</v>
      </c>
      <c r="O517" s="32" t="str">
        <f t="shared" si="25"/>
        <v>ｽｶﾞﾀ ﾊﾙ</v>
      </c>
      <c r="P517" s="175" t="str">
        <f t="shared" si="26"/>
        <v>SUGATA Haru (04)</v>
      </c>
      <c r="Q517" s="175" t="str">
        <f>IFERROR(IF($F517="","",INDEX(リスト!$AL:$AL,MATCH($F517,リスト!$AK:$AK,0))),"")</f>
        <v>38</v>
      </c>
      <c r="R517" s="32" t="str">
        <f>IFERROR(IF($K517="","",INDEX(リスト!$AO:$AO,MATCH($K517,リスト!$AN:$AN,0))),"")</f>
        <v>JPN</v>
      </c>
      <c r="S517" s="32" t="str">
        <f>IF($B517="","",RIGHT($G517*1000+100+COUNTIF($G$2:$G517,$G517),9))</f>
        <v>041228101</v>
      </c>
    </row>
    <row r="518" spans="1:19" ht="18" customHeight="1" x14ac:dyDescent="0.55000000000000004">
      <c r="A518" t="s">
        <v>959</v>
      </c>
      <c r="B518">
        <v>517</v>
      </c>
      <c r="C518" t="s">
        <v>3373</v>
      </c>
      <c r="D518" t="s">
        <v>3374</v>
      </c>
      <c r="E518">
        <v>1</v>
      </c>
      <c r="F518" t="s">
        <v>169</v>
      </c>
      <c r="G518">
        <v>20040523</v>
      </c>
      <c r="H518" t="s">
        <v>3375</v>
      </c>
      <c r="I518" t="s">
        <v>3376</v>
      </c>
      <c r="J518" t="s">
        <v>3377</v>
      </c>
      <c r="K518" t="s">
        <v>72</v>
      </c>
      <c r="M518" s="32">
        <f>IFERROR(IF($B518="","",INDEX(所属情報!$E:$E,MATCH($A518,所属情報!$A:$A,0))),"")</f>
        <v>492195</v>
      </c>
      <c r="N518" s="175" t="str">
        <f t="shared" si="24"/>
        <v>藤野　一寿 (1)</v>
      </c>
      <c r="O518" s="32" t="str">
        <f t="shared" si="25"/>
        <v>ﾌｼﾞﾉ ｶｽﾞﾄｼ</v>
      </c>
      <c r="P518" s="175" t="str">
        <f t="shared" si="26"/>
        <v>FUJINO Kazutoshi (04)</v>
      </c>
      <c r="Q518" s="175" t="str">
        <f>IFERROR(IF($F518="","",INDEX(リスト!$AL:$AL,MATCH($F518,リスト!$AK:$AK,0))),"")</f>
        <v>26</v>
      </c>
      <c r="R518" s="32" t="str">
        <f>IFERROR(IF($K518="","",INDEX(リスト!$AO:$AO,MATCH($K518,リスト!$AN:$AN,0))),"")</f>
        <v>JPN</v>
      </c>
      <c r="S518" s="32" t="str">
        <f>IF($B518="","",RIGHT($G518*1000+100+COUNTIF($G$2:$G518,$G518),9))</f>
        <v>040523101</v>
      </c>
    </row>
    <row r="519" spans="1:19" ht="18" customHeight="1" x14ac:dyDescent="0.55000000000000004">
      <c r="A519" t="s">
        <v>959</v>
      </c>
      <c r="B519">
        <v>518</v>
      </c>
      <c r="C519" t="s">
        <v>3378</v>
      </c>
      <c r="D519" t="s">
        <v>3379</v>
      </c>
      <c r="E519">
        <v>1</v>
      </c>
      <c r="F519" t="s">
        <v>181</v>
      </c>
      <c r="G519">
        <v>20040609</v>
      </c>
      <c r="H519" t="s">
        <v>3380</v>
      </c>
      <c r="I519" t="s">
        <v>3381</v>
      </c>
      <c r="J519" t="s">
        <v>3382</v>
      </c>
      <c r="K519" t="s">
        <v>72</v>
      </c>
      <c r="M519" s="32">
        <f>IFERROR(IF($B519="","",INDEX(所属情報!$E:$E,MATCH($A519,所属情報!$A:$A,0))),"")</f>
        <v>492195</v>
      </c>
      <c r="N519" s="175" t="str">
        <f t="shared" si="24"/>
        <v>奥谷　拓征 (1)</v>
      </c>
      <c r="O519" s="32" t="str">
        <f t="shared" si="25"/>
        <v>ｵｸﾀﾆ ﾀｸｾｲ</v>
      </c>
      <c r="P519" s="175" t="str">
        <f t="shared" si="26"/>
        <v>OKUTANI Takusei (04)</v>
      </c>
      <c r="Q519" s="175" t="str">
        <f>IFERROR(IF($F519="","",INDEX(リスト!$AL:$AL,MATCH($F519,リスト!$AK:$AK,0))),"")</f>
        <v>29</v>
      </c>
      <c r="R519" s="32" t="str">
        <f>IFERROR(IF($K519="","",INDEX(リスト!$AO:$AO,MATCH($K519,リスト!$AN:$AN,0))),"")</f>
        <v>JPN</v>
      </c>
      <c r="S519" s="32" t="str">
        <f>IF($B519="","",RIGHT($G519*1000+100+COUNTIF($G$2:$G519,$G519),9))</f>
        <v>040609101</v>
      </c>
    </row>
    <row r="520" spans="1:19" ht="18" customHeight="1" x14ac:dyDescent="0.55000000000000004">
      <c r="A520" t="s">
        <v>959</v>
      </c>
      <c r="B520">
        <v>519</v>
      </c>
      <c r="C520" t="s">
        <v>3383</v>
      </c>
      <c r="D520" t="s">
        <v>3384</v>
      </c>
      <c r="E520">
        <v>1</v>
      </c>
      <c r="F520" t="s">
        <v>133</v>
      </c>
      <c r="G520">
        <v>20050223</v>
      </c>
      <c r="H520" t="s">
        <v>3385</v>
      </c>
      <c r="I520" t="s">
        <v>3386</v>
      </c>
      <c r="J520" t="s">
        <v>2862</v>
      </c>
      <c r="K520" t="s">
        <v>72</v>
      </c>
      <c r="M520" s="32">
        <f>IFERROR(IF($B520="","",INDEX(所属情報!$E:$E,MATCH($A520,所属情報!$A:$A,0))),"")</f>
        <v>492195</v>
      </c>
      <c r="N520" s="175" t="str">
        <f t="shared" si="24"/>
        <v>三柳　遥暉 (1)</v>
      </c>
      <c r="O520" s="32" t="str">
        <f t="shared" si="25"/>
        <v>ﾐﾂﾔﾅｷﾞ ﾊﾙｷ</v>
      </c>
      <c r="P520" s="175" t="str">
        <f t="shared" si="26"/>
        <v>MITSUYANAGI Haruki (05)</v>
      </c>
      <c r="Q520" s="175" t="str">
        <f>IFERROR(IF($F520="","",INDEX(リスト!$AL:$AL,MATCH($F520,リスト!$AK:$AK,0))),"")</f>
        <v>17</v>
      </c>
      <c r="R520" s="32" t="str">
        <f>IFERROR(IF($K520="","",INDEX(リスト!$AO:$AO,MATCH($K520,リスト!$AN:$AN,0))),"")</f>
        <v>JPN</v>
      </c>
      <c r="S520" s="32" t="str">
        <f>IF($B520="","",RIGHT($G520*1000+100+COUNTIF($G$2:$G520,$G520),9))</f>
        <v>050223101</v>
      </c>
    </row>
    <row r="521" spans="1:19" ht="18" customHeight="1" x14ac:dyDescent="0.55000000000000004">
      <c r="A521" t="s">
        <v>959</v>
      </c>
      <c r="B521">
        <v>520</v>
      </c>
      <c r="C521" t="s">
        <v>3387</v>
      </c>
      <c r="D521" t="s">
        <v>3388</v>
      </c>
      <c r="E521">
        <v>1</v>
      </c>
      <c r="F521" t="s">
        <v>173</v>
      </c>
      <c r="G521">
        <v>20040801</v>
      </c>
      <c r="H521" t="s">
        <v>3389</v>
      </c>
      <c r="I521" t="s">
        <v>3390</v>
      </c>
      <c r="J521" t="s">
        <v>3391</v>
      </c>
      <c r="K521" t="s">
        <v>72</v>
      </c>
      <c r="M521" s="32">
        <f>IFERROR(IF($B521="","",INDEX(所属情報!$E:$E,MATCH($A521,所属情報!$A:$A,0))),"")</f>
        <v>492195</v>
      </c>
      <c r="N521" s="175" t="str">
        <f t="shared" si="24"/>
        <v>谷本　琳 (1)</v>
      </c>
      <c r="O521" s="32" t="str">
        <f t="shared" si="25"/>
        <v>ﾀﾆﾓﾄ ﾘﾝ</v>
      </c>
      <c r="P521" s="175" t="str">
        <f t="shared" si="26"/>
        <v>TANIMOTO Rin (04)</v>
      </c>
      <c r="Q521" s="175" t="str">
        <f>IFERROR(IF($F521="","",INDEX(リスト!$AL:$AL,MATCH($F521,リスト!$AK:$AK,0))),"")</f>
        <v>27</v>
      </c>
      <c r="R521" s="32" t="str">
        <f>IFERROR(IF($K521="","",INDEX(リスト!$AO:$AO,MATCH($K521,リスト!$AN:$AN,0))),"")</f>
        <v>JPN</v>
      </c>
      <c r="S521" s="32" t="str">
        <f>IF($B521="","",RIGHT($G521*1000+100+COUNTIF($G$2:$G521,$G521),9))</f>
        <v>040801101</v>
      </c>
    </row>
    <row r="522" spans="1:19" ht="18" customHeight="1" x14ac:dyDescent="0.55000000000000004">
      <c r="A522" t="s">
        <v>1031</v>
      </c>
      <c r="B522">
        <v>521</v>
      </c>
      <c r="C522" t="s">
        <v>3392</v>
      </c>
      <c r="D522" t="s">
        <v>3393</v>
      </c>
      <c r="E522">
        <v>4</v>
      </c>
      <c r="F522" t="s">
        <v>189</v>
      </c>
      <c r="G522">
        <v>20020221</v>
      </c>
      <c r="H522" t="s">
        <v>3394</v>
      </c>
      <c r="I522" t="s">
        <v>3395</v>
      </c>
      <c r="J522" t="s">
        <v>1424</v>
      </c>
      <c r="K522" t="s">
        <v>72</v>
      </c>
      <c r="M522" s="32">
        <f>IFERROR(IF($B522="","",INDEX(所属情報!$E:$E,MATCH($A522,所属情報!$A:$A,0))),"")</f>
        <v>492221</v>
      </c>
      <c r="N522" s="175" t="str">
        <f t="shared" si="24"/>
        <v>内田　晃太 (4)</v>
      </c>
      <c r="O522" s="32" t="str">
        <f t="shared" si="25"/>
        <v>ｳﾁﾀﾞ ｺｳﾀ</v>
      </c>
      <c r="P522" s="175" t="str">
        <f t="shared" si="26"/>
        <v>UCHIDA Kota (02)</v>
      </c>
      <c r="Q522" s="175" t="str">
        <f>IFERROR(IF($F522="","",INDEX(リスト!$AL:$AL,MATCH($F522,リスト!$AK:$AK,0))),"")</f>
        <v>31</v>
      </c>
      <c r="R522" s="32" t="str">
        <f>IFERROR(IF($K522="","",INDEX(リスト!$AO:$AO,MATCH($K522,リスト!$AN:$AN,0))),"")</f>
        <v>JPN</v>
      </c>
      <c r="S522" s="32" t="str">
        <f>IF($B522="","",RIGHT($G522*1000+100+COUNTIF($G$2:$G522,$G522),9))</f>
        <v>020221101</v>
      </c>
    </row>
    <row r="523" spans="1:19" ht="18" customHeight="1" x14ac:dyDescent="0.55000000000000004">
      <c r="A523" t="s">
        <v>1031</v>
      </c>
      <c r="B523">
        <v>522</v>
      </c>
      <c r="C523" t="s">
        <v>3396</v>
      </c>
      <c r="D523" t="s">
        <v>3397</v>
      </c>
      <c r="E523" t="s">
        <v>1635</v>
      </c>
      <c r="F523" t="s">
        <v>173</v>
      </c>
      <c r="G523">
        <v>20000912</v>
      </c>
      <c r="H523" t="s">
        <v>3398</v>
      </c>
      <c r="I523" t="s">
        <v>3399</v>
      </c>
      <c r="J523" t="s">
        <v>1287</v>
      </c>
      <c r="K523" t="s">
        <v>72</v>
      </c>
      <c r="M523" s="32">
        <f>IFERROR(IF($B523="","",INDEX(所属情報!$E:$E,MATCH($A523,所属情報!$A:$A,0))),"")</f>
        <v>492221</v>
      </c>
      <c r="N523" s="175" t="str">
        <f t="shared" si="24"/>
        <v>浦部　拓人 (M1)</v>
      </c>
      <c r="O523" s="32" t="str">
        <f t="shared" si="25"/>
        <v>ｳﾗﾍﾞ ﾀｸﾄ</v>
      </c>
      <c r="P523" s="175" t="str">
        <f t="shared" si="26"/>
        <v>URABE Takuto (00)</v>
      </c>
      <c r="Q523" s="175" t="str">
        <f>IFERROR(IF($F523="","",INDEX(リスト!$AL:$AL,MATCH($F523,リスト!$AK:$AK,0))),"")</f>
        <v>27</v>
      </c>
      <c r="R523" s="32" t="str">
        <f>IFERROR(IF($K523="","",INDEX(リスト!$AO:$AO,MATCH($K523,リスト!$AN:$AN,0))),"")</f>
        <v>JPN</v>
      </c>
      <c r="S523" s="32" t="str">
        <f>IF($B523="","",RIGHT($G523*1000+100+COUNTIF($G$2:$G523,$G523),9))</f>
        <v>000912101</v>
      </c>
    </row>
    <row r="524" spans="1:19" ht="18" customHeight="1" x14ac:dyDescent="0.55000000000000004">
      <c r="A524" t="s">
        <v>1031</v>
      </c>
      <c r="B524">
        <v>523</v>
      </c>
      <c r="C524" t="s">
        <v>3400</v>
      </c>
      <c r="D524" t="s">
        <v>3401</v>
      </c>
      <c r="E524">
        <v>4</v>
      </c>
      <c r="F524" t="s">
        <v>189</v>
      </c>
      <c r="G524">
        <v>20011105</v>
      </c>
      <c r="H524" t="s">
        <v>3402</v>
      </c>
      <c r="I524" t="s">
        <v>3403</v>
      </c>
      <c r="J524" t="s">
        <v>3404</v>
      </c>
      <c r="K524" t="s">
        <v>72</v>
      </c>
      <c r="M524" s="32">
        <f>IFERROR(IF($B524="","",INDEX(所属情報!$E:$E,MATCH($A524,所属情報!$A:$A,0))),"")</f>
        <v>492221</v>
      </c>
      <c r="N524" s="175" t="str">
        <f t="shared" si="24"/>
        <v>濱橋　雅幸 (4)</v>
      </c>
      <c r="O524" s="32" t="str">
        <f t="shared" si="25"/>
        <v>ﾊﾏﾊｼ ﾏｻﾕｷ</v>
      </c>
      <c r="P524" s="175" t="str">
        <f t="shared" si="26"/>
        <v>HAMAHASHI Masayuki (01)</v>
      </c>
      <c r="Q524" s="175" t="str">
        <f>IFERROR(IF($F524="","",INDEX(リスト!$AL:$AL,MATCH($F524,リスト!$AK:$AK,0))),"")</f>
        <v>31</v>
      </c>
      <c r="R524" s="32" t="str">
        <f>IFERROR(IF($K524="","",INDEX(リスト!$AO:$AO,MATCH($K524,リスト!$AN:$AN,0))),"")</f>
        <v>JPN</v>
      </c>
      <c r="S524" s="32" t="str">
        <f>IF($B524="","",RIGHT($G524*1000+100+COUNTIF($G$2:$G524,$G524),9))</f>
        <v>011105101</v>
      </c>
    </row>
    <row r="525" spans="1:19" ht="18" customHeight="1" x14ac:dyDescent="0.55000000000000004">
      <c r="A525" t="s">
        <v>1031</v>
      </c>
      <c r="B525">
        <v>524</v>
      </c>
      <c r="C525" t="s">
        <v>3405</v>
      </c>
      <c r="D525" t="s">
        <v>3406</v>
      </c>
      <c r="E525">
        <v>4</v>
      </c>
      <c r="F525" t="s">
        <v>165</v>
      </c>
      <c r="G525">
        <v>20020209</v>
      </c>
      <c r="H525" t="s">
        <v>3407</v>
      </c>
      <c r="I525" t="s">
        <v>2834</v>
      </c>
      <c r="J525" t="s">
        <v>1223</v>
      </c>
      <c r="K525" t="s">
        <v>72</v>
      </c>
      <c r="M525" s="32">
        <f>IFERROR(IF($B525="","",INDEX(所属情報!$E:$E,MATCH($A525,所属情報!$A:$A,0))),"")</f>
        <v>492221</v>
      </c>
      <c r="N525" s="175" t="str">
        <f t="shared" si="24"/>
        <v>尾崎　友基 (4)</v>
      </c>
      <c r="O525" s="32" t="str">
        <f t="shared" si="25"/>
        <v>ｵｻﾞｷ ﾕｳｷ</v>
      </c>
      <c r="P525" s="175" t="str">
        <f t="shared" si="26"/>
        <v>OZAKI Yuki (02)</v>
      </c>
      <c r="Q525" s="175" t="str">
        <f>IFERROR(IF($F525="","",INDEX(リスト!$AL:$AL,MATCH($F525,リスト!$AK:$AK,0))),"")</f>
        <v>25</v>
      </c>
      <c r="R525" s="32" t="str">
        <f>IFERROR(IF($K525="","",INDEX(リスト!$AO:$AO,MATCH($K525,リスト!$AN:$AN,0))),"")</f>
        <v>JPN</v>
      </c>
      <c r="S525" s="32" t="str">
        <f>IF($B525="","",RIGHT($G525*1000+100+COUNTIF($G$2:$G525,$G525),9))</f>
        <v>020209102</v>
      </c>
    </row>
    <row r="526" spans="1:19" ht="18" customHeight="1" x14ac:dyDescent="0.55000000000000004">
      <c r="A526" t="s">
        <v>1031</v>
      </c>
      <c r="B526">
        <v>525</v>
      </c>
      <c r="C526" t="s">
        <v>3408</v>
      </c>
      <c r="D526" t="s">
        <v>3409</v>
      </c>
      <c r="E526">
        <v>4</v>
      </c>
      <c r="F526" t="s">
        <v>177</v>
      </c>
      <c r="G526">
        <v>20010528</v>
      </c>
      <c r="H526" t="s">
        <v>3410</v>
      </c>
      <c r="I526" t="s">
        <v>3411</v>
      </c>
      <c r="J526" t="s">
        <v>1651</v>
      </c>
      <c r="K526" t="s">
        <v>72</v>
      </c>
      <c r="M526" s="32">
        <f>IFERROR(IF($B526="","",INDEX(所属情報!$E:$E,MATCH($A526,所属情報!$A:$A,0))),"")</f>
        <v>492221</v>
      </c>
      <c r="N526" s="175" t="str">
        <f t="shared" si="24"/>
        <v>谷　颯人 (4)</v>
      </c>
      <c r="O526" s="32" t="str">
        <f t="shared" si="25"/>
        <v>ﾀﾆ ﾊﾔﾄ</v>
      </c>
      <c r="P526" s="175" t="str">
        <f t="shared" si="26"/>
        <v>TANI Hayato (01)</v>
      </c>
      <c r="Q526" s="175" t="str">
        <f>IFERROR(IF($F526="","",INDEX(リスト!$AL:$AL,MATCH($F526,リスト!$AK:$AK,0))),"")</f>
        <v>28</v>
      </c>
      <c r="R526" s="32" t="str">
        <f>IFERROR(IF($K526="","",INDEX(リスト!$AO:$AO,MATCH($K526,リスト!$AN:$AN,0))),"")</f>
        <v>JPN</v>
      </c>
      <c r="S526" s="32" t="str">
        <f>IF($B526="","",RIGHT($G526*1000+100+COUNTIF($G$2:$G526,$G526),9))</f>
        <v>010528101</v>
      </c>
    </row>
    <row r="527" spans="1:19" ht="18" customHeight="1" x14ac:dyDescent="0.55000000000000004">
      <c r="A527" t="s">
        <v>1031</v>
      </c>
      <c r="B527">
        <v>526</v>
      </c>
      <c r="C527" t="s">
        <v>3412</v>
      </c>
      <c r="D527" t="s">
        <v>3413</v>
      </c>
      <c r="E527">
        <v>4</v>
      </c>
      <c r="F527" t="s">
        <v>177</v>
      </c>
      <c r="G527">
        <v>20010425</v>
      </c>
      <c r="H527" t="s">
        <v>3414</v>
      </c>
      <c r="I527" t="s">
        <v>1311</v>
      </c>
      <c r="J527" t="s">
        <v>2209</v>
      </c>
      <c r="K527" t="s">
        <v>72</v>
      </c>
      <c r="M527" s="32">
        <f>IFERROR(IF($B527="","",INDEX(所属情報!$E:$E,MATCH($A527,所属情報!$A:$A,0))),"")</f>
        <v>492221</v>
      </c>
      <c r="N527" s="175" t="str">
        <f t="shared" si="24"/>
        <v>竹内　涼城 (4)</v>
      </c>
      <c r="O527" s="32" t="str">
        <f t="shared" si="25"/>
        <v>ﾀｹｳﾁ ﾘｮｳｷ</v>
      </c>
      <c r="P527" s="175" t="str">
        <f t="shared" si="26"/>
        <v>TAKEUCHI Ryoki (01)</v>
      </c>
      <c r="Q527" s="175" t="str">
        <f>IFERROR(IF($F527="","",INDEX(リスト!$AL:$AL,MATCH($F527,リスト!$AK:$AK,0))),"")</f>
        <v>28</v>
      </c>
      <c r="R527" s="32" t="str">
        <f>IFERROR(IF($K527="","",INDEX(リスト!$AO:$AO,MATCH($K527,リスト!$AN:$AN,0))),"")</f>
        <v>JPN</v>
      </c>
      <c r="S527" s="32" t="str">
        <f>IF($B527="","",RIGHT($G527*1000+100+COUNTIF($G$2:$G527,$G527),9))</f>
        <v>010425101</v>
      </c>
    </row>
    <row r="528" spans="1:19" ht="18" customHeight="1" x14ac:dyDescent="0.55000000000000004">
      <c r="A528" t="s">
        <v>1031</v>
      </c>
      <c r="B528">
        <v>527</v>
      </c>
      <c r="C528" t="s">
        <v>3415</v>
      </c>
      <c r="D528" t="s">
        <v>3416</v>
      </c>
      <c r="E528">
        <v>4</v>
      </c>
      <c r="F528" t="s">
        <v>173</v>
      </c>
      <c r="G528">
        <v>20010725</v>
      </c>
      <c r="H528" t="s">
        <v>3417</v>
      </c>
      <c r="I528" t="s">
        <v>3418</v>
      </c>
      <c r="J528" t="s">
        <v>1701</v>
      </c>
      <c r="K528" t="s">
        <v>72</v>
      </c>
      <c r="M528" s="32">
        <f>IFERROR(IF($B528="","",INDEX(所属情報!$E:$E,MATCH($A528,所属情報!$A:$A,0))),"")</f>
        <v>492221</v>
      </c>
      <c r="N528" s="175" t="str">
        <f t="shared" si="24"/>
        <v>末長　智幸 (4)</v>
      </c>
      <c r="O528" s="32" t="str">
        <f t="shared" si="25"/>
        <v>ｽｴﾅｶﾞ ﾄﾓﾕｷ</v>
      </c>
      <c r="P528" s="175" t="str">
        <f t="shared" si="26"/>
        <v>SUENAGA Tomoyuki (01)</v>
      </c>
      <c r="Q528" s="175" t="str">
        <f>IFERROR(IF($F528="","",INDEX(リスト!$AL:$AL,MATCH($F528,リスト!$AK:$AK,0))),"")</f>
        <v>27</v>
      </c>
      <c r="R528" s="32" t="str">
        <f>IFERROR(IF($K528="","",INDEX(リスト!$AO:$AO,MATCH($K528,リスト!$AN:$AN,0))),"")</f>
        <v>JPN</v>
      </c>
      <c r="S528" s="32" t="str">
        <f>IF($B528="","",RIGHT($G528*1000+100+COUNTIF($G$2:$G528,$G528),9))</f>
        <v>010725101</v>
      </c>
    </row>
    <row r="529" spans="1:19" ht="18" customHeight="1" x14ac:dyDescent="0.55000000000000004">
      <c r="A529" t="s">
        <v>1031</v>
      </c>
      <c r="B529">
        <v>528</v>
      </c>
      <c r="C529" t="s">
        <v>3419</v>
      </c>
      <c r="D529" t="s">
        <v>3420</v>
      </c>
      <c r="E529">
        <v>4</v>
      </c>
      <c r="F529" t="s">
        <v>173</v>
      </c>
      <c r="G529">
        <v>20010830</v>
      </c>
      <c r="H529" t="s">
        <v>3421</v>
      </c>
      <c r="I529" t="s">
        <v>3422</v>
      </c>
      <c r="J529" t="s">
        <v>1376</v>
      </c>
      <c r="K529" t="s">
        <v>72</v>
      </c>
      <c r="M529" s="32">
        <f>IFERROR(IF($B529="","",INDEX(所属情報!$E:$E,MATCH($A529,所属情報!$A:$A,0))),"")</f>
        <v>492221</v>
      </c>
      <c r="N529" s="175" t="str">
        <f t="shared" si="24"/>
        <v>田野　雅樹 (4)</v>
      </c>
      <c r="O529" s="32" t="str">
        <f t="shared" si="25"/>
        <v>ﾀﾉ ﾏｻｷ</v>
      </c>
      <c r="P529" s="175" t="str">
        <f t="shared" si="26"/>
        <v>TANO Masaki (01)</v>
      </c>
      <c r="Q529" s="175" t="str">
        <f>IFERROR(IF($F529="","",INDEX(リスト!$AL:$AL,MATCH($F529,リスト!$AK:$AK,0))),"")</f>
        <v>27</v>
      </c>
      <c r="R529" s="32" t="str">
        <f>IFERROR(IF($K529="","",INDEX(リスト!$AO:$AO,MATCH($K529,リスト!$AN:$AN,0))),"")</f>
        <v>JPN</v>
      </c>
      <c r="S529" s="32" t="str">
        <f>IF($B529="","",RIGHT($G529*1000+100+COUNTIF($G$2:$G529,$G529),9))</f>
        <v>010830102</v>
      </c>
    </row>
    <row r="530" spans="1:19" ht="18" customHeight="1" x14ac:dyDescent="0.55000000000000004">
      <c r="A530" t="s">
        <v>1031</v>
      </c>
      <c r="B530">
        <v>529</v>
      </c>
      <c r="C530" t="s">
        <v>3423</v>
      </c>
      <c r="D530" t="s">
        <v>3424</v>
      </c>
      <c r="E530">
        <v>4</v>
      </c>
      <c r="F530" t="s">
        <v>161</v>
      </c>
      <c r="G530">
        <v>20010814</v>
      </c>
      <c r="H530" t="s">
        <v>3425</v>
      </c>
      <c r="I530" t="s">
        <v>3426</v>
      </c>
      <c r="J530" t="s">
        <v>1322</v>
      </c>
      <c r="K530" t="s">
        <v>72</v>
      </c>
      <c r="M530" s="32">
        <f>IFERROR(IF($B530="","",INDEX(所属情報!$E:$E,MATCH($A530,所属情報!$A:$A,0))),"")</f>
        <v>492221</v>
      </c>
      <c r="N530" s="175" t="str">
        <f t="shared" si="24"/>
        <v>濱口　虎汰郎 (4)</v>
      </c>
      <c r="O530" s="32" t="str">
        <f t="shared" si="25"/>
        <v>ﾊﾏｸﾞﾁ ｺﾀﾛｳ</v>
      </c>
      <c r="P530" s="175" t="str">
        <f t="shared" si="26"/>
        <v>HAMAGUCHI Kotaro (01)</v>
      </c>
      <c r="Q530" s="175" t="str">
        <f>IFERROR(IF($F530="","",INDEX(リスト!$AL:$AL,MATCH($F530,リスト!$AK:$AK,0))),"")</f>
        <v>24</v>
      </c>
      <c r="R530" s="32" t="str">
        <f>IFERROR(IF($K530="","",INDEX(リスト!$AO:$AO,MATCH($K530,リスト!$AN:$AN,0))),"")</f>
        <v>JPN</v>
      </c>
      <c r="S530" s="32" t="str">
        <f>IF($B530="","",RIGHT($G530*1000+100+COUNTIF($G$2:$G530,$G530),9))</f>
        <v>010814102</v>
      </c>
    </row>
    <row r="531" spans="1:19" ht="18" customHeight="1" x14ac:dyDescent="0.55000000000000004">
      <c r="A531" t="s">
        <v>1031</v>
      </c>
      <c r="B531">
        <v>530</v>
      </c>
      <c r="C531" t="s">
        <v>3427</v>
      </c>
      <c r="D531" t="s">
        <v>3428</v>
      </c>
      <c r="E531">
        <v>4</v>
      </c>
      <c r="F531" t="s">
        <v>213</v>
      </c>
      <c r="G531">
        <v>20020314</v>
      </c>
      <c r="H531" t="s">
        <v>3429</v>
      </c>
      <c r="I531" t="s">
        <v>2058</v>
      </c>
      <c r="J531" t="s">
        <v>2133</v>
      </c>
      <c r="K531" t="s">
        <v>72</v>
      </c>
      <c r="M531" s="32">
        <f>IFERROR(IF($B531="","",INDEX(所属情報!$E:$E,MATCH($A531,所属情報!$A:$A,0))),"")</f>
        <v>492221</v>
      </c>
      <c r="N531" s="175" t="str">
        <f t="shared" si="24"/>
        <v>山口　冬馬 (4)</v>
      </c>
      <c r="O531" s="32" t="str">
        <f t="shared" si="25"/>
        <v>ﾔﾏｸﾞﾁ ﾄｳﾏ</v>
      </c>
      <c r="P531" s="175" t="str">
        <f t="shared" si="26"/>
        <v>YAMAGUCHI Toma (02)</v>
      </c>
      <c r="Q531" s="175" t="str">
        <f>IFERROR(IF($F531="","",INDEX(リスト!$AL:$AL,MATCH($F531,リスト!$AK:$AK,0))),"")</f>
        <v>37</v>
      </c>
      <c r="R531" s="32" t="str">
        <f>IFERROR(IF($K531="","",INDEX(リスト!$AO:$AO,MATCH($K531,リスト!$AN:$AN,0))),"")</f>
        <v>JPN</v>
      </c>
      <c r="S531" s="32" t="str">
        <f>IF($B531="","",RIGHT($G531*1000+100+COUNTIF($G$2:$G531,$G531),9))</f>
        <v>020314103</v>
      </c>
    </row>
    <row r="532" spans="1:19" ht="18" customHeight="1" x14ac:dyDescent="0.55000000000000004">
      <c r="A532" t="s">
        <v>1031</v>
      </c>
      <c r="B532">
        <v>531</v>
      </c>
      <c r="C532" t="s">
        <v>3430</v>
      </c>
      <c r="D532" t="s">
        <v>3431</v>
      </c>
      <c r="E532">
        <v>4</v>
      </c>
      <c r="F532" t="s">
        <v>161</v>
      </c>
      <c r="G532">
        <v>20010913</v>
      </c>
      <c r="H532" t="s">
        <v>3432</v>
      </c>
      <c r="I532" t="s">
        <v>3433</v>
      </c>
      <c r="J532" t="s">
        <v>2246</v>
      </c>
      <c r="K532" t="s">
        <v>72</v>
      </c>
      <c r="M532" s="32">
        <f>IFERROR(IF($B532="","",INDEX(所属情報!$E:$E,MATCH($A532,所属情報!$A:$A,0))),"")</f>
        <v>492221</v>
      </c>
      <c r="N532" s="175" t="str">
        <f t="shared" si="24"/>
        <v>木本　純平 (4)</v>
      </c>
      <c r="O532" s="32" t="str">
        <f t="shared" si="25"/>
        <v>ｷﾓﾄ ｼﾞｭﾝﾍﾟｲ</v>
      </c>
      <c r="P532" s="175" t="str">
        <f t="shared" si="26"/>
        <v>KIMOTO Jumpei (01)</v>
      </c>
      <c r="Q532" s="175" t="str">
        <f>IFERROR(IF($F532="","",INDEX(リスト!$AL:$AL,MATCH($F532,リスト!$AK:$AK,0))),"")</f>
        <v>24</v>
      </c>
      <c r="R532" s="32" t="str">
        <f>IFERROR(IF($K532="","",INDEX(リスト!$AO:$AO,MATCH($K532,リスト!$AN:$AN,0))),"")</f>
        <v>JPN</v>
      </c>
      <c r="S532" s="32" t="str">
        <f>IF($B532="","",RIGHT($G532*1000+100+COUNTIF($G$2:$G532,$G532),9))</f>
        <v>010913101</v>
      </c>
    </row>
    <row r="533" spans="1:19" ht="18" customHeight="1" x14ac:dyDescent="0.55000000000000004">
      <c r="A533" t="s">
        <v>1031</v>
      </c>
      <c r="B533">
        <v>532</v>
      </c>
      <c r="C533" t="s">
        <v>3434</v>
      </c>
      <c r="D533" t="s">
        <v>3435</v>
      </c>
      <c r="E533">
        <v>4</v>
      </c>
      <c r="F533" t="s">
        <v>173</v>
      </c>
      <c r="G533">
        <v>20011107</v>
      </c>
      <c r="H533" t="s">
        <v>3436</v>
      </c>
      <c r="I533" t="s">
        <v>2164</v>
      </c>
      <c r="J533" t="s">
        <v>3437</v>
      </c>
      <c r="K533" t="s">
        <v>72</v>
      </c>
      <c r="M533" s="32">
        <f>IFERROR(IF($B533="","",INDEX(所属情報!$E:$E,MATCH($A533,所属情報!$A:$A,0))),"")</f>
        <v>492221</v>
      </c>
      <c r="N533" s="175" t="str">
        <f t="shared" si="24"/>
        <v>藤井　新 (4)</v>
      </c>
      <c r="O533" s="32" t="str">
        <f t="shared" si="25"/>
        <v>ﾌｼﾞｲ ｱﾗﾀ</v>
      </c>
      <c r="P533" s="175" t="str">
        <f t="shared" si="26"/>
        <v>FUJII Arata (01)</v>
      </c>
      <c r="Q533" s="175" t="str">
        <f>IFERROR(IF($F533="","",INDEX(リスト!$AL:$AL,MATCH($F533,リスト!$AK:$AK,0))),"")</f>
        <v>27</v>
      </c>
      <c r="R533" s="32" t="str">
        <f>IFERROR(IF($K533="","",INDEX(リスト!$AO:$AO,MATCH($K533,リスト!$AN:$AN,0))),"")</f>
        <v>JPN</v>
      </c>
      <c r="S533" s="32" t="str">
        <f>IF($B533="","",RIGHT($G533*1000+100+COUNTIF($G$2:$G533,$G533),9))</f>
        <v>011107102</v>
      </c>
    </row>
    <row r="534" spans="1:19" ht="18" customHeight="1" x14ac:dyDescent="0.55000000000000004">
      <c r="A534" t="s">
        <v>1031</v>
      </c>
      <c r="B534">
        <v>533</v>
      </c>
      <c r="C534" t="s">
        <v>3438</v>
      </c>
      <c r="D534" t="s">
        <v>3439</v>
      </c>
      <c r="E534">
        <v>4</v>
      </c>
      <c r="F534" t="s">
        <v>169</v>
      </c>
      <c r="G534">
        <v>20020317</v>
      </c>
      <c r="H534" t="s">
        <v>3440</v>
      </c>
      <c r="I534" t="s">
        <v>1823</v>
      </c>
      <c r="J534" t="s">
        <v>3441</v>
      </c>
      <c r="K534" t="s">
        <v>72</v>
      </c>
      <c r="M534" s="32">
        <f>IFERROR(IF($B534="","",INDEX(所属情報!$E:$E,MATCH($A534,所属情報!$A:$A,0))),"")</f>
        <v>492221</v>
      </c>
      <c r="N534" s="175" t="str">
        <f t="shared" si="24"/>
        <v>佐々木　克 (4)</v>
      </c>
      <c r="O534" s="32" t="str">
        <f t="shared" si="25"/>
        <v>ｻｻｷ ｶﾂﾐ</v>
      </c>
      <c r="P534" s="175" t="str">
        <f t="shared" si="26"/>
        <v>SASAKI Katsumi (02)</v>
      </c>
      <c r="Q534" s="175" t="str">
        <f>IFERROR(IF($F534="","",INDEX(リスト!$AL:$AL,MATCH($F534,リスト!$AK:$AK,0))),"")</f>
        <v>26</v>
      </c>
      <c r="R534" s="32" t="str">
        <f>IFERROR(IF($K534="","",INDEX(リスト!$AO:$AO,MATCH($K534,リスト!$AN:$AN,0))),"")</f>
        <v>JPN</v>
      </c>
      <c r="S534" s="32" t="str">
        <f>IF($B534="","",RIGHT($G534*1000+100+COUNTIF($G$2:$G534,$G534),9))</f>
        <v>020317101</v>
      </c>
    </row>
    <row r="535" spans="1:19" ht="18" customHeight="1" x14ac:dyDescent="0.55000000000000004">
      <c r="A535" t="s">
        <v>1031</v>
      </c>
      <c r="B535">
        <v>534</v>
      </c>
      <c r="C535" t="s">
        <v>3442</v>
      </c>
      <c r="D535" t="s">
        <v>3443</v>
      </c>
      <c r="E535">
        <v>4</v>
      </c>
      <c r="F535" t="s">
        <v>173</v>
      </c>
      <c r="G535">
        <v>20010512</v>
      </c>
      <c r="H535" t="s">
        <v>3444</v>
      </c>
      <c r="I535" t="s">
        <v>3445</v>
      </c>
      <c r="J535" t="s">
        <v>3446</v>
      </c>
      <c r="K535" t="s">
        <v>72</v>
      </c>
      <c r="M535" s="32">
        <f>IFERROR(IF($B535="","",INDEX(所属情報!$E:$E,MATCH($A535,所属情報!$A:$A,0))),"")</f>
        <v>492221</v>
      </c>
      <c r="N535" s="175" t="str">
        <f t="shared" si="24"/>
        <v>河野　真志 (4)</v>
      </c>
      <c r="O535" s="32" t="str">
        <f t="shared" si="25"/>
        <v>ｶﾜﾉ ﾀﾀﾞｼ</v>
      </c>
      <c r="P535" s="175" t="str">
        <f t="shared" si="26"/>
        <v>KAWANO Tadashi (01)</v>
      </c>
      <c r="Q535" s="175" t="str">
        <f>IFERROR(IF($F535="","",INDEX(リスト!$AL:$AL,MATCH($F535,リスト!$AK:$AK,0))),"")</f>
        <v>27</v>
      </c>
      <c r="R535" s="32" t="str">
        <f>IFERROR(IF($K535="","",INDEX(リスト!$AO:$AO,MATCH($K535,リスト!$AN:$AN,0))),"")</f>
        <v>JPN</v>
      </c>
      <c r="S535" s="32" t="str">
        <f>IF($B535="","",RIGHT($G535*1000+100+COUNTIF($G$2:$G535,$G535),9))</f>
        <v>010512101</v>
      </c>
    </row>
    <row r="536" spans="1:19" ht="18" customHeight="1" x14ac:dyDescent="0.55000000000000004">
      <c r="A536" t="s">
        <v>1031</v>
      </c>
      <c r="B536">
        <v>535</v>
      </c>
      <c r="C536" t="s">
        <v>3447</v>
      </c>
      <c r="D536" t="s">
        <v>3448</v>
      </c>
      <c r="E536">
        <v>4</v>
      </c>
      <c r="F536" t="s">
        <v>173</v>
      </c>
      <c r="G536">
        <v>20010701</v>
      </c>
      <c r="H536" t="s">
        <v>3449</v>
      </c>
      <c r="I536" t="s">
        <v>3450</v>
      </c>
      <c r="J536" t="s">
        <v>1641</v>
      </c>
      <c r="K536" t="s">
        <v>72</v>
      </c>
      <c r="M536" s="32">
        <f>IFERROR(IF($B536="","",INDEX(所属情報!$E:$E,MATCH($A536,所属情報!$A:$A,0))),"")</f>
        <v>492221</v>
      </c>
      <c r="N536" s="175" t="str">
        <f t="shared" si="24"/>
        <v>川谷内　啓太 (4)</v>
      </c>
      <c r="O536" s="32" t="str">
        <f t="shared" si="25"/>
        <v>ｶﾜﾔﾁ ｹｲﾀ</v>
      </c>
      <c r="P536" s="175" t="str">
        <f t="shared" si="26"/>
        <v>KAWAYACHI Keita (01)</v>
      </c>
      <c r="Q536" s="175" t="str">
        <f>IFERROR(IF($F536="","",INDEX(リスト!$AL:$AL,MATCH($F536,リスト!$AK:$AK,0))),"")</f>
        <v>27</v>
      </c>
      <c r="R536" s="32" t="str">
        <f>IFERROR(IF($K536="","",INDEX(リスト!$AO:$AO,MATCH($K536,リスト!$AN:$AN,0))),"")</f>
        <v>JPN</v>
      </c>
      <c r="S536" s="32" t="str">
        <f>IF($B536="","",RIGHT($G536*1000+100+COUNTIF($G$2:$G536,$G536),9))</f>
        <v>010701101</v>
      </c>
    </row>
    <row r="537" spans="1:19" ht="18" customHeight="1" x14ac:dyDescent="0.55000000000000004">
      <c r="A537" t="s">
        <v>1031</v>
      </c>
      <c r="B537">
        <v>536</v>
      </c>
      <c r="C537" t="s">
        <v>3451</v>
      </c>
      <c r="D537" t="s">
        <v>3452</v>
      </c>
      <c r="E537">
        <v>4</v>
      </c>
      <c r="F537" t="s">
        <v>165</v>
      </c>
      <c r="G537">
        <v>20011113</v>
      </c>
      <c r="H537" t="s">
        <v>3453</v>
      </c>
      <c r="I537" t="s">
        <v>2155</v>
      </c>
      <c r="J537" t="s">
        <v>1539</v>
      </c>
      <c r="K537" t="s">
        <v>72</v>
      </c>
      <c r="M537" s="32">
        <f>IFERROR(IF($B537="","",INDEX(所属情報!$E:$E,MATCH($A537,所属情報!$A:$A,0))),"")</f>
        <v>492221</v>
      </c>
      <c r="N537" s="175" t="str">
        <f t="shared" si="24"/>
        <v>増田　聖也 (4)</v>
      </c>
      <c r="O537" s="32" t="str">
        <f t="shared" si="25"/>
        <v>ﾏｽﾀﾞ ｾｲﾔ</v>
      </c>
      <c r="P537" s="175" t="str">
        <f t="shared" si="26"/>
        <v>MASUDA Seiya (01)</v>
      </c>
      <c r="Q537" s="175" t="str">
        <f>IFERROR(IF($F537="","",INDEX(リスト!$AL:$AL,MATCH($F537,リスト!$AK:$AK,0))),"")</f>
        <v>25</v>
      </c>
      <c r="R537" s="32" t="str">
        <f>IFERROR(IF($K537="","",INDEX(リスト!$AO:$AO,MATCH($K537,リスト!$AN:$AN,0))),"")</f>
        <v>JPN</v>
      </c>
      <c r="S537" s="32" t="str">
        <f>IF($B537="","",RIGHT($G537*1000+100+COUNTIF($G$2:$G537,$G537),9))</f>
        <v>011113101</v>
      </c>
    </row>
    <row r="538" spans="1:19" ht="18" customHeight="1" x14ac:dyDescent="0.55000000000000004">
      <c r="A538" t="s">
        <v>1031</v>
      </c>
      <c r="B538">
        <v>537</v>
      </c>
      <c r="C538" t="s">
        <v>3454</v>
      </c>
      <c r="D538" t="s">
        <v>3455</v>
      </c>
      <c r="E538">
        <v>3</v>
      </c>
      <c r="F538" t="s">
        <v>165</v>
      </c>
      <c r="G538">
        <v>20020829</v>
      </c>
      <c r="H538" t="s">
        <v>3456</v>
      </c>
      <c r="I538" t="s">
        <v>2732</v>
      </c>
      <c r="J538" t="s">
        <v>3457</v>
      </c>
      <c r="K538" t="s">
        <v>72</v>
      </c>
      <c r="M538" s="32">
        <f>IFERROR(IF($B538="","",INDEX(所属情報!$E:$E,MATCH($A538,所属情報!$A:$A,0))),"")</f>
        <v>492221</v>
      </c>
      <c r="N538" s="175" t="str">
        <f t="shared" si="24"/>
        <v>樋口　航 (3)</v>
      </c>
      <c r="O538" s="32" t="str">
        <f t="shared" si="25"/>
        <v>ﾋｸﾞﾁ ﾜﾀﾙ</v>
      </c>
      <c r="P538" s="175" t="str">
        <f t="shared" si="26"/>
        <v>HIGUCHI Wataru (02)</v>
      </c>
      <c r="Q538" s="175" t="str">
        <f>IFERROR(IF($F538="","",INDEX(リスト!$AL:$AL,MATCH($F538,リスト!$AK:$AK,0))),"")</f>
        <v>25</v>
      </c>
      <c r="R538" s="32" t="str">
        <f>IFERROR(IF($K538="","",INDEX(リスト!$AO:$AO,MATCH($K538,リスト!$AN:$AN,0))),"")</f>
        <v>JPN</v>
      </c>
      <c r="S538" s="32" t="str">
        <f>IF($B538="","",RIGHT($G538*1000+100+COUNTIF($G$2:$G538,$G538),9))</f>
        <v>020829102</v>
      </c>
    </row>
    <row r="539" spans="1:19" ht="18" customHeight="1" x14ac:dyDescent="0.55000000000000004">
      <c r="A539" t="s">
        <v>1031</v>
      </c>
      <c r="B539">
        <v>538</v>
      </c>
      <c r="C539" t="s">
        <v>3458</v>
      </c>
      <c r="D539" t="s">
        <v>3459</v>
      </c>
      <c r="E539">
        <v>3</v>
      </c>
      <c r="F539" t="s">
        <v>217</v>
      </c>
      <c r="G539">
        <v>20020425</v>
      </c>
      <c r="H539" t="s">
        <v>3460</v>
      </c>
      <c r="I539" t="s">
        <v>3461</v>
      </c>
      <c r="J539" t="s">
        <v>1489</v>
      </c>
      <c r="K539" t="s">
        <v>72</v>
      </c>
      <c r="M539" s="32">
        <f>IFERROR(IF($B539="","",INDEX(所属情報!$E:$E,MATCH($A539,所属情報!$A:$A,0))),"")</f>
        <v>492221</v>
      </c>
      <c r="N539" s="175" t="str">
        <f t="shared" si="24"/>
        <v>松崎　太星 (3)</v>
      </c>
      <c r="O539" s="32" t="str">
        <f t="shared" si="25"/>
        <v>ﾏﾂｻﾞｷ ﾀｲｾｲ</v>
      </c>
      <c r="P539" s="175" t="str">
        <f t="shared" si="26"/>
        <v>MATSUZAKI Taisei (02)</v>
      </c>
      <c r="Q539" s="175" t="str">
        <f>IFERROR(IF($F539="","",INDEX(リスト!$AL:$AL,MATCH($F539,リスト!$AK:$AK,0))),"")</f>
        <v>38</v>
      </c>
      <c r="R539" s="32" t="str">
        <f>IFERROR(IF($K539="","",INDEX(リスト!$AO:$AO,MATCH($K539,リスト!$AN:$AN,0))),"")</f>
        <v>JPN</v>
      </c>
      <c r="S539" s="32" t="str">
        <f>IF($B539="","",RIGHT($G539*1000+100+COUNTIF($G$2:$G539,$G539),9))</f>
        <v>020425101</v>
      </c>
    </row>
    <row r="540" spans="1:19" ht="18" customHeight="1" x14ac:dyDescent="0.55000000000000004">
      <c r="A540" t="s">
        <v>1031</v>
      </c>
      <c r="B540">
        <v>539</v>
      </c>
      <c r="C540" t="s">
        <v>3462</v>
      </c>
      <c r="D540" t="s">
        <v>3463</v>
      </c>
      <c r="E540">
        <v>3</v>
      </c>
      <c r="F540" t="s">
        <v>173</v>
      </c>
      <c r="G540">
        <v>20020710</v>
      </c>
      <c r="H540" t="s">
        <v>3464</v>
      </c>
      <c r="I540" t="s">
        <v>2575</v>
      </c>
      <c r="J540" t="s">
        <v>3465</v>
      </c>
      <c r="K540" t="s">
        <v>72</v>
      </c>
      <c r="M540" s="32">
        <f>IFERROR(IF($B540="","",INDEX(所属情報!$E:$E,MATCH($A540,所属情報!$A:$A,0))),"")</f>
        <v>492221</v>
      </c>
      <c r="N540" s="175" t="str">
        <f t="shared" si="24"/>
        <v>平野　塁 (3)</v>
      </c>
      <c r="O540" s="32" t="str">
        <f t="shared" si="25"/>
        <v>ﾋﾗﾉ ﾙｲ</v>
      </c>
      <c r="P540" s="175" t="str">
        <f t="shared" si="26"/>
        <v>HIRANO Rui (02)</v>
      </c>
      <c r="Q540" s="175" t="str">
        <f>IFERROR(IF($F540="","",INDEX(リスト!$AL:$AL,MATCH($F540,リスト!$AK:$AK,0))),"")</f>
        <v>27</v>
      </c>
      <c r="R540" s="32" t="str">
        <f>IFERROR(IF($K540="","",INDEX(リスト!$AO:$AO,MATCH($K540,リスト!$AN:$AN,0))),"")</f>
        <v>JPN</v>
      </c>
      <c r="S540" s="32" t="str">
        <f>IF($B540="","",RIGHT($G540*1000+100+COUNTIF($G$2:$G540,$G540),9))</f>
        <v>020710101</v>
      </c>
    </row>
    <row r="541" spans="1:19" ht="18" customHeight="1" x14ac:dyDescent="0.55000000000000004">
      <c r="A541" t="s">
        <v>1031</v>
      </c>
      <c r="B541">
        <v>540</v>
      </c>
      <c r="C541" t="s">
        <v>3466</v>
      </c>
      <c r="D541" t="s">
        <v>3003</v>
      </c>
      <c r="E541">
        <v>3</v>
      </c>
      <c r="F541" t="s">
        <v>169</v>
      </c>
      <c r="G541">
        <v>20020713</v>
      </c>
      <c r="H541" t="s">
        <v>3467</v>
      </c>
      <c r="I541" t="s">
        <v>2789</v>
      </c>
      <c r="J541" t="s">
        <v>3005</v>
      </c>
      <c r="K541" t="s">
        <v>72</v>
      </c>
      <c r="M541" s="32">
        <f>IFERROR(IF($B541="","",INDEX(所属情報!$E:$E,MATCH($A541,所属情報!$A:$A,0))),"")</f>
        <v>492221</v>
      </c>
      <c r="N541" s="175" t="str">
        <f t="shared" si="24"/>
        <v>松田　真治 (3)</v>
      </c>
      <c r="O541" s="32" t="str">
        <f t="shared" si="25"/>
        <v>ﾏﾂﾀﾞ ｼﾝｼﾞ</v>
      </c>
      <c r="P541" s="175" t="str">
        <f t="shared" si="26"/>
        <v>MATSUDA Shinji (02)</v>
      </c>
      <c r="Q541" s="175" t="str">
        <f>IFERROR(IF($F541="","",INDEX(リスト!$AL:$AL,MATCH($F541,リスト!$AK:$AK,0))),"")</f>
        <v>26</v>
      </c>
      <c r="R541" s="32" t="str">
        <f>IFERROR(IF($K541="","",INDEX(リスト!$AO:$AO,MATCH($K541,リスト!$AN:$AN,0))),"")</f>
        <v>JPN</v>
      </c>
      <c r="S541" s="32" t="str">
        <f>IF($B541="","",RIGHT($G541*1000+100+COUNTIF($G$2:$G541,$G541),9))</f>
        <v>020713103</v>
      </c>
    </row>
    <row r="542" spans="1:19" ht="18" customHeight="1" x14ac:dyDescent="0.55000000000000004">
      <c r="A542" t="s">
        <v>1031</v>
      </c>
      <c r="B542">
        <v>541</v>
      </c>
      <c r="C542" t="s">
        <v>3468</v>
      </c>
      <c r="D542" t="s">
        <v>3469</v>
      </c>
      <c r="E542">
        <v>3</v>
      </c>
      <c r="F542" t="s">
        <v>177</v>
      </c>
      <c r="G542">
        <v>20020404</v>
      </c>
      <c r="H542" t="s">
        <v>3470</v>
      </c>
      <c r="I542" t="s">
        <v>3471</v>
      </c>
      <c r="J542" t="s">
        <v>1424</v>
      </c>
      <c r="K542" t="s">
        <v>72</v>
      </c>
      <c r="M542" s="32">
        <f>IFERROR(IF($B542="","",INDEX(所属情報!$E:$E,MATCH($A542,所属情報!$A:$A,0))),"")</f>
        <v>492221</v>
      </c>
      <c r="N542" s="175" t="str">
        <f t="shared" si="24"/>
        <v>西尾　晃太 (3)</v>
      </c>
      <c r="O542" s="32" t="str">
        <f t="shared" si="25"/>
        <v>ﾆｼｵ ｺｳﾀ</v>
      </c>
      <c r="P542" s="175" t="str">
        <f t="shared" si="26"/>
        <v>NISHIO Kota (02)</v>
      </c>
      <c r="Q542" s="175" t="str">
        <f>IFERROR(IF($F542="","",INDEX(リスト!$AL:$AL,MATCH($F542,リスト!$AK:$AK,0))),"")</f>
        <v>28</v>
      </c>
      <c r="R542" s="32" t="str">
        <f>IFERROR(IF($K542="","",INDEX(リスト!$AO:$AO,MATCH($K542,リスト!$AN:$AN,0))),"")</f>
        <v>JPN</v>
      </c>
      <c r="S542" s="32" t="str">
        <f>IF($B542="","",RIGHT($G542*1000+100+COUNTIF($G$2:$G542,$G542),9))</f>
        <v>020404101</v>
      </c>
    </row>
    <row r="543" spans="1:19" ht="18" customHeight="1" x14ac:dyDescent="0.55000000000000004">
      <c r="A543" t="s">
        <v>1031</v>
      </c>
      <c r="B543">
        <v>542</v>
      </c>
      <c r="C543" t="s">
        <v>3472</v>
      </c>
      <c r="D543" t="s">
        <v>3473</v>
      </c>
      <c r="E543">
        <v>3</v>
      </c>
      <c r="F543" t="s">
        <v>189</v>
      </c>
      <c r="G543">
        <v>20020530</v>
      </c>
      <c r="H543" t="s">
        <v>3474</v>
      </c>
      <c r="I543" t="s">
        <v>3475</v>
      </c>
      <c r="J543" t="s">
        <v>1705</v>
      </c>
      <c r="K543" t="s">
        <v>72</v>
      </c>
      <c r="M543" s="32">
        <f>IFERROR(IF($B543="","",INDEX(所属情報!$E:$E,MATCH($A543,所属情報!$A:$A,0))),"")</f>
        <v>492221</v>
      </c>
      <c r="N543" s="175" t="str">
        <f t="shared" si="24"/>
        <v>別所　響 (3)</v>
      </c>
      <c r="O543" s="32" t="str">
        <f t="shared" si="25"/>
        <v>ﾍﾞｯｼｮ ﾋﾋﾞｷ</v>
      </c>
      <c r="P543" s="175" t="str">
        <f t="shared" si="26"/>
        <v>BESSHO Hibiki (02)</v>
      </c>
      <c r="Q543" s="175" t="str">
        <f>IFERROR(IF($F543="","",INDEX(リスト!$AL:$AL,MATCH($F543,リスト!$AK:$AK,0))),"")</f>
        <v>31</v>
      </c>
      <c r="R543" s="32" t="str">
        <f>IFERROR(IF($K543="","",INDEX(リスト!$AO:$AO,MATCH($K543,リスト!$AN:$AN,0))),"")</f>
        <v>JPN</v>
      </c>
      <c r="S543" s="32" t="str">
        <f>IF($B543="","",RIGHT($G543*1000+100+COUNTIF($G$2:$G543,$G543),9))</f>
        <v>020530101</v>
      </c>
    </row>
    <row r="544" spans="1:19" ht="18" customHeight="1" x14ac:dyDescent="0.55000000000000004">
      <c r="A544" t="s">
        <v>1031</v>
      </c>
      <c r="B544">
        <v>543</v>
      </c>
      <c r="C544" t="s">
        <v>3476</v>
      </c>
      <c r="D544" t="s">
        <v>3477</v>
      </c>
      <c r="E544">
        <v>3</v>
      </c>
      <c r="F544" t="s">
        <v>177</v>
      </c>
      <c r="G544">
        <v>20030121</v>
      </c>
      <c r="H544" t="s">
        <v>3478</v>
      </c>
      <c r="I544" t="s">
        <v>3479</v>
      </c>
      <c r="J544" t="s">
        <v>3480</v>
      </c>
      <c r="K544" t="s">
        <v>72</v>
      </c>
      <c r="M544" s="32">
        <f>IFERROR(IF($B544="","",INDEX(所属情報!$E:$E,MATCH($A544,所属情報!$A:$A,0))),"")</f>
        <v>492221</v>
      </c>
      <c r="N544" s="175" t="str">
        <f t="shared" si="24"/>
        <v>森髙　颯治朗 (3)</v>
      </c>
      <c r="O544" s="32" t="str">
        <f t="shared" si="25"/>
        <v>ﾓﾘﾀｶ ｿｳｼﾞﾛｳ</v>
      </c>
      <c r="P544" s="175" t="str">
        <f t="shared" si="26"/>
        <v>MORITAKA Sojiro (03)</v>
      </c>
      <c r="Q544" s="175" t="str">
        <f>IFERROR(IF($F544="","",INDEX(リスト!$AL:$AL,MATCH($F544,リスト!$AK:$AK,0))),"")</f>
        <v>28</v>
      </c>
      <c r="R544" s="32" t="str">
        <f>IFERROR(IF($K544="","",INDEX(リスト!$AO:$AO,MATCH($K544,リスト!$AN:$AN,0))),"")</f>
        <v>JPN</v>
      </c>
      <c r="S544" s="32" t="str">
        <f>IF($B544="","",RIGHT($G544*1000+100+COUNTIF($G$2:$G544,$G544),9))</f>
        <v>030121101</v>
      </c>
    </row>
    <row r="545" spans="1:19" ht="18" customHeight="1" x14ac:dyDescent="0.55000000000000004">
      <c r="A545" t="s">
        <v>1031</v>
      </c>
      <c r="B545">
        <v>544</v>
      </c>
      <c r="C545" t="s">
        <v>3481</v>
      </c>
      <c r="D545" t="s">
        <v>3482</v>
      </c>
      <c r="E545">
        <v>3</v>
      </c>
      <c r="F545" t="s">
        <v>165</v>
      </c>
      <c r="G545">
        <v>20020409</v>
      </c>
      <c r="H545" t="s">
        <v>3483</v>
      </c>
      <c r="I545" t="s">
        <v>3484</v>
      </c>
      <c r="J545" t="s">
        <v>1443</v>
      </c>
      <c r="K545" t="s">
        <v>72</v>
      </c>
      <c r="M545" s="32">
        <f>IFERROR(IF($B545="","",INDEX(所属情報!$E:$E,MATCH($A545,所属情報!$A:$A,0))),"")</f>
        <v>492221</v>
      </c>
      <c r="N545" s="175" t="str">
        <f t="shared" si="24"/>
        <v>琴寄　晴仁 (3)</v>
      </c>
      <c r="O545" s="32" t="str">
        <f t="shared" si="25"/>
        <v>ｺﾄﾖﾘ ﾊﾙﾄ</v>
      </c>
      <c r="P545" s="175" t="str">
        <f t="shared" si="26"/>
        <v>KOTOYORI Haruto (02)</v>
      </c>
      <c r="Q545" s="175" t="str">
        <f>IFERROR(IF($F545="","",INDEX(リスト!$AL:$AL,MATCH($F545,リスト!$AK:$AK,0))),"")</f>
        <v>25</v>
      </c>
      <c r="R545" s="32" t="str">
        <f>IFERROR(IF($K545="","",INDEX(リスト!$AO:$AO,MATCH($K545,リスト!$AN:$AN,0))),"")</f>
        <v>JPN</v>
      </c>
      <c r="S545" s="32" t="str">
        <f>IF($B545="","",RIGHT($G545*1000+100+COUNTIF($G$2:$G545,$G545),9))</f>
        <v>020409101</v>
      </c>
    </row>
    <row r="546" spans="1:19" ht="18" customHeight="1" x14ac:dyDescent="0.55000000000000004">
      <c r="A546" t="s">
        <v>1031</v>
      </c>
      <c r="B546">
        <v>545</v>
      </c>
      <c r="C546" t="s">
        <v>3485</v>
      </c>
      <c r="D546" t="s">
        <v>3486</v>
      </c>
      <c r="E546">
        <v>3</v>
      </c>
      <c r="F546" t="s">
        <v>181</v>
      </c>
      <c r="G546">
        <v>20020817</v>
      </c>
      <c r="H546" t="s">
        <v>3487</v>
      </c>
      <c r="I546" t="s">
        <v>3488</v>
      </c>
      <c r="J546" t="s">
        <v>3489</v>
      </c>
      <c r="K546" t="s">
        <v>72</v>
      </c>
      <c r="M546" s="32">
        <f>IFERROR(IF($B546="","",INDEX(所属情報!$E:$E,MATCH($A546,所属情報!$A:$A,0))),"")</f>
        <v>492221</v>
      </c>
      <c r="N546" s="175" t="str">
        <f t="shared" si="24"/>
        <v>安川　楓 (3)</v>
      </c>
      <c r="O546" s="32" t="str">
        <f t="shared" si="25"/>
        <v>ﾔｽｶﾜ ｶｴﾃﾞ</v>
      </c>
      <c r="P546" s="175" t="str">
        <f t="shared" si="26"/>
        <v>YASUKAWA Kaede (02)</v>
      </c>
      <c r="Q546" s="175" t="str">
        <f>IFERROR(IF($F546="","",INDEX(リスト!$AL:$AL,MATCH($F546,リスト!$AK:$AK,0))),"")</f>
        <v>29</v>
      </c>
      <c r="R546" s="32" t="str">
        <f>IFERROR(IF($K546="","",INDEX(リスト!$AO:$AO,MATCH($K546,リスト!$AN:$AN,0))),"")</f>
        <v>JPN</v>
      </c>
      <c r="S546" s="32" t="str">
        <f>IF($B546="","",RIGHT($G546*1000+100+COUNTIF($G$2:$G546,$G546),9))</f>
        <v>020817102</v>
      </c>
    </row>
    <row r="547" spans="1:19" ht="18" customHeight="1" x14ac:dyDescent="0.55000000000000004">
      <c r="A547" t="s">
        <v>1031</v>
      </c>
      <c r="B547">
        <v>546</v>
      </c>
      <c r="C547" t="s">
        <v>3490</v>
      </c>
      <c r="D547" t="s">
        <v>3491</v>
      </c>
      <c r="E547">
        <v>3</v>
      </c>
      <c r="F547" t="s">
        <v>173</v>
      </c>
      <c r="G547">
        <v>20021010</v>
      </c>
      <c r="H547" t="s">
        <v>3492</v>
      </c>
      <c r="I547" t="s">
        <v>3493</v>
      </c>
      <c r="J547" t="s">
        <v>1471</v>
      </c>
      <c r="K547" t="s">
        <v>72</v>
      </c>
      <c r="M547" s="32">
        <f>IFERROR(IF($B547="","",INDEX(所属情報!$E:$E,MATCH($A547,所属情報!$A:$A,0))),"")</f>
        <v>492221</v>
      </c>
      <c r="N547" s="175" t="str">
        <f t="shared" si="24"/>
        <v>城戸　裕登 (3)</v>
      </c>
      <c r="O547" s="32" t="str">
        <f t="shared" si="25"/>
        <v>ｷﾄﾞ ﾕｳﾄ</v>
      </c>
      <c r="P547" s="175" t="str">
        <f t="shared" si="26"/>
        <v>KIDO Yuto (02)</v>
      </c>
      <c r="Q547" s="175" t="str">
        <f>IFERROR(IF($F547="","",INDEX(リスト!$AL:$AL,MATCH($F547,リスト!$AK:$AK,0))),"")</f>
        <v>27</v>
      </c>
      <c r="R547" s="32" t="str">
        <f>IFERROR(IF($K547="","",INDEX(リスト!$AO:$AO,MATCH($K547,リスト!$AN:$AN,0))),"")</f>
        <v>JPN</v>
      </c>
      <c r="S547" s="32" t="str">
        <f>IF($B547="","",RIGHT($G547*1000+100+COUNTIF($G$2:$G547,$G547),9))</f>
        <v>021010101</v>
      </c>
    </row>
    <row r="548" spans="1:19" ht="18" customHeight="1" x14ac:dyDescent="0.55000000000000004">
      <c r="A548" t="s">
        <v>1031</v>
      </c>
      <c r="B548">
        <v>547</v>
      </c>
      <c r="C548" t="s">
        <v>3494</v>
      </c>
      <c r="D548" t="s">
        <v>3495</v>
      </c>
      <c r="E548">
        <v>3</v>
      </c>
      <c r="F548" t="s">
        <v>173</v>
      </c>
      <c r="G548">
        <v>20020815</v>
      </c>
      <c r="H548" t="s">
        <v>3496</v>
      </c>
      <c r="I548" t="s">
        <v>3497</v>
      </c>
      <c r="J548" t="s">
        <v>1853</v>
      </c>
      <c r="K548" t="s">
        <v>72</v>
      </c>
      <c r="M548" s="32">
        <f>IFERROR(IF($B548="","",INDEX(所属情報!$E:$E,MATCH($A548,所属情報!$A:$A,0))),"")</f>
        <v>492221</v>
      </c>
      <c r="N548" s="175" t="str">
        <f t="shared" si="24"/>
        <v>古川　紘規 (3)</v>
      </c>
      <c r="O548" s="32" t="str">
        <f t="shared" si="25"/>
        <v>ﾌﾙｶﾜ ｺｳｷ</v>
      </c>
      <c r="P548" s="175" t="str">
        <f t="shared" si="26"/>
        <v>FURUKAWA Koki (02)</v>
      </c>
      <c r="Q548" s="175" t="str">
        <f>IFERROR(IF($F548="","",INDEX(リスト!$AL:$AL,MATCH($F548,リスト!$AK:$AK,0))),"")</f>
        <v>27</v>
      </c>
      <c r="R548" s="32" t="str">
        <f>IFERROR(IF($K548="","",INDEX(リスト!$AO:$AO,MATCH($K548,リスト!$AN:$AN,0))),"")</f>
        <v>JPN</v>
      </c>
      <c r="S548" s="32" t="str">
        <f>IF($B548="","",RIGHT($G548*1000+100+COUNTIF($G$2:$G548,$G548),9))</f>
        <v>020815101</v>
      </c>
    </row>
    <row r="549" spans="1:19" ht="18" customHeight="1" x14ac:dyDescent="0.55000000000000004">
      <c r="A549" t="s">
        <v>1031</v>
      </c>
      <c r="B549">
        <v>548</v>
      </c>
      <c r="C549" t="s">
        <v>3498</v>
      </c>
      <c r="D549" t="s">
        <v>3499</v>
      </c>
      <c r="E549">
        <v>3</v>
      </c>
      <c r="F549" t="s">
        <v>177</v>
      </c>
      <c r="G549">
        <v>20021011</v>
      </c>
      <c r="H549" t="s">
        <v>3500</v>
      </c>
      <c r="I549" t="s">
        <v>3501</v>
      </c>
      <c r="J549" t="s">
        <v>1810</v>
      </c>
      <c r="K549" t="s">
        <v>72</v>
      </c>
      <c r="M549" s="32">
        <f>IFERROR(IF($B549="","",INDEX(所属情報!$E:$E,MATCH($A549,所属情報!$A:$A,0))),"")</f>
        <v>492221</v>
      </c>
      <c r="N549" s="175" t="str">
        <f t="shared" si="24"/>
        <v>小松　祥大 (3)</v>
      </c>
      <c r="O549" s="32" t="str">
        <f t="shared" si="25"/>
        <v>ｺﾏﾂ ｼｮｳﾀ</v>
      </c>
      <c r="P549" s="175" t="str">
        <f t="shared" si="26"/>
        <v>KOMATSU Shota (02)</v>
      </c>
      <c r="Q549" s="175" t="str">
        <f>IFERROR(IF($F549="","",INDEX(リスト!$AL:$AL,MATCH($F549,リスト!$AK:$AK,0))),"")</f>
        <v>28</v>
      </c>
      <c r="R549" s="32" t="str">
        <f>IFERROR(IF($K549="","",INDEX(リスト!$AO:$AO,MATCH($K549,リスト!$AN:$AN,0))),"")</f>
        <v>JPN</v>
      </c>
      <c r="S549" s="32" t="str">
        <f>IF($B549="","",RIGHT($G549*1000+100+COUNTIF($G$2:$G549,$G549),9))</f>
        <v>021011102</v>
      </c>
    </row>
    <row r="550" spans="1:19" ht="18" customHeight="1" x14ac:dyDescent="0.55000000000000004">
      <c r="A550" t="s">
        <v>1031</v>
      </c>
      <c r="B550">
        <v>549</v>
      </c>
      <c r="C550" t="s">
        <v>3502</v>
      </c>
      <c r="D550" t="s">
        <v>3503</v>
      </c>
      <c r="E550">
        <v>4</v>
      </c>
      <c r="F550" t="s">
        <v>129</v>
      </c>
      <c r="G550">
        <v>20010929</v>
      </c>
      <c r="H550" t="s">
        <v>3504</v>
      </c>
      <c r="I550" t="s">
        <v>3505</v>
      </c>
      <c r="J550" t="s">
        <v>3506</v>
      </c>
      <c r="K550" t="s">
        <v>72</v>
      </c>
      <c r="M550" s="32">
        <f>IFERROR(IF($B550="","",INDEX(所属情報!$E:$E,MATCH($A550,所属情報!$A:$A,0))),"")</f>
        <v>492221</v>
      </c>
      <c r="N550" s="175" t="str">
        <f t="shared" si="24"/>
        <v>荒木　智仁 (4)</v>
      </c>
      <c r="O550" s="32" t="str">
        <f t="shared" si="25"/>
        <v>ｱﾗｷ ﾄﾓﾋﾄ</v>
      </c>
      <c r="P550" s="175" t="str">
        <f t="shared" si="26"/>
        <v>ARAKI Tomohito (01)</v>
      </c>
      <c r="Q550" s="175" t="str">
        <f>IFERROR(IF($F550="","",INDEX(リスト!$AL:$AL,MATCH($F550,リスト!$AK:$AK,0))),"")</f>
        <v>16</v>
      </c>
      <c r="R550" s="32" t="str">
        <f>IFERROR(IF($K550="","",INDEX(リスト!$AO:$AO,MATCH($K550,リスト!$AN:$AN,0))),"")</f>
        <v>JPN</v>
      </c>
      <c r="S550" s="32" t="str">
        <f>IF($B550="","",RIGHT($G550*1000+100+COUNTIF($G$2:$G550,$G550),9))</f>
        <v>010929101</v>
      </c>
    </row>
    <row r="551" spans="1:19" ht="18" customHeight="1" x14ac:dyDescent="0.55000000000000004">
      <c r="A551" t="s">
        <v>1031</v>
      </c>
      <c r="B551">
        <v>550</v>
      </c>
      <c r="C551" t="s">
        <v>3507</v>
      </c>
      <c r="D551" t="s">
        <v>3508</v>
      </c>
      <c r="E551">
        <v>2</v>
      </c>
      <c r="F551" t="s">
        <v>173</v>
      </c>
      <c r="G551">
        <v>20030928</v>
      </c>
      <c r="H551" t="s">
        <v>3509</v>
      </c>
      <c r="I551" t="s">
        <v>3510</v>
      </c>
      <c r="J551" t="s">
        <v>3511</v>
      </c>
      <c r="K551" t="s">
        <v>72</v>
      </c>
      <c r="M551" s="32">
        <f>IFERROR(IF($B551="","",INDEX(所属情報!$E:$E,MATCH($A551,所属情報!$A:$A,0))),"")</f>
        <v>492221</v>
      </c>
      <c r="N551" s="175" t="str">
        <f t="shared" si="24"/>
        <v>新山　優弥 (2)</v>
      </c>
      <c r="O551" s="32" t="str">
        <f t="shared" si="25"/>
        <v>ｼﾝﾔﾏ ｳﾐ</v>
      </c>
      <c r="P551" s="175" t="str">
        <f t="shared" si="26"/>
        <v>SHINYAMA Umi (03)</v>
      </c>
      <c r="Q551" s="175" t="str">
        <f>IFERROR(IF($F551="","",INDEX(リスト!$AL:$AL,MATCH($F551,リスト!$AK:$AK,0))),"")</f>
        <v>27</v>
      </c>
      <c r="R551" s="32" t="str">
        <f>IFERROR(IF($K551="","",INDEX(リスト!$AO:$AO,MATCH($K551,リスト!$AN:$AN,0))),"")</f>
        <v>JPN</v>
      </c>
      <c r="S551" s="32" t="str">
        <f>IF($B551="","",RIGHT($G551*1000+100+COUNTIF($G$2:$G551,$G551),9))</f>
        <v>030928102</v>
      </c>
    </row>
    <row r="552" spans="1:19" ht="18" customHeight="1" x14ac:dyDescent="0.55000000000000004">
      <c r="A552" t="s">
        <v>1031</v>
      </c>
      <c r="B552">
        <v>551</v>
      </c>
      <c r="C552" t="s">
        <v>3512</v>
      </c>
      <c r="D552" t="s">
        <v>3513</v>
      </c>
      <c r="E552">
        <v>2</v>
      </c>
      <c r="F552" t="s">
        <v>161</v>
      </c>
      <c r="G552">
        <v>20030407</v>
      </c>
      <c r="H552" t="s">
        <v>3514</v>
      </c>
      <c r="I552" t="s">
        <v>1543</v>
      </c>
      <c r="J552" t="s">
        <v>1168</v>
      </c>
      <c r="K552" t="s">
        <v>72</v>
      </c>
      <c r="M552" s="32">
        <f>IFERROR(IF($B552="","",INDEX(所属情報!$E:$E,MATCH($A552,所属情報!$A:$A,0))),"")</f>
        <v>492221</v>
      </c>
      <c r="N552" s="175" t="str">
        <f t="shared" si="24"/>
        <v>山本　拓実 (2)</v>
      </c>
      <c r="O552" s="32" t="str">
        <f t="shared" si="25"/>
        <v>ﾔﾏﾓﾄ ﾀｸﾐ</v>
      </c>
      <c r="P552" s="175" t="str">
        <f t="shared" si="26"/>
        <v>YAMAMOTO Takumi (03)</v>
      </c>
      <c r="Q552" s="175" t="str">
        <f>IFERROR(IF($F552="","",INDEX(リスト!$AL:$AL,MATCH($F552,リスト!$AK:$AK,0))),"")</f>
        <v>24</v>
      </c>
      <c r="R552" s="32" t="str">
        <f>IFERROR(IF($K552="","",INDEX(リスト!$AO:$AO,MATCH($K552,リスト!$AN:$AN,0))),"")</f>
        <v>JPN</v>
      </c>
      <c r="S552" s="32" t="str">
        <f>IF($B552="","",RIGHT($G552*1000+100+COUNTIF($G$2:$G552,$G552),9))</f>
        <v>030407103</v>
      </c>
    </row>
    <row r="553" spans="1:19" ht="18" customHeight="1" x14ac:dyDescent="0.55000000000000004">
      <c r="A553" t="s">
        <v>1031</v>
      </c>
      <c r="B553">
        <v>552</v>
      </c>
      <c r="C553" t="s">
        <v>3515</v>
      </c>
      <c r="D553" t="s">
        <v>3516</v>
      </c>
      <c r="E553">
        <v>2</v>
      </c>
      <c r="F553" t="s">
        <v>213</v>
      </c>
      <c r="G553">
        <v>20030714</v>
      </c>
      <c r="H553" t="s">
        <v>3517</v>
      </c>
      <c r="I553" t="s">
        <v>3518</v>
      </c>
      <c r="J553" t="s">
        <v>1853</v>
      </c>
      <c r="K553" t="s">
        <v>72</v>
      </c>
      <c r="M553" s="32">
        <f>IFERROR(IF($B553="","",INDEX(所属情報!$E:$E,MATCH($A553,所属情報!$A:$A,0))),"")</f>
        <v>492221</v>
      </c>
      <c r="N553" s="175" t="str">
        <f t="shared" si="24"/>
        <v>阿河　孝樹 (2)</v>
      </c>
      <c r="O553" s="32" t="str">
        <f t="shared" si="25"/>
        <v>ｱｶﾞ ｺｳｷ</v>
      </c>
      <c r="P553" s="175" t="str">
        <f t="shared" si="26"/>
        <v>AGA Koki (03)</v>
      </c>
      <c r="Q553" s="175" t="str">
        <f>IFERROR(IF($F553="","",INDEX(リスト!$AL:$AL,MATCH($F553,リスト!$AK:$AK,0))),"")</f>
        <v>37</v>
      </c>
      <c r="R553" s="32" t="str">
        <f>IFERROR(IF($K553="","",INDEX(リスト!$AO:$AO,MATCH($K553,リスト!$AN:$AN,0))),"")</f>
        <v>JPN</v>
      </c>
      <c r="S553" s="32" t="str">
        <f>IF($B553="","",RIGHT($G553*1000+100+COUNTIF($G$2:$G553,$G553),9))</f>
        <v>030714101</v>
      </c>
    </row>
    <row r="554" spans="1:19" ht="18" customHeight="1" x14ac:dyDescent="0.55000000000000004">
      <c r="A554" t="s">
        <v>1031</v>
      </c>
      <c r="B554">
        <v>553</v>
      </c>
      <c r="C554" t="s">
        <v>3519</v>
      </c>
      <c r="D554" t="s">
        <v>3520</v>
      </c>
      <c r="E554">
        <v>2</v>
      </c>
      <c r="F554" t="s">
        <v>161</v>
      </c>
      <c r="G554">
        <v>20030808</v>
      </c>
      <c r="H554" t="s">
        <v>3521</v>
      </c>
      <c r="I554" t="s">
        <v>3522</v>
      </c>
      <c r="J554" t="s">
        <v>1297</v>
      </c>
      <c r="K554" t="s">
        <v>72</v>
      </c>
      <c r="M554" s="32">
        <f>IFERROR(IF($B554="","",INDEX(所属情報!$E:$E,MATCH($A554,所属情報!$A:$A,0))),"")</f>
        <v>492221</v>
      </c>
      <c r="N554" s="175" t="str">
        <f t="shared" si="24"/>
        <v>瀬古　陸斗 (2)</v>
      </c>
      <c r="O554" s="32" t="str">
        <f t="shared" si="25"/>
        <v>ｾｺ ﾘｸﾄ</v>
      </c>
      <c r="P554" s="175" t="str">
        <f t="shared" si="26"/>
        <v>SEKO Rikuto (03)</v>
      </c>
      <c r="Q554" s="175" t="str">
        <f>IFERROR(IF($F554="","",INDEX(リスト!$AL:$AL,MATCH($F554,リスト!$AK:$AK,0))),"")</f>
        <v>24</v>
      </c>
      <c r="R554" s="32" t="str">
        <f>IFERROR(IF($K554="","",INDEX(リスト!$AO:$AO,MATCH($K554,リスト!$AN:$AN,0))),"")</f>
        <v>JPN</v>
      </c>
      <c r="S554" s="32" t="str">
        <f>IF($B554="","",RIGHT($G554*1000+100+COUNTIF($G$2:$G554,$G554),9))</f>
        <v>030808101</v>
      </c>
    </row>
    <row r="555" spans="1:19" ht="18" customHeight="1" x14ac:dyDescent="0.55000000000000004">
      <c r="A555" t="s">
        <v>1031</v>
      </c>
      <c r="B555">
        <v>554</v>
      </c>
      <c r="C555" t="s">
        <v>3523</v>
      </c>
      <c r="D555" t="s">
        <v>3524</v>
      </c>
      <c r="E555">
        <v>2</v>
      </c>
      <c r="F555" t="s">
        <v>177</v>
      </c>
      <c r="G555">
        <v>20031118</v>
      </c>
      <c r="H555" t="s">
        <v>3525</v>
      </c>
      <c r="I555" t="s">
        <v>1645</v>
      </c>
      <c r="J555" t="s">
        <v>1359</v>
      </c>
      <c r="K555" t="s">
        <v>72</v>
      </c>
      <c r="M555" s="32">
        <f>IFERROR(IF($B555="","",INDEX(所属情報!$E:$E,MATCH($A555,所属情報!$A:$A,0))),"")</f>
        <v>492221</v>
      </c>
      <c r="N555" s="175" t="str">
        <f t="shared" si="24"/>
        <v>三浦　康生 (2)</v>
      </c>
      <c r="O555" s="32" t="str">
        <f t="shared" si="25"/>
        <v>ﾐｳﾗ ｺｳｾｲ</v>
      </c>
      <c r="P555" s="175" t="str">
        <f t="shared" si="26"/>
        <v>MIURA Kosei (03)</v>
      </c>
      <c r="Q555" s="175" t="str">
        <f>IFERROR(IF($F555="","",INDEX(リスト!$AL:$AL,MATCH($F555,リスト!$AK:$AK,0))),"")</f>
        <v>28</v>
      </c>
      <c r="R555" s="32" t="str">
        <f>IFERROR(IF($K555="","",INDEX(リスト!$AO:$AO,MATCH($K555,リスト!$AN:$AN,0))),"")</f>
        <v>JPN</v>
      </c>
      <c r="S555" s="32" t="str">
        <f>IF($B555="","",RIGHT($G555*1000+100+COUNTIF($G$2:$G555,$G555),9))</f>
        <v>031118101</v>
      </c>
    </row>
    <row r="556" spans="1:19" ht="18" customHeight="1" x14ac:dyDescent="0.55000000000000004">
      <c r="A556" t="s">
        <v>1031</v>
      </c>
      <c r="B556">
        <v>555</v>
      </c>
      <c r="C556" t="s">
        <v>3526</v>
      </c>
      <c r="D556" t="s">
        <v>3527</v>
      </c>
      <c r="E556">
        <v>2</v>
      </c>
      <c r="F556" t="s">
        <v>161</v>
      </c>
      <c r="G556">
        <v>20031115</v>
      </c>
      <c r="H556" t="s">
        <v>3528</v>
      </c>
      <c r="I556" t="s">
        <v>3529</v>
      </c>
      <c r="J556" t="s">
        <v>3530</v>
      </c>
      <c r="K556" t="s">
        <v>72</v>
      </c>
      <c r="M556" s="32">
        <f>IFERROR(IF($B556="","",INDEX(所属情報!$E:$E,MATCH($A556,所属情報!$A:$A,0))),"")</f>
        <v>492221</v>
      </c>
      <c r="N556" s="175" t="str">
        <f t="shared" si="24"/>
        <v>梅本　宜広 (2)</v>
      </c>
      <c r="O556" s="32" t="str">
        <f t="shared" si="25"/>
        <v>ｳﾒﾓﾄ ﾖｼﾋﾛ</v>
      </c>
      <c r="P556" s="175" t="str">
        <f t="shared" si="26"/>
        <v>UMEMOTO Yoshihiro (03)</v>
      </c>
      <c r="Q556" s="175" t="str">
        <f>IFERROR(IF($F556="","",INDEX(リスト!$AL:$AL,MATCH($F556,リスト!$AK:$AK,0))),"")</f>
        <v>24</v>
      </c>
      <c r="R556" s="32" t="str">
        <f>IFERROR(IF($K556="","",INDEX(リスト!$AO:$AO,MATCH($K556,リスト!$AN:$AN,0))),"")</f>
        <v>JPN</v>
      </c>
      <c r="S556" s="32" t="str">
        <f>IF($B556="","",RIGHT($G556*1000+100+COUNTIF($G$2:$G556,$G556),9))</f>
        <v>031115101</v>
      </c>
    </row>
    <row r="557" spans="1:19" ht="18" customHeight="1" x14ac:dyDescent="0.55000000000000004">
      <c r="A557" t="s">
        <v>1031</v>
      </c>
      <c r="B557">
        <v>556</v>
      </c>
      <c r="C557" t="s">
        <v>3531</v>
      </c>
      <c r="D557" t="s">
        <v>3532</v>
      </c>
      <c r="E557">
        <v>2</v>
      </c>
      <c r="F557" t="s">
        <v>173</v>
      </c>
      <c r="G557">
        <v>20030716</v>
      </c>
      <c r="H557" t="s">
        <v>3533</v>
      </c>
      <c r="I557" t="s">
        <v>3534</v>
      </c>
      <c r="J557" t="s">
        <v>2660</v>
      </c>
      <c r="K557" t="s">
        <v>72</v>
      </c>
      <c r="M557" s="32">
        <f>IFERROR(IF($B557="","",INDEX(所属情報!$E:$E,MATCH($A557,所属情報!$A:$A,0))),"")</f>
        <v>492221</v>
      </c>
      <c r="N557" s="175" t="str">
        <f t="shared" si="24"/>
        <v>川勝　慎太郎 (2)</v>
      </c>
      <c r="O557" s="32" t="str">
        <f t="shared" si="25"/>
        <v>ｶﾜｶﾂ ｼﾝﾀﾛｳ</v>
      </c>
      <c r="P557" s="175" t="str">
        <f t="shared" si="26"/>
        <v>KAWAKATSU Shintaro (03)</v>
      </c>
      <c r="Q557" s="175" t="str">
        <f>IFERROR(IF($F557="","",INDEX(リスト!$AL:$AL,MATCH($F557,リスト!$AK:$AK,0))),"")</f>
        <v>27</v>
      </c>
      <c r="R557" s="32" t="str">
        <f>IFERROR(IF($K557="","",INDEX(リスト!$AO:$AO,MATCH($K557,リスト!$AN:$AN,0))),"")</f>
        <v>JPN</v>
      </c>
      <c r="S557" s="32" t="str">
        <f>IF($B557="","",RIGHT($G557*1000+100+COUNTIF($G$2:$G557,$G557),9))</f>
        <v>030716101</v>
      </c>
    </row>
    <row r="558" spans="1:19" ht="18" customHeight="1" x14ac:dyDescent="0.55000000000000004">
      <c r="A558" t="s">
        <v>1031</v>
      </c>
      <c r="B558">
        <v>557</v>
      </c>
      <c r="C558" t="s">
        <v>3535</v>
      </c>
      <c r="D558" t="s">
        <v>3536</v>
      </c>
      <c r="E558">
        <v>2</v>
      </c>
      <c r="F558" t="s">
        <v>173</v>
      </c>
      <c r="G558">
        <v>20030701</v>
      </c>
      <c r="H558" t="s">
        <v>3537</v>
      </c>
      <c r="I558" t="s">
        <v>3538</v>
      </c>
      <c r="J558" t="s">
        <v>1661</v>
      </c>
      <c r="K558" t="s">
        <v>72</v>
      </c>
      <c r="M558" s="32">
        <f>IFERROR(IF($B558="","",INDEX(所属情報!$E:$E,MATCH($A558,所属情報!$A:$A,0))),"")</f>
        <v>492221</v>
      </c>
      <c r="N558" s="175" t="str">
        <f t="shared" si="24"/>
        <v>山城　嘉人 (2)</v>
      </c>
      <c r="O558" s="32" t="str">
        <f t="shared" si="25"/>
        <v>ﾔﾏｼﾛ ｶｲﾄ</v>
      </c>
      <c r="P558" s="175" t="str">
        <f t="shared" si="26"/>
        <v>YAMASHIRO Kaito (03)</v>
      </c>
      <c r="Q558" s="175" t="str">
        <f>IFERROR(IF($F558="","",INDEX(リスト!$AL:$AL,MATCH($F558,リスト!$AK:$AK,0))),"")</f>
        <v>27</v>
      </c>
      <c r="R558" s="32" t="str">
        <f>IFERROR(IF($K558="","",INDEX(リスト!$AO:$AO,MATCH($K558,リスト!$AN:$AN,0))),"")</f>
        <v>JPN</v>
      </c>
      <c r="S558" s="32" t="str">
        <f>IF($B558="","",RIGHT($G558*1000+100+COUNTIF($G$2:$G558,$G558),9))</f>
        <v>030701101</v>
      </c>
    </row>
    <row r="559" spans="1:19" ht="18" customHeight="1" x14ac:dyDescent="0.55000000000000004">
      <c r="A559" t="s">
        <v>1031</v>
      </c>
      <c r="B559">
        <v>558</v>
      </c>
      <c r="C559" t="s">
        <v>3539</v>
      </c>
      <c r="D559" t="s">
        <v>3540</v>
      </c>
      <c r="E559">
        <v>2</v>
      </c>
      <c r="F559" t="s">
        <v>181</v>
      </c>
      <c r="G559">
        <v>20030824</v>
      </c>
      <c r="H559" t="s">
        <v>3541</v>
      </c>
      <c r="I559" t="s">
        <v>3542</v>
      </c>
      <c r="J559" t="s">
        <v>1312</v>
      </c>
      <c r="K559" t="s">
        <v>72</v>
      </c>
      <c r="M559" s="32">
        <f>IFERROR(IF($B559="","",INDEX(所属情報!$E:$E,MATCH($A559,所属情報!$A:$A,0))),"")</f>
        <v>492221</v>
      </c>
      <c r="N559" s="175" t="str">
        <f t="shared" si="24"/>
        <v>有方　修斗 (2)</v>
      </c>
      <c r="O559" s="32" t="str">
        <f t="shared" si="25"/>
        <v>ｱﾘｶﾀ ｼｭｳﾄ</v>
      </c>
      <c r="P559" s="175" t="str">
        <f t="shared" si="26"/>
        <v>ARIKATA Shuto (03)</v>
      </c>
      <c r="Q559" s="175" t="str">
        <f>IFERROR(IF($F559="","",INDEX(リスト!$AL:$AL,MATCH($F559,リスト!$AK:$AK,0))),"")</f>
        <v>29</v>
      </c>
      <c r="R559" s="32" t="str">
        <f>IFERROR(IF($K559="","",INDEX(リスト!$AO:$AO,MATCH($K559,リスト!$AN:$AN,0))),"")</f>
        <v>JPN</v>
      </c>
      <c r="S559" s="32" t="str">
        <f>IF($B559="","",RIGHT($G559*1000+100+COUNTIF($G$2:$G559,$G559),9))</f>
        <v>030824101</v>
      </c>
    </row>
    <row r="560" spans="1:19" ht="18" customHeight="1" x14ac:dyDescent="0.55000000000000004">
      <c r="A560" t="s">
        <v>1031</v>
      </c>
      <c r="B560">
        <v>559</v>
      </c>
      <c r="C560" t="s">
        <v>3543</v>
      </c>
      <c r="D560" t="s">
        <v>3544</v>
      </c>
      <c r="E560">
        <v>2</v>
      </c>
      <c r="F560" t="s">
        <v>165</v>
      </c>
      <c r="G560">
        <v>20031021</v>
      </c>
      <c r="H560" t="s">
        <v>3545</v>
      </c>
      <c r="I560" t="s">
        <v>3546</v>
      </c>
      <c r="J560" t="s">
        <v>1756</v>
      </c>
      <c r="K560" t="s">
        <v>72</v>
      </c>
      <c r="M560" s="32">
        <f>IFERROR(IF($B560="","",INDEX(所属情報!$E:$E,MATCH($A560,所属情報!$A:$A,0))),"")</f>
        <v>492221</v>
      </c>
      <c r="N560" s="175" t="str">
        <f t="shared" si="24"/>
        <v>圓句　知也 (2)</v>
      </c>
      <c r="O560" s="32" t="str">
        <f t="shared" si="25"/>
        <v>ｴﾝｸ ﾄﾓﾔ</v>
      </c>
      <c r="P560" s="175" t="str">
        <f t="shared" si="26"/>
        <v>ENKU Tomoya (03)</v>
      </c>
      <c r="Q560" s="175" t="str">
        <f>IFERROR(IF($F560="","",INDEX(リスト!$AL:$AL,MATCH($F560,リスト!$AK:$AK,0))),"")</f>
        <v>25</v>
      </c>
      <c r="R560" s="32" t="str">
        <f>IFERROR(IF($K560="","",INDEX(リスト!$AO:$AO,MATCH($K560,リスト!$AN:$AN,0))),"")</f>
        <v>JPN</v>
      </c>
      <c r="S560" s="32" t="str">
        <f>IF($B560="","",RIGHT($G560*1000+100+COUNTIF($G$2:$G560,$G560),9))</f>
        <v>031021101</v>
      </c>
    </row>
    <row r="561" spans="1:19" ht="18" customHeight="1" x14ac:dyDescent="0.55000000000000004">
      <c r="A561" t="s">
        <v>1031</v>
      </c>
      <c r="B561">
        <v>560</v>
      </c>
      <c r="C561" t="s">
        <v>3547</v>
      </c>
      <c r="D561" t="s">
        <v>3548</v>
      </c>
      <c r="E561">
        <v>2</v>
      </c>
      <c r="F561" t="s">
        <v>185</v>
      </c>
      <c r="G561">
        <v>20030724</v>
      </c>
      <c r="H561" t="s">
        <v>3549</v>
      </c>
      <c r="I561" t="s">
        <v>1409</v>
      </c>
      <c r="J561" t="s">
        <v>1238</v>
      </c>
      <c r="K561" t="s">
        <v>72</v>
      </c>
      <c r="M561" s="32">
        <f>IFERROR(IF($B561="","",INDEX(所属情報!$E:$E,MATCH($A561,所属情報!$A:$A,0))),"")</f>
        <v>492221</v>
      </c>
      <c r="N561" s="175" t="str">
        <f t="shared" si="24"/>
        <v>松本　拳志郎 (2)</v>
      </c>
      <c r="O561" s="32" t="str">
        <f t="shared" si="25"/>
        <v>ﾏﾂﾓﾄ ｹﾝｼﾛｳ</v>
      </c>
      <c r="P561" s="175" t="str">
        <f t="shared" si="26"/>
        <v>MATSUMOTO Kenshiro (03)</v>
      </c>
      <c r="Q561" s="175" t="str">
        <f>IFERROR(IF($F561="","",INDEX(リスト!$AL:$AL,MATCH($F561,リスト!$AK:$AK,0))),"")</f>
        <v>30</v>
      </c>
      <c r="R561" s="32" t="str">
        <f>IFERROR(IF($K561="","",INDEX(リスト!$AO:$AO,MATCH($K561,リスト!$AN:$AN,0))),"")</f>
        <v>JPN</v>
      </c>
      <c r="S561" s="32" t="str">
        <f>IF($B561="","",RIGHT($G561*1000+100+COUNTIF($G$2:$G561,$G561),9))</f>
        <v>030724101</v>
      </c>
    </row>
    <row r="562" spans="1:19" ht="18" customHeight="1" x14ac:dyDescent="0.55000000000000004">
      <c r="A562" t="s">
        <v>1031</v>
      </c>
      <c r="B562">
        <v>561</v>
      </c>
      <c r="C562" t="s">
        <v>3550</v>
      </c>
      <c r="D562" t="s">
        <v>3551</v>
      </c>
      <c r="E562">
        <v>2</v>
      </c>
      <c r="F562" t="s">
        <v>189</v>
      </c>
      <c r="G562">
        <v>20030414</v>
      </c>
      <c r="H562" t="s">
        <v>3552</v>
      </c>
      <c r="I562" t="s">
        <v>1237</v>
      </c>
      <c r="J562" t="s">
        <v>1292</v>
      </c>
      <c r="K562" t="s">
        <v>72</v>
      </c>
      <c r="M562" s="32">
        <f>IFERROR(IF($B562="","",INDEX(所属情報!$E:$E,MATCH($A562,所属情報!$A:$A,0))),"")</f>
        <v>492221</v>
      </c>
      <c r="N562" s="175" t="str">
        <f t="shared" si="24"/>
        <v>小林　想 (2)</v>
      </c>
      <c r="O562" s="32" t="str">
        <f t="shared" si="25"/>
        <v>ｺﾊﾞﾔｼ ｿｳ</v>
      </c>
      <c r="P562" s="175" t="str">
        <f t="shared" si="26"/>
        <v>KOBAYASHI So (03)</v>
      </c>
      <c r="Q562" s="175" t="str">
        <f>IFERROR(IF($F562="","",INDEX(リスト!$AL:$AL,MATCH($F562,リスト!$AK:$AK,0))),"")</f>
        <v>31</v>
      </c>
      <c r="R562" s="32" t="str">
        <f>IFERROR(IF($K562="","",INDEX(リスト!$AO:$AO,MATCH($K562,リスト!$AN:$AN,0))),"")</f>
        <v>JPN</v>
      </c>
      <c r="S562" s="32" t="str">
        <f>IF($B562="","",RIGHT($G562*1000+100+COUNTIF($G$2:$G562,$G562),9))</f>
        <v>030414102</v>
      </c>
    </row>
    <row r="563" spans="1:19" ht="18" customHeight="1" x14ac:dyDescent="0.55000000000000004">
      <c r="A563" t="s">
        <v>1031</v>
      </c>
      <c r="B563">
        <v>562</v>
      </c>
      <c r="C563" t="s">
        <v>3553</v>
      </c>
      <c r="D563" t="s">
        <v>3554</v>
      </c>
      <c r="E563">
        <v>2</v>
      </c>
      <c r="F563" t="s">
        <v>217</v>
      </c>
      <c r="G563">
        <v>20040302</v>
      </c>
      <c r="H563" t="s">
        <v>3555</v>
      </c>
      <c r="I563" t="s">
        <v>3556</v>
      </c>
      <c r="J563" t="s">
        <v>3045</v>
      </c>
      <c r="K563" t="s">
        <v>72</v>
      </c>
      <c r="M563" s="32">
        <f>IFERROR(IF($B563="","",INDEX(所属情報!$E:$E,MATCH($A563,所属情報!$A:$A,0))),"")</f>
        <v>492221</v>
      </c>
      <c r="N563" s="175" t="str">
        <f t="shared" si="24"/>
        <v>久保　幸陽 (2)</v>
      </c>
      <c r="O563" s="32" t="str">
        <f t="shared" si="25"/>
        <v>ｸﾎﾞ ｺｳﾖｳ</v>
      </c>
      <c r="P563" s="175" t="str">
        <f t="shared" si="26"/>
        <v>KUBO Koyo (04)</v>
      </c>
      <c r="Q563" s="175" t="str">
        <f>IFERROR(IF($F563="","",INDEX(リスト!$AL:$AL,MATCH($F563,リスト!$AK:$AK,0))),"")</f>
        <v>38</v>
      </c>
      <c r="R563" s="32" t="str">
        <f>IFERROR(IF($K563="","",INDEX(リスト!$AO:$AO,MATCH($K563,リスト!$AN:$AN,0))),"")</f>
        <v>JPN</v>
      </c>
      <c r="S563" s="32" t="str">
        <f>IF($B563="","",RIGHT($G563*1000+100+COUNTIF($G$2:$G563,$G563),9))</f>
        <v>040302102</v>
      </c>
    </row>
    <row r="564" spans="1:19" ht="18" customHeight="1" x14ac:dyDescent="0.55000000000000004">
      <c r="A564" t="s">
        <v>1031</v>
      </c>
      <c r="B564">
        <v>563</v>
      </c>
      <c r="C564" t="s">
        <v>3557</v>
      </c>
      <c r="D564" t="s">
        <v>3558</v>
      </c>
      <c r="E564">
        <v>2</v>
      </c>
      <c r="F564" t="s">
        <v>137</v>
      </c>
      <c r="G564">
        <v>20030913</v>
      </c>
      <c r="H564" t="s">
        <v>3559</v>
      </c>
      <c r="I564" t="s">
        <v>3028</v>
      </c>
      <c r="J564" t="s">
        <v>3560</v>
      </c>
      <c r="K564" t="s">
        <v>72</v>
      </c>
      <c r="M564" s="32">
        <f>IFERROR(IF($B564="","",INDEX(所属情報!$E:$E,MATCH($A564,所属情報!$A:$A,0))),"")</f>
        <v>492221</v>
      </c>
      <c r="N564" s="175" t="str">
        <f t="shared" si="24"/>
        <v>宇野　誠純 (2)</v>
      </c>
      <c r="O564" s="32" t="str">
        <f t="shared" si="25"/>
        <v>ｳﾉ ｾｲｼﾞｭﾝ</v>
      </c>
      <c r="P564" s="175" t="str">
        <f t="shared" si="26"/>
        <v>UNO Seijun (03)</v>
      </c>
      <c r="Q564" s="175" t="str">
        <f>IFERROR(IF($F564="","",INDEX(リスト!$AL:$AL,MATCH($F564,リスト!$AK:$AK,0))),"")</f>
        <v>18</v>
      </c>
      <c r="R564" s="32" t="str">
        <f>IFERROR(IF($K564="","",INDEX(リスト!$AO:$AO,MATCH($K564,リスト!$AN:$AN,0))),"")</f>
        <v>JPN</v>
      </c>
      <c r="S564" s="32" t="str">
        <f>IF($B564="","",RIGHT($G564*1000+100+COUNTIF($G$2:$G564,$G564),9))</f>
        <v>030913101</v>
      </c>
    </row>
    <row r="565" spans="1:19" ht="18" customHeight="1" x14ac:dyDescent="0.55000000000000004">
      <c r="A565" t="s">
        <v>1031</v>
      </c>
      <c r="B565">
        <v>564</v>
      </c>
      <c r="C565" t="s">
        <v>3561</v>
      </c>
      <c r="D565" t="s">
        <v>3562</v>
      </c>
      <c r="E565">
        <v>2</v>
      </c>
      <c r="F565" t="s">
        <v>173</v>
      </c>
      <c r="G565">
        <v>20030419</v>
      </c>
      <c r="H565" t="s">
        <v>3563</v>
      </c>
      <c r="I565" t="s">
        <v>3564</v>
      </c>
      <c r="J565" t="s">
        <v>3565</v>
      </c>
      <c r="K565" t="s">
        <v>72</v>
      </c>
      <c r="M565" s="32">
        <f>IFERROR(IF($B565="","",INDEX(所属情報!$E:$E,MATCH($A565,所属情報!$A:$A,0))),"")</f>
        <v>492221</v>
      </c>
      <c r="N565" s="175" t="str">
        <f t="shared" si="24"/>
        <v>寄田　季臣 (2)</v>
      </c>
      <c r="O565" s="32" t="str">
        <f t="shared" si="25"/>
        <v>ｷﾀﾞ ﾄｷｵﾐ</v>
      </c>
      <c r="P565" s="175" t="str">
        <f t="shared" si="26"/>
        <v>KIDA Tokiomi (03)</v>
      </c>
      <c r="Q565" s="175" t="str">
        <f>IFERROR(IF($F565="","",INDEX(リスト!$AL:$AL,MATCH($F565,リスト!$AK:$AK,0))),"")</f>
        <v>27</v>
      </c>
      <c r="R565" s="32" t="str">
        <f>IFERROR(IF($K565="","",INDEX(リスト!$AO:$AO,MATCH($K565,リスト!$AN:$AN,0))),"")</f>
        <v>JPN</v>
      </c>
      <c r="S565" s="32" t="str">
        <f>IF($B565="","",RIGHT($G565*1000+100+COUNTIF($G$2:$G565,$G565),9))</f>
        <v>030419101</v>
      </c>
    </row>
    <row r="566" spans="1:19" ht="18" customHeight="1" x14ac:dyDescent="0.55000000000000004">
      <c r="A566" t="s">
        <v>1031</v>
      </c>
      <c r="B566">
        <v>565</v>
      </c>
      <c r="C566" t="s">
        <v>3566</v>
      </c>
      <c r="D566" t="s">
        <v>3567</v>
      </c>
      <c r="E566">
        <v>2</v>
      </c>
      <c r="F566" t="s">
        <v>173</v>
      </c>
      <c r="G566">
        <v>20030611</v>
      </c>
      <c r="H566" t="s">
        <v>3568</v>
      </c>
      <c r="I566" t="s">
        <v>3569</v>
      </c>
      <c r="J566" t="s">
        <v>1853</v>
      </c>
      <c r="K566" t="s">
        <v>72</v>
      </c>
      <c r="M566" s="32">
        <f>IFERROR(IF($B566="","",INDEX(所属情報!$E:$E,MATCH($A566,所属情報!$A:$A,0))),"")</f>
        <v>492221</v>
      </c>
      <c r="N566" s="175" t="str">
        <f t="shared" si="24"/>
        <v>金光　浩輝 (2)</v>
      </c>
      <c r="O566" s="32" t="str">
        <f t="shared" si="25"/>
        <v>ｶﾈﾐﾂ ｺｳｷ</v>
      </c>
      <c r="P566" s="175" t="str">
        <f t="shared" si="26"/>
        <v>KANEMITSU Koki (03)</v>
      </c>
      <c r="Q566" s="175" t="str">
        <f>IFERROR(IF($F566="","",INDEX(リスト!$AL:$AL,MATCH($F566,リスト!$AK:$AK,0))),"")</f>
        <v>27</v>
      </c>
      <c r="R566" s="32" t="str">
        <f>IFERROR(IF($K566="","",INDEX(リスト!$AO:$AO,MATCH($K566,リスト!$AN:$AN,0))),"")</f>
        <v>JPN</v>
      </c>
      <c r="S566" s="32" t="str">
        <f>IF($B566="","",RIGHT($G566*1000+100+COUNTIF($G$2:$G566,$G566),9))</f>
        <v>030611101</v>
      </c>
    </row>
    <row r="567" spans="1:19" ht="18" customHeight="1" x14ac:dyDescent="0.55000000000000004">
      <c r="A567" t="s">
        <v>1031</v>
      </c>
      <c r="B567">
        <v>566</v>
      </c>
      <c r="C567" t="s">
        <v>3570</v>
      </c>
      <c r="D567" t="s">
        <v>3571</v>
      </c>
      <c r="E567">
        <v>2</v>
      </c>
      <c r="F567" t="s">
        <v>185</v>
      </c>
      <c r="G567">
        <v>20030411</v>
      </c>
      <c r="H567" t="s">
        <v>3572</v>
      </c>
      <c r="I567" t="s">
        <v>3573</v>
      </c>
      <c r="J567" t="s">
        <v>3291</v>
      </c>
      <c r="K567" t="s">
        <v>72</v>
      </c>
      <c r="M567" s="32">
        <f>IFERROR(IF($B567="","",INDEX(所属情報!$E:$E,MATCH($A567,所属情報!$A:$A,0))),"")</f>
        <v>492221</v>
      </c>
      <c r="N567" s="175" t="str">
        <f t="shared" si="24"/>
        <v>大屋　直士 (2)</v>
      </c>
      <c r="O567" s="32" t="str">
        <f t="shared" si="25"/>
        <v>ｵｵﾔ ﾅｵﾄ</v>
      </c>
      <c r="P567" s="175" t="str">
        <f t="shared" si="26"/>
        <v>OYA Naoto (03)</v>
      </c>
      <c r="Q567" s="175" t="str">
        <f>IFERROR(IF($F567="","",INDEX(リスト!$AL:$AL,MATCH($F567,リスト!$AK:$AK,0))),"")</f>
        <v>30</v>
      </c>
      <c r="R567" s="32" t="str">
        <f>IFERROR(IF($K567="","",INDEX(リスト!$AO:$AO,MATCH($K567,リスト!$AN:$AN,0))),"")</f>
        <v>JPN</v>
      </c>
      <c r="S567" s="32" t="str">
        <f>IF($B567="","",RIGHT($G567*1000+100+COUNTIF($G$2:$G567,$G567),9))</f>
        <v>030411102</v>
      </c>
    </row>
    <row r="568" spans="1:19" ht="18" customHeight="1" x14ac:dyDescent="0.55000000000000004">
      <c r="A568" t="s">
        <v>1031</v>
      </c>
      <c r="B568">
        <v>567</v>
      </c>
      <c r="C568" t="s">
        <v>3574</v>
      </c>
      <c r="D568" t="s">
        <v>3575</v>
      </c>
      <c r="E568">
        <v>2</v>
      </c>
      <c r="F568" t="s">
        <v>173</v>
      </c>
      <c r="G568">
        <v>20030911</v>
      </c>
      <c r="H568" t="s">
        <v>3576</v>
      </c>
      <c r="I568" t="s">
        <v>3577</v>
      </c>
      <c r="J568" t="s">
        <v>1223</v>
      </c>
      <c r="K568" t="s">
        <v>72</v>
      </c>
      <c r="M568" s="32">
        <f>IFERROR(IF($B568="","",INDEX(所属情報!$E:$E,MATCH($A568,所属情報!$A:$A,0))),"")</f>
        <v>492221</v>
      </c>
      <c r="N568" s="175" t="str">
        <f t="shared" si="24"/>
        <v>南　侑希 (2)</v>
      </c>
      <c r="O568" s="32" t="str">
        <f t="shared" si="25"/>
        <v>ﾐﾅﾐ ﾕｳｷ</v>
      </c>
      <c r="P568" s="175" t="str">
        <f t="shared" si="26"/>
        <v>MINAMI Yuki (03)</v>
      </c>
      <c r="Q568" s="175" t="str">
        <f>IFERROR(IF($F568="","",INDEX(リスト!$AL:$AL,MATCH($F568,リスト!$AK:$AK,0))),"")</f>
        <v>27</v>
      </c>
      <c r="R568" s="32" t="str">
        <f>IFERROR(IF($K568="","",INDEX(リスト!$AO:$AO,MATCH($K568,リスト!$AN:$AN,0))),"")</f>
        <v>JPN</v>
      </c>
      <c r="S568" s="32" t="str">
        <f>IF($B568="","",RIGHT($G568*1000+100+COUNTIF($G$2:$G568,$G568),9))</f>
        <v>030911101</v>
      </c>
    </row>
    <row r="569" spans="1:19" ht="18" customHeight="1" x14ac:dyDescent="0.55000000000000004">
      <c r="A569" t="s">
        <v>1031</v>
      </c>
      <c r="B569">
        <v>568</v>
      </c>
      <c r="C569" t="s">
        <v>3578</v>
      </c>
      <c r="D569" t="s">
        <v>3579</v>
      </c>
      <c r="E569">
        <v>2</v>
      </c>
      <c r="F569" t="s">
        <v>161</v>
      </c>
      <c r="G569">
        <v>20030823</v>
      </c>
      <c r="H569" t="s">
        <v>3580</v>
      </c>
      <c r="I569" t="s">
        <v>1660</v>
      </c>
      <c r="J569" t="s">
        <v>1810</v>
      </c>
      <c r="K569" t="s">
        <v>72</v>
      </c>
      <c r="M569" s="32">
        <f>IFERROR(IF($B569="","",INDEX(所属情報!$E:$E,MATCH($A569,所属情報!$A:$A,0))),"")</f>
        <v>492221</v>
      </c>
      <c r="N569" s="175" t="str">
        <f t="shared" si="24"/>
        <v>大川　祥太 (2)</v>
      </c>
      <c r="O569" s="32" t="str">
        <f t="shared" si="25"/>
        <v>ｵｵｶﾜ ｼｮｳﾀ</v>
      </c>
      <c r="P569" s="175" t="str">
        <f t="shared" si="26"/>
        <v>OKAWA Shota (03)</v>
      </c>
      <c r="Q569" s="175" t="str">
        <f>IFERROR(IF($F569="","",INDEX(リスト!$AL:$AL,MATCH($F569,リスト!$AK:$AK,0))),"")</f>
        <v>24</v>
      </c>
      <c r="R569" s="32" t="str">
        <f>IFERROR(IF($K569="","",INDEX(リスト!$AO:$AO,MATCH($K569,リスト!$AN:$AN,0))),"")</f>
        <v>JPN</v>
      </c>
      <c r="S569" s="32" t="str">
        <f>IF($B569="","",RIGHT($G569*1000+100+COUNTIF($G$2:$G569,$G569),9))</f>
        <v>030823101</v>
      </c>
    </row>
    <row r="570" spans="1:19" ht="18" customHeight="1" x14ac:dyDescent="0.55000000000000004">
      <c r="A570" t="s">
        <v>1031</v>
      </c>
      <c r="B570">
        <v>569</v>
      </c>
      <c r="C570" t="s">
        <v>3581</v>
      </c>
      <c r="D570" t="s">
        <v>3582</v>
      </c>
      <c r="E570">
        <v>2</v>
      </c>
      <c r="F570" t="s">
        <v>173</v>
      </c>
      <c r="G570">
        <v>20030708</v>
      </c>
      <c r="H570" t="s">
        <v>3583</v>
      </c>
      <c r="I570" t="s">
        <v>2023</v>
      </c>
      <c r="J570" t="s">
        <v>1733</v>
      </c>
      <c r="K570" t="s">
        <v>72</v>
      </c>
      <c r="M570" s="32">
        <f>IFERROR(IF($B570="","",INDEX(所属情報!$E:$E,MATCH($A570,所属情報!$A:$A,0))),"")</f>
        <v>492221</v>
      </c>
      <c r="N570" s="175" t="str">
        <f t="shared" si="24"/>
        <v>吉川　偉己 (2)</v>
      </c>
      <c r="O570" s="32" t="str">
        <f t="shared" si="25"/>
        <v>ﾖｼｶﾜ ｲﾂｷ</v>
      </c>
      <c r="P570" s="175" t="str">
        <f t="shared" si="26"/>
        <v>YOSHIKAWA Itsuki (03)</v>
      </c>
      <c r="Q570" s="175" t="str">
        <f>IFERROR(IF($F570="","",INDEX(リスト!$AL:$AL,MATCH($F570,リスト!$AK:$AK,0))),"")</f>
        <v>27</v>
      </c>
      <c r="R570" s="32" t="str">
        <f>IFERROR(IF($K570="","",INDEX(リスト!$AO:$AO,MATCH($K570,リスト!$AN:$AN,0))),"")</f>
        <v>JPN</v>
      </c>
      <c r="S570" s="32" t="str">
        <f>IF($B570="","",RIGHT($G570*1000+100+COUNTIF($G$2:$G570,$G570),9))</f>
        <v>030708102</v>
      </c>
    </row>
    <row r="571" spans="1:19" ht="18" customHeight="1" x14ac:dyDescent="0.55000000000000004">
      <c r="A571" t="s">
        <v>1031</v>
      </c>
      <c r="B571">
        <v>570</v>
      </c>
      <c r="C571" t="s">
        <v>3584</v>
      </c>
      <c r="D571" t="s">
        <v>3585</v>
      </c>
      <c r="E571">
        <v>2</v>
      </c>
      <c r="F571" t="s">
        <v>157</v>
      </c>
      <c r="G571">
        <v>20030623</v>
      </c>
      <c r="H571" t="s">
        <v>3586</v>
      </c>
      <c r="I571" t="s">
        <v>3587</v>
      </c>
      <c r="J571" t="s">
        <v>3332</v>
      </c>
      <c r="K571" t="s">
        <v>72</v>
      </c>
      <c r="M571" s="32">
        <f>IFERROR(IF($B571="","",INDEX(所属情報!$E:$E,MATCH($A571,所属情報!$A:$A,0))),"")</f>
        <v>492221</v>
      </c>
      <c r="N571" s="175" t="str">
        <f t="shared" si="24"/>
        <v>浅井　謙臣 (2)</v>
      </c>
      <c r="O571" s="32" t="str">
        <f t="shared" si="25"/>
        <v>ｱｻｲ ｹﾝｼﾝ</v>
      </c>
      <c r="P571" s="175" t="str">
        <f t="shared" si="26"/>
        <v>ASAI Kenshin (03)</v>
      </c>
      <c r="Q571" s="175" t="str">
        <f>IFERROR(IF($F571="","",INDEX(リスト!$AL:$AL,MATCH($F571,リスト!$AK:$AK,0))),"")</f>
        <v>23</v>
      </c>
      <c r="R571" s="32" t="str">
        <f>IFERROR(IF($K571="","",INDEX(リスト!$AO:$AO,MATCH($K571,リスト!$AN:$AN,0))),"")</f>
        <v>JPN</v>
      </c>
      <c r="S571" s="32" t="str">
        <f>IF($B571="","",RIGHT($G571*1000+100+COUNTIF($G$2:$G571,$G571),9))</f>
        <v>030623101</v>
      </c>
    </row>
    <row r="572" spans="1:19" ht="18" customHeight="1" x14ac:dyDescent="0.55000000000000004">
      <c r="A572" t="s">
        <v>1031</v>
      </c>
      <c r="B572">
        <v>571</v>
      </c>
      <c r="C572" t="s">
        <v>3588</v>
      </c>
      <c r="D572" t="s">
        <v>3589</v>
      </c>
      <c r="E572">
        <v>2</v>
      </c>
      <c r="F572" t="s">
        <v>177</v>
      </c>
      <c r="G572">
        <v>20030515</v>
      </c>
      <c r="H572" t="s">
        <v>3590</v>
      </c>
      <c r="I572" t="s">
        <v>1964</v>
      </c>
      <c r="J572" t="s">
        <v>1853</v>
      </c>
      <c r="K572" t="s">
        <v>72</v>
      </c>
      <c r="M572" s="32">
        <f>IFERROR(IF($B572="","",INDEX(所属情報!$E:$E,MATCH($A572,所属情報!$A:$A,0))),"")</f>
        <v>492221</v>
      </c>
      <c r="N572" s="175" t="str">
        <f t="shared" si="24"/>
        <v>中川　洸希 (2)</v>
      </c>
      <c r="O572" s="32" t="str">
        <f t="shared" si="25"/>
        <v>ﾅｶｶﾞﾜ ｺｳｷ</v>
      </c>
      <c r="P572" s="175" t="str">
        <f t="shared" si="26"/>
        <v>NAKAGAWA Koki (03)</v>
      </c>
      <c r="Q572" s="175" t="str">
        <f>IFERROR(IF($F572="","",INDEX(リスト!$AL:$AL,MATCH($F572,リスト!$AK:$AK,0))),"")</f>
        <v>28</v>
      </c>
      <c r="R572" s="32" t="str">
        <f>IFERROR(IF($K572="","",INDEX(リスト!$AO:$AO,MATCH($K572,リスト!$AN:$AN,0))),"")</f>
        <v>JPN</v>
      </c>
      <c r="S572" s="32" t="str">
        <f>IF($B572="","",RIGHT($G572*1000+100+COUNTIF($G$2:$G572,$G572),9))</f>
        <v>030515102</v>
      </c>
    </row>
    <row r="573" spans="1:19" ht="18" customHeight="1" x14ac:dyDescent="0.55000000000000004">
      <c r="A573" t="s">
        <v>1031</v>
      </c>
      <c r="B573">
        <v>572</v>
      </c>
      <c r="C573" t="s">
        <v>3591</v>
      </c>
      <c r="D573" t="s">
        <v>3592</v>
      </c>
      <c r="E573">
        <v>1</v>
      </c>
      <c r="F573" t="s">
        <v>173</v>
      </c>
      <c r="G573">
        <v>20040617</v>
      </c>
      <c r="H573" t="s">
        <v>3593</v>
      </c>
      <c r="I573" t="s">
        <v>3594</v>
      </c>
      <c r="J573" t="s">
        <v>2366</v>
      </c>
      <c r="K573" t="s">
        <v>72</v>
      </c>
      <c r="M573" s="32">
        <f>IFERROR(IF($B573="","",INDEX(所属情報!$E:$E,MATCH($A573,所属情報!$A:$A,0))),"")</f>
        <v>492221</v>
      </c>
      <c r="N573" s="175" t="str">
        <f t="shared" si="24"/>
        <v>加茂　翼 (1)</v>
      </c>
      <c r="O573" s="32" t="str">
        <f t="shared" si="25"/>
        <v>ｶﾓ ﾂﾊﾞｻ</v>
      </c>
      <c r="P573" s="175" t="str">
        <f t="shared" si="26"/>
        <v>KAMO Tsubasa (04)</v>
      </c>
      <c r="Q573" s="175" t="str">
        <f>IFERROR(IF($F573="","",INDEX(リスト!$AL:$AL,MATCH($F573,リスト!$AK:$AK,0))),"")</f>
        <v>27</v>
      </c>
      <c r="R573" s="32" t="str">
        <f>IFERROR(IF($K573="","",INDEX(リスト!$AO:$AO,MATCH($K573,リスト!$AN:$AN,0))),"")</f>
        <v>JPN</v>
      </c>
      <c r="S573" s="32" t="str">
        <f>IF($B573="","",RIGHT($G573*1000+100+COUNTIF($G$2:$G573,$G573),9))</f>
        <v>040617102</v>
      </c>
    </row>
    <row r="574" spans="1:19" ht="18" customHeight="1" x14ac:dyDescent="0.55000000000000004">
      <c r="A574" t="s">
        <v>1031</v>
      </c>
      <c r="B574">
        <v>573</v>
      </c>
      <c r="C574" t="s">
        <v>3595</v>
      </c>
      <c r="D574" t="s">
        <v>3596</v>
      </c>
      <c r="E574">
        <v>1</v>
      </c>
      <c r="F574" t="s">
        <v>173</v>
      </c>
      <c r="G574">
        <v>20040817</v>
      </c>
      <c r="H574" t="s">
        <v>3597</v>
      </c>
      <c r="I574" t="s">
        <v>3598</v>
      </c>
      <c r="J574" t="s">
        <v>3599</v>
      </c>
      <c r="K574" t="s">
        <v>72</v>
      </c>
      <c r="M574" s="32">
        <f>IFERROR(IF($B574="","",INDEX(所属情報!$E:$E,MATCH($A574,所属情報!$A:$A,0))),"")</f>
        <v>492221</v>
      </c>
      <c r="N574" s="175" t="str">
        <f t="shared" si="24"/>
        <v>宮出　誠大 (1)</v>
      </c>
      <c r="O574" s="32" t="str">
        <f t="shared" si="25"/>
        <v>ﾐﾔﾃﾞ ﾏｻﾋﾛ</v>
      </c>
      <c r="P574" s="175" t="str">
        <f t="shared" si="26"/>
        <v>MIYADE Masahiro (04)</v>
      </c>
      <c r="Q574" s="175" t="str">
        <f>IFERROR(IF($F574="","",INDEX(リスト!$AL:$AL,MATCH($F574,リスト!$AK:$AK,0))),"")</f>
        <v>27</v>
      </c>
      <c r="R574" s="32" t="str">
        <f>IFERROR(IF($K574="","",INDEX(リスト!$AO:$AO,MATCH($K574,リスト!$AN:$AN,0))),"")</f>
        <v>JPN</v>
      </c>
      <c r="S574" s="32" t="str">
        <f>IF($B574="","",RIGHT($G574*1000+100+COUNTIF($G$2:$G574,$G574),9))</f>
        <v>040817101</v>
      </c>
    </row>
    <row r="575" spans="1:19" ht="18" customHeight="1" x14ac:dyDescent="0.55000000000000004">
      <c r="A575" t="s">
        <v>1031</v>
      </c>
      <c r="B575">
        <v>574</v>
      </c>
      <c r="C575" t="s">
        <v>3600</v>
      </c>
      <c r="D575" t="s">
        <v>3601</v>
      </c>
      <c r="E575">
        <v>1</v>
      </c>
      <c r="F575" t="s">
        <v>153</v>
      </c>
      <c r="G575">
        <v>20041214</v>
      </c>
      <c r="H575" t="s">
        <v>3602</v>
      </c>
      <c r="I575" t="s">
        <v>1521</v>
      </c>
      <c r="J575" t="s">
        <v>2050</v>
      </c>
      <c r="K575" t="s">
        <v>72</v>
      </c>
      <c r="M575" s="32">
        <f>IFERROR(IF($B575="","",INDEX(所属情報!$E:$E,MATCH($A575,所属情報!$A:$A,0))),"")</f>
        <v>492221</v>
      </c>
      <c r="N575" s="175" t="str">
        <f t="shared" si="24"/>
        <v>大田　琉聖 (1)</v>
      </c>
      <c r="O575" s="32" t="str">
        <f t="shared" si="25"/>
        <v>ｵｵﾀ ﾘｭｳｾｲ</v>
      </c>
      <c r="P575" s="175" t="str">
        <f t="shared" si="26"/>
        <v>OTA Ryusei (04)</v>
      </c>
      <c r="Q575" s="175" t="str">
        <f>IFERROR(IF($F575="","",INDEX(リスト!$AL:$AL,MATCH($F575,リスト!$AK:$AK,0))),"")</f>
        <v>22</v>
      </c>
      <c r="R575" s="32" t="str">
        <f>IFERROR(IF($K575="","",INDEX(リスト!$AO:$AO,MATCH($K575,リスト!$AN:$AN,0))),"")</f>
        <v>JPN</v>
      </c>
      <c r="S575" s="32" t="str">
        <f>IF($B575="","",RIGHT($G575*1000+100+COUNTIF($G$2:$G575,$G575),9))</f>
        <v>041214101</v>
      </c>
    </row>
    <row r="576" spans="1:19" ht="18" customHeight="1" x14ac:dyDescent="0.55000000000000004">
      <c r="A576" t="s">
        <v>1031</v>
      </c>
      <c r="B576">
        <v>575</v>
      </c>
      <c r="C576" t="s">
        <v>3603</v>
      </c>
      <c r="D576" t="s">
        <v>3604</v>
      </c>
      <c r="E576">
        <v>1</v>
      </c>
      <c r="F576" t="s">
        <v>169</v>
      </c>
      <c r="G576">
        <v>20040907</v>
      </c>
      <c r="H576" t="s">
        <v>3605</v>
      </c>
      <c r="I576" t="s">
        <v>3606</v>
      </c>
      <c r="J576" t="s">
        <v>1297</v>
      </c>
      <c r="K576" t="s">
        <v>72</v>
      </c>
      <c r="M576" s="32">
        <f>IFERROR(IF($B576="","",INDEX(所属情報!$E:$E,MATCH($A576,所属情報!$A:$A,0))),"")</f>
        <v>492221</v>
      </c>
      <c r="N576" s="175" t="str">
        <f t="shared" si="24"/>
        <v>南本　陸斗 (1)</v>
      </c>
      <c r="O576" s="32" t="str">
        <f t="shared" si="25"/>
        <v>ﾐﾅﾐﾓﾄ ﾘｸﾄ</v>
      </c>
      <c r="P576" s="175" t="str">
        <f t="shared" si="26"/>
        <v>MINAMIMOTO Rikuto (04)</v>
      </c>
      <c r="Q576" s="175" t="str">
        <f>IFERROR(IF($F576="","",INDEX(リスト!$AL:$AL,MATCH($F576,リスト!$AK:$AK,0))),"")</f>
        <v>26</v>
      </c>
      <c r="R576" s="32" t="str">
        <f>IFERROR(IF($K576="","",INDEX(リスト!$AO:$AO,MATCH($K576,リスト!$AN:$AN,0))),"")</f>
        <v>JPN</v>
      </c>
      <c r="S576" s="32" t="str">
        <f>IF($B576="","",RIGHT($G576*1000+100+COUNTIF($G$2:$G576,$G576),9))</f>
        <v>040907102</v>
      </c>
    </row>
    <row r="577" spans="1:19" ht="18" customHeight="1" x14ac:dyDescent="0.55000000000000004">
      <c r="A577" t="s">
        <v>1031</v>
      </c>
      <c r="B577">
        <v>576</v>
      </c>
      <c r="C577" t="s">
        <v>3607</v>
      </c>
      <c r="D577" t="s">
        <v>3608</v>
      </c>
      <c r="E577">
        <v>1</v>
      </c>
      <c r="F577" t="s">
        <v>169</v>
      </c>
      <c r="G577">
        <v>20040702</v>
      </c>
      <c r="H577" t="s">
        <v>3609</v>
      </c>
      <c r="I577" t="s">
        <v>3610</v>
      </c>
      <c r="J577" t="s">
        <v>1756</v>
      </c>
      <c r="K577" t="s">
        <v>72</v>
      </c>
      <c r="M577" s="32">
        <f>IFERROR(IF($B577="","",INDEX(所属情報!$E:$E,MATCH($A577,所属情報!$A:$A,0))),"")</f>
        <v>492221</v>
      </c>
      <c r="N577" s="175" t="str">
        <f t="shared" si="24"/>
        <v>宮村　友也 (1)</v>
      </c>
      <c r="O577" s="32" t="str">
        <f t="shared" si="25"/>
        <v>ﾐﾔﾑﾗ ﾄﾓﾔ</v>
      </c>
      <c r="P577" s="175" t="str">
        <f t="shared" si="26"/>
        <v>MIYAMURA Tomoya (04)</v>
      </c>
      <c r="Q577" s="175" t="str">
        <f>IFERROR(IF($F577="","",INDEX(リスト!$AL:$AL,MATCH($F577,リスト!$AK:$AK,0))),"")</f>
        <v>26</v>
      </c>
      <c r="R577" s="32" t="str">
        <f>IFERROR(IF($K577="","",INDEX(リスト!$AO:$AO,MATCH($K577,リスト!$AN:$AN,0))),"")</f>
        <v>JPN</v>
      </c>
      <c r="S577" s="32" t="str">
        <f>IF($B577="","",RIGHT($G577*1000+100+COUNTIF($G$2:$G577,$G577),9))</f>
        <v>040702101</v>
      </c>
    </row>
    <row r="578" spans="1:19" ht="18" customHeight="1" x14ac:dyDescent="0.55000000000000004">
      <c r="A578" t="s">
        <v>1031</v>
      </c>
      <c r="B578">
        <v>577</v>
      </c>
      <c r="C578" t="s">
        <v>3611</v>
      </c>
      <c r="D578" t="s">
        <v>3612</v>
      </c>
      <c r="E578">
        <v>1</v>
      </c>
      <c r="F578" t="s">
        <v>189</v>
      </c>
      <c r="G578">
        <v>20041116</v>
      </c>
      <c r="H578" t="s">
        <v>3613</v>
      </c>
      <c r="I578" t="s">
        <v>1222</v>
      </c>
      <c r="J578" t="s">
        <v>2050</v>
      </c>
      <c r="K578" t="s">
        <v>72</v>
      </c>
      <c r="M578" s="32">
        <f>IFERROR(IF($B578="","",INDEX(所属情報!$E:$E,MATCH($A578,所属情報!$A:$A,0))),"")</f>
        <v>492221</v>
      </c>
      <c r="N578" s="175" t="str">
        <f t="shared" si="24"/>
        <v>田中　琉聖 (1)</v>
      </c>
      <c r="O578" s="32" t="str">
        <f t="shared" si="25"/>
        <v>ﾀﾅｶ ﾘｭｳｾｲ</v>
      </c>
      <c r="P578" s="175" t="str">
        <f t="shared" si="26"/>
        <v>TANAKA Ryusei (04)</v>
      </c>
      <c r="Q578" s="175" t="str">
        <f>IFERROR(IF($F578="","",INDEX(リスト!$AL:$AL,MATCH($F578,リスト!$AK:$AK,0))),"")</f>
        <v>31</v>
      </c>
      <c r="R578" s="32" t="str">
        <f>IFERROR(IF($K578="","",INDEX(リスト!$AO:$AO,MATCH($K578,リスト!$AN:$AN,0))),"")</f>
        <v>JPN</v>
      </c>
      <c r="S578" s="32" t="str">
        <f>IF($B578="","",RIGHT($G578*1000+100+COUNTIF($G$2:$G578,$G578),9))</f>
        <v>041116101</v>
      </c>
    </row>
    <row r="579" spans="1:19" ht="18" customHeight="1" x14ac:dyDescent="0.55000000000000004">
      <c r="A579" t="s">
        <v>1031</v>
      </c>
      <c r="B579">
        <v>578</v>
      </c>
      <c r="C579" t="s">
        <v>3614</v>
      </c>
      <c r="D579" t="s">
        <v>3615</v>
      </c>
      <c r="E579">
        <v>1</v>
      </c>
      <c r="F579" t="s">
        <v>161</v>
      </c>
      <c r="G579">
        <v>20041111</v>
      </c>
      <c r="H579" t="s">
        <v>3616</v>
      </c>
      <c r="I579" t="s">
        <v>3617</v>
      </c>
      <c r="J579" t="s">
        <v>1585</v>
      </c>
      <c r="K579" t="s">
        <v>72</v>
      </c>
      <c r="M579" s="32">
        <f>IFERROR(IF($B579="","",INDEX(所属情報!$E:$E,MATCH($A579,所属情報!$A:$A,0))),"")</f>
        <v>492221</v>
      </c>
      <c r="N579" s="175" t="str">
        <f t="shared" ref="N579:N642" si="27">IF($C579="","",IF($E579="",$C579,$C579&amp;" ("&amp;$E579&amp;")"))</f>
        <v>浅野　孔 (1)</v>
      </c>
      <c r="O579" s="32" t="str">
        <f t="shared" ref="O579:O642" si="28">IF($D579="","",ASC($D579))</f>
        <v>ｱｻﾉ ｺｳ</v>
      </c>
      <c r="P579" s="175" t="str">
        <f t="shared" ref="P579:P642" si="29">IF($I579="","",UPPER($I579)&amp;" "&amp;UPPER(LEFT($J579,1))&amp;LOWER(RIGHT($J579,LEN($J579)-1))&amp;" ("&amp;MID($G579,3,2)&amp;")")</f>
        <v>ASANO Ko (04)</v>
      </c>
      <c r="Q579" s="175" t="str">
        <f>IFERROR(IF($F579="","",INDEX(リスト!$AL:$AL,MATCH($F579,リスト!$AK:$AK,0))),"")</f>
        <v>24</v>
      </c>
      <c r="R579" s="32" t="str">
        <f>IFERROR(IF($K579="","",INDEX(リスト!$AO:$AO,MATCH($K579,リスト!$AN:$AN,0))),"")</f>
        <v>JPN</v>
      </c>
      <c r="S579" s="32" t="str">
        <f>IF($B579="","",RIGHT($G579*1000+100+COUNTIF($G$2:$G579,$G579),9))</f>
        <v>041111101</v>
      </c>
    </row>
    <row r="580" spans="1:19" ht="18" customHeight="1" x14ac:dyDescent="0.55000000000000004">
      <c r="A580" t="s">
        <v>1031</v>
      </c>
      <c r="B580">
        <v>579</v>
      </c>
      <c r="C580" t="s">
        <v>3618</v>
      </c>
      <c r="D580" t="s">
        <v>3619</v>
      </c>
      <c r="E580">
        <v>1</v>
      </c>
      <c r="F580" t="s">
        <v>153</v>
      </c>
      <c r="G580">
        <v>20040809</v>
      </c>
      <c r="H580" t="s">
        <v>3620</v>
      </c>
      <c r="I580" t="s">
        <v>3621</v>
      </c>
      <c r="J580" t="s">
        <v>1443</v>
      </c>
      <c r="K580" t="s">
        <v>72</v>
      </c>
      <c r="M580" s="32">
        <f>IFERROR(IF($B580="","",INDEX(所属情報!$E:$E,MATCH($A580,所属情報!$A:$A,0))),"")</f>
        <v>492221</v>
      </c>
      <c r="N580" s="175" t="str">
        <f t="shared" si="27"/>
        <v>長葭　遥斗 (1)</v>
      </c>
      <c r="O580" s="32" t="str">
        <f t="shared" si="28"/>
        <v>ﾅｶﾞﾖｼ ﾊﾙﾄ</v>
      </c>
      <c r="P580" s="175" t="str">
        <f t="shared" si="29"/>
        <v>NAGAYOSHI Haruto (04)</v>
      </c>
      <c r="Q580" s="175" t="str">
        <f>IFERROR(IF($F580="","",INDEX(リスト!$AL:$AL,MATCH($F580,リスト!$AK:$AK,0))),"")</f>
        <v>22</v>
      </c>
      <c r="R580" s="32" t="str">
        <f>IFERROR(IF($K580="","",INDEX(リスト!$AO:$AO,MATCH($K580,リスト!$AN:$AN,0))),"")</f>
        <v>JPN</v>
      </c>
      <c r="S580" s="32" t="str">
        <f>IF($B580="","",RIGHT($G580*1000+100+COUNTIF($G$2:$G580,$G580),9))</f>
        <v>040809101</v>
      </c>
    </row>
    <row r="581" spans="1:19" ht="18" customHeight="1" x14ac:dyDescent="0.55000000000000004">
      <c r="A581" t="s">
        <v>1031</v>
      </c>
      <c r="B581">
        <v>580</v>
      </c>
      <c r="C581" t="s">
        <v>3622</v>
      </c>
      <c r="D581" t="s">
        <v>3623</v>
      </c>
      <c r="E581">
        <v>1</v>
      </c>
      <c r="F581" t="s">
        <v>173</v>
      </c>
      <c r="G581">
        <v>20041109</v>
      </c>
      <c r="H581" t="s">
        <v>3624</v>
      </c>
      <c r="I581" t="s">
        <v>3625</v>
      </c>
      <c r="J581" t="s">
        <v>3626</v>
      </c>
      <c r="K581" t="s">
        <v>72</v>
      </c>
      <c r="M581" s="32">
        <f>IFERROR(IF($B581="","",INDEX(所属情報!$E:$E,MATCH($A581,所属情報!$A:$A,0))),"")</f>
        <v>492221</v>
      </c>
      <c r="N581" s="175" t="str">
        <f t="shared" si="27"/>
        <v>土出　真佑斗 (1)</v>
      </c>
      <c r="O581" s="32" t="str">
        <f t="shared" si="28"/>
        <v>ﾂﾁﾃﾞ ﾏﾕﾄ</v>
      </c>
      <c r="P581" s="175" t="str">
        <f t="shared" si="29"/>
        <v>TSUCHIDE Mayuto (04)</v>
      </c>
      <c r="Q581" s="175" t="str">
        <f>IFERROR(IF($F581="","",INDEX(リスト!$AL:$AL,MATCH($F581,リスト!$AK:$AK,0))),"")</f>
        <v>27</v>
      </c>
      <c r="R581" s="32" t="str">
        <f>IFERROR(IF($K581="","",INDEX(リスト!$AO:$AO,MATCH($K581,リスト!$AN:$AN,0))),"")</f>
        <v>JPN</v>
      </c>
      <c r="S581" s="32" t="str">
        <f>IF($B581="","",RIGHT($G581*1000+100+COUNTIF($G$2:$G581,$G581),9))</f>
        <v>041109101</v>
      </c>
    </row>
    <row r="582" spans="1:19" ht="18" customHeight="1" x14ac:dyDescent="0.55000000000000004">
      <c r="A582" t="s">
        <v>1031</v>
      </c>
      <c r="B582">
        <v>581</v>
      </c>
      <c r="C582" t="s">
        <v>3627</v>
      </c>
      <c r="D582" t="s">
        <v>3628</v>
      </c>
      <c r="E582">
        <v>1</v>
      </c>
      <c r="F582" t="s">
        <v>173</v>
      </c>
      <c r="G582">
        <v>20050330</v>
      </c>
      <c r="H582" t="s">
        <v>3629</v>
      </c>
      <c r="I582" t="s">
        <v>3630</v>
      </c>
      <c r="J582" t="s">
        <v>1443</v>
      </c>
      <c r="K582" t="s">
        <v>72</v>
      </c>
      <c r="M582" s="32">
        <f>IFERROR(IF($B582="","",INDEX(所属情報!$E:$E,MATCH($A582,所属情報!$A:$A,0))),"")</f>
        <v>492221</v>
      </c>
      <c r="N582" s="175" t="str">
        <f t="shared" si="27"/>
        <v>伐栗　暖人 (1)</v>
      </c>
      <c r="O582" s="32" t="str">
        <f t="shared" si="28"/>
        <v>ｷﾘｸﾘ ﾊﾙﾄ</v>
      </c>
      <c r="P582" s="175" t="str">
        <f t="shared" si="29"/>
        <v>KIRIKURI Haruto (05)</v>
      </c>
      <c r="Q582" s="175" t="str">
        <f>IFERROR(IF($F582="","",INDEX(リスト!$AL:$AL,MATCH($F582,リスト!$AK:$AK,0))),"")</f>
        <v>27</v>
      </c>
      <c r="R582" s="32" t="str">
        <f>IFERROR(IF($K582="","",INDEX(リスト!$AO:$AO,MATCH($K582,リスト!$AN:$AN,0))),"")</f>
        <v>JPN</v>
      </c>
      <c r="S582" s="32" t="str">
        <f>IF($B582="","",RIGHT($G582*1000+100+COUNTIF($G$2:$G582,$G582),9))</f>
        <v>050330101</v>
      </c>
    </row>
    <row r="583" spans="1:19" ht="18" customHeight="1" x14ac:dyDescent="0.55000000000000004">
      <c r="A583" t="s">
        <v>1031</v>
      </c>
      <c r="B583">
        <v>582</v>
      </c>
      <c r="C583" t="s">
        <v>3631</v>
      </c>
      <c r="D583" t="s">
        <v>3632</v>
      </c>
      <c r="E583">
        <v>1</v>
      </c>
      <c r="F583" t="s">
        <v>161</v>
      </c>
      <c r="G583">
        <v>20001030</v>
      </c>
      <c r="H583" t="s">
        <v>3633</v>
      </c>
      <c r="I583" t="s">
        <v>2042</v>
      </c>
      <c r="J583" t="s">
        <v>3634</v>
      </c>
      <c r="K583" t="s">
        <v>72</v>
      </c>
      <c r="M583" s="32">
        <f>IFERROR(IF($B583="","",INDEX(所属情報!$E:$E,MATCH($A583,所属情報!$A:$A,0))),"")</f>
        <v>492221</v>
      </c>
      <c r="N583" s="175" t="str">
        <f t="shared" si="27"/>
        <v>橋本　真宙 (1)</v>
      </c>
      <c r="O583" s="32" t="str">
        <f t="shared" si="28"/>
        <v>ﾊｼﾓﾄ ﾏﾋﾛ</v>
      </c>
      <c r="P583" s="175" t="str">
        <f t="shared" si="29"/>
        <v>HASHIMOTO Mahiro (00)</v>
      </c>
      <c r="Q583" s="175" t="str">
        <f>IFERROR(IF($F583="","",INDEX(リスト!$AL:$AL,MATCH($F583,リスト!$AK:$AK,0))),"")</f>
        <v>24</v>
      </c>
      <c r="R583" s="32" t="str">
        <f>IFERROR(IF($K583="","",INDEX(リスト!$AO:$AO,MATCH($K583,リスト!$AN:$AN,0))),"")</f>
        <v>JPN</v>
      </c>
      <c r="S583" s="32" t="str">
        <f>IF($B583="","",RIGHT($G583*1000+100+COUNTIF($G$2:$G583,$G583),9))</f>
        <v>001030101</v>
      </c>
    </row>
    <row r="584" spans="1:19" ht="18" customHeight="1" x14ac:dyDescent="0.55000000000000004">
      <c r="A584" t="s">
        <v>1031</v>
      </c>
      <c r="B584">
        <v>583</v>
      </c>
      <c r="C584" t="s">
        <v>3635</v>
      </c>
      <c r="D584" t="s">
        <v>3636</v>
      </c>
      <c r="E584">
        <v>1</v>
      </c>
      <c r="F584" t="s">
        <v>181</v>
      </c>
      <c r="G584">
        <v>20041118</v>
      </c>
      <c r="H584" t="s">
        <v>3637</v>
      </c>
      <c r="I584" t="s">
        <v>1823</v>
      </c>
      <c r="J584" t="s">
        <v>1178</v>
      </c>
      <c r="K584" t="s">
        <v>72</v>
      </c>
      <c r="M584" s="32">
        <f>IFERROR(IF($B584="","",INDEX(所属情報!$E:$E,MATCH($A584,所属情報!$A:$A,0))),"")</f>
        <v>492221</v>
      </c>
      <c r="N584" s="175" t="str">
        <f t="shared" si="27"/>
        <v>佐々木　祥吾 (1)</v>
      </c>
      <c r="O584" s="32" t="str">
        <f t="shared" si="28"/>
        <v>ｻｻｷ ｼｮｳｺﾞ</v>
      </c>
      <c r="P584" s="175" t="str">
        <f t="shared" si="29"/>
        <v>SASAKI Shogo (04)</v>
      </c>
      <c r="Q584" s="175" t="str">
        <f>IFERROR(IF($F584="","",INDEX(リスト!$AL:$AL,MATCH($F584,リスト!$AK:$AK,0))),"")</f>
        <v>29</v>
      </c>
      <c r="R584" s="32" t="str">
        <f>IFERROR(IF($K584="","",INDEX(リスト!$AO:$AO,MATCH($K584,リスト!$AN:$AN,0))),"")</f>
        <v>JPN</v>
      </c>
      <c r="S584" s="32" t="str">
        <f>IF($B584="","",RIGHT($G584*1000+100+COUNTIF($G$2:$G584,$G584),9))</f>
        <v>041118101</v>
      </c>
    </row>
    <row r="585" spans="1:19" ht="18" customHeight="1" x14ac:dyDescent="0.55000000000000004">
      <c r="A585" t="s">
        <v>1031</v>
      </c>
      <c r="B585">
        <v>584</v>
      </c>
      <c r="C585" t="s">
        <v>3638</v>
      </c>
      <c r="D585" t="s">
        <v>3639</v>
      </c>
      <c r="E585">
        <v>1</v>
      </c>
      <c r="F585" t="s">
        <v>169</v>
      </c>
      <c r="G585">
        <v>20040819</v>
      </c>
      <c r="H585" t="s">
        <v>3640</v>
      </c>
      <c r="I585" t="s">
        <v>1291</v>
      </c>
      <c r="J585" t="s">
        <v>3641</v>
      </c>
      <c r="K585" t="s">
        <v>72</v>
      </c>
      <c r="M585" s="32">
        <f>IFERROR(IF($B585="","",INDEX(所属情報!$E:$E,MATCH($A585,所属情報!$A:$A,0))),"")</f>
        <v>492221</v>
      </c>
      <c r="N585" s="175" t="str">
        <f t="shared" si="27"/>
        <v>小島　耀雅 (1)</v>
      </c>
      <c r="O585" s="32" t="str">
        <f t="shared" si="28"/>
        <v>ｺｼﾞﾏ ﾖｳｶﾞ</v>
      </c>
      <c r="P585" s="175" t="str">
        <f t="shared" si="29"/>
        <v>KOJIMA Yoga (04)</v>
      </c>
      <c r="Q585" s="175" t="str">
        <f>IFERROR(IF($F585="","",INDEX(リスト!$AL:$AL,MATCH($F585,リスト!$AK:$AK,0))),"")</f>
        <v>26</v>
      </c>
      <c r="R585" s="32" t="str">
        <f>IFERROR(IF($K585="","",INDEX(リスト!$AO:$AO,MATCH($K585,リスト!$AN:$AN,0))),"")</f>
        <v>JPN</v>
      </c>
      <c r="S585" s="32" t="str">
        <f>IF($B585="","",RIGHT($G585*1000+100+COUNTIF($G$2:$G585,$G585),9))</f>
        <v>040819101</v>
      </c>
    </row>
    <row r="586" spans="1:19" ht="18" customHeight="1" x14ac:dyDescent="0.55000000000000004">
      <c r="A586" t="s">
        <v>1127</v>
      </c>
      <c r="B586">
        <v>585</v>
      </c>
      <c r="C586" t="s">
        <v>3642</v>
      </c>
      <c r="D586" t="s">
        <v>3643</v>
      </c>
      <c r="E586">
        <v>4</v>
      </c>
      <c r="F586" t="s">
        <v>185</v>
      </c>
      <c r="G586">
        <v>20010818</v>
      </c>
      <c r="H586" t="s">
        <v>3644</v>
      </c>
      <c r="I586" t="s">
        <v>2038</v>
      </c>
      <c r="J586" t="s">
        <v>3094</v>
      </c>
      <c r="K586" t="s">
        <v>72</v>
      </c>
      <c r="M586" s="32">
        <f>IFERROR(IF($B586="","",INDEX(所属情報!$E:$E,MATCH($A586,所属情報!$A:$A,0))),"")</f>
        <v>492522</v>
      </c>
      <c r="N586" s="175" t="str">
        <f t="shared" si="27"/>
        <v>安達　蓮 (4)</v>
      </c>
      <c r="O586" s="32" t="str">
        <f t="shared" si="28"/>
        <v>ｱﾀﾞﾁ ﾚﾝ</v>
      </c>
      <c r="P586" s="175" t="str">
        <f t="shared" si="29"/>
        <v>ADACHI Ren (01)</v>
      </c>
      <c r="Q586" s="175" t="str">
        <f>IFERROR(IF($F586="","",INDEX(リスト!$AL:$AL,MATCH($F586,リスト!$AK:$AK,0))),"")</f>
        <v>30</v>
      </c>
      <c r="R586" s="32" t="str">
        <f>IFERROR(IF($K586="","",INDEX(リスト!$AO:$AO,MATCH($K586,リスト!$AN:$AN,0))),"")</f>
        <v>JPN</v>
      </c>
      <c r="S586" s="32" t="str">
        <f>IF($B586="","",RIGHT($G586*1000+100+COUNTIF($G$2:$G586,$G586),9))</f>
        <v>010818101</v>
      </c>
    </row>
    <row r="587" spans="1:19" ht="18" customHeight="1" x14ac:dyDescent="0.55000000000000004">
      <c r="A587" t="s">
        <v>1127</v>
      </c>
      <c r="B587">
        <v>586</v>
      </c>
      <c r="C587" t="s">
        <v>3645</v>
      </c>
      <c r="D587" t="s">
        <v>3646</v>
      </c>
      <c r="E587">
        <v>4</v>
      </c>
      <c r="F587" t="s">
        <v>181</v>
      </c>
      <c r="G587">
        <v>20011022</v>
      </c>
      <c r="H587" t="s">
        <v>3647</v>
      </c>
      <c r="I587" t="s">
        <v>3648</v>
      </c>
      <c r="J587" t="s">
        <v>3649</v>
      </c>
      <c r="K587" t="s">
        <v>72</v>
      </c>
      <c r="M587" s="32">
        <f>IFERROR(IF($B587="","",INDEX(所属情報!$E:$E,MATCH($A587,所属情報!$A:$A,0))),"")</f>
        <v>492522</v>
      </c>
      <c r="N587" s="175" t="str">
        <f t="shared" si="27"/>
        <v>石田　淳人 (4)</v>
      </c>
      <c r="O587" s="32" t="str">
        <f t="shared" si="28"/>
        <v>ｲｼﾀﾞ ｼﾞｭﾝﾄ</v>
      </c>
      <c r="P587" s="175" t="str">
        <f t="shared" si="29"/>
        <v>ISHIDA Junto (01)</v>
      </c>
      <c r="Q587" s="175" t="str">
        <f>IFERROR(IF($F587="","",INDEX(リスト!$AL:$AL,MATCH($F587,リスト!$AK:$AK,0))),"")</f>
        <v>29</v>
      </c>
      <c r="R587" s="32" t="str">
        <f>IFERROR(IF($K587="","",INDEX(リスト!$AO:$AO,MATCH($K587,リスト!$AN:$AN,0))),"")</f>
        <v>JPN</v>
      </c>
      <c r="S587" s="32" t="str">
        <f>IF($B587="","",RIGHT($G587*1000+100+COUNTIF($G$2:$G587,$G587),9))</f>
        <v>011022102</v>
      </c>
    </row>
    <row r="588" spans="1:19" ht="18" customHeight="1" x14ac:dyDescent="0.55000000000000004">
      <c r="A588" t="s">
        <v>1127</v>
      </c>
      <c r="B588">
        <v>587</v>
      </c>
      <c r="C588" t="s">
        <v>3650</v>
      </c>
      <c r="D588" t="s">
        <v>3651</v>
      </c>
      <c r="E588">
        <v>4</v>
      </c>
      <c r="F588" t="s">
        <v>189</v>
      </c>
      <c r="G588">
        <v>20010519</v>
      </c>
      <c r="H588" t="s">
        <v>3652</v>
      </c>
      <c r="I588" t="s">
        <v>3653</v>
      </c>
      <c r="J588" t="s">
        <v>2817</v>
      </c>
      <c r="K588" t="s">
        <v>72</v>
      </c>
      <c r="M588" s="32">
        <f>IFERROR(IF($B588="","",INDEX(所属情報!$E:$E,MATCH($A588,所属情報!$A:$A,0))),"")</f>
        <v>492522</v>
      </c>
      <c r="N588" s="175" t="str">
        <f t="shared" si="27"/>
        <v>市村　知弘 (4)</v>
      </c>
      <c r="O588" s="32" t="str">
        <f t="shared" si="28"/>
        <v>ｲﾁﾑﾗ ﾄﾓﾋﾛ</v>
      </c>
      <c r="P588" s="175" t="str">
        <f t="shared" si="29"/>
        <v>ICHIMURA Tomohiro (01)</v>
      </c>
      <c r="Q588" s="175" t="str">
        <f>IFERROR(IF($F588="","",INDEX(リスト!$AL:$AL,MATCH($F588,リスト!$AK:$AK,0))),"")</f>
        <v>31</v>
      </c>
      <c r="R588" s="32" t="str">
        <f>IFERROR(IF($K588="","",INDEX(リスト!$AO:$AO,MATCH($K588,リスト!$AN:$AN,0))),"")</f>
        <v>JPN</v>
      </c>
      <c r="S588" s="32" t="str">
        <f>IF($B588="","",RIGHT($G588*1000+100+COUNTIF($G$2:$G588,$G588),9))</f>
        <v>010519101</v>
      </c>
    </row>
    <row r="589" spans="1:19" ht="18" customHeight="1" x14ac:dyDescent="0.55000000000000004">
      <c r="A589" t="s">
        <v>1127</v>
      </c>
      <c r="B589">
        <v>588</v>
      </c>
      <c r="C589" t="s">
        <v>3654</v>
      </c>
      <c r="D589" t="s">
        <v>3655</v>
      </c>
      <c r="E589">
        <v>4</v>
      </c>
      <c r="F589" t="s">
        <v>177</v>
      </c>
      <c r="G589">
        <v>20010505</v>
      </c>
      <c r="H589" t="s">
        <v>3656</v>
      </c>
      <c r="I589" t="s">
        <v>3657</v>
      </c>
      <c r="J589" t="s">
        <v>2342</v>
      </c>
      <c r="K589" t="s">
        <v>72</v>
      </c>
      <c r="M589" s="32">
        <f>IFERROR(IF($B589="","",INDEX(所属情報!$E:$E,MATCH($A589,所属情報!$A:$A,0))),"")</f>
        <v>492522</v>
      </c>
      <c r="N589" s="175" t="str">
        <f t="shared" si="27"/>
        <v>上田　巴瑠 (4)</v>
      </c>
      <c r="O589" s="32" t="str">
        <f t="shared" si="28"/>
        <v>ｳｴﾀﾞ ﾊﾙ</v>
      </c>
      <c r="P589" s="175" t="str">
        <f t="shared" si="29"/>
        <v>UEDA Haru (01)</v>
      </c>
      <c r="Q589" s="175" t="str">
        <f>IFERROR(IF($F589="","",INDEX(リスト!$AL:$AL,MATCH($F589,リスト!$AK:$AK,0))),"")</f>
        <v>28</v>
      </c>
      <c r="R589" s="32" t="str">
        <f>IFERROR(IF($K589="","",INDEX(リスト!$AO:$AO,MATCH($K589,リスト!$AN:$AN,0))),"")</f>
        <v>JPN</v>
      </c>
      <c r="S589" s="32" t="str">
        <f>IF($B589="","",RIGHT($G589*1000+100+COUNTIF($G$2:$G589,$G589),9))</f>
        <v>010505101</v>
      </c>
    </row>
    <row r="590" spans="1:19" ht="18" customHeight="1" x14ac:dyDescent="0.55000000000000004">
      <c r="A590" t="s">
        <v>1127</v>
      </c>
      <c r="B590">
        <v>589</v>
      </c>
      <c r="C590" t="s">
        <v>3658</v>
      </c>
      <c r="D590" t="s">
        <v>3659</v>
      </c>
      <c r="E590">
        <v>4</v>
      </c>
      <c r="F590" t="s">
        <v>165</v>
      </c>
      <c r="G590">
        <v>20011014</v>
      </c>
      <c r="H590" t="s">
        <v>3660</v>
      </c>
      <c r="I590" t="s">
        <v>3661</v>
      </c>
      <c r="J590" t="s">
        <v>2188</v>
      </c>
      <c r="K590" t="s">
        <v>72</v>
      </c>
      <c r="M590" s="32">
        <f>IFERROR(IF($B590="","",INDEX(所属情報!$E:$E,MATCH($A590,所属情報!$A:$A,0))),"")</f>
        <v>492522</v>
      </c>
      <c r="N590" s="175" t="str">
        <f t="shared" si="27"/>
        <v>小長谷　健登 (4)</v>
      </c>
      <c r="O590" s="32" t="str">
        <f t="shared" si="28"/>
        <v>ｵﾊﾞｾ ｹﾝﾄ</v>
      </c>
      <c r="P590" s="175" t="str">
        <f t="shared" si="29"/>
        <v>OBASE Kento (01)</v>
      </c>
      <c r="Q590" s="175" t="str">
        <f>IFERROR(IF($F590="","",INDEX(リスト!$AL:$AL,MATCH($F590,リスト!$AK:$AK,0))),"")</f>
        <v>25</v>
      </c>
      <c r="R590" s="32" t="str">
        <f>IFERROR(IF($K590="","",INDEX(リスト!$AO:$AO,MATCH($K590,リスト!$AN:$AN,0))),"")</f>
        <v>JPN</v>
      </c>
      <c r="S590" s="32" t="str">
        <f>IF($B590="","",RIGHT($G590*1000+100+COUNTIF($G$2:$G590,$G590),9))</f>
        <v>011014101</v>
      </c>
    </row>
    <row r="591" spans="1:19" ht="18" customHeight="1" x14ac:dyDescent="0.55000000000000004">
      <c r="A591" t="s">
        <v>1127</v>
      </c>
      <c r="B591">
        <v>590</v>
      </c>
      <c r="C591" t="s">
        <v>3662</v>
      </c>
      <c r="D591" t="s">
        <v>3663</v>
      </c>
      <c r="E591">
        <v>4</v>
      </c>
      <c r="F591" t="s">
        <v>173</v>
      </c>
      <c r="G591">
        <v>20010519</v>
      </c>
      <c r="H591" t="s">
        <v>3664</v>
      </c>
      <c r="I591" t="s">
        <v>3665</v>
      </c>
      <c r="J591" t="s">
        <v>1359</v>
      </c>
      <c r="K591" t="s">
        <v>72</v>
      </c>
      <c r="M591" s="32">
        <f>IFERROR(IF($B591="","",INDEX(所属情報!$E:$E,MATCH($A591,所属情報!$A:$A,0))),"")</f>
        <v>492522</v>
      </c>
      <c r="N591" s="175" t="str">
        <f t="shared" si="27"/>
        <v>折田　晃清 (4)</v>
      </c>
      <c r="O591" s="32" t="str">
        <f t="shared" si="28"/>
        <v>ｵﾘﾀ ｺｳｾｲ</v>
      </c>
      <c r="P591" s="175" t="str">
        <f t="shared" si="29"/>
        <v>ORITA Kosei (01)</v>
      </c>
      <c r="Q591" s="175" t="str">
        <f>IFERROR(IF($F591="","",INDEX(リスト!$AL:$AL,MATCH($F591,リスト!$AK:$AK,0))),"")</f>
        <v>27</v>
      </c>
      <c r="R591" s="32" t="str">
        <f>IFERROR(IF($K591="","",INDEX(リスト!$AO:$AO,MATCH($K591,リスト!$AN:$AN,0))),"")</f>
        <v>JPN</v>
      </c>
      <c r="S591" s="32" t="str">
        <f>IF($B591="","",RIGHT($G591*1000+100+COUNTIF($G$2:$G591,$G591),9))</f>
        <v>010519102</v>
      </c>
    </row>
    <row r="592" spans="1:19" ht="18" customHeight="1" x14ac:dyDescent="0.55000000000000004">
      <c r="A592" t="s">
        <v>1127</v>
      </c>
      <c r="B592">
        <v>591</v>
      </c>
      <c r="C592" t="s">
        <v>3666</v>
      </c>
      <c r="D592" t="s">
        <v>3667</v>
      </c>
      <c r="E592">
        <v>4</v>
      </c>
      <c r="F592" t="s">
        <v>173</v>
      </c>
      <c r="G592">
        <v>20020323</v>
      </c>
      <c r="H592" t="s">
        <v>3668</v>
      </c>
      <c r="I592" t="s">
        <v>3569</v>
      </c>
      <c r="J592" t="s">
        <v>2862</v>
      </c>
      <c r="K592" t="s">
        <v>72</v>
      </c>
      <c r="M592" s="32">
        <f>IFERROR(IF($B592="","",INDEX(所属情報!$E:$E,MATCH($A592,所属情報!$A:$A,0))),"")</f>
        <v>492522</v>
      </c>
      <c r="N592" s="175" t="str">
        <f t="shared" si="27"/>
        <v>兼光　遥己 (4)</v>
      </c>
      <c r="O592" s="32" t="str">
        <f t="shared" si="28"/>
        <v>ｶﾈﾐﾂ ﾊﾙｷ</v>
      </c>
      <c r="P592" s="175" t="str">
        <f t="shared" si="29"/>
        <v>KANEMITSU Haruki (02)</v>
      </c>
      <c r="Q592" s="175" t="str">
        <f>IFERROR(IF($F592="","",INDEX(リスト!$AL:$AL,MATCH($F592,リスト!$AK:$AK,0))),"")</f>
        <v>27</v>
      </c>
      <c r="R592" s="32" t="str">
        <f>IFERROR(IF($K592="","",INDEX(リスト!$AO:$AO,MATCH($K592,リスト!$AN:$AN,0))),"")</f>
        <v>JPN</v>
      </c>
      <c r="S592" s="32" t="str">
        <f>IF($B592="","",RIGHT($G592*1000+100+COUNTIF($G$2:$G592,$G592),9))</f>
        <v>020323101</v>
      </c>
    </row>
    <row r="593" spans="1:19" ht="18" customHeight="1" x14ac:dyDescent="0.55000000000000004">
      <c r="A593" t="s">
        <v>1127</v>
      </c>
      <c r="B593">
        <v>592</v>
      </c>
      <c r="C593" t="s">
        <v>3669</v>
      </c>
      <c r="D593" t="s">
        <v>3670</v>
      </c>
      <c r="E593">
        <v>4</v>
      </c>
      <c r="F593" t="s">
        <v>177</v>
      </c>
      <c r="G593">
        <v>20020202</v>
      </c>
      <c r="H593" t="s">
        <v>3671</v>
      </c>
      <c r="I593" t="s">
        <v>3672</v>
      </c>
      <c r="J593" t="s">
        <v>3673</v>
      </c>
      <c r="K593" t="s">
        <v>72</v>
      </c>
      <c r="M593" s="32">
        <f>IFERROR(IF($B593="","",INDEX(所属情報!$E:$E,MATCH($A593,所属情報!$A:$A,0))),"")</f>
        <v>492522</v>
      </c>
      <c r="N593" s="175" t="str">
        <f t="shared" si="27"/>
        <v>亀石　明信 (4)</v>
      </c>
      <c r="O593" s="32" t="str">
        <f t="shared" si="28"/>
        <v>ｶﾒｲｼ ｱｷﾉﾌﾞ</v>
      </c>
      <c r="P593" s="175" t="str">
        <f t="shared" si="29"/>
        <v>KAMEISHI Akinobu (02)</v>
      </c>
      <c r="Q593" s="175" t="str">
        <f>IFERROR(IF($F593="","",INDEX(リスト!$AL:$AL,MATCH($F593,リスト!$AK:$AK,0))),"")</f>
        <v>28</v>
      </c>
      <c r="R593" s="32" t="str">
        <f>IFERROR(IF($K593="","",INDEX(リスト!$AO:$AO,MATCH($K593,リスト!$AN:$AN,0))),"")</f>
        <v>JPN</v>
      </c>
      <c r="S593" s="32" t="str">
        <f>IF($B593="","",RIGHT($G593*1000+100+COUNTIF($G$2:$G593,$G593),9))</f>
        <v>020202102</v>
      </c>
    </row>
    <row r="594" spans="1:19" ht="18" customHeight="1" x14ac:dyDescent="0.55000000000000004">
      <c r="A594" t="s">
        <v>1127</v>
      </c>
      <c r="B594">
        <v>593</v>
      </c>
      <c r="C594" t="s">
        <v>3674</v>
      </c>
      <c r="D594" t="s">
        <v>3675</v>
      </c>
      <c r="E594">
        <v>4</v>
      </c>
      <c r="F594" t="s">
        <v>165</v>
      </c>
      <c r="G594">
        <v>20020118</v>
      </c>
      <c r="H594" t="s">
        <v>3676</v>
      </c>
      <c r="I594" t="s">
        <v>3677</v>
      </c>
      <c r="J594" t="s">
        <v>1312</v>
      </c>
      <c r="K594" t="s">
        <v>72</v>
      </c>
      <c r="M594" s="32">
        <f>IFERROR(IF($B594="","",INDEX(所属情報!$E:$E,MATCH($A594,所属情報!$A:$A,0))),"")</f>
        <v>492522</v>
      </c>
      <c r="N594" s="175" t="str">
        <f t="shared" si="27"/>
        <v>川北　脩斗 (4)</v>
      </c>
      <c r="O594" s="32" t="str">
        <f t="shared" si="28"/>
        <v>ｶﾜｷﾀ ｼｭｳﾄ</v>
      </c>
      <c r="P594" s="175" t="str">
        <f t="shared" si="29"/>
        <v>KAWAKITA Shuto (02)</v>
      </c>
      <c r="Q594" s="175" t="str">
        <f>IFERROR(IF($F594="","",INDEX(リスト!$AL:$AL,MATCH($F594,リスト!$AK:$AK,0))),"")</f>
        <v>25</v>
      </c>
      <c r="R594" s="32" t="str">
        <f>IFERROR(IF($K594="","",INDEX(リスト!$AO:$AO,MATCH($K594,リスト!$AN:$AN,0))),"")</f>
        <v>JPN</v>
      </c>
      <c r="S594" s="32" t="str">
        <f>IF($B594="","",RIGHT($G594*1000+100+COUNTIF($G$2:$G594,$G594),9))</f>
        <v>020118101</v>
      </c>
    </row>
    <row r="595" spans="1:19" ht="18" customHeight="1" x14ac:dyDescent="0.55000000000000004">
      <c r="A595" t="s">
        <v>1127</v>
      </c>
      <c r="B595">
        <v>594</v>
      </c>
      <c r="C595" t="s">
        <v>3678</v>
      </c>
      <c r="D595" t="s">
        <v>3679</v>
      </c>
      <c r="E595">
        <v>4</v>
      </c>
      <c r="F595" t="s">
        <v>169</v>
      </c>
      <c r="G595">
        <v>20010910</v>
      </c>
      <c r="H595" t="s">
        <v>3680</v>
      </c>
      <c r="I595" t="s">
        <v>3681</v>
      </c>
      <c r="J595" t="s">
        <v>1243</v>
      </c>
      <c r="K595" t="s">
        <v>72</v>
      </c>
      <c r="M595" s="32">
        <f>IFERROR(IF($B595="","",INDEX(所属情報!$E:$E,MATCH($A595,所属情報!$A:$A,0))),"")</f>
        <v>492522</v>
      </c>
      <c r="N595" s="175" t="str">
        <f t="shared" si="27"/>
        <v>小谷　陸 (4)</v>
      </c>
      <c r="O595" s="32" t="str">
        <f t="shared" si="28"/>
        <v>ｺﾀﾆ ﾘｸ</v>
      </c>
      <c r="P595" s="175" t="str">
        <f t="shared" si="29"/>
        <v>KOTANI Riku (01)</v>
      </c>
      <c r="Q595" s="175" t="str">
        <f>IFERROR(IF($F595="","",INDEX(リスト!$AL:$AL,MATCH($F595,リスト!$AK:$AK,0))),"")</f>
        <v>26</v>
      </c>
      <c r="R595" s="32" t="str">
        <f>IFERROR(IF($K595="","",INDEX(リスト!$AO:$AO,MATCH($K595,リスト!$AN:$AN,0))),"")</f>
        <v>JPN</v>
      </c>
      <c r="S595" s="32" t="str">
        <f>IF($B595="","",RIGHT($G595*1000+100+COUNTIF($G$2:$G595,$G595),9))</f>
        <v>010910101</v>
      </c>
    </row>
    <row r="596" spans="1:19" ht="18" customHeight="1" x14ac:dyDescent="0.55000000000000004">
      <c r="A596" t="s">
        <v>1127</v>
      </c>
      <c r="B596">
        <v>595</v>
      </c>
      <c r="C596" t="s">
        <v>3682</v>
      </c>
      <c r="D596" t="s">
        <v>3683</v>
      </c>
      <c r="E596">
        <v>4</v>
      </c>
      <c r="F596" t="s">
        <v>169</v>
      </c>
      <c r="G596">
        <v>20011102</v>
      </c>
      <c r="H596" t="s">
        <v>3684</v>
      </c>
      <c r="I596" t="s">
        <v>1316</v>
      </c>
      <c r="J596" t="s">
        <v>1420</v>
      </c>
      <c r="K596" t="s">
        <v>72</v>
      </c>
      <c r="M596" s="32">
        <f>IFERROR(IF($B596="","",INDEX(所属情報!$E:$E,MATCH($A596,所属情報!$A:$A,0))),"")</f>
        <v>492522</v>
      </c>
      <c r="N596" s="175" t="str">
        <f t="shared" si="27"/>
        <v>佐藤　蒼志 (4)</v>
      </c>
      <c r="O596" s="32" t="str">
        <f t="shared" si="28"/>
        <v>ｻﾄｳ ｿｳｼ</v>
      </c>
      <c r="P596" s="175" t="str">
        <f t="shared" si="29"/>
        <v>SATO Soshi (01)</v>
      </c>
      <c r="Q596" s="175" t="str">
        <f>IFERROR(IF($F596="","",INDEX(リスト!$AL:$AL,MATCH($F596,リスト!$AK:$AK,0))),"")</f>
        <v>26</v>
      </c>
      <c r="R596" s="32" t="str">
        <f>IFERROR(IF($K596="","",INDEX(リスト!$AO:$AO,MATCH($K596,リスト!$AN:$AN,0))),"")</f>
        <v>JPN</v>
      </c>
      <c r="S596" s="32" t="str">
        <f>IF($B596="","",RIGHT($G596*1000+100+COUNTIF($G$2:$G596,$G596),9))</f>
        <v>011102102</v>
      </c>
    </row>
    <row r="597" spans="1:19" ht="18" customHeight="1" x14ac:dyDescent="0.55000000000000004">
      <c r="A597" t="s">
        <v>1127</v>
      </c>
      <c r="B597">
        <v>596</v>
      </c>
      <c r="C597" t="s">
        <v>3685</v>
      </c>
      <c r="D597" t="s">
        <v>3686</v>
      </c>
      <c r="E597">
        <v>4</v>
      </c>
      <c r="F597" t="s">
        <v>137</v>
      </c>
      <c r="G597">
        <v>20010428</v>
      </c>
      <c r="H597" t="s">
        <v>3687</v>
      </c>
      <c r="I597" t="s">
        <v>1242</v>
      </c>
      <c r="J597" t="s">
        <v>1687</v>
      </c>
      <c r="K597" t="s">
        <v>72</v>
      </c>
      <c r="M597" s="32">
        <f>IFERROR(IF($B597="","",INDEX(所属情報!$E:$E,MATCH($A597,所属情報!$A:$A,0))),"")</f>
        <v>492522</v>
      </c>
      <c r="N597" s="175" t="str">
        <f t="shared" si="27"/>
        <v>清水　翔暉 (4)</v>
      </c>
      <c r="O597" s="32" t="str">
        <f t="shared" si="28"/>
        <v>ｼﾐｽﾞ ｼｮｳｷ</v>
      </c>
      <c r="P597" s="175" t="str">
        <f t="shared" si="29"/>
        <v>SHIMIZU Shoki (01)</v>
      </c>
      <c r="Q597" s="175" t="str">
        <f>IFERROR(IF($F597="","",INDEX(リスト!$AL:$AL,MATCH($F597,リスト!$AK:$AK,0))),"")</f>
        <v>18</v>
      </c>
      <c r="R597" s="32" t="str">
        <f>IFERROR(IF($K597="","",INDEX(リスト!$AO:$AO,MATCH($K597,リスト!$AN:$AN,0))),"")</f>
        <v>JPN</v>
      </c>
      <c r="S597" s="32" t="str">
        <f>IF($B597="","",RIGHT($G597*1000+100+COUNTIF($G$2:$G597,$G597),9))</f>
        <v>010428101</v>
      </c>
    </row>
    <row r="598" spans="1:19" ht="18" customHeight="1" x14ac:dyDescent="0.55000000000000004">
      <c r="A598" t="s">
        <v>1127</v>
      </c>
      <c r="B598">
        <v>597</v>
      </c>
      <c r="C598" t="s">
        <v>3688</v>
      </c>
      <c r="D598" t="s">
        <v>3689</v>
      </c>
      <c r="E598">
        <v>4</v>
      </c>
      <c r="F598" t="s">
        <v>189</v>
      </c>
      <c r="G598">
        <v>20020211</v>
      </c>
      <c r="H598" t="s">
        <v>3690</v>
      </c>
      <c r="I598" t="s">
        <v>3691</v>
      </c>
      <c r="J598" t="s">
        <v>1947</v>
      </c>
      <c r="K598" t="s">
        <v>72</v>
      </c>
      <c r="M598" s="32">
        <f>IFERROR(IF($B598="","",INDEX(所属情報!$E:$E,MATCH($A598,所属情報!$A:$A,0))),"")</f>
        <v>492522</v>
      </c>
      <c r="N598" s="175" t="str">
        <f t="shared" si="27"/>
        <v>杉信　光 (4)</v>
      </c>
      <c r="O598" s="32" t="str">
        <f t="shared" si="28"/>
        <v>ｽｷﾞﾉﾌﾞ ﾋｶﾙ</v>
      </c>
      <c r="P598" s="175" t="str">
        <f t="shared" si="29"/>
        <v>SUGINOBU Hikaru (02)</v>
      </c>
      <c r="Q598" s="175" t="str">
        <f>IFERROR(IF($F598="","",INDEX(リスト!$AL:$AL,MATCH($F598,リスト!$AK:$AK,0))),"")</f>
        <v>31</v>
      </c>
      <c r="R598" s="32" t="str">
        <f>IFERROR(IF($K598="","",INDEX(リスト!$AO:$AO,MATCH($K598,リスト!$AN:$AN,0))),"")</f>
        <v>JPN</v>
      </c>
      <c r="S598" s="32" t="str">
        <f>IF($B598="","",RIGHT($G598*1000+100+COUNTIF($G$2:$G598,$G598),9))</f>
        <v>020211101</v>
      </c>
    </row>
    <row r="599" spans="1:19" ht="18" customHeight="1" x14ac:dyDescent="0.55000000000000004">
      <c r="A599" t="s">
        <v>1127</v>
      </c>
      <c r="B599">
        <v>598</v>
      </c>
      <c r="C599" t="s">
        <v>3692</v>
      </c>
      <c r="D599" t="s">
        <v>3693</v>
      </c>
      <c r="E599">
        <v>4</v>
      </c>
      <c r="F599" t="s">
        <v>165</v>
      </c>
      <c r="G599">
        <v>20020329</v>
      </c>
      <c r="H599" t="s">
        <v>3694</v>
      </c>
      <c r="I599" t="s">
        <v>3695</v>
      </c>
      <c r="J599" t="s">
        <v>3696</v>
      </c>
      <c r="K599" t="s">
        <v>72</v>
      </c>
      <c r="M599" s="32">
        <f>IFERROR(IF($B599="","",INDEX(所属情報!$E:$E,MATCH($A599,所属情報!$A:$A,0))),"")</f>
        <v>492522</v>
      </c>
      <c r="N599" s="175" t="str">
        <f t="shared" si="27"/>
        <v>田口　龍 (4)</v>
      </c>
      <c r="O599" s="32" t="str">
        <f t="shared" si="28"/>
        <v>ﾀｸﾞﾁ ﾛﾝ</v>
      </c>
      <c r="P599" s="175" t="str">
        <f t="shared" si="29"/>
        <v>TAGUCHI Ron (02)</v>
      </c>
      <c r="Q599" s="175" t="str">
        <f>IFERROR(IF($F599="","",INDEX(リスト!$AL:$AL,MATCH($F599,リスト!$AK:$AK,0))),"")</f>
        <v>25</v>
      </c>
      <c r="R599" s="32" t="str">
        <f>IFERROR(IF($K599="","",INDEX(リスト!$AO:$AO,MATCH($K599,リスト!$AN:$AN,0))),"")</f>
        <v>JPN</v>
      </c>
      <c r="S599" s="32" t="str">
        <f>IF($B599="","",RIGHT($G599*1000+100+COUNTIF($G$2:$G599,$G599),9))</f>
        <v>020329101</v>
      </c>
    </row>
    <row r="600" spans="1:19" ht="18" customHeight="1" x14ac:dyDescent="0.55000000000000004">
      <c r="A600" t="s">
        <v>1127</v>
      </c>
      <c r="B600">
        <v>599</v>
      </c>
      <c r="C600" t="s">
        <v>3697</v>
      </c>
      <c r="D600" t="s">
        <v>3698</v>
      </c>
      <c r="E600">
        <v>4</v>
      </c>
      <c r="F600" t="s">
        <v>197</v>
      </c>
      <c r="G600">
        <v>20010811</v>
      </c>
      <c r="H600" t="s">
        <v>3699</v>
      </c>
      <c r="I600" t="s">
        <v>3700</v>
      </c>
      <c r="J600" t="s">
        <v>3701</v>
      </c>
      <c r="K600" t="s">
        <v>72</v>
      </c>
      <c r="M600" s="32">
        <f>IFERROR(IF($B600="","",INDEX(所属情報!$E:$E,MATCH($A600,所属情報!$A:$A,0))),"")</f>
        <v>492522</v>
      </c>
      <c r="N600" s="175" t="str">
        <f t="shared" si="27"/>
        <v>竹谷　幸希也 (4)</v>
      </c>
      <c r="O600" s="32" t="str">
        <f t="shared" si="28"/>
        <v>ﾀｹﾀﾆ ﾕｷﾔ</v>
      </c>
      <c r="P600" s="175" t="str">
        <f t="shared" si="29"/>
        <v>TAKETANI Yukiya (01)</v>
      </c>
      <c r="Q600" s="175" t="str">
        <f>IFERROR(IF($F600="","",INDEX(リスト!$AL:$AL,MATCH($F600,リスト!$AK:$AK,0))),"")</f>
        <v>33</v>
      </c>
      <c r="R600" s="32" t="str">
        <f>IFERROR(IF($K600="","",INDEX(リスト!$AO:$AO,MATCH($K600,リスト!$AN:$AN,0))),"")</f>
        <v>JPN</v>
      </c>
      <c r="S600" s="32" t="str">
        <f>IF($B600="","",RIGHT($G600*1000+100+COUNTIF($G$2:$G600,$G600),9))</f>
        <v>010811101</v>
      </c>
    </row>
    <row r="601" spans="1:19" ht="18" customHeight="1" x14ac:dyDescent="0.55000000000000004">
      <c r="A601" t="s">
        <v>1127</v>
      </c>
      <c r="B601">
        <v>600</v>
      </c>
      <c r="C601" t="s">
        <v>3702</v>
      </c>
      <c r="D601" t="s">
        <v>3703</v>
      </c>
      <c r="E601">
        <v>4</v>
      </c>
      <c r="F601" t="s">
        <v>165</v>
      </c>
      <c r="G601">
        <v>20020216</v>
      </c>
      <c r="H601" t="s">
        <v>3704</v>
      </c>
      <c r="I601" t="s">
        <v>2223</v>
      </c>
      <c r="J601" t="s">
        <v>3102</v>
      </c>
      <c r="K601" t="s">
        <v>72</v>
      </c>
      <c r="M601" s="32">
        <f>IFERROR(IF($B601="","",INDEX(所属情報!$E:$E,MATCH($A601,所属情報!$A:$A,0))),"")</f>
        <v>492522</v>
      </c>
      <c r="N601" s="175" t="str">
        <f t="shared" si="27"/>
        <v>田邉　昇 (4)</v>
      </c>
      <c r="O601" s="32" t="str">
        <f t="shared" si="28"/>
        <v>ﾀﾅﾍﾞ ｼｮｳ</v>
      </c>
      <c r="P601" s="175" t="str">
        <f t="shared" si="29"/>
        <v>TANABE Sho (02)</v>
      </c>
      <c r="Q601" s="175" t="str">
        <f>IFERROR(IF($F601="","",INDEX(リスト!$AL:$AL,MATCH($F601,リスト!$AK:$AK,0))),"")</f>
        <v>25</v>
      </c>
      <c r="R601" s="32" t="str">
        <f>IFERROR(IF($K601="","",INDEX(リスト!$AO:$AO,MATCH($K601,リスト!$AN:$AN,0))),"")</f>
        <v>JPN</v>
      </c>
      <c r="S601" s="32" t="str">
        <f>IF($B601="","",RIGHT($G601*1000+100+COUNTIF($G$2:$G601,$G601),9))</f>
        <v>020216101</v>
      </c>
    </row>
    <row r="602" spans="1:19" ht="18" customHeight="1" x14ac:dyDescent="0.55000000000000004">
      <c r="A602" t="s">
        <v>1127</v>
      </c>
      <c r="B602">
        <v>601</v>
      </c>
      <c r="C602" t="s">
        <v>3705</v>
      </c>
      <c r="D602" t="s">
        <v>3706</v>
      </c>
      <c r="E602">
        <v>4</v>
      </c>
      <c r="F602" t="s">
        <v>165</v>
      </c>
      <c r="G602">
        <v>20010611</v>
      </c>
      <c r="H602" t="s">
        <v>3707</v>
      </c>
      <c r="I602" t="s">
        <v>2223</v>
      </c>
      <c r="J602" t="s">
        <v>1938</v>
      </c>
      <c r="K602" t="s">
        <v>72</v>
      </c>
      <c r="M602" s="32">
        <f>IFERROR(IF($B602="","",INDEX(所属情報!$E:$E,MATCH($A602,所属情報!$A:$A,0))),"")</f>
        <v>492522</v>
      </c>
      <c r="N602" s="175" t="str">
        <f t="shared" si="27"/>
        <v>田邉　雄大 (4)</v>
      </c>
      <c r="O602" s="32" t="str">
        <f t="shared" si="28"/>
        <v>ﾀﾅﾍﾞ ﾕｳﾀﾞｲ</v>
      </c>
      <c r="P602" s="175" t="str">
        <f t="shared" si="29"/>
        <v>TANABE Yudai (01)</v>
      </c>
      <c r="Q602" s="175" t="str">
        <f>IFERROR(IF($F602="","",INDEX(リスト!$AL:$AL,MATCH($F602,リスト!$AK:$AK,0))),"")</f>
        <v>25</v>
      </c>
      <c r="R602" s="32" t="str">
        <f>IFERROR(IF($K602="","",INDEX(リスト!$AO:$AO,MATCH($K602,リスト!$AN:$AN,0))),"")</f>
        <v>JPN</v>
      </c>
      <c r="S602" s="32" t="str">
        <f>IF($B602="","",RIGHT($G602*1000+100+COUNTIF($G$2:$G602,$G602),9))</f>
        <v>010611103</v>
      </c>
    </row>
    <row r="603" spans="1:19" ht="18" customHeight="1" x14ac:dyDescent="0.55000000000000004">
      <c r="A603" t="s">
        <v>1127</v>
      </c>
      <c r="B603">
        <v>602</v>
      </c>
      <c r="C603" t="s">
        <v>3708</v>
      </c>
      <c r="D603" t="s">
        <v>3709</v>
      </c>
      <c r="E603">
        <v>4</v>
      </c>
      <c r="F603" t="s">
        <v>169</v>
      </c>
      <c r="G603">
        <v>20011207</v>
      </c>
      <c r="H603" t="s">
        <v>3710</v>
      </c>
      <c r="I603" t="s">
        <v>3711</v>
      </c>
      <c r="J603" t="s">
        <v>3712</v>
      </c>
      <c r="K603" t="s">
        <v>72</v>
      </c>
      <c r="M603" s="32">
        <f>IFERROR(IF($B603="","",INDEX(所属情報!$E:$E,MATCH($A603,所属情報!$A:$A,0))),"")</f>
        <v>492522</v>
      </c>
      <c r="N603" s="175" t="str">
        <f t="shared" si="27"/>
        <v>谷川　開智 (4)</v>
      </c>
      <c r="O603" s="32" t="str">
        <f t="shared" si="28"/>
        <v>ﾀﾆｶﾞﾜ ｶｲﾁ</v>
      </c>
      <c r="P603" s="175" t="str">
        <f t="shared" si="29"/>
        <v>TANIGAWA Kaichi (01)</v>
      </c>
      <c r="Q603" s="175" t="str">
        <f>IFERROR(IF($F603="","",INDEX(リスト!$AL:$AL,MATCH($F603,リスト!$AK:$AK,0))),"")</f>
        <v>26</v>
      </c>
      <c r="R603" s="32" t="str">
        <f>IFERROR(IF($K603="","",INDEX(リスト!$AO:$AO,MATCH($K603,リスト!$AN:$AN,0))),"")</f>
        <v>JPN</v>
      </c>
      <c r="S603" s="32" t="str">
        <f>IF($B603="","",RIGHT($G603*1000+100+COUNTIF($G$2:$G603,$G603),9))</f>
        <v>011207102</v>
      </c>
    </row>
    <row r="604" spans="1:19" ht="18" customHeight="1" x14ac:dyDescent="0.55000000000000004">
      <c r="A604" t="s">
        <v>1127</v>
      </c>
      <c r="B604">
        <v>603</v>
      </c>
      <c r="C604" t="s">
        <v>3713</v>
      </c>
      <c r="D604" t="s">
        <v>3714</v>
      </c>
      <c r="E604">
        <v>4</v>
      </c>
      <c r="F604" t="s">
        <v>169</v>
      </c>
      <c r="G604">
        <v>20020312</v>
      </c>
      <c r="H604" t="s">
        <v>3715</v>
      </c>
      <c r="I604" t="s">
        <v>3716</v>
      </c>
      <c r="J604" t="s">
        <v>1312</v>
      </c>
      <c r="K604" t="s">
        <v>72</v>
      </c>
      <c r="M604" s="32">
        <f>IFERROR(IF($B604="","",INDEX(所属情報!$E:$E,MATCH($A604,所属情報!$A:$A,0))),"")</f>
        <v>492522</v>
      </c>
      <c r="N604" s="175" t="str">
        <f t="shared" si="27"/>
        <v>千坂　柊人 (4)</v>
      </c>
      <c r="O604" s="32" t="str">
        <f t="shared" si="28"/>
        <v>ﾁｻｶ ｼｭｳﾄ</v>
      </c>
      <c r="P604" s="175" t="str">
        <f t="shared" si="29"/>
        <v>CHISAKA Shuto (02)</v>
      </c>
      <c r="Q604" s="175" t="str">
        <f>IFERROR(IF($F604="","",INDEX(リスト!$AL:$AL,MATCH($F604,リスト!$AK:$AK,0))),"")</f>
        <v>26</v>
      </c>
      <c r="R604" s="32" t="str">
        <f>IFERROR(IF($K604="","",INDEX(リスト!$AO:$AO,MATCH($K604,リスト!$AN:$AN,0))),"")</f>
        <v>JPN</v>
      </c>
      <c r="S604" s="32" t="str">
        <f>IF($B604="","",RIGHT($G604*1000+100+COUNTIF($G$2:$G604,$G604),9))</f>
        <v>020312101</v>
      </c>
    </row>
    <row r="605" spans="1:19" ht="18" customHeight="1" x14ac:dyDescent="0.55000000000000004">
      <c r="A605" t="s">
        <v>1127</v>
      </c>
      <c r="B605">
        <v>604</v>
      </c>
      <c r="C605" t="s">
        <v>3717</v>
      </c>
      <c r="D605" t="s">
        <v>3718</v>
      </c>
      <c r="E605">
        <v>4</v>
      </c>
      <c r="F605" t="s">
        <v>165</v>
      </c>
      <c r="G605">
        <v>20010705</v>
      </c>
      <c r="H605" t="s">
        <v>3719</v>
      </c>
      <c r="I605" t="s">
        <v>3720</v>
      </c>
      <c r="J605" t="s">
        <v>2554</v>
      </c>
      <c r="K605" t="s">
        <v>72</v>
      </c>
      <c r="M605" s="32">
        <f>IFERROR(IF($B605="","",INDEX(所属情報!$E:$E,MATCH($A605,所属情報!$A:$A,0))),"")</f>
        <v>492522</v>
      </c>
      <c r="N605" s="175" t="str">
        <f t="shared" si="27"/>
        <v>富田　惇史 (4)</v>
      </c>
      <c r="O605" s="32" t="str">
        <f t="shared" si="28"/>
        <v>ﾄﾐﾀ ｱﾂｼ</v>
      </c>
      <c r="P605" s="175" t="str">
        <f t="shared" si="29"/>
        <v>TOMITA Atsushi (01)</v>
      </c>
      <c r="Q605" s="175" t="str">
        <f>IFERROR(IF($F605="","",INDEX(リスト!$AL:$AL,MATCH($F605,リスト!$AK:$AK,0))),"")</f>
        <v>25</v>
      </c>
      <c r="R605" s="32" t="str">
        <f>IFERROR(IF($K605="","",INDEX(リスト!$AO:$AO,MATCH($K605,リスト!$AN:$AN,0))),"")</f>
        <v>JPN</v>
      </c>
      <c r="S605" s="32" t="str">
        <f>IF($B605="","",RIGHT($G605*1000+100+COUNTIF($G$2:$G605,$G605),9))</f>
        <v>010705101</v>
      </c>
    </row>
    <row r="606" spans="1:19" ht="18" customHeight="1" x14ac:dyDescent="0.55000000000000004">
      <c r="A606" t="s">
        <v>1127</v>
      </c>
      <c r="B606">
        <v>605</v>
      </c>
      <c r="C606" t="s">
        <v>3721</v>
      </c>
      <c r="D606" t="s">
        <v>3722</v>
      </c>
      <c r="E606">
        <v>4</v>
      </c>
      <c r="F606" t="s">
        <v>165</v>
      </c>
      <c r="G606">
        <v>20020101</v>
      </c>
      <c r="H606" t="s">
        <v>3723</v>
      </c>
      <c r="I606" t="s">
        <v>1389</v>
      </c>
      <c r="J606" t="s">
        <v>1947</v>
      </c>
      <c r="K606" t="s">
        <v>72</v>
      </c>
      <c r="M606" s="32">
        <f>IFERROR(IF($B606="","",INDEX(所属情報!$E:$E,MATCH($A606,所属情報!$A:$A,0))),"")</f>
        <v>492522</v>
      </c>
      <c r="N606" s="175" t="str">
        <f t="shared" si="27"/>
        <v>中尾　輝 (4)</v>
      </c>
      <c r="O606" s="32" t="str">
        <f t="shared" si="28"/>
        <v>ﾅｶｵ ﾋｶﾙ</v>
      </c>
      <c r="P606" s="175" t="str">
        <f t="shared" si="29"/>
        <v>NAKAO Hikaru (02)</v>
      </c>
      <c r="Q606" s="175" t="str">
        <f>IFERROR(IF($F606="","",INDEX(リスト!$AL:$AL,MATCH($F606,リスト!$AK:$AK,0))),"")</f>
        <v>25</v>
      </c>
      <c r="R606" s="32" t="str">
        <f>IFERROR(IF($K606="","",INDEX(リスト!$AO:$AO,MATCH($K606,リスト!$AN:$AN,0))),"")</f>
        <v>JPN</v>
      </c>
      <c r="S606" s="32" t="str">
        <f>IF($B606="","",RIGHT($G606*1000+100+COUNTIF($G$2:$G606,$G606),9))</f>
        <v>020101101</v>
      </c>
    </row>
    <row r="607" spans="1:19" ht="18" customHeight="1" x14ac:dyDescent="0.55000000000000004">
      <c r="A607" t="s">
        <v>1127</v>
      </c>
      <c r="B607">
        <v>606</v>
      </c>
      <c r="C607" t="s">
        <v>3724</v>
      </c>
      <c r="D607" t="s">
        <v>3725</v>
      </c>
      <c r="E607">
        <v>4</v>
      </c>
      <c r="F607" t="s">
        <v>213</v>
      </c>
      <c r="G607">
        <v>20010614</v>
      </c>
      <c r="H607" t="s">
        <v>3726</v>
      </c>
      <c r="I607" t="s">
        <v>3727</v>
      </c>
      <c r="J607" t="s">
        <v>1272</v>
      </c>
      <c r="K607" t="s">
        <v>72</v>
      </c>
      <c r="M607" s="32">
        <f>IFERROR(IF($B607="","",INDEX(所属情報!$E:$E,MATCH($A607,所属情報!$A:$A,0))),"")</f>
        <v>492522</v>
      </c>
      <c r="N607" s="175" t="str">
        <f t="shared" si="27"/>
        <v>長野　一輝 (4)</v>
      </c>
      <c r="O607" s="32" t="str">
        <f t="shared" si="28"/>
        <v>ﾅｶﾞﾉ ｶｽﾞｷ</v>
      </c>
      <c r="P607" s="175" t="str">
        <f t="shared" si="29"/>
        <v>NAGANO Kazuki (01)</v>
      </c>
      <c r="Q607" s="175" t="str">
        <f>IFERROR(IF($F607="","",INDEX(リスト!$AL:$AL,MATCH($F607,リスト!$AK:$AK,0))),"")</f>
        <v>37</v>
      </c>
      <c r="R607" s="32" t="str">
        <f>IFERROR(IF($K607="","",INDEX(リスト!$AO:$AO,MATCH($K607,リスト!$AN:$AN,0))),"")</f>
        <v>JPN</v>
      </c>
      <c r="S607" s="32" t="str">
        <f>IF($B607="","",RIGHT($G607*1000+100+COUNTIF($G$2:$G607,$G607),9))</f>
        <v>010614102</v>
      </c>
    </row>
    <row r="608" spans="1:19" ht="18" customHeight="1" x14ac:dyDescent="0.55000000000000004">
      <c r="A608" t="s">
        <v>1127</v>
      </c>
      <c r="B608">
        <v>607</v>
      </c>
      <c r="C608" t="s">
        <v>3728</v>
      </c>
      <c r="D608" t="s">
        <v>3729</v>
      </c>
      <c r="E608">
        <v>4</v>
      </c>
      <c r="F608" t="s">
        <v>169</v>
      </c>
      <c r="G608">
        <v>20010413</v>
      </c>
      <c r="H608" t="s">
        <v>3730</v>
      </c>
      <c r="I608" t="s">
        <v>3731</v>
      </c>
      <c r="J608" t="s">
        <v>3732</v>
      </c>
      <c r="K608" t="s">
        <v>72</v>
      </c>
      <c r="M608" s="32">
        <f>IFERROR(IF($B608="","",INDEX(所属情報!$E:$E,MATCH($A608,所属情報!$A:$A,0))),"")</f>
        <v>492522</v>
      </c>
      <c r="N608" s="175" t="str">
        <f t="shared" si="27"/>
        <v>中屋　宏志郎 (4)</v>
      </c>
      <c r="O608" s="32" t="str">
        <f t="shared" si="28"/>
        <v>ﾅｶﾔ ｺｳｼﾛｳ</v>
      </c>
      <c r="P608" s="175" t="str">
        <f t="shared" si="29"/>
        <v>NAKAYA Koshiro (01)</v>
      </c>
      <c r="Q608" s="175" t="str">
        <f>IFERROR(IF($F608="","",INDEX(リスト!$AL:$AL,MATCH($F608,リスト!$AK:$AK,0))),"")</f>
        <v>26</v>
      </c>
      <c r="R608" s="32" t="str">
        <f>IFERROR(IF($K608="","",INDEX(リスト!$AO:$AO,MATCH($K608,リスト!$AN:$AN,0))),"")</f>
        <v>JPN</v>
      </c>
      <c r="S608" s="32" t="str">
        <f>IF($B608="","",RIGHT($G608*1000+100+COUNTIF($G$2:$G608,$G608),9))</f>
        <v>010413101</v>
      </c>
    </row>
    <row r="609" spans="1:19" ht="18" customHeight="1" x14ac:dyDescent="0.55000000000000004">
      <c r="A609" t="s">
        <v>1127</v>
      </c>
      <c r="B609">
        <v>608</v>
      </c>
      <c r="C609" t="s">
        <v>3733</v>
      </c>
      <c r="D609" t="s">
        <v>3734</v>
      </c>
      <c r="E609">
        <v>4</v>
      </c>
      <c r="F609" t="s">
        <v>165</v>
      </c>
      <c r="G609">
        <v>20020401</v>
      </c>
      <c r="H609" t="s">
        <v>3735</v>
      </c>
      <c r="I609" t="s">
        <v>3736</v>
      </c>
      <c r="J609" t="s">
        <v>1696</v>
      </c>
      <c r="K609" t="s">
        <v>72</v>
      </c>
      <c r="M609" s="32">
        <f>IFERROR(IF($B609="","",INDEX(所属情報!$E:$E,MATCH($A609,所属情報!$A:$A,0))),"")</f>
        <v>492522</v>
      </c>
      <c r="N609" s="175" t="str">
        <f t="shared" si="27"/>
        <v>則貞　魁 (4)</v>
      </c>
      <c r="O609" s="32" t="str">
        <f t="shared" si="28"/>
        <v>ﾉﾘｻﾀﾞ ｶｲ</v>
      </c>
      <c r="P609" s="175" t="str">
        <f t="shared" si="29"/>
        <v>NORISADA Kai (02)</v>
      </c>
      <c r="Q609" s="175" t="str">
        <f>IFERROR(IF($F609="","",INDEX(リスト!$AL:$AL,MATCH($F609,リスト!$AK:$AK,0))),"")</f>
        <v>25</v>
      </c>
      <c r="R609" s="32" t="str">
        <f>IFERROR(IF($K609="","",INDEX(リスト!$AO:$AO,MATCH($K609,リスト!$AN:$AN,0))),"")</f>
        <v>JPN</v>
      </c>
      <c r="S609" s="32" t="str">
        <f>IF($B609="","",RIGHT($G609*1000+100+COUNTIF($G$2:$G609,$G609),9))</f>
        <v>020401101</v>
      </c>
    </row>
    <row r="610" spans="1:19" ht="18" customHeight="1" x14ac:dyDescent="0.55000000000000004">
      <c r="A610" t="s">
        <v>1127</v>
      </c>
      <c r="B610">
        <v>609</v>
      </c>
      <c r="C610" t="s">
        <v>3737</v>
      </c>
      <c r="D610" t="s">
        <v>3738</v>
      </c>
      <c r="E610">
        <v>4</v>
      </c>
      <c r="F610" t="s">
        <v>173</v>
      </c>
      <c r="G610">
        <v>20010807</v>
      </c>
      <c r="H610" t="s">
        <v>3739</v>
      </c>
      <c r="I610" t="s">
        <v>3740</v>
      </c>
      <c r="J610" t="s">
        <v>1777</v>
      </c>
      <c r="K610" t="s">
        <v>72</v>
      </c>
      <c r="M610" s="32">
        <f>IFERROR(IF($B610="","",INDEX(所属情報!$E:$E,MATCH($A610,所属情報!$A:$A,0))),"")</f>
        <v>492522</v>
      </c>
      <c r="N610" s="175" t="str">
        <f t="shared" si="27"/>
        <v>眞砂　潤也 (4)</v>
      </c>
      <c r="O610" s="32" t="str">
        <f t="shared" si="28"/>
        <v>ﾏｻｺﾞ ｼﾞｭﾝﾔ</v>
      </c>
      <c r="P610" s="175" t="str">
        <f t="shared" si="29"/>
        <v>MASAGO Junya (01)</v>
      </c>
      <c r="Q610" s="175" t="str">
        <f>IFERROR(IF($F610="","",INDEX(リスト!$AL:$AL,MATCH($F610,リスト!$AK:$AK,0))),"")</f>
        <v>27</v>
      </c>
      <c r="R610" s="32" t="str">
        <f>IFERROR(IF($K610="","",INDEX(リスト!$AO:$AO,MATCH($K610,リスト!$AN:$AN,0))),"")</f>
        <v>JPN</v>
      </c>
      <c r="S610" s="32" t="str">
        <f>IF($B610="","",RIGHT($G610*1000+100+COUNTIF($G$2:$G610,$G610),9))</f>
        <v>010807103</v>
      </c>
    </row>
    <row r="611" spans="1:19" ht="18" customHeight="1" x14ac:dyDescent="0.55000000000000004">
      <c r="A611" t="s">
        <v>1127</v>
      </c>
      <c r="B611">
        <v>610</v>
      </c>
      <c r="C611" t="s">
        <v>3741</v>
      </c>
      <c r="D611" t="s">
        <v>3742</v>
      </c>
      <c r="E611">
        <v>4</v>
      </c>
      <c r="F611" t="s">
        <v>177</v>
      </c>
      <c r="G611">
        <v>20010816</v>
      </c>
      <c r="H611" t="s">
        <v>3743</v>
      </c>
      <c r="I611" t="s">
        <v>2155</v>
      </c>
      <c r="J611" t="s">
        <v>2179</v>
      </c>
      <c r="K611" t="s">
        <v>72</v>
      </c>
      <c r="M611" s="32">
        <f>IFERROR(IF($B611="","",INDEX(所属情報!$E:$E,MATCH($A611,所属情報!$A:$A,0))),"")</f>
        <v>492522</v>
      </c>
      <c r="N611" s="175" t="str">
        <f t="shared" si="27"/>
        <v>増田　有真 (4)</v>
      </c>
      <c r="O611" s="32" t="str">
        <f t="shared" si="28"/>
        <v>ﾏｽﾀﾞ ﾕｳﾏ</v>
      </c>
      <c r="P611" s="175" t="str">
        <f t="shared" si="29"/>
        <v>MASUDA Yuma (01)</v>
      </c>
      <c r="Q611" s="175" t="str">
        <f>IFERROR(IF($F611="","",INDEX(リスト!$AL:$AL,MATCH($F611,リスト!$AK:$AK,0))),"")</f>
        <v>28</v>
      </c>
      <c r="R611" s="32" t="str">
        <f>IFERROR(IF($K611="","",INDEX(リスト!$AO:$AO,MATCH($K611,リスト!$AN:$AN,0))),"")</f>
        <v>JPN</v>
      </c>
      <c r="S611" s="32" t="str">
        <f>IF($B611="","",RIGHT($G611*1000+100+COUNTIF($G$2:$G611,$G611),9))</f>
        <v>010816102</v>
      </c>
    </row>
    <row r="612" spans="1:19" ht="18" customHeight="1" x14ac:dyDescent="0.55000000000000004">
      <c r="A612" t="s">
        <v>1127</v>
      </c>
      <c r="B612">
        <v>611</v>
      </c>
      <c r="C612" t="s">
        <v>3744</v>
      </c>
      <c r="D612" t="s">
        <v>3745</v>
      </c>
      <c r="E612">
        <v>4</v>
      </c>
      <c r="F612" t="s">
        <v>177</v>
      </c>
      <c r="G612">
        <v>20010914</v>
      </c>
      <c r="H612" t="s">
        <v>3746</v>
      </c>
      <c r="I612" t="s">
        <v>3089</v>
      </c>
      <c r="J612" t="s">
        <v>3747</v>
      </c>
      <c r="K612" t="s">
        <v>72</v>
      </c>
      <c r="M612" s="32">
        <f>IFERROR(IF($B612="","",INDEX(所属情報!$E:$E,MATCH($A612,所属情報!$A:$A,0))),"")</f>
        <v>492522</v>
      </c>
      <c r="N612" s="175" t="str">
        <f t="shared" si="27"/>
        <v>望月　結斗 (4)</v>
      </c>
      <c r="O612" s="32" t="str">
        <f t="shared" si="28"/>
        <v>ﾓﾁﾂﾞｷ ﾕｲﾄ</v>
      </c>
      <c r="P612" s="175" t="str">
        <f t="shared" si="29"/>
        <v>MOCHIZUKI Yuito (01)</v>
      </c>
      <c r="Q612" s="175" t="str">
        <f>IFERROR(IF($F612="","",INDEX(リスト!$AL:$AL,MATCH($F612,リスト!$AK:$AK,0))),"")</f>
        <v>28</v>
      </c>
      <c r="R612" s="32" t="str">
        <f>IFERROR(IF($K612="","",INDEX(リスト!$AO:$AO,MATCH($K612,リスト!$AN:$AN,0))),"")</f>
        <v>JPN</v>
      </c>
      <c r="S612" s="32" t="str">
        <f>IF($B612="","",RIGHT($G612*1000+100+COUNTIF($G$2:$G612,$G612),9))</f>
        <v>010914101</v>
      </c>
    </row>
    <row r="613" spans="1:19" ht="18" customHeight="1" x14ac:dyDescent="0.55000000000000004">
      <c r="A613" t="s">
        <v>1127</v>
      </c>
      <c r="B613">
        <v>612</v>
      </c>
      <c r="C613" t="s">
        <v>3748</v>
      </c>
      <c r="D613" t="s">
        <v>3749</v>
      </c>
      <c r="E613">
        <v>4</v>
      </c>
      <c r="F613" t="s">
        <v>173</v>
      </c>
      <c r="G613">
        <v>20020331</v>
      </c>
      <c r="H613" t="s">
        <v>3750</v>
      </c>
      <c r="I613" t="s">
        <v>2797</v>
      </c>
      <c r="J613" t="s">
        <v>3751</v>
      </c>
      <c r="K613" t="s">
        <v>72</v>
      </c>
      <c r="M613" s="32">
        <f>IFERROR(IF($B613="","",INDEX(所属情報!$E:$E,MATCH($A613,所属情報!$A:$A,0))),"")</f>
        <v>492522</v>
      </c>
      <c r="N613" s="175" t="str">
        <f t="shared" si="27"/>
        <v>山崎　崇嗣 (4)</v>
      </c>
      <c r="O613" s="32" t="str">
        <f t="shared" si="28"/>
        <v>ﾔﾏｻｷ ﾀｶﾂｸﾞ</v>
      </c>
      <c r="P613" s="175" t="str">
        <f t="shared" si="29"/>
        <v>YAMASAKI Takatsugu (02)</v>
      </c>
      <c r="Q613" s="175" t="str">
        <f>IFERROR(IF($F613="","",INDEX(リスト!$AL:$AL,MATCH($F613,リスト!$AK:$AK,0))),"")</f>
        <v>27</v>
      </c>
      <c r="R613" s="32" t="str">
        <f>IFERROR(IF($K613="","",INDEX(リスト!$AO:$AO,MATCH($K613,リスト!$AN:$AN,0))),"")</f>
        <v>JPN</v>
      </c>
      <c r="S613" s="32" t="str">
        <f>IF($B613="","",RIGHT($G613*1000+100+COUNTIF($G$2:$G613,$G613),9))</f>
        <v>020331101</v>
      </c>
    </row>
    <row r="614" spans="1:19" ht="18" customHeight="1" x14ac:dyDescent="0.55000000000000004">
      <c r="A614" t="s">
        <v>1127</v>
      </c>
      <c r="B614">
        <v>613</v>
      </c>
      <c r="C614" t="s">
        <v>3752</v>
      </c>
      <c r="D614" t="s">
        <v>3753</v>
      </c>
      <c r="E614">
        <v>4</v>
      </c>
      <c r="F614" t="s">
        <v>165</v>
      </c>
      <c r="G614">
        <v>20011214</v>
      </c>
      <c r="H614" t="s">
        <v>3754</v>
      </c>
      <c r="I614" t="s">
        <v>1543</v>
      </c>
      <c r="J614" t="s">
        <v>2265</v>
      </c>
      <c r="K614" t="s">
        <v>72</v>
      </c>
      <c r="M614" s="32">
        <f>IFERROR(IF($B614="","",INDEX(所属情報!$E:$E,MATCH($A614,所属情報!$A:$A,0))),"")</f>
        <v>492522</v>
      </c>
      <c r="N614" s="175" t="str">
        <f t="shared" si="27"/>
        <v>山本　剛士 (4)</v>
      </c>
      <c r="O614" s="32" t="str">
        <f t="shared" si="28"/>
        <v>ﾔﾏﾓﾄ ﾂﾖｼ</v>
      </c>
      <c r="P614" s="175" t="str">
        <f t="shared" si="29"/>
        <v>YAMAMOTO Tsuyoshi (01)</v>
      </c>
      <c r="Q614" s="175" t="str">
        <f>IFERROR(IF($F614="","",INDEX(リスト!$AL:$AL,MATCH($F614,リスト!$AK:$AK,0))),"")</f>
        <v>25</v>
      </c>
      <c r="R614" s="32" t="str">
        <f>IFERROR(IF($K614="","",INDEX(リスト!$AO:$AO,MATCH($K614,リスト!$AN:$AN,0))),"")</f>
        <v>JPN</v>
      </c>
      <c r="S614" s="32" t="str">
        <f>IF($B614="","",RIGHT($G614*1000+100+COUNTIF($G$2:$G614,$G614),9))</f>
        <v>011214101</v>
      </c>
    </row>
    <row r="615" spans="1:19" ht="18" customHeight="1" x14ac:dyDescent="0.55000000000000004">
      <c r="A615" t="s">
        <v>1127</v>
      </c>
      <c r="B615">
        <v>614</v>
      </c>
      <c r="C615" t="s">
        <v>3755</v>
      </c>
      <c r="D615" t="s">
        <v>3756</v>
      </c>
      <c r="E615">
        <v>3</v>
      </c>
      <c r="F615" t="s">
        <v>169</v>
      </c>
      <c r="G615">
        <v>20021015</v>
      </c>
      <c r="H615" t="s">
        <v>3757</v>
      </c>
      <c r="I615" t="s">
        <v>2038</v>
      </c>
      <c r="J615" t="s">
        <v>1207</v>
      </c>
      <c r="K615" t="s">
        <v>72</v>
      </c>
      <c r="M615" s="32">
        <f>IFERROR(IF($B615="","",INDEX(所属情報!$E:$E,MATCH($A615,所属情報!$A:$A,0))),"")</f>
        <v>492522</v>
      </c>
      <c r="N615" s="175" t="str">
        <f t="shared" si="27"/>
        <v>足立　琉希 (3)</v>
      </c>
      <c r="O615" s="32" t="str">
        <f t="shared" si="28"/>
        <v>ｱﾀﾞﾁ ﾘｭｳｷ</v>
      </c>
      <c r="P615" s="175" t="str">
        <f t="shared" si="29"/>
        <v>ADACHI Ryuki (02)</v>
      </c>
      <c r="Q615" s="175" t="str">
        <f>IFERROR(IF($F615="","",INDEX(リスト!$AL:$AL,MATCH($F615,リスト!$AK:$AK,0))),"")</f>
        <v>26</v>
      </c>
      <c r="R615" s="32" t="str">
        <f>IFERROR(IF($K615="","",INDEX(リスト!$AO:$AO,MATCH($K615,リスト!$AN:$AN,0))),"")</f>
        <v>JPN</v>
      </c>
      <c r="S615" s="32" t="str">
        <f>IF($B615="","",RIGHT($G615*1000+100+COUNTIF($G$2:$G615,$G615),9))</f>
        <v>021015102</v>
      </c>
    </row>
    <row r="616" spans="1:19" ht="18" customHeight="1" x14ac:dyDescent="0.55000000000000004">
      <c r="A616" t="s">
        <v>1127</v>
      </c>
      <c r="B616">
        <v>615</v>
      </c>
      <c r="C616" t="s">
        <v>3758</v>
      </c>
      <c r="D616" t="s">
        <v>3759</v>
      </c>
      <c r="E616">
        <v>3</v>
      </c>
      <c r="F616" t="s">
        <v>173</v>
      </c>
      <c r="G616">
        <v>20030305</v>
      </c>
      <c r="H616" t="s">
        <v>3760</v>
      </c>
      <c r="I616" t="s">
        <v>3761</v>
      </c>
      <c r="J616" t="s">
        <v>2962</v>
      </c>
      <c r="K616" t="s">
        <v>72</v>
      </c>
      <c r="M616" s="32">
        <f>IFERROR(IF($B616="","",INDEX(所属情報!$E:$E,MATCH($A616,所属情報!$A:$A,0))),"")</f>
        <v>492522</v>
      </c>
      <c r="N616" s="175" t="str">
        <f t="shared" si="27"/>
        <v>石川　朝翔 (3)</v>
      </c>
      <c r="O616" s="32" t="str">
        <f t="shared" si="28"/>
        <v>ｲｼｶﾜ ｱｻﾄ</v>
      </c>
      <c r="P616" s="175" t="str">
        <f t="shared" si="29"/>
        <v>ISHIKAWA Asato (03)</v>
      </c>
      <c r="Q616" s="175" t="str">
        <f>IFERROR(IF($F616="","",INDEX(リスト!$AL:$AL,MATCH($F616,リスト!$AK:$AK,0))),"")</f>
        <v>27</v>
      </c>
      <c r="R616" s="32" t="str">
        <f>IFERROR(IF($K616="","",INDEX(リスト!$AO:$AO,MATCH($K616,リスト!$AN:$AN,0))),"")</f>
        <v>JPN</v>
      </c>
      <c r="S616" s="32" t="str">
        <f>IF($B616="","",RIGHT($G616*1000+100+COUNTIF($G$2:$G616,$G616),9))</f>
        <v>030305102</v>
      </c>
    </row>
    <row r="617" spans="1:19" ht="18" customHeight="1" x14ac:dyDescent="0.55000000000000004">
      <c r="A617" t="s">
        <v>1127</v>
      </c>
      <c r="B617">
        <v>616</v>
      </c>
      <c r="C617" t="s">
        <v>3762</v>
      </c>
      <c r="D617" t="s">
        <v>3763</v>
      </c>
      <c r="E617">
        <v>3</v>
      </c>
      <c r="F617" t="s">
        <v>165</v>
      </c>
      <c r="G617">
        <v>20020714</v>
      </c>
      <c r="H617" t="s">
        <v>3764</v>
      </c>
      <c r="I617" t="s">
        <v>3765</v>
      </c>
      <c r="J617" t="s">
        <v>2684</v>
      </c>
      <c r="K617" t="s">
        <v>72</v>
      </c>
      <c r="M617" s="32">
        <f>IFERROR(IF($B617="","",INDEX(所属情報!$E:$E,MATCH($A617,所属情報!$A:$A,0))),"")</f>
        <v>492522</v>
      </c>
      <c r="N617" s="175" t="str">
        <f t="shared" si="27"/>
        <v>今井　悠介 (3)</v>
      </c>
      <c r="O617" s="32" t="str">
        <f t="shared" si="28"/>
        <v>ｲﾏｲ ﾕｳｽｹ</v>
      </c>
      <c r="P617" s="175" t="str">
        <f t="shared" si="29"/>
        <v>IMAI Yusuke (02)</v>
      </c>
      <c r="Q617" s="175" t="str">
        <f>IFERROR(IF($F617="","",INDEX(リスト!$AL:$AL,MATCH($F617,リスト!$AK:$AK,0))),"")</f>
        <v>25</v>
      </c>
      <c r="R617" s="32" t="str">
        <f>IFERROR(IF($K617="","",INDEX(リスト!$AO:$AO,MATCH($K617,リスト!$AN:$AN,0))),"")</f>
        <v>JPN</v>
      </c>
      <c r="S617" s="32" t="str">
        <f>IF($B617="","",RIGHT($G617*1000+100+COUNTIF($G$2:$G617,$G617),9))</f>
        <v>020714101</v>
      </c>
    </row>
    <row r="618" spans="1:19" ht="18" customHeight="1" x14ac:dyDescent="0.55000000000000004">
      <c r="A618" t="s">
        <v>1127</v>
      </c>
      <c r="B618">
        <v>617</v>
      </c>
      <c r="C618" t="s">
        <v>3766</v>
      </c>
      <c r="D618" t="s">
        <v>3767</v>
      </c>
      <c r="E618">
        <v>3</v>
      </c>
      <c r="F618" t="s">
        <v>209</v>
      </c>
      <c r="G618">
        <v>20020619</v>
      </c>
      <c r="H618" t="s">
        <v>3768</v>
      </c>
      <c r="I618" t="s">
        <v>3769</v>
      </c>
      <c r="J618" t="s">
        <v>3770</v>
      </c>
      <c r="K618" t="s">
        <v>72</v>
      </c>
      <c r="M618" s="32">
        <f>IFERROR(IF($B618="","",INDEX(所属情報!$E:$E,MATCH($A618,所属情報!$A:$A,0))),"")</f>
        <v>492522</v>
      </c>
      <c r="N618" s="175" t="str">
        <f t="shared" si="27"/>
        <v>居村　宣孝 (3)</v>
      </c>
      <c r="O618" s="32" t="str">
        <f t="shared" si="28"/>
        <v>ｲﾑﾗ ﾉﾘﾀｶ</v>
      </c>
      <c r="P618" s="175" t="str">
        <f t="shared" si="29"/>
        <v>IMURA Noritaka (02)</v>
      </c>
      <c r="Q618" s="175" t="str">
        <f>IFERROR(IF($F618="","",INDEX(リスト!$AL:$AL,MATCH($F618,リスト!$AK:$AK,0))),"")</f>
        <v>36</v>
      </c>
      <c r="R618" s="32" t="str">
        <f>IFERROR(IF($K618="","",INDEX(リスト!$AO:$AO,MATCH($K618,リスト!$AN:$AN,0))),"")</f>
        <v>JPN</v>
      </c>
      <c r="S618" s="32" t="str">
        <f>IF($B618="","",RIGHT($G618*1000+100+COUNTIF($G$2:$G618,$G618),9))</f>
        <v>020619101</v>
      </c>
    </row>
    <row r="619" spans="1:19" ht="18" customHeight="1" x14ac:dyDescent="0.55000000000000004">
      <c r="A619" t="s">
        <v>1127</v>
      </c>
      <c r="B619">
        <v>618</v>
      </c>
      <c r="C619" t="s">
        <v>3771</v>
      </c>
      <c r="D619" t="s">
        <v>3772</v>
      </c>
      <c r="E619">
        <v>3</v>
      </c>
      <c r="F619" t="s">
        <v>165</v>
      </c>
      <c r="G619">
        <v>20020721</v>
      </c>
      <c r="H619" t="s">
        <v>3773</v>
      </c>
      <c r="I619" t="s">
        <v>3774</v>
      </c>
      <c r="J619" t="s">
        <v>1372</v>
      </c>
      <c r="K619" t="s">
        <v>72</v>
      </c>
      <c r="M619" s="32">
        <f>IFERROR(IF($B619="","",INDEX(所属情報!$E:$E,MATCH($A619,所属情報!$A:$A,0))),"")</f>
        <v>492522</v>
      </c>
      <c r="N619" s="175" t="str">
        <f t="shared" si="27"/>
        <v>江阪　智樹 (3)</v>
      </c>
      <c r="O619" s="32" t="str">
        <f t="shared" si="28"/>
        <v>ｴｻｶ ﾄﾓｷ</v>
      </c>
      <c r="P619" s="175" t="str">
        <f t="shared" si="29"/>
        <v>ESAKA Tomoki (02)</v>
      </c>
      <c r="Q619" s="175" t="str">
        <f>IFERROR(IF($F619="","",INDEX(リスト!$AL:$AL,MATCH($F619,リスト!$AK:$AK,0))),"")</f>
        <v>25</v>
      </c>
      <c r="R619" s="32" t="str">
        <f>IFERROR(IF($K619="","",INDEX(リスト!$AO:$AO,MATCH($K619,リスト!$AN:$AN,0))),"")</f>
        <v>JPN</v>
      </c>
      <c r="S619" s="32" t="str">
        <f>IF($B619="","",RIGHT($G619*1000+100+COUNTIF($G$2:$G619,$G619),9))</f>
        <v>020721102</v>
      </c>
    </row>
    <row r="620" spans="1:19" ht="18" customHeight="1" x14ac:dyDescent="0.55000000000000004">
      <c r="A620" t="s">
        <v>1127</v>
      </c>
      <c r="B620">
        <v>619</v>
      </c>
      <c r="C620" t="s">
        <v>3775</v>
      </c>
      <c r="D620" t="s">
        <v>3776</v>
      </c>
      <c r="E620">
        <v>3</v>
      </c>
      <c r="F620" t="s">
        <v>169</v>
      </c>
      <c r="G620">
        <v>20020409</v>
      </c>
      <c r="H620" t="s">
        <v>3777</v>
      </c>
      <c r="I620" t="s">
        <v>1521</v>
      </c>
      <c r="J620" t="s">
        <v>3778</v>
      </c>
      <c r="K620" t="s">
        <v>72</v>
      </c>
      <c r="M620" s="32">
        <f>IFERROR(IF($B620="","",INDEX(所属情報!$E:$E,MATCH($A620,所属情報!$A:$A,0))),"")</f>
        <v>492522</v>
      </c>
      <c r="N620" s="175" t="str">
        <f t="shared" si="27"/>
        <v>太田　元 (3)</v>
      </c>
      <c r="O620" s="32" t="str">
        <f t="shared" si="28"/>
        <v>ｵｵﾀ ｹﾞﾝ</v>
      </c>
      <c r="P620" s="175" t="str">
        <f t="shared" si="29"/>
        <v>OTA Gen (02)</v>
      </c>
      <c r="Q620" s="175" t="str">
        <f>IFERROR(IF($F620="","",INDEX(リスト!$AL:$AL,MATCH($F620,リスト!$AK:$AK,0))),"")</f>
        <v>26</v>
      </c>
      <c r="R620" s="32" t="str">
        <f>IFERROR(IF($K620="","",INDEX(リスト!$AO:$AO,MATCH($K620,リスト!$AN:$AN,0))),"")</f>
        <v>JPN</v>
      </c>
      <c r="S620" s="32" t="str">
        <f>IF($B620="","",RIGHT($G620*1000+100+COUNTIF($G$2:$G620,$G620),9))</f>
        <v>020409102</v>
      </c>
    </row>
    <row r="621" spans="1:19" ht="18" customHeight="1" x14ac:dyDescent="0.55000000000000004">
      <c r="A621" t="s">
        <v>1127</v>
      </c>
      <c r="B621">
        <v>620</v>
      </c>
      <c r="C621" t="s">
        <v>3779</v>
      </c>
      <c r="D621" t="s">
        <v>3780</v>
      </c>
      <c r="E621">
        <v>3</v>
      </c>
      <c r="F621" t="s">
        <v>165</v>
      </c>
      <c r="G621">
        <v>20020704</v>
      </c>
      <c r="H621" t="s">
        <v>3781</v>
      </c>
      <c r="I621" t="s">
        <v>1521</v>
      </c>
      <c r="J621" t="s">
        <v>3782</v>
      </c>
      <c r="K621" t="s">
        <v>72</v>
      </c>
      <c r="M621" s="32">
        <f>IFERROR(IF($B621="","",INDEX(所属情報!$E:$E,MATCH($A621,所属情報!$A:$A,0))),"")</f>
        <v>492522</v>
      </c>
      <c r="N621" s="175" t="str">
        <f t="shared" si="27"/>
        <v>太田　彪真 (3)</v>
      </c>
      <c r="O621" s="32" t="str">
        <f t="shared" si="28"/>
        <v>ｵｵﾀ ﾋｮｳﾏ</v>
      </c>
      <c r="P621" s="175" t="str">
        <f t="shared" si="29"/>
        <v>OTA Hyoma (02)</v>
      </c>
      <c r="Q621" s="175" t="str">
        <f>IFERROR(IF($F621="","",INDEX(リスト!$AL:$AL,MATCH($F621,リスト!$AK:$AK,0))),"")</f>
        <v>25</v>
      </c>
      <c r="R621" s="32" t="str">
        <f>IFERROR(IF($K621="","",INDEX(リスト!$AO:$AO,MATCH($K621,リスト!$AN:$AN,0))),"")</f>
        <v>JPN</v>
      </c>
      <c r="S621" s="32" t="str">
        <f>IF($B621="","",RIGHT($G621*1000+100+COUNTIF($G$2:$G621,$G621),9))</f>
        <v>020704101</v>
      </c>
    </row>
    <row r="622" spans="1:19" ht="18" customHeight="1" x14ac:dyDescent="0.55000000000000004">
      <c r="A622" t="s">
        <v>1127</v>
      </c>
      <c r="B622">
        <v>621</v>
      </c>
      <c r="C622" t="s">
        <v>3783</v>
      </c>
      <c r="D622" t="s">
        <v>3784</v>
      </c>
      <c r="E622">
        <v>3</v>
      </c>
      <c r="F622" t="s">
        <v>137</v>
      </c>
      <c r="G622">
        <v>20030201</v>
      </c>
      <c r="H622" t="s">
        <v>3785</v>
      </c>
      <c r="I622" t="s">
        <v>1216</v>
      </c>
      <c r="J622" t="s">
        <v>2080</v>
      </c>
      <c r="K622" t="s">
        <v>72</v>
      </c>
      <c r="M622" s="32">
        <f>IFERROR(IF($B622="","",INDEX(所属情報!$E:$E,MATCH($A622,所属情報!$A:$A,0))),"")</f>
        <v>492522</v>
      </c>
      <c r="N622" s="175" t="str">
        <f t="shared" si="27"/>
        <v>岡田　大暉 (3)</v>
      </c>
      <c r="O622" s="32" t="str">
        <f t="shared" si="28"/>
        <v>ｵｶﾀﾞ ﾀﾞｲｷ</v>
      </c>
      <c r="P622" s="175" t="str">
        <f t="shared" si="29"/>
        <v>OKADA Daiki (03)</v>
      </c>
      <c r="Q622" s="175" t="str">
        <f>IFERROR(IF($F622="","",INDEX(リスト!$AL:$AL,MATCH($F622,リスト!$AK:$AK,0))),"")</f>
        <v>18</v>
      </c>
      <c r="R622" s="32" t="str">
        <f>IFERROR(IF($K622="","",INDEX(リスト!$AO:$AO,MATCH($K622,リスト!$AN:$AN,0))),"")</f>
        <v>JPN</v>
      </c>
      <c r="S622" s="32" t="str">
        <f>IF($B622="","",RIGHT($G622*1000+100+COUNTIF($G$2:$G622,$G622),9))</f>
        <v>030201101</v>
      </c>
    </row>
    <row r="623" spans="1:19" ht="18" customHeight="1" x14ac:dyDescent="0.55000000000000004">
      <c r="A623" t="s">
        <v>1127</v>
      </c>
      <c r="B623">
        <v>622</v>
      </c>
      <c r="C623" t="s">
        <v>3786</v>
      </c>
      <c r="D623" t="s">
        <v>3787</v>
      </c>
      <c r="E623">
        <v>3</v>
      </c>
      <c r="F623" t="s">
        <v>165</v>
      </c>
      <c r="G623">
        <v>20021106</v>
      </c>
      <c r="H623" t="s">
        <v>3788</v>
      </c>
      <c r="I623" t="s">
        <v>1321</v>
      </c>
      <c r="J623" t="s">
        <v>3789</v>
      </c>
      <c r="K623" t="s">
        <v>72</v>
      </c>
      <c r="M623" s="32">
        <f>IFERROR(IF($B623="","",INDEX(所属情報!$E:$E,MATCH($A623,所属情報!$A:$A,0))),"")</f>
        <v>492522</v>
      </c>
      <c r="N623" s="175" t="str">
        <f t="shared" si="27"/>
        <v>荻野　壮人 (3)</v>
      </c>
      <c r="O623" s="32" t="str">
        <f t="shared" si="28"/>
        <v>ｵｷﾞﾉ ﾀｹﾄ</v>
      </c>
      <c r="P623" s="175" t="str">
        <f t="shared" si="29"/>
        <v>OGINO Taketo (02)</v>
      </c>
      <c r="Q623" s="175" t="str">
        <f>IFERROR(IF($F623="","",INDEX(リスト!$AL:$AL,MATCH($F623,リスト!$AK:$AK,0))),"")</f>
        <v>25</v>
      </c>
      <c r="R623" s="32" t="str">
        <f>IFERROR(IF($K623="","",INDEX(リスト!$AO:$AO,MATCH($K623,リスト!$AN:$AN,0))),"")</f>
        <v>JPN</v>
      </c>
      <c r="S623" s="32" t="str">
        <f>IF($B623="","",RIGHT($G623*1000+100+COUNTIF($G$2:$G623,$G623),9))</f>
        <v>021106102</v>
      </c>
    </row>
    <row r="624" spans="1:19" ht="18" customHeight="1" x14ac:dyDescent="0.55000000000000004">
      <c r="A624" t="s">
        <v>1127</v>
      </c>
      <c r="B624">
        <v>623</v>
      </c>
      <c r="C624" t="s">
        <v>3790</v>
      </c>
      <c r="D624" t="s">
        <v>3791</v>
      </c>
      <c r="E624">
        <v>3</v>
      </c>
      <c r="F624" t="s">
        <v>189</v>
      </c>
      <c r="G624">
        <v>20020403</v>
      </c>
      <c r="H624" t="s">
        <v>3792</v>
      </c>
      <c r="I624" t="s">
        <v>3381</v>
      </c>
      <c r="J624" t="s">
        <v>1438</v>
      </c>
      <c r="K624" t="s">
        <v>72</v>
      </c>
      <c r="M624" s="32">
        <f>IFERROR(IF($B624="","",INDEX(所属情報!$E:$E,MATCH($A624,所属情報!$A:$A,0))),"")</f>
        <v>492522</v>
      </c>
      <c r="N624" s="175" t="str">
        <f t="shared" si="27"/>
        <v>奥谷　俊介 (3)</v>
      </c>
      <c r="O624" s="32" t="str">
        <f t="shared" si="28"/>
        <v>ｵｸﾀﾆ ｼｭﾝｽｹ</v>
      </c>
      <c r="P624" s="175" t="str">
        <f t="shared" si="29"/>
        <v>OKUTANI Shunsuke (02)</v>
      </c>
      <c r="Q624" s="175" t="str">
        <f>IFERROR(IF($F624="","",INDEX(リスト!$AL:$AL,MATCH($F624,リスト!$AK:$AK,0))),"")</f>
        <v>31</v>
      </c>
      <c r="R624" s="32" t="str">
        <f>IFERROR(IF($K624="","",INDEX(リスト!$AO:$AO,MATCH($K624,リスト!$AN:$AN,0))),"")</f>
        <v>JPN</v>
      </c>
      <c r="S624" s="32" t="str">
        <f>IF($B624="","",RIGHT($G624*1000+100+COUNTIF($G$2:$G624,$G624),9))</f>
        <v>020403102</v>
      </c>
    </row>
    <row r="625" spans="1:19" ht="18" customHeight="1" x14ac:dyDescent="0.55000000000000004">
      <c r="A625" t="s">
        <v>1127</v>
      </c>
      <c r="B625">
        <v>624</v>
      </c>
      <c r="C625" t="s">
        <v>3793</v>
      </c>
      <c r="D625" t="s">
        <v>3794</v>
      </c>
      <c r="E625">
        <v>3</v>
      </c>
      <c r="F625" t="s">
        <v>181</v>
      </c>
      <c r="G625">
        <v>20020731</v>
      </c>
      <c r="H625" t="s">
        <v>3795</v>
      </c>
      <c r="I625" t="s">
        <v>3248</v>
      </c>
      <c r="J625" t="s">
        <v>1410</v>
      </c>
      <c r="K625" t="s">
        <v>72</v>
      </c>
      <c r="M625" s="32">
        <f>IFERROR(IF($B625="","",INDEX(所属情報!$E:$E,MATCH($A625,所属情報!$A:$A,0))),"")</f>
        <v>492522</v>
      </c>
      <c r="N625" s="175" t="str">
        <f t="shared" si="27"/>
        <v>小掠　太智 (3)</v>
      </c>
      <c r="O625" s="32" t="str">
        <f t="shared" si="28"/>
        <v>ｵｸﾞﾗ ﾀｲﾁ</v>
      </c>
      <c r="P625" s="175" t="str">
        <f t="shared" si="29"/>
        <v>OGURA Taichi (02)</v>
      </c>
      <c r="Q625" s="175" t="str">
        <f>IFERROR(IF($F625="","",INDEX(リスト!$AL:$AL,MATCH($F625,リスト!$AK:$AK,0))),"")</f>
        <v>29</v>
      </c>
      <c r="R625" s="32" t="str">
        <f>IFERROR(IF($K625="","",INDEX(リスト!$AO:$AO,MATCH($K625,リスト!$AN:$AN,0))),"")</f>
        <v>JPN</v>
      </c>
      <c r="S625" s="32" t="str">
        <f>IF($B625="","",RIGHT($G625*1000+100+COUNTIF($G$2:$G625,$G625),9))</f>
        <v>020731102</v>
      </c>
    </row>
    <row r="626" spans="1:19" ht="18" customHeight="1" x14ac:dyDescent="0.55000000000000004">
      <c r="A626" t="s">
        <v>1127</v>
      </c>
      <c r="B626">
        <v>625</v>
      </c>
      <c r="C626" t="s">
        <v>3796</v>
      </c>
      <c r="D626" t="s">
        <v>3797</v>
      </c>
      <c r="E626">
        <v>3</v>
      </c>
      <c r="F626" t="s">
        <v>169</v>
      </c>
      <c r="G626">
        <v>20021029</v>
      </c>
      <c r="H626" t="s">
        <v>3798</v>
      </c>
      <c r="I626" t="s">
        <v>3799</v>
      </c>
      <c r="J626" t="s">
        <v>3181</v>
      </c>
      <c r="K626" t="s">
        <v>72</v>
      </c>
      <c r="M626" s="32">
        <f>IFERROR(IF($B626="","",INDEX(所属情報!$E:$E,MATCH($A626,所属情報!$A:$A,0))),"")</f>
        <v>492522</v>
      </c>
      <c r="N626" s="175" t="str">
        <f t="shared" si="27"/>
        <v>金澤　直輝 (3)</v>
      </c>
      <c r="O626" s="32" t="str">
        <f t="shared" si="28"/>
        <v>ｶﾅｻﾞﾜ ﾅｵｷ</v>
      </c>
      <c r="P626" s="175" t="str">
        <f t="shared" si="29"/>
        <v>KANAZAWA Naoki (02)</v>
      </c>
      <c r="Q626" s="175" t="str">
        <f>IFERROR(IF($F626="","",INDEX(リスト!$AL:$AL,MATCH($F626,リスト!$AK:$AK,0))),"")</f>
        <v>26</v>
      </c>
      <c r="R626" s="32" t="str">
        <f>IFERROR(IF($K626="","",INDEX(リスト!$AO:$AO,MATCH($K626,リスト!$AN:$AN,0))),"")</f>
        <v>JPN</v>
      </c>
      <c r="S626" s="32" t="str">
        <f>IF($B626="","",RIGHT($G626*1000+100+COUNTIF($G$2:$G626,$G626),9))</f>
        <v>021029103</v>
      </c>
    </row>
    <row r="627" spans="1:19" ht="18" customHeight="1" x14ac:dyDescent="0.55000000000000004">
      <c r="A627" t="s">
        <v>1127</v>
      </c>
      <c r="B627">
        <v>626</v>
      </c>
      <c r="C627" t="s">
        <v>3800</v>
      </c>
      <c r="D627" t="s">
        <v>3801</v>
      </c>
      <c r="E627">
        <v>3</v>
      </c>
      <c r="F627" t="s">
        <v>173</v>
      </c>
      <c r="G627">
        <v>20021012</v>
      </c>
      <c r="H627" t="s">
        <v>3802</v>
      </c>
      <c r="I627" t="s">
        <v>3803</v>
      </c>
      <c r="J627" t="s">
        <v>1272</v>
      </c>
      <c r="K627" t="s">
        <v>72</v>
      </c>
      <c r="M627" s="32">
        <f>IFERROR(IF($B627="","",INDEX(所属情報!$E:$E,MATCH($A627,所属情報!$A:$A,0))),"")</f>
        <v>492522</v>
      </c>
      <c r="N627" s="175" t="str">
        <f t="shared" si="27"/>
        <v>川田　一稀 (3)</v>
      </c>
      <c r="O627" s="32" t="str">
        <f t="shared" si="28"/>
        <v>ｶﾜﾀ ｶｽﾞｷ</v>
      </c>
      <c r="P627" s="175" t="str">
        <f t="shared" si="29"/>
        <v>KAWATA Kazuki (02)</v>
      </c>
      <c r="Q627" s="175" t="str">
        <f>IFERROR(IF($F627="","",INDEX(リスト!$AL:$AL,MATCH($F627,リスト!$AK:$AK,0))),"")</f>
        <v>27</v>
      </c>
      <c r="R627" s="32" t="str">
        <f>IFERROR(IF($K627="","",INDEX(リスト!$AO:$AO,MATCH($K627,リスト!$AN:$AN,0))),"")</f>
        <v>JPN</v>
      </c>
      <c r="S627" s="32" t="str">
        <f>IF($B627="","",RIGHT($G627*1000+100+COUNTIF($G$2:$G627,$G627),9))</f>
        <v>021012101</v>
      </c>
    </row>
    <row r="628" spans="1:19" ht="18" customHeight="1" x14ac:dyDescent="0.55000000000000004">
      <c r="A628" t="s">
        <v>1127</v>
      </c>
      <c r="B628">
        <v>627</v>
      </c>
      <c r="C628" t="s">
        <v>3804</v>
      </c>
      <c r="D628" t="s">
        <v>3805</v>
      </c>
      <c r="E628">
        <v>3</v>
      </c>
      <c r="F628" t="s">
        <v>165</v>
      </c>
      <c r="G628">
        <v>20020712</v>
      </c>
      <c r="H628" t="s">
        <v>3806</v>
      </c>
      <c r="I628" t="s">
        <v>3807</v>
      </c>
      <c r="J628" t="s">
        <v>1705</v>
      </c>
      <c r="K628" t="s">
        <v>72</v>
      </c>
      <c r="M628" s="32">
        <f>IFERROR(IF($B628="","",INDEX(所属情報!$E:$E,MATCH($A628,所属情報!$A:$A,0))),"")</f>
        <v>492522</v>
      </c>
      <c r="N628" s="175" t="str">
        <f t="shared" si="27"/>
        <v>北尾　響 (3)</v>
      </c>
      <c r="O628" s="32" t="str">
        <f t="shared" si="28"/>
        <v>ｷﾀｵ ﾋﾋﾞｷ</v>
      </c>
      <c r="P628" s="175" t="str">
        <f t="shared" si="29"/>
        <v>KITAO Hibiki (02)</v>
      </c>
      <c r="Q628" s="175" t="str">
        <f>IFERROR(IF($F628="","",INDEX(リスト!$AL:$AL,MATCH($F628,リスト!$AK:$AK,0))),"")</f>
        <v>25</v>
      </c>
      <c r="R628" s="32" t="str">
        <f>IFERROR(IF($K628="","",INDEX(リスト!$AO:$AO,MATCH($K628,リスト!$AN:$AN,0))),"")</f>
        <v>JPN</v>
      </c>
      <c r="S628" s="32" t="str">
        <f>IF($B628="","",RIGHT($G628*1000+100+COUNTIF($G$2:$G628,$G628),9))</f>
        <v>020712102</v>
      </c>
    </row>
    <row r="629" spans="1:19" ht="18" customHeight="1" x14ac:dyDescent="0.55000000000000004">
      <c r="A629" t="s">
        <v>1127</v>
      </c>
      <c r="B629">
        <v>628</v>
      </c>
      <c r="C629" t="s">
        <v>3808</v>
      </c>
      <c r="D629" t="s">
        <v>3809</v>
      </c>
      <c r="E629">
        <v>3</v>
      </c>
      <c r="F629" t="s">
        <v>169</v>
      </c>
      <c r="G629">
        <v>20021120</v>
      </c>
      <c r="H629" t="s">
        <v>3810</v>
      </c>
      <c r="I629" t="s">
        <v>2927</v>
      </c>
      <c r="J629" t="s">
        <v>1834</v>
      </c>
      <c r="K629" t="s">
        <v>72</v>
      </c>
      <c r="M629" s="32">
        <f>IFERROR(IF($B629="","",INDEX(所属情報!$E:$E,MATCH($A629,所属情報!$A:$A,0))),"")</f>
        <v>492522</v>
      </c>
      <c r="N629" s="175" t="str">
        <f t="shared" si="27"/>
        <v>木下　博翔 (3)</v>
      </c>
      <c r="O629" s="32" t="str">
        <f t="shared" si="28"/>
        <v>ｷﾉｼﾀ ﾋﾛﾄ</v>
      </c>
      <c r="P629" s="175" t="str">
        <f t="shared" si="29"/>
        <v>KINOSHITA Hiroto (02)</v>
      </c>
      <c r="Q629" s="175" t="str">
        <f>IFERROR(IF($F629="","",INDEX(リスト!$AL:$AL,MATCH($F629,リスト!$AK:$AK,0))),"")</f>
        <v>26</v>
      </c>
      <c r="R629" s="32" t="str">
        <f>IFERROR(IF($K629="","",INDEX(リスト!$AO:$AO,MATCH($K629,リスト!$AN:$AN,0))),"")</f>
        <v>JPN</v>
      </c>
      <c r="S629" s="32" t="str">
        <f>IF($B629="","",RIGHT($G629*1000+100+COUNTIF($G$2:$G629,$G629),9))</f>
        <v>021120102</v>
      </c>
    </row>
    <row r="630" spans="1:19" ht="18" customHeight="1" x14ac:dyDescent="0.55000000000000004">
      <c r="A630" t="s">
        <v>1127</v>
      </c>
      <c r="B630">
        <v>629</v>
      </c>
      <c r="C630" t="s">
        <v>3811</v>
      </c>
      <c r="D630" t="s">
        <v>3812</v>
      </c>
      <c r="E630">
        <v>3</v>
      </c>
      <c r="F630" t="s">
        <v>165</v>
      </c>
      <c r="G630">
        <v>20030202</v>
      </c>
      <c r="H630" t="s">
        <v>3813</v>
      </c>
      <c r="I630" t="s">
        <v>3814</v>
      </c>
      <c r="J630" t="s">
        <v>2540</v>
      </c>
      <c r="K630" t="s">
        <v>72</v>
      </c>
      <c r="M630" s="32">
        <f>IFERROR(IF($B630="","",INDEX(所属情報!$E:$E,MATCH($A630,所属情報!$A:$A,0))),"")</f>
        <v>492522</v>
      </c>
      <c r="N630" s="175" t="str">
        <f t="shared" si="27"/>
        <v>黒木　史也 (3)</v>
      </c>
      <c r="O630" s="32" t="str">
        <f t="shared" si="28"/>
        <v>ｸﾛｷ ﾌﾐﾔ</v>
      </c>
      <c r="P630" s="175" t="str">
        <f t="shared" si="29"/>
        <v>KUROKI Fumiya (03)</v>
      </c>
      <c r="Q630" s="175" t="str">
        <f>IFERROR(IF($F630="","",INDEX(リスト!$AL:$AL,MATCH($F630,リスト!$AK:$AK,0))),"")</f>
        <v>25</v>
      </c>
      <c r="R630" s="32" t="str">
        <f>IFERROR(IF($K630="","",INDEX(リスト!$AO:$AO,MATCH($K630,リスト!$AN:$AN,0))),"")</f>
        <v>JPN</v>
      </c>
      <c r="S630" s="32" t="str">
        <f>IF($B630="","",RIGHT($G630*1000+100+COUNTIF($G$2:$G630,$G630),9))</f>
        <v>030202101</v>
      </c>
    </row>
    <row r="631" spans="1:19" ht="18" customHeight="1" x14ac:dyDescent="0.55000000000000004">
      <c r="A631" t="s">
        <v>1127</v>
      </c>
      <c r="B631">
        <v>630</v>
      </c>
      <c r="C631" t="s">
        <v>3815</v>
      </c>
      <c r="D631" t="s">
        <v>3816</v>
      </c>
      <c r="E631">
        <v>3</v>
      </c>
      <c r="F631" t="s">
        <v>165</v>
      </c>
      <c r="G631">
        <v>20020426</v>
      </c>
      <c r="H631" t="s">
        <v>3817</v>
      </c>
      <c r="I631" t="s">
        <v>3818</v>
      </c>
      <c r="J631" t="s">
        <v>2214</v>
      </c>
      <c r="K631" t="s">
        <v>72</v>
      </c>
      <c r="M631" s="32">
        <f>IFERROR(IF($B631="","",INDEX(所属情報!$E:$E,MATCH($A631,所属情報!$A:$A,0))),"")</f>
        <v>492522</v>
      </c>
      <c r="N631" s="175" t="str">
        <f t="shared" si="27"/>
        <v>小出　健太 (3)</v>
      </c>
      <c r="O631" s="32" t="str">
        <f t="shared" si="28"/>
        <v>ｺｲﾃﾞ ｹﾝﾀ</v>
      </c>
      <c r="P631" s="175" t="str">
        <f t="shared" si="29"/>
        <v>KOIDE Kenta (02)</v>
      </c>
      <c r="Q631" s="175" t="str">
        <f>IFERROR(IF($F631="","",INDEX(リスト!$AL:$AL,MATCH($F631,リスト!$AK:$AK,0))),"")</f>
        <v>25</v>
      </c>
      <c r="R631" s="32" t="str">
        <f>IFERROR(IF($K631="","",INDEX(リスト!$AO:$AO,MATCH($K631,リスト!$AN:$AN,0))),"")</f>
        <v>JPN</v>
      </c>
      <c r="S631" s="32" t="str">
        <f>IF($B631="","",RIGHT($G631*1000+100+COUNTIF($G$2:$G631,$G631),9))</f>
        <v>020426101</v>
      </c>
    </row>
    <row r="632" spans="1:19" ht="18" customHeight="1" x14ac:dyDescent="0.55000000000000004">
      <c r="A632" t="s">
        <v>1127</v>
      </c>
      <c r="B632">
        <v>631</v>
      </c>
      <c r="C632" t="s">
        <v>3819</v>
      </c>
      <c r="D632" t="s">
        <v>3820</v>
      </c>
      <c r="E632">
        <v>3</v>
      </c>
      <c r="F632" t="s">
        <v>165</v>
      </c>
      <c r="G632">
        <v>20030327</v>
      </c>
      <c r="H632" t="s">
        <v>3821</v>
      </c>
      <c r="I632" t="s">
        <v>1252</v>
      </c>
      <c r="J632" t="s">
        <v>1499</v>
      </c>
      <c r="K632" t="s">
        <v>72</v>
      </c>
      <c r="M632" s="32">
        <f>IFERROR(IF($B632="","",INDEX(所属情報!$E:$E,MATCH($A632,所属情報!$A:$A,0))),"")</f>
        <v>492522</v>
      </c>
      <c r="N632" s="175" t="str">
        <f t="shared" si="27"/>
        <v>西藤　我空 (3)</v>
      </c>
      <c r="O632" s="32" t="str">
        <f t="shared" si="28"/>
        <v>ｻｲﾄｳ ｶﾞｸ</v>
      </c>
      <c r="P632" s="175" t="str">
        <f t="shared" si="29"/>
        <v>SAITO Gaku (03)</v>
      </c>
      <c r="Q632" s="175" t="str">
        <f>IFERROR(IF($F632="","",INDEX(リスト!$AL:$AL,MATCH($F632,リスト!$AK:$AK,0))),"")</f>
        <v>25</v>
      </c>
      <c r="R632" s="32" t="str">
        <f>IFERROR(IF($K632="","",INDEX(リスト!$AO:$AO,MATCH($K632,リスト!$AN:$AN,0))),"")</f>
        <v>JPN</v>
      </c>
      <c r="S632" s="32" t="str">
        <f>IF($B632="","",RIGHT($G632*1000+100+COUNTIF($G$2:$G632,$G632),9))</f>
        <v>030327102</v>
      </c>
    </row>
    <row r="633" spans="1:19" ht="18" customHeight="1" x14ac:dyDescent="0.55000000000000004">
      <c r="A633" t="s">
        <v>1127</v>
      </c>
      <c r="B633">
        <v>632</v>
      </c>
      <c r="C633" t="s">
        <v>3822</v>
      </c>
      <c r="D633" t="s">
        <v>3823</v>
      </c>
      <c r="E633">
        <v>3</v>
      </c>
      <c r="F633" t="s">
        <v>173</v>
      </c>
      <c r="G633">
        <v>20020823</v>
      </c>
      <c r="H633" t="s">
        <v>3824</v>
      </c>
      <c r="I633" t="s">
        <v>3825</v>
      </c>
      <c r="J633" t="s">
        <v>1267</v>
      </c>
      <c r="K633" t="s">
        <v>72</v>
      </c>
      <c r="M633" s="32">
        <f>IFERROR(IF($B633="","",INDEX(所属情報!$E:$E,MATCH($A633,所属情報!$A:$A,0))),"")</f>
        <v>492522</v>
      </c>
      <c r="N633" s="175" t="str">
        <f t="shared" si="27"/>
        <v>下平　瞬 (3)</v>
      </c>
      <c r="O633" s="32" t="str">
        <f t="shared" si="28"/>
        <v>ｼﾓﾋﾗ ｼｭﾝ</v>
      </c>
      <c r="P633" s="175" t="str">
        <f t="shared" si="29"/>
        <v>SHIMOHIRA Shun (02)</v>
      </c>
      <c r="Q633" s="175" t="str">
        <f>IFERROR(IF($F633="","",INDEX(リスト!$AL:$AL,MATCH($F633,リスト!$AK:$AK,0))),"")</f>
        <v>27</v>
      </c>
      <c r="R633" s="32" t="str">
        <f>IFERROR(IF($K633="","",INDEX(リスト!$AO:$AO,MATCH($K633,リスト!$AN:$AN,0))),"")</f>
        <v>JPN</v>
      </c>
      <c r="S633" s="32" t="str">
        <f>IF($B633="","",RIGHT($G633*1000+100+COUNTIF($G$2:$G633,$G633),9))</f>
        <v>020823101</v>
      </c>
    </row>
    <row r="634" spans="1:19" ht="18" customHeight="1" x14ac:dyDescent="0.55000000000000004">
      <c r="A634" t="s">
        <v>1127</v>
      </c>
      <c r="B634">
        <v>633</v>
      </c>
      <c r="C634" t="s">
        <v>3826</v>
      </c>
      <c r="D634" t="s">
        <v>3827</v>
      </c>
      <c r="E634">
        <v>3</v>
      </c>
      <c r="F634" t="s">
        <v>165</v>
      </c>
      <c r="G634">
        <v>20021227</v>
      </c>
      <c r="H634" t="s">
        <v>3828</v>
      </c>
      <c r="I634" t="s">
        <v>3829</v>
      </c>
      <c r="J634" t="s">
        <v>1198</v>
      </c>
      <c r="K634" t="s">
        <v>72</v>
      </c>
      <c r="M634" s="32">
        <f>IFERROR(IF($B634="","",INDEX(所属情報!$E:$E,MATCH($A634,所属情報!$A:$A,0))),"")</f>
        <v>492522</v>
      </c>
      <c r="N634" s="175" t="str">
        <f t="shared" si="27"/>
        <v>須戸　遼 (3)</v>
      </c>
      <c r="O634" s="32" t="str">
        <f t="shared" si="28"/>
        <v>ｽﾄﾞ ﾘｮｳ</v>
      </c>
      <c r="P634" s="175" t="str">
        <f t="shared" si="29"/>
        <v>SUDO Ryo (02)</v>
      </c>
      <c r="Q634" s="175" t="str">
        <f>IFERROR(IF($F634="","",INDEX(リスト!$AL:$AL,MATCH($F634,リスト!$AK:$AK,0))),"")</f>
        <v>25</v>
      </c>
      <c r="R634" s="32" t="str">
        <f>IFERROR(IF($K634="","",INDEX(リスト!$AO:$AO,MATCH($K634,リスト!$AN:$AN,0))),"")</f>
        <v>JPN</v>
      </c>
      <c r="S634" s="32" t="str">
        <f>IF($B634="","",RIGHT($G634*1000+100+COUNTIF($G$2:$G634,$G634),9))</f>
        <v>021227101</v>
      </c>
    </row>
    <row r="635" spans="1:19" ht="18" customHeight="1" x14ac:dyDescent="0.55000000000000004">
      <c r="A635" t="s">
        <v>1127</v>
      </c>
      <c r="B635">
        <v>634</v>
      </c>
      <c r="C635" t="s">
        <v>3830</v>
      </c>
      <c r="D635" t="s">
        <v>3831</v>
      </c>
      <c r="E635">
        <v>3</v>
      </c>
      <c r="F635" t="s">
        <v>165</v>
      </c>
      <c r="G635">
        <v>20021021</v>
      </c>
      <c r="H635" t="s">
        <v>3832</v>
      </c>
      <c r="I635" t="s">
        <v>3833</v>
      </c>
      <c r="J635" t="s">
        <v>1322</v>
      </c>
      <c r="K635" t="s">
        <v>72</v>
      </c>
      <c r="M635" s="32">
        <f>IFERROR(IF($B635="","",INDEX(所属情報!$E:$E,MATCH($A635,所属情報!$A:$A,0))),"")</f>
        <v>492522</v>
      </c>
      <c r="N635" s="175" t="str">
        <f t="shared" si="27"/>
        <v>妹尾　康太朗 (3)</v>
      </c>
      <c r="O635" s="32" t="str">
        <f t="shared" si="28"/>
        <v>ｾｵ ｺｳﾀﾛｳ</v>
      </c>
      <c r="P635" s="175" t="str">
        <f t="shared" si="29"/>
        <v>SEO Kotaro (02)</v>
      </c>
      <c r="Q635" s="175" t="str">
        <f>IFERROR(IF($F635="","",INDEX(リスト!$AL:$AL,MATCH($F635,リスト!$AK:$AK,0))),"")</f>
        <v>25</v>
      </c>
      <c r="R635" s="32" t="str">
        <f>IFERROR(IF($K635="","",INDEX(リスト!$AO:$AO,MATCH($K635,リスト!$AN:$AN,0))),"")</f>
        <v>JPN</v>
      </c>
      <c r="S635" s="32" t="str">
        <f>IF($B635="","",RIGHT($G635*1000+100+COUNTIF($G$2:$G635,$G635),9))</f>
        <v>021021102</v>
      </c>
    </row>
    <row r="636" spans="1:19" ht="18" customHeight="1" x14ac:dyDescent="0.55000000000000004">
      <c r="A636" t="s">
        <v>1127</v>
      </c>
      <c r="B636">
        <v>635</v>
      </c>
      <c r="C636" t="s">
        <v>3834</v>
      </c>
      <c r="D636" t="s">
        <v>3835</v>
      </c>
      <c r="E636">
        <v>3</v>
      </c>
      <c r="F636" t="s">
        <v>173</v>
      </c>
      <c r="G636">
        <v>20020816</v>
      </c>
      <c r="H636" t="s">
        <v>3836</v>
      </c>
      <c r="I636" t="s">
        <v>2935</v>
      </c>
      <c r="J636" t="s">
        <v>2535</v>
      </c>
      <c r="K636" t="s">
        <v>72</v>
      </c>
      <c r="M636" s="32">
        <f>IFERROR(IF($B636="","",INDEX(所属情報!$E:$E,MATCH($A636,所属情報!$A:$A,0))),"")</f>
        <v>492522</v>
      </c>
      <c r="N636" s="175" t="str">
        <f t="shared" si="27"/>
        <v>田原　凌太朗 (3)</v>
      </c>
      <c r="O636" s="32" t="str">
        <f t="shared" si="28"/>
        <v>ﾀﾊﾗ ﾘｮｳﾀﾛｳ</v>
      </c>
      <c r="P636" s="175" t="str">
        <f t="shared" si="29"/>
        <v>TAHARA Ryotaro (02)</v>
      </c>
      <c r="Q636" s="175" t="str">
        <f>IFERROR(IF($F636="","",INDEX(リスト!$AL:$AL,MATCH($F636,リスト!$AK:$AK,0))),"")</f>
        <v>27</v>
      </c>
      <c r="R636" s="32" t="str">
        <f>IFERROR(IF($K636="","",INDEX(リスト!$AO:$AO,MATCH($K636,リスト!$AN:$AN,0))),"")</f>
        <v>JPN</v>
      </c>
      <c r="S636" s="32" t="str">
        <f>IF($B636="","",RIGHT($G636*1000+100+COUNTIF($G$2:$G636,$G636),9))</f>
        <v>020816101</v>
      </c>
    </row>
    <row r="637" spans="1:19" ht="18" customHeight="1" x14ac:dyDescent="0.55000000000000004">
      <c r="A637" t="s">
        <v>1127</v>
      </c>
      <c r="B637">
        <v>636</v>
      </c>
      <c r="C637" t="s">
        <v>3837</v>
      </c>
      <c r="D637" t="s">
        <v>3838</v>
      </c>
      <c r="E637">
        <v>3</v>
      </c>
      <c r="F637" t="s">
        <v>177</v>
      </c>
      <c r="G637">
        <v>20020702</v>
      </c>
      <c r="H637" t="s">
        <v>3839</v>
      </c>
      <c r="I637" t="s">
        <v>3840</v>
      </c>
      <c r="J637" t="s">
        <v>1714</v>
      </c>
      <c r="K637" t="s">
        <v>72</v>
      </c>
      <c r="M637" s="32">
        <f>IFERROR(IF($B637="","",INDEX(所属情報!$E:$E,MATCH($A637,所属情報!$A:$A,0))),"")</f>
        <v>492522</v>
      </c>
      <c r="N637" s="175" t="str">
        <f t="shared" si="27"/>
        <v>田丸　拓樹 (3)</v>
      </c>
      <c r="O637" s="32" t="str">
        <f t="shared" si="28"/>
        <v>ﾀﾏﾙ ﾋﾛｷ</v>
      </c>
      <c r="P637" s="175" t="str">
        <f t="shared" si="29"/>
        <v>TAMARU Hiroki (02)</v>
      </c>
      <c r="Q637" s="175" t="str">
        <f>IFERROR(IF($F637="","",INDEX(リスト!$AL:$AL,MATCH($F637,リスト!$AK:$AK,0))),"")</f>
        <v>28</v>
      </c>
      <c r="R637" s="32" t="str">
        <f>IFERROR(IF($K637="","",INDEX(リスト!$AO:$AO,MATCH($K637,リスト!$AN:$AN,0))),"")</f>
        <v>JPN</v>
      </c>
      <c r="S637" s="32" t="str">
        <f>IF($B637="","",RIGHT($G637*1000+100+COUNTIF($G$2:$G637,$G637),9))</f>
        <v>020702101</v>
      </c>
    </row>
    <row r="638" spans="1:19" ht="18" customHeight="1" x14ac:dyDescent="0.55000000000000004">
      <c r="A638" t="s">
        <v>1127</v>
      </c>
      <c r="B638">
        <v>637</v>
      </c>
      <c r="C638" t="s">
        <v>3841</v>
      </c>
      <c r="D638" t="s">
        <v>3842</v>
      </c>
      <c r="E638">
        <v>3</v>
      </c>
      <c r="F638" t="s">
        <v>201</v>
      </c>
      <c r="G638">
        <v>20030314</v>
      </c>
      <c r="H638" t="s">
        <v>3843</v>
      </c>
      <c r="I638" t="s">
        <v>2961</v>
      </c>
      <c r="J638" t="s">
        <v>3844</v>
      </c>
      <c r="K638" t="s">
        <v>72</v>
      </c>
      <c r="M638" s="32">
        <f>IFERROR(IF($B638="","",INDEX(所属情報!$E:$E,MATCH($A638,所属情報!$A:$A,0))),"")</f>
        <v>492522</v>
      </c>
      <c r="N638" s="175" t="str">
        <f t="shared" si="27"/>
        <v>檀上　敬彦 (3)</v>
      </c>
      <c r="O638" s="32" t="str">
        <f t="shared" si="28"/>
        <v>ﾀﾞﾝｼﾞｮｳ ﾄｼﾋｺ</v>
      </c>
      <c r="P638" s="175" t="str">
        <f t="shared" si="29"/>
        <v>DANJO Toshihiko (03)</v>
      </c>
      <c r="Q638" s="175" t="str">
        <f>IFERROR(IF($F638="","",INDEX(リスト!$AL:$AL,MATCH($F638,リスト!$AK:$AK,0))),"")</f>
        <v>34</v>
      </c>
      <c r="R638" s="32" t="str">
        <f>IFERROR(IF($K638="","",INDEX(リスト!$AO:$AO,MATCH($K638,リスト!$AN:$AN,0))),"")</f>
        <v>JPN</v>
      </c>
      <c r="S638" s="32" t="str">
        <f>IF($B638="","",RIGHT($G638*1000+100+COUNTIF($G$2:$G638,$G638),9))</f>
        <v>030314102</v>
      </c>
    </row>
    <row r="639" spans="1:19" ht="18" customHeight="1" x14ac:dyDescent="0.55000000000000004">
      <c r="A639" t="s">
        <v>1127</v>
      </c>
      <c r="B639">
        <v>638</v>
      </c>
      <c r="C639" t="s">
        <v>3845</v>
      </c>
      <c r="D639" t="s">
        <v>3846</v>
      </c>
      <c r="E639">
        <v>3</v>
      </c>
      <c r="F639" t="s">
        <v>213</v>
      </c>
      <c r="G639">
        <v>20020805</v>
      </c>
      <c r="H639" t="s">
        <v>3847</v>
      </c>
      <c r="I639" t="s">
        <v>3848</v>
      </c>
      <c r="J639" t="s">
        <v>3102</v>
      </c>
      <c r="K639" t="s">
        <v>72</v>
      </c>
      <c r="M639" s="32">
        <f>IFERROR(IF($B639="","",INDEX(所属情報!$E:$E,MATCH($A639,所属情報!$A:$A,0))),"")</f>
        <v>492522</v>
      </c>
      <c r="N639" s="175" t="str">
        <f t="shared" si="27"/>
        <v>寺尾　翔 (3)</v>
      </c>
      <c r="O639" s="32" t="str">
        <f t="shared" si="28"/>
        <v>ﾃﾗｵ ｼｮｳ</v>
      </c>
      <c r="P639" s="175" t="str">
        <f t="shared" si="29"/>
        <v>TERAO Sho (02)</v>
      </c>
      <c r="Q639" s="175" t="str">
        <f>IFERROR(IF($F639="","",INDEX(リスト!$AL:$AL,MATCH($F639,リスト!$AK:$AK,0))),"")</f>
        <v>37</v>
      </c>
      <c r="R639" s="32" t="str">
        <f>IFERROR(IF($K639="","",INDEX(リスト!$AO:$AO,MATCH($K639,リスト!$AN:$AN,0))),"")</f>
        <v>JPN</v>
      </c>
      <c r="S639" s="32" t="str">
        <f>IF($B639="","",RIGHT($G639*1000+100+COUNTIF($G$2:$G639,$G639),9))</f>
        <v>020805101</v>
      </c>
    </row>
    <row r="640" spans="1:19" ht="18" customHeight="1" x14ac:dyDescent="0.55000000000000004">
      <c r="A640" t="s">
        <v>1127</v>
      </c>
      <c r="B640">
        <v>639</v>
      </c>
      <c r="C640" t="s">
        <v>3849</v>
      </c>
      <c r="D640" t="s">
        <v>3850</v>
      </c>
      <c r="E640">
        <v>3</v>
      </c>
      <c r="F640" t="s">
        <v>173</v>
      </c>
      <c r="G640">
        <v>20020820</v>
      </c>
      <c r="H640" t="s">
        <v>3851</v>
      </c>
      <c r="I640" t="s">
        <v>1232</v>
      </c>
      <c r="J640" t="s">
        <v>1756</v>
      </c>
      <c r="K640" t="s">
        <v>72</v>
      </c>
      <c r="M640" s="32">
        <f>IFERROR(IF($B640="","",INDEX(所属情報!$E:$E,MATCH($A640,所属情報!$A:$A,0))),"")</f>
        <v>492522</v>
      </c>
      <c r="N640" s="175" t="str">
        <f t="shared" si="27"/>
        <v>中村　智哉 (3)</v>
      </c>
      <c r="O640" s="32" t="str">
        <f t="shared" si="28"/>
        <v>ﾅｶﾑﾗ ﾄﾓﾔ</v>
      </c>
      <c r="P640" s="175" t="str">
        <f t="shared" si="29"/>
        <v>NAKAMURA Tomoya (02)</v>
      </c>
      <c r="Q640" s="175" t="str">
        <f>IFERROR(IF($F640="","",INDEX(リスト!$AL:$AL,MATCH($F640,リスト!$AK:$AK,0))),"")</f>
        <v>27</v>
      </c>
      <c r="R640" s="32" t="str">
        <f>IFERROR(IF($K640="","",INDEX(リスト!$AO:$AO,MATCH($K640,リスト!$AN:$AN,0))),"")</f>
        <v>JPN</v>
      </c>
      <c r="S640" s="32" t="str">
        <f>IF($B640="","",RIGHT($G640*1000+100+COUNTIF($G$2:$G640,$G640),9))</f>
        <v>020820101</v>
      </c>
    </row>
    <row r="641" spans="1:19" ht="18" customHeight="1" x14ac:dyDescent="0.55000000000000004">
      <c r="A641" t="s">
        <v>1127</v>
      </c>
      <c r="B641">
        <v>640</v>
      </c>
      <c r="C641" t="s">
        <v>3852</v>
      </c>
      <c r="D641" t="s">
        <v>3853</v>
      </c>
      <c r="E641">
        <v>3</v>
      </c>
      <c r="F641" t="s">
        <v>189</v>
      </c>
      <c r="G641">
        <v>20030203</v>
      </c>
      <c r="H641" t="s">
        <v>3854</v>
      </c>
      <c r="I641" t="s">
        <v>2697</v>
      </c>
      <c r="J641" t="s">
        <v>1641</v>
      </c>
      <c r="K641" t="s">
        <v>72</v>
      </c>
      <c r="M641" s="32">
        <f>IFERROR(IF($B641="","",INDEX(所属情報!$E:$E,MATCH($A641,所属情報!$A:$A,0))),"")</f>
        <v>492522</v>
      </c>
      <c r="N641" s="175" t="str">
        <f t="shared" si="27"/>
        <v>中山　敬太 (3)</v>
      </c>
      <c r="O641" s="32" t="str">
        <f t="shared" si="28"/>
        <v>ﾅｶﾔﾏ ｹｲﾀ</v>
      </c>
      <c r="P641" s="175" t="str">
        <f t="shared" si="29"/>
        <v>NAKAYAMA Keita (03)</v>
      </c>
      <c r="Q641" s="175" t="str">
        <f>IFERROR(IF($F641="","",INDEX(リスト!$AL:$AL,MATCH($F641,リスト!$AK:$AK,0))),"")</f>
        <v>31</v>
      </c>
      <c r="R641" s="32" t="str">
        <f>IFERROR(IF($K641="","",INDEX(リスト!$AO:$AO,MATCH($K641,リスト!$AN:$AN,0))),"")</f>
        <v>JPN</v>
      </c>
      <c r="S641" s="32" t="str">
        <f>IF($B641="","",RIGHT($G641*1000+100+COUNTIF($G$2:$G641,$G641),9))</f>
        <v>030203101</v>
      </c>
    </row>
    <row r="642" spans="1:19" ht="18" customHeight="1" x14ac:dyDescent="0.55000000000000004">
      <c r="A642" t="s">
        <v>1127</v>
      </c>
      <c r="B642">
        <v>641</v>
      </c>
      <c r="C642" t="s">
        <v>3855</v>
      </c>
      <c r="D642" t="s">
        <v>3856</v>
      </c>
      <c r="E642">
        <v>3</v>
      </c>
      <c r="F642" t="s">
        <v>169</v>
      </c>
      <c r="G642">
        <v>20030202</v>
      </c>
      <c r="H642" t="s">
        <v>3857</v>
      </c>
      <c r="I642" t="s">
        <v>1433</v>
      </c>
      <c r="J642" t="s">
        <v>3102</v>
      </c>
      <c r="K642" t="s">
        <v>72</v>
      </c>
      <c r="M642" s="32">
        <f>IFERROR(IF($B642="","",INDEX(所属情報!$E:$E,MATCH($A642,所属情報!$A:$A,0))),"")</f>
        <v>492522</v>
      </c>
      <c r="N642" s="175" t="str">
        <f t="shared" si="27"/>
        <v>西村　祥 (3)</v>
      </c>
      <c r="O642" s="32" t="str">
        <f t="shared" si="28"/>
        <v>ﾆｼﾑﾗ ｼｮｳ</v>
      </c>
      <c r="P642" s="175" t="str">
        <f t="shared" si="29"/>
        <v>NISHIMURA Sho (03)</v>
      </c>
      <c r="Q642" s="175" t="str">
        <f>IFERROR(IF($F642="","",INDEX(リスト!$AL:$AL,MATCH($F642,リスト!$AK:$AK,0))),"")</f>
        <v>26</v>
      </c>
      <c r="R642" s="32" t="str">
        <f>IFERROR(IF($K642="","",INDEX(リスト!$AO:$AO,MATCH($K642,リスト!$AN:$AN,0))),"")</f>
        <v>JPN</v>
      </c>
      <c r="S642" s="32" t="str">
        <f>IF($B642="","",RIGHT($G642*1000+100+COUNTIF($G$2:$G642,$G642),9))</f>
        <v>030202102</v>
      </c>
    </row>
    <row r="643" spans="1:19" ht="18" customHeight="1" x14ac:dyDescent="0.55000000000000004">
      <c r="A643" t="s">
        <v>1127</v>
      </c>
      <c r="B643">
        <v>642</v>
      </c>
      <c r="C643" t="s">
        <v>3858</v>
      </c>
      <c r="D643" t="s">
        <v>3859</v>
      </c>
      <c r="E643">
        <v>3</v>
      </c>
      <c r="F643" t="s">
        <v>177</v>
      </c>
      <c r="G643">
        <v>20020421</v>
      </c>
      <c r="H643" t="s">
        <v>3860</v>
      </c>
      <c r="I643" t="s">
        <v>3861</v>
      </c>
      <c r="J643" t="s">
        <v>1603</v>
      </c>
      <c r="K643" t="s">
        <v>72</v>
      </c>
      <c r="M643" s="32">
        <f>IFERROR(IF($B643="","",INDEX(所属情報!$E:$E,MATCH($A643,所属情報!$A:$A,0))),"")</f>
        <v>492522</v>
      </c>
      <c r="N643" s="175" t="str">
        <f t="shared" ref="N643:N706" si="30">IF($C643="","",IF($E643="",$C643,$C643&amp;" ("&amp;$E643&amp;")"))</f>
        <v>東田　佳樹 (3)</v>
      </c>
      <c r="O643" s="32" t="str">
        <f t="shared" ref="O643:O706" si="31">IF($D643="","",ASC($D643))</f>
        <v>ﾋｶﾞｼﾀﾞ ﾖｼｷ</v>
      </c>
      <c r="P643" s="175" t="str">
        <f t="shared" ref="P643:P706" si="32">IF($I643="","",UPPER($I643)&amp;" "&amp;UPPER(LEFT($J643,1))&amp;LOWER(RIGHT($J643,LEN($J643)-1))&amp;" ("&amp;MID($G643,3,2)&amp;")")</f>
        <v>HIGASHIDA Yoshiki (02)</v>
      </c>
      <c r="Q643" s="175" t="str">
        <f>IFERROR(IF($F643="","",INDEX(リスト!$AL:$AL,MATCH($F643,リスト!$AK:$AK,0))),"")</f>
        <v>28</v>
      </c>
      <c r="R643" s="32" t="str">
        <f>IFERROR(IF($K643="","",INDEX(リスト!$AO:$AO,MATCH($K643,リスト!$AN:$AN,0))),"")</f>
        <v>JPN</v>
      </c>
      <c r="S643" s="32" t="str">
        <f>IF($B643="","",RIGHT($G643*1000+100+COUNTIF($G$2:$G643,$G643),9))</f>
        <v>020421101</v>
      </c>
    </row>
    <row r="644" spans="1:19" ht="18" customHeight="1" x14ac:dyDescent="0.55000000000000004">
      <c r="A644" t="s">
        <v>1127</v>
      </c>
      <c r="B644">
        <v>643</v>
      </c>
      <c r="C644" t="s">
        <v>3862</v>
      </c>
      <c r="D644" t="s">
        <v>3863</v>
      </c>
      <c r="E644">
        <v>3</v>
      </c>
      <c r="F644" t="s">
        <v>169</v>
      </c>
      <c r="G644">
        <v>20020714</v>
      </c>
      <c r="H644" t="s">
        <v>3864</v>
      </c>
      <c r="I644" t="s">
        <v>3865</v>
      </c>
      <c r="J644" t="s">
        <v>3866</v>
      </c>
      <c r="K644" t="s">
        <v>72</v>
      </c>
      <c r="M644" s="32">
        <f>IFERROR(IF($B644="","",INDEX(所属情報!$E:$E,MATCH($A644,所属情報!$A:$A,0))),"")</f>
        <v>492522</v>
      </c>
      <c r="N644" s="175" t="str">
        <f t="shared" si="30"/>
        <v>細見　明也 (3)</v>
      </c>
      <c r="O644" s="32" t="str">
        <f t="shared" si="31"/>
        <v>ﾎｿﾐ ﾒｲﾔ</v>
      </c>
      <c r="P644" s="175" t="str">
        <f t="shared" si="32"/>
        <v>HOSOMI Meiya (02)</v>
      </c>
      <c r="Q644" s="175" t="str">
        <f>IFERROR(IF($F644="","",INDEX(リスト!$AL:$AL,MATCH($F644,リスト!$AK:$AK,0))),"")</f>
        <v>26</v>
      </c>
      <c r="R644" s="32" t="str">
        <f>IFERROR(IF($K644="","",INDEX(リスト!$AO:$AO,MATCH($K644,リスト!$AN:$AN,0))),"")</f>
        <v>JPN</v>
      </c>
      <c r="S644" s="32" t="str">
        <f>IF($B644="","",RIGHT($G644*1000+100+COUNTIF($G$2:$G644,$G644),9))</f>
        <v>020714102</v>
      </c>
    </row>
    <row r="645" spans="1:19" ht="18" customHeight="1" x14ac:dyDescent="0.55000000000000004">
      <c r="A645" t="s">
        <v>1127</v>
      </c>
      <c r="B645">
        <v>644</v>
      </c>
      <c r="C645" t="s">
        <v>3867</v>
      </c>
      <c r="D645" t="s">
        <v>3868</v>
      </c>
      <c r="E645">
        <v>3</v>
      </c>
      <c r="F645" t="s">
        <v>165</v>
      </c>
      <c r="G645">
        <v>20020823</v>
      </c>
      <c r="H645" t="s">
        <v>3869</v>
      </c>
      <c r="I645" t="s">
        <v>3870</v>
      </c>
      <c r="J645" t="s">
        <v>1272</v>
      </c>
      <c r="K645" t="s">
        <v>72</v>
      </c>
      <c r="M645" s="32">
        <f>IFERROR(IF($B645="","",INDEX(所属情報!$E:$E,MATCH($A645,所属情報!$A:$A,0))),"")</f>
        <v>492522</v>
      </c>
      <c r="N645" s="175" t="str">
        <f t="shared" si="30"/>
        <v>御宿　一輝 (3)</v>
      </c>
      <c r="O645" s="32" t="str">
        <f t="shared" si="31"/>
        <v>ﾐｼｭｸ ｶｽﾞｷ</v>
      </c>
      <c r="P645" s="175" t="str">
        <f t="shared" si="32"/>
        <v>MISHUKU Kazuki (02)</v>
      </c>
      <c r="Q645" s="175" t="str">
        <f>IFERROR(IF($F645="","",INDEX(リスト!$AL:$AL,MATCH($F645,リスト!$AK:$AK,0))),"")</f>
        <v>25</v>
      </c>
      <c r="R645" s="32" t="str">
        <f>IFERROR(IF($K645="","",INDEX(リスト!$AO:$AO,MATCH($K645,リスト!$AN:$AN,0))),"")</f>
        <v>JPN</v>
      </c>
      <c r="S645" s="32" t="str">
        <f>IF($B645="","",RIGHT($G645*1000+100+COUNTIF($G$2:$G645,$G645),9))</f>
        <v>020823102</v>
      </c>
    </row>
    <row r="646" spans="1:19" ht="18" customHeight="1" x14ac:dyDescent="0.55000000000000004">
      <c r="A646" t="s">
        <v>1127</v>
      </c>
      <c r="B646">
        <v>645</v>
      </c>
      <c r="C646" t="s">
        <v>3871</v>
      </c>
      <c r="D646" t="s">
        <v>3872</v>
      </c>
      <c r="E646">
        <v>3</v>
      </c>
      <c r="F646" t="s">
        <v>173</v>
      </c>
      <c r="G646">
        <v>20020701</v>
      </c>
      <c r="H646" t="s">
        <v>3873</v>
      </c>
      <c r="I646" t="s">
        <v>3874</v>
      </c>
      <c r="J646" t="s">
        <v>3875</v>
      </c>
      <c r="K646" t="s">
        <v>72</v>
      </c>
      <c r="M646" s="32">
        <f>IFERROR(IF($B646="","",INDEX(所属情報!$E:$E,MATCH($A646,所属情報!$A:$A,0))),"")</f>
        <v>492522</v>
      </c>
      <c r="N646" s="175" t="str">
        <f t="shared" si="30"/>
        <v>三谷　陽太 (3)</v>
      </c>
      <c r="O646" s="32" t="str">
        <f t="shared" si="31"/>
        <v>ﾐﾀﾆ ﾖｳﾀ</v>
      </c>
      <c r="P646" s="175" t="str">
        <f t="shared" si="32"/>
        <v>MITANI Yota (02)</v>
      </c>
      <c r="Q646" s="175" t="str">
        <f>IFERROR(IF($F646="","",INDEX(リスト!$AL:$AL,MATCH($F646,リスト!$AK:$AK,0))),"")</f>
        <v>27</v>
      </c>
      <c r="R646" s="32" t="str">
        <f>IFERROR(IF($K646="","",INDEX(リスト!$AO:$AO,MATCH($K646,リスト!$AN:$AN,0))),"")</f>
        <v>JPN</v>
      </c>
      <c r="S646" s="32" t="str">
        <f>IF($B646="","",RIGHT($G646*1000+100+COUNTIF($G$2:$G646,$G646),9))</f>
        <v>020701101</v>
      </c>
    </row>
    <row r="647" spans="1:19" ht="18" customHeight="1" x14ac:dyDescent="0.55000000000000004">
      <c r="A647" t="s">
        <v>1127</v>
      </c>
      <c r="B647">
        <v>646</v>
      </c>
      <c r="C647" t="s">
        <v>3876</v>
      </c>
      <c r="D647" t="s">
        <v>3877</v>
      </c>
      <c r="E647">
        <v>3</v>
      </c>
      <c r="F647" t="s">
        <v>173</v>
      </c>
      <c r="G647">
        <v>20021001</v>
      </c>
      <c r="H647" t="s">
        <v>3878</v>
      </c>
      <c r="I647" t="s">
        <v>3879</v>
      </c>
      <c r="J647" t="s">
        <v>3880</v>
      </c>
      <c r="K647" t="s">
        <v>72</v>
      </c>
      <c r="M647" s="32">
        <f>IFERROR(IF($B647="","",INDEX(所属情報!$E:$E,MATCH($A647,所属情報!$A:$A,0))),"")</f>
        <v>492522</v>
      </c>
      <c r="N647" s="175" t="str">
        <f t="shared" si="30"/>
        <v>美藤　瑠希 (3)</v>
      </c>
      <c r="O647" s="32" t="str">
        <f t="shared" si="31"/>
        <v>ﾐﾄｳ ﾙｷ</v>
      </c>
      <c r="P647" s="175" t="str">
        <f t="shared" si="32"/>
        <v>MITO Ruki (02)</v>
      </c>
      <c r="Q647" s="175" t="str">
        <f>IFERROR(IF($F647="","",INDEX(リスト!$AL:$AL,MATCH($F647,リスト!$AK:$AK,0))),"")</f>
        <v>27</v>
      </c>
      <c r="R647" s="32" t="str">
        <f>IFERROR(IF($K647="","",INDEX(リスト!$AO:$AO,MATCH($K647,リスト!$AN:$AN,0))),"")</f>
        <v>JPN</v>
      </c>
      <c r="S647" s="32" t="str">
        <f>IF($B647="","",RIGHT($G647*1000+100+COUNTIF($G$2:$G647,$G647),9))</f>
        <v>021001101</v>
      </c>
    </row>
    <row r="648" spans="1:19" ht="18" customHeight="1" x14ac:dyDescent="0.55000000000000004">
      <c r="A648" t="s">
        <v>1127</v>
      </c>
      <c r="B648">
        <v>647</v>
      </c>
      <c r="C648" t="s">
        <v>3881</v>
      </c>
      <c r="D648" t="s">
        <v>3882</v>
      </c>
      <c r="E648">
        <v>3</v>
      </c>
      <c r="F648" t="s">
        <v>173</v>
      </c>
      <c r="G648">
        <v>20020616</v>
      </c>
      <c r="H648" t="s">
        <v>3883</v>
      </c>
      <c r="I648" t="s">
        <v>1553</v>
      </c>
      <c r="J648" t="s">
        <v>2323</v>
      </c>
      <c r="K648" t="s">
        <v>72</v>
      </c>
      <c r="M648" s="32">
        <f>IFERROR(IF($B648="","",INDEX(所属情報!$E:$E,MATCH($A648,所属情報!$A:$A,0))),"")</f>
        <v>492522</v>
      </c>
      <c r="N648" s="175" t="str">
        <f t="shared" si="30"/>
        <v>森　貫太 (3)</v>
      </c>
      <c r="O648" s="32" t="str">
        <f t="shared" si="31"/>
        <v>ﾓﾘ ｶﾝﾀ</v>
      </c>
      <c r="P648" s="175" t="str">
        <f t="shared" si="32"/>
        <v>MORI Kanta (02)</v>
      </c>
      <c r="Q648" s="175" t="str">
        <f>IFERROR(IF($F648="","",INDEX(リスト!$AL:$AL,MATCH($F648,リスト!$AK:$AK,0))),"")</f>
        <v>27</v>
      </c>
      <c r="R648" s="32" t="str">
        <f>IFERROR(IF($K648="","",INDEX(リスト!$AO:$AO,MATCH($K648,リスト!$AN:$AN,0))),"")</f>
        <v>JPN</v>
      </c>
      <c r="S648" s="32" t="str">
        <f>IF($B648="","",RIGHT($G648*1000+100+COUNTIF($G$2:$G648,$G648),9))</f>
        <v>020616101</v>
      </c>
    </row>
    <row r="649" spans="1:19" ht="18" customHeight="1" x14ac:dyDescent="0.55000000000000004">
      <c r="A649" t="s">
        <v>1127</v>
      </c>
      <c r="B649">
        <v>648</v>
      </c>
      <c r="C649" t="s">
        <v>3884</v>
      </c>
      <c r="D649" t="s">
        <v>3885</v>
      </c>
      <c r="E649">
        <v>3</v>
      </c>
      <c r="F649" t="s">
        <v>177</v>
      </c>
      <c r="G649">
        <v>20030214</v>
      </c>
      <c r="H649" t="s">
        <v>3886</v>
      </c>
      <c r="I649" t="s">
        <v>1480</v>
      </c>
      <c r="J649" t="s">
        <v>1938</v>
      </c>
      <c r="K649" t="s">
        <v>72</v>
      </c>
      <c r="M649" s="32">
        <f>IFERROR(IF($B649="","",INDEX(所属情報!$E:$E,MATCH($A649,所属情報!$A:$A,0))),"")</f>
        <v>492522</v>
      </c>
      <c r="N649" s="175" t="str">
        <f t="shared" si="30"/>
        <v>矢野　雄大 (3)</v>
      </c>
      <c r="O649" s="32" t="str">
        <f t="shared" si="31"/>
        <v>ﾔﾉ ﾕｳﾀﾞｲ</v>
      </c>
      <c r="P649" s="175" t="str">
        <f t="shared" si="32"/>
        <v>YANO Yudai (03)</v>
      </c>
      <c r="Q649" s="175" t="str">
        <f>IFERROR(IF($F649="","",INDEX(リスト!$AL:$AL,MATCH($F649,リスト!$AK:$AK,0))),"")</f>
        <v>28</v>
      </c>
      <c r="R649" s="32" t="str">
        <f>IFERROR(IF($K649="","",INDEX(リスト!$AO:$AO,MATCH($K649,リスト!$AN:$AN,0))),"")</f>
        <v>JPN</v>
      </c>
      <c r="S649" s="32" t="str">
        <f>IF($B649="","",RIGHT($G649*1000+100+COUNTIF($G$2:$G649,$G649),9))</f>
        <v>030214101</v>
      </c>
    </row>
    <row r="650" spans="1:19" ht="18" customHeight="1" x14ac:dyDescent="0.55000000000000004">
      <c r="A650" t="s">
        <v>1127</v>
      </c>
      <c r="B650">
        <v>649</v>
      </c>
      <c r="C650" t="s">
        <v>3887</v>
      </c>
      <c r="D650" t="s">
        <v>3888</v>
      </c>
      <c r="E650">
        <v>3</v>
      </c>
      <c r="F650" t="s">
        <v>209</v>
      </c>
      <c r="G650">
        <v>20021211</v>
      </c>
      <c r="H650" t="s">
        <v>3889</v>
      </c>
      <c r="I650" t="s">
        <v>1804</v>
      </c>
      <c r="J650" t="s">
        <v>1223</v>
      </c>
      <c r="K650" t="s">
        <v>72</v>
      </c>
      <c r="M650" s="32">
        <f>IFERROR(IF($B650="","",INDEX(所属情報!$E:$E,MATCH($A650,所属情報!$A:$A,0))),"")</f>
        <v>492522</v>
      </c>
      <c r="N650" s="175" t="str">
        <f t="shared" si="30"/>
        <v>山下　雄紀 (3)</v>
      </c>
      <c r="O650" s="32" t="str">
        <f t="shared" si="31"/>
        <v>ﾔﾏｼﾀ ﾕｳｷ</v>
      </c>
      <c r="P650" s="175" t="str">
        <f t="shared" si="32"/>
        <v>YAMASHITA Yuki (02)</v>
      </c>
      <c r="Q650" s="175" t="str">
        <f>IFERROR(IF($F650="","",INDEX(リスト!$AL:$AL,MATCH($F650,リスト!$AK:$AK,0))),"")</f>
        <v>36</v>
      </c>
      <c r="R650" s="32" t="str">
        <f>IFERROR(IF($K650="","",INDEX(リスト!$AO:$AO,MATCH($K650,リスト!$AN:$AN,0))),"")</f>
        <v>JPN</v>
      </c>
      <c r="S650" s="32" t="str">
        <f>IF($B650="","",RIGHT($G650*1000+100+COUNTIF($G$2:$G650,$G650),9))</f>
        <v>021211101</v>
      </c>
    </row>
    <row r="651" spans="1:19" ht="18" customHeight="1" x14ac:dyDescent="0.55000000000000004">
      <c r="A651" t="s">
        <v>1127</v>
      </c>
      <c r="B651">
        <v>650</v>
      </c>
      <c r="C651" t="s">
        <v>3890</v>
      </c>
      <c r="D651" t="s">
        <v>3891</v>
      </c>
      <c r="E651">
        <v>2</v>
      </c>
      <c r="F651" t="s">
        <v>169</v>
      </c>
      <c r="G651">
        <v>20030602</v>
      </c>
      <c r="H651" t="s">
        <v>3892</v>
      </c>
      <c r="I651" t="s">
        <v>3893</v>
      </c>
      <c r="J651" t="s">
        <v>3894</v>
      </c>
      <c r="K651" t="s">
        <v>72</v>
      </c>
      <c r="M651" s="32">
        <f>IFERROR(IF($B651="","",INDEX(所属情報!$E:$E,MATCH($A651,所属情報!$A:$A,0))),"")</f>
        <v>492522</v>
      </c>
      <c r="N651" s="175" t="str">
        <f t="shared" si="30"/>
        <v>赤井　伊夫貴 (2)</v>
      </c>
      <c r="O651" s="32" t="str">
        <f t="shared" si="31"/>
        <v>ｱｶｲ ｲﾌﾞｷ</v>
      </c>
      <c r="P651" s="175" t="str">
        <f t="shared" si="32"/>
        <v>AKAI Ibuki (03)</v>
      </c>
      <c r="Q651" s="175" t="str">
        <f>IFERROR(IF($F651="","",INDEX(リスト!$AL:$AL,MATCH($F651,リスト!$AK:$AK,0))),"")</f>
        <v>26</v>
      </c>
      <c r="R651" s="32" t="str">
        <f>IFERROR(IF($K651="","",INDEX(リスト!$AO:$AO,MATCH($K651,リスト!$AN:$AN,0))),"")</f>
        <v>JPN</v>
      </c>
      <c r="S651" s="32" t="str">
        <f>IF($B651="","",RIGHT($G651*1000+100+COUNTIF($G$2:$G651,$G651),9))</f>
        <v>030602102</v>
      </c>
    </row>
    <row r="652" spans="1:19" ht="18" customHeight="1" x14ac:dyDescent="0.55000000000000004">
      <c r="A652" t="s">
        <v>1127</v>
      </c>
      <c r="B652">
        <v>651</v>
      </c>
      <c r="C652" t="s">
        <v>3895</v>
      </c>
      <c r="D652" t="s">
        <v>3896</v>
      </c>
      <c r="E652">
        <v>2</v>
      </c>
      <c r="F652" t="s">
        <v>173</v>
      </c>
      <c r="G652">
        <v>20040121</v>
      </c>
      <c r="H652" t="s">
        <v>3897</v>
      </c>
      <c r="I652" t="s">
        <v>1660</v>
      </c>
      <c r="J652" t="s">
        <v>3898</v>
      </c>
      <c r="K652" t="s">
        <v>72</v>
      </c>
      <c r="M652" s="32">
        <f>IFERROR(IF($B652="","",INDEX(所属情報!$E:$E,MATCH($A652,所属情報!$A:$A,0))),"")</f>
        <v>492522</v>
      </c>
      <c r="N652" s="175" t="str">
        <f t="shared" si="30"/>
        <v>大川　秀仁 (2)</v>
      </c>
      <c r="O652" s="32" t="str">
        <f t="shared" si="31"/>
        <v>ｵｵｶﾜ ﾋﾃﾞﾋﾄ</v>
      </c>
      <c r="P652" s="175" t="str">
        <f t="shared" si="32"/>
        <v>OKAWA Hidehito (04)</v>
      </c>
      <c r="Q652" s="175" t="str">
        <f>IFERROR(IF($F652="","",INDEX(リスト!$AL:$AL,MATCH($F652,リスト!$AK:$AK,0))),"")</f>
        <v>27</v>
      </c>
      <c r="R652" s="32" t="str">
        <f>IFERROR(IF($K652="","",INDEX(リスト!$AO:$AO,MATCH($K652,リスト!$AN:$AN,0))),"")</f>
        <v>JPN</v>
      </c>
      <c r="S652" s="32" t="str">
        <f>IF($B652="","",RIGHT($G652*1000+100+COUNTIF($G$2:$G652,$G652),9))</f>
        <v>040121102</v>
      </c>
    </row>
    <row r="653" spans="1:19" ht="18" customHeight="1" x14ac:dyDescent="0.55000000000000004">
      <c r="A653" t="s">
        <v>1127</v>
      </c>
      <c r="B653">
        <v>652</v>
      </c>
      <c r="C653" t="s">
        <v>3899</v>
      </c>
      <c r="D653" t="s">
        <v>3900</v>
      </c>
      <c r="E653">
        <v>2</v>
      </c>
      <c r="F653" t="s">
        <v>173</v>
      </c>
      <c r="G653">
        <v>20040327</v>
      </c>
      <c r="H653" t="s">
        <v>3901</v>
      </c>
      <c r="I653" t="s">
        <v>1276</v>
      </c>
      <c r="J653" t="s">
        <v>1960</v>
      </c>
      <c r="K653" t="s">
        <v>72</v>
      </c>
      <c r="M653" s="32">
        <f>IFERROR(IF($B653="","",INDEX(所属情報!$E:$E,MATCH($A653,所属情報!$A:$A,0))),"")</f>
        <v>492522</v>
      </c>
      <c r="N653" s="175" t="str">
        <f t="shared" si="30"/>
        <v>岡本　憲弥 (2)</v>
      </c>
      <c r="O653" s="32" t="str">
        <f t="shared" si="31"/>
        <v>ｵｶﾓﾄ ｶｽﾞﾔ</v>
      </c>
      <c r="P653" s="175" t="str">
        <f t="shared" si="32"/>
        <v>OKAMOTO Kazuya (04)</v>
      </c>
      <c r="Q653" s="175" t="str">
        <f>IFERROR(IF($F653="","",INDEX(リスト!$AL:$AL,MATCH($F653,リスト!$AK:$AK,0))),"")</f>
        <v>27</v>
      </c>
      <c r="R653" s="32" t="str">
        <f>IFERROR(IF($K653="","",INDEX(リスト!$AO:$AO,MATCH($K653,リスト!$AN:$AN,0))),"")</f>
        <v>JPN</v>
      </c>
      <c r="S653" s="32" t="str">
        <f>IF($B653="","",RIGHT($G653*1000+100+COUNTIF($G$2:$G653,$G653),9))</f>
        <v>040327101</v>
      </c>
    </row>
    <row r="654" spans="1:19" ht="18" customHeight="1" x14ac:dyDescent="0.55000000000000004">
      <c r="A654" t="s">
        <v>1127</v>
      </c>
      <c r="B654">
        <v>653</v>
      </c>
      <c r="C654" t="s">
        <v>3902</v>
      </c>
      <c r="D654" t="s">
        <v>3903</v>
      </c>
      <c r="E654">
        <v>2</v>
      </c>
      <c r="F654" t="s">
        <v>169</v>
      </c>
      <c r="G654">
        <v>20030708</v>
      </c>
      <c r="H654" t="s">
        <v>3904</v>
      </c>
      <c r="I654" t="s">
        <v>1276</v>
      </c>
      <c r="J654" t="s">
        <v>3634</v>
      </c>
      <c r="K654" t="s">
        <v>72</v>
      </c>
      <c r="M654" s="32">
        <f>IFERROR(IF($B654="","",INDEX(所属情報!$E:$E,MATCH($A654,所属情報!$A:$A,0))),"")</f>
        <v>492522</v>
      </c>
      <c r="N654" s="175" t="str">
        <f t="shared" si="30"/>
        <v>岡本　真洸 (2)</v>
      </c>
      <c r="O654" s="32" t="str">
        <f t="shared" si="31"/>
        <v>ｵｶﾓﾄ ﾏﾋﾛ</v>
      </c>
      <c r="P654" s="175" t="str">
        <f t="shared" si="32"/>
        <v>OKAMOTO Mahiro (03)</v>
      </c>
      <c r="Q654" s="175" t="str">
        <f>IFERROR(IF($F654="","",INDEX(リスト!$AL:$AL,MATCH($F654,リスト!$AK:$AK,0))),"")</f>
        <v>26</v>
      </c>
      <c r="R654" s="32" t="str">
        <f>IFERROR(IF($K654="","",INDEX(リスト!$AO:$AO,MATCH($K654,リスト!$AN:$AN,0))),"")</f>
        <v>JPN</v>
      </c>
      <c r="S654" s="32" t="str">
        <f>IF($B654="","",RIGHT($G654*1000+100+COUNTIF($G$2:$G654,$G654),9))</f>
        <v>030708103</v>
      </c>
    </row>
    <row r="655" spans="1:19" ht="18" customHeight="1" x14ac:dyDescent="0.55000000000000004">
      <c r="A655" t="s">
        <v>1127</v>
      </c>
      <c r="B655">
        <v>654</v>
      </c>
      <c r="C655" t="s">
        <v>3905</v>
      </c>
      <c r="D655" t="s">
        <v>3906</v>
      </c>
      <c r="E655">
        <v>2</v>
      </c>
      <c r="F655" t="s">
        <v>165</v>
      </c>
      <c r="G655">
        <v>20031123</v>
      </c>
      <c r="H655" t="s">
        <v>3907</v>
      </c>
      <c r="I655" t="s">
        <v>3908</v>
      </c>
      <c r="J655" t="s">
        <v>3909</v>
      </c>
      <c r="K655" t="s">
        <v>72</v>
      </c>
      <c r="M655" s="32">
        <f>IFERROR(IF($B655="","",INDEX(所属情報!$E:$E,MATCH($A655,所属情報!$A:$A,0))),"")</f>
        <v>492522</v>
      </c>
      <c r="N655" s="175" t="str">
        <f t="shared" si="30"/>
        <v>甲斐　楽海 (2)</v>
      </c>
      <c r="O655" s="32" t="str">
        <f t="shared" si="31"/>
        <v>ｶｲ ﾓﾄﾐ</v>
      </c>
      <c r="P655" s="175" t="str">
        <f t="shared" si="32"/>
        <v>KAI Motomi (03)</v>
      </c>
      <c r="Q655" s="175" t="str">
        <f>IFERROR(IF($F655="","",INDEX(リスト!$AL:$AL,MATCH($F655,リスト!$AK:$AK,0))),"")</f>
        <v>25</v>
      </c>
      <c r="R655" s="32" t="str">
        <f>IFERROR(IF($K655="","",INDEX(リスト!$AO:$AO,MATCH($K655,リスト!$AN:$AN,0))),"")</f>
        <v>JPN</v>
      </c>
      <c r="S655" s="32" t="str">
        <f>IF($B655="","",RIGHT($G655*1000+100+COUNTIF($G$2:$G655,$G655),9))</f>
        <v>031123102</v>
      </c>
    </row>
    <row r="656" spans="1:19" ht="18" customHeight="1" x14ac:dyDescent="0.55000000000000004">
      <c r="A656" t="s">
        <v>1127</v>
      </c>
      <c r="B656">
        <v>655</v>
      </c>
      <c r="C656" t="s">
        <v>3910</v>
      </c>
      <c r="D656" t="s">
        <v>3911</v>
      </c>
      <c r="E656">
        <v>2</v>
      </c>
      <c r="F656" t="s">
        <v>169</v>
      </c>
      <c r="G656">
        <v>20040105</v>
      </c>
      <c r="H656" t="s">
        <v>3912</v>
      </c>
      <c r="I656" t="s">
        <v>3132</v>
      </c>
      <c r="J656" t="s">
        <v>3913</v>
      </c>
      <c r="K656" t="s">
        <v>72</v>
      </c>
      <c r="M656" s="32">
        <f>IFERROR(IF($B656="","",INDEX(所属情報!$E:$E,MATCH($A656,所属情報!$A:$A,0))),"")</f>
        <v>492522</v>
      </c>
      <c r="N656" s="175" t="str">
        <f t="shared" si="30"/>
        <v>片岡　大輔 (2)</v>
      </c>
      <c r="O656" s="32" t="str">
        <f t="shared" si="31"/>
        <v>ｶﾀｵｶ ﾀﾞｲｽｹ</v>
      </c>
      <c r="P656" s="175" t="str">
        <f t="shared" si="32"/>
        <v>KATAOKA Daisuke (04)</v>
      </c>
      <c r="Q656" s="175" t="str">
        <f>IFERROR(IF($F656="","",INDEX(リスト!$AL:$AL,MATCH($F656,リスト!$AK:$AK,0))),"")</f>
        <v>26</v>
      </c>
      <c r="R656" s="32" t="str">
        <f>IFERROR(IF($K656="","",INDEX(リスト!$AO:$AO,MATCH($K656,リスト!$AN:$AN,0))),"")</f>
        <v>JPN</v>
      </c>
      <c r="S656" s="32" t="str">
        <f>IF($B656="","",RIGHT($G656*1000+100+COUNTIF($G$2:$G656,$G656),9))</f>
        <v>040105102</v>
      </c>
    </row>
    <row r="657" spans="1:19" ht="18" customHeight="1" x14ac:dyDescent="0.55000000000000004">
      <c r="A657" t="s">
        <v>1127</v>
      </c>
      <c r="B657">
        <v>656</v>
      </c>
      <c r="C657" t="s">
        <v>3914</v>
      </c>
      <c r="D657" t="s">
        <v>3915</v>
      </c>
      <c r="E657">
        <v>2</v>
      </c>
      <c r="F657" t="s">
        <v>169</v>
      </c>
      <c r="G657">
        <v>20030713</v>
      </c>
      <c r="H657" t="s">
        <v>3916</v>
      </c>
      <c r="I657" t="s">
        <v>3917</v>
      </c>
      <c r="J657" t="s">
        <v>1969</v>
      </c>
      <c r="K657" t="s">
        <v>72</v>
      </c>
      <c r="M657" s="32">
        <f>IFERROR(IF($B657="","",INDEX(所属情報!$E:$E,MATCH($A657,所属情報!$A:$A,0))),"")</f>
        <v>492522</v>
      </c>
      <c r="N657" s="175" t="str">
        <f t="shared" si="30"/>
        <v>加納　大河 (2)</v>
      </c>
      <c r="O657" s="32" t="str">
        <f t="shared" si="31"/>
        <v>ｶﾉｳ ﾀｲｶﾞ</v>
      </c>
      <c r="P657" s="175" t="str">
        <f t="shared" si="32"/>
        <v>KANO Taiga (03)</v>
      </c>
      <c r="Q657" s="175" t="str">
        <f>IFERROR(IF($F657="","",INDEX(リスト!$AL:$AL,MATCH($F657,リスト!$AK:$AK,0))),"")</f>
        <v>26</v>
      </c>
      <c r="R657" s="32" t="str">
        <f>IFERROR(IF($K657="","",INDEX(リスト!$AO:$AO,MATCH($K657,リスト!$AN:$AN,0))),"")</f>
        <v>JPN</v>
      </c>
      <c r="S657" s="32" t="str">
        <f>IF($B657="","",RIGHT($G657*1000+100+COUNTIF($G$2:$G657,$G657),9))</f>
        <v>030713101</v>
      </c>
    </row>
    <row r="658" spans="1:19" ht="18" customHeight="1" x14ac:dyDescent="0.55000000000000004">
      <c r="A658" t="s">
        <v>1127</v>
      </c>
      <c r="B658">
        <v>657</v>
      </c>
      <c r="C658" t="s">
        <v>3918</v>
      </c>
      <c r="D658" t="s">
        <v>3919</v>
      </c>
      <c r="E658">
        <v>2</v>
      </c>
      <c r="F658" t="s">
        <v>225</v>
      </c>
      <c r="G658">
        <v>20030721</v>
      </c>
      <c r="H658" t="s">
        <v>3920</v>
      </c>
      <c r="I658" t="s">
        <v>3677</v>
      </c>
      <c r="J658" t="s">
        <v>3921</v>
      </c>
      <c r="K658" t="s">
        <v>72</v>
      </c>
      <c r="M658" s="32">
        <f>IFERROR(IF($B658="","",INDEX(所属情報!$E:$E,MATCH($A658,所属情報!$A:$A,0))),"")</f>
        <v>492522</v>
      </c>
      <c r="N658" s="175" t="str">
        <f t="shared" si="30"/>
        <v>川北　隼平 (2)</v>
      </c>
      <c r="O658" s="32" t="str">
        <f t="shared" si="31"/>
        <v>ｶﾜｷﾀ ｼｭﾝﾍﾟｲ</v>
      </c>
      <c r="P658" s="175" t="str">
        <f t="shared" si="32"/>
        <v>KAWAKITA Shumpei (03)</v>
      </c>
      <c r="Q658" s="175" t="str">
        <f>IFERROR(IF($F658="","",INDEX(リスト!$AL:$AL,MATCH($F658,リスト!$AK:$AK,0))),"")</f>
        <v>40</v>
      </c>
      <c r="R658" s="32" t="str">
        <f>IFERROR(IF($K658="","",INDEX(リスト!$AO:$AO,MATCH($K658,リスト!$AN:$AN,0))),"")</f>
        <v>JPN</v>
      </c>
      <c r="S658" s="32" t="str">
        <f>IF($B658="","",RIGHT($G658*1000+100+COUNTIF($G$2:$G658,$G658),9))</f>
        <v>030721101</v>
      </c>
    </row>
    <row r="659" spans="1:19" ht="18" customHeight="1" x14ac:dyDescent="0.55000000000000004">
      <c r="A659" t="s">
        <v>1127</v>
      </c>
      <c r="B659">
        <v>658</v>
      </c>
      <c r="C659" t="s">
        <v>3922</v>
      </c>
      <c r="D659" t="s">
        <v>3923</v>
      </c>
      <c r="E659">
        <v>2</v>
      </c>
      <c r="F659" t="s">
        <v>177</v>
      </c>
      <c r="G659">
        <v>20040107</v>
      </c>
      <c r="H659" t="s">
        <v>3924</v>
      </c>
      <c r="I659" t="s">
        <v>3925</v>
      </c>
      <c r="J659" t="s">
        <v>2062</v>
      </c>
      <c r="K659" t="s">
        <v>72</v>
      </c>
      <c r="M659" s="32">
        <f>IFERROR(IF($B659="","",INDEX(所属情報!$E:$E,MATCH($A659,所属情報!$A:$A,0))),"")</f>
        <v>492522</v>
      </c>
      <c r="N659" s="175" t="str">
        <f t="shared" si="30"/>
        <v>倉　凌雅 (2)</v>
      </c>
      <c r="O659" s="32" t="str">
        <f t="shared" si="31"/>
        <v>ｸﾗ ﾘｮｳｶﾞ</v>
      </c>
      <c r="P659" s="175" t="str">
        <f t="shared" si="32"/>
        <v>KURA Ryoga (04)</v>
      </c>
      <c r="Q659" s="175" t="str">
        <f>IFERROR(IF($F659="","",INDEX(リスト!$AL:$AL,MATCH($F659,リスト!$AK:$AK,0))),"")</f>
        <v>28</v>
      </c>
      <c r="R659" s="32" t="str">
        <f>IFERROR(IF($K659="","",INDEX(リスト!$AO:$AO,MATCH($K659,リスト!$AN:$AN,0))),"")</f>
        <v>JPN</v>
      </c>
      <c r="S659" s="32" t="str">
        <f>IF($B659="","",RIGHT($G659*1000+100+COUNTIF($G$2:$G659,$G659),9))</f>
        <v>040107102</v>
      </c>
    </row>
    <row r="660" spans="1:19" ht="18" customHeight="1" x14ac:dyDescent="0.55000000000000004">
      <c r="A660" t="s">
        <v>1127</v>
      </c>
      <c r="B660">
        <v>659</v>
      </c>
      <c r="C660" t="s">
        <v>3926</v>
      </c>
      <c r="D660" t="s">
        <v>3927</v>
      </c>
      <c r="E660">
        <v>2</v>
      </c>
      <c r="F660" t="s">
        <v>169</v>
      </c>
      <c r="G660">
        <v>20031202</v>
      </c>
      <c r="H660" t="s">
        <v>3928</v>
      </c>
      <c r="I660" t="s">
        <v>3929</v>
      </c>
      <c r="J660" t="s">
        <v>3930</v>
      </c>
      <c r="K660" t="s">
        <v>72</v>
      </c>
      <c r="M660" s="32">
        <f>IFERROR(IF($B660="","",INDEX(所属情報!$E:$E,MATCH($A660,所属情報!$A:$A,0))),"")</f>
        <v>492522</v>
      </c>
      <c r="N660" s="175" t="str">
        <f t="shared" si="30"/>
        <v>小﨑　昂 (2)</v>
      </c>
      <c r="O660" s="32" t="str">
        <f t="shared" si="31"/>
        <v>ｺｻﾞｷ ｱｷﾗ</v>
      </c>
      <c r="P660" s="175" t="str">
        <f t="shared" si="32"/>
        <v>KOZAKI Akira (03)</v>
      </c>
      <c r="Q660" s="175" t="str">
        <f>IFERROR(IF($F660="","",INDEX(リスト!$AL:$AL,MATCH($F660,リスト!$AK:$AK,0))),"")</f>
        <v>26</v>
      </c>
      <c r="R660" s="32" t="str">
        <f>IFERROR(IF($K660="","",INDEX(リスト!$AO:$AO,MATCH($K660,リスト!$AN:$AN,0))),"")</f>
        <v>JPN</v>
      </c>
      <c r="S660" s="32" t="str">
        <f>IF($B660="","",RIGHT($G660*1000+100+COUNTIF($G$2:$G660,$G660),9))</f>
        <v>031202101</v>
      </c>
    </row>
    <row r="661" spans="1:19" ht="18" customHeight="1" x14ac:dyDescent="0.55000000000000004">
      <c r="A661" t="s">
        <v>1127</v>
      </c>
      <c r="B661">
        <v>660</v>
      </c>
      <c r="C661" t="s">
        <v>3931</v>
      </c>
      <c r="D661" t="s">
        <v>3932</v>
      </c>
      <c r="E661">
        <v>2</v>
      </c>
      <c r="F661" t="s">
        <v>161</v>
      </c>
      <c r="G661">
        <v>20030430</v>
      </c>
      <c r="H661" t="s">
        <v>3933</v>
      </c>
      <c r="I661" t="s">
        <v>3934</v>
      </c>
      <c r="J661" t="s">
        <v>3935</v>
      </c>
      <c r="K661" t="s">
        <v>72</v>
      </c>
      <c r="M661" s="32">
        <f>IFERROR(IF($B661="","",INDEX(所属情報!$E:$E,MATCH($A661,所属情報!$A:$A,0))),"")</f>
        <v>492522</v>
      </c>
      <c r="N661" s="175" t="str">
        <f t="shared" si="30"/>
        <v>小村　陸月 (2)</v>
      </c>
      <c r="O661" s="32" t="str">
        <f t="shared" si="31"/>
        <v>ｺﾑﾗ ﾘﾂｷ</v>
      </c>
      <c r="P661" s="175" t="str">
        <f t="shared" si="32"/>
        <v>KOMURA Ritsuki (03)</v>
      </c>
      <c r="Q661" s="175" t="str">
        <f>IFERROR(IF($F661="","",INDEX(リスト!$AL:$AL,MATCH($F661,リスト!$AK:$AK,0))),"")</f>
        <v>24</v>
      </c>
      <c r="R661" s="32" t="str">
        <f>IFERROR(IF($K661="","",INDEX(リスト!$AO:$AO,MATCH($K661,リスト!$AN:$AN,0))),"")</f>
        <v>JPN</v>
      </c>
      <c r="S661" s="32" t="str">
        <f>IF($B661="","",RIGHT($G661*1000+100+COUNTIF($G$2:$G661,$G661),9))</f>
        <v>030430102</v>
      </c>
    </row>
    <row r="662" spans="1:19" ht="18" customHeight="1" x14ac:dyDescent="0.55000000000000004">
      <c r="A662" t="s">
        <v>1127</v>
      </c>
      <c r="B662">
        <v>661</v>
      </c>
      <c r="C662" t="s">
        <v>3936</v>
      </c>
      <c r="D662" t="s">
        <v>3937</v>
      </c>
      <c r="E662">
        <v>2</v>
      </c>
      <c r="F662" t="s">
        <v>185</v>
      </c>
      <c r="G662">
        <v>20030423</v>
      </c>
      <c r="H662" t="s">
        <v>3938</v>
      </c>
      <c r="I662" t="s">
        <v>3939</v>
      </c>
      <c r="J662" t="s">
        <v>3940</v>
      </c>
      <c r="K662" t="s">
        <v>72</v>
      </c>
      <c r="M662" s="32">
        <f>IFERROR(IF($B662="","",INDEX(所属情報!$E:$E,MATCH($A662,所属情報!$A:$A,0))),"")</f>
        <v>492522</v>
      </c>
      <c r="N662" s="175" t="str">
        <f t="shared" si="30"/>
        <v>塩路　添真 (2)</v>
      </c>
      <c r="O662" s="32" t="str">
        <f t="shared" si="31"/>
        <v>ｼｵｼﾞ ﾃﾝﾏ</v>
      </c>
      <c r="P662" s="175" t="str">
        <f t="shared" si="32"/>
        <v>SHIOJI Temma (03)</v>
      </c>
      <c r="Q662" s="175" t="str">
        <f>IFERROR(IF($F662="","",INDEX(リスト!$AL:$AL,MATCH($F662,リスト!$AK:$AK,0))),"")</f>
        <v>30</v>
      </c>
      <c r="R662" s="32" t="str">
        <f>IFERROR(IF($K662="","",INDEX(リスト!$AO:$AO,MATCH($K662,リスト!$AN:$AN,0))),"")</f>
        <v>JPN</v>
      </c>
      <c r="S662" s="32" t="str">
        <f>IF($B662="","",RIGHT($G662*1000+100+COUNTIF($G$2:$G662,$G662),9))</f>
        <v>030423101</v>
      </c>
    </row>
    <row r="663" spans="1:19" ht="18" customHeight="1" x14ac:dyDescent="0.55000000000000004">
      <c r="A663" t="s">
        <v>1127</v>
      </c>
      <c r="B663">
        <v>662</v>
      </c>
      <c r="C663" t="s">
        <v>3941</v>
      </c>
      <c r="D663" t="s">
        <v>3942</v>
      </c>
      <c r="E663">
        <v>2</v>
      </c>
      <c r="F663" t="s">
        <v>153</v>
      </c>
      <c r="G663">
        <v>20030829</v>
      </c>
      <c r="H663" t="s">
        <v>3943</v>
      </c>
      <c r="I663" t="s">
        <v>3944</v>
      </c>
      <c r="J663" t="s">
        <v>3945</v>
      </c>
      <c r="K663" t="s">
        <v>72</v>
      </c>
      <c r="M663" s="32">
        <f>IFERROR(IF($B663="","",INDEX(所属情報!$E:$E,MATCH($A663,所属情報!$A:$A,0))),"")</f>
        <v>492522</v>
      </c>
      <c r="N663" s="175" t="str">
        <f t="shared" si="30"/>
        <v>四反田　龍哉 (2)</v>
      </c>
      <c r="O663" s="32" t="str">
        <f t="shared" si="31"/>
        <v>ｼﾀﾝﾀﾞ ﾘｭｳﾔ</v>
      </c>
      <c r="P663" s="175" t="str">
        <f t="shared" si="32"/>
        <v>SHITANDA Ryuya (03)</v>
      </c>
      <c r="Q663" s="175" t="str">
        <f>IFERROR(IF($F663="","",INDEX(リスト!$AL:$AL,MATCH($F663,リスト!$AK:$AK,0))),"")</f>
        <v>22</v>
      </c>
      <c r="R663" s="32" t="str">
        <f>IFERROR(IF($K663="","",INDEX(リスト!$AO:$AO,MATCH($K663,リスト!$AN:$AN,0))),"")</f>
        <v>JPN</v>
      </c>
      <c r="S663" s="32" t="str">
        <f>IF($B663="","",RIGHT($G663*1000+100+COUNTIF($G$2:$G663,$G663),9))</f>
        <v>030829101</v>
      </c>
    </row>
    <row r="664" spans="1:19" ht="18" customHeight="1" x14ac:dyDescent="0.55000000000000004">
      <c r="A664" t="s">
        <v>1127</v>
      </c>
      <c r="B664">
        <v>663</v>
      </c>
      <c r="C664" t="s">
        <v>3946</v>
      </c>
      <c r="D664" t="s">
        <v>3947</v>
      </c>
      <c r="E664">
        <v>2</v>
      </c>
      <c r="F664" t="s">
        <v>137</v>
      </c>
      <c r="G664">
        <v>20031229</v>
      </c>
      <c r="H664" t="s">
        <v>3948</v>
      </c>
      <c r="I664" t="s">
        <v>3367</v>
      </c>
      <c r="J664" t="s">
        <v>3949</v>
      </c>
      <c r="K664" t="s">
        <v>72</v>
      </c>
      <c r="M664" s="32">
        <f>IFERROR(IF($B664="","",INDEX(所属情報!$E:$E,MATCH($A664,所属情報!$A:$A,0))),"")</f>
        <v>492522</v>
      </c>
      <c r="N664" s="175" t="str">
        <f t="shared" si="30"/>
        <v>下川　玲布 (2)</v>
      </c>
      <c r="O664" s="32" t="str">
        <f t="shared" si="31"/>
        <v>ｼﾓｶﾜ ﾚﾉ</v>
      </c>
      <c r="P664" s="175" t="str">
        <f t="shared" si="32"/>
        <v>SHIMOKAWA Reno (03)</v>
      </c>
      <c r="Q664" s="175" t="str">
        <f>IFERROR(IF($F664="","",INDEX(リスト!$AL:$AL,MATCH($F664,リスト!$AK:$AK,0))),"")</f>
        <v>18</v>
      </c>
      <c r="R664" s="32" t="str">
        <f>IFERROR(IF($K664="","",INDEX(リスト!$AO:$AO,MATCH($K664,リスト!$AN:$AN,0))),"")</f>
        <v>JPN</v>
      </c>
      <c r="S664" s="32" t="str">
        <f>IF($B664="","",RIGHT($G664*1000+100+COUNTIF($G$2:$G664,$G664),9))</f>
        <v>031229101</v>
      </c>
    </row>
    <row r="665" spans="1:19" ht="18" customHeight="1" x14ac:dyDescent="0.55000000000000004">
      <c r="A665" t="s">
        <v>1127</v>
      </c>
      <c r="B665">
        <v>664</v>
      </c>
      <c r="C665" t="s">
        <v>3950</v>
      </c>
      <c r="D665" t="s">
        <v>3951</v>
      </c>
      <c r="E665">
        <v>2</v>
      </c>
      <c r="F665" t="s">
        <v>165</v>
      </c>
      <c r="G665">
        <v>20031025</v>
      </c>
      <c r="H665" t="s">
        <v>3952</v>
      </c>
      <c r="I665" t="s">
        <v>3068</v>
      </c>
      <c r="J665" t="s">
        <v>3953</v>
      </c>
      <c r="K665" t="s">
        <v>72</v>
      </c>
      <c r="M665" s="32">
        <f>IFERROR(IF($B665="","",INDEX(所属情報!$E:$E,MATCH($A665,所属情報!$A:$A,0))),"")</f>
        <v>492522</v>
      </c>
      <c r="N665" s="175" t="str">
        <f t="shared" si="30"/>
        <v>髙木　一之進 (2)</v>
      </c>
      <c r="O665" s="32" t="str">
        <f t="shared" si="31"/>
        <v>ﾀｶｷﾞ ｲﾁﾉｼﾝ</v>
      </c>
      <c r="P665" s="175" t="str">
        <f t="shared" si="32"/>
        <v>TAKAGI Ichinoshin (03)</v>
      </c>
      <c r="Q665" s="175" t="str">
        <f>IFERROR(IF($F665="","",INDEX(リスト!$AL:$AL,MATCH($F665,リスト!$AK:$AK,0))),"")</f>
        <v>25</v>
      </c>
      <c r="R665" s="32" t="str">
        <f>IFERROR(IF($K665="","",INDEX(リスト!$AO:$AO,MATCH($K665,リスト!$AN:$AN,0))),"")</f>
        <v>JPN</v>
      </c>
      <c r="S665" s="32" t="str">
        <f>IF($B665="","",RIGHT($G665*1000+100+COUNTIF($G$2:$G665,$G665),9))</f>
        <v>031025101</v>
      </c>
    </row>
    <row r="666" spans="1:19" ht="18" customHeight="1" x14ac:dyDescent="0.55000000000000004">
      <c r="A666" t="s">
        <v>1127</v>
      </c>
      <c r="B666">
        <v>665</v>
      </c>
      <c r="C666" t="s">
        <v>3954</v>
      </c>
      <c r="D666" t="s">
        <v>3955</v>
      </c>
      <c r="E666">
        <v>2</v>
      </c>
      <c r="F666" t="s">
        <v>169</v>
      </c>
      <c r="G666">
        <v>20030803</v>
      </c>
      <c r="H666" t="s">
        <v>3956</v>
      </c>
      <c r="I666" t="s">
        <v>1222</v>
      </c>
      <c r="J666" t="s">
        <v>3957</v>
      </c>
      <c r="K666" t="s">
        <v>72</v>
      </c>
      <c r="M666" s="32">
        <f>IFERROR(IF($B666="","",INDEX(所属情報!$E:$E,MATCH($A666,所属情報!$A:$A,0))),"")</f>
        <v>492522</v>
      </c>
      <c r="N666" s="175" t="str">
        <f t="shared" si="30"/>
        <v>田中　武佐志 (2)</v>
      </c>
      <c r="O666" s="32" t="str">
        <f t="shared" si="31"/>
        <v>ﾀﾅｶ ﾑｻｼ</v>
      </c>
      <c r="P666" s="175" t="str">
        <f t="shared" si="32"/>
        <v>TANAKA Musashi (03)</v>
      </c>
      <c r="Q666" s="175" t="str">
        <f>IFERROR(IF($F666="","",INDEX(リスト!$AL:$AL,MATCH($F666,リスト!$AK:$AK,0))),"")</f>
        <v>26</v>
      </c>
      <c r="R666" s="32" t="str">
        <f>IFERROR(IF($K666="","",INDEX(リスト!$AO:$AO,MATCH($K666,リスト!$AN:$AN,0))),"")</f>
        <v>JPN</v>
      </c>
      <c r="S666" s="32" t="str">
        <f>IF($B666="","",RIGHT($G666*1000+100+COUNTIF($G$2:$G666,$G666),9))</f>
        <v>030803102</v>
      </c>
    </row>
    <row r="667" spans="1:19" ht="18" customHeight="1" x14ac:dyDescent="0.55000000000000004">
      <c r="A667" t="s">
        <v>1127</v>
      </c>
      <c r="B667">
        <v>666</v>
      </c>
      <c r="C667" t="s">
        <v>3958</v>
      </c>
      <c r="D667" t="s">
        <v>3959</v>
      </c>
      <c r="E667">
        <v>2</v>
      </c>
      <c r="F667" t="s">
        <v>201</v>
      </c>
      <c r="G667">
        <v>20031009</v>
      </c>
      <c r="H667" t="s">
        <v>3960</v>
      </c>
      <c r="I667" t="s">
        <v>2935</v>
      </c>
      <c r="J667" t="s">
        <v>3961</v>
      </c>
      <c r="K667" t="s">
        <v>72</v>
      </c>
      <c r="M667" s="32">
        <f>IFERROR(IF($B667="","",INDEX(所属情報!$E:$E,MATCH($A667,所属情報!$A:$A,0))),"")</f>
        <v>492522</v>
      </c>
      <c r="N667" s="175" t="str">
        <f t="shared" si="30"/>
        <v>田原　和歩 (2)</v>
      </c>
      <c r="O667" s="32" t="str">
        <f t="shared" si="31"/>
        <v>ﾀﾊﾗ ｶｽﾞﾎ</v>
      </c>
      <c r="P667" s="175" t="str">
        <f t="shared" si="32"/>
        <v>TAHARA Kazuho (03)</v>
      </c>
      <c r="Q667" s="175" t="str">
        <f>IFERROR(IF($F667="","",INDEX(リスト!$AL:$AL,MATCH($F667,リスト!$AK:$AK,0))),"")</f>
        <v>34</v>
      </c>
      <c r="R667" s="32" t="str">
        <f>IFERROR(IF($K667="","",INDEX(リスト!$AO:$AO,MATCH($K667,リスト!$AN:$AN,0))),"")</f>
        <v>JPN</v>
      </c>
      <c r="S667" s="32" t="str">
        <f>IF($B667="","",RIGHT($G667*1000+100+COUNTIF($G$2:$G667,$G667),9))</f>
        <v>031009101</v>
      </c>
    </row>
    <row r="668" spans="1:19" ht="18" customHeight="1" x14ac:dyDescent="0.55000000000000004">
      <c r="A668" t="s">
        <v>1127</v>
      </c>
      <c r="B668">
        <v>667</v>
      </c>
      <c r="C668" t="s">
        <v>3962</v>
      </c>
      <c r="D668" t="s">
        <v>3963</v>
      </c>
      <c r="E668">
        <v>2</v>
      </c>
      <c r="F668" t="s">
        <v>197</v>
      </c>
      <c r="G668">
        <v>20031014</v>
      </c>
      <c r="H668" t="s">
        <v>3964</v>
      </c>
      <c r="I668" t="s">
        <v>3965</v>
      </c>
      <c r="J668" t="s">
        <v>1292</v>
      </c>
      <c r="K668" t="s">
        <v>72</v>
      </c>
      <c r="M668" s="32">
        <f>IFERROR(IF($B668="","",INDEX(所属情報!$E:$E,MATCH($A668,所属情報!$A:$A,0))),"")</f>
        <v>492522</v>
      </c>
      <c r="N668" s="175" t="str">
        <f t="shared" si="30"/>
        <v>中鶴　颯 (2)</v>
      </c>
      <c r="O668" s="32" t="str">
        <f t="shared" si="31"/>
        <v>ﾅｶﾂﾙ ｿｳ</v>
      </c>
      <c r="P668" s="175" t="str">
        <f t="shared" si="32"/>
        <v>NAKATSURU So (03)</v>
      </c>
      <c r="Q668" s="175" t="str">
        <f>IFERROR(IF($F668="","",INDEX(リスト!$AL:$AL,MATCH($F668,リスト!$AK:$AK,0))),"")</f>
        <v>33</v>
      </c>
      <c r="R668" s="32" t="str">
        <f>IFERROR(IF($K668="","",INDEX(リスト!$AO:$AO,MATCH($K668,リスト!$AN:$AN,0))),"")</f>
        <v>JPN</v>
      </c>
      <c r="S668" s="32" t="str">
        <f>IF($B668="","",RIGHT($G668*1000+100+COUNTIF($G$2:$G668,$G668),9))</f>
        <v>031014102</v>
      </c>
    </row>
    <row r="669" spans="1:19" ht="18" customHeight="1" x14ac:dyDescent="0.55000000000000004">
      <c r="A669" t="s">
        <v>1127</v>
      </c>
      <c r="B669">
        <v>668</v>
      </c>
      <c r="C669" t="s">
        <v>3966</v>
      </c>
      <c r="D669" t="s">
        <v>3967</v>
      </c>
      <c r="E669">
        <v>2</v>
      </c>
      <c r="F669" t="s">
        <v>165</v>
      </c>
      <c r="G669">
        <v>20040228</v>
      </c>
      <c r="H669" t="s">
        <v>3968</v>
      </c>
      <c r="I669" t="s">
        <v>3345</v>
      </c>
      <c r="J669" t="s">
        <v>3969</v>
      </c>
      <c r="K669" t="s">
        <v>72</v>
      </c>
      <c r="M669" s="32">
        <f>IFERROR(IF($B669="","",INDEX(所属情報!$E:$E,MATCH($A669,所属情報!$A:$A,0))),"")</f>
        <v>492522</v>
      </c>
      <c r="N669" s="175" t="str">
        <f t="shared" si="30"/>
        <v>服部　右夢 (2)</v>
      </c>
      <c r="O669" s="32" t="str">
        <f t="shared" si="31"/>
        <v>ﾊｯﾄﾘ ﾐﾓ</v>
      </c>
      <c r="P669" s="175" t="str">
        <f t="shared" si="32"/>
        <v>HATTORI Mimo (04)</v>
      </c>
      <c r="Q669" s="175" t="str">
        <f>IFERROR(IF($F669="","",INDEX(リスト!$AL:$AL,MATCH($F669,リスト!$AK:$AK,0))),"")</f>
        <v>25</v>
      </c>
      <c r="R669" s="32" t="str">
        <f>IFERROR(IF($K669="","",INDEX(リスト!$AO:$AO,MATCH($K669,リスト!$AN:$AN,0))),"")</f>
        <v>JPN</v>
      </c>
      <c r="S669" s="32" t="str">
        <f>IF($B669="","",RIGHT($G669*1000+100+COUNTIF($G$2:$G669,$G669),9))</f>
        <v>040228102</v>
      </c>
    </row>
    <row r="670" spans="1:19" ht="18" customHeight="1" x14ac:dyDescent="0.55000000000000004">
      <c r="A670" t="s">
        <v>1127</v>
      </c>
      <c r="B670">
        <v>669</v>
      </c>
      <c r="C670" t="s">
        <v>3970</v>
      </c>
      <c r="D670" t="s">
        <v>3971</v>
      </c>
      <c r="E670">
        <v>2</v>
      </c>
      <c r="F670" t="s">
        <v>165</v>
      </c>
      <c r="G670">
        <v>20030929</v>
      </c>
      <c r="H670" t="s">
        <v>3972</v>
      </c>
      <c r="I670" t="s">
        <v>2168</v>
      </c>
      <c r="J670" t="s">
        <v>1661</v>
      </c>
      <c r="K670" t="s">
        <v>72</v>
      </c>
      <c r="M670" s="32">
        <f>IFERROR(IF($B670="","",INDEX(所属情報!$E:$E,MATCH($A670,所属情報!$A:$A,0))),"")</f>
        <v>492522</v>
      </c>
      <c r="N670" s="175" t="str">
        <f t="shared" si="30"/>
        <v>阪東　海斗 (2)</v>
      </c>
      <c r="O670" s="32" t="str">
        <f t="shared" si="31"/>
        <v>ﾊﾞﾝﾄﾞｳ ｶｲﾄ</v>
      </c>
      <c r="P670" s="175" t="str">
        <f t="shared" si="32"/>
        <v>BANDO Kaito (03)</v>
      </c>
      <c r="Q670" s="175" t="str">
        <f>IFERROR(IF($F670="","",INDEX(リスト!$AL:$AL,MATCH($F670,リスト!$AK:$AK,0))),"")</f>
        <v>25</v>
      </c>
      <c r="R670" s="32" t="str">
        <f>IFERROR(IF($K670="","",INDEX(リスト!$AO:$AO,MATCH($K670,リスト!$AN:$AN,0))),"")</f>
        <v>JPN</v>
      </c>
      <c r="S670" s="32" t="str">
        <f>IF($B670="","",RIGHT($G670*1000+100+COUNTIF($G$2:$G670,$G670),9))</f>
        <v>030929102</v>
      </c>
    </row>
    <row r="671" spans="1:19" ht="18" customHeight="1" x14ac:dyDescent="0.55000000000000004">
      <c r="A671" t="s">
        <v>1127</v>
      </c>
      <c r="B671">
        <v>670</v>
      </c>
      <c r="C671" t="s">
        <v>3973</v>
      </c>
      <c r="D671" t="s">
        <v>3974</v>
      </c>
      <c r="E671">
        <v>2</v>
      </c>
      <c r="F671" t="s">
        <v>185</v>
      </c>
      <c r="G671">
        <v>20030927</v>
      </c>
      <c r="H671" t="s">
        <v>3975</v>
      </c>
      <c r="I671" t="s">
        <v>3976</v>
      </c>
      <c r="J671" t="s">
        <v>1705</v>
      </c>
      <c r="K671" t="s">
        <v>72</v>
      </c>
      <c r="M671" s="32">
        <f>IFERROR(IF($B671="","",INDEX(所属情報!$E:$E,MATCH($A671,所属情報!$A:$A,0))),"")</f>
        <v>492522</v>
      </c>
      <c r="N671" s="175" t="str">
        <f t="shared" si="30"/>
        <v>深海　響輝 (2)</v>
      </c>
      <c r="O671" s="32" t="str">
        <f t="shared" si="31"/>
        <v>ﾌｶﾐ ﾋﾋﾞｷ</v>
      </c>
      <c r="P671" s="175" t="str">
        <f t="shared" si="32"/>
        <v>FUKAMI Hibiki (03)</v>
      </c>
      <c r="Q671" s="175" t="str">
        <f>IFERROR(IF($F671="","",INDEX(リスト!$AL:$AL,MATCH($F671,リスト!$AK:$AK,0))),"")</f>
        <v>30</v>
      </c>
      <c r="R671" s="32" t="str">
        <f>IFERROR(IF($K671="","",INDEX(リスト!$AO:$AO,MATCH($K671,リスト!$AN:$AN,0))),"")</f>
        <v>JPN</v>
      </c>
      <c r="S671" s="32" t="str">
        <f>IF($B671="","",RIGHT($G671*1000+100+COUNTIF($G$2:$G671,$G671),9))</f>
        <v>030927103</v>
      </c>
    </row>
    <row r="672" spans="1:19" ht="18" customHeight="1" x14ac:dyDescent="0.55000000000000004">
      <c r="A672" t="s">
        <v>1127</v>
      </c>
      <c r="B672">
        <v>671</v>
      </c>
      <c r="C672" t="s">
        <v>3977</v>
      </c>
      <c r="D672" t="s">
        <v>3978</v>
      </c>
      <c r="E672">
        <v>2</v>
      </c>
      <c r="F672" t="s">
        <v>169</v>
      </c>
      <c r="G672">
        <v>20031229</v>
      </c>
      <c r="H672" t="s">
        <v>3979</v>
      </c>
      <c r="I672" t="s">
        <v>3980</v>
      </c>
      <c r="J672" t="s">
        <v>3981</v>
      </c>
      <c r="K672" t="s">
        <v>72</v>
      </c>
      <c r="M672" s="32">
        <f>IFERROR(IF($B672="","",INDEX(所属情報!$E:$E,MATCH($A672,所属情報!$A:$A,0))),"")</f>
        <v>492522</v>
      </c>
      <c r="N672" s="175" t="str">
        <f t="shared" si="30"/>
        <v>藤澤　龍吾 (2)</v>
      </c>
      <c r="O672" s="32" t="str">
        <f t="shared" si="31"/>
        <v>ﾌｼﾞｻﾜ ﾘｭｳｺﾞ</v>
      </c>
      <c r="P672" s="175" t="str">
        <f t="shared" si="32"/>
        <v>FUJISAWA Ryugo (03)</v>
      </c>
      <c r="Q672" s="175" t="str">
        <f>IFERROR(IF($F672="","",INDEX(リスト!$AL:$AL,MATCH($F672,リスト!$AK:$AK,0))),"")</f>
        <v>26</v>
      </c>
      <c r="R672" s="32" t="str">
        <f>IFERROR(IF($K672="","",INDEX(リスト!$AO:$AO,MATCH($K672,リスト!$AN:$AN,0))),"")</f>
        <v>JPN</v>
      </c>
      <c r="S672" s="32" t="str">
        <f>IF($B672="","",RIGHT($G672*1000+100+COUNTIF($G$2:$G672,$G672),9))</f>
        <v>031229102</v>
      </c>
    </row>
    <row r="673" spans="1:19" ht="18" customHeight="1" x14ac:dyDescent="0.55000000000000004">
      <c r="A673" t="s">
        <v>1127</v>
      </c>
      <c r="B673">
        <v>672</v>
      </c>
      <c r="C673" t="s">
        <v>3982</v>
      </c>
      <c r="D673" t="s">
        <v>3983</v>
      </c>
      <c r="E673">
        <v>2</v>
      </c>
      <c r="F673" t="s">
        <v>185</v>
      </c>
      <c r="G673">
        <v>20030624</v>
      </c>
      <c r="H673" t="s">
        <v>3984</v>
      </c>
      <c r="I673" t="s">
        <v>3985</v>
      </c>
      <c r="J673" t="s">
        <v>3986</v>
      </c>
      <c r="K673" t="s">
        <v>72</v>
      </c>
      <c r="M673" s="32">
        <f>IFERROR(IF($B673="","",INDEX(所属情報!$E:$E,MATCH($A673,所属情報!$A:$A,0))),"")</f>
        <v>492522</v>
      </c>
      <c r="N673" s="175" t="str">
        <f t="shared" si="30"/>
        <v>古久保　壮舞 (2)</v>
      </c>
      <c r="O673" s="32" t="str">
        <f t="shared" si="31"/>
        <v>ﾌﾙｸﾎﾞ ｿｳﾏ</v>
      </c>
      <c r="P673" s="175" t="str">
        <f t="shared" si="32"/>
        <v>FURUKUBO Soma (03)</v>
      </c>
      <c r="Q673" s="175" t="str">
        <f>IFERROR(IF($F673="","",INDEX(リスト!$AL:$AL,MATCH($F673,リスト!$AK:$AK,0))),"")</f>
        <v>30</v>
      </c>
      <c r="R673" s="32" t="str">
        <f>IFERROR(IF($K673="","",INDEX(リスト!$AO:$AO,MATCH($K673,リスト!$AN:$AN,0))),"")</f>
        <v>JPN</v>
      </c>
      <c r="S673" s="32" t="str">
        <f>IF($B673="","",RIGHT($G673*1000+100+COUNTIF($G$2:$G673,$G673),9))</f>
        <v>030624103</v>
      </c>
    </row>
    <row r="674" spans="1:19" ht="18" customHeight="1" x14ac:dyDescent="0.55000000000000004">
      <c r="A674" t="s">
        <v>1127</v>
      </c>
      <c r="B674">
        <v>673</v>
      </c>
      <c r="C674" t="s">
        <v>3987</v>
      </c>
      <c r="D674" t="s">
        <v>3988</v>
      </c>
      <c r="E674">
        <v>2</v>
      </c>
      <c r="F674" t="s">
        <v>165</v>
      </c>
      <c r="G674">
        <v>20030826</v>
      </c>
      <c r="H674" t="s">
        <v>3989</v>
      </c>
      <c r="I674" t="s">
        <v>3990</v>
      </c>
      <c r="J674" t="s">
        <v>1549</v>
      </c>
      <c r="K674" t="s">
        <v>72</v>
      </c>
      <c r="M674" s="32">
        <f>IFERROR(IF($B674="","",INDEX(所属情報!$E:$E,MATCH($A674,所属情報!$A:$A,0))),"")</f>
        <v>492522</v>
      </c>
      <c r="N674" s="175" t="str">
        <f t="shared" si="30"/>
        <v>古田　蒼空 (2)</v>
      </c>
      <c r="O674" s="32" t="str">
        <f t="shared" si="31"/>
        <v>ﾌﾙﾀ ｿﾗ</v>
      </c>
      <c r="P674" s="175" t="str">
        <f t="shared" si="32"/>
        <v>FURUTA Sora (03)</v>
      </c>
      <c r="Q674" s="175" t="str">
        <f>IFERROR(IF($F674="","",INDEX(リスト!$AL:$AL,MATCH($F674,リスト!$AK:$AK,0))),"")</f>
        <v>25</v>
      </c>
      <c r="R674" s="32" t="str">
        <f>IFERROR(IF($K674="","",INDEX(リスト!$AO:$AO,MATCH($K674,リスト!$AN:$AN,0))),"")</f>
        <v>JPN</v>
      </c>
      <c r="S674" s="32" t="str">
        <f>IF($B674="","",RIGHT($G674*1000+100+COUNTIF($G$2:$G674,$G674),9))</f>
        <v>030826101</v>
      </c>
    </row>
    <row r="675" spans="1:19" ht="18" customHeight="1" x14ac:dyDescent="0.55000000000000004">
      <c r="A675" t="s">
        <v>1127</v>
      </c>
      <c r="B675">
        <v>674</v>
      </c>
      <c r="C675" t="s">
        <v>3991</v>
      </c>
      <c r="D675" t="s">
        <v>3992</v>
      </c>
      <c r="E675">
        <v>2</v>
      </c>
      <c r="F675" t="s">
        <v>169</v>
      </c>
      <c r="G675">
        <v>20030102</v>
      </c>
      <c r="H675" t="s">
        <v>3993</v>
      </c>
      <c r="I675" t="s">
        <v>3994</v>
      </c>
      <c r="J675" t="s">
        <v>3995</v>
      </c>
      <c r="K675" t="s">
        <v>72</v>
      </c>
      <c r="M675" s="32">
        <f>IFERROR(IF($B675="","",INDEX(所属情報!$E:$E,MATCH($A675,所属情報!$A:$A,0))),"")</f>
        <v>492522</v>
      </c>
      <c r="N675" s="175" t="str">
        <f t="shared" si="30"/>
        <v>堀田　力也 (2)</v>
      </c>
      <c r="O675" s="32" t="str">
        <f t="shared" si="31"/>
        <v>ﾎﾘﾀ ﾘｷﾔ</v>
      </c>
      <c r="P675" s="175" t="str">
        <f t="shared" si="32"/>
        <v>HORITA Rikiya (03)</v>
      </c>
      <c r="Q675" s="175" t="str">
        <f>IFERROR(IF($F675="","",INDEX(リスト!$AL:$AL,MATCH($F675,リスト!$AK:$AK,0))),"")</f>
        <v>26</v>
      </c>
      <c r="R675" s="32" t="str">
        <f>IFERROR(IF($K675="","",INDEX(リスト!$AO:$AO,MATCH($K675,リスト!$AN:$AN,0))),"")</f>
        <v>JPN</v>
      </c>
      <c r="S675" s="32" t="str">
        <f>IF($B675="","",RIGHT($G675*1000+100+COUNTIF($G$2:$G675,$G675),9))</f>
        <v>030102102</v>
      </c>
    </row>
    <row r="676" spans="1:19" ht="18" customHeight="1" x14ac:dyDescent="0.55000000000000004">
      <c r="A676" t="s">
        <v>1127</v>
      </c>
      <c r="B676">
        <v>675</v>
      </c>
      <c r="C676" t="s">
        <v>3996</v>
      </c>
      <c r="D676" t="s">
        <v>3997</v>
      </c>
      <c r="E676">
        <v>2</v>
      </c>
      <c r="F676" t="s">
        <v>165</v>
      </c>
      <c r="G676">
        <v>20040323</v>
      </c>
      <c r="H676" t="s">
        <v>3998</v>
      </c>
      <c r="I676" t="s">
        <v>3999</v>
      </c>
      <c r="J676" t="s">
        <v>4000</v>
      </c>
      <c r="K676" t="s">
        <v>72</v>
      </c>
      <c r="M676" s="32">
        <f>IFERROR(IF($B676="","",INDEX(所属情報!$E:$E,MATCH($A676,所属情報!$A:$A,0))),"")</f>
        <v>492522</v>
      </c>
      <c r="N676" s="175" t="str">
        <f t="shared" si="30"/>
        <v>松岡　浩光 (2)</v>
      </c>
      <c r="O676" s="32" t="str">
        <f t="shared" si="31"/>
        <v>ﾏﾂｵｶ ﾋﾛﾐ</v>
      </c>
      <c r="P676" s="175" t="str">
        <f t="shared" si="32"/>
        <v>MATSUOKA Hiromi (04)</v>
      </c>
      <c r="Q676" s="175" t="str">
        <f>IFERROR(IF($F676="","",INDEX(リスト!$AL:$AL,MATCH($F676,リスト!$AK:$AK,0))),"")</f>
        <v>25</v>
      </c>
      <c r="R676" s="32" t="str">
        <f>IFERROR(IF($K676="","",INDEX(リスト!$AO:$AO,MATCH($K676,リスト!$AN:$AN,0))),"")</f>
        <v>JPN</v>
      </c>
      <c r="S676" s="32" t="str">
        <f>IF($B676="","",RIGHT($G676*1000+100+COUNTIF($G$2:$G676,$G676),9))</f>
        <v>040323103</v>
      </c>
    </row>
    <row r="677" spans="1:19" ht="18" customHeight="1" x14ac:dyDescent="0.55000000000000004">
      <c r="A677" t="s">
        <v>1127</v>
      </c>
      <c r="B677">
        <v>676</v>
      </c>
      <c r="C677" t="s">
        <v>4001</v>
      </c>
      <c r="D677" t="s">
        <v>4002</v>
      </c>
      <c r="E677">
        <v>2</v>
      </c>
      <c r="F677" t="s">
        <v>169</v>
      </c>
      <c r="G677">
        <v>20030510</v>
      </c>
      <c r="H677" t="s">
        <v>4003</v>
      </c>
      <c r="I677" t="s">
        <v>4004</v>
      </c>
      <c r="J677" t="s">
        <v>1168</v>
      </c>
      <c r="K677" t="s">
        <v>72</v>
      </c>
      <c r="M677" s="32">
        <f>IFERROR(IF($B677="","",INDEX(所属情報!$E:$E,MATCH($A677,所属情報!$A:$A,0))),"")</f>
        <v>492522</v>
      </c>
      <c r="N677" s="175" t="str">
        <f t="shared" si="30"/>
        <v>松山　巧 (2)</v>
      </c>
      <c r="O677" s="32" t="str">
        <f t="shared" si="31"/>
        <v>ﾏﾂﾔﾏ ﾀｸﾐ</v>
      </c>
      <c r="P677" s="175" t="str">
        <f t="shared" si="32"/>
        <v>MATSUYAMA Takumi (03)</v>
      </c>
      <c r="Q677" s="175" t="str">
        <f>IFERROR(IF($F677="","",INDEX(リスト!$AL:$AL,MATCH($F677,リスト!$AK:$AK,0))),"")</f>
        <v>26</v>
      </c>
      <c r="R677" s="32" t="str">
        <f>IFERROR(IF($K677="","",INDEX(リスト!$AO:$AO,MATCH($K677,リスト!$AN:$AN,0))),"")</f>
        <v>JPN</v>
      </c>
      <c r="S677" s="32" t="str">
        <f>IF($B677="","",RIGHT($G677*1000+100+COUNTIF($G$2:$G677,$G677),9))</f>
        <v>030510102</v>
      </c>
    </row>
    <row r="678" spans="1:19" ht="18" customHeight="1" x14ac:dyDescent="0.55000000000000004">
      <c r="A678" t="s">
        <v>1127</v>
      </c>
      <c r="B678">
        <v>677</v>
      </c>
      <c r="C678" t="s">
        <v>4005</v>
      </c>
      <c r="D678" t="s">
        <v>4006</v>
      </c>
      <c r="E678">
        <v>2</v>
      </c>
      <c r="F678" t="s">
        <v>213</v>
      </c>
      <c r="G678">
        <v>20030618</v>
      </c>
      <c r="H678" t="s">
        <v>4007</v>
      </c>
      <c r="I678" t="s">
        <v>4008</v>
      </c>
      <c r="J678" t="s">
        <v>2133</v>
      </c>
      <c r="K678" t="s">
        <v>72</v>
      </c>
      <c r="M678" s="32">
        <f>IFERROR(IF($B678="","",INDEX(所属情報!$E:$E,MATCH($A678,所属情報!$A:$A,0))),"")</f>
        <v>492522</v>
      </c>
      <c r="N678" s="175" t="str">
        <f t="shared" si="30"/>
        <v>三野　瞳真 (2)</v>
      </c>
      <c r="O678" s="32" t="str">
        <f t="shared" si="31"/>
        <v>ﾐﾉ ﾄｳﾏ</v>
      </c>
      <c r="P678" s="175" t="str">
        <f t="shared" si="32"/>
        <v>MINO Toma (03)</v>
      </c>
      <c r="Q678" s="175" t="str">
        <f>IFERROR(IF($F678="","",INDEX(リスト!$AL:$AL,MATCH($F678,リスト!$AK:$AK,0))),"")</f>
        <v>37</v>
      </c>
      <c r="R678" s="32" t="str">
        <f>IFERROR(IF($K678="","",INDEX(リスト!$AO:$AO,MATCH($K678,リスト!$AN:$AN,0))),"")</f>
        <v>JPN</v>
      </c>
      <c r="S678" s="32" t="str">
        <f>IF($B678="","",RIGHT($G678*1000+100+COUNTIF($G$2:$G678,$G678),9))</f>
        <v>030618101</v>
      </c>
    </row>
    <row r="679" spans="1:19" ht="18" customHeight="1" x14ac:dyDescent="0.55000000000000004">
      <c r="A679" t="s">
        <v>1127</v>
      </c>
      <c r="B679">
        <v>678</v>
      </c>
      <c r="C679" t="s">
        <v>4009</v>
      </c>
      <c r="D679" t="s">
        <v>4010</v>
      </c>
      <c r="E679">
        <v>2</v>
      </c>
      <c r="F679" t="s">
        <v>153</v>
      </c>
      <c r="G679">
        <v>20030604</v>
      </c>
      <c r="H679" t="s">
        <v>4011</v>
      </c>
      <c r="I679" t="s">
        <v>4012</v>
      </c>
      <c r="J679" t="s">
        <v>4013</v>
      </c>
      <c r="K679" t="s">
        <v>72</v>
      </c>
      <c r="M679" s="32">
        <f>IFERROR(IF($B679="","",INDEX(所属情報!$E:$E,MATCH($A679,所属情報!$A:$A,0))),"")</f>
        <v>492522</v>
      </c>
      <c r="N679" s="175" t="str">
        <f t="shared" si="30"/>
        <v>宮﨑　泉光 (2)</v>
      </c>
      <c r="O679" s="32" t="str">
        <f t="shared" si="31"/>
        <v>ﾐﾔｻﾞｷ ｲｽﾞﾐ</v>
      </c>
      <c r="P679" s="175" t="str">
        <f t="shared" si="32"/>
        <v>MIYAZAKI Izumi (03)</v>
      </c>
      <c r="Q679" s="175" t="str">
        <f>IFERROR(IF($F679="","",INDEX(リスト!$AL:$AL,MATCH($F679,リスト!$AK:$AK,0))),"")</f>
        <v>22</v>
      </c>
      <c r="R679" s="32" t="str">
        <f>IFERROR(IF($K679="","",INDEX(リスト!$AO:$AO,MATCH($K679,リスト!$AN:$AN,0))),"")</f>
        <v>JPN</v>
      </c>
      <c r="S679" s="32" t="str">
        <f>IF($B679="","",RIGHT($G679*1000+100+COUNTIF($G$2:$G679,$G679),9))</f>
        <v>030604101</v>
      </c>
    </row>
    <row r="680" spans="1:19" ht="18" customHeight="1" x14ac:dyDescent="0.55000000000000004">
      <c r="A680" t="s">
        <v>1127</v>
      </c>
      <c r="B680">
        <v>679</v>
      </c>
      <c r="C680" t="s">
        <v>4014</v>
      </c>
      <c r="D680" t="s">
        <v>4015</v>
      </c>
      <c r="E680">
        <v>2</v>
      </c>
      <c r="F680" t="s">
        <v>189</v>
      </c>
      <c r="G680">
        <v>20030622</v>
      </c>
      <c r="H680" t="s">
        <v>4016</v>
      </c>
      <c r="I680" t="s">
        <v>4017</v>
      </c>
      <c r="J680" t="s">
        <v>1733</v>
      </c>
      <c r="K680" t="s">
        <v>72</v>
      </c>
      <c r="M680" s="32">
        <f>IFERROR(IF($B680="","",INDEX(所属情報!$E:$E,MATCH($A680,所属情報!$A:$A,0))),"")</f>
        <v>492522</v>
      </c>
      <c r="N680" s="175" t="str">
        <f t="shared" si="30"/>
        <v>宮本　一樹 (2)</v>
      </c>
      <c r="O680" s="32" t="str">
        <f t="shared" si="31"/>
        <v>ﾐﾔﾓﾄ ｲﾂｷ</v>
      </c>
      <c r="P680" s="175" t="str">
        <f t="shared" si="32"/>
        <v>MIYAMOTO Itsuki (03)</v>
      </c>
      <c r="Q680" s="175" t="str">
        <f>IFERROR(IF($F680="","",INDEX(リスト!$AL:$AL,MATCH($F680,リスト!$AK:$AK,0))),"")</f>
        <v>31</v>
      </c>
      <c r="R680" s="32" t="str">
        <f>IFERROR(IF($K680="","",INDEX(リスト!$AO:$AO,MATCH($K680,リスト!$AN:$AN,0))),"")</f>
        <v>JPN</v>
      </c>
      <c r="S680" s="32" t="str">
        <f>IF($B680="","",RIGHT($G680*1000+100+COUNTIF($G$2:$G680,$G680),9))</f>
        <v>030622101</v>
      </c>
    </row>
    <row r="681" spans="1:19" ht="18" customHeight="1" x14ac:dyDescent="0.55000000000000004">
      <c r="A681" t="s">
        <v>1127</v>
      </c>
      <c r="B681">
        <v>680</v>
      </c>
      <c r="C681" t="s">
        <v>4018</v>
      </c>
      <c r="D681" t="s">
        <v>4019</v>
      </c>
      <c r="E681">
        <v>2</v>
      </c>
      <c r="F681" t="s">
        <v>165</v>
      </c>
      <c r="G681">
        <v>20030919</v>
      </c>
      <c r="H681" t="s">
        <v>4020</v>
      </c>
      <c r="I681" t="s">
        <v>4021</v>
      </c>
      <c r="J681" t="s">
        <v>1168</v>
      </c>
      <c r="K681" t="s">
        <v>72</v>
      </c>
      <c r="M681" s="32">
        <f>IFERROR(IF($B681="","",INDEX(所属情報!$E:$E,MATCH($A681,所属情報!$A:$A,0))),"")</f>
        <v>492522</v>
      </c>
      <c r="N681" s="175" t="str">
        <f t="shared" si="30"/>
        <v>村山　巧 (2)</v>
      </c>
      <c r="O681" s="32" t="str">
        <f t="shared" si="31"/>
        <v>ﾑﾗﾔﾏ ﾀｸﾐ</v>
      </c>
      <c r="P681" s="175" t="str">
        <f t="shared" si="32"/>
        <v>MURAYAMA Takumi (03)</v>
      </c>
      <c r="Q681" s="175" t="str">
        <f>IFERROR(IF($F681="","",INDEX(リスト!$AL:$AL,MATCH($F681,リスト!$AK:$AK,0))),"")</f>
        <v>25</v>
      </c>
      <c r="R681" s="32" t="str">
        <f>IFERROR(IF($K681="","",INDEX(リスト!$AO:$AO,MATCH($K681,リスト!$AN:$AN,0))),"")</f>
        <v>JPN</v>
      </c>
      <c r="S681" s="32" t="str">
        <f>IF($B681="","",RIGHT($G681*1000+100+COUNTIF($G$2:$G681,$G681),9))</f>
        <v>030919101</v>
      </c>
    </row>
    <row r="682" spans="1:19" ht="18" customHeight="1" x14ac:dyDescent="0.55000000000000004">
      <c r="A682" t="s">
        <v>1127</v>
      </c>
      <c r="B682">
        <v>681</v>
      </c>
      <c r="C682" t="s">
        <v>4022</v>
      </c>
      <c r="D682" t="s">
        <v>4023</v>
      </c>
      <c r="E682">
        <v>2</v>
      </c>
      <c r="F682" t="s">
        <v>169</v>
      </c>
      <c r="G682">
        <v>20031021</v>
      </c>
      <c r="H682" t="s">
        <v>4024</v>
      </c>
      <c r="I682" t="s">
        <v>2365</v>
      </c>
      <c r="J682" t="s">
        <v>2862</v>
      </c>
      <c r="K682" t="s">
        <v>72</v>
      </c>
      <c r="M682" s="32">
        <f>IFERROR(IF($B682="","",INDEX(所属情報!$E:$E,MATCH($A682,所属情報!$A:$A,0))),"")</f>
        <v>492522</v>
      </c>
      <c r="N682" s="175" t="str">
        <f t="shared" si="30"/>
        <v>吉岡　晴輝 (2)</v>
      </c>
      <c r="O682" s="32" t="str">
        <f t="shared" si="31"/>
        <v>ﾖｼｵｶ ﾊﾙｷ</v>
      </c>
      <c r="P682" s="175" t="str">
        <f t="shared" si="32"/>
        <v>YOSHIOKA Haruki (03)</v>
      </c>
      <c r="Q682" s="175" t="str">
        <f>IFERROR(IF($F682="","",INDEX(リスト!$AL:$AL,MATCH($F682,リスト!$AK:$AK,0))),"")</f>
        <v>26</v>
      </c>
      <c r="R682" s="32" t="str">
        <f>IFERROR(IF($K682="","",INDEX(リスト!$AO:$AO,MATCH($K682,リスト!$AN:$AN,0))),"")</f>
        <v>JPN</v>
      </c>
      <c r="S682" s="32" t="str">
        <f>IF($B682="","",RIGHT($G682*1000+100+COUNTIF($G$2:$G682,$G682),9))</f>
        <v>031021102</v>
      </c>
    </row>
    <row r="683" spans="1:19" ht="18" customHeight="1" x14ac:dyDescent="0.55000000000000004">
      <c r="A683" t="s">
        <v>1127</v>
      </c>
      <c r="B683">
        <v>682</v>
      </c>
      <c r="C683" t="s">
        <v>4025</v>
      </c>
      <c r="D683" t="s">
        <v>4026</v>
      </c>
      <c r="E683">
        <v>2</v>
      </c>
      <c r="F683" t="s">
        <v>177</v>
      </c>
      <c r="G683">
        <v>20030403</v>
      </c>
      <c r="H683" t="s">
        <v>4027</v>
      </c>
      <c r="I683" t="s">
        <v>2204</v>
      </c>
      <c r="J683" t="s">
        <v>4028</v>
      </c>
      <c r="K683" t="s">
        <v>72</v>
      </c>
      <c r="M683" s="32">
        <f>IFERROR(IF($B683="","",INDEX(所属情報!$E:$E,MATCH($A683,所属情報!$A:$A,0))),"")</f>
        <v>492522</v>
      </c>
      <c r="N683" s="175" t="str">
        <f t="shared" si="30"/>
        <v>和田　一晃 (2)</v>
      </c>
      <c r="O683" s="32" t="str">
        <f t="shared" si="31"/>
        <v>ﾜﾀﾞ ｶｽﾞｱｷ</v>
      </c>
      <c r="P683" s="175" t="str">
        <f t="shared" si="32"/>
        <v>WADA Kazuaki (03)</v>
      </c>
      <c r="Q683" s="175" t="str">
        <f>IFERROR(IF($F683="","",INDEX(リスト!$AL:$AL,MATCH($F683,リスト!$AK:$AK,0))),"")</f>
        <v>28</v>
      </c>
      <c r="R683" s="32" t="str">
        <f>IFERROR(IF($K683="","",INDEX(リスト!$AO:$AO,MATCH($K683,リスト!$AN:$AN,0))),"")</f>
        <v>JPN</v>
      </c>
      <c r="S683" s="32" t="str">
        <f>IF($B683="","",RIGHT($G683*1000+100+COUNTIF($G$2:$G683,$G683),9))</f>
        <v>030403102</v>
      </c>
    </row>
    <row r="684" spans="1:19" ht="18" customHeight="1" x14ac:dyDescent="0.55000000000000004">
      <c r="A684" t="s">
        <v>1127</v>
      </c>
      <c r="B684">
        <v>683</v>
      </c>
      <c r="C684" t="s">
        <v>4029</v>
      </c>
      <c r="D684" t="s">
        <v>4030</v>
      </c>
      <c r="E684">
        <v>2</v>
      </c>
      <c r="F684" t="s">
        <v>169</v>
      </c>
      <c r="G684">
        <v>20040118</v>
      </c>
      <c r="H684" t="s">
        <v>4031</v>
      </c>
      <c r="I684" t="s">
        <v>4032</v>
      </c>
      <c r="J684" t="s">
        <v>2460</v>
      </c>
      <c r="K684" t="s">
        <v>72</v>
      </c>
      <c r="M684" s="32">
        <f>IFERROR(IF($B684="","",INDEX(所属情報!$E:$E,MATCH($A684,所属情報!$A:$A,0))),"")</f>
        <v>492522</v>
      </c>
      <c r="N684" s="175" t="str">
        <f t="shared" si="30"/>
        <v>青山　陽太 (2)</v>
      </c>
      <c r="O684" s="32" t="str">
        <f t="shared" si="31"/>
        <v>ｱｵﾔﾏ ﾋﾅﾀ</v>
      </c>
      <c r="P684" s="175" t="str">
        <f t="shared" si="32"/>
        <v>AOYAMA Hinata (04)</v>
      </c>
      <c r="Q684" s="175" t="str">
        <f>IFERROR(IF($F684="","",INDEX(リスト!$AL:$AL,MATCH($F684,リスト!$AK:$AK,0))),"")</f>
        <v>26</v>
      </c>
      <c r="R684" s="32" t="str">
        <f>IFERROR(IF($K684="","",INDEX(リスト!$AO:$AO,MATCH($K684,リスト!$AN:$AN,0))),"")</f>
        <v>JPN</v>
      </c>
      <c r="S684" s="32" t="str">
        <f>IF($B684="","",RIGHT($G684*1000+100+COUNTIF($G$2:$G684,$G684),9))</f>
        <v>040118101</v>
      </c>
    </row>
    <row r="685" spans="1:19" ht="18" customHeight="1" x14ac:dyDescent="0.55000000000000004">
      <c r="A685" t="s">
        <v>1127</v>
      </c>
      <c r="B685">
        <v>684</v>
      </c>
      <c r="C685" t="s">
        <v>4033</v>
      </c>
      <c r="D685" t="s">
        <v>4034</v>
      </c>
      <c r="E685">
        <v>2</v>
      </c>
      <c r="F685" t="s">
        <v>169</v>
      </c>
      <c r="G685">
        <v>20031002</v>
      </c>
      <c r="H685" t="s">
        <v>4035</v>
      </c>
      <c r="I685" t="s">
        <v>2145</v>
      </c>
      <c r="J685" t="s">
        <v>3913</v>
      </c>
      <c r="K685" t="s">
        <v>72</v>
      </c>
      <c r="M685" s="32">
        <f>IFERROR(IF($B685="","",INDEX(所属情報!$E:$E,MATCH($A685,所属情報!$A:$A,0))),"")</f>
        <v>492522</v>
      </c>
      <c r="N685" s="175" t="str">
        <f t="shared" si="30"/>
        <v>伊藤　大輔 (2)</v>
      </c>
      <c r="O685" s="32" t="str">
        <f t="shared" si="31"/>
        <v>ｲﾄｳ ﾀﾞｲｽｹ</v>
      </c>
      <c r="P685" s="175" t="str">
        <f t="shared" si="32"/>
        <v>ITO Daisuke (03)</v>
      </c>
      <c r="Q685" s="175" t="str">
        <f>IFERROR(IF($F685="","",INDEX(リスト!$AL:$AL,MATCH($F685,リスト!$AK:$AK,0))),"")</f>
        <v>26</v>
      </c>
      <c r="R685" s="32" t="str">
        <f>IFERROR(IF($K685="","",INDEX(リスト!$AO:$AO,MATCH($K685,リスト!$AN:$AN,0))),"")</f>
        <v>JPN</v>
      </c>
      <c r="S685" s="32" t="str">
        <f>IF($B685="","",RIGHT($G685*1000+100+COUNTIF($G$2:$G685,$G685),9))</f>
        <v>031002102</v>
      </c>
    </row>
    <row r="686" spans="1:19" ht="18" customHeight="1" x14ac:dyDescent="0.55000000000000004">
      <c r="A686" t="s">
        <v>1127</v>
      </c>
      <c r="B686">
        <v>685</v>
      </c>
      <c r="C686" t="s">
        <v>4036</v>
      </c>
      <c r="D686" t="s">
        <v>4037</v>
      </c>
      <c r="E686">
        <v>2</v>
      </c>
      <c r="F686" t="s">
        <v>177</v>
      </c>
      <c r="G686">
        <v>20030717</v>
      </c>
      <c r="H686" t="s">
        <v>4038</v>
      </c>
      <c r="I686" t="s">
        <v>4039</v>
      </c>
      <c r="J686" t="s">
        <v>4040</v>
      </c>
      <c r="K686" t="s">
        <v>72</v>
      </c>
      <c r="M686" s="32">
        <f>IFERROR(IF($B686="","",INDEX(所属情報!$E:$E,MATCH($A686,所属情報!$A:$A,0))),"")</f>
        <v>492522</v>
      </c>
      <c r="N686" s="175" t="str">
        <f t="shared" si="30"/>
        <v>川原　玄靖 (2)</v>
      </c>
      <c r="O686" s="32" t="str">
        <f t="shared" si="31"/>
        <v>ｶﾜﾊﾗ ｹﾞﾝｾｲ</v>
      </c>
      <c r="P686" s="175" t="str">
        <f t="shared" si="32"/>
        <v>KAWAHARA Gensei (03)</v>
      </c>
      <c r="Q686" s="175" t="str">
        <f>IFERROR(IF($F686="","",INDEX(リスト!$AL:$AL,MATCH($F686,リスト!$AK:$AK,0))),"")</f>
        <v>28</v>
      </c>
      <c r="R686" s="32" t="str">
        <f>IFERROR(IF($K686="","",INDEX(リスト!$AO:$AO,MATCH($K686,リスト!$AN:$AN,0))),"")</f>
        <v>JPN</v>
      </c>
      <c r="S686" s="32" t="str">
        <f>IF($B686="","",RIGHT($G686*1000+100+COUNTIF($G$2:$G686,$G686),9))</f>
        <v>030717101</v>
      </c>
    </row>
    <row r="687" spans="1:19" ht="18" customHeight="1" x14ac:dyDescent="0.55000000000000004">
      <c r="A687" t="s">
        <v>1127</v>
      </c>
      <c r="B687">
        <v>686</v>
      </c>
      <c r="C687" t="s">
        <v>4041</v>
      </c>
      <c r="D687" t="s">
        <v>4042</v>
      </c>
      <c r="E687">
        <v>2</v>
      </c>
      <c r="F687" t="s">
        <v>165</v>
      </c>
      <c r="G687">
        <v>20030618</v>
      </c>
      <c r="H687" t="s">
        <v>4043</v>
      </c>
      <c r="I687" t="s">
        <v>4044</v>
      </c>
      <c r="J687" t="s">
        <v>1198</v>
      </c>
      <c r="K687" t="s">
        <v>72</v>
      </c>
      <c r="M687" s="32">
        <f>IFERROR(IF($B687="","",INDEX(所属情報!$E:$E,MATCH($A687,所属情報!$A:$A,0))),"")</f>
        <v>492522</v>
      </c>
      <c r="N687" s="175" t="str">
        <f t="shared" si="30"/>
        <v>喜多村　涼 (2)</v>
      </c>
      <c r="O687" s="32" t="str">
        <f t="shared" si="31"/>
        <v>ｷﾀﾑﾗ ﾘｮｳ</v>
      </c>
      <c r="P687" s="175" t="str">
        <f t="shared" si="32"/>
        <v>KITAMURA Ryo (03)</v>
      </c>
      <c r="Q687" s="175" t="str">
        <f>IFERROR(IF($F687="","",INDEX(リスト!$AL:$AL,MATCH($F687,リスト!$AK:$AK,0))),"")</f>
        <v>25</v>
      </c>
      <c r="R687" s="32" t="str">
        <f>IFERROR(IF($K687="","",INDEX(リスト!$AO:$AO,MATCH($K687,リスト!$AN:$AN,0))),"")</f>
        <v>JPN</v>
      </c>
      <c r="S687" s="32" t="str">
        <f>IF($B687="","",RIGHT($G687*1000+100+COUNTIF($G$2:$G687,$G687),9))</f>
        <v>030618102</v>
      </c>
    </row>
    <row r="688" spans="1:19" ht="18" customHeight="1" x14ac:dyDescent="0.55000000000000004">
      <c r="A688" t="s">
        <v>1127</v>
      </c>
      <c r="B688">
        <v>687</v>
      </c>
      <c r="C688" t="s">
        <v>4045</v>
      </c>
      <c r="D688" t="s">
        <v>4046</v>
      </c>
      <c r="E688">
        <v>2</v>
      </c>
      <c r="F688" t="s">
        <v>137</v>
      </c>
      <c r="G688">
        <v>20031122</v>
      </c>
      <c r="H688" t="s">
        <v>4047</v>
      </c>
      <c r="I688" t="s">
        <v>1237</v>
      </c>
      <c r="J688" t="s">
        <v>4048</v>
      </c>
      <c r="K688" t="s">
        <v>72</v>
      </c>
      <c r="M688" s="32">
        <f>IFERROR(IF($B688="","",INDEX(所属情報!$E:$E,MATCH($A688,所属情報!$A:$A,0))),"")</f>
        <v>492522</v>
      </c>
      <c r="N688" s="175" t="str">
        <f t="shared" si="30"/>
        <v>小林　成夢 (2)</v>
      </c>
      <c r="O688" s="32" t="str">
        <f t="shared" si="31"/>
        <v>ｺﾊﾞﾔｼ ﾅﾙﾑ</v>
      </c>
      <c r="P688" s="175" t="str">
        <f t="shared" si="32"/>
        <v>KOBAYASHI Narumu (03)</v>
      </c>
      <c r="Q688" s="175" t="str">
        <f>IFERROR(IF($F688="","",INDEX(リスト!$AL:$AL,MATCH($F688,リスト!$AK:$AK,0))),"")</f>
        <v>18</v>
      </c>
      <c r="R688" s="32" t="str">
        <f>IFERROR(IF($K688="","",INDEX(リスト!$AO:$AO,MATCH($K688,リスト!$AN:$AN,0))),"")</f>
        <v>JPN</v>
      </c>
      <c r="S688" s="32" t="str">
        <f>IF($B688="","",RIGHT($G688*1000+100+COUNTIF($G$2:$G688,$G688),9))</f>
        <v>031122101</v>
      </c>
    </row>
    <row r="689" spans="1:19" ht="18" customHeight="1" x14ac:dyDescent="0.55000000000000004">
      <c r="A689" t="s">
        <v>1127</v>
      </c>
      <c r="B689">
        <v>688</v>
      </c>
      <c r="C689" t="s">
        <v>4049</v>
      </c>
      <c r="D689" t="s">
        <v>4050</v>
      </c>
      <c r="E689">
        <v>2</v>
      </c>
      <c r="F689" t="s">
        <v>213</v>
      </c>
      <c r="G689">
        <v>20030828</v>
      </c>
      <c r="H689" t="s">
        <v>4051</v>
      </c>
      <c r="I689" t="s">
        <v>4052</v>
      </c>
      <c r="J689" t="s">
        <v>3094</v>
      </c>
      <c r="K689" t="s">
        <v>72</v>
      </c>
      <c r="M689" s="32">
        <f>IFERROR(IF($B689="","",INDEX(所属情報!$E:$E,MATCH($A689,所属情報!$A:$A,0))),"")</f>
        <v>492522</v>
      </c>
      <c r="N689" s="175" t="str">
        <f t="shared" si="30"/>
        <v>坂上　蓮 (2)</v>
      </c>
      <c r="O689" s="32" t="str">
        <f t="shared" si="31"/>
        <v>ｻｶｳｴ ﾚﾝ</v>
      </c>
      <c r="P689" s="175" t="str">
        <f t="shared" si="32"/>
        <v>SAKAUE Ren (03)</v>
      </c>
      <c r="Q689" s="175" t="str">
        <f>IFERROR(IF($F689="","",INDEX(リスト!$AL:$AL,MATCH($F689,リスト!$AK:$AK,0))),"")</f>
        <v>37</v>
      </c>
      <c r="R689" s="32" t="str">
        <f>IFERROR(IF($K689="","",INDEX(リスト!$AO:$AO,MATCH($K689,リスト!$AN:$AN,0))),"")</f>
        <v>JPN</v>
      </c>
      <c r="S689" s="32" t="str">
        <f>IF($B689="","",RIGHT($G689*1000+100+COUNTIF($G$2:$G689,$G689),9))</f>
        <v>030828101</v>
      </c>
    </row>
    <row r="690" spans="1:19" ht="18" customHeight="1" x14ac:dyDescent="0.55000000000000004">
      <c r="A690" t="s">
        <v>1127</v>
      </c>
      <c r="B690">
        <v>689</v>
      </c>
      <c r="C690" t="s">
        <v>4053</v>
      </c>
      <c r="D690" t="s">
        <v>4054</v>
      </c>
      <c r="E690">
        <v>2</v>
      </c>
      <c r="F690" t="s">
        <v>169</v>
      </c>
      <c r="G690">
        <v>20030618</v>
      </c>
      <c r="H690" t="s">
        <v>4055</v>
      </c>
      <c r="I690" t="s">
        <v>4056</v>
      </c>
      <c r="J690" t="s">
        <v>4057</v>
      </c>
      <c r="K690" t="s">
        <v>72</v>
      </c>
      <c r="M690" s="32">
        <f>IFERROR(IF($B690="","",INDEX(所属情報!$E:$E,MATCH($A690,所属情報!$A:$A,0))),"")</f>
        <v>492522</v>
      </c>
      <c r="N690" s="175" t="str">
        <f t="shared" si="30"/>
        <v>八坂　愛騎 (2)</v>
      </c>
      <c r="O690" s="32" t="str">
        <f t="shared" si="31"/>
        <v>ﾊﾁｻｶ ｱｲｷ</v>
      </c>
      <c r="P690" s="175" t="str">
        <f t="shared" si="32"/>
        <v>HACHISAKA Aiki (03)</v>
      </c>
      <c r="Q690" s="175" t="str">
        <f>IFERROR(IF($F690="","",INDEX(リスト!$AL:$AL,MATCH($F690,リスト!$AK:$AK,0))),"")</f>
        <v>26</v>
      </c>
      <c r="R690" s="32" t="str">
        <f>IFERROR(IF($K690="","",INDEX(リスト!$AO:$AO,MATCH($K690,リスト!$AN:$AN,0))),"")</f>
        <v>JPN</v>
      </c>
      <c r="S690" s="32" t="str">
        <f>IF($B690="","",RIGHT($G690*1000+100+COUNTIF($G$2:$G690,$G690),9))</f>
        <v>030618103</v>
      </c>
    </row>
    <row r="691" spans="1:19" ht="18" customHeight="1" x14ac:dyDescent="0.55000000000000004">
      <c r="A691" t="s">
        <v>1127</v>
      </c>
      <c r="B691">
        <v>690</v>
      </c>
      <c r="C691" t="s">
        <v>4058</v>
      </c>
      <c r="D691" t="s">
        <v>4059</v>
      </c>
      <c r="E691">
        <v>2</v>
      </c>
      <c r="F691" t="s">
        <v>181</v>
      </c>
      <c r="G691">
        <v>20030410</v>
      </c>
      <c r="H691" t="s">
        <v>4060</v>
      </c>
      <c r="I691" t="s">
        <v>2693</v>
      </c>
      <c r="J691" t="s">
        <v>4061</v>
      </c>
      <c r="K691" t="s">
        <v>72</v>
      </c>
      <c r="M691" s="32">
        <f>IFERROR(IF($B691="","",INDEX(所属情報!$E:$E,MATCH($A691,所属情報!$A:$A,0))),"")</f>
        <v>492522</v>
      </c>
      <c r="N691" s="175" t="str">
        <f t="shared" si="30"/>
        <v>山中　郡 (2)</v>
      </c>
      <c r="O691" s="32" t="str">
        <f t="shared" si="31"/>
        <v>ﾔﾏﾅｶ ｸﾞﾝ</v>
      </c>
      <c r="P691" s="175" t="str">
        <f t="shared" si="32"/>
        <v>YAMANAKA Gun (03)</v>
      </c>
      <c r="Q691" s="175" t="str">
        <f>IFERROR(IF($F691="","",INDEX(リスト!$AL:$AL,MATCH($F691,リスト!$AK:$AK,0))),"")</f>
        <v>29</v>
      </c>
      <c r="R691" s="32" t="str">
        <f>IFERROR(IF($K691="","",INDEX(リスト!$AO:$AO,MATCH($K691,リスト!$AN:$AN,0))),"")</f>
        <v>JPN</v>
      </c>
      <c r="S691" s="32" t="str">
        <f>IF($B691="","",RIGHT($G691*1000+100+COUNTIF($G$2:$G691,$G691),9))</f>
        <v>030410102</v>
      </c>
    </row>
    <row r="692" spans="1:19" ht="18" customHeight="1" x14ac:dyDescent="0.55000000000000004">
      <c r="A692" t="s">
        <v>1127</v>
      </c>
      <c r="B692">
        <v>691</v>
      </c>
      <c r="C692" t="s">
        <v>4062</v>
      </c>
      <c r="D692" t="s">
        <v>4063</v>
      </c>
      <c r="E692">
        <v>1</v>
      </c>
      <c r="F692" t="s">
        <v>165</v>
      </c>
      <c r="G692">
        <v>20040712</v>
      </c>
      <c r="I692" t="s">
        <v>4064</v>
      </c>
      <c r="J692" t="s">
        <v>1272</v>
      </c>
      <c r="K692" t="s">
        <v>72</v>
      </c>
      <c r="M692" s="32">
        <f>IFERROR(IF($B692="","",INDEX(所属情報!$E:$E,MATCH($A692,所属情報!$A:$A,0))),"")</f>
        <v>492522</v>
      </c>
      <c r="N692" s="175" t="str">
        <f t="shared" si="30"/>
        <v>一瀬　主貴 (1)</v>
      </c>
      <c r="O692" s="32" t="str">
        <f t="shared" si="31"/>
        <v>ｲﾁｾ ｶｽﾞｷ</v>
      </c>
      <c r="P692" s="175" t="str">
        <f t="shared" si="32"/>
        <v>ICHISE Kazuki (04)</v>
      </c>
      <c r="Q692" s="175" t="str">
        <f>IFERROR(IF($F692="","",INDEX(リスト!$AL:$AL,MATCH($F692,リスト!$AK:$AK,0))),"")</f>
        <v>25</v>
      </c>
      <c r="R692" s="32" t="str">
        <f>IFERROR(IF($K692="","",INDEX(リスト!$AO:$AO,MATCH($K692,リスト!$AN:$AN,0))),"")</f>
        <v>JPN</v>
      </c>
      <c r="S692" s="32" t="str">
        <f>IF($B692="","",RIGHT($G692*1000+100+COUNTIF($G$2:$G692,$G692),9))</f>
        <v>040712101</v>
      </c>
    </row>
    <row r="693" spans="1:19" ht="18" customHeight="1" x14ac:dyDescent="0.55000000000000004">
      <c r="A693" t="s">
        <v>1127</v>
      </c>
      <c r="B693">
        <v>692</v>
      </c>
      <c r="C693" t="s">
        <v>4065</v>
      </c>
      <c r="D693" t="s">
        <v>4066</v>
      </c>
      <c r="E693">
        <v>1</v>
      </c>
      <c r="F693" t="s">
        <v>165</v>
      </c>
      <c r="G693">
        <v>20040522</v>
      </c>
      <c r="I693" t="s">
        <v>4067</v>
      </c>
      <c r="J693" t="s">
        <v>4068</v>
      </c>
      <c r="K693" t="s">
        <v>72</v>
      </c>
      <c r="M693" s="32">
        <f>IFERROR(IF($B693="","",INDEX(所属情報!$E:$E,MATCH($A693,所属情報!$A:$A,0))),"")</f>
        <v>492522</v>
      </c>
      <c r="N693" s="175" t="str">
        <f t="shared" si="30"/>
        <v>八鍬　薫 (1)</v>
      </c>
      <c r="O693" s="32" t="str">
        <f t="shared" si="31"/>
        <v>ﾔｸﾜ ｶｵﾙ</v>
      </c>
      <c r="P693" s="175" t="str">
        <f t="shared" si="32"/>
        <v>YAKUWA Kaoru (04)</v>
      </c>
      <c r="Q693" s="175" t="str">
        <f>IFERROR(IF($F693="","",INDEX(リスト!$AL:$AL,MATCH($F693,リスト!$AK:$AK,0))),"")</f>
        <v>25</v>
      </c>
      <c r="R693" s="32" t="str">
        <f>IFERROR(IF($K693="","",INDEX(リスト!$AO:$AO,MATCH($K693,リスト!$AN:$AN,0))),"")</f>
        <v>JPN</v>
      </c>
      <c r="S693" s="32" t="str">
        <f>IF($B693="","",RIGHT($G693*1000+100+COUNTIF($G$2:$G693,$G693),9))</f>
        <v>040522101</v>
      </c>
    </row>
    <row r="694" spans="1:19" ht="18" customHeight="1" x14ac:dyDescent="0.55000000000000004">
      <c r="A694" t="s">
        <v>1127</v>
      </c>
      <c r="B694">
        <v>693</v>
      </c>
      <c r="C694" t="s">
        <v>4069</v>
      </c>
      <c r="D694" t="s">
        <v>4070</v>
      </c>
      <c r="E694">
        <v>1</v>
      </c>
      <c r="F694" t="s">
        <v>169</v>
      </c>
      <c r="G694">
        <v>20040409</v>
      </c>
      <c r="I694" t="s">
        <v>4071</v>
      </c>
      <c r="J694" t="s">
        <v>1549</v>
      </c>
      <c r="K694" t="s">
        <v>72</v>
      </c>
      <c r="M694" s="32">
        <f>IFERROR(IF($B694="","",INDEX(所属情報!$E:$E,MATCH($A694,所属情報!$A:$A,0))),"")</f>
        <v>492522</v>
      </c>
      <c r="N694" s="175" t="str">
        <f t="shared" si="30"/>
        <v>土井　創嵐 (1)</v>
      </c>
      <c r="O694" s="32" t="str">
        <f t="shared" si="31"/>
        <v>ﾄﾞｲ ｿﾗ</v>
      </c>
      <c r="P694" s="175" t="str">
        <f t="shared" si="32"/>
        <v>DOI Sora (04)</v>
      </c>
      <c r="Q694" s="175" t="str">
        <f>IFERROR(IF($F694="","",INDEX(リスト!$AL:$AL,MATCH($F694,リスト!$AK:$AK,0))),"")</f>
        <v>26</v>
      </c>
      <c r="R694" s="32" t="str">
        <f>IFERROR(IF($K694="","",INDEX(リスト!$AO:$AO,MATCH($K694,リスト!$AN:$AN,0))),"")</f>
        <v>JPN</v>
      </c>
      <c r="S694" s="32" t="str">
        <f>IF($B694="","",RIGHT($G694*1000+100+COUNTIF($G$2:$G694,$G694),9))</f>
        <v>040409101</v>
      </c>
    </row>
    <row r="695" spans="1:19" ht="18" customHeight="1" x14ac:dyDescent="0.55000000000000004">
      <c r="A695" t="s">
        <v>1127</v>
      </c>
      <c r="B695">
        <v>694</v>
      </c>
      <c r="C695" t="s">
        <v>4072</v>
      </c>
      <c r="D695" t="s">
        <v>4073</v>
      </c>
      <c r="E695">
        <v>1</v>
      </c>
      <c r="F695" t="s">
        <v>169</v>
      </c>
      <c r="G695">
        <v>20040731</v>
      </c>
      <c r="I695" t="s">
        <v>4074</v>
      </c>
      <c r="J695" t="s">
        <v>1661</v>
      </c>
      <c r="K695" t="s">
        <v>72</v>
      </c>
      <c r="M695" s="32">
        <f>IFERROR(IF($B695="","",INDEX(所属情報!$E:$E,MATCH($A695,所属情報!$A:$A,0))),"")</f>
        <v>492522</v>
      </c>
      <c r="N695" s="175" t="str">
        <f t="shared" si="30"/>
        <v>出島　海翔 (1)</v>
      </c>
      <c r="O695" s="32" t="str">
        <f t="shared" si="31"/>
        <v>ﾃﾞｼﾞﾏ ｶｲﾄ</v>
      </c>
      <c r="P695" s="175" t="str">
        <f t="shared" si="32"/>
        <v>DEJIMA Kaito (04)</v>
      </c>
      <c r="Q695" s="175" t="str">
        <f>IFERROR(IF($F695="","",INDEX(リスト!$AL:$AL,MATCH($F695,リスト!$AK:$AK,0))),"")</f>
        <v>26</v>
      </c>
      <c r="R695" s="32" t="str">
        <f>IFERROR(IF($K695="","",INDEX(リスト!$AO:$AO,MATCH($K695,リスト!$AN:$AN,0))),"")</f>
        <v>JPN</v>
      </c>
      <c r="S695" s="32" t="str">
        <f>IF($B695="","",RIGHT($G695*1000+100+COUNTIF($G$2:$G695,$G695),9))</f>
        <v>040731101</v>
      </c>
    </row>
    <row r="696" spans="1:19" ht="18" customHeight="1" x14ac:dyDescent="0.55000000000000004">
      <c r="A696" t="s">
        <v>1127</v>
      </c>
      <c r="B696">
        <v>695</v>
      </c>
      <c r="C696" t="s">
        <v>4075</v>
      </c>
      <c r="D696" t="s">
        <v>4076</v>
      </c>
      <c r="E696">
        <v>1</v>
      </c>
      <c r="F696" t="s">
        <v>165</v>
      </c>
      <c r="G696">
        <v>20050315</v>
      </c>
      <c r="I696" t="s">
        <v>4077</v>
      </c>
      <c r="J696" t="s">
        <v>1355</v>
      </c>
      <c r="K696" t="s">
        <v>72</v>
      </c>
      <c r="M696" s="32">
        <f>IFERROR(IF($B696="","",INDEX(所属情報!$E:$E,MATCH($A696,所属情報!$A:$A,0))),"")</f>
        <v>492522</v>
      </c>
      <c r="N696" s="175" t="str">
        <f t="shared" si="30"/>
        <v>野原　颯太 (1)</v>
      </c>
      <c r="O696" s="32" t="str">
        <f t="shared" si="31"/>
        <v>ﾉﾊﾗ ｿｳﾀ</v>
      </c>
      <c r="P696" s="175" t="str">
        <f t="shared" si="32"/>
        <v>NOHARA Sota (05)</v>
      </c>
      <c r="Q696" s="175" t="str">
        <f>IFERROR(IF($F696="","",INDEX(リスト!$AL:$AL,MATCH($F696,リスト!$AK:$AK,0))),"")</f>
        <v>25</v>
      </c>
      <c r="R696" s="32" t="str">
        <f>IFERROR(IF($K696="","",INDEX(リスト!$AO:$AO,MATCH($K696,リスト!$AN:$AN,0))),"")</f>
        <v>JPN</v>
      </c>
      <c r="S696" s="32" t="str">
        <f>IF($B696="","",RIGHT($G696*1000+100+COUNTIF($G$2:$G696,$G696),9))</f>
        <v>050315101</v>
      </c>
    </row>
    <row r="697" spans="1:19" ht="18" customHeight="1" x14ac:dyDescent="0.55000000000000004">
      <c r="A697" t="s">
        <v>1127</v>
      </c>
      <c r="B697">
        <v>696</v>
      </c>
      <c r="C697" t="s">
        <v>4078</v>
      </c>
      <c r="D697" t="s">
        <v>4079</v>
      </c>
      <c r="E697">
        <v>1</v>
      </c>
      <c r="F697" t="s">
        <v>165</v>
      </c>
      <c r="G697">
        <v>20040726</v>
      </c>
      <c r="I697" t="s">
        <v>4080</v>
      </c>
      <c r="J697" t="s">
        <v>3128</v>
      </c>
      <c r="K697" t="s">
        <v>72</v>
      </c>
      <c r="M697" s="32">
        <f>IFERROR(IF($B697="","",INDEX(所属情報!$E:$E,MATCH($A697,所属情報!$A:$A,0))),"")</f>
        <v>492522</v>
      </c>
      <c r="N697" s="175" t="str">
        <f t="shared" si="30"/>
        <v>別府　涼司 (1)</v>
      </c>
      <c r="O697" s="32" t="str">
        <f t="shared" si="31"/>
        <v>ﾍﾞｯﾌﾟ ﾘｮｳｼﾞ</v>
      </c>
      <c r="P697" s="175" t="str">
        <f t="shared" si="32"/>
        <v>BEPPU Ryoji (04)</v>
      </c>
      <c r="Q697" s="175" t="str">
        <f>IFERROR(IF($F697="","",INDEX(リスト!$AL:$AL,MATCH($F697,リスト!$AK:$AK,0))),"")</f>
        <v>25</v>
      </c>
      <c r="R697" s="32" t="str">
        <f>IFERROR(IF($K697="","",INDEX(リスト!$AO:$AO,MATCH($K697,リスト!$AN:$AN,0))),"")</f>
        <v>JPN</v>
      </c>
      <c r="S697" s="32" t="str">
        <f>IF($B697="","",RIGHT($G697*1000+100+COUNTIF($G$2:$G697,$G697),9))</f>
        <v>040726101</v>
      </c>
    </row>
    <row r="698" spans="1:19" ht="18" customHeight="1" x14ac:dyDescent="0.55000000000000004">
      <c r="A698" t="s">
        <v>1127</v>
      </c>
      <c r="B698">
        <v>697</v>
      </c>
      <c r="C698" t="s">
        <v>4081</v>
      </c>
      <c r="D698" t="s">
        <v>4082</v>
      </c>
      <c r="E698">
        <v>1</v>
      </c>
      <c r="F698" t="s">
        <v>169</v>
      </c>
      <c r="G698">
        <v>20041204</v>
      </c>
      <c r="H698" t="s">
        <v>4083</v>
      </c>
      <c r="I698" t="s">
        <v>4084</v>
      </c>
      <c r="J698" t="s">
        <v>3232</v>
      </c>
      <c r="K698" t="s">
        <v>72</v>
      </c>
      <c r="M698" s="32">
        <f>IFERROR(IF($B698="","",INDEX(所属情報!$E:$E,MATCH($A698,所属情報!$A:$A,0))),"")</f>
        <v>492522</v>
      </c>
      <c r="N698" s="175" t="str">
        <f t="shared" si="30"/>
        <v>藤橋　倫太朗 (1)</v>
      </c>
      <c r="O698" s="32" t="str">
        <f t="shared" si="31"/>
        <v>ﾌｼﾞﾊｼ ﾘﾝﾀﾛｳ</v>
      </c>
      <c r="P698" s="175" t="str">
        <f t="shared" si="32"/>
        <v>FUJIHASHI Rintaro (04)</v>
      </c>
      <c r="Q698" s="175" t="str">
        <f>IFERROR(IF($F698="","",INDEX(リスト!$AL:$AL,MATCH($F698,リスト!$AK:$AK,0))),"")</f>
        <v>26</v>
      </c>
      <c r="R698" s="32" t="str">
        <f>IFERROR(IF($K698="","",INDEX(リスト!$AO:$AO,MATCH($K698,リスト!$AN:$AN,0))),"")</f>
        <v>JPN</v>
      </c>
      <c r="S698" s="32" t="str">
        <f>IF($B698="","",RIGHT($G698*1000+100+COUNTIF($G$2:$G698,$G698),9))</f>
        <v>041204101</v>
      </c>
    </row>
    <row r="699" spans="1:19" ht="18" customHeight="1" x14ac:dyDescent="0.55000000000000004">
      <c r="A699" t="s">
        <v>1127</v>
      </c>
      <c r="B699">
        <v>698</v>
      </c>
      <c r="C699" t="s">
        <v>4085</v>
      </c>
      <c r="D699" t="s">
        <v>4086</v>
      </c>
      <c r="E699">
        <v>1</v>
      </c>
      <c r="F699" t="s">
        <v>169</v>
      </c>
      <c r="G699">
        <v>20040529</v>
      </c>
      <c r="I699" t="s">
        <v>4087</v>
      </c>
      <c r="J699" t="s">
        <v>1228</v>
      </c>
      <c r="K699" t="s">
        <v>72</v>
      </c>
      <c r="M699" s="32">
        <f>IFERROR(IF($B699="","",INDEX(所属情報!$E:$E,MATCH($A699,所属情報!$A:$A,0))),"")</f>
        <v>492522</v>
      </c>
      <c r="N699" s="175" t="str">
        <f t="shared" si="30"/>
        <v>植澤　竜也 (1)</v>
      </c>
      <c r="O699" s="32" t="str">
        <f t="shared" si="31"/>
        <v>ｳｴｻﾞﾜ ﾀﾂﾔ</v>
      </c>
      <c r="P699" s="175" t="str">
        <f t="shared" si="32"/>
        <v>UEZAWA Tatsuya (04)</v>
      </c>
      <c r="Q699" s="175" t="str">
        <f>IFERROR(IF($F699="","",INDEX(リスト!$AL:$AL,MATCH($F699,リスト!$AK:$AK,0))),"")</f>
        <v>26</v>
      </c>
      <c r="R699" s="32" t="str">
        <f>IFERROR(IF($K699="","",INDEX(リスト!$AO:$AO,MATCH($K699,リスト!$AN:$AN,0))),"")</f>
        <v>JPN</v>
      </c>
      <c r="S699" s="32" t="str">
        <f>IF($B699="","",RIGHT($G699*1000+100+COUNTIF($G$2:$G699,$G699),9))</f>
        <v>040529101</v>
      </c>
    </row>
    <row r="700" spans="1:19" ht="18" customHeight="1" x14ac:dyDescent="0.55000000000000004">
      <c r="A700" t="s">
        <v>1127</v>
      </c>
      <c r="B700">
        <v>699</v>
      </c>
      <c r="C700" t="s">
        <v>4088</v>
      </c>
      <c r="D700" t="s">
        <v>4089</v>
      </c>
      <c r="E700">
        <v>1</v>
      </c>
      <c r="F700" t="s">
        <v>157</v>
      </c>
      <c r="G700">
        <v>20041205</v>
      </c>
      <c r="I700" t="s">
        <v>4090</v>
      </c>
      <c r="J700" t="s">
        <v>1926</v>
      </c>
      <c r="K700" t="s">
        <v>72</v>
      </c>
      <c r="M700" s="32">
        <f>IFERROR(IF($B700="","",INDEX(所属情報!$E:$E,MATCH($A700,所属情報!$A:$A,0))),"")</f>
        <v>492522</v>
      </c>
      <c r="N700" s="175" t="str">
        <f t="shared" si="30"/>
        <v>前川　裕也 (1)</v>
      </c>
      <c r="O700" s="32" t="str">
        <f t="shared" si="31"/>
        <v>ﾏｴｶﾜ ﾕｳﾔ</v>
      </c>
      <c r="P700" s="175" t="str">
        <f t="shared" si="32"/>
        <v>MAEKAWA Yuya (04)</v>
      </c>
      <c r="Q700" s="175" t="str">
        <f>IFERROR(IF($F700="","",INDEX(リスト!$AL:$AL,MATCH($F700,リスト!$AK:$AK,0))),"")</f>
        <v>23</v>
      </c>
      <c r="R700" s="32" t="str">
        <f>IFERROR(IF($K700="","",INDEX(リスト!$AO:$AO,MATCH($K700,リスト!$AN:$AN,0))),"")</f>
        <v>JPN</v>
      </c>
      <c r="S700" s="32" t="str">
        <f>IF($B700="","",RIGHT($G700*1000+100+COUNTIF($G$2:$G700,$G700),9))</f>
        <v>041205101</v>
      </c>
    </row>
    <row r="701" spans="1:19" ht="18" customHeight="1" x14ac:dyDescent="0.55000000000000004">
      <c r="A701" t="s">
        <v>1127</v>
      </c>
      <c r="B701">
        <v>700</v>
      </c>
      <c r="C701" t="s">
        <v>4091</v>
      </c>
      <c r="D701" t="s">
        <v>4092</v>
      </c>
      <c r="E701">
        <v>1</v>
      </c>
      <c r="F701" t="s">
        <v>169</v>
      </c>
      <c r="G701">
        <v>20050128</v>
      </c>
      <c r="I701" t="s">
        <v>1237</v>
      </c>
      <c r="J701" t="s">
        <v>1438</v>
      </c>
      <c r="K701" t="s">
        <v>72</v>
      </c>
      <c r="M701" s="32">
        <f>IFERROR(IF($B701="","",INDEX(所属情報!$E:$E,MATCH($A701,所属情報!$A:$A,0))),"")</f>
        <v>492522</v>
      </c>
      <c r="N701" s="175" t="str">
        <f t="shared" si="30"/>
        <v>小林　駿介 (1)</v>
      </c>
      <c r="O701" s="32" t="str">
        <f t="shared" si="31"/>
        <v>ｺﾊﾞﾔｼ ｼｭﾝｽｹ</v>
      </c>
      <c r="P701" s="175" t="str">
        <f t="shared" si="32"/>
        <v>KOBAYASHI Shunsuke (05)</v>
      </c>
      <c r="Q701" s="175" t="str">
        <f>IFERROR(IF($F701="","",INDEX(リスト!$AL:$AL,MATCH($F701,リスト!$AK:$AK,0))),"")</f>
        <v>26</v>
      </c>
      <c r="R701" s="32" t="str">
        <f>IFERROR(IF($K701="","",INDEX(リスト!$AO:$AO,MATCH($K701,リスト!$AN:$AN,0))),"")</f>
        <v>JPN</v>
      </c>
      <c r="S701" s="32" t="str">
        <f>IF($B701="","",RIGHT($G701*1000+100+COUNTIF($G$2:$G701,$G701),9))</f>
        <v>050128101</v>
      </c>
    </row>
    <row r="702" spans="1:19" ht="18" customHeight="1" x14ac:dyDescent="0.55000000000000004">
      <c r="A702" t="s">
        <v>1127</v>
      </c>
      <c r="B702">
        <v>701</v>
      </c>
      <c r="C702" t="s">
        <v>4093</v>
      </c>
      <c r="D702" t="s">
        <v>4094</v>
      </c>
      <c r="E702">
        <v>1</v>
      </c>
      <c r="F702" t="s">
        <v>181</v>
      </c>
      <c r="G702">
        <v>20040414</v>
      </c>
      <c r="I702" t="s">
        <v>4095</v>
      </c>
      <c r="J702" t="s">
        <v>2080</v>
      </c>
      <c r="K702" t="s">
        <v>72</v>
      </c>
      <c r="M702" s="32">
        <f>IFERROR(IF($B702="","",INDEX(所属情報!$E:$E,MATCH($A702,所属情報!$A:$A,0))),"")</f>
        <v>492522</v>
      </c>
      <c r="N702" s="175" t="str">
        <f t="shared" si="30"/>
        <v>門田　大樹 (1)</v>
      </c>
      <c r="O702" s="32" t="str">
        <f t="shared" si="31"/>
        <v>ｶﾄﾞﾀ ﾀﾞｲｷ</v>
      </c>
      <c r="P702" s="175" t="str">
        <f t="shared" si="32"/>
        <v>KADOTA Daiki (04)</v>
      </c>
      <c r="Q702" s="175" t="str">
        <f>IFERROR(IF($F702="","",INDEX(リスト!$AL:$AL,MATCH($F702,リスト!$AK:$AK,0))),"")</f>
        <v>29</v>
      </c>
      <c r="R702" s="32" t="str">
        <f>IFERROR(IF($K702="","",INDEX(リスト!$AO:$AO,MATCH($K702,リスト!$AN:$AN,0))),"")</f>
        <v>JPN</v>
      </c>
      <c r="S702" s="32" t="str">
        <f>IF($B702="","",RIGHT($G702*1000+100+COUNTIF($G$2:$G702,$G702),9))</f>
        <v>040414101</v>
      </c>
    </row>
    <row r="703" spans="1:19" ht="18" customHeight="1" x14ac:dyDescent="0.55000000000000004">
      <c r="A703" t="s">
        <v>1127</v>
      </c>
      <c r="B703">
        <v>702</v>
      </c>
      <c r="C703" t="s">
        <v>4096</v>
      </c>
      <c r="D703" t="s">
        <v>4097</v>
      </c>
      <c r="E703">
        <v>1</v>
      </c>
      <c r="F703" t="s">
        <v>165</v>
      </c>
      <c r="G703">
        <v>20040519</v>
      </c>
      <c r="I703" t="s">
        <v>4098</v>
      </c>
      <c r="J703" t="s">
        <v>3457</v>
      </c>
      <c r="K703" t="s">
        <v>72</v>
      </c>
      <c r="M703" s="32">
        <f>IFERROR(IF($B703="","",INDEX(所属情報!$E:$E,MATCH($A703,所属情報!$A:$A,0))),"")</f>
        <v>492522</v>
      </c>
      <c r="N703" s="175" t="str">
        <f t="shared" si="30"/>
        <v>貝崎　渉 (1)</v>
      </c>
      <c r="O703" s="32" t="str">
        <f t="shared" si="31"/>
        <v>ｶｲｻﾞｷ ﾜﾀﾙ</v>
      </c>
      <c r="P703" s="175" t="str">
        <f t="shared" si="32"/>
        <v>KAIZAKI Wataru (04)</v>
      </c>
      <c r="Q703" s="175" t="str">
        <f>IFERROR(IF($F703="","",INDEX(リスト!$AL:$AL,MATCH($F703,リスト!$AK:$AK,0))),"")</f>
        <v>25</v>
      </c>
      <c r="R703" s="32" t="str">
        <f>IFERROR(IF($K703="","",INDEX(リスト!$AO:$AO,MATCH($K703,リスト!$AN:$AN,0))),"")</f>
        <v>JPN</v>
      </c>
      <c r="S703" s="32" t="str">
        <f>IF($B703="","",RIGHT($G703*1000+100+COUNTIF($G$2:$G703,$G703),9))</f>
        <v>040519101</v>
      </c>
    </row>
    <row r="704" spans="1:19" ht="18" customHeight="1" x14ac:dyDescent="0.55000000000000004">
      <c r="A704" t="s">
        <v>1127</v>
      </c>
      <c r="B704">
        <v>703</v>
      </c>
      <c r="C704" t="s">
        <v>4099</v>
      </c>
      <c r="D704" t="s">
        <v>4100</v>
      </c>
      <c r="E704">
        <v>1</v>
      </c>
      <c r="F704" t="s">
        <v>149</v>
      </c>
      <c r="G704">
        <v>20041116</v>
      </c>
      <c r="I704" t="s">
        <v>2346</v>
      </c>
      <c r="J704" t="s">
        <v>2062</v>
      </c>
      <c r="K704" t="s">
        <v>72</v>
      </c>
      <c r="M704" s="32">
        <f>IFERROR(IF($B704="","",INDEX(所属情報!$E:$E,MATCH($A704,所属情報!$A:$A,0))),"")</f>
        <v>492522</v>
      </c>
      <c r="N704" s="175" t="str">
        <f t="shared" si="30"/>
        <v>後藤　遼河 (1)</v>
      </c>
      <c r="O704" s="32" t="str">
        <f t="shared" si="31"/>
        <v>ｺﾞﾄｳ ﾘｮｳｶﾞ</v>
      </c>
      <c r="P704" s="175" t="str">
        <f t="shared" si="32"/>
        <v>GOTO Ryoga (04)</v>
      </c>
      <c r="Q704" s="175" t="str">
        <f>IFERROR(IF($F704="","",INDEX(リスト!$AL:$AL,MATCH($F704,リスト!$AK:$AK,0))),"")</f>
        <v>21</v>
      </c>
      <c r="R704" s="32" t="str">
        <f>IFERROR(IF($K704="","",INDEX(リスト!$AO:$AO,MATCH($K704,リスト!$AN:$AN,0))),"")</f>
        <v>JPN</v>
      </c>
      <c r="S704" s="32" t="str">
        <f>IF($B704="","",RIGHT($G704*1000+100+COUNTIF($G$2:$G704,$G704),9))</f>
        <v>041116102</v>
      </c>
    </row>
    <row r="705" spans="1:19" ht="18" customHeight="1" x14ac:dyDescent="0.55000000000000004">
      <c r="A705" t="s">
        <v>1127</v>
      </c>
      <c r="B705">
        <v>704</v>
      </c>
      <c r="C705" t="s">
        <v>4101</v>
      </c>
      <c r="D705" t="s">
        <v>4102</v>
      </c>
      <c r="E705">
        <v>1</v>
      </c>
      <c r="F705" t="s">
        <v>185</v>
      </c>
      <c r="G705">
        <v>20040521</v>
      </c>
      <c r="I705" t="s">
        <v>4103</v>
      </c>
      <c r="J705" t="s">
        <v>1549</v>
      </c>
      <c r="K705" t="s">
        <v>72</v>
      </c>
      <c r="M705" s="32">
        <f>IFERROR(IF($B705="","",INDEX(所属情報!$E:$E,MATCH($A705,所属情報!$A:$A,0))),"")</f>
        <v>492522</v>
      </c>
      <c r="N705" s="175" t="str">
        <f t="shared" si="30"/>
        <v>藤谷　颯良 (1)</v>
      </c>
      <c r="O705" s="32" t="str">
        <f t="shared" si="31"/>
        <v>ﾌｼﾞﾀﾆ ｿﾗ</v>
      </c>
      <c r="P705" s="175" t="str">
        <f t="shared" si="32"/>
        <v>FUJITANI Sora (04)</v>
      </c>
      <c r="Q705" s="175" t="str">
        <f>IFERROR(IF($F705="","",INDEX(リスト!$AL:$AL,MATCH($F705,リスト!$AK:$AK,0))),"")</f>
        <v>30</v>
      </c>
      <c r="R705" s="32" t="str">
        <f>IFERROR(IF($K705="","",INDEX(リスト!$AO:$AO,MATCH($K705,リスト!$AN:$AN,0))),"")</f>
        <v>JPN</v>
      </c>
      <c r="S705" s="32" t="str">
        <f>IF($B705="","",RIGHT($G705*1000+100+COUNTIF($G$2:$G705,$G705),9))</f>
        <v>040521101</v>
      </c>
    </row>
    <row r="706" spans="1:19" ht="18" customHeight="1" x14ac:dyDescent="0.55000000000000004">
      <c r="A706" t="s">
        <v>1127</v>
      </c>
      <c r="B706">
        <v>705</v>
      </c>
      <c r="C706" t="s">
        <v>4104</v>
      </c>
      <c r="D706" t="s">
        <v>4105</v>
      </c>
      <c r="E706">
        <v>1</v>
      </c>
      <c r="F706" t="s">
        <v>165</v>
      </c>
      <c r="G706">
        <v>20040629</v>
      </c>
      <c r="I706" t="s">
        <v>2680</v>
      </c>
      <c r="J706" t="s">
        <v>4106</v>
      </c>
      <c r="K706" t="s">
        <v>72</v>
      </c>
      <c r="M706" s="32">
        <f>IFERROR(IF($B706="","",INDEX(所属情報!$E:$E,MATCH($A706,所属情報!$A:$A,0))),"")</f>
        <v>492522</v>
      </c>
      <c r="N706" s="175" t="str">
        <f t="shared" si="30"/>
        <v>酒井　大智 (1)</v>
      </c>
      <c r="O706" s="32" t="str">
        <f t="shared" si="31"/>
        <v>ｻｶｲ ﾀﾞｲﾁ</v>
      </c>
      <c r="P706" s="175" t="str">
        <f t="shared" si="32"/>
        <v>SAKAI Daichi (04)</v>
      </c>
      <c r="Q706" s="175" t="str">
        <f>IFERROR(IF($F706="","",INDEX(リスト!$AL:$AL,MATCH($F706,リスト!$AK:$AK,0))),"")</f>
        <v>25</v>
      </c>
      <c r="R706" s="32" t="str">
        <f>IFERROR(IF($K706="","",INDEX(リスト!$AO:$AO,MATCH($K706,リスト!$AN:$AN,0))),"")</f>
        <v>JPN</v>
      </c>
      <c r="S706" s="32" t="str">
        <f>IF($B706="","",RIGHT($G706*1000+100+COUNTIF($G$2:$G706,$G706),9))</f>
        <v>040629101</v>
      </c>
    </row>
    <row r="707" spans="1:19" ht="18" customHeight="1" x14ac:dyDescent="0.55000000000000004">
      <c r="A707" t="s">
        <v>1127</v>
      </c>
      <c r="B707">
        <v>706</v>
      </c>
      <c r="C707" t="s">
        <v>4107</v>
      </c>
      <c r="D707" t="s">
        <v>4108</v>
      </c>
      <c r="E707">
        <v>1</v>
      </c>
      <c r="F707" t="s">
        <v>217</v>
      </c>
      <c r="G707">
        <v>20040529</v>
      </c>
      <c r="I707" t="s">
        <v>1433</v>
      </c>
      <c r="J707" t="s">
        <v>4109</v>
      </c>
      <c r="K707" t="s">
        <v>72</v>
      </c>
      <c r="M707" s="32">
        <f>IFERROR(IF($B707="","",INDEX(所属情報!$E:$E,MATCH($A707,所属情報!$A:$A,0))),"")</f>
        <v>492522</v>
      </c>
      <c r="N707" s="175" t="str">
        <f t="shared" ref="N707:N770" si="33">IF($C707="","",IF($E707="",$C707,$C707&amp;" ("&amp;$E707&amp;")"))</f>
        <v>西村　聡一郎 (1)</v>
      </c>
      <c r="O707" s="32" t="str">
        <f t="shared" ref="O707:O770" si="34">IF($D707="","",ASC($D707))</f>
        <v>ﾆｼﾑﾗ ｿｳｲﾁﾛｳ</v>
      </c>
      <c r="P707" s="175" t="str">
        <f t="shared" ref="P707:P770" si="35">IF($I707="","",UPPER($I707)&amp;" "&amp;UPPER(LEFT($J707,1))&amp;LOWER(RIGHT($J707,LEN($J707)-1))&amp;" ("&amp;MID($G707,3,2)&amp;")")</f>
        <v>NISHIMURA Soichiro (04)</v>
      </c>
      <c r="Q707" s="175" t="str">
        <f>IFERROR(IF($F707="","",INDEX(リスト!$AL:$AL,MATCH($F707,リスト!$AK:$AK,0))),"")</f>
        <v>38</v>
      </c>
      <c r="R707" s="32" t="str">
        <f>IFERROR(IF($K707="","",INDEX(リスト!$AO:$AO,MATCH($K707,リスト!$AN:$AN,0))),"")</f>
        <v>JPN</v>
      </c>
      <c r="S707" s="32" t="str">
        <f>IF($B707="","",RIGHT($G707*1000+100+COUNTIF($G$2:$G707,$G707),9))</f>
        <v>040529102</v>
      </c>
    </row>
    <row r="708" spans="1:19" ht="18" customHeight="1" x14ac:dyDescent="0.55000000000000004">
      <c r="A708" t="s">
        <v>1127</v>
      </c>
      <c r="B708">
        <v>707</v>
      </c>
      <c r="C708" t="s">
        <v>4110</v>
      </c>
      <c r="D708" t="s">
        <v>4111</v>
      </c>
      <c r="E708">
        <v>1</v>
      </c>
      <c r="F708" t="s">
        <v>165</v>
      </c>
      <c r="G708">
        <v>20041220</v>
      </c>
      <c r="I708" t="s">
        <v>4112</v>
      </c>
      <c r="J708" t="s">
        <v>4113</v>
      </c>
      <c r="K708" t="s">
        <v>72</v>
      </c>
      <c r="M708" s="32">
        <f>IFERROR(IF($B708="","",INDEX(所属情報!$E:$E,MATCH($A708,所属情報!$A:$A,0))),"")</f>
        <v>492522</v>
      </c>
      <c r="N708" s="175" t="str">
        <f t="shared" si="33"/>
        <v>平賀　丈也 (1)</v>
      </c>
      <c r="O708" s="32" t="str">
        <f t="shared" si="34"/>
        <v>ﾋﾗｶﾞ ﾀｹﾔ</v>
      </c>
      <c r="P708" s="175" t="str">
        <f t="shared" si="35"/>
        <v>HIRAGA Takeya (04)</v>
      </c>
      <c r="Q708" s="175" t="str">
        <f>IFERROR(IF($F708="","",INDEX(リスト!$AL:$AL,MATCH($F708,リスト!$AK:$AK,0))),"")</f>
        <v>25</v>
      </c>
      <c r="R708" s="32" t="str">
        <f>IFERROR(IF($K708="","",INDEX(リスト!$AO:$AO,MATCH($K708,リスト!$AN:$AN,0))),"")</f>
        <v>JPN</v>
      </c>
      <c r="S708" s="32" t="str">
        <f>IF($B708="","",RIGHT($G708*1000+100+COUNTIF($G$2:$G708,$G708),9))</f>
        <v>041220101</v>
      </c>
    </row>
    <row r="709" spans="1:19" ht="18" customHeight="1" x14ac:dyDescent="0.55000000000000004">
      <c r="A709" t="s">
        <v>1127</v>
      </c>
      <c r="B709">
        <v>708</v>
      </c>
      <c r="C709" t="s">
        <v>4114</v>
      </c>
      <c r="D709" t="s">
        <v>4115</v>
      </c>
      <c r="E709">
        <v>1</v>
      </c>
      <c r="F709" t="s">
        <v>169</v>
      </c>
      <c r="G709">
        <v>20041202</v>
      </c>
      <c r="I709" t="s">
        <v>1682</v>
      </c>
      <c r="J709" t="s">
        <v>1760</v>
      </c>
      <c r="K709" t="s">
        <v>72</v>
      </c>
      <c r="M709" s="32">
        <f>IFERROR(IF($B709="","",INDEX(所属情報!$E:$E,MATCH($A709,所属情報!$A:$A,0))),"")</f>
        <v>492522</v>
      </c>
      <c r="N709" s="175" t="str">
        <f t="shared" si="33"/>
        <v>中野　稜太 (1)</v>
      </c>
      <c r="O709" s="32" t="str">
        <f t="shared" si="34"/>
        <v>ﾅｶﾉ ﾘｮｳﾀ</v>
      </c>
      <c r="P709" s="175" t="str">
        <f t="shared" si="35"/>
        <v>NAKANO Ryota (04)</v>
      </c>
      <c r="Q709" s="175" t="str">
        <f>IFERROR(IF($F709="","",INDEX(リスト!$AL:$AL,MATCH($F709,リスト!$AK:$AK,0))),"")</f>
        <v>26</v>
      </c>
      <c r="R709" s="32" t="str">
        <f>IFERROR(IF($K709="","",INDEX(リスト!$AO:$AO,MATCH($K709,リスト!$AN:$AN,0))),"")</f>
        <v>JPN</v>
      </c>
      <c r="S709" s="32" t="str">
        <f>IF($B709="","",RIGHT($G709*1000+100+COUNTIF($G$2:$G709,$G709),9))</f>
        <v>041202101</v>
      </c>
    </row>
    <row r="710" spans="1:19" ht="18" customHeight="1" x14ac:dyDescent="0.55000000000000004">
      <c r="A710" t="s">
        <v>1127</v>
      </c>
      <c r="B710">
        <v>709</v>
      </c>
      <c r="C710" t="s">
        <v>4116</v>
      </c>
      <c r="D710" t="s">
        <v>4117</v>
      </c>
      <c r="E710">
        <v>1</v>
      </c>
      <c r="F710" t="s">
        <v>161</v>
      </c>
      <c r="G710">
        <v>20040430</v>
      </c>
      <c r="I710" t="s">
        <v>2145</v>
      </c>
      <c r="J710" t="s">
        <v>2179</v>
      </c>
      <c r="K710" t="s">
        <v>72</v>
      </c>
      <c r="M710" s="32">
        <f>IFERROR(IF($B710="","",INDEX(所属情報!$E:$E,MATCH($A710,所属情報!$A:$A,0))),"")</f>
        <v>492522</v>
      </c>
      <c r="N710" s="175" t="str">
        <f t="shared" si="33"/>
        <v>伊藤　悠真 (1)</v>
      </c>
      <c r="O710" s="32" t="str">
        <f t="shared" si="34"/>
        <v>ｲﾄｳ ﾕｳﾏ</v>
      </c>
      <c r="P710" s="175" t="str">
        <f t="shared" si="35"/>
        <v>ITO Yuma (04)</v>
      </c>
      <c r="Q710" s="175" t="str">
        <f>IFERROR(IF($F710="","",INDEX(リスト!$AL:$AL,MATCH($F710,リスト!$AK:$AK,0))),"")</f>
        <v>24</v>
      </c>
      <c r="R710" s="32" t="str">
        <f>IFERROR(IF($K710="","",INDEX(リスト!$AO:$AO,MATCH($K710,リスト!$AN:$AN,0))),"")</f>
        <v>JPN</v>
      </c>
      <c r="S710" s="32" t="str">
        <f>IF($B710="","",RIGHT($G710*1000+100+COUNTIF($G$2:$G710,$G710),9))</f>
        <v>040430102</v>
      </c>
    </row>
    <row r="711" spans="1:19" ht="18" customHeight="1" x14ac:dyDescent="0.55000000000000004">
      <c r="A711" t="s">
        <v>1127</v>
      </c>
      <c r="B711">
        <v>710</v>
      </c>
      <c r="C711" t="s">
        <v>4118</v>
      </c>
      <c r="D711" t="s">
        <v>4119</v>
      </c>
      <c r="E711">
        <v>1</v>
      </c>
      <c r="F711" t="s">
        <v>165</v>
      </c>
      <c r="G711">
        <v>20040712</v>
      </c>
      <c r="I711" t="s">
        <v>1334</v>
      </c>
      <c r="J711" t="s">
        <v>4120</v>
      </c>
      <c r="K711" t="s">
        <v>72</v>
      </c>
      <c r="M711" s="32">
        <f>IFERROR(IF($B711="","",INDEX(所属情報!$E:$E,MATCH($A711,所属情報!$A:$A,0))),"")</f>
        <v>492522</v>
      </c>
      <c r="N711" s="175" t="str">
        <f t="shared" si="33"/>
        <v>林　虎道 (1)</v>
      </c>
      <c r="O711" s="32" t="str">
        <f t="shared" si="34"/>
        <v>ﾊﾔｼ ﾄﾗﾐﾁ</v>
      </c>
      <c r="P711" s="175" t="str">
        <f t="shared" si="35"/>
        <v>HAYASHI Toramichi (04)</v>
      </c>
      <c r="Q711" s="175" t="str">
        <f>IFERROR(IF($F711="","",INDEX(リスト!$AL:$AL,MATCH($F711,リスト!$AK:$AK,0))),"")</f>
        <v>25</v>
      </c>
      <c r="R711" s="32" t="str">
        <f>IFERROR(IF($K711="","",INDEX(リスト!$AO:$AO,MATCH($K711,リスト!$AN:$AN,0))),"")</f>
        <v>JPN</v>
      </c>
      <c r="S711" s="32" t="str">
        <f>IF($B711="","",RIGHT($G711*1000+100+COUNTIF($G$2:$G711,$G711),9))</f>
        <v>040712102</v>
      </c>
    </row>
    <row r="712" spans="1:19" ht="18" customHeight="1" x14ac:dyDescent="0.55000000000000004">
      <c r="A712" t="s">
        <v>1127</v>
      </c>
      <c r="B712">
        <v>711</v>
      </c>
      <c r="C712" t="s">
        <v>4121</v>
      </c>
      <c r="D712" t="s">
        <v>4122</v>
      </c>
      <c r="E712">
        <v>1</v>
      </c>
      <c r="F712" t="s">
        <v>177</v>
      </c>
      <c r="G712">
        <v>20050115</v>
      </c>
      <c r="I712" t="s">
        <v>3761</v>
      </c>
      <c r="J712" t="s">
        <v>4123</v>
      </c>
      <c r="K712" t="s">
        <v>72</v>
      </c>
      <c r="M712" s="32">
        <f>IFERROR(IF($B712="","",INDEX(所属情報!$E:$E,MATCH($A712,所属情報!$A:$A,0))),"")</f>
        <v>492522</v>
      </c>
      <c r="N712" s="175" t="str">
        <f t="shared" si="33"/>
        <v>石川　輝朗 (1)</v>
      </c>
      <c r="O712" s="32" t="str">
        <f t="shared" si="34"/>
        <v>ｲｼｶﾜ ﾃﾙｱｷ</v>
      </c>
      <c r="P712" s="175" t="str">
        <f t="shared" si="35"/>
        <v>ISHIKAWA Teruaki (05)</v>
      </c>
      <c r="Q712" s="175" t="str">
        <f>IFERROR(IF($F712="","",INDEX(リスト!$AL:$AL,MATCH($F712,リスト!$AK:$AK,0))),"")</f>
        <v>28</v>
      </c>
      <c r="R712" s="32" t="str">
        <f>IFERROR(IF($K712="","",INDEX(リスト!$AO:$AO,MATCH($K712,リスト!$AN:$AN,0))),"")</f>
        <v>JPN</v>
      </c>
      <c r="S712" s="32" t="str">
        <f>IF($B712="","",RIGHT($G712*1000+100+COUNTIF($G$2:$G712,$G712),9))</f>
        <v>050115101</v>
      </c>
    </row>
    <row r="713" spans="1:19" ht="18" customHeight="1" x14ac:dyDescent="0.55000000000000004">
      <c r="A713" t="s">
        <v>1127</v>
      </c>
      <c r="B713">
        <v>712</v>
      </c>
      <c r="C713" t="s">
        <v>4124</v>
      </c>
      <c r="D713" t="s">
        <v>4125</v>
      </c>
      <c r="E713">
        <v>1</v>
      </c>
      <c r="F713" t="s">
        <v>189</v>
      </c>
      <c r="G713">
        <v>20040806</v>
      </c>
      <c r="H713" t="s">
        <v>4126</v>
      </c>
      <c r="I713" t="s">
        <v>1521</v>
      </c>
      <c r="J713" t="s">
        <v>4127</v>
      </c>
      <c r="K713" t="s">
        <v>72</v>
      </c>
      <c r="M713" s="32">
        <f>IFERROR(IF($B713="","",INDEX(所属情報!$E:$E,MATCH($A713,所属情報!$A:$A,0))),"")</f>
        <v>492522</v>
      </c>
      <c r="N713" s="175" t="str">
        <f t="shared" si="33"/>
        <v>大田　丈 (1)</v>
      </c>
      <c r="O713" s="32" t="str">
        <f t="shared" si="34"/>
        <v>ｵｵﾀ ｼﾞｮｳ</v>
      </c>
      <c r="P713" s="175" t="str">
        <f t="shared" si="35"/>
        <v>OTA Jo (04)</v>
      </c>
      <c r="Q713" s="175" t="str">
        <f>IFERROR(IF($F713="","",INDEX(リスト!$AL:$AL,MATCH($F713,リスト!$AK:$AK,0))),"")</f>
        <v>31</v>
      </c>
      <c r="R713" s="32" t="str">
        <f>IFERROR(IF($K713="","",INDEX(リスト!$AO:$AO,MATCH($K713,リスト!$AN:$AN,0))),"")</f>
        <v>JPN</v>
      </c>
      <c r="S713" s="32" t="str">
        <f>IF($B713="","",RIGHT($G713*1000+100+COUNTIF($G$2:$G713,$G713),9))</f>
        <v>040806101</v>
      </c>
    </row>
    <row r="714" spans="1:19" ht="18" customHeight="1" x14ac:dyDescent="0.55000000000000004">
      <c r="A714" t="s">
        <v>1127</v>
      </c>
      <c r="B714">
        <v>713</v>
      </c>
      <c r="C714" t="s">
        <v>4128</v>
      </c>
      <c r="D714" t="s">
        <v>4129</v>
      </c>
      <c r="E714">
        <v>1</v>
      </c>
      <c r="F714" t="s">
        <v>233</v>
      </c>
      <c r="G714">
        <v>20040512</v>
      </c>
      <c r="H714" t="s">
        <v>4130</v>
      </c>
      <c r="I714" t="s">
        <v>2797</v>
      </c>
      <c r="J714" t="s">
        <v>1443</v>
      </c>
      <c r="K714" t="s">
        <v>72</v>
      </c>
      <c r="M714" s="32">
        <f>IFERROR(IF($B714="","",INDEX(所属情報!$E:$E,MATCH($A714,所属情報!$A:$A,0))),"")</f>
        <v>492522</v>
      </c>
      <c r="N714" s="175" t="str">
        <f t="shared" si="33"/>
        <v>山崎　遥人 (1)</v>
      </c>
      <c r="O714" s="32" t="str">
        <f t="shared" si="34"/>
        <v>ﾔﾏｻｷ ﾊﾙﾄ</v>
      </c>
      <c r="P714" s="175" t="str">
        <f t="shared" si="35"/>
        <v>YAMASAKI Haruto (04)</v>
      </c>
      <c r="Q714" s="175" t="str">
        <f>IFERROR(IF($F714="","",INDEX(リスト!$AL:$AL,MATCH($F714,リスト!$AK:$AK,0))),"")</f>
        <v>42</v>
      </c>
      <c r="R714" s="32" t="str">
        <f>IFERROR(IF($K714="","",INDEX(リスト!$AO:$AO,MATCH($K714,リスト!$AN:$AN,0))),"")</f>
        <v>JPN</v>
      </c>
      <c r="S714" s="32" t="str">
        <f>IF($B714="","",RIGHT($G714*1000+100+COUNTIF($G$2:$G714,$G714),9))</f>
        <v>040512101</v>
      </c>
    </row>
    <row r="715" spans="1:19" ht="18" customHeight="1" x14ac:dyDescent="0.55000000000000004">
      <c r="A715" t="s">
        <v>1127</v>
      </c>
      <c r="B715">
        <v>714</v>
      </c>
      <c r="C715" t="s">
        <v>4131</v>
      </c>
      <c r="D715" t="s">
        <v>4132</v>
      </c>
      <c r="E715">
        <v>1</v>
      </c>
      <c r="F715" t="s">
        <v>173</v>
      </c>
      <c r="G715">
        <v>20040815</v>
      </c>
      <c r="I715" t="s">
        <v>4133</v>
      </c>
      <c r="J715" t="s">
        <v>1243</v>
      </c>
      <c r="K715" t="s">
        <v>72</v>
      </c>
      <c r="M715" s="32">
        <f>IFERROR(IF($B715="","",INDEX(所属情報!$E:$E,MATCH($A715,所属情報!$A:$A,0))),"")</f>
        <v>492522</v>
      </c>
      <c r="N715" s="175" t="str">
        <f t="shared" si="33"/>
        <v>三ツ目　陸 (1)</v>
      </c>
      <c r="O715" s="32" t="str">
        <f t="shared" si="34"/>
        <v>ﾐﾂﾒ ﾘｸ</v>
      </c>
      <c r="P715" s="175" t="str">
        <f t="shared" si="35"/>
        <v>MITSUME Riku (04)</v>
      </c>
      <c r="Q715" s="175" t="str">
        <f>IFERROR(IF($F715="","",INDEX(リスト!$AL:$AL,MATCH($F715,リスト!$AK:$AK,0))),"")</f>
        <v>27</v>
      </c>
      <c r="R715" s="32" t="str">
        <f>IFERROR(IF($K715="","",INDEX(リスト!$AO:$AO,MATCH($K715,リスト!$AN:$AN,0))),"")</f>
        <v>JPN</v>
      </c>
      <c r="S715" s="32" t="str">
        <f>IF($B715="","",RIGHT($G715*1000+100+COUNTIF($G$2:$G715,$G715),9))</f>
        <v>040815101</v>
      </c>
    </row>
    <row r="716" spans="1:19" ht="18" customHeight="1" x14ac:dyDescent="0.55000000000000004">
      <c r="A716" t="s">
        <v>1127</v>
      </c>
      <c r="B716">
        <v>715</v>
      </c>
      <c r="C716" t="s">
        <v>4134</v>
      </c>
      <c r="D716" t="s">
        <v>4135</v>
      </c>
      <c r="E716">
        <v>1</v>
      </c>
      <c r="F716" t="s">
        <v>165</v>
      </c>
      <c r="G716">
        <v>20040608</v>
      </c>
      <c r="I716" t="s">
        <v>1673</v>
      </c>
      <c r="J716" t="s">
        <v>1853</v>
      </c>
      <c r="K716" t="s">
        <v>72</v>
      </c>
      <c r="M716" s="32">
        <f>IFERROR(IF($B716="","",INDEX(所属情報!$E:$E,MATCH($A716,所属情報!$A:$A,0))),"")</f>
        <v>492522</v>
      </c>
      <c r="N716" s="175" t="str">
        <f t="shared" si="33"/>
        <v>奥村　航貴 (1)</v>
      </c>
      <c r="O716" s="32" t="str">
        <f t="shared" si="34"/>
        <v>ｵｸﾑﾗ ｺｳｷ</v>
      </c>
      <c r="P716" s="175" t="str">
        <f t="shared" si="35"/>
        <v>OKUMURA Koki (04)</v>
      </c>
      <c r="Q716" s="175" t="str">
        <f>IFERROR(IF($F716="","",INDEX(リスト!$AL:$AL,MATCH($F716,リスト!$AK:$AK,0))),"")</f>
        <v>25</v>
      </c>
      <c r="R716" s="32" t="str">
        <f>IFERROR(IF($K716="","",INDEX(リスト!$AO:$AO,MATCH($K716,リスト!$AN:$AN,0))),"")</f>
        <v>JPN</v>
      </c>
      <c r="S716" s="32" t="str">
        <f>IF($B716="","",RIGHT($G716*1000+100+COUNTIF($G$2:$G716,$G716),9))</f>
        <v>040608101</v>
      </c>
    </row>
    <row r="717" spans="1:19" ht="18" customHeight="1" x14ac:dyDescent="0.55000000000000004">
      <c r="A717" t="s">
        <v>1127</v>
      </c>
      <c r="B717">
        <v>716</v>
      </c>
      <c r="C717" t="s">
        <v>4136</v>
      </c>
      <c r="D717" t="s">
        <v>4137</v>
      </c>
      <c r="E717">
        <v>1</v>
      </c>
      <c r="F717" t="s">
        <v>173</v>
      </c>
      <c r="G717">
        <v>20040408</v>
      </c>
      <c r="I717" t="s">
        <v>4138</v>
      </c>
      <c r="J717" t="s">
        <v>1297</v>
      </c>
      <c r="K717" t="s">
        <v>72</v>
      </c>
      <c r="M717" s="32">
        <f>IFERROR(IF($B717="","",INDEX(所属情報!$E:$E,MATCH($A717,所属情報!$A:$A,0))),"")</f>
        <v>492522</v>
      </c>
      <c r="N717" s="175" t="str">
        <f t="shared" si="33"/>
        <v>野田　陸人 (1)</v>
      </c>
      <c r="O717" s="32" t="str">
        <f t="shared" si="34"/>
        <v>ﾉﾀﾞ ﾘｸﾄ</v>
      </c>
      <c r="P717" s="175" t="str">
        <f t="shared" si="35"/>
        <v>NODA Rikuto (04)</v>
      </c>
      <c r="Q717" s="175" t="str">
        <f>IFERROR(IF($F717="","",INDEX(リスト!$AL:$AL,MATCH($F717,リスト!$AK:$AK,0))),"")</f>
        <v>27</v>
      </c>
      <c r="R717" s="32" t="str">
        <f>IFERROR(IF($K717="","",INDEX(リスト!$AO:$AO,MATCH($K717,リスト!$AN:$AN,0))),"")</f>
        <v>JPN</v>
      </c>
      <c r="S717" s="32" t="str">
        <f>IF($B717="","",RIGHT($G717*1000+100+COUNTIF($G$2:$G717,$G717),9))</f>
        <v>040408101</v>
      </c>
    </row>
    <row r="718" spans="1:19" ht="18" customHeight="1" x14ac:dyDescent="0.55000000000000004">
      <c r="A718" t="s">
        <v>1127</v>
      </c>
      <c r="B718">
        <v>717</v>
      </c>
      <c r="C718" t="s">
        <v>4139</v>
      </c>
      <c r="D718" t="s">
        <v>4140</v>
      </c>
      <c r="E718">
        <v>1</v>
      </c>
      <c r="F718" t="s">
        <v>233</v>
      </c>
      <c r="G718">
        <v>20050129</v>
      </c>
      <c r="H718" t="s">
        <v>4141</v>
      </c>
      <c r="I718" t="s">
        <v>3461</v>
      </c>
      <c r="J718" t="s">
        <v>1969</v>
      </c>
      <c r="K718" t="s">
        <v>72</v>
      </c>
      <c r="M718" s="32">
        <f>IFERROR(IF($B718="","",INDEX(所属情報!$E:$E,MATCH($A718,所属情報!$A:$A,0))),"")</f>
        <v>492522</v>
      </c>
      <c r="N718" s="175" t="str">
        <f t="shared" si="33"/>
        <v>松崎　大河 (1)</v>
      </c>
      <c r="O718" s="32" t="str">
        <f t="shared" si="34"/>
        <v>ﾏﾂｻﾞｷ ﾀｲｶﾞ</v>
      </c>
      <c r="P718" s="175" t="str">
        <f t="shared" si="35"/>
        <v>MATSUZAKI Taiga (05)</v>
      </c>
      <c r="Q718" s="175" t="str">
        <f>IFERROR(IF($F718="","",INDEX(リスト!$AL:$AL,MATCH($F718,リスト!$AK:$AK,0))),"")</f>
        <v>42</v>
      </c>
      <c r="R718" s="32" t="str">
        <f>IFERROR(IF($K718="","",INDEX(リスト!$AO:$AO,MATCH($K718,リスト!$AN:$AN,0))),"")</f>
        <v>JPN</v>
      </c>
      <c r="S718" s="32" t="str">
        <f>IF($B718="","",RIGHT($G718*1000+100+COUNTIF($G$2:$G718,$G718),9))</f>
        <v>050129101</v>
      </c>
    </row>
    <row r="719" spans="1:19" ht="18" customHeight="1" x14ac:dyDescent="0.55000000000000004">
      <c r="A719" t="s">
        <v>1127</v>
      </c>
      <c r="B719">
        <v>718</v>
      </c>
      <c r="C719" t="s">
        <v>4142</v>
      </c>
      <c r="D719" t="s">
        <v>4143</v>
      </c>
      <c r="E719">
        <v>1</v>
      </c>
      <c r="F719" t="s">
        <v>165</v>
      </c>
      <c r="G719">
        <v>20041130</v>
      </c>
      <c r="I719" t="s">
        <v>4144</v>
      </c>
      <c r="J719" t="s">
        <v>1443</v>
      </c>
      <c r="K719" t="s">
        <v>72</v>
      </c>
      <c r="M719" s="32">
        <f>IFERROR(IF($B719="","",INDEX(所属情報!$E:$E,MATCH($A719,所属情報!$A:$A,0))),"")</f>
        <v>492522</v>
      </c>
      <c r="N719" s="175" t="str">
        <f t="shared" si="33"/>
        <v>小西　遥斗 (1)</v>
      </c>
      <c r="O719" s="32" t="str">
        <f t="shared" si="34"/>
        <v>ｺﾆｼ ﾊﾙﾄ</v>
      </c>
      <c r="P719" s="175" t="str">
        <f t="shared" si="35"/>
        <v>KONISHI Haruto (04)</v>
      </c>
      <c r="Q719" s="175" t="str">
        <f>IFERROR(IF($F719="","",INDEX(リスト!$AL:$AL,MATCH($F719,リスト!$AK:$AK,0))),"")</f>
        <v>25</v>
      </c>
      <c r="R719" s="32" t="str">
        <f>IFERROR(IF($K719="","",INDEX(リスト!$AO:$AO,MATCH($K719,リスト!$AN:$AN,0))),"")</f>
        <v>JPN</v>
      </c>
      <c r="S719" s="32" t="str">
        <f>IF($B719="","",RIGHT($G719*1000+100+COUNTIF($G$2:$G719,$G719),9))</f>
        <v>041130101</v>
      </c>
    </row>
    <row r="720" spans="1:19" ht="18" customHeight="1" x14ac:dyDescent="0.55000000000000004">
      <c r="A720" t="s">
        <v>1127</v>
      </c>
      <c r="B720">
        <v>719</v>
      </c>
      <c r="C720" t="s">
        <v>4145</v>
      </c>
      <c r="D720" t="s">
        <v>4146</v>
      </c>
      <c r="E720">
        <v>1</v>
      </c>
      <c r="F720" t="s">
        <v>165</v>
      </c>
      <c r="G720">
        <v>20040410</v>
      </c>
      <c r="I720" t="s">
        <v>4147</v>
      </c>
      <c r="J720" t="s">
        <v>1926</v>
      </c>
      <c r="K720" t="s">
        <v>72</v>
      </c>
      <c r="M720" s="32">
        <f>IFERROR(IF($B720="","",INDEX(所属情報!$E:$E,MATCH($A720,所属情報!$A:$A,0))),"")</f>
        <v>492522</v>
      </c>
      <c r="N720" s="175" t="str">
        <f t="shared" si="33"/>
        <v>古澤　侑也 (1)</v>
      </c>
      <c r="O720" s="32" t="str">
        <f t="shared" si="34"/>
        <v>ﾌﾙｻﾜ ﾕｳﾔ</v>
      </c>
      <c r="P720" s="175" t="str">
        <f t="shared" si="35"/>
        <v>FURUSAWA Yuya (04)</v>
      </c>
      <c r="Q720" s="175" t="str">
        <f>IFERROR(IF($F720="","",INDEX(リスト!$AL:$AL,MATCH($F720,リスト!$AK:$AK,0))),"")</f>
        <v>25</v>
      </c>
      <c r="R720" s="32" t="str">
        <f>IFERROR(IF($K720="","",INDEX(リスト!$AO:$AO,MATCH($K720,リスト!$AN:$AN,0))),"")</f>
        <v>JPN</v>
      </c>
      <c r="S720" s="32" t="str">
        <f>IF($B720="","",RIGHT($G720*1000+100+COUNTIF($G$2:$G720,$G720),9))</f>
        <v>040410101</v>
      </c>
    </row>
    <row r="721" spans="1:19" ht="18" customHeight="1" x14ac:dyDescent="0.55000000000000004">
      <c r="A721" t="s">
        <v>1127</v>
      </c>
      <c r="B721">
        <v>720</v>
      </c>
      <c r="C721" t="s">
        <v>4148</v>
      </c>
      <c r="D721" t="s">
        <v>4149</v>
      </c>
      <c r="E721">
        <v>1</v>
      </c>
      <c r="F721" t="s">
        <v>225</v>
      </c>
      <c r="G721">
        <v>20050211</v>
      </c>
      <c r="I721" t="s">
        <v>1237</v>
      </c>
      <c r="J721" t="s">
        <v>3018</v>
      </c>
      <c r="K721" t="s">
        <v>72</v>
      </c>
      <c r="M721" s="32">
        <f>IFERROR(IF($B721="","",INDEX(所属情報!$E:$E,MATCH($A721,所属情報!$A:$A,0))),"")</f>
        <v>492522</v>
      </c>
      <c r="N721" s="175" t="str">
        <f t="shared" si="33"/>
        <v>小林　啓祐 (1)</v>
      </c>
      <c r="O721" s="32" t="str">
        <f t="shared" si="34"/>
        <v>ｺﾊﾞﾔｼ ｹｲｽｹ</v>
      </c>
      <c r="P721" s="175" t="str">
        <f t="shared" si="35"/>
        <v>KOBAYASHI Keisuke (05)</v>
      </c>
      <c r="Q721" s="175" t="str">
        <f>IFERROR(IF($F721="","",INDEX(リスト!$AL:$AL,MATCH($F721,リスト!$AK:$AK,0))),"")</f>
        <v>40</v>
      </c>
      <c r="R721" s="32" t="str">
        <f>IFERROR(IF($K721="","",INDEX(リスト!$AO:$AO,MATCH($K721,リスト!$AN:$AN,0))),"")</f>
        <v>JPN</v>
      </c>
      <c r="S721" s="32" t="str">
        <f>IF($B721="","",RIGHT($G721*1000+100+COUNTIF($G$2:$G721,$G721),9))</f>
        <v>050211101</v>
      </c>
    </row>
    <row r="722" spans="1:19" ht="18" customHeight="1" x14ac:dyDescent="0.55000000000000004">
      <c r="A722" t="s">
        <v>1127</v>
      </c>
      <c r="B722">
        <v>721</v>
      </c>
      <c r="C722" t="s">
        <v>4150</v>
      </c>
      <c r="D722" t="s">
        <v>4151</v>
      </c>
      <c r="E722">
        <v>1</v>
      </c>
      <c r="F722" t="s">
        <v>165</v>
      </c>
      <c r="G722">
        <v>20040608</v>
      </c>
      <c r="I722" t="s">
        <v>1823</v>
      </c>
      <c r="J722" t="s">
        <v>4152</v>
      </c>
      <c r="K722" t="s">
        <v>72</v>
      </c>
      <c r="M722" s="32">
        <f>IFERROR(IF($B722="","",INDEX(所属情報!$E:$E,MATCH($A722,所属情報!$A:$A,0))),"")</f>
        <v>492522</v>
      </c>
      <c r="N722" s="175" t="str">
        <f t="shared" si="33"/>
        <v>佐々木　仁哉 (1)</v>
      </c>
      <c r="O722" s="32" t="str">
        <f t="shared" si="34"/>
        <v>ｻｻｷ ｼﾞﾝﾔ</v>
      </c>
      <c r="P722" s="175" t="str">
        <f t="shared" si="35"/>
        <v>SASAKI Jinya (04)</v>
      </c>
      <c r="Q722" s="175" t="str">
        <f>IFERROR(IF($F722="","",INDEX(リスト!$AL:$AL,MATCH($F722,リスト!$AK:$AK,0))),"")</f>
        <v>25</v>
      </c>
      <c r="R722" s="32" t="str">
        <f>IFERROR(IF($K722="","",INDEX(リスト!$AO:$AO,MATCH($K722,リスト!$AN:$AN,0))),"")</f>
        <v>JPN</v>
      </c>
      <c r="S722" s="32" t="str">
        <f>IF($B722="","",RIGHT($G722*1000+100+COUNTIF($G$2:$G722,$G722),9))</f>
        <v>040608102</v>
      </c>
    </row>
    <row r="723" spans="1:19" ht="18" customHeight="1" x14ac:dyDescent="0.55000000000000004">
      <c r="A723" t="s">
        <v>1127</v>
      </c>
      <c r="B723">
        <v>722</v>
      </c>
      <c r="C723" t="s">
        <v>4153</v>
      </c>
      <c r="D723" t="s">
        <v>4154</v>
      </c>
      <c r="E723">
        <v>1</v>
      </c>
      <c r="F723" t="s">
        <v>165</v>
      </c>
      <c r="G723">
        <v>20050222</v>
      </c>
      <c r="I723" t="s">
        <v>2332</v>
      </c>
      <c r="J723" t="s">
        <v>1549</v>
      </c>
      <c r="K723" t="s">
        <v>72</v>
      </c>
      <c r="M723" s="32">
        <f>IFERROR(IF($B723="","",INDEX(所属情報!$E:$E,MATCH($A723,所属情報!$A:$A,0))),"")</f>
        <v>492522</v>
      </c>
      <c r="N723" s="175" t="str">
        <f t="shared" si="33"/>
        <v>吉本　空 (1)</v>
      </c>
      <c r="O723" s="32" t="str">
        <f t="shared" si="34"/>
        <v>ﾖｼﾓﾄ ｿﾗ</v>
      </c>
      <c r="P723" s="175" t="str">
        <f t="shared" si="35"/>
        <v>YOSHIMOTO Sora (05)</v>
      </c>
      <c r="Q723" s="175" t="str">
        <f>IFERROR(IF($F723="","",INDEX(リスト!$AL:$AL,MATCH($F723,リスト!$AK:$AK,0))),"")</f>
        <v>25</v>
      </c>
      <c r="R723" s="32" t="str">
        <f>IFERROR(IF($K723="","",INDEX(リスト!$AO:$AO,MATCH($K723,リスト!$AN:$AN,0))),"")</f>
        <v>JPN</v>
      </c>
      <c r="S723" s="32" t="str">
        <f>IF($B723="","",RIGHT($G723*1000+100+COUNTIF($G$2:$G723,$G723),9))</f>
        <v>050222101</v>
      </c>
    </row>
    <row r="724" spans="1:19" ht="18" customHeight="1" x14ac:dyDescent="0.55000000000000004">
      <c r="A724" t="s">
        <v>1127</v>
      </c>
      <c r="B724">
        <v>723</v>
      </c>
      <c r="C724" t="s">
        <v>4155</v>
      </c>
      <c r="D724" t="s">
        <v>4156</v>
      </c>
      <c r="E724">
        <v>1</v>
      </c>
      <c r="F724" t="s">
        <v>169</v>
      </c>
      <c r="G724">
        <v>20041101</v>
      </c>
      <c r="I724" t="s">
        <v>4157</v>
      </c>
      <c r="J724" t="s">
        <v>1471</v>
      </c>
      <c r="K724" t="s">
        <v>72</v>
      </c>
      <c r="M724" s="32">
        <f>IFERROR(IF($B724="","",INDEX(所属情報!$E:$E,MATCH($A724,所属情報!$A:$A,0))),"")</f>
        <v>492522</v>
      </c>
      <c r="N724" s="175" t="str">
        <f t="shared" si="33"/>
        <v>玉村　悠登 (1)</v>
      </c>
      <c r="O724" s="32" t="str">
        <f t="shared" si="34"/>
        <v>ﾀﾏﾑﾗ ﾕｳﾄ</v>
      </c>
      <c r="P724" s="175" t="str">
        <f t="shared" si="35"/>
        <v>TAMAMURA Yuto (04)</v>
      </c>
      <c r="Q724" s="175" t="str">
        <f>IFERROR(IF($F724="","",INDEX(リスト!$AL:$AL,MATCH($F724,リスト!$AK:$AK,0))),"")</f>
        <v>26</v>
      </c>
      <c r="R724" s="32" t="str">
        <f>IFERROR(IF($K724="","",INDEX(リスト!$AO:$AO,MATCH($K724,リスト!$AN:$AN,0))),"")</f>
        <v>JPN</v>
      </c>
      <c r="S724" s="32" t="str">
        <f>IF($B724="","",RIGHT($G724*1000+100+COUNTIF($G$2:$G724,$G724),9))</f>
        <v>041101101</v>
      </c>
    </row>
    <row r="725" spans="1:19" ht="18" customHeight="1" x14ac:dyDescent="0.55000000000000004">
      <c r="A725" t="s">
        <v>1127</v>
      </c>
      <c r="B725">
        <v>724</v>
      </c>
      <c r="C725" t="s">
        <v>4158</v>
      </c>
      <c r="D725" t="s">
        <v>4159</v>
      </c>
      <c r="E725">
        <v>1</v>
      </c>
      <c r="F725" t="s">
        <v>169</v>
      </c>
      <c r="G725">
        <v>20040622</v>
      </c>
      <c r="I725" t="s">
        <v>4160</v>
      </c>
      <c r="J725" t="s">
        <v>1965</v>
      </c>
      <c r="K725" t="s">
        <v>72</v>
      </c>
      <c r="M725" s="32">
        <f>IFERROR(IF($B725="","",INDEX(所属情報!$E:$E,MATCH($A725,所属情報!$A:$A,0))),"")</f>
        <v>492522</v>
      </c>
      <c r="N725" s="175" t="str">
        <f t="shared" si="33"/>
        <v>仮屋崎　湧 (1)</v>
      </c>
      <c r="O725" s="32" t="str">
        <f t="shared" si="34"/>
        <v>ｶﾘﾔｻﾞｷ ﾕｳ</v>
      </c>
      <c r="P725" s="175" t="str">
        <f t="shared" si="35"/>
        <v>KARIYAZAKI Yu (04)</v>
      </c>
      <c r="Q725" s="175" t="str">
        <f>IFERROR(IF($F725="","",INDEX(リスト!$AL:$AL,MATCH($F725,リスト!$AK:$AK,0))),"")</f>
        <v>26</v>
      </c>
      <c r="R725" s="32" t="str">
        <f>IFERROR(IF($K725="","",INDEX(リスト!$AO:$AO,MATCH($K725,リスト!$AN:$AN,0))),"")</f>
        <v>JPN</v>
      </c>
      <c r="S725" s="32" t="str">
        <f>IF($B725="","",RIGHT($G725*1000+100+COUNTIF($G$2:$G725,$G725),9))</f>
        <v>040622101</v>
      </c>
    </row>
    <row r="726" spans="1:19" ht="18" customHeight="1" x14ac:dyDescent="0.55000000000000004">
      <c r="A726" t="s">
        <v>1127</v>
      </c>
      <c r="B726">
        <v>725</v>
      </c>
      <c r="C726" t="s">
        <v>4161</v>
      </c>
      <c r="D726" t="s">
        <v>4162</v>
      </c>
      <c r="E726">
        <v>1</v>
      </c>
      <c r="F726" t="s">
        <v>161</v>
      </c>
      <c r="G726">
        <v>20050207</v>
      </c>
      <c r="I726" t="s">
        <v>4163</v>
      </c>
      <c r="J726" t="s">
        <v>4164</v>
      </c>
      <c r="K726" t="s">
        <v>72</v>
      </c>
      <c r="M726" s="32">
        <f>IFERROR(IF($B726="","",INDEX(所属情報!$E:$E,MATCH($A726,所属情報!$A:$A,0))),"")</f>
        <v>492522</v>
      </c>
      <c r="N726" s="175" t="str">
        <f t="shared" si="33"/>
        <v>中島　迅帝 (1)</v>
      </c>
      <c r="O726" s="32" t="str">
        <f t="shared" si="34"/>
        <v>ﾅｶｼﾞﾏ ﾊﾔﾃ</v>
      </c>
      <c r="P726" s="175" t="str">
        <f t="shared" si="35"/>
        <v>NAKAJIMA Hayate (05)</v>
      </c>
      <c r="Q726" s="175" t="str">
        <f>IFERROR(IF($F726="","",INDEX(リスト!$AL:$AL,MATCH($F726,リスト!$AK:$AK,0))),"")</f>
        <v>24</v>
      </c>
      <c r="R726" s="32" t="str">
        <f>IFERROR(IF($K726="","",INDEX(リスト!$AO:$AO,MATCH($K726,リスト!$AN:$AN,0))),"")</f>
        <v>JPN</v>
      </c>
      <c r="S726" s="32" t="str">
        <f>IF($B726="","",RIGHT($G726*1000+100+COUNTIF($G$2:$G726,$G726),9))</f>
        <v>050207101</v>
      </c>
    </row>
    <row r="727" spans="1:19" ht="18" customHeight="1" x14ac:dyDescent="0.55000000000000004">
      <c r="A727" t="s">
        <v>1127</v>
      </c>
      <c r="B727">
        <v>726</v>
      </c>
      <c r="C727" t="s">
        <v>4165</v>
      </c>
      <c r="D727" t="s">
        <v>4166</v>
      </c>
      <c r="E727">
        <v>4</v>
      </c>
      <c r="F727" t="s">
        <v>173</v>
      </c>
      <c r="G727">
        <v>20010302</v>
      </c>
      <c r="I727" t="s">
        <v>4167</v>
      </c>
      <c r="J727" t="s">
        <v>1317</v>
      </c>
      <c r="K727" t="s">
        <v>72</v>
      </c>
      <c r="M727" s="32">
        <f>IFERROR(IF($B727="","",INDEX(所属情報!$E:$E,MATCH($A727,所属情報!$A:$A,0))),"")</f>
        <v>492522</v>
      </c>
      <c r="N727" s="175" t="str">
        <f t="shared" si="33"/>
        <v>楠見　涼介 (4)</v>
      </c>
      <c r="O727" s="32" t="str">
        <f t="shared" si="34"/>
        <v>ｸｽﾐ ﾘｮｳｽｹ</v>
      </c>
      <c r="P727" s="175" t="str">
        <f t="shared" si="35"/>
        <v>KUSUMI Ryosuke (01)</v>
      </c>
      <c r="Q727" s="175" t="str">
        <f>IFERROR(IF($F727="","",INDEX(リスト!$AL:$AL,MATCH($F727,リスト!$AK:$AK,0))),"")</f>
        <v>27</v>
      </c>
      <c r="R727" s="32" t="str">
        <f>IFERROR(IF($K727="","",INDEX(リスト!$AO:$AO,MATCH($K727,リスト!$AN:$AN,0))),"")</f>
        <v>JPN</v>
      </c>
      <c r="S727" s="32" t="str">
        <f>IF($B727="","",RIGHT($G727*1000+100+COUNTIF($G$2:$G727,$G727),9))</f>
        <v>010302101</v>
      </c>
    </row>
    <row r="728" spans="1:19" ht="18" customHeight="1" x14ac:dyDescent="0.55000000000000004">
      <c r="A728" t="s">
        <v>939</v>
      </c>
      <c r="B728">
        <v>727</v>
      </c>
      <c r="C728" t="s">
        <v>4168</v>
      </c>
      <c r="D728" t="s">
        <v>4169</v>
      </c>
      <c r="E728">
        <v>4</v>
      </c>
      <c r="F728" t="s">
        <v>177</v>
      </c>
      <c r="G728">
        <v>20010701</v>
      </c>
      <c r="H728" t="s">
        <v>4170</v>
      </c>
      <c r="I728" t="s">
        <v>4171</v>
      </c>
      <c r="J728" t="s">
        <v>1168</v>
      </c>
      <c r="K728" t="s">
        <v>72</v>
      </c>
      <c r="M728" s="32">
        <f>IFERROR(IF($B728="","",INDEX(所属情報!$E:$E,MATCH($A728,所属情報!$A:$A,0))),"")</f>
        <v>492189</v>
      </c>
      <c r="N728" s="175" t="str">
        <f t="shared" si="33"/>
        <v>今東　拓巳 (4)</v>
      </c>
      <c r="O728" s="32" t="str">
        <f t="shared" si="34"/>
        <v>ｲﾏﾋｶﾞｼ ﾀｸﾐ</v>
      </c>
      <c r="P728" s="175" t="str">
        <f t="shared" si="35"/>
        <v>IMAHIGASHI Takumi (01)</v>
      </c>
      <c r="Q728" s="175" t="str">
        <f>IFERROR(IF($F728="","",INDEX(リスト!$AL:$AL,MATCH($F728,リスト!$AK:$AK,0))),"")</f>
        <v>28</v>
      </c>
      <c r="R728" s="32" t="str">
        <f>IFERROR(IF($K728="","",INDEX(リスト!$AO:$AO,MATCH($K728,リスト!$AN:$AN,0))),"")</f>
        <v>JPN</v>
      </c>
      <c r="S728" s="32" t="str">
        <f>IF($B728="","",RIGHT($G728*1000+100+COUNTIF($G$2:$G728,$G728),9))</f>
        <v>010701102</v>
      </c>
    </row>
    <row r="729" spans="1:19" ht="18" customHeight="1" x14ac:dyDescent="0.55000000000000004">
      <c r="A729" t="s">
        <v>939</v>
      </c>
      <c r="B729">
        <v>728</v>
      </c>
      <c r="C729" t="s">
        <v>4172</v>
      </c>
      <c r="D729" t="s">
        <v>4173</v>
      </c>
      <c r="E729">
        <v>4</v>
      </c>
      <c r="F729" t="s">
        <v>177</v>
      </c>
      <c r="G729">
        <v>20010228</v>
      </c>
      <c r="H729" t="s">
        <v>4174</v>
      </c>
      <c r="I729" t="s">
        <v>2058</v>
      </c>
      <c r="J729" t="s">
        <v>1223</v>
      </c>
      <c r="K729" t="s">
        <v>72</v>
      </c>
      <c r="M729" s="32">
        <f>IFERROR(IF($B729="","",INDEX(所属情報!$E:$E,MATCH($A729,所属情報!$A:$A,0))),"")</f>
        <v>492189</v>
      </c>
      <c r="N729" s="175" t="str">
        <f t="shared" si="33"/>
        <v>山口　勇樹 (4)</v>
      </c>
      <c r="O729" s="32" t="str">
        <f t="shared" si="34"/>
        <v>ﾔﾏｸﾞﾁ ﾕｳｷ</v>
      </c>
      <c r="P729" s="175" t="str">
        <f t="shared" si="35"/>
        <v>YAMAGUCHI Yuki (01)</v>
      </c>
      <c r="Q729" s="175" t="str">
        <f>IFERROR(IF($F729="","",INDEX(リスト!$AL:$AL,MATCH($F729,リスト!$AK:$AK,0))),"")</f>
        <v>28</v>
      </c>
      <c r="R729" s="32" t="str">
        <f>IFERROR(IF($K729="","",INDEX(リスト!$AO:$AO,MATCH($K729,リスト!$AN:$AN,0))),"")</f>
        <v>JPN</v>
      </c>
      <c r="S729" s="32" t="str">
        <f>IF($B729="","",RIGHT($G729*1000+100+COUNTIF($G$2:$G729,$G729),9))</f>
        <v>010228101</v>
      </c>
    </row>
    <row r="730" spans="1:19" ht="18" customHeight="1" x14ac:dyDescent="0.55000000000000004">
      <c r="A730" t="s">
        <v>939</v>
      </c>
      <c r="B730">
        <v>729</v>
      </c>
      <c r="C730" t="s">
        <v>4175</v>
      </c>
      <c r="D730" t="s">
        <v>4176</v>
      </c>
      <c r="E730">
        <v>4</v>
      </c>
      <c r="F730" t="s">
        <v>173</v>
      </c>
      <c r="G730">
        <v>20020315</v>
      </c>
      <c r="H730" t="s">
        <v>4177</v>
      </c>
      <c r="I730" t="s">
        <v>4178</v>
      </c>
      <c r="J730" t="s">
        <v>1576</v>
      </c>
      <c r="K730" t="s">
        <v>72</v>
      </c>
      <c r="M730" s="32">
        <f>IFERROR(IF($B730="","",INDEX(所属情報!$E:$E,MATCH($A730,所属情報!$A:$A,0))),"")</f>
        <v>492189</v>
      </c>
      <c r="N730" s="175" t="str">
        <f t="shared" si="33"/>
        <v>雀部　凌平 (4)</v>
      </c>
      <c r="O730" s="32" t="str">
        <f t="shared" si="34"/>
        <v>ｻｻﾍﾞ ﾘｮｳﾍｲ</v>
      </c>
      <c r="P730" s="175" t="str">
        <f t="shared" si="35"/>
        <v>SASABE Ryohei (02)</v>
      </c>
      <c r="Q730" s="175" t="str">
        <f>IFERROR(IF($F730="","",INDEX(リスト!$AL:$AL,MATCH($F730,リスト!$AK:$AK,0))),"")</f>
        <v>27</v>
      </c>
      <c r="R730" s="32" t="str">
        <f>IFERROR(IF($K730="","",INDEX(リスト!$AO:$AO,MATCH($K730,リスト!$AN:$AN,0))),"")</f>
        <v>JPN</v>
      </c>
      <c r="S730" s="32" t="str">
        <f>IF($B730="","",RIGHT($G730*1000+100+COUNTIF($G$2:$G730,$G730),9))</f>
        <v>020315101</v>
      </c>
    </row>
    <row r="731" spans="1:19" ht="18" customHeight="1" x14ac:dyDescent="0.55000000000000004">
      <c r="A731" t="s">
        <v>939</v>
      </c>
      <c r="B731">
        <v>730</v>
      </c>
      <c r="C731" t="s">
        <v>4179</v>
      </c>
      <c r="D731" t="s">
        <v>4180</v>
      </c>
      <c r="E731">
        <v>4</v>
      </c>
      <c r="F731" t="s">
        <v>165</v>
      </c>
      <c r="G731">
        <v>20010606</v>
      </c>
      <c r="H731" t="s">
        <v>4181</v>
      </c>
      <c r="I731" t="s">
        <v>4182</v>
      </c>
      <c r="J731" t="s">
        <v>2342</v>
      </c>
      <c r="K731" t="s">
        <v>72</v>
      </c>
      <c r="M731" s="32">
        <f>IFERROR(IF($B731="","",INDEX(所属情報!$E:$E,MATCH($A731,所属情報!$A:$A,0))),"")</f>
        <v>492189</v>
      </c>
      <c r="N731" s="175" t="str">
        <f t="shared" si="33"/>
        <v>中江　晴 (4)</v>
      </c>
      <c r="O731" s="32" t="str">
        <f t="shared" si="34"/>
        <v>ﾅｶｴ ﾊﾙ</v>
      </c>
      <c r="P731" s="175" t="str">
        <f t="shared" si="35"/>
        <v>NAKAE Haru (01)</v>
      </c>
      <c r="Q731" s="175" t="str">
        <f>IFERROR(IF($F731="","",INDEX(リスト!$AL:$AL,MATCH($F731,リスト!$AK:$AK,0))),"")</f>
        <v>25</v>
      </c>
      <c r="R731" s="32" t="str">
        <f>IFERROR(IF($K731="","",INDEX(リスト!$AO:$AO,MATCH($K731,リスト!$AN:$AN,0))),"")</f>
        <v>JPN</v>
      </c>
      <c r="S731" s="32" t="str">
        <f>IF($B731="","",RIGHT($G731*1000+100+COUNTIF($G$2:$G731,$G731),9))</f>
        <v>010606103</v>
      </c>
    </row>
    <row r="732" spans="1:19" ht="18" customHeight="1" x14ac:dyDescent="0.55000000000000004">
      <c r="A732" t="s">
        <v>939</v>
      </c>
      <c r="B732">
        <v>731</v>
      </c>
      <c r="C732" t="s">
        <v>4183</v>
      </c>
      <c r="D732" t="s">
        <v>4184</v>
      </c>
      <c r="E732">
        <v>4</v>
      </c>
      <c r="F732" t="s">
        <v>165</v>
      </c>
      <c r="G732">
        <v>20010618</v>
      </c>
      <c r="H732" t="s">
        <v>4185</v>
      </c>
      <c r="I732" t="s">
        <v>4186</v>
      </c>
      <c r="J732" t="s">
        <v>1183</v>
      </c>
      <c r="K732" t="s">
        <v>72</v>
      </c>
      <c r="M732" s="32">
        <f>IFERROR(IF($B732="","",INDEX(所属情報!$E:$E,MATCH($A732,所属情報!$A:$A,0))),"")</f>
        <v>492189</v>
      </c>
      <c r="N732" s="175" t="str">
        <f t="shared" si="33"/>
        <v>橘　周平 (4)</v>
      </c>
      <c r="O732" s="32" t="str">
        <f t="shared" si="34"/>
        <v>ﾀﾁﾊﾞﾅ ｼｭｳﾍｲ</v>
      </c>
      <c r="P732" s="175" t="str">
        <f t="shared" si="35"/>
        <v>TACHIBANA Shuhei (01)</v>
      </c>
      <c r="Q732" s="175" t="str">
        <f>IFERROR(IF($F732="","",INDEX(リスト!$AL:$AL,MATCH($F732,リスト!$AK:$AK,0))),"")</f>
        <v>25</v>
      </c>
      <c r="R732" s="32" t="str">
        <f>IFERROR(IF($K732="","",INDEX(リスト!$AO:$AO,MATCH($K732,リスト!$AN:$AN,0))),"")</f>
        <v>JPN</v>
      </c>
      <c r="S732" s="32" t="str">
        <f>IF($B732="","",RIGHT($G732*1000+100+COUNTIF($G$2:$G732,$G732),9))</f>
        <v>010618101</v>
      </c>
    </row>
    <row r="733" spans="1:19" ht="18" customHeight="1" x14ac:dyDescent="0.55000000000000004">
      <c r="A733" t="s">
        <v>939</v>
      </c>
      <c r="B733">
        <v>732</v>
      </c>
      <c r="C733" t="s">
        <v>4187</v>
      </c>
      <c r="D733" t="s">
        <v>4188</v>
      </c>
      <c r="E733">
        <v>4</v>
      </c>
      <c r="F733" t="s">
        <v>177</v>
      </c>
      <c r="G733">
        <v>20010508</v>
      </c>
      <c r="H733" t="s">
        <v>4189</v>
      </c>
      <c r="I733" t="s">
        <v>4138</v>
      </c>
      <c r="J733" t="s">
        <v>2305</v>
      </c>
      <c r="K733" t="s">
        <v>72</v>
      </c>
      <c r="M733" s="32">
        <f>IFERROR(IF($B733="","",INDEX(所属情報!$E:$E,MATCH($A733,所属情報!$A:$A,0))),"")</f>
        <v>492189</v>
      </c>
      <c r="N733" s="175" t="str">
        <f t="shared" si="33"/>
        <v>野田　将太郎 (4)</v>
      </c>
      <c r="O733" s="32" t="str">
        <f t="shared" si="34"/>
        <v>ﾉﾀﾞ ｼｮｳﾀﾛｳ</v>
      </c>
      <c r="P733" s="175" t="str">
        <f t="shared" si="35"/>
        <v>NODA Shotaro (01)</v>
      </c>
      <c r="Q733" s="175" t="str">
        <f>IFERROR(IF($F733="","",INDEX(リスト!$AL:$AL,MATCH($F733,リスト!$AK:$AK,0))),"")</f>
        <v>28</v>
      </c>
      <c r="R733" s="32" t="str">
        <f>IFERROR(IF($K733="","",INDEX(リスト!$AO:$AO,MATCH($K733,リスト!$AN:$AN,0))),"")</f>
        <v>JPN</v>
      </c>
      <c r="S733" s="32" t="str">
        <f>IF($B733="","",RIGHT($G733*1000+100+COUNTIF($G$2:$G733,$G733),9))</f>
        <v>010508101</v>
      </c>
    </row>
    <row r="734" spans="1:19" ht="18" customHeight="1" x14ac:dyDescent="0.55000000000000004">
      <c r="A734" t="s">
        <v>939</v>
      </c>
      <c r="B734">
        <v>733</v>
      </c>
      <c r="C734" t="s">
        <v>4190</v>
      </c>
      <c r="D734" t="s">
        <v>4191</v>
      </c>
      <c r="E734">
        <v>4</v>
      </c>
      <c r="F734" t="s">
        <v>173</v>
      </c>
      <c r="G734">
        <v>20010808</v>
      </c>
      <c r="H734" t="s">
        <v>4192</v>
      </c>
      <c r="I734" t="s">
        <v>4193</v>
      </c>
      <c r="J734" t="s">
        <v>4194</v>
      </c>
      <c r="K734" t="s">
        <v>72</v>
      </c>
      <c r="M734" s="32">
        <f>IFERROR(IF($B734="","",INDEX(所属情報!$E:$E,MATCH($A734,所属情報!$A:$A,0))),"")</f>
        <v>492189</v>
      </c>
      <c r="N734" s="175" t="str">
        <f t="shared" si="33"/>
        <v>松阪　駿希 (4)</v>
      </c>
      <c r="O734" s="32" t="str">
        <f t="shared" si="34"/>
        <v>ﾏﾂｻｶ ｼｭﾝｷ</v>
      </c>
      <c r="P734" s="175" t="str">
        <f t="shared" si="35"/>
        <v>MATSUSAKA Shunki (01)</v>
      </c>
      <c r="Q734" s="175" t="str">
        <f>IFERROR(IF($F734="","",INDEX(リスト!$AL:$AL,MATCH($F734,リスト!$AK:$AK,0))),"")</f>
        <v>27</v>
      </c>
      <c r="R734" s="32" t="str">
        <f>IFERROR(IF($K734="","",INDEX(リスト!$AO:$AO,MATCH($K734,リスト!$AN:$AN,0))),"")</f>
        <v>JPN</v>
      </c>
      <c r="S734" s="32" t="str">
        <f>IF($B734="","",RIGHT($G734*1000+100+COUNTIF($G$2:$G734,$G734),9))</f>
        <v>010808101</v>
      </c>
    </row>
    <row r="735" spans="1:19" ht="18" customHeight="1" x14ac:dyDescent="0.55000000000000004">
      <c r="A735" t="s">
        <v>939</v>
      </c>
      <c r="B735">
        <v>734</v>
      </c>
      <c r="C735" t="s">
        <v>4195</v>
      </c>
      <c r="D735" t="s">
        <v>4196</v>
      </c>
      <c r="E735">
        <v>4</v>
      </c>
      <c r="F735" t="s">
        <v>213</v>
      </c>
      <c r="G735">
        <v>20010609</v>
      </c>
      <c r="H735" t="s">
        <v>4197</v>
      </c>
      <c r="I735" t="s">
        <v>2145</v>
      </c>
      <c r="J735" t="s">
        <v>1420</v>
      </c>
      <c r="K735" t="s">
        <v>72</v>
      </c>
      <c r="M735" s="32">
        <f>IFERROR(IF($B735="","",INDEX(所属情報!$E:$E,MATCH($A735,所属情報!$A:$A,0))),"")</f>
        <v>492189</v>
      </c>
      <c r="N735" s="175" t="str">
        <f t="shared" si="33"/>
        <v>伊藤　聡志 (4)</v>
      </c>
      <c r="O735" s="32" t="str">
        <f t="shared" si="34"/>
        <v>ｲﾄｳ ｿｳｼ</v>
      </c>
      <c r="P735" s="175" t="str">
        <f t="shared" si="35"/>
        <v>ITO Soshi (01)</v>
      </c>
      <c r="Q735" s="175" t="str">
        <f>IFERROR(IF($F735="","",INDEX(リスト!$AL:$AL,MATCH($F735,リスト!$AK:$AK,0))),"")</f>
        <v>37</v>
      </c>
      <c r="R735" s="32" t="str">
        <f>IFERROR(IF($K735="","",INDEX(リスト!$AO:$AO,MATCH($K735,リスト!$AN:$AN,0))),"")</f>
        <v>JPN</v>
      </c>
      <c r="S735" s="32" t="str">
        <f>IF($B735="","",RIGHT($G735*1000+100+COUNTIF($G$2:$G735,$G735),9))</f>
        <v>010609101</v>
      </c>
    </row>
    <row r="736" spans="1:19" ht="18" customHeight="1" x14ac:dyDescent="0.55000000000000004">
      <c r="A736" t="s">
        <v>939</v>
      </c>
      <c r="B736">
        <v>735</v>
      </c>
      <c r="C736" t="s">
        <v>4198</v>
      </c>
      <c r="D736" t="s">
        <v>4199</v>
      </c>
      <c r="E736">
        <v>3</v>
      </c>
      <c r="F736" t="s">
        <v>173</v>
      </c>
      <c r="G736">
        <v>20021116</v>
      </c>
      <c r="H736" t="s">
        <v>4200</v>
      </c>
      <c r="I736" t="s">
        <v>4201</v>
      </c>
      <c r="J736" t="s">
        <v>4202</v>
      </c>
      <c r="K736" t="s">
        <v>72</v>
      </c>
      <c r="M736" s="32">
        <f>IFERROR(IF($B736="","",INDEX(所属情報!$E:$E,MATCH($A736,所属情報!$A:$A,0))),"")</f>
        <v>492189</v>
      </c>
      <c r="N736" s="175" t="str">
        <f t="shared" si="33"/>
        <v>蛭子谷　大夢 (3)</v>
      </c>
      <c r="O736" s="32" t="str">
        <f t="shared" si="34"/>
        <v>ｴﾋﾞｽﾀﾞﾆ ﾋﾛﾑ</v>
      </c>
      <c r="P736" s="175" t="str">
        <f t="shared" si="35"/>
        <v>EBISUDANI Hiromu (02)</v>
      </c>
      <c r="Q736" s="175" t="str">
        <f>IFERROR(IF($F736="","",INDEX(リスト!$AL:$AL,MATCH($F736,リスト!$AK:$AK,0))),"")</f>
        <v>27</v>
      </c>
      <c r="R736" s="32" t="str">
        <f>IFERROR(IF($K736="","",INDEX(リスト!$AO:$AO,MATCH($K736,リスト!$AN:$AN,0))),"")</f>
        <v>JPN</v>
      </c>
      <c r="S736" s="32" t="str">
        <f>IF($B736="","",RIGHT($G736*1000+100+COUNTIF($G$2:$G736,$G736),9))</f>
        <v>021116101</v>
      </c>
    </row>
    <row r="737" spans="1:19" ht="18" customHeight="1" x14ac:dyDescent="0.55000000000000004">
      <c r="A737" t="s">
        <v>939</v>
      </c>
      <c r="B737">
        <v>736</v>
      </c>
      <c r="C737" t="s">
        <v>4203</v>
      </c>
      <c r="D737" t="s">
        <v>4204</v>
      </c>
      <c r="E737">
        <v>3</v>
      </c>
      <c r="F737" t="s">
        <v>213</v>
      </c>
      <c r="G737">
        <v>20021212</v>
      </c>
      <c r="H737" t="s">
        <v>4205</v>
      </c>
      <c r="I737" t="s">
        <v>1437</v>
      </c>
      <c r="J737" t="s">
        <v>3018</v>
      </c>
      <c r="K737" t="s">
        <v>72</v>
      </c>
      <c r="M737" s="32">
        <f>IFERROR(IF($B737="","",INDEX(所属情報!$E:$E,MATCH($A737,所属情報!$A:$A,0))),"")</f>
        <v>492189</v>
      </c>
      <c r="N737" s="175" t="str">
        <f t="shared" si="33"/>
        <v>髙嶋　敬祐 (3)</v>
      </c>
      <c r="O737" s="32" t="str">
        <f t="shared" si="34"/>
        <v>ﾀｶｼﾏ ｹｲｽｹ</v>
      </c>
      <c r="P737" s="175" t="str">
        <f t="shared" si="35"/>
        <v>TAKASHIMA Keisuke (02)</v>
      </c>
      <c r="Q737" s="175" t="str">
        <f>IFERROR(IF($F737="","",INDEX(リスト!$AL:$AL,MATCH($F737,リスト!$AK:$AK,0))),"")</f>
        <v>37</v>
      </c>
      <c r="R737" s="32" t="str">
        <f>IFERROR(IF($K737="","",INDEX(リスト!$AO:$AO,MATCH($K737,リスト!$AN:$AN,0))),"")</f>
        <v>JPN</v>
      </c>
      <c r="S737" s="32" t="str">
        <f>IF($B737="","",RIGHT($G737*1000+100+COUNTIF($G$2:$G737,$G737),9))</f>
        <v>021212101</v>
      </c>
    </row>
    <row r="738" spans="1:19" ht="18" customHeight="1" x14ac:dyDescent="0.55000000000000004">
      <c r="A738" t="s">
        <v>939</v>
      </c>
      <c r="B738">
        <v>737</v>
      </c>
      <c r="C738" t="s">
        <v>4206</v>
      </c>
      <c r="D738" t="s">
        <v>4207</v>
      </c>
      <c r="E738">
        <v>3</v>
      </c>
      <c r="F738" t="s">
        <v>137</v>
      </c>
      <c r="G738">
        <v>20021002</v>
      </c>
      <c r="H738" t="s">
        <v>4208</v>
      </c>
      <c r="I738" t="s">
        <v>4209</v>
      </c>
      <c r="J738" t="s">
        <v>1733</v>
      </c>
      <c r="K738" t="s">
        <v>72</v>
      </c>
      <c r="M738" s="32">
        <f>IFERROR(IF($B738="","",INDEX(所属情報!$E:$E,MATCH($A738,所属情報!$A:$A,0))),"")</f>
        <v>492189</v>
      </c>
      <c r="N738" s="175" t="str">
        <f t="shared" si="33"/>
        <v>田村　樹 (3)</v>
      </c>
      <c r="O738" s="32" t="str">
        <f t="shared" si="34"/>
        <v>ﾀﾑﾗ ｲﾂｷ</v>
      </c>
      <c r="P738" s="175" t="str">
        <f t="shared" si="35"/>
        <v>TAMURA Itsuki (02)</v>
      </c>
      <c r="Q738" s="175" t="str">
        <f>IFERROR(IF($F738="","",INDEX(リスト!$AL:$AL,MATCH($F738,リスト!$AK:$AK,0))),"")</f>
        <v>18</v>
      </c>
      <c r="R738" s="32" t="str">
        <f>IFERROR(IF($K738="","",INDEX(リスト!$AO:$AO,MATCH($K738,リスト!$AN:$AN,0))),"")</f>
        <v>JPN</v>
      </c>
      <c r="S738" s="32" t="str">
        <f>IF($B738="","",RIGHT($G738*1000+100+COUNTIF($G$2:$G738,$G738),9))</f>
        <v>021002101</v>
      </c>
    </row>
    <row r="739" spans="1:19" ht="18" customHeight="1" x14ac:dyDescent="0.55000000000000004">
      <c r="A739" t="s">
        <v>939</v>
      </c>
      <c r="B739">
        <v>738</v>
      </c>
      <c r="C739" t="s">
        <v>4210</v>
      </c>
      <c r="D739" t="s">
        <v>4211</v>
      </c>
      <c r="E739">
        <v>3</v>
      </c>
      <c r="F739" t="s">
        <v>197</v>
      </c>
      <c r="G739">
        <v>20021209</v>
      </c>
      <c r="H739" t="s">
        <v>4212</v>
      </c>
      <c r="I739" t="s">
        <v>4213</v>
      </c>
      <c r="J739" t="s">
        <v>1585</v>
      </c>
      <c r="K739" t="s">
        <v>72</v>
      </c>
      <c r="M739" s="32">
        <f>IFERROR(IF($B739="","",INDEX(所属情報!$E:$E,MATCH($A739,所属情報!$A:$A,0))),"")</f>
        <v>492189</v>
      </c>
      <c r="N739" s="175" t="str">
        <f t="shared" si="33"/>
        <v>平松　康 (3)</v>
      </c>
      <c r="O739" s="32" t="str">
        <f t="shared" si="34"/>
        <v>ﾋﾗﾏﾂ ｺｳ</v>
      </c>
      <c r="P739" s="175" t="str">
        <f t="shared" si="35"/>
        <v>HIRAMATSU Ko (02)</v>
      </c>
      <c r="Q739" s="175" t="str">
        <f>IFERROR(IF($F739="","",INDEX(リスト!$AL:$AL,MATCH($F739,リスト!$AK:$AK,0))),"")</f>
        <v>33</v>
      </c>
      <c r="R739" s="32" t="str">
        <f>IFERROR(IF($K739="","",INDEX(リスト!$AO:$AO,MATCH($K739,リスト!$AN:$AN,0))),"")</f>
        <v>JPN</v>
      </c>
      <c r="S739" s="32" t="str">
        <f>IF($B739="","",RIGHT($G739*1000+100+COUNTIF($G$2:$G739,$G739),9))</f>
        <v>021209102</v>
      </c>
    </row>
    <row r="740" spans="1:19" ht="18" customHeight="1" x14ac:dyDescent="0.55000000000000004">
      <c r="A740" t="s">
        <v>939</v>
      </c>
      <c r="B740">
        <v>739</v>
      </c>
      <c r="C740" t="s">
        <v>4214</v>
      </c>
      <c r="D740" t="s">
        <v>4215</v>
      </c>
      <c r="E740">
        <v>3</v>
      </c>
      <c r="F740" t="s">
        <v>213</v>
      </c>
      <c r="G740">
        <v>20020715</v>
      </c>
      <c r="H740" t="s">
        <v>4216</v>
      </c>
      <c r="I740" t="s">
        <v>4217</v>
      </c>
      <c r="J740" t="s">
        <v>4218</v>
      </c>
      <c r="K740" t="s">
        <v>72</v>
      </c>
      <c r="M740" s="32">
        <f>IFERROR(IF($B740="","",INDEX(所属情報!$E:$E,MATCH($A740,所属情報!$A:$A,0))),"")</f>
        <v>492189</v>
      </c>
      <c r="N740" s="175" t="str">
        <f t="shared" si="33"/>
        <v>八田　晴生 (3)</v>
      </c>
      <c r="O740" s="32" t="str">
        <f t="shared" si="34"/>
        <v>ﾊｯﾀ ﾊﾙｾ</v>
      </c>
      <c r="P740" s="175" t="str">
        <f t="shared" si="35"/>
        <v>HATTA Haruse (02)</v>
      </c>
      <c r="Q740" s="175" t="str">
        <f>IFERROR(IF($F740="","",INDEX(リスト!$AL:$AL,MATCH($F740,リスト!$AK:$AK,0))),"")</f>
        <v>37</v>
      </c>
      <c r="R740" s="32" t="str">
        <f>IFERROR(IF($K740="","",INDEX(リスト!$AO:$AO,MATCH($K740,リスト!$AN:$AN,0))),"")</f>
        <v>JPN</v>
      </c>
      <c r="S740" s="32" t="str">
        <f>IF($B740="","",RIGHT($G740*1000+100+COUNTIF($G$2:$G740,$G740),9))</f>
        <v>020715101</v>
      </c>
    </row>
    <row r="741" spans="1:19" ht="18" customHeight="1" x14ac:dyDescent="0.55000000000000004">
      <c r="A741" t="s">
        <v>939</v>
      </c>
      <c r="B741">
        <v>740</v>
      </c>
      <c r="C741" t="s">
        <v>4219</v>
      </c>
      <c r="D741" t="s">
        <v>4220</v>
      </c>
      <c r="E741">
        <v>3</v>
      </c>
      <c r="F741" t="s">
        <v>165</v>
      </c>
      <c r="G741">
        <v>20020625</v>
      </c>
      <c r="H741" t="s">
        <v>4221</v>
      </c>
      <c r="I741" t="s">
        <v>2598</v>
      </c>
      <c r="J741" t="s">
        <v>1714</v>
      </c>
      <c r="K741" t="s">
        <v>72</v>
      </c>
      <c r="M741" s="32">
        <f>IFERROR(IF($B741="","",INDEX(所属情報!$E:$E,MATCH($A741,所属情報!$A:$A,0))),"")</f>
        <v>492189</v>
      </c>
      <c r="N741" s="175" t="str">
        <f t="shared" si="33"/>
        <v>梶川　裕貴 (3)</v>
      </c>
      <c r="O741" s="32" t="str">
        <f t="shared" si="34"/>
        <v>ｶｼﾞｶﾜ ﾋﾛｷ</v>
      </c>
      <c r="P741" s="175" t="str">
        <f t="shared" si="35"/>
        <v>KAJIKAWA Hiroki (02)</v>
      </c>
      <c r="Q741" s="175" t="str">
        <f>IFERROR(IF($F741="","",INDEX(リスト!$AL:$AL,MATCH($F741,リスト!$AK:$AK,0))),"")</f>
        <v>25</v>
      </c>
      <c r="R741" s="32" t="str">
        <f>IFERROR(IF($K741="","",INDEX(リスト!$AO:$AO,MATCH($K741,リスト!$AN:$AN,0))),"")</f>
        <v>JPN</v>
      </c>
      <c r="S741" s="32" t="str">
        <f>IF($B741="","",RIGHT($G741*1000+100+COUNTIF($G$2:$G741,$G741),9))</f>
        <v>020625101</v>
      </c>
    </row>
    <row r="742" spans="1:19" ht="18" customHeight="1" x14ac:dyDescent="0.55000000000000004">
      <c r="A742" t="s">
        <v>939</v>
      </c>
      <c r="B742">
        <v>741</v>
      </c>
      <c r="C742" t="s">
        <v>4222</v>
      </c>
      <c r="D742" t="s">
        <v>4223</v>
      </c>
      <c r="E742">
        <v>3</v>
      </c>
      <c r="F742" t="s">
        <v>169</v>
      </c>
      <c r="G742">
        <v>20030308</v>
      </c>
      <c r="H742" t="s">
        <v>4224</v>
      </c>
      <c r="I742" t="s">
        <v>2524</v>
      </c>
      <c r="J742" t="s">
        <v>4225</v>
      </c>
      <c r="K742" t="s">
        <v>72</v>
      </c>
      <c r="M742" s="32">
        <f>IFERROR(IF($B742="","",INDEX(所属情報!$E:$E,MATCH($A742,所属情報!$A:$A,0))),"")</f>
        <v>492189</v>
      </c>
      <c r="N742" s="175" t="str">
        <f t="shared" si="33"/>
        <v>木村　天南 (3)</v>
      </c>
      <c r="O742" s="32" t="str">
        <f t="shared" si="34"/>
        <v>ｷﾑﾗ ｱﾅﾝ</v>
      </c>
      <c r="P742" s="175" t="str">
        <f t="shared" si="35"/>
        <v>KIMURA Anan (03)</v>
      </c>
      <c r="Q742" s="175" t="str">
        <f>IFERROR(IF($F742="","",INDEX(リスト!$AL:$AL,MATCH($F742,リスト!$AK:$AK,0))),"")</f>
        <v>26</v>
      </c>
      <c r="R742" s="32" t="str">
        <f>IFERROR(IF($K742="","",INDEX(リスト!$AO:$AO,MATCH($K742,リスト!$AN:$AN,0))),"")</f>
        <v>JPN</v>
      </c>
      <c r="S742" s="32" t="str">
        <f>IF($B742="","",RIGHT($G742*1000+100+COUNTIF($G$2:$G742,$G742),9))</f>
        <v>030308101</v>
      </c>
    </row>
    <row r="743" spans="1:19" ht="18" customHeight="1" x14ac:dyDescent="0.55000000000000004">
      <c r="A743" t="s">
        <v>939</v>
      </c>
      <c r="B743">
        <v>742</v>
      </c>
      <c r="C743" t="s">
        <v>4226</v>
      </c>
      <c r="D743" t="s">
        <v>4227</v>
      </c>
      <c r="E743">
        <v>3</v>
      </c>
      <c r="F743" t="s">
        <v>169</v>
      </c>
      <c r="G743">
        <v>20020828</v>
      </c>
      <c r="H743" t="s">
        <v>4228</v>
      </c>
      <c r="I743" t="s">
        <v>4229</v>
      </c>
      <c r="J743" t="s">
        <v>1178</v>
      </c>
      <c r="K743" t="s">
        <v>72</v>
      </c>
      <c r="M743" s="32">
        <f>IFERROR(IF($B743="","",INDEX(所属情報!$E:$E,MATCH($A743,所属情報!$A:$A,0))),"")</f>
        <v>492189</v>
      </c>
      <c r="N743" s="175" t="str">
        <f t="shared" si="33"/>
        <v>杉浦　正吾 (3)</v>
      </c>
      <c r="O743" s="32" t="str">
        <f t="shared" si="34"/>
        <v>ｽｷﾞｳﾗ ｼｮｳｺﾞ</v>
      </c>
      <c r="P743" s="175" t="str">
        <f t="shared" si="35"/>
        <v>SUGIURA Shogo (02)</v>
      </c>
      <c r="Q743" s="175" t="str">
        <f>IFERROR(IF($F743="","",INDEX(リスト!$AL:$AL,MATCH($F743,リスト!$AK:$AK,0))),"")</f>
        <v>26</v>
      </c>
      <c r="R743" s="32" t="str">
        <f>IFERROR(IF($K743="","",INDEX(リスト!$AO:$AO,MATCH($K743,リスト!$AN:$AN,0))),"")</f>
        <v>JPN</v>
      </c>
      <c r="S743" s="32" t="str">
        <f>IF($B743="","",RIGHT($G743*1000+100+COUNTIF($G$2:$G743,$G743),9))</f>
        <v>020828101</v>
      </c>
    </row>
    <row r="744" spans="1:19" ht="18" customHeight="1" x14ac:dyDescent="0.55000000000000004">
      <c r="A744" t="s">
        <v>939</v>
      </c>
      <c r="B744">
        <v>743</v>
      </c>
      <c r="C744" t="s">
        <v>4230</v>
      </c>
      <c r="D744" t="s">
        <v>4231</v>
      </c>
      <c r="E744">
        <v>3</v>
      </c>
      <c r="F744" t="s">
        <v>177</v>
      </c>
      <c r="G744">
        <v>20020518</v>
      </c>
      <c r="H744" t="s">
        <v>4232</v>
      </c>
      <c r="I744" t="s">
        <v>1677</v>
      </c>
      <c r="J744" t="s">
        <v>1248</v>
      </c>
      <c r="K744" t="s">
        <v>72</v>
      </c>
      <c r="M744" s="32">
        <f>IFERROR(IF($B744="","",INDEX(所属情報!$E:$E,MATCH($A744,所属情報!$A:$A,0))),"")</f>
        <v>492189</v>
      </c>
      <c r="N744" s="175" t="str">
        <f t="shared" si="33"/>
        <v>西田　憲吾 (3)</v>
      </c>
      <c r="O744" s="32" t="str">
        <f t="shared" si="34"/>
        <v>ﾆｼﾀﾞ ｹﾝｺﾞ</v>
      </c>
      <c r="P744" s="175" t="str">
        <f t="shared" si="35"/>
        <v>NISHIDA Kengo (02)</v>
      </c>
      <c r="Q744" s="175" t="str">
        <f>IFERROR(IF($F744="","",INDEX(リスト!$AL:$AL,MATCH($F744,リスト!$AK:$AK,0))),"")</f>
        <v>28</v>
      </c>
      <c r="R744" s="32" t="str">
        <f>IFERROR(IF($K744="","",INDEX(リスト!$AO:$AO,MATCH($K744,リスト!$AN:$AN,0))),"")</f>
        <v>JPN</v>
      </c>
      <c r="S744" s="32" t="str">
        <f>IF($B744="","",RIGHT($G744*1000+100+COUNTIF($G$2:$G744,$G744),9))</f>
        <v>020518101</v>
      </c>
    </row>
    <row r="745" spans="1:19" ht="18" customHeight="1" x14ac:dyDescent="0.55000000000000004">
      <c r="A745" t="s">
        <v>939</v>
      </c>
      <c r="B745">
        <v>744</v>
      </c>
      <c r="C745" t="s">
        <v>4233</v>
      </c>
      <c r="D745" t="s">
        <v>4234</v>
      </c>
      <c r="E745">
        <v>3</v>
      </c>
      <c r="F745" t="s">
        <v>173</v>
      </c>
      <c r="G745">
        <v>20030108</v>
      </c>
      <c r="H745" t="s">
        <v>4235</v>
      </c>
      <c r="I745" t="s">
        <v>4236</v>
      </c>
      <c r="J745" t="s">
        <v>4237</v>
      </c>
      <c r="K745" t="s">
        <v>72</v>
      </c>
      <c r="M745" s="32">
        <f>IFERROR(IF($B745="","",INDEX(所属情報!$E:$E,MATCH($A745,所属情報!$A:$A,0))),"")</f>
        <v>492189</v>
      </c>
      <c r="N745" s="175" t="str">
        <f t="shared" si="33"/>
        <v>吉ノ元　武義 (3)</v>
      </c>
      <c r="O745" s="32" t="str">
        <f t="shared" si="34"/>
        <v>ﾖｼﾉﾓﾄ ﾑｷﾞ</v>
      </c>
      <c r="P745" s="175" t="str">
        <f t="shared" si="35"/>
        <v>YOSHINOMOTO Mugi (03)</v>
      </c>
      <c r="Q745" s="175" t="str">
        <f>IFERROR(IF($F745="","",INDEX(リスト!$AL:$AL,MATCH($F745,リスト!$AK:$AK,0))),"")</f>
        <v>27</v>
      </c>
      <c r="R745" s="32" t="str">
        <f>IFERROR(IF($K745="","",INDEX(リスト!$AO:$AO,MATCH($K745,リスト!$AN:$AN,0))),"")</f>
        <v>JPN</v>
      </c>
      <c r="S745" s="32" t="str">
        <f>IF($B745="","",RIGHT($G745*1000+100+COUNTIF($G$2:$G745,$G745),9))</f>
        <v>030108101</v>
      </c>
    </row>
    <row r="746" spans="1:19" ht="18" customHeight="1" x14ac:dyDescent="0.55000000000000004">
      <c r="A746" t="s">
        <v>939</v>
      </c>
      <c r="B746">
        <v>745</v>
      </c>
      <c r="C746" t="s">
        <v>4238</v>
      </c>
      <c r="D746" t="s">
        <v>4239</v>
      </c>
      <c r="E746">
        <v>3</v>
      </c>
      <c r="F746" t="s">
        <v>177</v>
      </c>
      <c r="G746">
        <v>20021122</v>
      </c>
      <c r="H746" t="s">
        <v>4240</v>
      </c>
      <c r="I746" t="s">
        <v>3865</v>
      </c>
      <c r="J746" t="s">
        <v>2080</v>
      </c>
      <c r="K746" t="s">
        <v>72</v>
      </c>
      <c r="M746" s="32">
        <f>IFERROR(IF($B746="","",INDEX(所属情報!$E:$E,MATCH($A746,所属情報!$A:$A,0))),"")</f>
        <v>492189</v>
      </c>
      <c r="N746" s="175" t="str">
        <f t="shared" si="33"/>
        <v>細見　大樹 (3)</v>
      </c>
      <c r="O746" s="32" t="str">
        <f t="shared" si="34"/>
        <v>ﾎｿﾐ ﾀﾞｲｷ</v>
      </c>
      <c r="P746" s="175" t="str">
        <f t="shared" si="35"/>
        <v>HOSOMI Daiki (02)</v>
      </c>
      <c r="Q746" s="175" t="str">
        <f>IFERROR(IF($F746="","",INDEX(リスト!$AL:$AL,MATCH($F746,リスト!$AK:$AK,0))),"")</f>
        <v>28</v>
      </c>
      <c r="R746" s="32" t="str">
        <f>IFERROR(IF($K746="","",INDEX(リスト!$AO:$AO,MATCH($K746,リスト!$AN:$AN,0))),"")</f>
        <v>JPN</v>
      </c>
      <c r="S746" s="32" t="str">
        <f>IF($B746="","",RIGHT($G746*1000+100+COUNTIF($G$2:$G746,$G746),9))</f>
        <v>021122102</v>
      </c>
    </row>
    <row r="747" spans="1:19" ht="18" customHeight="1" x14ac:dyDescent="0.55000000000000004">
      <c r="A747" t="s">
        <v>939</v>
      </c>
      <c r="B747">
        <v>746</v>
      </c>
      <c r="C747" t="s">
        <v>4241</v>
      </c>
      <c r="D747" t="s">
        <v>4242</v>
      </c>
      <c r="E747">
        <v>3</v>
      </c>
      <c r="F747" t="s">
        <v>161</v>
      </c>
      <c r="G747">
        <v>20030330</v>
      </c>
      <c r="H747" t="s">
        <v>4243</v>
      </c>
      <c r="I747" t="s">
        <v>4244</v>
      </c>
      <c r="J747" t="s">
        <v>3913</v>
      </c>
      <c r="K747" t="s">
        <v>72</v>
      </c>
      <c r="M747" s="32">
        <f>IFERROR(IF($B747="","",INDEX(所属情報!$E:$E,MATCH($A747,所属情報!$A:$A,0))),"")</f>
        <v>492189</v>
      </c>
      <c r="N747" s="175" t="str">
        <f t="shared" si="33"/>
        <v>中東　大輔 (3)</v>
      </c>
      <c r="O747" s="32" t="str">
        <f t="shared" si="34"/>
        <v>ﾅｶﾋｶﾞｼ ﾀﾞｲｽｹ</v>
      </c>
      <c r="P747" s="175" t="str">
        <f t="shared" si="35"/>
        <v>NAKAHIGASHI Daisuke (03)</v>
      </c>
      <c r="Q747" s="175" t="str">
        <f>IFERROR(IF($F747="","",INDEX(リスト!$AL:$AL,MATCH($F747,リスト!$AK:$AK,0))),"")</f>
        <v>24</v>
      </c>
      <c r="R747" s="32" t="str">
        <f>IFERROR(IF($K747="","",INDEX(リスト!$AO:$AO,MATCH($K747,リスト!$AN:$AN,0))),"")</f>
        <v>JPN</v>
      </c>
      <c r="S747" s="32" t="str">
        <f>IF($B747="","",RIGHT($G747*1000+100+COUNTIF($G$2:$G747,$G747),9))</f>
        <v>030330102</v>
      </c>
    </row>
    <row r="748" spans="1:19" ht="18" customHeight="1" x14ac:dyDescent="0.55000000000000004">
      <c r="A748" t="s">
        <v>939</v>
      </c>
      <c r="B748">
        <v>747</v>
      </c>
      <c r="C748" t="s">
        <v>4245</v>
      </c>
      <c r="D748" t="s">
        <v>4246</v>
      </c>
      <c r="E748">
        <v>3</v>
      </c>
      <c r="F748" t="s">
        <v>169</v>
      </c>
      <c r="G748">
        <v>20030106</v>
      </c>
      <c r="H748" t="s">
        <v>4247</v>
      </c>
      <c r="I748" t="s">
        <v>4248</v>
      </c>
      <c r="J748" t="s">
        <v>1188</v>
      </c>
      <c r="K748" t="s">
        <v>72</v>
      </c>
      <c r="M748" s="32">
        <f>IFERROR(IF($B748="","",INDEX(所属情報!$E:$E,MATCH($A748,所属情報!$A:$A,0))),"")</f>
        <v>492189</v>
      </c>
      <c r="N748" s="175" t="str">
        <f t="shared" si="33"/>
        <v>平井　柊太 (3)</v>
      </c>
      <c r="O748" s="32" t="str">
        <f t="shared" si="34"/>
        <v>ﾋﾗｲ ｼｭｳﾀ</v>
      </c>
      <c r="P748" s="175" t="str">
        <f t="shared" si="35"/>
        <v>HIRAI Shuta (03)</v>
      </c>
      <c r="Q748" s="175" t="str">
        <f>IFERROR(IF($F748="","",INDEX(リスト!$AL:$AL,MATCH($F748,リスト!$AK:$AK,0))),"")</f>
        <v>26</v>
      </c>
      <c r="R748" s="32" t="str">
        <f>IFERROR(IF($K748="","",INDEX(リスト!$AO:$AO,MATCH($K748,リスト!$AN:$AN,0))),"")</f>
        <v>JPN</v>
      </c>
      <c r="S748" s="32" t="str">
        <f>IF($B748="","",RIGHT($G748*1000+100+COUNTIF($G$2:$G748,$G748),9))</f>
        <v>030106101</v>
      </c>
    </row>
    <row r="749" spans="1:19" ht="18" customHeight="1" x14ac:dyDescent="0.55000000000000004">
      <c r="A749" t="s">
        <v>939</v>
      </c>
      <c r="B749">
        <v>748</v>
      </c>
      <c r="C749" t="s">
        <v>4249</v>
      </c>
      <c r="D749" t="s">
        <v>4250</v>
      </c>
      <c r="E749">
        <v>3</v>
      </c>
      <c r="F749" t="s">
        <v>177</v>
      </c>
      <c r="G749">
        <v>20021218</v>
      </c>
      <c r="H749" t="s">
        <v>4251</v>
      </c>
      <c r="I749" t="s">
        <v>2058</v>
      </c>
      <c r="J749" t="s">
        <v>4252</v>
      </c>
      <c r="K749" t="s">
        <v>72</v>
      </c>
      <c r="M749" s="32">
        <f>IFERROR(IF($B749="","",INDEX(所属情報!$E:$E,MATCH($A749,所属情報!$A:$A,0))),"")</f>
        <v>492189</v>
      </c>
      <c r="N749" s="175" t="str">
        <f t="shared" si="33"/>
        <v>山口　紫童 (3)</v>
      </c>
      <c r="O749" s="32" t="str">
        <f t="shared" si="34"/>
        <v>ﾔﾏｸﾞﾁ ｼﾄﾞｳ</v>
      </c>
      <c r="P749" s="175" t="str">
        <f t="shared" si="35"/>
        <v>YAMAGUCHI Shido (02)</v>
      </c>
      <c r="Q749" s="175" t="str">
        <f>IFERROR(IF($F749="","",INDEX(リスト!$AL:$AL,MATCH($F749,リスト!$AK:$AK,0))),"")</f>
        <v>28</v>
      </c>
      <c r="R749" s="32" t="str">
        <f>IFERROR(IF($K749="","",INDEX(リスト!$AO:$AO,MATCH($K749,リスト!$AN:$AN,0))),"")</f>
        <v>JPN</v>
      </c>
      <c r="S749" s="32" t="str">
        <f>IF($B749="","",RIGHT($G749*1000+100+COUNTIF($G$2:$G749,$G749),9))</f>
        <v>021218101</v>
      </c>
    </row>
    <row r="750" spans="1:19" ht="18" customHeight="1" x14ac:dyDescent="0.55000000000000004">
      <c r="A750" t="s">
        <v>939</v>
      </c>
      <c r="B750">
        <v>749</v>
      </c>
      <c r="C750" t="s">
        <v>4253</v>
      </c>
      <c r="D750" t="s">
        <v>4254</v>
      </c>
      <c r="E750">
        <v>2</v>
      </c>
      <c r="F750" t="s">
        <v>165</v>
      </c>
      <c r="G750">
        <v>20031124</v>
      </c>
      <c r="H750" t="s">
        <v>4255</v>
      </c>
      <c r="I750" t="s">
        <v>4256</v>
      </c>
      <c r="J750" t="s">
        <v>4257</v>
      </c>
      <c r="K750" t="s">
        <v>72</v>
      </c>
      <c r="M750" s="32">
        <f>IFERROR(IF($B750="","",INDEX(所属情報!$E:$E,MATCH($A750,所属情報!$A:$A,0))),"")</f>
        <v>492189</v>
      </c>
      <c r="N750" s="175" t="str">
        <f t="shared" si="33"/>
        <v>壹岐　元太 (2)</v>
      </c>
      <c r="O750" s="32" t="str">
        <f t="shared" si="34"/>
        <v>ｲｷ ｹﾞﾝﾀ</v>
      </c>
      <c r="P750" s="175" t="str">
        <f t="shared" si="35"/>
        <v>IKI Genta (03)</v>
      </c>
      <c r="Q750" s="175" t="str">
        <f>IFERROR(IF($F750="","",INDEX(リスト!$AL:$AL,MATCH($F750,リスト!$AK:$AK,0))),"")</f>
        <v>25</v>
      </c>
      <c r="R750" s="32" t="str">
        <f>IFERROR(IF($K750="","",INDEX(リスト!$AO:$AO,MATCH($K750,リスト!$AN:$AN,0))),"")</f>
        <v>JPN</v>
      </c>
      <c r="S750" s="32" t="str">
        <f>IF($B750="","",RIGHT($G750*1000+100+COUNTIF($G$2:$G750,$G750),9))</f>
        <v>031124101</v>
      </c>
    </row>
    <row r="751" spans="1:19" ht="18" customHeight="1" x14ac:dyDescent="0.55000000000000004">
      <c r="A751" t="s">
        <v>939</v>
      </c>
      <c r="B751">
        <v>750</v>
      </c>
      <c r="C751" t="s">
        <v>4258</v>
      </c>
      <c r="D751" t="s">
        <v>4259</v>
      </c>
      <c r="E751">
        <v>2</v>
      </c>
      <c r="F751" t="s">
        <v>165</v>
      </c>
      <c r="G751">
        <v>20030428</v>
      </c>
      <c r="H751" t="s">
        <v>4260</v>
      </c>
      <c r="I751" t="s">
        <v>1222</v>
      </c>
      <c r="J751" t="s">
        <v>4164</v>
      </c>
      <c r="K751" t="s">
        <v>72</v>
      </c>
      <c r="M751" s="32">
        <f>IFERROR(IF($B751="","",INDEX(所属情報!$E:$E,MATCH($A751,所属情報!$A:$A,0))),"")</f>
        <v>492189</v>
      </c>
      <c r="N751" s="175" t="str">
        <f t="shared" si="33"/>
        <v>田中　颯 (2)</v>
      </c>
      <c r="O751" s="32" t="str">
        <f t="shared" si="34"/>
        <v>ﾀﾅｶ ﾊﾔﾃ</v>
      </c>
      <c r="P751" s="175" t="str">
        <f t="shared" si="35"/>
        <v>TANAKA Hayate (03)</v>
      </c>
      <c r="Q751" s="175" t="str">
        <f>IFERROR(IF($F751="","",INDEX(リスト!$AL:$AL,MATCH($F751,リスト!$AK:$AK,0))),"")</f>
        <v>25</v>
      </c>
      <c r="R751" s="32" t="str">
        <f>IFERROR(IF($K751="","",INDEX(リスト!$AO:$AO,MATCH($K751,リスト!$AN:$AN,0))),"")</f>
        <v>JPN</v>
      </c>
      <c r="S751" s="32" t="str">
        <f>IF($B751="","",RIGHT($G751*1000+100+COUNTIF($G$2:$G751,$G751),9))</f>
        <v>030428101</v>
      </c>
    </row>
    <row r="752" spans="1:19" ht="18" customHeight="1" x14ac:dyDescent="0.55000000000000004">
      <c r="A752" t="s">
        <v>939</v>
      </c>
      <c r="B752">
        <v>751</v>
      </c>
      <c r="C752" t="s">
        <v>4261</v>
      </c>
      <c r="D752" t="s">
        <v>4262</v>
      </c>
      <c r="E752">
        <v>2</v>
      </c>
      <c r="F752" t="s">
        <v>169</v>
      </c>
      <c r="G752">
        <v>20031004</v>
      </c>
      <c r="H752" t="s">
        <v>4263</v>
      </c>
      <c r="I752" t="s">
        <v>4264</v>
      </c>
      <c r="J752" t="s">
        <v>4106</v>
      </c>
      <c r="K752" t="s">
        <v>72</v>
      </c>
      <c r="M752" s="32">
        <f>IFERROR(IF($B752="","",INDEX(所属情報!$E:$E,MATCH($A752,所属情報!$A:$A,0))),"")</f>
        <v>492189</v>
      </c>
      <c r="N752" s="175" t="str">
        <f t="shared" si="33"/>
        <v>岡嶋　大地 (2)</v>
      </c>
      <c r="O752" s="32" t="str">
        <f t="shared" si="34"/>
        <v>ｵｶｼﾞﾏ ﾀﾞｲﾁ</v>
      </c>
      <c r="P752" s="175" t="str">
        <f t="shared" si="35"/>
        <v>OKAJIMA Daichi (03)</v>
      </c>
      <c r="Q752" s="175" t="str">
        <f>IFERROR(IF($F752="","",INDEX(リスト!$AL:$AL,MATCH($F752,リスト!$AK:$AK,0))),"")</f>
        <v>26</v>
      </c>
      <c r="R752" s="32" t="str">
        <f>IFERROR(IF($K752="","",INDEX(リスト!$AO:$AO,MATCH($K752,リスト!$AN:$AN,0))),"")</f>
        <v>JPN</v>
      </c>
      <c r="S752" s="32" t="str">
        <f>IF($B752="","",RIGHT($G752*1000+100+COUNTIF($G$2:$G752,$G752),9))</f>
        <v>031004101</v>
      </c>
    </row>
    <row r="753" spans="1:19" ht="18" customHeight="1" x14ac:dyDescent="0.55000000000000004">
      <c r="A753" t="s">
        <v>939</v>
      </c>
      <c r="B753">
        <v>752</v>
      </c>
      <c r="C753" t="s">
        <v>4265</v>
      </c>
      <c r="D753" t="s">
        <v>4266</v>
      </c>
      <c r="E753">
        <v>2</v>
      </c>
      <c r="F753" t="s">
        <v>181</v>
      </c>
      <c r="G753">
        <v>20040211</v>
      </c>
      <c r="H753" t="s">
        <v>4267</v>
      </c>
      <c r="I753" t="s">
        <v>1182</v>
      </c>
      <c r="J753" t="s">
        <v>2080</v>
      </c>
      <c r="K753" t="s">
        <v>72</v>
      </c>
      <c r="M753" s="32">
        <f>IFERROR(IF($B753="","",INDEX(所属情報!$E:$E,MATCH($A753,所属情報!$A:$A,0))),"")</f>
        <v>492189</v>
      </c>
      <c r="N753" s="175" t="str">
        <f t="shared" si="33"/>
        <v>川口　大輝 (2)</v>
      </c>
      <c r="O753" s="32" t="str">
        <f t="shared" si="34"/>
        <v>ｶﾜｸﾞﾁ ﾀﾞｲｷ</v>
      </c>
      <c r="P753" s="175" t="str">
        <f t="shared" si="35"/>
        <v>KAWAGUCHI Daiki (04)</v>
      </c>
      <c r="Q753" s="175" t="str">
        <f>IFERROR(IF($F753="","",INDEX(リスト!$AL:$AL,MATCH($F753,リスト!$AK:$AK,0))),"")</f>
        <v>29</v>
      </c>
      <c r="R753" s="32" t="str">
        <f>IFERROR(IF($K753="","",INDEX(リスト!$AO:$AO,MATCH($K753,リスト!$AN:$AN,0))),"")</f>
        <v>JPN</v>
      </c>
      <c r="S753" s="32" t="str">
        <f>IF($B753="","",RIGHT($G753*1000+100+COUNTIF($G$2:$G753,$G753),9))</f>
        <v>040211101</v>
      </c>
    </row>
    <row r="754" spans="1:19" ht="18" customHeight="1" x14ac:dyDescent="0.55000000000000004">
      <c r="A754" t="s">
        <v>939</v>
      </c>
      <c r="B754">
        <v>753</v>
      </c>
      <c r="C754" t="s">
        <v>4268</v>
      </c>
      <c r="D754" t="s">
        <v>4269</v>
      </c>
      <c r="E754">
        <v>2</v>
      </c>
      <c r="F754" t="s">
        <v>161</v>
      </c>
      <c r="G754">
        <v>20031002</v>
      </c>
      <c r="H754" t="s">
        <v>4270</v>
      </c>
      <c r="I754" t="s">
        <v>2192</v>
      </c>
      <c r="J754" t="s">
        <v>3232</v>
      </c>
      <c r="K754" t="s">
        <v>72</v>
      </c>
      <c r="M754" s="32">
        <f>IFERROR(IF($B754="","",INDEX(所属情報!$E:$E,MATCH($A754,所属情報!$A:$A,0))),"")</f>
        <v>492189</v>
      </c>
      <c r="N754" s="175" t="str">
        <f t="shared" si="33"/>
        <v>冨岡　凜太郎 (2)</v>
      </c>
      <c r="O754" s="32" t="str">
        <f t="shared" si="34"/>
        <v>ﾄﾐｵｶ ﾘﾝﾀﾛｳ</v>
      </c>
      <c r="P754" s="175" t="str">
        <f t="shared" si="35"/>
        <v>TOMIOKA Rintaro (03)</v>
      </c>
      <c r="Q754" s="175" t="str">
        <f>IFERROR(IF($F754="","",INDEX(リスト!$AL:$AL,MATCH($F754,リスト!$AK:$AK,0))),"")</f>
        <v>24</v>
      </c>
      <c r="R754" s="32" t="str">
        <f>IFERROR(IF($K754="","",INDEX(リスト!$AO:$AO,MATCH($K754,リスト!$AN:$AN,0))),"")</f>
        <v>JPN</v>
      </c>
      <c r="S754" s="32" t="str">
        <f>IF($B754="","",RIGHT($G754*1000+100+COUNTIF($G$2:$G754,$G754),9))</f>
        <v>031002103</v>
      </c>
    </row>
    <row r="755" spans="1:19" ht="18" customHeight="1" x14ac:dyDescent="0.55000000000000004">
      <c r="A755" t="s">
        <v>939</v>
      </c>
      <c r="B755">
        <v>754</v>
      </c>
      <c r="C755" t="s">
        <v>4271</v>
      </c>
      <c r="D755" t="s">
        <v>4272</v>
      </c>
      <c r="E755">
        <v>2</v>
      </c>
      <c r="F755" t="s">
        <v>165</v>
      </c>
      <c r="G755">
        <v>20040216</v>
      </c>
      <c r="H755" t="s">
        <v>4273</v>
      </c>
      <c r="I755" t="s">
        <v>4274</v>
      </c>
      <c r="J755" t="s">
        <v>1853</v>
      </c>
      <c r="K755" t="s">
        <v>72</v>
      </c>
      <c r="M755" s="32">
        <f>IFERROR(IF($B755="","",INDEX(所属情報!$E:$E,MATCH($A755,所属情報!$A:$A,0))),"")</f>
        <v>492189</v>
      </c>
      <c r="N755" s="175" t="str">
        <f t="shared" si="33"/>
        <v>辻󠄀田　幸輝 (2)</v>
      </c>
      <c r="O755" s="32" t="str">
        <f t="shared" si="34"/>
        <v>ﾂｼﾞﾀ ｺｳｷ</v>
      </c>
      <c r="P755" s="175" t="str">
        <f t="shared" si="35"/>
        <v>TSUJITA Koki (04)</v>
      </c>
      <c r="Q755" s="175" t="str">
        <f>IFERROR(IF($F755="","",INDEX(リスト!$AL:$AL,MATCH($F755,リスト!$AK:$AK,0))),"")</f>
        <v>25</v>
      </c>
      <c r="R755" s="32" t="str">
        <f>IFERROR(IF($K755="","",INDEX(リスト!$AO:$AO,MATCH($K755,リスト!$AN:$AN,0))),"")</f>
        <v>JPN</v>
      </c>
      <c r="S755" s="32" t="str">
        <f>IF($B755="","",RIGHT($G755*1000+100+COUNTIF($G$2:$G755,$G755),9))</f>
        <v>040216101</v>
      </c>
    </row>
    <row r="756" spans="1:19" ht="18" customHeight="1" x14ac:dyDescent="0.55000000000000004">
      <c r="A756" t="s">
        <v>939</v>
      </c>
      <c r="B756">
        <v>755</v>
      </c>
      <c r="C756" t="s">
        <v>4275</v>
      </c>
      <c r="D756" t="s">
        <v>4276</v>
      </c>
      <c r="E756">
        <v>4</v>
      </c>
      <c r="F756" t="s">
        <v>169</v>
      </c>
      <c r="G756">
        <v>20020312</v>
      </c>
      <c r="H756" t="s">
        <v>4277</v>
      </c>
      <c r="I756" t="s">
        <v>4278</v>
      </c>
      <c r="J756" t="s">
        <v>1359</v>
      </c>
      <c r="K756" t="s">
        <v>72</v>
      </c>
      <c r="M756" s="32">
        <f>IFERROR(IF($B756="","",INDEX(所属情報!$E:$E,MATCH($A756,所属情報!$A:$A,0))),"")</f>
        <v>492189</v>
      </c>
      <c r="N756" s="175" t="str">
        <f t="shared" si="33"/>
        <v>三原　光生 (4)</v>
      </c>
      <c r="O756" s="32" t="str">
        <f t="shared" si="34"/>
        <v>ﾐﾊﾗ ｺｳｾｲ</v>
      </c>
      <c r="P756" s="175" t="str">
        <f t="shared" si="35"/>
        <v>MIHARA Kosei (02)</v>
      </c>
      <c r="Q756" s="175" t="str">
        <f>IFERROR(IF($F756="","",INDEX(リスト!$AL:$AL,MATCH($F756,リスト!$AK:$AK,0))),"")</f>
        <v>26</v>
      </c>
      <c r="R756" s="32" t="str">
        <f>IFERROR(IF($K756="","",INDEX(リスト!$AO:$AO,MATCH($K756,リスト!$AN:$AN,0))),"")</f>
        <v>JPN</v>
      </c>
      <c r="S756" s="32" t="str">
        <f>IF($B756="","",RIGHT($G756*1000+100+COUNTIF($G$2:$G756,$G756),9))</f>
        <v>020312102</v>
      </c>
    </row>
    <row r="757" spans="1:19" ht="18" customHeight="1" x14ac:dyDescent="0.55000000000000004">
      <c r="A757" t="s">
        <v>939</v>
      </c>
      <c r="B757">
        <v>756</v>
      </c>
      <c r="C757" t="s">
        <v>4279</v>
      </c>
      <c r="D757" t="s">
        <v>4280</v>
      </c>
      <c r="E757">
        <v>4</v>
      </c>
      <c r="F757" t="s">
        <v>177</v>
      </c>
      <c r="G757">
        <v>20011126</v>
      </c>
      <c r="H757" t="s">
        <v>4281</v>
      </c>
      <c r="I757" t="s">
        <v>4282</v>
      </c>
      <c r="J757" t="s">
        <v>1756</v>
      </c>
      <c r="K757" t="s">
        <v>72</v>
      </c>
      <c r="M757" s="32">
        <f>IFERROR(IF($B757="","",INDEX(所属情報!$E:$E,MATCH($A757,所属情報!$A:$A,0))),"")</f>
        <v>492189</v>
      </c>
      <c r="N757" s="175" t="str">
        <f t="shared" si="33"/>
        <v>永森　智也 (4)</v>
      </c>
      <c r="O757" s="32" t="str">
        <f t="shared" si="34"/>
        <v>ﾅｶﾞﾓﾘ ﾄﾓﾔ</v>
      </c>
      <c r="P757" s="175" t="str">
        <f t="shared" si="35"/>
        <v>NAGAMORI Tomoya (01)</v>
      </c>
      <c r="Q757" s="175" t="str">
        <f>IFERROR(IF($F757="","",INDEX(リスト!$AL:$AL,MATCH($F757,リスト!$AK:$AK,0))),"")</f>
        <v>28</v>
      </c>
      <c r="R757" s="32" t="str">
        <f>IFERROR(IF($K757="","",INDEX(リスト!$AO:$AO,MATCH($K757,リスト!$AN:$AN,0))),"")</f>
        <v>JPN</v>
      </c>
      <c r="S757" s="32" t="str">
        <f>IF($B757="","",RIGHT($G757*1000+100+COUNTIF($G$2:$G757,$G757),9))</f>
        <v>011126101</v>
      </c>
    </row>
    <row r="758" spans="1:19" ht="18" customHeight="1" x14ac:dyDescent="0.55000000000000004">
      <c r="A758" t="s">
        <v>939</v>
      </c>
      <c r="B758">
        <v>757</v>
      </c>
      <c r="C758" t="s">
        <v>4283</v>
      </c>
      <c r="D758" t="s">
        <v>4284</v>
      </c>
      <c r="E758">
        <v>4</v>
      </c>
      <c r="F758" t="s">
        <v>173</v>
      </c>
      <c r="G758">
        <v>20011213</v>
      </c>
      <c r="H758" t="s">
        <v>4285</v>
      </c>
      <c r="I758" t="s">
        <v>4286</v>
      </c>
      <c r="J758" t="s">
        <v>1853</v>
      </c>
      <c r="K758" t="s">
        <v>72</v>
      </c>
      <c r="M758" s="32">
        <f>IFERROR(IF($B758="","",INDEX(所属情報!$E:$E,MATCH($A758,所属情報!$A:$A,0))),"")</f>
        <v>492189</v>
      </c>
      <c r="N758" s="175" t="str">
        <f t="shared" si="33"/>
        <v>塚崎　晃希 (4)</v>
      </c>
      <c r="O758" s="32" t="str">
        <f t="shared" si="34"/>
        <v>ﾂｶｻﾞｷ ｺｳｷ</v>
      </c>
      <c r="P758" s="175" t="str">
        <f t="shared" si="35"/>
        <v>TSUKAZAKI Koki (01)</v>
      </c>
      <c r="Q758" s="175" t="str">
        <f>IFERROR(IF($F758="","",INDEX(リスト!$AL:$AL,MATCH($F758,リスト!$AK:$AK,0))),"")</f>
        <v>27</v>
      </c>
      <c r="R758" s="32" t="str">
        <f>IFERROR(IF($K758="","",INDEX(リスト!$AO:$AO,MATCH($K758,リスト!$AN:$AN,0))),"")</f>
        <v>JPN</v>
      </c>
      <c r="S758" s="32" t="str">
        <f>IF($B758="","",RIGHT($G758*1000+100+COUNTIF($G$2:$G758,$G758),9))</f>
        <v>011213101</v>
      </c>
    </row>
    <row r="759" spans="1:19" ht="18" customHeight="1" x14ac:dyDescent="0.55000000000000004">
      <c r="A759" t="s">
        <v>939</v>
      </c>
      <c r="B759">
        <v>758</v>
      </c>
      <c r="C759" t="s">
        <v>4287</v>
      </c>
      <c r="D759" t="s">
        <v>4288</v>
      </c>
      <c r="E759">
        <v>4</v>
      </c>
      <c r="F759" t="s">
        <v>165</v>
      </c>
      <c r="G759">
        <v>20010726</v>
      </c>
      <c r="H759" t="s">
        <v>4289</v>
      </c>
      <c r="I759" t="s">
        <v>1543</v>
      </c>
      <c r="J759" t="s">
        <v>1938</v>
      </c>
      <c r="K759" t="s">
        <v>72</v>
      </c>
      <c r="M759" s="32">
        <f>IFERROR(IF($B759="","",INDEX(所属情報!$E:$E,MATCH($A759,所属情報!$A:$A,0))),"")</f>
        <v>492189</v>
      </c>
      <c r="N759" s="175" t="str">
        <f t="shared" si="33"/>
        <v>山本　雄大 (4)</v>
      </c>
      <c r="O759" s="32" t="str">
        <f t="shared" si="34"/>
        <v>ﾔﾏﾓﾄ ﾕｳﾀﾞｲ</v>
      </c>
      <c r="P759" s="175" t="str">
        <f t="shared" si="35"/>
        <v>YAMAMOTO Yudai (01)</v>
      </c>
      <c r="Q759" s="175" t="str">
        <f>IFERROR(IF($F759="","",INDEX(リスト!$AL:$AL,MATCH($F759,リスト!$AK:$AK,0))),"")</f>
        <v>25</v>
      </c>
      <c r="R759" s="32" t="str">
        <f>IFERROR(IF($K759="","",INDEX(リスト!$AO:$AO,MATCH($K759,リスト!$AN:$AN,0))),"")</f>
        <v>JPN</v>
      </c>
      <c r="S759" s="32" t="str">
        <f>IF($B759="","",RIGHT($G759*1000+100+COUNTIF($G$2:$G759,$G759),9))</f>
        <v>010726101</v>
      </c>
    </row>
    <row r="760" spans="1:19" ht="18" customHeight="1" x14ac:dyDescent="0.55000000000000004">
      <c r="A760" t="s">
        <v>939</v>
      </c>
      <c r="B760">
        <v>759</v>
      </c>
      <c r="C760" t="s">
        <v>4290</v>
      </c>
      <c r="D760" t="s">
        <v>4291</v>
      </c>
      <c r="E760">
        <v>3</v>
      </c>
      <c r="F760" t="s">
        <v>173</v>
      </c>
      <c r="G760">
        <v>20020803</v>
      </c>
      <c r="H760" t="s">
        <v>4292</v>
      </c>
      <c r="I760" t="s">
        <v>2873</v>
      </c>
      <c r="J760" t="s">
        <v>1810</v>
      </c>
      <c r="K760" t="s">
        <v>72</v>
      </c>
      <c r="M760" s="32">
        <f>IFERROR(IF($B760="","",INDEX(所属情報!$E:$E,MATCH($A760,所属情報!$A:$A,0))),"")</f>
        <v>492189</v>
      </c>
      <c r="N760" s="175" t="str">
        <f t="shared" si="33"/>
        <v>坂口　昇大 (3)</v>
      </c>
      <c r="O760" s="32" t="str">
        <f t="shared" si="34"/>
        <v>ｻｶｸﾞﾁ ｼｮｳﾀ</v>
      </c>
      <c r="P760" s="175" t="str">
        <f t="shared" si="35"/>
        <v>SAKAGUCHI Shota (02)</v>
      </c>
      <c r="Q760" s="175" t="str">
        <f>IFERROR(IF($F760="","",INDEX(リスト!$AL:$AL,MATCH($F760,リスト!$AK:$AK,0))),"")</f>
        <v>27</v>
      </c>
      <c r="R760" s="32" t="str">
        <f>IFERROR(IF($K760="","",INDEX(リスト!$AO:$AO,MATCH($K760,リスト!$AN:$AN,0))),"")</f>
        <v>JPN</v>
      </c>
      <c r="S760" s="32" t="str">
        <f>IF($B760="","",RIGHT($G760*1000+100+COUNTIF($G$2:$G760,$G760),9))</f>
        <v>020803101</v>
      </c>
    </row>
    <row r="761" spans="1:19" ht="18" customHeight="1" x14ac:dyDescent="0.55000000000000004">
      <c r="A761" t="s">
        <v>939</v>
      </c>
      <c r="B761">
        <v>760</v>
      </c>
      <c r="C761" t="s">
        <v>4293</v>
      </c>
      <c r="D761" t="s">
        <v>4294</v>
      </c>
      <c r="E761">
        <v>3</v>
      </c>
      <c r="F761" t="s">
        <v>169</v>
      </c>
      <c r="G761">
        <v>20020609</v>
      </c>
      <c r="H761" t="s">
        <v>4295</v>
      </c>
      <c r="I761" t="s">
        <v>4296</v>
      </c>
      <c r="J761" t="s">
        <v>3332</v>
      </c>
      <c r="K761" t="s">
        <v>72</v>
      </c>
      <c r="M761" s="32">
        <f>IFERROR(IF($B761="","",INDEX(所属情報!$E:$E,MATCH($A761,所属情報!$A:$A,0))),"")</f>
        <v>492189</v>
      </c>
      <c r="N761" s="175" t="str">
        <f t="shared" si="33"/>
        <v>富永　健心 (3)</v>
      </c>
      <c r="O761" s="32" t="str">
        <f t="shared" si="34"/>
        <v>ﾄﾐﾅｶﾞ ｹﾝｼﾝ</v>
      </c>
      <c r="P761" s="175" t="str">
        <f t="shared" si="35"/>
        <v>TOMINAGA Kenshin (02)</v>
      </c>
      <c r="Q761" s="175" t="str">
        <f>IFERROR(IF($F761="","",INDEX(リスト!$AL:$AL,MATCH($F761,リスト!$AK:$AK,0))),"")</f>
        <v>26</v>
      </c>
      <c r="R761" s="32" t="str">
        <f>IFERROR(IF($K761="","",INDEX(リスト!$AO:$AO,MATCH($K761,リスト!$AN:$AN,0))),"")</f>
        <v>JPN</v>
      </c>
      <c r="S761" s="32" t="str">
        <f>IF($B761="","",RIGHT($G761*1000+100+COUNTIF($G$2:$G761,$G761),9))</f>
        <v>020609101</v>
      </c>
    </row>
    <row r="762" spans="1:19" ht="18" customHeight="1" x14ac:dyDescent="0.55000000000000004">
      <c r="A762" t="s">
        <v>939</v>
      </c>
      <c r="B762">
        <v>761</v>
      </c>
      <c r="C762" t="s">
        <v>4297</v>
      </c>
      <c r="D762" t="s">
        <v>4298</v>
      </c>
      <c r="E762">
        <v>3</v>
      </c>
      <c r="F762" t="s">
        <v>177</v>
      </c>
      <c r="G762">
        <v>20021015</v>
      </c>
      <c r="H762" t="s">
        <v>4299</v>
      </c>
      <c r="I762" t="s">
        <v>1682</v>
      </c>
      <c r="J762" t="s">
        <v>4300</v>
      </c>
      <c r="K762" t="s">
        <v>72</v>
      </c>
      <c r="M762" s="32">
        <f>IFERROR(IF($B762="","",INDEX(所属情報!$E:$E,MATCH($A762,所属情報!$A:$A,0))),"")</f>
        <v>492189</v>
      </c>
      <c r="N762" s="175" t="str">
        <f t="shared" si="33"/>
        <v>中野　龍治 (3)</v>
      </c>
      <c r="O762" s="32" t="str">
        <f t="shared" si="34"/>
        <v>ﾅｶﾉ ﾘｭｳｼﾞ</v>
      </c>
      <c r="P762" s="175" t="str">
        <f t="shared" si="35"/>
        <v>NAKANO Ryuji (02)</v>
      </c>
      <c r="Q762" s="175" t="str">
        <f>IFERROR(IF($F762="","",INDEX(リスト!$AL:$AL,MATCH($F762,リスト!$AK:$AK,0))),"")</f>
        <v>28</v>
      </c>
      <c r="R762" s="32" t="str">
        <f>IFERROR(IF($K762="","",INDEX(リスト!$AO:$AO,MATCH($K762,リスト!$AN:$AN,0))),"")</f>
        <v>JPN</v>
      </c>
      <c r="S762" s="32" t="str">
        <f>IF($B762="","",RIGHT($G762*1000+100+COUNTIF($G$2:$G762,$G762),9))</f>
        <v>021015103</v>
      </c>
    </row>
    <row r="763" spans="1:19" ht="18" customHeight="1" x14ac:dyDescent="0.55000000000000004">
      <c r="A763" t="s">
        <v>939</v>
      </c>
      <c r="B763">
        <v>762</v>
      </c>
      <c r="C763" t="s">
        <v>4301</v>
      </c>
      <c r="D763" t="s">
        <v>4302</v>
      </c>
      <c r="E763">
        <v>3</v>
      </c>
      <c r="F763" t="s">
        <v>169</v>
      </c>
      <c r="G763">
        <v>20030105</v>
      </c>
      <c r="H763" t="s">
        <v>4303</v>
      </c>
      <c r="I763" t="s">
        <v>4304</v>
      </c>
      <c r="J763" t="s">
        <v>2768</v>
      </c>
      <c r="K763" t="s">
        <v>72</v>
      </c>
      <c r="M763" s="32">
        <f>IFERROR(IF($B763="","",INDEX(所属情報!$E:$E,MATCH($A763,所属情報!$A:$A,0))),"")</f>
        <v>492189</v>
      </c>
      <c r="N763" s="175" t="str">
        <f t="shared" si="33"/>
        <v>千田　康弘 (3)</v>
      </c>
      <c r="O763" s="32" t="str">
        <f t="shared" si="34"/>
        <v>ｾﾝﾀﾞ ﾔｽﾋﾛ</v>
      </c>
      <c r="P763" s="175" t="str">
        <f t="shared" si="35"/>
        <v>SENDA Yasuhiro (03)</v>
      </c>
      <c r="Q763" s="175" t="str">
        <f>IFERROR(IF($F763="","",INDEX(リスト!$AL:$AL,MATCH($F763,リスト!$AK:$AK,0))),"")</f>
        <v>26</v>
      </c>
      <c r="R763" s="32" t="str">
        <f>IFERROR(IF($K763="","",INDEX(リスト!$AO:$AO,MATCH($K763,リスト!$AN:$AN,0))),"")</f>
        <v>JPN</v>
      </c>
      <c r="S763" s="32" t="str">
        <f>IF($B763="","",RIGHT($G763*1000+100+COUNTIF($G$2:$G763,$G763),9))</f>
        <v>030105102</v>
      </c>
    </row>
    <row r="764" spans="1:19" ht="18" customHeight="1" x14ac:dyDescent="0.55000000000000004">
      <c r="A764" t="s">
        <v>939</v>
      </c>
      <c r="B764">
        <v>763</v>
      </c>
      <c r="C764" t="s">
        <v>4305</v>
      </c>
      <c r="D764" t="s">
        <v>4306</v>
      </c>
      <c r="E764">
        <v>2</v>
      </c>
      <c r="F764" t="s">
        <v>233</v>
      </c>
      <c r="G764">
        <v>20031130</v>
      </c>
      <c r="H764" t="s">
        <v>4307</v>
      </c>
      <c r="I764" t="s">
        <v>4308</v>
      </c>
      <c r="J764" t="s">
        <v>1737</v>
      </c>
      <c r="K764" t="s">
        <v>72</v>
      </c>
      <c r="M764" s="32">
        <f>IFERROR(IF($B764="","",INDEX(所属情報!$E:$E,MATCH($A764,所属情報!$A:$A,0))),"")</f>
        <v>492189</v>
      </c>
      <c r="N764" s="175" t="str">
        <f t="shared" si="33"/>
        <v>上戸　一真 (2)</v>
      </c>
      <c r="O764" s="32" t="str">
        <f t="shared" si="34"/>
        <v>ｶﾐﾄ ｶｽﾞﾏ</v>
      </c>
      <c r="P764" s="175" t="str">
        <f t="shared" si="35"/>
        <v>KAMITO Kazuma (03)</v>
      </c>
      <c r="Q764" s="175" t="str">
        <f>IFERROR(IF($F764="","",INDEX(リスト!$AL:$AL,MATCH($F764,リスト!$AK:$AK,0))),"")</f>
        <v>42</v>
      </c>
      <c r="R764" s="32" t="str">
        <f>IFERROR(IF($K764="","",INDEX(リスト!$AO:$AO,MATCH($K764,リスト!$AN:$AN,0))),"")</f>
        <v>JPN</v>
      </c>
      <c r="S764" s="32" t="str">
        <f>IF($B764="","",RIGHT($G764*1000+100+COUNTIF($G$2:$G764,$G764),9))</f>
        <v>031130101</v>
      </c>
    </row>
    <row r="765" spans="1:19" ht="18" customHeight="1" x14ac:dyDescent="0.55000000000000004">
      <c r="A765" t="s">
        <v>939</v>
      </c>
      <c r="B765">
        <v>764</v>
      </c>
      <c r="C765" t="s">
        <v>4309</v>
      </c>
      <c r="D765" t="s">
        <v>4310</v>
      </c>
      <c r="E765">
        <v>2</v>
      </c>
      <c r="F765" t="s">
        <v>169</v>
      </c>
      <c r="G765">
        <v>20030730</v>
      </c>
      <c r="H765" t="s">
        <v>4311</v>
      </c>
      <c r="I765" t="s">
        <v>2433</v>
      </c>
      <c r="J765" t="s">
        <v>1795</v>
      </c>
      <c r="K765" t="s">
        <v>72</v>
      </c>
      <c r="M765" s="32">
        <f>IFERROR(IF($B765="","",INDEX(所属情報!$E:$E,MATCH($A765,所属情報!$A:$A,0))),"")</f>
        <v>492189</v>
      </c>
      <c r="N765" s="175" t="str">
        <f t="shared" si="33"/>
        <v>渡邉　陽介 (2)</v>
      </c>
      <c r="O765" s="32" t="str">
        <f t="shared" si="34"/>
        <v>ﾜﾀﾅﾍﾞ ﾖｳｽｹ</v>
      </c>
      <c r="P765" s="175" t="str">
        <f t="shared" si="35"/>
        <v>WATANABE Yosuke (03)</v>
      </c>
      <c r="Q765" s="175" t="str">
        <f>IFERROR(IF($F765="","",INDEX(リスト!$AL:$AL,MATCH($F765,リスト!$AK:$AK,0))),"")</f>
        <v>26</v>
      </c>
      <c r="R765" s="32" t="str">
        <f>IFERROR(IF($K765="","",INDEX(リスト!$AO:$AO,MATCH($K765,リスト!$AN:$AN,0))),"")</f>
        <v>JPN</v>
      </c>
      <c r="S765" s="32" t="str">
        <f>IF($B765="","",RIGHT($G765*1000+100+COUNTIF($G$2:$G765,$G765),9))</f>
        <v>030730101</v>
      </c>
    </row>
    <row r="766" spans="1:19" ht="18" customHeight="1" x14ac:dyDescent="0.55000000000000004">
      <c r="A766" t="s">
        <v>939</v>
      </c>
      <c r="B766">
        <v>765</v>
      </c>
      <c r="C766" t="s">
        <v>4312</v>
      </c>
      <c r="D766" t="s">
        <v>4313</v>
      </c>
      <c r="E766">
        <v>4</v>
      </c>
      <c r="F766" t="s">
        <v>137</v>
      </c>
      <c r="G766">
        <v>20010910</v>
      </c>
      <c r="H766" t="s">
        <v>4314</v>
      </c>
      <c r="I766" t="s">
        <v>1823</v>
      </c>
      <c r="J766" t="s">
        <v>1317</v>
      </c>
      <c r="K766" t="s">
        <v>72</v>
      </c>
      <c r="M766" s="32">
        <f>IFERROR(IF($B766="","",INDEX(所属情報!$E:$E,MATCH($A766,所属情報!$A:$A,0))),"")</f>
        <v>492189</v>
      </c>
      <c r="N766" s="175" t="str">
        <f t="shared" si="33"/>
        <v>佐々木　涼介 (4)</v>
      </c>
      <c r="O766" s="32" t="str">
        <f t="shared" si="34"/>
        <v>ｻｻｷ ﾘｮｳｽｹ</v>
      </c>
      <c r="P766" s="175" t="str">
        <f t="shared" si="35"/>
        <v>SASAKI Ryosuke (01)</v>
      </c>
      <c r="Q766" s="175" t="str">
        <f>IFERROR(IF($F766="","",INDEX(リスト!$AL:$AL,MATCH($F766,リスト!$AK:$AK,0))),"")</f>
        <v>18</v>
      </c>
      <c r="R766" s="32" t="str">
        <f>IFERROR(IF($K766="","",INDEX(リスト!$AO:$AO,MATCH($K766,リスト!$AN:$AN,0))),"")</f>
        <v>JPN</v>
      </c>
      <c r="S766" s="32" t="str">
        <f>IF($B766="","",RIGHT($G766*1000+100+COUNTIF($G$2:$G766,$G766),9))</f>
        <v>010910102</v>
      </c>
    </row>
    <row r="767" spans="1:19" ht="18" customHeight="1" x14ac:dyDescent="0.55000000000000004">
      <c r="A767" t="s">
        <v>939</v>
      </c>
      <c r="B767">
        <v>766</v>
      </c>
      <c r="C767" t="s">
        <v>4315</v>
      </c>
      <c r="D767" t="s">
        <v>4316</v>
      </c>
      <c r="E767">
        <v>4</v>
      </c>
      <c r="F767" t="s">
        <v>205</v>
      </c>
      <c r="G767">
        <v>20010703</v>
      </c>
      <c r="H767" t="s">
        <v>4317</v>
      </c>
      <c r="I767" t="s">
        <v>4318</v>
      </c>
      <c r="J767" t="s">
        <v>3161</v>
      </c>
      <c r="K767" t="s">
        <v>72</v>
      </c>
      <c r="M767" s="32">
        <f>IFERROR(IF($B767="","",INDEX(所属情報!$E:$E,MATCH($A767,所属情報!$A:$A,0))),"")</f>
        <v>492189</v>
      </c>
      <c r="N767" s="175" t="str">
        <f t="shared" si="33"/>
        <v>野上　千尋 (4)</v>
      </c>
      <c r="O767" s="32" t="str">
        <f t="shared" si="34"/>
        <v>ﾉｶﾞﾐ ﾁﾋﾛ</v>
      </c>
      <c r="P767" s="175" t="str">
        <f t="shared" si="35"/>
        <v>NOGAMI Chihiro (01)</v>
      </c>
      <c r="Q767" s="175" t="str">
        <f>IFERROR(IF($F767="","",INDEX(リスト!$AL:$AL,MATCH($F767,リスト!$AK:$AK,0))),"")</f>
        <v>35</v>
      </c>
      <c r="R767" s="32" t="str">
        <f>IFERROR(IF($K767="","",INDEX(リスト!$AO:$AO,MATCH($K767,リスト!$AN:$AN,0))),"")</f>
        <v>JPN</v>
      </c>
      <c r="S767" s="32" t="str">
        <f>IF($B767="","",RIGHT($G767*1000+100+COUNTIF($G$2:$G767,$G767),9))</f>
        <v>010703101</v>
      </c>
    </row>
    <row r="768" spans="1:19" ht="18" customHeight="1" x14ac:dyDescent="0.55000000000000004">
      <c r="A768" t="s">
        <v>939</v>
      </c>
      <c r="B768">
        <v>767</v>
      </c>
      <c r="C768" t="s">
        <v>4319</v>
      </c>
      <c r="D768" t="s">
        <v>4320</v>
      </c>
      <c r="E768">
        <v>4</v>
      </c>
      <c r="F768" t="s">
        <v>213</v>
      </c>
      <c r="G768">
        <v>20010521</v>
      </c>
      <c r="H768" t="s">
        <v>4321</v>
      </c>
      <c r="I768" t="s">
        <v>2631</v>
      </c>
      <c r="J768" t="s">
        <v>4322</v>
      </c>
      <c r="K768" t="s">
        <v>72</v>
      </c>
      <c r="M768" s="32">
        <f>IFERROR(IF($B768="","",INDEX(所属情報!$E:$E,MATCH($A768,所属情報!$A:$A,0))),"")</f>
        <v>492189</v>
      </c>
      <c r="N768" s="175" t="str">
        <f t="shared" si="33"/>
        <v>大石　朝陽 (4)</v>
      </c>
      <c r="O768" s="32" t="str">
        <f t="shared" si="34"/>
        <v>ｵｵｲｼ ｱｻﾋ</v>
      </c>
      <c r="P768" s="175" t="str">
        <f t="shared" si="35"/>
        <v>OISHI Asahi (01)</v>
      </c>
      <c r="Q768" s="175" t="str">
        <f>IFERROR(IF($F768="","",INDEX(リスト!$AL:$AL,MATCH($F768,リスト!$AK:$AK,0))),"")</f>
        <v>37</v>
      </c>
      <c r="R768" s="32" t="str">
        <f>IFERROR(IF($K768="","",INDEX(リスト!$AO:$AO,MATCH($K768,リスト!$AN:$AN,0))),"")</f>
        <v>JPN</v>
      </c>
      <c r="S768" s="32" t="str">
        <f>IF($B768="","",RIGHT($G768*1000+100+COUNTIF($G$2:$G768,$G768),9))</f>
        <v>010521101</v>
      </c>
    </row>
    <row r="769" spans="1:19" ht="18" customHeight="1" x14ac:dyDescent="0.55000000000000004">
      <c r="A769" t="s">
        <v>939</v>
      </c>
      <c r="B769">
        <v>768</v>
      </c>
      <c r="C769" t="s">
        <v>4323</v>
      </c>
      <c r="D769" t="s">
        <v>4324</v>
      </c>
      <c r="E769">
        <v>4</v>
      </c>
      <c r="F769" t="s">
        <v>165</v>
      </c>
      <c r="G769">
        <v>20020120</v>
      </c>
      <c r="H769" t="s">
        <v>4325</v>
      </c>
      <c r="I769" t="s">
        <v>4326</v>
      </c>
      <c r="J769" t="s">
        <v>4327</v>
      </c>
      <c r="K769" t="s">
        <v>72</v>
      </c>
      <c r="M769" s="32">
        <f>IFERROR(IF($B769="","",INDEX(所属情報!$E:$E,MATCH($A769,所属情報!$A:$A,0))),"")</f>
        <v>492189</v>
      </c>
      <c r="N769" s="175" t="str">
        <f t="shared" si="33"/>
        <v>宮川　仁 (4)</v>
      </c>
      <c r="O769" s="32" t="str">
        <f t="shared" si="34"/>
        <v>ﾐﾔｶﾞﾜ ｼﾞﾝ</v>
      </c>
      <c r="P769" s="175" t="str">
        <f t="shared" si="35"/>
        <v>MIYAGAWA Jin (02)</v>
      </c>
      <c r="Q769" s="175" t="str">
        <f>IFERROR(IF($F769="","",INDEX(リスト!$AL:$AL,MATCH($F769,リスト!$AK:$AK,0))),"")</f>
        <v>25</v>
      </c>
      <c r="R769" s="32" t="str">
        <f>IFERROR(IF($K769="","",INDEX(リスト!$AO:$AO,MATCH($K769,リスト!$AN:$AN,0))),"")</f>
        <v>JPN</v>
      </c>
      <c r="S769" s="32" t="str">
        <f>IF($B769="","",RIGHT($G769*1000+100+COUNTIF($G$2:$G769,$G769),9))</f>
        <v>020120102</v>
      </c>
    </row>
    <row r="770" spans="1:19" ht="18" customHeight="1" x14ac:dyDescent="0.55000000000000004">
      <c r="A770" t="s">
        <v>939</v>
      </c>
      <c r="B770">
        <v>769</v>
      </c>
      <c r="C770" t="s">
        <v>4328</v>
      </c>
      <c r="D770" t="s">
        <v>4329</v>
      </c>
      <c r="E770">
        <v>4</v>
      </c>
      <c r="F770" t="s">
        <v>209</v>
      </c>
      <c r="G770">
        <v>20020325</v>
      </c>
      <c r="H770" t="s">
        <v>4330</v>
      </c>
      <c r="I770" t="s">
        <v>4331</v>
      </c>
      <c r="J770" t="s">
        <v>2080</v>
      </c>
      <c r="K770" t="s">
        <v>72</v>
      </c>
      <c r="M770" s="32">
        <f>IFERROR(IF($B770="","",INDEX(所属情報!$E:$E,MATCH($A770,所属情報!$A:$A,0))),"")</f>
        <v>492189</v>
      </c>
      <c r="N770" s="175" t="str">
        <f t="shared" si="33"/>
        <v>岸本　大樹 (4)</v>
      </c>
      <c r="O770" s="32" t="str">
        <f t="shared" si="34"/>
        <v>ｷｼﾓﾄ ﾀﾞｲｷ</v>
      </c>
      <c r="P770" s="175" t="str">
        <f t="shared" si="35"/>
        <v>KISHIMOTO Daiki (02)</v>
      </c>
      <c r="Q770" s="175" t="str">
        <f>IFERROR(IF($F770="","",INDEX(リスト!$AL:$AL,MATCH($F770,リスト!$AK:$AK,0))),"")</f>
        <v>36</v>
      </c>
      <c r="R770" s="32" t="str">
        <f>IFERROR(IF($K770="","",INDEX(リスト!$AO:$AO,MATCH($K770,リスト!$AN:$AN,0))),"")</f>
        <v>JPN</v>
      </c>
      <c r="S770" s="32" t="str">
        <f>IF($B770="","",RIGHT($G770*1000+100+COUNTIF($G$2:$G770,$G770),9))</f>
        <v>020325101</v>
      </c>
    </row>
    <row r="771" spans="1:19" ht="18" customHeight="1" x14ac:dyDescent="0.55000000000000004">
      <c r="A771" t="s">
        <v>939</v>
      </c>
      <c r="B771">
        <v>770</v>
      </c>
      <c r="C771" t="s">
        <v>4332</v>
      </c>
      <c r="D771" t="s">
        <v>4333</v>
      </c>
      <c r="E771">
        <v>3</v>
      </c>
      <c r="F771" t="s">
        <v>173</v>
      </c>
      <c r="G771">
        <v>20030303</v>
      </c>
      <c r="H771" t="s">
        <v>4334</v>
      </c>
      <c r="I771" t="s">
        <v>2058</v>
      </c>
      <c r="J771" t="s">
        <v>4335</v>
      </c>
      <c r="K771" t="s">
        <v>72</v>
      </c>
      <c r="M771" s="32">
        <f>IFERROR(IF($B771="","",INDEX(所属情報!$E:$E,MATCH($A771,所属情報!$A:$A,0))),"")</f>
        <v>492189</v>
      </c>
      <c r="N771" s="175" t="str">
        <f t="shared" ref="N771:N834" si="36">IF($C771="","",IF($E771="",$C771,$C771&amp;" ("&amp;$E771&amp;")"))</f>
        <v>山口　太誉 (3)</v>
      </c>
      <c r="O771" s="32" t="str">
        <f t="shared" ref="O771:O834" si="37">IF($D771="","",ASC($D771))</f>
        <v>ﾔﾏｸﾞﾁ ﾀｲﾖｳ</v>
      </c>
      <c r="P771" s="175" t="str">
        <f t="shared" ref="P771:P834" si="38">IF($I771="","",UPPER($I771)&amp;" "&amp;UPPER(LEFT($J771,1))&amp;LOWER(RIGHT($J771,LEN($J771)-1))&amp;" ("&amp;MID($G771,3,2)&amp;")")</f>
        <v>YAMAGUCHI Taiyo (03)</v>
      </c>
      <c r="Q771" s="175" t="str">
        <f>IFERROR(IF($F771="","",INDEX(リスト!$AL:$AL,MATCH($F771,リスト!$AK:$AK,0))),"")</f>
        <v>27</v>
      </c>
      <c r="R771" s="32" t="str">
        <f>IFERROR(IF($K771="","",INDEX(リスト!$AO:$AO,MATCH($K771,リスト!$AN:$AN,0))),"")</f>
        <v>JPN</v>
      </c>
      <c r="S771" s="32" t="str">
        <f>IF($B771="","",RIGHT($G771*1000+100+COUNTIF($G$2:$G771,$G771),9))</f>
        <v>030303101</v>
      </c>
    </row>
    <row r="772" spans="1:19" ht="18" customHeight="1" x14ac:dyDescent="0.55000000000000004">
      <c r="A772" t="s">
        <v>939</v>
      </c>
      <c r="B772">
        <v>771</v>
      </c>
      <c r="C772" t="s">
        <v>4336</v>
      </c>
      <c r="D772" t="s">
        <v>4337</v>
      </c>
      <c r="E772">
        <v>3</v>
      </c>
      <c r="F772" t="s">
        <v>169</v>
      </c>
      <c r="G772">
        <v>20020826</v>
      </c>
      <c r="H772" t="s">
        <v>4338</v>
      </c>
      <c r="I772" t="s">
        <v>4339</v>
      </c>
      <c r="J772" t="s">
        <v>3930</v>
      </c>
      <c r="K772" t="s">
        <v>72</v>
      </c>
      <c r="M772" s="32">
        <f>IFERROR(IF($B772="","",INDEX(所属情報!$E:$E,MATCH($A772,所属情報!$A:$A,0))),"")</f>
        <v>492189</v>
      </c>
      <c r="N772" s="175" t="str">
        <f t="shared" si="36"/>
        <v>小泉　成 (3)</v>
      </c>
      <c r="O772" s="32" t="str">
        <f t="shared" si="37"/>
        <v>ｺｲｽﾞﾐ ｱｷﾗ</v>
      </c>
      <c r="P772" s="175" t="str">
        <f t="shared" si="38"/>
        <v>KOIZUMI Akira (02)</v>
      </c>
      <c r="Q772" s="175" t="str">
        <f>IFERROR(IF($F772="","",INDEX(リスト!$AL:$AL,MATCH($F772,リスト!$AK:$AK,0))),"")</f>
        <v>26</v>
      </c>
      <c r="R772" s="32" t="str">
        <f>IFERROR(IF($K772="","",INDEX(リスト!$AO:$AO,MATCH($K772,リスト!$AN:$AN,0))),"")</f>
        <v>JPN</v>
      </c>
      <c r="S772" s="32" t="str">
        <f>IF($B772="","",RIGHT($G772*1000+100+COUNTIF($G$2:$G772,$G772),9))</f>
        <v>020826101</v>
      </c>
    </row>
    <row r="773" spans="1:19" ht="18" customHeight="1" x14ac:dyDescent="0.55000000000000004">
      <c r="A773" t="s">
        <v>939</v>
      </c>
      <c r="B773">
        <v>772</v>
      </c>
      <c r="C773" t="s">
        <v>4340</v>
      </c>
      <c r="D773" t="s">
        <v>4341</v>
      </c>
      <c r="E773">
        <v>3</v>
      </c>
      <c r="F773" t="s">
        <v>177</v>
      </c>
      <c r="G773">
        <v>20020502</v>
      </c>
      <c r="H773" t="s">
        <v>4342</v>
      </c>
      <c r="I773" t="s">
        <v>4343</v>
      </c>
      <c r="J773" t="s">
        <v>4344</v>
      </c>
      <c r="K773" t="s">
        <v>72</v>
      </c>
      <c r="M773" s="32">
        <f>IFERROR(IF($B773="","",INDEX(所属情報!$E:$E,MATCH($A773,所属情報!$A:$A,0))),"")</f>
        <v>492189</v>
      </c>
      <c r="N773" s="175" t="str">
        <f t="shared" si="36"/>
        <v>弓取　天喜 (3)</v>
      </c>
      <c r="O773" s="32" t="str">
        <f t="shared" si="37"/>
        <v>ﾕﾐﾄﾘ ﾃﾝｷ</v>
      </c>
      <c r="P773" s="175" t="str">
        <f t="shared" si="38"/>
        <v>YUMITORI Tenki (02)</v>
      </c>
      <c r="Q773" s="175" t="str">
        <f>IFERROR(IF($F773="","",INDEX(リスト!$AL:$AL,MATCH($F773,リスト!$AK:$AK,0))),"")</f>
        <v>28</v>
      </c>
      <c r="R773" s="32" t="str">
        <f>IFERROR(IF($K773="","",INDEX(リスト!$AO:$AO,MATCH($K773,リスト!$AN:$AN,0))),"")</f>
        <v>JPN</v>
      </c>
      <c r="S773" s="32" t="str">
        <f>IF($B773="","",RIGHT($G773*1000+100+COUNTIF($G$2:$G773,$G773),9))</f>
        <v>020502103</v>
      </c>
    </row>
    <row r="774" spans="1:19" ht="18" customHeight="1" x14ac:dyDescent="0.55000000000000004">
      <c r="A774" t="s">
        <v>939</v>
      </c>
      <c r="B774">
        <v>773</v>
      </c>
      <c r="C774" t="s">
        <v>4345</v>
      </c>
      <c r="D774" t="s">
        <v>4346</v>
      </c>
      <c r="E774">
        <v>3</v>
      </c>
      <c r="F774" t="s">
        <v>169</v>
      </c>
      <c r="G774">
        <v>20030310</v>
      </c>
      <c r="H774" t="s">
        <v>4347</v>
      </c>
      <c r="I774" t="s">
        <v>4348</v>
      </c>
      <c r="J774" t="s">
        <v>1355</v>
      </c>
      <c r="K774" t="s">
        <v>72</v>
      </c>
      <c r="M774" s="32">
        <f>IFERROR(IF($B774="","",INDEX(所属情報!$E:$E,MATCH($A774,所属情報!$A:$A,0))),"")</f>
        <v>492189</v>
      </c>
      <c r="N774" s="175" t="str">
        <f t="shared" si="36"/>
        <v>大久保　颯汰 (3)</v>
      </c>
      <c r="O774" s="32" t="str">
        <f t="shared" si="37"/>
        <v>ｵｵｸﾎﾞ ｿｳﾀ</v>
      </c>
      <c r="P774" s="175" t="str">
        <f t="shared" si="38"/>
        <v>OKUBO Sota (03)</v>
      </c>
      <c r="Q774" s="175" t="str">
        <f>IFERROR(IF($F774="","",INDEX(リスト!$AL:$AL,MATCH($F774,リスト!$AK:$AK,0))),"")</f>
        <v>26</v>
      </c>
      <c r="R774" s="32" t="str">
        <f>IFERROR(IF($K774="","",INDEX(リスト!$AO:$AO,MATCH($K774,リスト!$AN:$AN,0))),"")</f>
        <v>JPN</v>
      </c>
      <c r="S774" s="32" t="str">
        <f>IF($B774="","",RIGHT($G774*1000+100+COUNTIF($G$2:$G774,$G774),9))</f>
        <v>030310102</v>
      </c>
    </row>
    <row r="775" spans="1:19" ht="18" customHeight="1" x14ac:dyDescent="0.55000000000000004">
      <c r="A775" t="s">
        <v>939</v>
      </c>
      <c r="B775">
        <v>774</v>
      </c>
      <c r="C775" t="s">
        <v>4349</v>
      </c>
      <c r="D775" t="s">
        <v>4350</v>
      </c>
      <c r="E775">
        <v>3</v>
      </c>
      <c r="F775" t="s">
        <v>169</v>
      </c>
      <c r="G775">
        <v>20020909</v>
      </c>
      <c r="H775" t="s">
        <v>4351</v>
      </c>
      <c r="I775" t="s">
        <v>4352</v>
      </c>
      <c r="J775" t="s">
        <v>1355</v>
      </c>
      <c r="K775" t="s">
        <v>72</v>
      </c>
      <c r="M775" s="32">
        <f>IFERROR(IF($B775="","",INDEX(所属情報!$E:$E,MATCH($A775,所属情報!$A:$A,0))),"")</f>
        <v>492189</v>
      </c>
      <c r="N775" s="175" t="str">
        <f t="shared" si="36"/>
        <v>多田　颯汰 (3)</v>
      </c>
      <c r="O775" s="32" t="str">
        <f t="shared" si="37"/>
        <v>ﾀﾀﾞ ｿｳﾀ</v>
      </c>
      <c r="P775" s="175" t="str">
        <f t="shared" si="38"/>
        <v>TADA Sota (02)</v>
      </c>
      <c r="Q775" s="175" t="str">
        <f>IFERROR(IF($F775="","",INDEX(リスト!$AL:$AL,MATCH($F775,リスト!$AK:$AK,0))),"")</f>
        <v>26</v>
      </c>
      <c r="R775" s="32" t="str">
        <f>IFERROR(IF($K775="","",INDEX(リスト!$AO:$AO,MATCH($K775,リスト!$AN:$AN,0))),"")</f>
        <v>JPN</v>
      </c>
      <c r="S775" s="32" t="str">
        <f>IF($B775="","",RIGHT($G775*1000+100+COUNTIF($G$2:$G775,$G775),9))</f>
        <v>020909102</v>
      </c>
    </row>
    <row r="776" spans="1:19" ht="18" customHeight="1" x14ac:dyDescent="0.55000000000000004">
      <c r="A776" t="s">
        <v>939</v>
      </c>
      <c r="B776">
        <v>775</v>
      </c>
      <c r="C776" t="s">
        <v>4353</v>
      </c>
      <c r="D776" t="s">
        <v>4354</v>
      </c>
      <c r="E776">
        <v>3</v>
      </c>
      <c r="F776" t="s">
        <v>185</v>
      </c>
      <c r="G776">
        <v>20020514</v>
      </c>
      <c r="H776" t="s">
        <v>4355</v>
      </c>
      <c r="I776" t="s">
        <v>1232</v>
      </c>
      <c r="J776" t="s">
        <v>1853</v>
      </c>
      <c r="K776" t="s">
        <v>72</v>
      </c>
      <c r="M776" s="32">
        <f>IFERROR(IF($B776="","",INDEX(所属情報!$E:$E,MATCH($A776,所属情報!$A:$A,0))),"")</f>
        <v>492189</v>
      </c>
      <c r="N776" s="175" t="str">
        <f t="shared" si="36"/>
        <v>中村　光稀 (3)</v>
      </c>
      <c r="O776" s="32" t="str">
        <f t="shared" si="37"/>
        <v>ﾅｶﾑﾗ ｺｳｷ</v>
      </c>
      <c r="P776" s="175" t="str">
        <f t="shared" si="38"/>
        <v>NAKAMURA Koki (02)</v>
      </c>
      <c r="Q776" s="175" t="str">
        <f>IFERROR(IF($F776="","",INDEX(リスト!$AL:$AL,MATCH($F776,リスト!$AK:$AK,0))),"")</f>
        <v>30</v>
      </c>
      <c r="R776" s="32" t="str">
        <f>IFERROR(IF($K776="","",INDEX(リスト!$AO:$AO,MATCH($K776,リスト!$AN:$AN,0))),"")</f>
        <v>JPN</v>
      </c>
      <c r="S776" s="32" t="str">
        <f>IF($B776="","",RIGHT($G776*1000+100+COUNTIF($G$2:$G776,$G776),9))</f>
        <v>020514102</v>
      </c>
    </row>
    <row r="777" spans="1:19" ht="18" customHeight="1" x14ac:dyDescent="0.55000000000000004">
      <c r="A777" t="s">
        <v>939</v>
      </c>
      <c r="B777">
        <v>776</v>
      </c>
      <c r="C777" t="s">
        <v>4356</v>
      </c>
      <c r="D777" t="s">
        <v>4357</v>
      </c>
      <c r="E777">
        <v>3</v>
      </c>
      <c r="F777" t="s">
        <v>181</v>
      </c>
      <c r="G777">
        <v>20030210</v>
      </c>
      <c r="H777" t="s">
        <v>4358</v>
      </c>
      <c r="I777" t="s">
        <v>4359</v>
      </c>
      <c r="J777" t="s">
        <v>3921</v>
      </c>
      <c r="K777" t="s">
        <v>72</v>
      </c>
      <c r="M777" s="32">
        <f>IFERROR(IF($B777="","",INDEX(所属情報!$E:$E,MATCH($A777,所属情報!$A:$A,0))),"")</f>
        <v>492189</v>
      </c>
      <c r="N777" s="175" t="str">
        <f t="shared" si="36"/>
        <v>粟井　駿平 (3)</v>
      </c>
      <c r="O777" s="32" t="str">
        <f t="shared" si="37"/>
        <v>ｱﾜｲ ｼｭﾝﾍﾟｲ</v>
      </c>
      <c r="P777" s="175" t="str">
        <f t="shared" si="38"/>
        <v>AWAI Shumpei (03)</v>
      </c>
      <c r="Q777" s="175" t="str">
        <f>IFERROR(IF($F777="","",INDEX(リスト!$AL:$AL,MATCH($F777,リスト!$AK:$AK,0))),"")</f>
        <v>29</v>
      </c>
      <c r="R777" s="32" t="str">
        <f>IFERROR(IF($K777="","",INDEX(リスト!$AO:$AO,MATCH($K777,リスト!$AN:$AN,0))),"")</f>
        <v>JPN</v>
      </c>
      <c r="S777" s="32" t="str">
        <f>IF($B777="","",RIGHT($G777*1000+100+COUNTIF($G$2:$G777,$G777),9))</f>
        <v>030210102</v>
      </c>
    </row>
    <row r="778" spans="1:19" ht="18" customHeight="1" x14ac:dyDescent="0.55000000000000004">
      <c r="A778" t="s">
        <v>939</v>
      </c>
      <c r="B778">
        <v>777</v>
      </c>
      <c r="C778" t="s">
        <v>4360</v>
      </c>
      <c r="D778" t="s">
        <v>4361</v>
      </c>
      <c r="E778">
        <v>3</v>
      </c>
      <c r="F778" t="s">
        <v>165</v>
      </c>
      <c r="G778">
        <v>20020423</v>
      </c>
      <c r="H778" t="s">
        <v>4362</v>
      </c>
      <c r="I778" t="s">
        <v>1291</v>
      </c>
      <c r="J778" t="s">
        <v>1661</v>
      </c>
      <c r="K778" t="s">
        <v>72</v>
      </c>
      <c r="M778" s="32">
        <f>IFERROR(IF($B778="","",INDEX(所属情報!$E:$E,MATCH($A778,所属情報!$A:$A,0))),"")</f>
        <v>492189</v>
      </c>
      <c r="N778" s="175" t="str">
        <f t="shared" si="36"/>
        <v>小嶋　郁依斗 (3)</v>
      </c>
      <c r="O778" s="32" t="str">
        <f t="shared" si="37"/>
        <v>ｺｼﾞﾏ ｶｲﾄ</v>
      </c>
      <c r="P778" s="175" t="str">
        <f t="shared" si="38"/>
        <v>KOJIMA Kaito (02)</v>
      </c>
      <c r="Q778" s="175" t="str">
        <f>IFERROR(IF($F778="","",INDEX(リスト!$AL:$AL,MATCH($F778,リスト!$AK:$AK,0))),"")</f>
        <v>25</v>
      </c>
      <c r="R778" s="32" t="str">
        <f>IFERROR(IF($K778="","",INDEX(リスト!$AO:$AO,MATCH($K778,リスト!$AN:$AN,0))),"")</f>
        <v>JPN</v>
      </c>
      <c r="S778" s="32" t="str">
        <f>IF($B778="","",RIGHT($G778*1000+100+COUNTIF($G$2:$G778,$G778),9))</f>
        <v>020423102</v>
      </c>
    </row>
    <row r="779" spans="1:19" ht="18" customHeight="1" x14ac:dyDescent="0.55000000000000004">
      <c r="A779" t="s">
        <v>939</v>
      </c>
      <c r="B779">
        <v>778</v>
      </c>
      <c r="C779" t="s">
        <v>4363</v>
      </c>
      <c r="D779" t="s">
        <v>4364</v>
      </c>
      <c r="E779">
        <v>3</v>
      </c>
      <c r="F779" t="s">
        <v>165</v>
      </c>
      <c r="G779">
        <v>20020704</v>
      </c>
      <c r="H779" t="s">
        <v>4365</v>
      </c>
      <c r="I779" t="s">
        <v>4366</v>
      </c>
      <c r="J779" t="s">
        <v>1272</v>
      </c>
      <c r="K779" t="s">
        <v>72</v>
      </c>
      <c r="M779" s="32">
        <f>IFERROR(IF($B779="","",INDEX(所属情報!$E:$E,MATCH($A779,所属情報!$A:$A,0))),"")</f>
        <v>492189</v>
      </c>
      <c r="N779" s="175" t="str">
        <f t="shared" si="36"/>
        <v>杉本　和己 (3)</v>
      </c>
      <c r="O779" s="32" t="str">
        <f t="shared" si="37"/>
        <v>ｽｷﾞﾓﾄ ｶｽﾞｷ</v>
      </c>
      <c r="P779" s="175" t="str">
        <f t="shared" si="38"/>
        <v>SUGIMOTO Kazuki (02)</v>
      </c>
      <c r="Q779" s="175" t="str">
        <f>IFERROR(IF($F779="","",INDEX(リスト!$AL:$AL,MATCH($F779,リスト!$AK:$AK,0))),"")</f>
        <v>25</v>
      </c>
      <c r="R779" s="32" t="str">
        <f>IFERROR(IF($K779="","",INDEX(リスト!$AO:$AO,MATCH($K779,リスト!$AN:$AN,0))),"")</f>
        <v>JPN</v>
      </c>
      <c r="S779" s="32" t="str">
        <f>IF($B779="","",RIGHT($G779*1000+100+COUNTIF($G$2:$G779,$G779),9))</f>
        <v>020704102</v>
      </c>
    </row>
    <row r="780" spans="1:19" ht="18" customHeight="1" x14ac:dyDescent="0.55000000000000004">
      <c r="A780" t="s">
        <v>939</v>
      </c>
      <c r="B780">
        <v>779</v>
      </c>
      <c r="C780" t="s">
        <v>4367</v>
      </c>
      <c r="D780" t="s">
        <v>4368</v>
      </c>
      <c r="E780">
        <v>2</v>
      </c>
      <c r="F780" t="s">
        <v>197</v>
      </c>
      <c r="G780">
        <v>20031001</v>
      </c>
      <c r="H780" t="s">
        <v>4369</v>
      </c>
      <c r="I780" t="s">
        <v>4370</v>
      </c>
      <c r="J780" t="s">
        <v>1223</v>
      </c>
      <c r="K780" t="s">
        <v>72</v>
      </c>
      <c r="M780" s="32">
        <f>IFERROR(IF($B780="","",INDEX(所属情報!$E:$E,MATCH($A780,所属情報!$A:$A,0))),"")</f>
        <v>492189</v>
      </c>
      <c r="N780" s="175" t="str">
        <f t="shared" si="36"/>
        <v>庵地　祐希 (2)</v>
      </c>
      <c r="O780" s="32" t="str">
        <f t="shared" si="37"/>
        <v>ｱﾝﾁ ﾕｳｷ</v>
      </c>
      <c r="P780" s="175" t="str">
        <f t="shared" si="38"/>
        <v>ANCHI Yuki (03)</v>
      </c>
      <c r="Q780" s="175" t="str">
        <f>IFERROR(IF($F780="","",INDEX(リスト!$AL:$AL,MATCH($F780,リスト!$AK:$AK,0))),"")</f>
        <v>33</v>
      </c>
      <c r="R780" s="32" t="str">
        <f>IFERROR(IF($K780="","",INDEX(リスト!$AO:$AO,MATCH($K780,リスト!$AN:$AN,0))),"")</f>
        <v>JPN</v>
      </c>
      <c r="S780" s="32" t="str">
        <f>IF($B780="","",RIGHT($G780*1000+100+COUNTIF($G$2:$G780,$G780),9))</f>
        <v>031001101</v>
      </c>
    </row>
    <row r="781" spans="1:19" ht="18" customHeight="1" x14ac:dyDescent="0.55000000000000004">
      <c r="A781" t="s">
        <v>939</v>
      </c>
      <c r="B781">
        <v>780</v>
      </c>
      <c r="C781" t="s">
        <v>4371</v>
      </c>
      <c r="D781" t="s">
        <v>4372</v>
      </c>
      <c r="E781">
        <v>2</v>
      </c>
      <c r="F781" t="s">
        <v>201</v>
      </c>
      <c r="G781">
        <v>20031006</v>
      </c>
      <c r="H781" t="s">
        <v>4373</v>
      </c>
      <c r="I781" t="s">
        <v>4374</v>
      </c>
      <c r="J781" t="s">
        <v>4252</v>
      </c>
      <c r="K781" t="s">
        <v>72</v>
      </c>
      <c r="M781" s="32">
        <f>IFERROR(IF($B781="","",INDEX(所属情報!$E:$E,MATCH($A781,所属情報!$A:$A,0))),"")</f>
        <v>492189</v>
      </c>
      <c r="N781" s="175" t="str">
        <f t="shared" si="36"/>
        <v>内海　師童 (2)</v>
      </c>
      <c r="O781" s="32" t="str">
        <f t="shared" si="37"/>
        <v>ｳﾂﾐ ｼﾄﾞｳ</v>
      </c>
      <c r="P781" s="175" t="str">
        <f t="shared" si="38"/>
        <v>UTSUMI Shido (03)</v>
      </c>
      <c r="Q781" s="175" t="str">
        <f>IFERROR(IF($F781="","",INDEX(リスト!$AL:$AL,MATCH($F781,リスト!$AK:$AK,0))),"")</f>
        <v>34</v>
      </c>
      <c r="R781" s="32" t="str">
        <f>IFERROR(IF($K781="","",INDEX(リスト!$AO:$AO,MATCH($K781,リスト!$AN:$AN,0))),"")</f>
        <v>JPN</v>
      </c>
      <c r="S781" s="32" t="str">
        <f>IF($B781="","",RIGHT($G781*1000+100+COUNTIF($G$2:$G781,$G781),9))</f>
        <v>031006103</v>
      </c>
    </row>
    <row r="782" spans="1:19" ht="18" customHeight="1" x14ac:dyDescent="0.55000000000000004">
      <c r="A782" t="s">
        <v>939</v>
      </c>
      <c r="B782">
        <v>781</v>
      </c>
      <c r="C782" t="s">
        <v>4375</v>
      </c>
      <c r="D782" t="s">
        <v>4376</v>
      </c>
      <c r="E782">
        <v>2</v>
      </c>
      <c r="F782" t="s">
        <v>173</v>
      </c>
      <c r="G782">
        <v>20040128</v>
      </c>
      <c r="H782" t="s">
        <v>4377</v>
      </c>
      <c r="I782" t="s">
        <v>2927</v>
      </c>
      <c r="J782" t="s">
        <v>1489</v>
      </c>
      <c r="K782" t="s">
        <v>72</v>
      </c>
      <c r="M782" s="32">
        <f>IFERROR(IF($B782="","",INDEX(所属情報!$E:$E,MATCH($A782,所属情報!$A:$A,0))),"")</f>
        <v>492189</v>
      </c>
      <c r="N782" s="175" t="str">
        <f t="shared" si="36"/>
        <v>木下　太成 (2)</v>
      </c>
      <c r="O782" s="32" t="str">
        <f t="shared" si="37"/>
        <v>ｷﾉｼﾀ ﾀｲｾｲ</v>
      </c>
      <c r="P782" s="175" t="str">
        <f t="shared" si="38"/>
        <v>KINOSHITA Taisei (04)</v>
      </c>
      <c r="Q782" s="175" t="str">
        <f>IFERROR(IF($F782="","",INDEX(リスト!$AL:$AL,MATCH($F782,リスト!$AK:$AK,0))),"")</f>
        <v>27</v>
      </c>
      <c r="R782" s="32" t="str">
        <f>IFERROR(IF($K782="","",INDEX(リスト!$AO:$AO,MATCH($K782,リスト!$AN:$AN,0))),"")</f>
        <v>JPN</v>
      </c>
      <c r="S782" s="32" t="str">
        <f>IF($B782="","",RIGHT($G782*1000+100+COUNTIF($G$2:$G782,$G782),9))</f>
        <v>040128101</v>
      </c>
    </row>
    <row r="783" spans="1:19" ht="18" customHeight="1" x14ac:dyDescent="0.55000000000000004">
      <c r="A783" t="s">
        <v>939</v>
      </c>
      <c r="B783">
        <v>782</v>
      </c>
      <c r="C783" t="s">
        <v>4378</v>
      </c>
      <c r="D783" t="s">
        <v>4379</v>
      </c>
      <c r="E783">
        <v>2</v>
      </c>
      <c r="F783" t="s">
        <v>221</v>
      </c>
      <c r="G783">
        <v>20031013</v>
      </c>
      <c r="H783" t="s">
        <v>4380</v>
      </c>
      <c r="I783" t="s">
        <v>3556</v>
      </c>
      <c r="J783" t="s">
        <v>1899</v>
      </c>
      <c r="K783" t="s">
        <v>72</v>
      </c>
      <c r="M783" s="32">
        <f>IFERROR(IF($B783="","",INDEX(所属情報!$E:$E,MATCH($A783,所属情報!$A:$A,0))),"")</f>
        <v>492189</v>
      </c>
      <c r="N783" s="175" t="str">
        <f t="shared" si="36"/>
        <v>久保　明央人 (2)</v>
      </c>
      <c r="O783" s="32" t="str">
        <f t="shared" si="37"/>
        <v>ｸﾎﾞ ｱｵﾄ</v>
      </c>
      <c r="P783" s="175" t="str">
        <f t="shared" si="38"/>
        <v>KUBO Aoto (03)</v>
      </c>
      <c r="Q783" s="175" t="str">
        <f>IFERROR(IF($F783="","",INDEX(リスト!$AL:$AL,MATCH($F783,リスト!$AK:$AK,0))),"")</f>
        <v>39</v>
      </c>
      <c r="R783" s="32" t="str">
        <f>IFERROR(IF($K783="","",INDEX(リスト!$AO:$AO,MATCH($K783,リスト!$AN:$AN,0))),"")</f>
        <v>JPN</v>
      </c>
      <c r="S783" s="32" t="str">
        <f>IF($B783="","",RIGHT($G783*1000+100+COUNTIF($G$2:$G783,$G783),9))</f>
        <v>031013101</v>
      </c>
    </row>
    <row r="784" spans="1:19" ht="18" customHeight="1" x14ac:dyDescent="0.55000000000000004">
      <c r="A784" t="s">
        <v>939</v>
      </c>
      <c r="B784">
        <v>783</v>
      </c>
      <c r="C784" t="s">
        <v>4381</v>
      </c>
      <c r="D784" t="s">
        <v>4382</v>
      </c>
      <c r="E784">
        <v>2</v>
      </c>
      <c r="F784" t="s">
        <v>201</v>
      </c>
      <c r="G784">
        <v>20030822</v>
      </c>
      <c r="H784" t="s">
        <v>4383</v>
      </c>
      <c r="I784" t="s">
        <v>4384</v>
      </c>
      <c r="J784" t="s">
        <v>2080</v>
      </c>
      <c r="K784" t="s">
        <v>72</v>
      </c>
      <c r="M784" s="32">
        <f>IFERROR(IF($B784="","",INDEX(所属情報!$E:$E,MATCH($A784,所属情報!$A:$A,0))),"")</f>
        <v>492189</v>
      </c>
      <c r="N784" s="175" t="str">
        <f t="shared" si="36"/>
        <v>桒田　大樹 (2)</v>
      </c>
      <c r="O784" s="32" t="str">
        <f t="shared" si="37"/>
        <v>ｸﾜﾀ ﾀﾞｲｷ</v>
      </c>
      <c r="P784" s="175" t="str">
        <f t="shared" si="38"/>
        <v>KUWATA Daiki (03)</v>
      </c>
      <c r="Q784" s="175" t="str">
        <f>IFERROR(IF($F784="","",INDEX(リスト!$AL:$AL,MATCH($F784,リスト!$AK:$AK,0))),"")</f>
        <v>34</v>
      </c>
      <c r="R784" s="32" t="str">
        <f>IFERROR(IF($K784="","",INDEX(リスト!$AO:$AO,MATCH($K784,リスト!$AN:$AN,0))),"")</f>
        <v>JPN</v>
      </c>
      <c r="S784" s="32" t="str">
        <f>IF($B784="","",RIGHT($G784*1000+100+COUNTIF($G$2:$G784,$G784),9))</f>
        <v>030822102</v>
      </c>
    </row>
    <row r="785" spans="1:19" ht="18" customHeight="1" x14ac:dyDescent="0.55000000000000004">
      <c r="A785" t="s">
        <v>939</v>
      </c>
      <c r="B785">
        <v>784</v>
      </c>
      <c r="C785" t="s">
        <v>4385</v>
      </c>
      <c r="D785" t="s">
        <v>4386</v>
      </c>
      <c r="E785">
        <v>2</v>
      </c>
      <c r="F785" t="s">
        <v>177</v>
      </c>
      <c r="G785">
        <v>20031024</v>
      </c>
      <c r="H785" t="s">
        <v>4387</v>
      </c>
      <c r="I785" t="s">
        <v>2110</v>
      </c>
      <c r="J785" t="s">
        <v>4388</v>
      </c>
      <c r="K785" t="s">
        <v>72</v>
      </c>
      <c r="M785" s="32">
        <f>IFERROR(IF($B785="","",INDEX(所属情報!$E:$E,MATCH($A785,所属情報!$A:$A,0))),"")</f>
        <v>492189</v>
      </c>
      <c r="N785" s="175" t="str">
        <f t="shared" si="36"/>
        <v>鈴木　優一郎 (2)</v>
      </c>
      <c r="O785" s="32" t="str">
        <f t="shared" si="37"/>
        <v>ｽｽﾞｷ ﾕｳｲﾁﾛｳ</v>
      </c>
      <c r="P785" s="175" t="str">
        <f t="shared" si="38"/>
        <v>SUZUKI Yuichiro (03)</v>
      </c>
      <c r="Q785" s="175" t="str">
        <f>IFERROR(IF($F785="","",INDEX(リスト!$AL:$AL,MATCH($F785,リスト!$AK:$AK,0))),"")</f>
        <v>28</v>
      </c>
      <c r="R785" s="32" t="str">
        <f>IFERROR(IF($K785="","",INDEX(リスト!$AO:$AO,MATCH($K785,リスト!$AN:$AN,0))),"")</f>
        <v>JPN</v>
      </c>
      <c r="S785" s="32" t="str">
        <f>IF($B785="","",RIGHT($G785*1000+100+COUNTIF($G$2:$G785,$G785),9))</f>
        <v>031024101</v>
      </c>
    </row>
    <row r="786" spans="1:19" ht="18" customHeight="1" x14ac:dyDescent="0.55000000000000004">
      <c r="A786" t="s">
        <v>939</v>
      </c>
      <c r="B786">
        <v>785</v>
      </c>
      <c r="C786" t="s">
        <v>4389</v>
      </c>
      <c r="D786" t="s">
        <v>4390</v>
      </c>
      <c r="E786">
        <v>2</v>
      </c>
      <c r="F786" t="s">
        <v>169</v>
      </c>
      <c r="G786">
        <v>20030514</v>
      </c>
      <c r="H786" t="s">
        <v>4391</v>
      </c>
      <c r="I786" t="s">
        <v>1311</v>
      </c>
      <c r="J786" t="s">
        <v>1512</v>
      </c>
      <c r="K786" t="s">
        <v>72</v>
      </c>
      <c r="M786" s="32">
        <f>IFERROR(IF($B786="","",INDEX(所属情報!$E:$E,MATCH($A786,所属情報!$A:$A,0))),"")</f>
        <v>492189</v>
      </c>
      <c r="N786" s="175" t="str">
        <f t="shared" si="36"/>
        <v>武内　里賢 (2)</v>
      </c>
      <c r="O786" s="32" t="str">
        <f t="shared" si="37"/>
        <v>ﾀｹｳﾁ ｻﾄｼ</v>
      </c>
      <c r="P786" s="175" t="str">
        <f t="shared" si="38"/>
        <v>TAKEUCHI Satoshi (03)</v>
      </c>
      <c r="Q786" s="175" t="str">
        <f>IFERROR(IF($F786="","",INDEX(リスト!$AL:$AL,MATCH($F786,リスト!$AK:$AK,0))),"")</f>
        <v>26</v>
      </c>
      <c r="R786" s="32" t="str">
        <f>IFERROR(IF($K786="","",INDEX(リスト!$AO:$AO,MATCH($K786,リスト!$AN:$AN,0))),"")</f>
        <v>JPN</v>
      </c>
      <c r="S786" s="32" t="str">
        <f>IF($B786="","",RIGHT($G786*1000+100+COUNTIF($G$2:$G786,$G786),9))</f>
        <v>030514103</v>
      </c>
    </row>
    <row r="787" spans="1:19" ht="18" customHeight="1" x14ac:dyDescent="0.55000000000000004">
      <c r="A787" t="s">
        <v>939</v>
      </c>
      <c r="B787">
        <v>786</v>
      </c>
      <c r="C787" t="s">
        <v>4392</v>
      </c>
      <c r="D787" t="s">
        <v>4393</v>
      </c>
      <c r="E787">
        <v>2</v>
      </c>
      <c r="F787" t="s">
        <v>181</v>
      </c>
      <c r="G787">
        <v>20040314</v>
      </c>
      <c r="H787" t="s">
        <v>4394</v>
      </c>
      <c r="I787" t="s">
        <v>4395</v>
      </c>
      <c r="J787" t="s">
        <v>1223</v>
      </c>
      <c r="K787" t="s">
        <v>72</v>
      </c>
      <c r="M787" s="32">
        <f>IFERROR(IF($B787="","",INDEX(所属情報!$E:$E,MATCH($A787,所属情報!$A:$A,0))),"")</f>
        <v>492189</v>
      </c>
      <c r="N787" s="175" t="str">
        <f t="shared" si="36"/>
        <v>米田　勇輝 (2)</v>
      </c>
      <c r="O787" s="32" t="str">
        <f t="shared" si="37"/>
        <v>ﾖﾈﾀﾞ ﾕｳｷ</v>
      </c>
      <c r="P787" s="175" t="str">
        <f t="shared" si="38"/>
        <v>YONEDA Yuki (04)</v>
      </c>
      <c r="Q787" s="175" t="str">
        <f>IFERROR(IF($F787="","",INDEX(リスト!$AL:$AL,MATCH($F787,リスト!$AK:$AK,0))),"")</f>
        <v>29</v>
      </c>
      <c r="R787" s="32" t="str">
        <f>IFERROR(IF($K787="","",INDEX(リスト!$AO:$AO,MATCH($K787,リスト!$AN:$AN,0))),"")</f>
        <v>JPN</v>
      </c>
      <c r="S787" s="32" t="str">
        <f>IF($B787="","",RIGHT($G787*1000+100+COUNTIF($G$2:$G787,$G787),9))</f>
        <v>040314101</v>
      </c>
    </row>
    <row r="788" spans="1:19" ht="18" customHeight="1" x14ac:dyDescent="0.55000000000000004">
      <c r="A788" t="s">
        <v>939</v>
      </c>
      <c r="B788">
        <v>787</v>
      </c>
      <c r="C788" t="s">
        <v>4396</v>
      </c>
      <c r="D788" t="s">
        <v>4397</v>
      </c>
      <c r="E788">
        <v>2</v>
      </c>
      <c r="F788" t="s">
        <v>177</v>
      </c>
      <c r="G788">
        <v>20031018</v>
      </c>
      <c r="H788" t="s">
        <v>4398</v>
      </c>
      <c r="I788" t="s">
        <v>1433</v>
      </c>
      <c r="J788" t="s">
        <v>1760</v>
      </c>
      <c r="K788" t="s">
        <v>72</v>
      </c>
      <c r="M788" s="32">
        <f>IFERROR(IF($B788="","",INDEX(所属情報!$E:$E,MATCH($A788,所属情報!$A:$A,0))),"")</f>
        <v>492189</v>
      </c>
      <c r="N788" s="175" t="str">
        <f t="shared" si="36"/>
        <v>西村　稜太 (2)</v>
      </c>
      <c r="O788" s="32" t="str">
        <f t="shared" si="37"/>
        <v>ﾆｼﾑﾗ ﾘｮｳﾀ</v>
      </c>
      <c r="P788" s="175" t="str">
        <f t="shared" si="38"/>
        <v>NISHIMURA Ryota (03)</v>
      </c>
      <c r="Q788" s="175" t="str">
        <f>IFERROR(IF($F788="","",INDEX(リスト!$AL:$AL,MATCH($F788,リスト!$AK:$AK,0))),"")</f>
        <v>28</v>
      </c>
      <c r="R788" s="32" t="str">
        <f>IFERROR(IF($K788="","",INDEX(リスト!$AO:$AO,MATCH($K788,リスト!$AN:$AN,0))),"")</f>
        <v>JPN</v>
      </c>
      <c r="S788" s="32" t="str">
        <f>IF($B788="","",RIGHT($G788*1000+100+COUNTIF($G$2:$G788,$G788),9))</f>
        <v>031018101</v>
      </c>
    </row>
    <row r="789" spans="1:19" ht="18" customHeight="1" x14ac:dyDescent="0.55000000000000004">
      <c r="A789" t="s">
        <v>939</v>
      </c>
      <c r="B789">
        <v>788</v>
      </c>
      <c r="C789" t="s">
        <v>4399</v>
      </c>
      <c r="D789" t="s">
        <v>4400</v>
      </c>
      <c r="E789">
        <v>2</v>
      </c>
      <c r="F789" t="s">
        <v>221</v>
      </c>
      <c r="G789">
        <v>20031106</v>
      </c>
      <c r="H789" t="s">
        <v>4401</v>
      </c>
      <c r="I789" t="s">
        <v>4402</v>
      </c>
      <c r="J789" t="s">
        <v>4403</v>
      </c>
      <c r="K789" t="s">
        <v>72</v>
      </c>
      <c r="M789" s="32">
        <f>IFERROR(IF($B789="","",INDEX(所属情報!$E:$E,MATCH($A789,所属情報!$A:$A,0))),"")</f>
        <v>492189</v>
      </c>
      <c r="N789" s="175" t="str">
        <f t="shared" si="36"/>
        <v>倉松　健 (2)</v>
      </c>
      <c r="O789" s="32" t="str">
        <f t="shared" si="37"/>
        <v>ｸﾗﾏﾂ ｹﾝ</v>
      </c>
      <c r="P789" s="175" t="str">
        <f t="shared" si="38"/>
        <v>KURAMATSU Ken (03)</v>
      </c>
      <c r="Q789" s="175" t="str">
        <f>IFERROR(IF($F789="","",INDEX(リスト!$AL:$AL,MATCH($F789,リスト!$AK:$AK,0))),"")</f>
        <v>39</v>
      </c>
      <c r="R789" s="32" t="str">
        <f>IFERROR(IF($K789="","",INDEX(リスト!$AO:$AO,MATCH($K789,リスト!$AN:$AN,0))),"")</f>
        <v>JPN</v>
      </c>
      <c r="S789" s="32" t="str">
        <f>IF($B789="","",RIGHT($G789*1000+100+COUNTIF($G$2:$G789,$G789),9))</f>
        <v>031106101</v>
      </c>
    </row>
    <row r="790" spans="1:19" ht="18" customHeight="1" x14ac:dyDescent="0.55000000000000004">
      <c r="A790" t="s">
        <v>939</v>
      </c>
      <c r="B790">
        <v>789</v>
      </c>
      <c r="C790" t="s">
        <v>4404</v>
      </c>
      <c r="D790" t="s">
        <v>4405</v>
      </c>
      <c r="E790">
        <v>2</v>
      </c>
      <c r="F790" t="s">
        <v>197</v>
      </c>
      <c r="G790">
        <v>20031123</v>
      </c>
      <c r="H790" t="s">
        <v>4406</v>
      </c>
      <c r="I790" t="s">
        <v>1589</v>
      </c>
      <c r="J790" t="s">
        <v>1494</v>
      </c>
      <c r="K790" t="s">
        <v>72</v>
      </c>
      <c r="M790" s="32">
        <f>IFERROR(IF($B790="","",INDEX(所属情報!$E:$E,MATCH($A790,所属情報!$A:$A,0))),"")</f>
        <v>492189</v>
      </c>
      <c r="N790" s="175" t="str">
        <f t="shared" si="36"/>
        <v>藤原　悠月 (2)</v>
      </c>
      <c r="O790" s="32" t="str">
        <f t="shared" si="37"/>
        <v>ﾌｼﾞﾜﾗ ﾕﾂﾞｷ</v>
      </c>
      <c r="P790" s="175" t="str">
        <f t="shared" si="38"/>
        <v>FUJIWARA Yuzuki (03)</v>
      </c>
      <c r="Q790" s="175" t="str">
        <f>IFERROR(IF($F790="","",INDEX(リスト!$AL:$AL,MATCH($F790,リスト!$AK:$AK,0))),"")</f>
        <v>33</v>
      </c>
      <c r="R790" s="32" t="str">
        <f>IFERROR(IF($K790="","",INDEX(リスト!$AO:$AO,MATCH($K790,リスト!$AN:$AN,0))),"")</f>
        <v>JPN</v>
      </c>
      <c r="S790" s="32" t="str">
        <f>IF($B790="","",RIGHT($G790*1000+100+COUNTIF($G$2:$G790,$G790),9))</f>
        <v>031123103</v>
      </c>
    </row>
    <row r="791" spans="1:19" ht="18" customHeight="1" x14ac:dyDescent="0.55000000000000004">
      <c r="A791" t="s">
        <v>939</v>
      </c>
      <c r="B791">
        <v>790</v>
      </c>
      <c r="C791" t="s">
        <v>4407</v>
      </c>
      <c r="D791" t="s">
        <v>4408</v>
      </c>
      <c r="E791">
        <v>2</v>
      </c>
      <c r="F791" t="s">
        <v>197</v>
      </c>
      <c r="G791">
        <v>20030613</v>
      </c>
      <c r="H791" t="s">
        <v>4409</v>
      </c>
      <c r="I791" t="s">
        <v>4410</v>
      </c>
      <c r="J791" t="s">
        <v>4411</v>
      </c>
      <c r="K791" t="s">
        <v>72</v>
      </c>
      <c r="M791" s="32">
        <f>IFERROR(IF($B791="","",INDEX(所属情報!$E:$E,MATCH($A791,所属情報!$A:$A,0))),"")</f>
        <v>492189</v>
      </c>
      <c r="N791" s="175" t="str">
        <f t="shared" si="36"/>
        <v>西濱　充 (2)</v>
      </c>
      <c r="O791" s="32" t="str">
        <f t="shared" si="37"/>
        <v>ﾆｼﾊﾏ ﾐﾂﾙ</v>
      </c>
      <c r="P791" s="175" t="str">
        <f t="shared" si="38"/>
        <v>NISHIHAMA Mitsuru (03)</v>
      </c>
      <c r="Q791" s="175" t="str">
        <f>IFERROR(IF($F791="","",INDEX(リスト!$AL:$AL,MATCH($F791,リスト!$AK:$AK,0))),"")</f>
        <v>33</v>
      </c>
      <c r="R791" s="32" t="str">
        <f>IFERROR(IF($K791="","",INDEX(リスト!$AO:$AO,MATCH($K791,リスト!$AN:$AN,0))),"")</f>
        <v>JPN</v>
      </c>
      <c r="S791" s="32" t="str">
        <f>IF($B791="","",RIGHT($G791*1000+100+COUNTIF($G$2:$G791,$G791),9))</f>
        <v>030613102</v>
      </c>
    </row>
    <row r="792" spans="1:19" ht="18" customHeight="1" x14ac:dyDescent="0.55000000000000004">
      <c r="A792" t="s">
        <v>939</v>
      </c>
      <c r="B792">
        <v>791</v>
      </c>
      <c r="C792" t="s">
        <v>4412</v>
      </c>
      <c r="D792" t="s">
        <v>4413</v>
      </c>
      <c r="E792">
        <v>2</v>
      </c>
      <c r="F792" t="s">
        <v>169</v>
      </c>
      <c r="G792">
        <v>20031102</v>
      </c>
      <c r="H792" t="s">
        <v>4414</v>
      </c>
      <c r="I792" t="s">
        <v>1903</v>
      </c>
      <c r="J792" t="s">
        <v>4415</v>
      </c>
      <c r="K792" t="s">
        <v>72</v>
      </c>
      <c r="M792" s="32">
        <f>IFERROR(IF($B792="","",INDEX(所属情報!$E:$E,MATCH($A792,所属情報!$A:$A,0))),"")</f>
        <v>492189</v>
      </c>
      <c r="N792" s="175" t="str">
        <f t="shared" si="36"/>
        <v>福本　陸晴 (2)</v>
      </c>
      <c r="O792" s="32" t="str">
        <f t="shared" si="37"/>
        <v>ﾌｸﾓﾄ ﾘﾊﾞ</v>
      </c>
      <c r="P792" s="175" t="str">
        <f t="shared" si="38"/>
        <v>FUKUMOTO Riba (03)</v>
      </c>
      <c r="Q792" s="175" t="str">
        <f>IFERROR(IF($F792="","",INDEX(リスト!$AL:$AL,MATCH($F792,リスト!$AK:$AK,0))),"")</f>
        <v>26</v>
      </c>
      <c r="R792" s="32" t="str">
        <f>IFERROR(IF($K792="","",INDEX(リスト!$AO:$AO,MATCH($K792,リスト!$AN:$AN,0))),"")</f>
        <v>JPN</v>
      </c>
      <c r="S792" s="32" t="str">
        <f>IF($B792="","",RIGHT($G792*1000+100+COUNTIF($G$2:$G792,$G792),9))</f>
        <v>031102101</v>
      </c>
    </row>
    <row r="793" spans="1:19" ht="18" customHeight="1" x14ac:dyDescent="0.55000000000000004">
      <c r="A793" t="s">
        <v>939</v>
      </c>
      <c r="B793">
        <v>792</v>
      </c>
      <c r="C793" t="s">
        <v>4416</v>
      </c>
      <c r="D793" t="s">
        <v>4417</v>
      </c>
      <c r="E793">
        <v>2</v>
      </c>
      <c r="F793" t="s">
        <v>185</v>
      </c>
      <c r="G793">
        <v>20031118</v>
      </c>
      <c r="H793" t="s">
        <v>4418</v>
      </c>
      <c r="I793" t="s">
        <v>3172</v>
      </c>
      <c r="J793" t="s">
        <v>4419</v>
      </c>
      <c r="K793" t="s">
        <v>72</v>
      </c>
      <c r="M793" s="32">
        <f>IFERROR(IF($B793="","",INDEX(所属情報!$E:$E,MATCH($A793,所属情報!$A:$A,0))),"")</f>
        <v>492189</v>
      </c>
      <c r="N793" s="175" t="str">
        <f t="shared" si="36"/>
        <v>野崎　景勝 (2)</v>
      </c>
      <c r="O793" s="32" t="str">
        <f t="shared" si="37"/>
        <v>ﾉｻﾞｷ ｶｹﾞｶﾂ</v>
      </c>
      <c r="P793" s="175" t="str">
        <f t="shared" si="38"/>
        <v>NOZAKI Kagekatsu (03)</v>
      </c>
      <c r="Q793" s="175" t="str">
        <f>IFERROR(IF($F793="","",INDEX(リスト!$AL:$AL,MATCH($F793,リスト!$AK:$AK,0))),"")</f>
        <v>30</v>
      </c>
      <c r="R793" s="32" t="str">
        <f>IFERROR(IF($K793="","",INDEX(リスト!$AO:$AO,MATCH($K793,リスト!$AN:$AN,0))),"")</f>
        <v>JPN</v>
      </c>
      <c r="S793" s="32" t="str">
        <f>IF($B793="","",RIGHT($G793*1000+100+COUNTIF($G$2:$G793,$G793),9))</f>
        <v>031118102</v>
      </c>
    </row>
    <row r="794" spans="1:19" ht="18" customHeight="1" x14ac:dyDescent="0.55000000000000004">
      <c r="A794" t="s">
        <v>939</v>
      </c>
      <c r="B794">
        <v>793</v>
      </c>
      <c r="C794" t="s">
        <v>4420</v>
      </c>
      <c r="D794" t="s">
        <v>4421</v>
      </c>
      <c r="E794">
        <v>2</v>
      </c>
      <c r="F794" t="s">
        <v>165</v>
      </c>
      <c r="G794">
        <v>20010622</v>
      </c>
      <c r="H794" t="s">
        <v>4422</v>
      </c>
      <c r="I794" t="s">
        <v>4423</v>
      </c>
      <c r="J794" t="s">
        <v>1217</v>
      </c>
      <c r="K794" t="s">
        <v>72</v>
      </c>
      <c r="M794" s="32">
        <f>IFERROR(IF($B794="","",INDEX(所属情報!$E:$E,MATCH($A794,所属情報!$A:$A,0))),"")</f>
        <v>492189</v>
      </c>
      <c r="N794" s="175" t="str">
        <f t="shared" si="36"/>
        <v>寺村　滉平 (2)</v>
      </c>
      <c r="O794" s="32" t="str">
        <f t="shared" si="37"/>
        <v>ﾃﾗﾑﾗ ｺｳﾍｲ</v>
      </c>
      <c r="P794" s="175" t="str">
        <f t="shared" si="38"/>
        <v>TERAMURA Kohei (01)</v>
      </c>
      <c r="Q794" s="175" t="str">
        <f>IFERROR(IF($F794="","",INDEX(リスト!$AL:$AL,MATCH($F794,リスト!$AK:$AK,0))),"")</f>
        <v>25</v>
      </c>
      <c r="R794" s="32" t="str">
        <f>IFERROR(IF($K794="","",INDEX(リスト!$AO:$AO,MATCH($K794,リスト!$AN:$AN,0))),"")</f>
        <v>JPN</v>
      </c>
      <c r="S794" s="32" t="str">
        <f>IF($B794="","",RIGHT($G794*1000+100+COUNTIF($G$2:$G794,$G794),9))</f>
        <v>010622101</v>
      </c>
    </row>
    <row r="795" spans="1:19" ht="18" customHeight="1" x14ac:dyDescent="0.55000000000000004">
      <c r="A795" t="s">
        <v>939</v>
      </c>
      <c r="B795">
        <v>794</v>
      </c>
      <c r="C795" t="s">
        <v>4424</v>
      </c>
      <c r="D795" t="s">
        <v>4425</v>
      </c>
      <c r="E795">
        <v>2</v>
      </c>
      <c r="F795" t="s">
        <v>181</v>
      </c>
      <c r="G795">
        <v>20040112</v>
      </c>
      <c r="H795" t="s">
        <v>4426</v>
      </c>
      <c r="I795" t="s">
        <v>1339</v>
      </c>
      <c r="J795" t="s">
        <v>1471</v>
      </c>
      <c r="K795" t="s">
        <v>72</v>
      </c>
      <c r="M795" s="32">
        <f>IFERROR(IF($B795="","",INDEX(所属情報!$E:$E,MATCH($A795,所属情報!$A:$A,0))),"")</f>
        <v>492189</v>
      </c>
      <c r="N795" s="175" t="str">
        <f t="shared" si="36"/>
        <v>中谷　優斗 (2)</v>
      </c>
      <c r="O795" s="32" t="str">
        <f t="shared" si="37"/>
        <v>ﾅｶﾀﾆ ﾕｳﾄ</v>
      </c>
      <c r="P795" s="175" t="str">
        <f t="shared" si="38"/>
        <v>NAKATANI Yuto (04)</v>
      </c>
      <c r="Q795" s="175" t="str">
        <f>IFERROR(IF($F795="","",INDEX(リスト!$AL:$AL,MATCH($F795,リスト!$AK:$AK,0))),"")</f>
        <v>29</v>
      </c>
      <c r="R795" s="32" t="str">
        <f>IFERROR(IF($K795="","",INDEX(リスト!$AO:$AO,MATCH($K795,リスト!$AN:$AN,0))),"")</f>
        <v>JPN</v>
      </c>
      <c r="S795" s="32" t="str">
        <f>IF($B795="","",RIGHT($G795*1000+100+COUNTIF($G$2:$G795,$G795),9))</f>
        <v>040112102</v>
      </c>
    </row>
    <row r="796" spans="1:19" ht="18" customHeight="1" x14ac:dyDescent="0.55000000000000004">
      <c r="A796" t="s">
        <v>939</v>
      </c>
      <c r="B796">
        <v>795</v>
      </c>
      <c r="C796" t="s">
        <v>4427</v>
      </c>
      <c r="D796" t="s">
        <v>4428</v>
      </c>
      <c r="E796">
        <v>2</v>
      </c>
      <c r="F796" t="s">
        <v>205</v>
      </c>
      <c r="G796">
        <v>20030725</v>
      </c>
      <c r="H796" t="s">
        <v>4429</v>
      </c>
      <c r="I796" t="s">
        <v>1543</v>
      </c>
      <c r="J796" t="s">
        <v>1217</v>
      </c>
      <c r="K796" t="s">
        <v>72</v>
      </c>
      <c r="M796" s="32">
        <f>IFERROR(IF($B796="","",INDEX(所属情報!$E:$E,MATCH($A796,所属情報!$A:$A,0))),"")</f>
        <v>492189</v>
      </c>
      <c r="N796" s="175" t="str">
        <f t="shared" si="36"/>
        <v>山本　浩平 (2)</v>
      </c>
      <c r="O796" s="32" t="str">
        <f t="shared" si="37"/>
        <v>ﾔﾏﾓﾄ ｺｳﾍｲ</v>
      </c>
      <c r="P796" s="175" t="str">
        <f t="shared" si="38"/>
        <v>YAMAMOTO Kohei (03)</v>
      </c>
      <c r="Q796" s="175" t="str">
        <f>IFERROR(IF($F796="","",INDEX(リスト!$AL:$AL,MATCH($F796,リスト!$AK:$AK,0))),"")</f>
        <v>35</v>
      </c>
      <c r="R796" s="32" t="str">
        <f>IFERROR(IF($K796="","",INDEX(リスト!$AO:$AO,MATCH($K796,リスト!$AN:$AN,0))),"")</f>
        <v>JPN</v>
      </c>
      <c r="S796" s="32" t="str">
        <f>IF($B796="","",RIGHT($G796*1000+100+COUNTIF($G$2:$G796,$G796),9))</f>
        <v>030725102</v>
      </c>
    </row>
    <row r="797" spans="1:19" ht="18" customHeight="1" x14ac:dyDescent="0.55000000000000004">
      <c r="A797" t="s">
        <v>939</v>
      </c>
      <c r="B797">
        <v>796</v>
      </c>
      <c r="C797" t="s">
        <v>4430</v>
      </c>
      <c r="D797" t="s">
        <v>4431</v>
      </c>
      <c r="E797">
        <v>1</v>
      </c>
      <c r="F797" t="s">
        <v>165</v>
      </c>
      <c r="G797">
        <v>20040416</v>
      </c>
      <c r="H797" t="s">
        <v>4432</v>
      </c>
      <c r="I797" t="s">
        <v>3720</v>
      </c>
      <c r="J797" t="s">
        <v>1471</v>
      </c>
      <c r="K797" t="s">
        <v>72</v>
      </c>
      <c r="M797" s="32">
        <f>IFERROR(IF($B797="","",INDEX(所属情報!$E:$E,MATCH($A797,所属情報!$A:$A,0))),"")</f>
        <v>492189</v>
      </c>
      <c r="N797" s="175" t="str">
        <f t="shared" si="36"/>
        <v>冨田　悠斗 (1)</v>
      </c>
      <c r="O797" s="32" t="str">
        <f t="shared" si="37"/>
        <v>ﾄﾐﾀ ﾕｳﾄ</v>
      </c>
      <c r="P797" s="175" t="str">
        <f t="shared" si="38"/>
        <v>TOMITA Yuto (04)</v>
      </c>
      <c r="Q797" s="175" t="str">
        <f>IFERROR(IF($F797="","",INDEX(リスト!$AL:$AL,MATCH($F797,リスト!$AK:$AK,0))),"")</f>
        <v>25</v>
      </c>
      <c r="R797" s="32" t="str">
        <f>IFERROR(IF($K797="","",INDEX(リスト!$AO:$AO,MATCH($K797,リスト!$AN:$AN,0))),"")</f>
        <v>JPN</v>
      </c>
      <c r="S797" s="32" t="str">
        <f>IF($B797="","",RIGHT($G797*1000+100+COUNTIF($G$2:$G797,$G797),9))</f>
        <v>040416101</v>
      </c>
    </row>
    <row r="798" spans="1:19" ht="18" customHeight="1" x14ac:dyDescent="0.55000000000000004">
      <c r="A798" t="s">
        <v>939</v>
      </c>
      <c r="B798">
        <v>797</v>
      </c>
      <c r="C798" t="s">
        <v>4433</v>
      </c>
      <c r="D798" t="s">
        <v>4434</v>
      </c>
      <c r="E798">
        <v>1</v>
      </c>
      <c r="F798" t="s">
        <v>181</v>
      </c>
      <c r="G798">
        <v>20040907</v>
      </c>
      <c r="H798" t="s">
        <v>4435</v>
      </c>
      <c r="I798" t="s">
        <v>4436</v>
      </c>
      <c r="J798" t="s">
        <v>1390</v>
      </c>
      <c r="K798" t="s">
        <v>72</v>
      </c>
      <c r="M798" s="32">
        <f>IFERROR(IF($B798="","",INDEX(所属情報!$E:$E,MATCH($A798,所属情報!$A:$A,0))),"")</f>
        <v>492189</v>
      </c>
      <c r="N798" s="175" t="str">
        <f t="shared" si="36"/>
        <v>福西　伸哉 (1)</v>
      </c>
      <c r="O798" s="32" t="str">
        <f t="shared" si="37"/>
        <v>ﾌｸﾆｼ ｼﾝﾔ</v>
      </c>
      <c r="P798" s="175" t="str">
        <f t="shared" si="38"/>
        <v>FUKUNISHI Shinya (04)</v>
      </c>
      <c r="Q798" s="175" t="str">
        <f>IFERROR(IF($F798="","",INDEX(リスト!$AL:$AL,MATCH($F798,リスト!$AK:$AK,0))),"")</f>
        <v>29</v>
      </c>
      <c r="R798" s="32" t="str">
        <f>IFERROR(IF($K798="","",INDEX(リスト!$AO:$AO,MATCH($K798,リスト!$AN:$AN,0))),"")</f>
        <v>JPN</v>
      </c>
      <c r="S798" s="32" t="str">
        <f>IF($B798="","",RIGHT($G798*1000+100+COUNTIF($G$2:$G798,$G798),9))</f>
        <v>040907103</v>
      </c>
    </row>
    <row r="799" spans="1:19" ht="18" customHeight="1" x14ac:dyDescent="0.55000000000000004">
      <c r="A799" t="s">
        <v>939</v>
      </c>
      <c r="B799">
        <v>798</v>
      </c>
      <c r="C799" t="s">
        <v>4437</v>
      </c>
      <c r="D799" t="s">
        <v>4438</v>
      </c>
      <c r="E799">
        <v>1</v>
      </c>
      <c r="F799" t="s">
        <v>217</v>
      </c>
      <c r="G799">
        <v>20041122</v>
      </c>
      <c r="H799" t="s">
        <v>4439</v>
      </c>
      <c r="I799" t="s">
        <v>4440</v>
      </c>
      <c r="J799" t="s">
        <v>4441</v>
      </c>
      <c r="K799" t="s">
        <v>72</v>
      </c>
      <c r="M799" s="32">
        <f>IFERROR(IF($B799="","",INDEX(所属情報!$E:$E,MATCH($A799,所属情報!$A:$A,0))),"")</f>
        <v>492189</v>
      </c>
      <c r="N799" s="175" t="str">
        <f t="shared" si="36"/>
        <v>磯淵　圭一郎 (1)</v>
      </c>
      <c r="O799" s="32" t="str">
        <f t="shared" si="37"/>
        <v>ｲｿﾌﾞﾁ ｹｲｲﾁﾛｳ</v>
      </c>
      <c r="P799" s="175" t="str">
        <f t="shared" si="38"/>
        <v>ISOBUCHI Keiichiro (04)</v>
      </c>
      <c r="Q799" s="175" t="str">
        <f>IFERROR(IF($F799="","",INDEX(リスト!$AL:$AL,MATCH($F799,リスト!$AK:$AK,0))),"")</f>
        <v>38</v>
      </c>
      <c r="R799" s="32" t="str">
        <f>IFERROR(IF($K799="","",INDEX(リスト!$AO:$AO,MATCH($K799,リスト!$AN:$AN,0))),"")</f>
        <v>JPN</v>
      </c>
      <c r="S799" s="32" t="str">
        <f>IF($B799="","",RIGHT($G799*1000+100+COUNTIF($G$2:$G799,$G799),9))</f>
        <v>041122101</v>
      </c>
    </row>
    <row r="800" spans="1:19" ht="18" customHeight="1" x14ac:dyDescent="0.55000000000000004">
      <c r="A800" t="s">
        <v>939</v>
      </c>
      <c r="B800">
        <v>799</v>
      </c>
      <c r="C800" t="s">
        <v>4442</v>
      </c>
      <c r="D800" t="s">
        <v>4443</v>
      </c>
      <c r="E800">
        <v>1</v>
      </c>
      <c r="F800" t="s">
        <v>169</v>
      </c>
      <c r="G800">
        <v>20041201</v>
      </c>
      <c r="H800" t="s">
        <v>4444</v>
      </c>
      <c r="I800" t="s">
        <v>1409</v>
      </c>
      <c r="J800" t="s">
        <v>4445</v>
      </c>
      <c r="K800" t="s">
        <v>72</v>
      </c>
      <c r="M800" s="32">
        <f>IFERROR(IF($B800="","",INDEX(所属情報!$E:$E,MATCH($A800,所属情報!$A:$A,0))),"")</f>
        <v>492189</v>
      </c>
      <c r="N800" s="175" t="str">
        <f t="shared" si="36"/>
        <v>松本　太良 (1)</v>
      </c>
      <c r="O800" s="32" t="str">
        <f t="shared" si="37"/>
        <v>ﾏﾂﾓﾄ ﾀｲﾗ</v>
      </c>
      <c r="P800" s="175" t="str">
        <f t="shared" si="38"/>
        <v>MATSUMOTO Taira (04)</v>
      </c>
      <c r="Q800" s="175" t="str">
        <f>IFERROR(IF($F800="","",INDEX(リスト!$AL:$AL,MATCH($F800,リスト!$AK:$AK,0))),"")</f>
        <v>26</v>
      </c>
      <c r="R800" s="32" t="str">
        <f>IFERROR(IF($K800="","",INDEX(リスト!$AO:$AO,MATCH($K800,リスト!$AN:$AN,0))),"")</f>
        <v>JPN</v>
      </c>
      <c r="S800" s="32" t="str">
        <f>IF($B800="","",RIGHT($G800*1000+100+COUNTIF($G$2:$G800,$G800),9))</f>
        <v>041201101</v>
      </c>
    </row>
    <row r="801" spans="1:19" ht="18" customHeight="1" x14ac:dyDescent="0.55000000000000004">
      <c r="A801" t="s">
        <v>939</v>
      </c>
      <c r="B801">
        <v>800</v>
      </c>
      <c r="C801" t="s">
        <v>4446</v>
      </c>
      <c r="D801" t="s">
        <v>4447</v>
      </c>
      <c r="E801">
        <v>1</v>
      </c>
      <c r="F801" t="s">
        <v>177</v>
      </c>
      <c r="G801">
        <v>20041209</v>
      </c>
      <c r="H801" t="s">
        <v>4448</v>
      </c>
      <c r="I801" t="s">
        <v>4449</v>
      </c>
      <c r="J801" t="s">
        <v>4450</v>
      </c>
      <c r="K801" t="s">
        <v>72</v>
      </c>
      <c r="M801" s="32">
        <f>IFERROR(IF($B801="","",INDEX(所属情報!$E:$E,MATCH($A801,所属情報!$A:$A,0))),"")</f>
        <v>492189</v>
      </c>
      <c r="N801" s="175" t="str">
        <f t="shared" si="36"/>
        <v>郷　颯冴 (1)</v>
      </c>
      <c r="O801" s="32" t="str">
        <f t="shared" si="37"/>
        <v>ｺﾞｳ ｿｳｶﾞ</v>
      </c>
      <c r="P801" s="175" t="str">
        <f t="shared" si="38"/>
        <v>GO Soga (04)</v>
      </c>
      <c r="Q801" s="175" t="str">
        <f>IFERROR(IF($F801="","",INDEX(リスト!$AL:$AL,MATCH($F801,リスト!$AK:$AK,0))),"")</f>
        <v>28</v>
      </c>
      <c r="R801" s="32" t="str">
        <f>IFERROR(IF($K801="","",INDEX(リスト!$AO:$AO,MATCH($K801,リスト!$AN:$AN,0))),"")</f>
        <v>JPN</v>
      </c>
      <c r="S801" s="32" t="str">
        <f>IF($B801="","",RIGHT($G801*1000+100+COUNTIF($G$2:$G801,$G801),9))</f>
        <v>041209101</v>
      </c>
    </row>
    <row r="802" spans="1:19" ht="18" customHeight="1" x14ac:dyDescent="0.55000000000000004">
      <c r="A802" t="s">
        <v>939</v>
      </c>
      <c r="B802">
        <v>801</v>
      </c>
      <c r="C802" t="s">
        <v>4451</v>
      </c>
      <c r="D802" t="s">
        <v>4452</v>
      </c>
      <c r="E802">
        <v>1</v>
      </c>
      <c r="F802" t="s">
        <v>153</v>
      </c>
      <c r="G802">
        <v>20040818</v>
      </c>
      <c r="H802" t="s">
        <v>4453</v>
      </c>
      <c r="I802" t="s">
        <v>2482</v>
      </c>
      <c r="J802" t="s">
        <v>4454</v>
      </c>
      <c r="K802" t="s">
        <v>72</v>
      </c>
      <c r="M802" s="32">
        <f>IFERROR(IF($B802="","",INDEX(所属情報!$E:$E,MATCH($A802,所属情報!$A:$A,0))),"")</f>
        <v>492189</v>
      </c>
      <c r="N802" s="175" t="str">
        <f t="shared" si="36"/>
        <v>杉山　跳馬 (1)</v>
      </c>
      <c r="O802" s="32" t="str">
        <f t="shared" si="37"/>
        <v>ｽｷﾞﾔﾏ ﾁｮｳﾏ</v>
      </c>
      <c r="P802" s="175" t="str">
        <f t="shared" si="38"/>
        <v>SUGIYAMA Choma (04)</v>
      </c>
      <c r="Q802" s="175" t="str">
        <f>IFERROR(IF($F802="","",INDEX(リスト!$AL:$AL,MATCH($F802,リスト!$AK:$AK,0))),"")</f>
        <v>22</v>
      </c>
      <c r="R802" s="32" t="str">
        <f>IFERROR(IF($K802="","",INDEX(リスト!$AO:$AO,MATCH($K802,リスト!$AN:$AN,0))),"")</f>
        <v>JPN</v>
      </c>
      <c r="S802" s="32" t="str">
        <f>IF($B802="","",RIGHT($G802*1000+100+COUNTIF($G$2:$G802,$G802),9))</f>
        <v>040818101</v>
      </c>
    </row>
    <row r="803" spans="1:19" ht="18" customHeight="1" x14ac:dyDescent="0.55000000000000004">
      <c r="A803" t="s">
        <v>939</v>
      </c>
      <c r="B803">
        <v>802</v>
      </c>
      <c r="C803" t="s">
        <v>4455</v>
      </c>
      <c r="D803" t="s">
        <v>4456</v>
      </c>
      <c r="E803">
        <v>1</v>
      </c>
      <c r="F803" t="s">
        <v>165</v>
      </c>
      <c r="G803">
        <v>20050111</v>
      </c>
      <c r="H803" t="s">
        <v>4457</v>
      </c>
      <c r="I803" t="s">
        <v>4458</v>
      </c>
      <c r="J803" t="s">
        <v>1760</v>
      </c>
      <c r="K803" t="s">
        <v>72</v>
      </c>
      <c r="M803" s="32">
        <f>IFERROR(IF($B803="","",INDEX(所属情報!$E:$E,MATCH($A803,所属情報!$A:$A,0))),"")</f>
        <v>492189</v>
      </c>
      <c r="N803" s="175" t="str">
        <f t="shared" si="36"/>
        <v>嶋渡　涼太 (1)</v>
      </c>
      <c r="O803" s="32" t="str">
        <f t="shared" si="37"/>
        <v>ｼﾏﾄﾞ ﾘｮｳﾀ</v>
      </c>
      <c r="P803" s="175" t="str">
        <f t="shared" si="38"/>
        <v>SHIMADO Ryota (05)</v>
      </c>
      <c r="Q803" s="175" t="str">
        <f>IFERROR(IF($F803="","",INDEX(リスト!$AL:$AL,MATCH($F803,リスト!$AK:$AK,0))),"")</f>
        <v>25</v>
      </c>
      <c r="R803" s="32" t="str">
        <f>IFERROR(IF($K803="","",INDEX(リスト!$AO:$AO,MATCH($K803,リスト!$AN:$AN,0))),"")</f>
        <v>JPN</v>
      </c>
      <c r="S803" s="32" t="str">
        <f>IF($B803="","",RIGHT($G803*1000+100+COUNTIF($G$2:$G803,$G803),9))</f>
        <v>050111101</v>
      </c>
    </row>
    <row r="804" spans="1:19" ht="18" customHeight="1" x14ac:dyDescent="0.55000000000000004">
      <c r="A804" t="s">
        <v>939</v>
      </c>
      <c r="B804">
        <v>803</v>
      </c>
      <c r="C804" t="s">
        <v>4459</v>
      </c>
      <c r="D804" t="s">
        <v>4460</v>
      </c>
      <c r="E804">
        <v>1</v>
      </c>
      <c r="F804" t="s">
        <v>181</v>
      </c>
      <c r="G804">
        <v>20040825</v>
      </c>
      <c r="H804" t="s">
        <v>4461</v>
      </c>
      <c r="I804" t="s">
        <v>4462</v>
      </c>
      <c r="J804" t="s">
        <v>2080</v>
      </c>
      <c r="K804" t="s">
        <v>72</v>
      </c>
      <c r="M804" s="32">
        <f>IFERROR(IF($B804="","",INDEX(所属情報!$E:$E,MATCH($A804,所属情報!$A:$A,0))),"")</f>
        <v>492189</v>
      </c>
      <c r="N804" s="175" t="str">
        <f t="shared" si="36"/>
        <v>東　大樹 (1)</v>
      </c>
      <c r="O804" s="32" t="str">
        <f t="shared" si="37"/>
        <v>ｱｽﾞﾏ ﾀﾞｲｷ</v>
      </c>
      <c r="P804" s="175" t="str">
        <f t="shared" si="38"/>
        <v>AZUMA Daiki (04)</v>
      </c>
      <c r="Q804" s="175" t="str">
        <f>IFERROR(IF($F804="","",INDEX(リスト!$AL:$AL,MATCH($F804,リスト!$AK:$AK,0))),"")</f>
        <v>29</v>
      </c>
      <c r="R804" s="32" t="str">
        <f>IFERROR(IF($K804="","",INDEX(リスト!$AO:$AO,MATCH($K804,リスト!$AN:$AN,0))),"")</f>
        <v>JPN</v>
      </c>
      <c r="S804" s="32" t="str">
        <f>IF($B804="","",RIGHT($G804*1000+100+COUNTIF($G$2:$G804,$G804),9))</f>
        <v>040825101</v>
      </c>
    </row>
    <row r="805" spans="1:19" ht="18" customHeight="1" x14ac:dyDescent="0.55000000000000004">
      <c r="A805" t="s">
        <v>939</v>
      </c>
      <c r="B805">
        <v>804</v>
      </c>
      <c r="C805" t="s">
        <v>4463</v>
      </c>
      <c r="D805" t="s">
        <v>4464</v>
      </c>
      <c r="E805">
        <v>1</v>
      </c>
      <c r="F805" t="s">
        <v>177</v>
      </c>
      <c r="G805">
        <v>20040623</v>
      </c>
      <c r="H805" t="s">
        <v>4465</v>
      </c>
      <c r="I805" t="s">
        <v>2404</v>
      </c>
      <c r="J805" t="s">
        <v>1651</v>
      </c>
      <c r="K805" t="s">
        <v>72</v>
      </c>
      <c r="M805" s="32">
        <f>IFERROR(IF($B805="","",INDEX(所属情報!$E:$E,MATCH($A805,所属情報!$A:$A,0))),"")</f>
        <v>492189</v>
      </c>
      <c r="N805" s="175" t="str">
        <f t="shared" si="36"/>
        <v>市川　隼 (1)</v>
      </c>
      <c r="O805" s="32" t="str">
        <f t="shared" si="37"/>
        <v>ｲﾁｶﾜ ﾊﾔﾄ</v>
      </c>
      <c r="P805" s="175" t="str">
        <f t="shared" si="38"/>
        <v>ICHIKAWA Hayato (04)</v>
      </c>
      <c r="Q805" s="175" t="str">
        <f>IFERROR(IF($F805="","",INDEX(リスト!$AL:$AL,MATCH($F805,リスト!$AK:$AK,0))),"")</f>
        <v>28</v>
      </c>
      <c r="R805" s="32" t="str">
        <f>IFERROR(IF($K805="","",INDEX(リスト!$AO:$AO,MATCH($K805,リスト!$AN:$AN,0))),"")</f>
        <v>JPN</v>
      </c>
      <c r="S805" s="32" t="str">
        <f>IF($B805="","",RIGHT($G805*1000+100+COUNTIF($G$2:$G805,$G805),9))</f>
        <v>040623102</v>
      </c>
    </row>
    <row r="806" spans="1:19" ht="18" customHeight="1" x14ac:dyDescent="0.55000000000000004">
      <c r="A806" t="s">
        <v>939</v>
      </c>
      <c r="B806">
        <v>805</v>
      </c>
      <c r="C806" t="s">
        <v>4466</v>
      </c>
      <c r="D806" t="s">
        <v>4467</v>
      </c>
      <c r="E806">
        <v>1</v>
      </c>
      <c r="F806" t="s">
        <v>185</v>
      </c>
      <c r="G806">
        <v>20041021</v>
      </c>
      <c r="H806" t="s">
        <v>4468</v>
      </c>
      <c r="I806" t="s">
        <v>4469</v>
      </c>
      <c r="J806" t="s">
        <v>1485</v>
      </c>
      <c r="K806" t="s">
        <v>72</v>
      </c>
      <c r="M806" s="32">
        <f>IFERROR(IF($B806="","",INDEX(所属情報!$E:$E,MATCH($A806,所属情報!$A:$A,0))),"")</f>
        <v>492189</v>
      </c>
      <c r="N806" s="175" t="str">
        <f t="shared" si="36"/>
        <v>岩城　結太 (1)</v>
      </c>
      <c r="O806" s="32" t="str">
        <f t="shared" si="37"/>
        <v>ｲﾜｷ ﾕｳﾀ</v>
      </c>
      <c r="P806" s="175" t="str">
        <f t="shared" si="38"/>
        <v>IWAKI Yuta (04)</v>
      </c>
      <c r="Q806" s="175" t="str">
        <f>IFERROR(IF($F806="","",INDEX(リスト!$AL:$AL,MATCH($F806,リスト!$AK:$AK,0))),"")</f>
        <v>30</v>
      </c>
      <c r="R806" s="32" t="str">
        <f>IFERROR(IF($K806="","",INDEX(リスト!$AO:$AO,MATCH($K806,リスト!$AN:$AN,0))),"")</f>
        <v>JPN</v>
      </c>
      <c r="S806" s="32" t="str">
        <f>IF($B806="","",RIGHT($G806*1000+100+COUNTIF($G$2:$G806,$G806),9))</f>
        <v>041021101</v>
      </c>
    </row>
    <row r="807" spans="1:19" ht="18" customHeight="1" x14ac:dyDescent="0.55000000000000004">
      <c r="A807" t="s">
        <v>939</v>
      </c>
      <c r="B807">
        <v>806</v>
      </c>
      <c r="C807" t="s">
        <v>4470</v>
      </c>
      <c r="D807" t="s">
        <v>4471</v>
      </c>
      <c r="E807">
        <v>1</v>
      </c>
      <c r="F807" t="s">
        <v>233</v>
      </c>
      <c r="G807">
        <v>20040519</v>
      </c>
      <c r="H807" t="s">
        <v>4472</v>
      </c>
      <c r="I807" t="s">
        <v>4473</v>
      </c>
      <c r="J807" t="s">
        <v>4474</v>
      </c>
      <c r="K807" t="s">
        <v>72</v>
      </c>
      <c r="M807" s="32">
        <f>IFERROR(IF($B807="","",INDEX(所属情報!$E:$E,MATCH($A807,所属情報!$A:$A,0))),"")</f>
        <v>492189</v>
      </c>
      <c r="N807" s="175" t="str">
        <f t="shared" si="36"/>
        <v>川井　鳳雅 (1)</v>
      </c>
      <c r="O807" s="32" t="str">
        <f t="shared" si="37"/>
        <v>ｶﾜｲ ｺｳｶﾞ</v>
      </c>
      <c r="P807" s="175" t="str">
        <f t="shared" si="38"/>
        <v>KAWAI Koga (04)</v>
      </c>
      <c r="Q807" s="175" t="str">
        <f>IFERROR(IF($F807="","",INDEX(リスト!$AL:$AL,MATCH($F807,リスト!$AK:$AK,0))),"")</f>
        <v>42</v>
      </c>
      <c r="R807" s="32" t="str">
        <f>IFERROR(IF($K807="","",INDEX(リスト!$AO:$AO,MATCH($K807,リスト!$AN:$AN,0))),"")</f>
        <v>JPN</v>
      </c>
      <c r="S807" s="32" t="str">
        <f>IF($B807="","",RIGHT($G807*1000+100+COUNTIF($G$2:$G807,$G807),9))</f>
        <v>040519102</v>
      </c>
    </row>
    <row r="808" spans="1:19" ht="18" customHeight="1" x14ac:dyDescent="0.55000000000000004">
      <c r="A808" t="s">
        <v>939</v>
      </c>
      <c r="B808">
        <v>807</v>
      </c>
      <c r="C808" t="s">
        <v>4475</v>
      </c>
      <c r="D808" t="s">
        <v>4476</v>
      </c>
      <c r="E808">
        <v>1</v>
      </c>
      <c r="F808" t="s">
        <v>173</v>
      </c>
      <c r="G808">
        <v>20040721</v>
      </c>
      <c r="H808" t="s">
        <v>4477</v>
      </c>
      <c r="I808" t="s">
        <v>4478</v>
      </c>
      <c r="J808" t="s">
        <v>1471</v>
      </c>
      <c r="K808" t="s">
        <v>72</v>
      </c>
      <c r="M808" s="32">
        <f>IFERROR(IF($B808="","",INDEX(所属情報!$E:$E,MATCH($A808,所属情報!$A:$A,0))),"")</f>
        <v>492189</v>
      </c>
      <c r="N808" s="175" t="str">
        <f t="shared" si="36"/>
        <v>武井　夢叶 (1)</v>
      </c>
      <c r="O808" s="32" t="str">
        <f t="shared" si="37"/>
        <v>ﾀｹｲ ﾕｳﾄ</v>
      </c>
      <c r="P808" s="175" t="str">
        <f t="shared" si="38"/>
        <v>TAKEI Yuto (04)</v>
      </c>
      <c r="Q808" s="175" t="str">
        <f>IFERROR(IF($F808="","",INDEX(リスト!$AL:$AL,MATCH($F808,リスト!$AK:$AK,0))),"")</f>
        <v>27</v>
      </c>
      <c r="R808" s="32" t="str">
        <f>IFERROR(IF($K808="","",INDEX(リスト!$AO:$AO,MATCH($K808,リスト!$AN:$AN,0))),"")</f>
        <v>JPN</v>
      </c>
      <c r="S808" s="32" t="str">
        <f>IF($B808="","",RIGHT($G808*1000+100+COUNTIF($G$2:$G808,$G808),9))</f>
        <v>040721101</v>
      </c>
    </row>
    <row r="809" spans="1:19" ht="18" customHeight="1" x14ac:dyDescent="0.55000000000000004">
      <c r="A809" t="s">
        <v>939</v>
      </c>
      <c r="B809">
        <v>808</v>
      </c>
      <c r="C809" t="s">
        <v>4479</v>
      </c>
      <c r="D809" t="s">
        <v>4480</v>
      </c>
      <c r="E809">
        <v>1</v>
      </c>
      <c r="F809" t="s">
        <v>213</v>
      </c>
      <c r="G809">
        <v>20041207</v>
      </c>
      <c r="H809" t="s">
        <v>4481</v>
      </c>
      <c r="I809" t="s">
        <v>1984</v>
      </c>
      <c r="J809" t="s">
        <v>2080</v>
      </c>
      <c r="K809" t="s">
        <v>72</v>
      </c>
      <c r="M809" s="32">
        <f>IFERROR(IF($B809="","",INDEX(所属情報!$E:$E,MATCH($A809,所属情報!$A:$A,0))),"")</f>
        <v>492189</v>
      </c>
      <c r="N809" s="175" t="str">
        <f t="shared" si="36"/>
        <v>藤田　大輝 (1)</v>
      </c>
      <c r="O809" s="32" t="str">
        <f t="shared" si="37"/>
        <v>ﾌｼﾞﾀ ﾀﾞｲｷ</v>
      </c>
      <c r="P809" s="175" t="str">
        <f t="shared" si="38"/>
        <v>FUJITA Daiki (04)</v>
      </c>
      <c r="Q809" s="175" t="str">
        <f>IFERROR(IF($F809="","",INDEX(リスト!$AL:$AL,MATCH($F809,リスト!$AK:$AK,0))),"")</f>
        <v>37</v>
      </c>
      <c r="R809" s="32" t="str">
        <f>IFERROR(IF($K809="","",INDEX(リスト!$AO:$AO,MATCH($K809,リスト!$AN:$AN,0))),"")</f>
        <v>JPN</v>
      </c>
      <c r="S809" s="32" t="str">
        <f>IF($B809="","",RIGHT($G809*1000+100+COUNTIF($G$2:$G809,$G809),9))</f>
        <v>041207101</v>
      </c>
    </row>
    <row r="810" spans="1:19" ht="18" customHeight="1" x14ac:dyDescent="0.55000000000000004">
      <c r="A810" t="s">
        <v>939</v>
      </c>
      <c r="B810">
        <v>809</v>
      </c>
      <c r="C810" t="s">
        <v>4482</v>
      </c>
      <c r="D810" t="s">
        <v>4483</v>
      </c>
      <c r="E810">
        <v>1</v>
      </c>
      <c r="F810" t="s">
        <v>137</v>
      </c>
      <c r="G810">
        <v>20040819</v>
      </c>
      <c r="H810" t="s">
        <v>4484</v>
      </c>
      <c r="I810" t="s">
        <v>1617</v>
      </c>
      <c r="J810" t="s">
        <v>4202</v>
      </c>
      <c r="K810" t="s">
        <v>72</v>
      </c>
      <c r="M810" s="32">
        <f>IFERROR(IF($B810="","",INDEX(所属情報!$E:$E,MATCH($A810,所属情報!$A:$A,0))),"")</f>
        <v>492189</v>
      </c>
      <c r="N810" s="175" t="str">
        <f t="shared" si="36"/>
        <v>高橋　拓夢 (1)</v>
      </c>
      <c r="O810" s="32" t="str">
        <f t="shared" si="37"/>
        <v>ﾀｶﾊｼ ﾋﾛﾑ</v>
      </c>
      <c r="P810" s="175" t="str">
        <f t="shared" si="38"/>
        <v>TAKAHASHI Hiromu (04)</v>
      </c>
      <c r="Q810" s="175" t="str">
        <f>IFERROR(IF($F810="","",INDEX(リスト!$AL:$AL,MATCH($F810,リスト!$AK:$AK,0))),"")</f>
        <v>18</v>
      </c>
      <c r="R810" s="32" t="str">
        <f>IFERROR(IF($K810="","",INDEX(リスト!$AO:$AO,MATCH($K810,リスト!$AN:$AN,0))),"")</f>
        <v>JPN</v>
      </c>
      <c r="S810" s="32" t="str">
        <f>IF($B810="","",RIGHT($G810*1000+100+COUNTIF($G$2:$G810,$G810),9))</f>
        <v>040819102</v>
      </c>
    </row>
    <row r="811" spans="1:19" ht="18" customHeight="1" x14ac:dyDescent="0.55000000000000004">
      <c r="A811" t="s">
        <v>939</v>
      </c>
      <c r="B811">
        <v>810</v>
      </c>
      <c r="C811" t="s">
        <v>4485</v>
      </c>
      <c r="D811" t="s">
        <v>4486</v>
      </c>
      <c r="E811">
        <v>1</v>
      </c>
      <c r="F811" t="s">
        <v>217</v>
      </c>
      <c r="G811">
        <v>20040520</v>
      </c>
      <c r="H811" t="s">
        <v>4487</v>
      </c>
      <c r="I811" t="s">
        <v>4488</v>
      </c>
      <c r="J811" t="s">
        <v>1853</v>
      </c>
      <c r="K811" t="s">
        <v>72</v>
      </c>
      <c r="M811" s="32">
        <f>IFERROR(IF($B811="","",INDEX(所属情報!$E:$E,MATCH($A811,所属情報!$A:$A,0))),"")</f>
        <v>492189</v>
      </c>
      <c r="N811" s="175" t="str">
        <f t="shared" si="36"/>
        <v>岩重　功輝 (1)</v>
      </c>
      <c r="O811" s="32" t="str">
        <f t="shared" si="37"/>
        <v>ｲﾜｼｹﾞ ｺｳｷ</v>
      </c>
      <c r="P811" s="175" t="str">
        <f t="shared" si="38"/>
        <v>IWASHIGE Koki (04)</v>
      </c>
      <c r="Q811" s="175" t="str">
        <f>IFERROR(IF($F811="","",INDEX(リスト!$AL:$AL,MATCH($F811,リスト!$AK:$AK,0))),"")</f>
        <v>38</v>
      </c>
      <c r="R811" s="32" t="str">
        <f>IFERROR(IF($K811="","",INDEX(リスト!$AO:$AO,MATCH($K811,リスト!$AN:$AN,0))),"")</f>
        <v>JPN</v>
      </c>
      <c r="S811" s="32" t="str">
        <f>IF($B811="","",RIGHT($G811*1000+100+COUNTIF($G$2:$G811,$G811),9))</f>
        <v>040520101</v>
      </c>
    </row>
    <row r="812" spans="1:19" ht="18" customHeight="1" x14ac:dyDescent="0.55000000000000004">
      <c r="A812" t="s">
        <v>939</v>
      </c>
      <c r="B812">
        <v>811</v>
      </c>
      <c r="C812" t="s">
        <v>4489</v>
      </c>
      <c r="D812" t="s">
        <v>4490</v>
      </c>
      <c r="E812">
        <v>1</v>
      </c>
      <c r="F812" t="s">
        <v>177</v>
      </c>
      <c r="G812">
        <v>20040924</v>
      </c>
      <c r="H812" t="s">
        <v>4491</v>
      </c>
      <c r="I812" t="s">
        <v>1677</v>
      </c>
      <c r="J812" t="s">
        <v>1443</v>
      </c>
      <c r="K812" t="s">
        <v>72</v>
      </c>
      <c r="M812" s="32">
        <f>IFERROR(IF($B812="","",INDEX(所属情報!$E:$E,MATCH($A812,所属情報!$A:$A,0))),"")</f>
        <v>492189</v>
      </c>
      <c r="N812" s="175" t="str">
        <f t="shared" si="36"/>
        <v>西田　陽太 (1)</v>
      </c>
      <c r="O812" s="32" t="str">
        <f t="shared" si="37"/>
        <v>ﾆｼﾀﾞ ﾊﾙﾄ</v>
      </c>
      <c r="P812" s="175" t="str">
        <f t="shared" si="38"/>
        <v>NISHIDA Haruto (04)</v>
      </c>
      <c r="Q812" s="175" t="str">
        <f>IFERROR(IF($F812="","",INDEX(リスト!$AL:$AL,MATCH($F812,リスト!$AK:$AK,0))),"")</f>
        <v>28</v>
      </c>
      <c r="R812" s="32" t="str">
        <f>IFERROR(IF($K812="","",INDEX(リスト!$AO:$AO,MATCH($K812,リスト!$AN:$AN,0))),"")</f>
        <v>JPN</v>
      </c>
      <c r="S812" s="32" t="str">
        <f>IF($B812="","",RIGHT($G812*1000+100+COUNTIF($G$2:$G812,$G812),9))</f>
        <v>040924102</v>
      </c>
    </row>
    <row r="813" spans="1:19" ht="18" customHeight="1" x14ac:dyDescent="0.55000000000000004">
      <c r="A813" t="s">
        <v>939</v>
      </c>
      <c r="B813">
        <v>812</v>
      </c>
      <c r="C813" t="s">
        <v>4492</v>
      </c>
      <c r="D813" t="s">
        <v>4493</v>
      </c>
      <c r="E813">
        <v>1</v>
      </c>
      <c r="F813" t="s">
        <v>169</v>
      </c>
      <c r="G813">
        <v>20050123</v>
      </c>
      <c r="H813" t="s">
        <v>4494</v>
      </c>
      <c r="I813" t="s">
        <v>4495</v>
      </c>
      <c r="J813" t="s">
        <v>4496</v>
      </c>
      <c r="K813" t="s">
        <v>72</v>
      </c>
      <c r="M813" s="32">
        <f>IFERROR(IF($B813="","",INDEX(所属情報!$E:$E,MATCH($A813,所属情報!$A:$A,0))),"")</f>
        <v>492189</v>
      </c>
      <c r="N813" s="175" t="str">
        <f t="shared" si="36"/>
        <v>白糸　晟也 (1)</v>
      </c>
      <c r="O813" s="32" t="str">
        <f t="shared" si="37"/>
        <v>ｼﾗｲﾄ ｾﾅ</v>
      </c>
      <c r="P813" s="175" t="str">
        <f t="shared" si="38"/>
        <v>SHIRAITO Sena (05)</v>
      </c>
      <c r="Q813" s="175" t="str">
        <f>IFERROR(IF($F813="","",INDEX(リスト!$AL:$AL,MATCH($F813,リスト!$AK:$AK,0))),"")</f>
        <v>26</v>
      </c>
      <c r="R813" s="32" t="str">
        <f>IFERROR(IF($K813="","",INDEX(リスト!$AO:$AO,MATCH($K813,リスト!$AN:$AN,0))),"")</f>
        <v>JPN</v>
      </c>
      <c r="S813" s="32" t="str">
        <f>IF($B813="","",RIGHT($G813*1000+100+COUNTIF($G$2:$G813,$G813),9))</f>
        <v>050123101</v>
      </c>
    </row>
    <row r="814" spans="1:19" ht="18" customHeight="1" x14ac:dyDescent="0.55000000000000004">
      <c r="A814" t="s">
        <v>939</v>
      </c>
      <c r="B814">
        <v>813</v>
      </c>
      <c r="C814" t="s">
        <v>4497</v>
      </c>
      <c r="D814" t="s">
        <v>4498</v>
      </c>
      <c r="E814">
        <v>1</v>
      </c>
      <c r="F814" t="s">
        <v>177</v>
      </c>
      <c r="G814">
        <v>20050311</v>
      </c>
      <c r="H814" t="s">
        <v>4499</v>
      </c>
      <c r="I814" t="s">
        <v>1750</v>
      </c>
      <c r="J814" t="s">
        <v>2862</v>
      </c>
      <c r="K814" t="s">
        <v>72</v>
      </c>
      <c r="M814" s="32">
        <f>IFERROR(IF($B814="","",INDEX(所属情報!$E:$E,MATCH($A814,所属情報!$A:$A,0))),"")</f>
        <v>492189</v>
      </c>
      <c r="N814" s="175" t="str">
        <f t="shared" si="36"/>
        <v>大西　晴己 (1)</v>
      </c>
      <c r="O814" s="32" t="str">
        <f t="shared" si="37"/>
        <v>ｵｵﾆｼ ﾊﾙｷ</v>
      </c>
      <c r="P814" s="175" t="str">
        <f t="shared" si="38"/>
        <v>ONISHI Haruki (05)</v>
      </c>
      <c r="Q814" s="175" t="str">
        <f>IFERROR(IF($F814="","",INDEX(リスト!$AL:$AL,MATCH($F814,リスト!$AK:$AK,0))),"")</f>
        <v>28</v>
      </c>
      <c r="R814" s="32" t="str">
        <f>IFERROR(IF($K814="","",INDEX(リスト!$AO:$AO,MATCH($K814,リスト!$AN:$AN,0))),"")</f>
        <v>JPN</v>
      </c>
      <c r="S814" s="32" t="str">
        <f>IF($B814="","",RIGHT($G814*1000+100+COUNTIF($G$2:$G814,$G814),9))</f>
        <v>050311101</v>
      </c>
    </row>
    <row r="815" spans="1:19" ht="18" customHeight="1" x14ac:dyDescent="0.55000000000000004">
      <c r="A815" t="s">
        <v>939</v>
      </c>
      <c r="B815">
        <v>814</v>
      </c>
      <c r="C815" t="s">
        <v>4500</v>
      </c>
      <c r="D815" t="s">
        <v>4501</v>
      </c>
      <c r="E815">
        <v>1</v>
      </c>
      <c r="F815" t="s">
        <v>221</v>
      </c>
      <c r="G815">
        <v>20040808</v>
      </c>
      <c r="H815" t="s">
        <v>4502</v>
      </c>
      <c r="I815" t="s">
        <v>1507</v>
      </c>
      <c r="J815" t="s">
        <v>2080</v>
      </c>
      <c r="K815" t="s">
        <v>72</v>
      </c>
      <c r="M815" s="32">
        <f>IFERROR(IF($B815="","",INDEX(所属情報!$E:$E,MATCH($A815,所属情報!$A:$A,0))),"")</f>
        <v>492189</v>
      </c>
      <c r="N815" s="175" t="str">
        <f t="shared" si="36"/>
        <v>宮地　大暉 (1)</v>
      </c>
      <c r="O815" s="32" t="str">
        <f t="shared" si="37"/>
        <v>ﾐﾔｼﾞ ﾀﾞｲｷ</v>
      </c>
      <c r="P815" s="175" t="str">
        <f t="shared" si="38"/>
        <v>MIYAJI Daiki (04)</v>
      </c>
      <c r="Q815" s="175" t="str">
        <f>IFERROR(IF($F815="","",INDEX(リスト!$AL:$AL,MATCH($F815,リスト!$AK:$AK,0))),"")</f>
        <v>39</v>
      </c>
      <c r="R815" s="32" t="str">
        <f>IFERROR(IF($K815="","",INDEX(リスト!$AO:$AO,MATCH($K815,リスト!$AN:$AN,0))),"")</f>
        <v>JPN</v>
      </c>
      <c r="S815" s="32" t="str">
        <f>IF($B815="","",RIGHT($G815*1000+100+COUNTIF($G$2:$G815,$G815),9))</f>
        <v>040808101</v>
      </c>
    </row>
    <row r="816" spans="1:19" ht="18" customHeight="1" x14ac:dyDescent="0.55000000000000004">
      <c r="A816" t="s">
        <v>939</v>
      </c>
      <c r="B816">
        <v>815</v>
      </c>
      <c r="C816" t="s">
        <v>4503</v>
      </c>
      <c r="D816" t="s">
        <v>4504</v>
      </c>
      <c r="E816">
        <v>1</v>
      </c>
      <c r="F816" t="s">
        <v>185</v>
      </c>
      <c r="G816">
        <v>20040713</v>
      </c>
      <c r="H816" t="s">
        <v>4505</v>
      </c>
      <c r="I816" t="s">
        <v>4506</v>
      </c>
      <c r="J816" t="s">
        <v>3094</v>
      </c>
      <c r="K816" t="s">
        <v>72</v>
      </c>
      <c r="M816" s="32">
        <f>IFERROR(IF($B816="","",INDEX(所属情報!$E:$E,MATCH($A816,所属情報!$A:$A,0))),"")</f>
        <v>492189</v>
      </c>
      <c r="N816" s="175" t="str">
        <f t="shared" si="36"/>
        <v>種子永　蓮 (1)</v>
      </c>
      <c r="O816" s="32" t="str">
        <f t="shared" si="37"/>
        <v>ﾀﾈﾅｶﾞ ﾚﾝ</v>
      </c>
      <c r="P816" s="175" t="str">
        <f t="shared" si="38"/>
        <v>TANENAGA Ren (04)</v>
      </c>
      <c r="Q816" s="175" t="str">
        <f>IFERROR(IF($F816="","",INDEX(リスト!$AL:$AL,MATCH($F816,リスト!$AK:$AK,0))),"")</f>
        <v>30</v>
      </c>
      <c r="R816" s="32" t="str">
        <f>IFERROR(IF($K816="","",INDEX(リスト!$AO:$AO,MATCH($K816,リスト!$AN:$AN,0))),"")</f>
        <v>JPN</v>
      </c>
      <c r="S816" s="32" t="str">
        <f>IF($B816="","",RIGHT($G816*1000+100+COUNTIF($G$2:$G816,$G816),9))</f>
        <v>040713101</v>
      </c>
    </row>
    <row r="817" spans="1:19" ht="18" customHeight="1" x14ac:dyDescent="0.55000000000000004">
      <c r="A817" t="s">
        <v>863</v>
      </c>
      <c r="B817">
        <v>816</v>
      </c>
      <c r="C817" t="s">
        <v>4507</v>
      </c>
      <c r="D817" t="s">
        <v>4508</v>
      </c>
      <c r="E817" t="s">
        <v>4509</v>
      </c>
      <c r="F817" t="s">
        <v>169</v>
      </c>
      <c r="G817">
        <v>19980414</v>
      </c>
      <c r="H817" t="s">
        <v>4510</v>
      </c>
      <c r="I817" t="s">
        <v>4511</v>
      </c>
      <c r="J817" t="s">
        <v>4512</v>
      </c>
      <c r="K817" t="s">
        <v>72</v>
      </c>
      <c r="M817" s="32">
        <f>IFERROR(IF($B817="","",INDEX(所属情報!$E:$E,MATCH($A817,所属情報!$A:$A,0))),"")</f>
        <v>490048</v>
      </c>
      <c r="N817" s="175" t="str">
        <f t="shared" si="36"/>
        <v>梶原　隆真 (D1)</v>
      </c>
      <c r="O817" s="32" t="str">
        <f t="shared" si="37"/>
        <v>ｶｼﾞﾜﾗ ﾀｶﾏｻ</v>
      </c>
      <c r="P817" s="175" t="str">
        <f t="shared" si="38"/>
        <v>KAJIWARA Takamasa (98)</v>
      </c>
      <c r="Q817" s="175" t="str">
        <f>IFERROR(IF($F817="","",INDEX(リスト!$AL:$AL,MATCH($F817,リスト!$AK:$AK,0))),"")</f>
        <v>26</v>
      </c>
      <c r="R817" s="32" t="str">
        <f>IFERROR(IF($K817="","",INDEX(リスト!$AO:$AO,MATCH($K817,リスト!$AN:$AN,0))),"")</f>
        <v>JPN</v>
      </c>
      <c r="S817" s="32" t="str">
        <f>IF($B817="","",RIGHT($G817*1000+100+COUNTIF($G$2:$G817,$G817),9))</f>
        <v>980414101</v>
      </c>
    </row>
    <row r="818" spans="1:19" ht="18" customHeight="1" x14ac:dyDescent="0.55000000000000004">
      <c r="A818" t="s">
        <v>863</v>
      </c>
      <c r="B818">
        <v>817</v>
      </c>
      <c r="C818" t="s">
        <v>4513</v>
      </c>
      <c r="D818" t="s">
        <v>4514</v>
      </c>
      <c r="E818" t="s">
        <v>1165</v>
      </c>
      <c r="F818" t="s">
        <v>165</v>
      </c>
      <c r="G818">
        <v>19981211</v>
      </c>
      <c r="H818" t="s">
        <v>4515</v>
      </c>
      <c r="I818" t="s">
        <v>2038</v>
      </c>
      <c r="J818" t="s">
        <v>1267</v>
      </c>
      <c r="K818" t="s">
        <v>72</v>
      </c>
      <c r="M818" s="32">
        <f>IFERROR(IF($B818="","",INDEX(所属情報!$E:$E,MATCH($A818,所属情報!$A:$A,0))),"")</f>
        <v>490048</v>
      </c>
      <c r="N818" s="175" t="str">
        <f t="shared" si="36"/>
        <v>足立　舜 (M2)</v>
      </c>
      <c r="O818" s="32" t="str">
        <f t="shared" si="37"/>
        <v>ｱﾀﾞﾁ ｼｭﾝ</v>
      </c>
      <c r="P818" s="175" t="str">
        <f t="shared" si="38"/>
        <v>ADACHI Shun (98)</v>
      </c>
      <c r="Q818" s="175" t="str">
        <f>IFERROR(IF($F818="","",INDEX(リスト!$AL:$AL,MATCH($F818,リスト!$AK:$AK,0))),"")</f>
        <v>25</v>
      </c>
      <c r="R818" s="32" t="str">
        <f>IFERROR(IF($K818="","",INDEX(リスト!$AO:$AO,MATCH($K818,リスト!$AN:$AN,0))),"")</f>
        <v>JPN</v>
      </c>
      <c r="S818" s="32" t="str">
        <f>IF($B818="","",RIGHT($G818*1000+100+COUNTIF($G$2:$G818,$G818),9))</f>
        <v>981211101</v>
      </c>
    </row>
    <row r="819" spans="1:19" ht="18" customHeight="1" x14ac:dyDescent="0.55000000000000004">
      <c r="A819" t="s">
        <v>863</v>
      </c>
      <c r="B819">
        <v>818</v>
      </c>
      <c r="C819" t="s">
        <v>4516</v>
      </c>
      <c r="D819" t="s">
        <v>4517</v>
      </c>
      <c r="E819" t="s">
        <v>1165</v>
      </c>
      <c r="F819" t="s">
        <v>161</v>
      </c>
      <c r="G819">
        <v>19981004</v>
      </c>
      <c r="H819" t="s">
        <v>4518</v>
      </c>
      <c r="I819" t="s">
        <v>1232</v>
      </c>
      <c r="J819" t="s">
        <v>1661</v>
      </c>
      <c r="K819" t="s">
        <v>72</v>
      </c>
      <c r="M819" s="32">
        <f>IFERROR(IF($B819="","",INDEX(所属情報!$E:$E,MATCH($A819,所属情報!$A:$A,0))),"")</f>
        <v>490048</v>
      </c>
      <c r="N819" s="175" t="str">
        <f t="shared" si="36"/>
        <v>仲村　快太 (M2)</v>
      </c>
      <c r="O819" s="32" t="str">
        <f t="shared" si="37"/>
        <v>ﾅｶﾑﾗ ｶｲﾄ</v>
      </c>
      <c r="P819" s="175" t="str">
        <f t="shared" si="38"/>
        <v>NAKAMURA Kaito (98)</v>
      </c>
      <c r="Q819" s="175" t="str">
        <f>IFERROR(IF($F819="","",INDEX(リスト!$AL:$AL,MATCH($F819,リスト!$AK:$AK,0))),"")</f>
        <v>24</v>
      </c>
      <c r="R819" s="32" t="str">
        <f>IFERROR(IF($K819="","",INDEX(リスト!$AO:$AO,MATCH($K819,リスト!$AN:$AN,0))),"")</f>
        <v>JPN</v>
      </c>
      <c r="S819" s="32" t="str">
        <f>IF($B819="","",RIGHT($G819*1000+100+COUNTIF($G$2:$G819,$G819),9))</f>
        <v>981004101</v>
      </c>
    </row>
    <row r="820" spans="1:19" ht="18" customHeight="1" x14ac:dyDescent="0.55000000000000004">
      <c r="A820" t="s">
        <v>863</v>
      </c>
      <c r="B820">
        <v>819</v>
      </c>
      <c r="C820" t="s">
        <v>4519</v>
      </c>
      <c r="D820" t="s">
        <v>4520</v>
      </c>
      <c r="E820" t="s">
        <v>1165</v>
      </c>
      <c r="F820" t="s">
        <v>173</v>
      </c>
      <c r="G820">
        <v>19991129</v>
      </c>
      <c r="H820" t="s">
        <v>4521</v>
      </c>
      <c r="I820" t="s">
        <v>4522</v>
      </c>
      <c r="J820" t="s">
        <v>4523</v>
      </c>
      <c r="K820" t="s">
        <v>72</v>
      </c>
      <c r="M820" s="32">
        <f>IFERROR(IF($B820="","",INDEX(所属情報!$E:$E,MATCH($A820,所属情報!$A:$A,0))),"")</f>
        <v>490048</v>
      </c>
      <c r="N820" s="175" t="str">
        <f t="shared" si="36"/>
        <v>黒川　泰暉 (M2)</v>
      </c>
      <c r="O820" s="32" t="str">
        <f t="shared" si="37"/>
        <v>ｸﾛｶﾜ ﾔｽｷ</v>
      </c>
      <c r="P820" s="175" t="str">
        <f t="shared" si="38"/>
        <v>KUROKAWA Yasuki (99)</v>
      </c>
      <c r="Q820" s="175" t="str">
        <f>IFERROR(IF($F820="","",INDEX(リスト!$AL:$AL,MATCH($F820,リスト!$AK:$AK,0))),"")</f>
        <v>27</v>
      </c>
      <c r="R820" s="32" t="str">
        <f>IFERROR(IF($K820="","",INDEX(リスト!$AO:$AO,MATCH($K820,リスト!$AN:$AN,0))),"")</f>
        <v>JPN</v>
      </c>
      <c r="S820" s="32" t="str">
        <f>IF($B820="","",RIGHT($G820*1000+100+COUNTIF($G$2:$G820,$G820),9))</f>
        <v>991129102</v>
      </c>
    </row>
    <row r="821" spans="1:19" ht="18" customHeight="1" x14ac:dyDescent="0.55000000000000004">
      <c r="A821" t="s">
        <v>863</v>
      </c>
      <c r="B821">
        <v>820</v>
      </c>
      <c r="C821" t="s">
        <v>4524</v>
      </c>
      <c r="D821" t="s">
        <v>4525</v>
      </c>
      <c r="E821" t="s">
        <v>1165</v>
      </c>
      <c r="F821" t="s">
        <v>213</v>
      </c>
      <c r="G821">
        <v>19990421</v>
      </c>
      <c r="H821" t="s">
        <v>4526</v>
      </c>
      <c r="I821" t="s">
        <v>1984</v>
      </c>
      <c r="J821" t="s">
        <v>1938</v>
      </c>
      <c r="K821" t="s">
        <v>72</v>
      </c>
      <c r="M821" s="32">
        <f>IFERROR(IF($B821="","",INDEX(所属情報!$E:$E,MATCH($A821,所属情報!$A:$A,0))),"")</f>
        <v>490048</v>
      </c>
      <c r="N821" s="175" t="str">
        <f t="shared" si="36"/>
        <v>藤田　雄大 (M2)</v>
      </c>
      <c r="O821" s="32" t="str">
        <f t="shared" si="37"/>
        <v>ﾌｼﾞﾀ ﾕｳﾀﾞｲ</v>
      </c>
      <c r="P821" s="175" t="str">
        <f t="shared" si="38"/>
        <v>FUJITA Yudai (99)</v>
      </c>
      <c r="Q821" s="175" t="str">
        <f>IFERROR(IF($F821="","",INDEX(リスト!$AL:$AL,MATCH($F821,リスト!$AK:$AK,0))),"")</f>
        <v>37</v>
      </c>
      <c r="R821" s="32" t="str">
        <f>IFERROR(IF($K821="","",INDEX(リスト!$AO:$AO,MATCH($K821,リスト!$AN:$AN,0))),"")</f>
        <v>JPN</v>
      </c>
      <c r="S821" s="32" t="str">
        <f>IF($B821="","",RIGHT($G821*1000+100+COUNTIF($G$2:$G821,$G821),9))</f>
        <v>990421101</v>
      </c>
    </row>
    <row r="822" spans="1:19" ht="18" customHeight="1" x14ac:dyDescent="0.55000000000000004">
      <c r="A822" t="s">
        <v>863</v>
      </c>
      <c r="B822">
        <v>821</v>
      </c>
      <c r="C822" t="s">
        <v>4527</v>
      </c>
      <c r="D822" t="s">
        <v>4528</v>
      </c>
      <c r="E822" t="s">
        <v>1165</v>
      </c>
      <c r="F822" t="s">
        <v>169</v>
      </c>
      <c r="G822">
        <v>20000102</v>
      </c>
      <c r="H822" t="s">
        <v>4529</v>
      </c>
      <c r="I822" t="s">
        <v>2110</v>
      </c>
      <c r="J822" t="s">
        <v>4530</v>
      </c>
      <c r="K822" t="s">
        <v>72</v>
      </c>
      <c r="M822" s="32">
        <f>IFERROR(IF($B822="","",INDEX(所属情報!$E:$E,MATCH($A822,所属情報!$A:$A,0))),"")</f>
        <v>490048</v>
      </c>
      <c r="N822" s="175" t="str">
        <f t="shared" si="36"/>
        <v>鈴木　洋太郎 (M2)</v>
      </c>
      <c r="O822" s="32" t="str">
        <f t="shared" si="37"/>
        <v>ｽｽﾞｷ ﾖｳﾀﾛｳ</v>
      </c>
      <c r="P822" s="175" t="str">
        <f t="shared" si="38"/>
        <v>SUZUKI Yotaro (00)</v>
      </c>
      <c r="Q822" s="175" t="str">
        <f>IFERROR(IF($F822="","",INDEX(リスト!$AL:$AL,MATCH($F822,リスト!$AK:$AK,0))),"")</f>
        <v>26</v>
      </c>
      <c r="R822" s="32" t="str">
        <f>IFERROR(IF($K822="","",INDEX(リスト!$AO:$AO,MATCH($K822,リスト!$AN:$AN,0))),"")</f>
        <v>JPN</v>
      </c>
      <c r="S822" s="32" t="str">
        <f>IF($B822="","",RIGHT($G822*1000+100+COUNTIF($G$2:$G822,$G822),9))</f>
        <v>000102101</v>
      </c>
    </row>
    <row r="823" spans="1:19" ht="18" customHeight="1" x14ac:dyDescent="0.55000000000000004">
      <c r="A823" t="s">
        <v>863</v>
      </c>
      <c r="B823">
        <v>822</v>
      </c>
      <c r="C823" t="s">
        <v>4531</v>
      </c>
      <c r="D823" t="s">
        <v>4532</v>
      </c>
      <c r="E823" t="s">
        <v>1165</v>
      </c>
      <c r="F823" t="s">
        <v>157</v>
      </c>
      <c r="G823">
        <v>19980807</v>
      </c>
      <c r="H823" t="s">
        <v>4533</v>
      </c>
      <c r="I823" t="s">
        <v>4534</v>
      </c>
      <c r="J823" t="s">
        <v>2525</v>
      </c>
      <c r="K823" t="s">
        <v>72</v>
      </c>
      <c r="M823" s="32">
        <f>IFERROR(IF($B823="","",INDEX(所属情報!$E:$E,MATCH($A823,所属情報!$A:$A,0))),"")</f>
        <v>490048</v>
      </c>
      <c r="N823" s="175" t="str">
        <f t="shared" si="36"/>
        <v>川　俊太 (M2)</v>
      </c>
      <c r="O823" s="32" t="str">
        <f t="shared" si="37"/>
        <v>ｶﾜ ｼｭﾝﾀ</v>
      </c>
      <c r="P823" s="175" t="str">
        <f t="shared" si="38"/>
        <v>KAWA Shunta (98)</v>
      </c>
      <c r="Q823" s="175" t="str">
        <f>IFERROR(IF($F823="","",INDEX(リスト!$AL:$AL,MATCH($F823,リスト!$AK:$AK,0))),"")</f>
        <v>23</v>
      </c>
      <c r="R823" s="32" t="str">
        <f>IFERROR(IF($K823="","",INDEX(リスト!$AO:$AO,MATCH($K823,リスト!$AN:$AN,0))),"")</f>
        <v>JPN</v>
      </c>
      <c r="S823" s="32" t="str">
        <f>IF($B823="","",RIGHT($G823*1000+100+COUNTIF($G$2:$G823,$G823),9))</f>
        <v>980807101</v>
      </c>
    </row>
    <row r="824" spans="1:19" ht="18" customHeight="1" x14ac:dyDescent="0.55000000000000004">
      <c r="A824" t="s">
        <v>863</v>
      </c>
      <c r="B824">
        <v>823</v>
      </c>
      <c r="C824" t="s">
        <v>4535</v>
      </c>
      <c r="D824" t="s">
        <v>4536</v>
      </c>
      <c r="E824" t="s">
        <v>1165</v>
      </c>
      <c r="F824" t="s">
        <v>157</v>
      </c>
      <c r="G824">
        <v>19980522</v>
      </c>
      <c r="H824" t="s">
        <v>4537</v>
      </c>
      <c r="I824" t="s">
        <v>2680</v>
      </c>
      <c r="J824" t="s">
        <v>1317</v>
      </c>
      <c r="K824" t="s">
        <v>72</v>
      </c>
      <c r="M824" s="32">
        <f>IFERROR(IF($B824="","",INDEX(所属情報!$E:$E,MATCH($A824,所属情報!$A:$A,0))),"")</f>
        <v>490048</v>
      </c>
      <c r="N824" s="175" t="str">
        <f t="shared" si="36"/>
        <v>酒井　良佑 (M2)</v>
      </c>
      <c r="O824" s="32" t="str">
        <f t="shared" si="37"/>
        <v>ｻｶｲ ﾘｮｳｽｹ</v>
      </c>
      <c r="P824" s="175" t="str">
        <f t="shared" si="38"/>
        <v>SAKAI Ryosuke (98)</v>
      </c>
      <c r="Q824" s="175" t="str">
        <f>IFERROR(IF($F824="","",INDEX(リスト!$AL:$AL,MATCH($F824,リスト!$AK:$AK,0))),"")</f>
        <v>23</v>
      </c>
      <c r="R824" s="32" t="str">
        <f>IFERROR(IF($K824="","",INDEX(リスト!$AO:$AO,MATCH($K824,リスト!$AN:$AN,0))),"")</f>
        <v>JPN</v>
      </c>
      <c r="S824" s="32" t="str">
        <f>IF($B824="","",RIGHT($G824*1000+100+COUNTIF($G$2:$G824,$G824),9))</f>
        <v>980522101</v>
      </c>
    </row>
    <row r="825" spans="1:19" ht="18" customHeight="1" x14ac:dyDescent="0.55000000000000004">
      <c r="A825" t="s">
        <v>863</v>
      </c>
      <c r="B825">
        <v>824</v>
      </c>
      <c r="C825" t="s">
        <v>4538</v>
      </c>
      <c r="D825" t="s">
        <v>4539</v>
      </c>
      <c r="E825" t="s">
        <v>1165</v>
      </c>
      <c r="F825" t="s">
        <v>169</v>
      </c>
      <c r="G825">
        <v>19980512</v>
      </c>
      <c r="H825" t="s">
        <v>4540</v>
      </c>
      <c r="I825" t="s">
        <v>4541</v>
      </c>
      <c r="J825" t="s">
        <v>4542</v>
      </c>
      <c r="K825" t="s">
        <v>72</v>
      </c>
      <c r="M825" s="32">
        <f>IFERROR(IF($B825="","",INDEX(所属情報!$E:$E,MATCH($A825,所属情報!$A:$A,0))),"")</f>
        <v>490048</v>
      </c>
      <c r="N825" s="175" t="str">
        <f t="shared" si="36"/>
        <v>鄭　晟皓 (M2)</v>
      </c>
      <c r="O825" s="32" t="str">
        <f t="shared" si="37"/>
        <v>ﾃｲ ｾｲｺｳ</v>
      </c>
      <c r="P825" s="175" t="str">
        <f t="shared" si="38"/>
        <v>TEI Seiko (98)</v>
      </c>
      <c r="Q825" s="175" t="str">
        <f>IFERROR(IF($F825="","",INDEX(リスト!$AL:$AL,MATCH($F825,リスト!$AK:$AK,0))),"")</f>
        <v>26</v>
      </c>
      <c r="R825" s="32" t="str">
        <f>IFERROR(IF($K825="","",INDEX(リスト!$AO:$AO,MATCH($K825,リスト!$AN:$AN,0))),"")</f>
        <v>JPN</v>
      </c>
      <c r="S825" s="32" t="str">
        <f>IF($B825="","",RIGHT($G825*1000+100+COUNTIF($G$2:$G825,$G825),9))</f>
        <v>980512101</v>
      </c>
    </row>
    <row r="826" spans="1:19" ht="18" customHeight="1" x14ac:dyDescent="0.55000000000000004">
      <c r="A826" t="s">
        <v>863</v>
      </c>
      <c r="B826">
        <v>825</v>
      </c>
      <c r="C826" t="s">
        <v>4543</v>
      </c>
      <c r="D826" t="s">
        <v>4544</v>
      </c>
      <c r="E826" t="s">
        <v>1165</v>
      </c>
      <c r="F826" t="s">
        <v>173</v>
      </c>
      <c r="G826">
        <v>20000110</v>
      </c>
      <c r="H826" t="s">
        <v>4545</v>
      </c>
      <c r="I826" t="s">
        <v>4546</v>
      </c>
      <c r="J826" t="s">
        <v>1372</v>
      </c>
      <c r="K826" t="s">
        <v>72</v>
      </c>
      <c r="M826" s="32">
        <f>IFERROR(IF($B826="","",INDEX(所属情報!$E:$E,MATCH($A826,所属情報!$A:$A,0))),"")</f>
        <v>490048</v>
      </c>
      <c r="N826" s="175" t="str">
        <f t="shared" si="36"/>
        <v>永田　智季 (M2)</v>
      </c>
      <c r="O826" s="32" t="str">
        <f t="shared" si="37"/>
        <v>ﾅｶﾞﾀ ﾄﾓｷ</v>
      </c>
      <c r="P826" s="175" t="str">
        <f t="shared" si="38"/>
        <v>NAGATA Tomoki (00)</v>
      </c>
      <c r="Q826" s="175" t="str">
        <f>IFERROR(IF($F826="","",INDEX(リスト!$AL:$AL,MATCH($F826,リスト!$AK:$AK,0))),"")</f>
        <v>27</v>
      </c>
      <c r="R826" s="32" t="str">
        <f>IFERROR(IF($K826="","",INDEX(リスト!$AO:$AO,MATCH($K826,リスト!$AN:$AN,0))),"")</f>
        <v>JPN</v>
      </c>
      <c r="S826" s="32" t="str">
        <f>IF($B826="","",RIGHT($G826*1000+100+COUNTIF($G$2:$G826,$G826),9))</f>
        <v>000110101</v>
      </c>
    </row>
    <row r="827" spans="1:19" ht="18" customHeight="1" x14ac:dyDescent="0.55000000000000004">
      <c r="A827" t="s">
        <v>863</v>
      </c>
      <c r="B827">
        <v>826</v>
      </c>
      <c r="C827" t="s">
        <v>4547</v>
      </c>
      <c r="D827" t="s">
        <v>4548</v>
      </c>
      <c r="E827" t="s">
        <v>1165</v>
      </c>
      <c r="F827" t="s">
        <v>173</v>
      </c>
      <c r="G827">
        <v>20000303</v>
      </c>
      <c r="H827" t="s">
        <v>4549</v>
      </c>
      <c r="I827" t="s">
        <v>4138</v>
      </c>
      <c r="J827" t="s">
        <v>3005</v>
      </c>
      <c r="K827" t="s">
        <v>72</v>
      </c>
      <c r="M827" s="32">
        <f>IFERROR(IF($B827="","",INDEX(所属情報!$E:$E,MATCH($A827,所属情報!$A:$A,0))),"")</f>
        <v>490048</v>
      </c>
      <c r="N827" s="175" t="str">
        <f t="shared" si="36"/>
        <v>野田　真志 (M2)</v>
      </c>
      <c r="O827" s="32" t="str">
        <f t="shared" si="37"/>
        <v>ﾉﾀﾞ ｼﾝｼﾞ</v>
      </c>
      <c r="P827" s="175" t="str">
        <f t="shared" si="38"/>
        <v>NODA Shinji (00)</v>
      </c>
      <c r="Q827" s="175" t="str">
        <f>IFERROR(IF($F827="","",INDEX(リスト!$AL:$AL,MATCH($F827,リスト!$AK:$AK,0))),"")</f>
        <v>27</v>
      </c>
      <c r="R827" s="32" t="str">
        <f>IFERROR(IF($K827="","",INDEX(リスト!$AO:$AO,MATCH($K827,リスト!$AN:$AN,0))),"")</f>
        <v>JPN</v>
      </c>
      <c r="S827" s="32" t="str">
        <f>IF($B827="","",RIGHT($G827*1000+100+COUNTIF($G$2:$G827,$G827),9))</f>
        <v>000303101</v>
      </c>
    </row>
    <row r="828" spans="1:19" ht="18" customHeight="1" x14ac:dyDescent="0.55000000000000004">
      <c r="A828" t="s">
        <v>863</v>
      </c>
      <c r="B828">
        <v>827</v>
      </c>
      <c r="C828" t="s">
        <v>4550</v>
      </c>
      <c r="D828" t="s">
        <v>4551</v>
      </c>
      <c r="E828" t="s">
        <v>1165</v>
      </c>
      <c r="F828" t="s">
        <v>201</v>
      </c>
      <c r="G828">
        <v>19981215</v>
      </c>
      <c r="H828" t="s">
        <v>4552</v>
      </c>
      <c r="I828" t="s">
        <v>4553</v>
      </c>
      <c r="J828" t="s">
        <v>2976</v>
      </c>
      <c r="K828" t="s">
        <v>72</v>
      </c>
      <c r="M828" s="32">
        <f>IFERROR(IF($B828="","",INDEX(所属情報!$E:$E,MATCH($A828,所属情報!$A:$A,0))),"")</f>
        <v>490048</v>
      </c>
      <c r="N828" s="175" t="str">
        <f t="shared" si="36"/>
        <v>平岡　拓 (M2)</v>
      </c>
      <c r="O828" s="32" t="str">
        <f t="shared" si="37"/>
        <v>ﾋﾗｵｶ ﾀｸ</v>
      </c>
      <c r="P828" s="175" t="str">
        <f t="shared" si="38"/>
        <v>HIRAOKA Taku (98)</v>
      </c>
      <c r="Q828" s="175" t="str">
        <f>IFERROR(IF($F828="","",INDEX(リスト!$AL:$AL,MATCH($F828,リスト!$AK:$AK,0))),"")</f>
        <v>34</v>
      </c>
      <c r="R828" s="32" t="str">
        <f>IFERROR(IF($K828="","",INDEX(リスト!$AO:$AO,MATCH($K828,リスト!$AN:$AN,0))),"")</f>
        <v>JPN</v>
      </c>
      <c r="S828" s="32" t="str">
        <f>IF($B828="","",RIGHT($G828*1000+100+COUNTIF($G$2:$G828,$G828),9))</f>
        <v>981215101</v>
      </c>
    </row>
    <row r="829" spans="1:19" ht="18" customHeight="1" x14ac:dyDescent="0.55000000000000004">
      <c r="A829" t="s">
        <v>863</v>
      </c>
      <c r="B829">
        <v>828</v>
      </c>
      <c r="C829" t="s">
        <v>4554</v>
      </c>
      <c r="D829" t="s">
        <v>4555</v>
      </c>
      <c r="E829" t="s">
        <v>1165</v>
      </c>
      <c r="F829" t="s">
        <v>157</v>
      </c>
      <c r="G829">
        <v>19990428</v>
      </c>
      <c r="H829" t="s">
        <v>4556</v>
      </c>
      <c r="I829" t="s">
        <v>3340</v>
      </c>
      <c r="J829" t="s">
        <v>4322</v>
      </c>
      <c r="K829" t="s">
        <v>72</v>
      </c>
      <c r="M829" s="32">
        <f>IFERROR(IF($B829="","",INDEX(所属情報!$E:$E,MATCH($A829,所属情報!$A:$A,0))),"")</f>
        <v>490048</v>
      </c>
      <c r="N829" s="175" t="str">
        <f t="shared" si="36"/>
        <v>前田　朝陽 (M2)</v>
      </c>
      <c r="O829" s="32" t="str">
        <f t="shared" si="37"/>
        <v>ﾏｴﾀﾞ ｱｻﾋ</v>
      </c>
      <c r="P829" s="175" t="str">
        <f t="shared" si="38"/>
        <v>MAEDA Asahi (99)</v>
      </c>
      <c r="Q829" s="175" t="str">
        <f>IFERROR(IF($F829="","",INDEX(リスト!$AL:$AL,MATCH($F829,リスト!$AK:$AK,0))),"")</f>
        <v>23</v>
      </c>
      <c r="R829" s="32" t="str">
        <f>IFERROR(IF($K829="","",INDEX(リスト!$AO:$AO,MATCH($K829,リスト!$AN:$AN,0))),"")</f>
        <v>JPN</v>
      </c>
      <c r="S829" s="32" t="str">
        <f>IF($B829="","",RIGHT($G829*1000+100+COUNTIF($G$2:$G829,$G829),9))</f>
        <v>990428101</v>
      </c>
    </row>
    <row r="830" spans="1:19" ht="18" customHeight="1" x14ac:dyDescent="0.55000000000000004">
      <c r="A830" t="s">
        <v>863</v>
      </c>
      <c r="B830">
        <v>829</v>
      </c>
      <c r="C830" t="s">
        <v>4557</v>
      </c>
      <c r="D830" t="s">
        <v>4558</v>
      </c>
      <c r="E830" t="s">
        <v>1165</v>
      </c>
      <c r="F830" t="s">
        <v>169</v>
      </c>
      <c r="G830">
        <v>19990714</v>
      </c>
      <c r="H830" t="s">
        <v>4559</v>
      </c>
      <c r="I830" t="s">
        <v>4560</v>
      </c>
      <c r="J830" t="s">
        <v>4561</v>
      </c>
      <c r="K830" t="s">
        <v>72</v>
      </c>
      <c r="M830" s="32">
        <f>IFERROR(IF($B830="","",INDEX(所属情報!$E:$E,MATCH($A830,所属情報!$A:$A,0))),"")</f>
        <v>490048</v>
      </c>
      <c r="N830" s="175" t="str">
        <f t="shared" si="36"/>
        <v>山野　陽集 (M2)</v>
      </c>
      <c r="O830" s="32" t="str">
        <f t="shared" si="37"/>
        <v>ﾔﾏﾉ ﾖｳｼｭｳ</v>
      </c>
      <c r="P830" s="175" t="str">
        <f t="shared" si="38"/>
        <v>YAMANO Yoshu (99)</v>
      </c>
      <c r="Q830" s="175" t="str">
        <f>IFERROR(IF($F830="","",INDEX(リスト!$AL:$AL,MATCH($F830,リスト!$AK:$AK,0))),"")</f>
        <v>26</v>
      </c>
      <c r="R830" s="32" t="str">
        <f>IFERROR(IF($K830="","",INDEX(リスト!$AO:$AO,MATCH($K830,リスト!$AN:$AN,0))),"")</f>
        <v>JPN</v>
      </c>
      <c r="S830" s="32" t="str">
        <f>IF($B830="","",RIGHT($G830*1000+100+COUNTIF($G$2:$G830,$G830),9))</f>
        <v>990714101</v>
      </c>
    </row>
    <row r="831" spans="1:19" ht="18" customHeight="1" x14ac:dyDescent="0.55000000000000004">
      <c r="A831" t="s">
        <v>863</v>
      </c>
      <c r="B831">
        <v>830</v>
      </c>
      <c r="C831" t="s">
        <v>4562</v>
      </c>
      <c r="D831" t="s">
        <v>4563</v>
      </c>
      <c r="E831" t="s">
        <v>1635</v>
      </c>
      <c r="F831" t="s">
        <v>217</v>
      </c>
      <c r="G831">
        <v>20001004</v>
      </c>
      <c r="H831" t="s">
        <v>4564</v>
      </c>
      <c r="I831" t="s">
        <v>4565</v>
      </c>
      <c r="J831" t="s">
        <v>1512</v>
      </c>
      <c r="K831" t="s">
        <v>72</v>
      </c>
      <c r="M831" s="32">
        <f>IFERROR(IF($B831="","",INDEX(所属情報!$E:$E,MATCH($A831,所属情報!$A:$A,0))),"")</f>
        <v>490048</v>
      </c>
      <c r="N831" s="175" t="str">
        <f t="shared" si="36"/>
        <v>眞鍋　聡志 (M1)</v>
      </c>
      <c r="O831" s="32" t="str">
        <f t="shared" si="37"/>
        <v>ﾏﾅﾍﾞ ｻﾄｼ</v>
      </c>
      <c r="P831" s="175" t="str">
        <f t="shared" si="38"/>
        <v>MANABE Satoshi (00)</v>
      </c>
      <c r="Q831" s="175" t="str">
        <f>IFERROR(IF($F831="","",INDEX(リスト!$AL:$AL,MATCH($F831,リスト!$AK:$AK,0))),"")</f>
        <v>38</v>
      </c>
      <c r="R831" s="32" t="str">
        <f>IFERROR(IF($K831="","",INDEX(リスト!$AO:$AO,MATCH($K831,リスト!$AN:$AN,0))),"")</f>
        <v>JPN</v>
      </c>
      <c r="S831" s="32" t="str">
        <f>IF($B831="","",RIGHT($G831*1000+100+COUNTIF($G$2:$G831,$G831),9))</f>
        <v>001004101</v>
      </c>
    </row>
    <row r="832" spans="1:19" ht="18" customHeight="1" x14ac:dyDescent="0.55000000000000004">
      <c r="A832" t="s">
        <v>863</v>
      </c>
      <c r="B832">
        <v>831</v>
      </c>
      <c r="C832" t="s">
        <v>4566</v>
      </c>
      <c r="D832" t="s">
        <v>4567</v>
      </c>
      <c r="E832" t="s">
        <v>1635</v>
      </c>
      <c r="F832" t="s">
        <v>169</v>
      </c>
      <c r="G832">
        <v>20001210</v>
      </c>
      <c r="H832" t="s">
        <v>4568</v>
      </c>
      <c r="I832" t="s">
        <v>2269</v>
      </c>
      <c r="J832" t="s">
        <v>3935</v>
      </c>
      <c r="K832" t="s">
        <v>72</v>
      </c>
      <c r="M832" s="32">
        <f>IFERROR(IF($B832="","",INDEX(所属情報!$E:$E,MATCH($A832,所属情報!$A:$A,0))),"")</f>
        <v>490048</v>
      </c>
      <c r="N832" s="175" t="str">
        <f t="shared" si="36"/>
        <v>坂本　璃月 (M1)</v>
      </c>
      <c r="O832" s="32" t="str">
        <f t="shared" si="37"/>
        <v>ｻｶﾓﾄ ﾘﾂｷ</v>
      </c>
      <c r="P832" s="175" t="str">
        <f t="shared" si="38"/>
        <v>SAKAMOTO Ritsuki (00)</v>
      </c>
      <c r="Q832" s="175" t="str">
        <f>IFERROR(IF($F832="","",INDEX(リスト!$AL:$AL,MATCH($F832,リスト!$AK:$AK,0))),"")</f>
        <v>26</v>
      </c>
      <c r="R832" s="32" t="str">
        <f>IFERROR(IF($K832="","",INDEX(リスト!$AO:$AO,MATCH($K832,リスト!$AN:$AN,0))),"")</f>
        <v>JPN</v>
      </c>
      <c r="S832" s="32" t="str">
        <f>IF($B832="","",RIGHT($G832*1000+100+COUNTIF($G$2:$G832,$G832),9))</f>
        <v>001210101</v>
      </c>
    </row>
    <row r="833" spans="1:19" ht="18" customHeight="1" x14ac:dyDescent="0.55000000000000004">
      <c r="A833" t="s">
        <v>863</v>
      </c>
      <c r="B833">
        <v>832</v>
      </c>
      <c r="C833" t="s">
        <v>4569</v>
      </c>
      <c r="D833" t="s">
        <v>4570</v>
      </c>
      <c r="E833" t="s">
        <v>1635</v>
      </c>
      <c r="F833" t="s">
        <v>213</v>
      </c>
      <c r="G833">
        <v>20000910</v>
      </c>
      <c r="H833" t="s">
        <v>4571</v>
      </c>
      <c r="I833" t="s">
        <v>2058</v>
      </c>
      <c r="J833" t="s">
        <v>4572</v>
      </c>
      <c r="K833" t="s">
        <v>72</v>
      </c>
      <c r="M833" s="32">
        <f>IFERROR(IF($B833="","",INDEX(所属情報!$E:$E,MATCH($A833,所属情報!$A:$A,0))),"")</f>
        <v>490048</v>
      </c>
      <c r="N833" s="175" t="str">
        <f t="shared" si="36"/>
        <v>山口　佐助 (M1)</v>
      </c>
      <c r="O833" s="32" t="str">
        <f t="shared" si="37"/>
        <v>ﾔﾏｸﾞﾁ ｻｽｹ</v>
      </c>
      <c r="P833" s="175" t="str">
        <f t="shared" si="38"/>
        <v>YAMAGUCHI Sasuke (00)</v>
      </c>
      <c r="Q833" s="175" t="str">
        <f>IFERROR(IF($F833="","",INDEX(リスト!$AL:$AL,MATCH($F833,リスト!$AK:$AK,0))),"")</f>
        <v>37</v>
      </c>
      <c r="R833" s="32" t="str">
        <f>IFERROR(IF($K833="","",INDEX(リスト!$AO:$AO,MATCH($K833,リスト!$AN:$AN,0))),"")</f>
        <v>JPN</v>
      </c>
      <c r="S833" s="32" t="str">
        <f>IF($B833="","",RIGHT($G833*1000+100+COUNTIF($G$2:$G833,$G833),9))</f>
        <v>000910101</v>
      </c>
    </row>
    <row r="834" spans="1:19" ht="18" customHeight="1" x14ac:dyDescent="0.55000000000000004">
      <c r="A834" t="s">
        <v>863</v>
      </c>
      <c r="B834">
        <v>833</v>
      </c>
      <c r="C834" t="s">
        <v>4573</v>
      </c>
      <c r="D834" t="s">
        <v>4574</v>
      </c>
      <c r="E834" t="s">
        <v>1635</v>
      </c>
      <c r="F834" t="s">
        <v>169</v>
      </c>
      <c r="G834">
        <v>19980512</v>
      </c>
      <c r="H834" t="s">
        <v>4575</v>
      </c>
      <c r="I834" t="s">
        <v>1617</v>
      </c>
      <c r="J834" t="s">
        <v>4576</v>
      </c>
      <c r="K834" t="s">
        <v>72</v>
      </c>
      <c r="M834" s="32">
        <f>IFERROR(IF($B834="","",INDEX(所属情報!$E:$E,MATCH($A834,所属情報!$A:$A,0))),"")</f>
        <v>490048</v>
      </c>
      <c r="N834" s="175" t="str">
        <f t="shared" si="36"/>
        <v>髙橋　侃凱 (M1)</v>
      </c>
      <c r="O834" s="32" t="str">
        <f t="shared" si="37"/>
        <v>ﾀｶﾊｼ ﾔｽﾄｷ</v>
      </c>
      <c r="P834" s="175" t="str">
        <f t="shared" si="38"/>
        <v>TAKAHASHI Yasutoki (98)</v>
      </c>
      <c r="Q834" s="175" t="str">
        <f>IFERROR(IF($F834="","",INDEX(リスト!$AL:$AL,MATCH($F834,リスト!$AK:$AK,0))),"")</f>
        <v>26</v>
      </c>
      <c r="R834" s="32" t="str">
        <f>IFERROR(IF($K834="","",INDEX(リスト!$AO:$AO,MATCH($K834,リスト!$AN:$AN,0))),"")</f>
        <v>JPN</v>
      </c>
      <c r="S834" s="32" t="str">
        <f>IF($B834="","",RIGHT($G834*1000+100+COUNTIF($G$2:$G834,$G834),9))</f>
        <v>980512102</v>
      </c>
    </row>
    <row r="835" spans="1:19" ht="18" customHeight="1" x14ac:dyDescent="0.55000000000000004">
      <c r="A835" t="s">
        <v>863</v>
      </c>
      <c r="B835">
        <v>834</v>
      </c>
      <c r="C835" t="s">
        <v>4577</v>
      </c>
      <c r="D835" t="s">
        <v>4578</v>
      </c>
      <c r="E835" t="s">
        <v>1635</v>
      </c>
      <c r="F835" t="s">
        <v>173</v>
      </c>
      <c r="G835">
        <v>20001202</v>
      </c>
      <c r="H835" t="s">
        <v>4579</v>
      </c>
      <c r="I835" t="s">
        <v>1182</v>
      </c>
      <c r="J835" t="s">
        <v>1312</v>
      </c>
      <c r="K835" t="s">
        <v>72</v>
      </c>
      <c r="M835" s="32">
        <f>IFERROR(IF($B835="","",INDEX(所属情報!$E:$E,MATCH($A835,所属情報!$A:$A,0))),"")</f>
        <v>490048</v>
      </c>
      <c r="N835" s="175" t="str">
        <f t="shared" ref="N835:N898" si="39">IF($C835="","",IF($E835="",$C835,$C835&amp;" ("&amp;$E835&amp;")"))</f>
        <v>川口　修大 (M1)</v>
      </c>
      <c r="O835" s="32" t="str">
        <f t="shared" ref="O835:O898" si="40">IF($D835="","",ASC($D835))</f>
        <v>ｶﾜｸﾞﾁ ｼｭｳﾄ</v>
      </c>
      <c r="P835" s="175" t="str">
        <f t="shared" ref="P835:P898" si="41">IF($I835="","",UPPER($I835)&amp;" "&amp;UPPER(LEFT($J835,1))&amp;LOWER(RIGHT($J835,LEN($J835)-1))&amp;" ("&amp;MID($G835,3,2)&amp;")")</f>
        <v>KAWAGUCHI Shuto (00)</v>
      </c>
      <c r="Q835" s="175" t="str">
        <f>IFERROR(IF($F835="","",INDEX(リスト!$AL:$AL,MATCH($F835,リスト!$AK:$AK,0))),"")</f>
        <v>27</v>
      </c>
      <c r="R835" s="32" t="str">
        <f>IFERROR(IF($K835="","",INDEX(リスト!$AO:$AO,MATCH($K835,リスト!$AN:$AN,0))),"")</f>
        <v>JPN</v>
      </c>
      <c r="S835" s="32" t="str">
        <f>IF($B835="","",RIGHT($G835*1000+100+COUNTIF($G$2:$G835,$G835),9))</f>
        <v>001202101</v>
      </c>
    </row>
    <row r="836" spans="1:19" ht="18" customHeight="1" x14ac:dyDescent="0.55000000000000004">
      <c r="A836" t="s">
        <v>863</v>
      </c>
      <c r="B836">
        <v>835</v>
      </c>
      <c r="C836" t="s">
        <v>4580</v>
      </c>
      <c r="D836" t="s">
        <v>4581</v>
      </c>
      <c r="E836">
        <v>4</v>
      </c>
      <c r="F836" t="s">
        <v>197</v>
      </c>
      <c r="G836">
        <v>20010621</v>
      </c>
      <c r="H836" t="s">
        <v>4582</v>
      </c>
      <c r="I836" t="s">
        <v>1252</v>
      </c>
      <c r="J836" t="s">
        <v>2903</v>
      </c>
      <c r="K836" t="s">
        <v>72</v>
      </c>
      <c r="M836" s="32">
        <f>IFERROR(IF($B836="","",INDEX(所属情報!$E:$E,MATCH($A836,所属情報!$A:$A,0))),"")</f>
        <v>490048</v>
      </c>
      <c r="N836" s="175" t="str">
        <f t="shared" si="39"/>
        <v>齋藤　啓 (4)</v>
      </c>
      <c r="O836" s="32" t="str">
        <f t="shared" si="40"/>
        <v>ｻｲﾄｳ ｹｲ</v>
      </c>
      <c r="P836" s="175" t="str">
        <f t="shared" si="41"/>
        <v>SAITO Kei (01)</v>
      </c>
      <c r="Q836" s="175" t="str">
        <f>IFERROR(IF($F836="","",INDEX(リスト!$AL:$AL,MATCH($F836,リスト!$AK:$AK,0))),"")</f>
        <v>33</v>
      </c>
      <c r="R836" s="32" t="str">
        <f>IFERROR(IF($K836="","",INDEX(リスト!$AO:$AO,MATCH($K836,リスト!$AN:$AN,0))),"")</f>
        <v>JPN</v>
      </c>
      <c r="S836" s="32" t="str">
        <f>IF($B836="","",RIGHT($G836*1000+100+COUNTIF($G$2:$G836,$G836),9))</f>
        <v>010621102</v>
      </c>
    </row>
    <row r="837" spans="1:19" ht="18" customHeight="1" x14ac:dyDescent="0.55000000000000004">
      <c r="A837" t="s">
        <v>863</v>
      </c>
      <c r="B837">
        <v>836</v>
      </c>
      <c r="C837" t="s">
        <v>4583</v>
      </c>
      <c r="D837" t="s">
        <v>4584</v>
      </c>
      <c r="E837">
        <v>4</v>
      </c>
      <c r="F837" t="s">
        <v>201</v>
      </c>
      <c r="G837">
        <v>20020109</v>
      </c>
      <c r="H837" t="s">
        <v>4585</v>
      </c>
      <c r="I837" t="s">
        <v>4586</v>
      </c>
      <c r="J837" t="s">
        <v>3102</v>
      </c>
      <c r="K837" t="s">
        <v>72</v>
      </c>
      <c r="M837" s="32">
        <f>IFERROR(IF($B837="","",INDEX(所属情報!$E:$E,MATCH($A837,所属情報!$A:$A,0))),"")</f>
        <v>490048</v>
      </c>
      <c r="N837" s="175" t="str">
        <f t="shared" si="39"/>
        <v>尾原　翔 (4)</v>
      </c>
      <c r="O837" s="32" t="str">
        <f t="shared" si="40"/>
        <v>ｵﾊﾗ ｼｮｳ</v>
      </c>
      <c r="P837" s="175" t="str">
        <f t="shared" si="41"/>
        <v>OHARA Sho (02)</v>
      </c>
      <c r="Q837" s="175" t="str">
        <f>IFERROR(IF($F837="","",INDEX(リスト!$AL:$AL,MATCH($F837,リスト!$AK:$AK,0))),"")</f>
        <v>34</v>
      </c>
      <c r="R837" s="32" t="str">
        <f>IFERROR(IF($K837="","",INDEX(リスト!$AO:$AO,MATCH($K837,リスト!$AN:$AN,0))),"")</f>
        <v>JPN</v>
      </c>
      <c r="S837" s="32" t="str">
        <f>IF($B837="","",RIGHT($G837*1000+100+COUNTIF($G$2:$G837,$G837),9))</f>
        <v>020109101</v>
      </c>
    </row>
    <row r="838" spans="1:19" ht="18" customHeight="1" x14ac:dyDescent="0.55000000000000004">
      <c r="A838" t="s">
        <v>863</v>
      </c>
      <c r="B838">
        <v>837</v>
      </c>
      <c r="C838" t="s">
        <v>4587</v>
      </c>
      <c r="D838" t="s">
        <v>4588</v>
      </c>
      <c r="E838">
        <v>4</v>
      </c>
      <c r="F838" t="s">
        <v>181</v>
      </c>
      <c r="G838">
        <v>20011017</v>
      </c>
      <c r="H838" t="s">
        <v>4589</v>
      </c>
      <c r="I838" t="s">
        <v>1655</v>
      </c>
      <c r="J838" t="s">
        <v>4590</v>
      </c>
      <c r="K838" t="s">
        <v>72</v>
      </c>
      <c r="M838" s="32">
        <f>IFERROR(IF($B838="","",INDEX(所属情報!$E:$E,MATCH($A838,所属情報!$A:$A,0))),"")</f>
        <v>490048</v>
      </c>
      <c r="N838" s="175" t="str">
        <f t="shared" si="39"/>
        <v>梶　慎介 (4)</v>
      </c>
      <c r="O838" s="32" t="str">
        <f t="shared" si="40"/>
        <v>ｶｼﾞ ｼﾝｽｹ</v>
      </c>
      <c r="P838" s="175" t="str">
        <f t="shared" si="41"/>
        <v>KAJI Shinsuke (01)</v>
      </c>
      <c r="Q838" s="175" t="str">
        <f>IFERROR(IF($F838="","",INDEX(リスト!$AL:$AL,MATCH($F838,リスト!$AK:$AK,0))),"")</f>
        <v>29</v>
      </c>
      <c r="R838" s="32" t="str">
        <f>IFERROR(IF($K838="","",INDEX(リスト!$AO:$AO,MATCH($K838,リスト!$AN:$AN,0))),"")</f>
        <v>JPN</v>
      </c>
      <c r="S838" s="32" t="str">
        <f>IF($B838="","",RIGHT($G838*1000+100+COUNTIF($G$2:$G838,$G838),9))</f>
        <v>011017101</v>
      </c>
    </row>
    <row r="839" spans="1:19" ht="18" customHeight="1" x14ac:dyDescent="0.55000000000000004">
      <c r="A839" t="s">
        <v>863</v>
      </c>
      <c r="B839">
        <v>838</v>
      </c>
      <c r="C839" t="s">
        <v>4591</v>
      </c>
      <c r="D839" t="s">
        <v>4592</v>
      </c>
      <c r="E839">
        <v>4</v>
      </c>
      <c r="F839" t="s">
        <v>117</v>
      </c>
      <c r="G839">
        <v>20000530</v>
      </c>
      <c r="H839" t="s">
        <v>4593</v>
      </c>
      <c r="I839" t="s">
        <v>2927</v>
      </c>
      <c r="J839" t="s">
        <v>4594</v>
      </c>
      <c r="K839" t="s">
        <v>72</v>
      </c>
      <c r="M839" s="32">
        <f>IFERROR(IF($B839="","",INDEX(所属情報!$E:$E,MATCH($A839,所属情報!$A:$A,0))),"")</f>
        <v>490048</v>
      </c>
      <c r="N839" s="175" t="str">
        <f t="shared" si="39"/>
        <v>木之下　隆弘 (4)</v>
      </c>
      <c r="O839" s="32" t="str">
        <f t="shared" si="40"/>
        <v>ｷﾉｼﾀ ﾀｶﾋﾛ</v>
      </c>
      <c r="P839" s="175" t="str">
        <f t="shared" si="41"/>
        <v>KINOSHITA Takahiro (00)</v>
      </c>
      <c r="Q839" s="175" t="str">
        <f>IFERROR(IF($F839="","",INDEX(リスト!$AL:$AL,MATCH($F839,リスト!$AK:$AK,0))),"")</f>
        <v>13</v>
      </c>
      <c r="R839" s="32" t="str">
        <f>IFERROR(IF($K839="","",INDEX(リスト!$AO:$AO,MATCH($K839,リスト!$AN:$AN,0))),"")</f>
        <v>JPN</v>
      </c>
      <c r="S839" s="32" t="str">
        <f>IF($B839="","",RIGHT($G839*1000+100+COUNTIF($G$2:$G839,$G839),9))</f>
        <v>000530101</v>
      </c>
    </row>
    <row r="840" spans="1:19" ht="18" customHeight="1" x14ac:dyDescent="0.55000000000000004">
      <c r="A840" t="s">
        <v>863</v>
      </c>
      <c r="B840">
        <v>839</v>
      </c>
      <c r="C840" t="s">
        <v>4595</v>
      </c>
      <c r="D840" t="s">
        <v>4596</v>
      </c>
      <c r="E840">
        <v>4</v>
      </c>
      <c r="F840" t="s">
        <v>98</v>
      </c>
      <c r="G840">
        <v>20010723</v>
      </c>
      <c r="H840" t="s">
        <v>4597</v>
      </c>
      <c r="I840" t="s">
        <v>4598</v>
      </c>
      <c r="J840" t="s">
        <v>1696</v>
      </c>
      <c r="K840" t="s">
        <v>72</v>
      </c>
      <c r="M840" s="32">
        <f>IFERROR(IF($B840="","",INDEX(所属情報!$E:$E,MATCH($A840,所属情報!$A:$A,0))),"")</f>
        <v>490048</v>
      </c>
      <c r="N840" s="175" t="str">
        <f t="shared" si="39"/>
        <v>島村　夏惟 (4)</v>
      </c>
      <c r="O840" s="32" t="str">
        <f t="shared" si="40"/>
        <v>ｼﾏﾑﾗ ｶｲ</v>
      </c>
      <c r="P840" s="175" t="str">
        <f t="shared" si="41"/>
        <v>SHIMAMURA Kai (01)</v>
      </c>
      <c r="Q840" s="175" t="str">
        <f>IFERROR(IF($F840="","",INDEX(リスト!$AL:$AL,MATCH($F840,リスト!$AK:$AK,0))),"")</f>
        <v>08</v>
      </c>
      <c r="R840" s="32" t="str">
        <f>IFERROR(IF($K840="","",INDEX(リスト!$AO:$AO,MATCH($K840,リスト!$AN:$AN,0))),"")</f>
        <v>JPN</v>
      </c>
      <c r="S840" s="32" t="str">
        <f>IF($B840="","",RIGHT($G840*1000+100+COUNTIF($G$2:$G840,$G840),9))</f>
        <v>010723101</v>
      </c>
    </row>
    <row r="841" spans="1:19" ht="18" customHeight="1" x14ac:dyDescent="0.55000000000000004">
      <c r="A841" t="s">
        <v>863</v>
      </c>
      <c r="B841">
        <v>840</v>
      </c>
      <c r="C841" t="s">
        <v>4599</v>
      </c>
      <c r="D841" t="s">
        <v>4600</v>
      </c>
      <c r="E841">
        <v>4</v>
      </c>
      <c r="F841" t="s">
        <v>177</v>
      </c>
      <c r="G841">
        <v>20010503</v>
      </c>
      <c r="H841" t="s">
        <v>4601</v>
      </c>
      <c r="I841" t="s">
        <v>4602</v>
      </c>
      <c r="J841" t="s">
        <v>2554</v>
      </c>
      <c r="K841" t="s">
        <v>72</v>
      </c>
      <c r="M841" s="32">
        <f>IFERROR(IF($B841="","",INDEX(所属情報!$E:$E,MATCH($A841,所属情報!$A:$A,0))),"")</f>
        <v>490048</v>
      </c>
      <c r="N841" s="175" t="str">
        <f t="shared" si="39"/>
        <v>藤浦　敦士 (4)</v>
      </c>
      <c r="O841" s="32" t="str">
        <f t="shared" si="40"/>
        <v>ﾌｼﾞｳﾗ ｱﾂｼ</v>
      </c>
      <c r="P841" s="175" t="str">
        <f t="shared" si="41"/>
        <v>FUJIURA Atsushi (01)</v>
      </c>
      <c r="Q841" s="175" t="str">
        <f>IFERROR(IF($F841="","",INDEX(リスト!$AL:$AL,MATCH($F841,リスト!$AK:$AK,0))),"")</f>
        <v>28</v>
      </c>
      <c r="R841" s="32" t="str">
        <f>IFERROR(IF($K841="","",INDEX(リスト!$AO:$AO,MATCH($K841,リスト!$AN:$AN,0))),"")</f>
        <v>JPN</v>
      </c>
      <c r="S841" s="32" t="str">
        <f>IF($B841="","",RIGHT($G841*1000+100+COUNTIF($G$2:$G841,$G841),9))</f>
        <v>010503101</v>
      </c>
    </row>
    <row r="842" spans="1:19" ht="18" customHeight="1" x14ac:dyDescent="0.55000000000000004">
      <c r="A842" t="s">
        <v>863</v>
      </c>
      <c r="B842">
        <v>841</v>
      </c>
      <c r="C842" t="s">
        <v>4603</v>
      </c>
      <c r="D842" t="s">
        <v>4604</v>
      </c>
      <c r="E842">
        <v>4</v>
      </c>
      <c r="F842" t="s">
        <v>157</v>
      </c>
      <c r="G842">
        <v>20010214</v>
      </c>
      <c r="H842" t="s">
        <v>4605</v>
      </c>
      <c r="I842" t="s">
        <v>4606</v>
      </c>
      <c r="J842" t="s">
        <v>1372</v>
      </c>
      <c r="K842" t="s">
        <v>72</v>
      </c>
      <c r="M842" s="32">
        <f>IFERROR(IF($B842="","",INDEX(所属情報!$E:$E,MATCH($A842,所属情報!$A:$A,0))),"")</f>
        <v>490048</v>
      </c>
      <c r="N842" s="175" t="str">
        <f t="shared" si="39"/>
        <v>宮澤　知希 (4)</v>
      </c>
      <c r="O842" s="32" t="str">
        <f t="shared" si="40"/>
        <v>ﾐﾔｻﾞﾜ ﾄﾓｷ</v>
      </c>
      <c r="P842" s="175" t="str">
        <f t="shared" si="41"/>
        <v>MIYAZAWA Tomoki (01)</v>
      </c>
      <c r="Q842" s="175" t="str">
        <f>IFERROR(IF($F842="","",INDEX(リスト!$AL:$AL,MATCH($F842,リスト!$AK:$AK,0))),"")</f>
        <v>23</v>
      </c>
      <c r="R842" s="32" t="str">
        <f>IFERROR(IF($K842="","",INDEX(リスト!$AO:$AO,MATCH($K842,リスト!$AN:$AN,0))),"")</f>
        <v>JPN</v>
      </c>
      <c r="S842" s="32" t="str">
        <f>IF($B842="","",RIGHT($G842*1000+100+COUNTIF($G$2:$G842,$G842),9))</f>
        <v>010214101</v>
      </c>
    </row>
    <row r="843" spans="1:19" ht="18" customHeight="1" x14ac:dyDescent="0.55000000000000004">
      <c r="A843" t="s">
        <v>863</v>
      </c>
      <c r="B843">
        <v>842</v>
      </c>
      <c r="C843" t="s">
        <v>4607</v>
      </c>
      <c r="D843" t="s">
        <v>4608</v>
      </c>
      <c r="E843">
        <v>4</v>
      </c>
      <c r="F843" t="s">
        <v>165</v>
      </c>
      <c r="G843">
        <v>20000708</v>
      </c>
      <c r="H843" t="s">
        <v>4609</v>
      </c>
      <c r="I843" t="s">
        <v>4610</v>
      </c>
      <c r="J843" t="s">
        <v>1651</v>
      </c>
      <c r="K843" t="s">
        <v>72</v>
      </c>
      <c r="M843" s="32">
        <f>IFERROR(IF($B843="","",INDEX(所属情報!$E:$E,MATCH($A843,所属情報!$A:$A,0))),"")</f>
        <v>490048</v>
      </c>
      <c r="N843" s="175" t="str">
        <f t="shared" si="39"/>
        <v>宮園　隼人 (4)</v>
      </c>
      <c r="O843" s="32" t="str">
        <f t="shared" si="40"/>
        <v>ﾐﾔｿﾞﾉ ﾊﾔﾄ</v>
      </c>
      <c r="P843" s="175" t="str">
        <f t="shared" si="41"/>
        <v>MIYAZONO Hayato (00)</v>
      </c>
      <c r="Q843" s="175" t="str">
        <f>IFERROR(IF($F843="","",INDEX(リスト!$AL:$AL,MATCH($F843,リスト!$AK:$AK,0))),"")</f>
        <v>25</v>
      </c>
      <c r="R843" s="32" t="str">
        <f>IFERROR(IF($K843="","",INDEX(リスト!$AO:$AO,MATCH($K843,リスト!$AN:$AN,0))),"")</f>
        <v>JPN</v>
      </c>
      <c r="S843" s="32" t="str">
        <f>IF($B843="","",RIGHT($G843*1000+100+COUNTIF($G$2:$G843,$G843),9))</f>
        <v>000708102</v>
      </c>
    </row>
    <row r="844" spans="1:19" ht="18" customHeight="1" x14ac:dyDescent="0.55000000000000004">
      <c r="A844" t="s">
        <v>863</v>
      </c>
      <c r="B844">
        <v>843</v>
      </c>
      <c r="C844" t="s">
        <v>4611</v>
      </c>
      <c r="D844" t="s">
        <v>4612</v>
      </c>
      <c r="E844">
        <v>4</v>
      </c>
      <c r="F844" t="s">
        <v>169</v>
      </c>
      <c r="G844">
        <v>20010828</v>
      </c>
      <c r="H844" t="s">
        <v>4613</v>
      </c>
      <c r="I844" t="s">
        <v>4614</v>
      </c>
      <c r="J844" t="s">
        <v>1424</v>
      </c>
      <c r="K844" t="s">
        <v>72</v>
      </c>
      <c r="M844" s="32">
        <f>IFERROR(IF($B844="","",INDEX(所属情報!$E:$E,MATCH($A844,所属情報!$A:$A,0))),"")</f>
        <v>490048</v>
      </c>
      <c r="N844" s="175" t="str">
        <f t="shared" si="39"/>
        <v>江端　康汰 (4)</v>
      </c>
      <c r="O844" s="32" t="str">
        <f t="shared" si="40"/>
        <v>ｴﾊﾞﾀ ｺｳﾀ</v>
      </c>
      <c r="P844" s="175" t="str">
        <f t="shared" si="41"/>
        <v>EBATA Kota (01)</v>
      </c>
      <c r="Q844" s="175" t="str">
        <f>IFERROR(IF($F844="","",INDEX(リスト!$AL:$AL,MATCH($F844,リスト!$AK:$AK,0))),"")</f>
        <v>26</v>
      </c>
      <c r="R844" s="32" t="str">
        <f>IFERROR(IF($K844="","",INDEX(リスト!$AO:$AO,MATCH($K844,リスト!$AN:$AN,0))),"")</f>
        <v>JPN</v>
      </c>
      <c r="S844" s="32" t="str">
        <f>IF($B844="","",RIGHT($G844*1000+100+COUNTIF($G$2:$G844,$G844),9))</f>
        <v>010828103</v>
      </c>
    </row>
    <row r="845" spans="1:19" ht="18" customHeight="1" x14ac:dyDescent="0.55000000000000004">
      <c r="A845" t="s">
        <v>863</v>
      </c>
      <c r="B845">
        <v>844</v>
      </c>
      <c r="C845" t="s">
        <v>4615</v>
      </c>
      <c r="D845" t="s">
        <v>4616</v>
      </c>
      <c r="E845">
        <v>4</v>
      </c>
      <c r="F845" t="s">
        <v>209</v>
      </c>
      <c r="G845">
        <v>20011011</v>
      </c>
      <c r="H845" t="s">
        <v>4617</v>
      </c>
      <c r="I845" t="s">
        <v>4618</v>
      </c>
      <c r="J845" t="s">
        <v>1531</v>
      </c>
      <c r="K845" t="s">
        <v>72</v>
      </c>
      <c r="M845" s="32">
        <f>IFERROR(IF($B845="","",INDEX(所属情報!$E:$E,MATCH($A845,所属情報!$A:$A,0))),"")</f>
        <v>490048</v>
      </c>
      <c r="N845" s="175" t="str">
        <f t="shared" si="39"/>
        <v>鴛原　泰輝 (4)</v>
      </c>
      <c r="O845" s="32" t="str">
        <f t="shared" si="40"/>
        <v>ｵｼﾊﾗ ﾀｲｷ</v>
      </c>
      <c r="P845" s="175" t="str">
        <f t="shared" si="41"/>
        <v>OSHIHARA Taiki (01)</v>
      </c>
      <c r="Q845" s="175" t="str">
        <f>IFERROR(IF($F845="","",INDEX(リスト!$AL:$AL,MATCH($F845,リスト!$AK:$AK,0))),"")</f>
        <v>36</v>
      </c>
      <c r="R845" s="32" t="str">
        <f>IFERROR(IF($K845="","",INDEX(リスト!$AO:$AO,MATCH($K845,リスト!$AN:$AN,0))),"")</f>
        <v>JPN</v>
      </c>
      <c r="S845" s="32" t="str">
        <f>IF($B845="","",RIGHT($G845*1000+100+COUNTIF($G$2:$G845,$G845),9))</f>
        <v>011011101</v>
      </c>
    </row>
    <row r="846" spans="1:19" ht="18" customHeight="1" x14ac:dyDescent="0.55000000000000004">
      <c r="A846" t="s">
        <v>863</v>
      </c>
      <c r="B846">
        <v>845</v>
      </c>
      <c r="C846" t="s">
        <v>4619</v>
      </c>
      <c r="D846" t="s">
        <v>4620</v>
      </c>
      <c r="E846">
        <v>4</v>
      </c>
      <c r="F846" t="s">
        <v>145</v>
      </c>
      <c r="G846">
        <v>20020304</v>
      </c>
      <c r="H846" t="s">
        <v>4621</v>
      </c>
      <c r="I846" t="s">
        <v>4622</v>
      </c>
      <c r="J846" t="s">
        <v>3018</v>
      </c>
      <c r="K846" t="s">
        <v>72</v>
      </c>
      <c r="M846" s="32">
        <f>IFERROR(IF($B846="","",INDEX(所属情報!$E:$E,MATCH($A846,所属情報!$A:$A,0))),"")</f>
        <v>490048</v>
      </c>
      <c r="N846" s="175" t="str">
        <f t="shared" si="39"/>
        <v>原　圭佑 (4)</v>
      </c>
      <c r="O846" s="32" t="str">
        <f t="shared" si="40"/>
        <v>ﾊﾗ ｹｲｽｹ</v>
      </c>
      <c r="P846" s="175" t="str">
        <f t="shared" si="41"/>
        <v>HARA Keisuke (02)</v>
      </c>
      <c r="Q846" s="175" t="str">
        <f>IFERROR(IF($F846="","",INDEX(リスト!$AL:$AL,MATCH($F846,リスト!$AK:$AK,0))),"")</f>
        <v>20</v>
      </c>
      <c r="R846" s="32" t="str">
        <f>IFERROR(IF($K846="","",INDEX(リスト!$AO:$AO,MATCH($K846,リスト!$AN:$AN,0))),"")</f>
        <v>JPN</v>
      </c>
      <c r="S846" s="32" t="str">
        <f>IF($B846="","",RIGHT($G846*1000+100+COUNTIF($G$2:$G846,$G846),9))</f>
        <v>020304101</v>
      </c>
    </row>
    <row r="847" spans="1:19" ht="18" customHeight="1" x14ac:dyDescent="0.55000000000000004">
      <c r="A847" t="s">
        <v>863</v>
      </c>
      <c r="B847">
        <v>846</v>
      </c>
      <c r="C847" t="s">
        <v>4623</v>
      </c>
      <c r="D847" t="s">
        <v>4624</v>
      </c>
      <c r="E847">
        <v>4</v>
      </c>
      <c r="F847" t="s">
        <v>173</v>
      </c>
      <c r="G847">
        <v>20011002</v>
      </c>
      <c r="H847" t="s">
        <v>4625</v>
      </c>
      <c r="I847" t="s">
        <v>4626</v>
      </c>
      <c r="J847" t="s">
        <v>1853</v>
      </c>
      <c r="K847" t="s">
        <v>72</v>
      </c>
      <c r="M847" s="32">
        <f>IFERROR(IF($B847="","",INDEX(所属情報!$E:$E,MATCH($A847,所属情報!$A:$A,0))),"")</f>
        <v>490048</v>
      </c>
      <c r="N847" s="175" t="str">
        <f t="shared" si="39"/>
        <v>角谷　幸紀 (4)</v>
      </c>
      <c r="O847" s="32" t="str">
        <f t="shared" si="40"/>
        <v>ｶﾄﾞﾔ ｺｳｷ</v>
      </c>
      <c r="P847" s="175" t="str">
        <f t="shared" si="41"/>
        <v>KADOYA Koki (01)</v>
      </c>
      <c r="Q847" s="175" t="str">
        <f>IFERROR(IF($F847="","",INDEX(リスト!$AL:$AL,MATCH($F847,リスト!$AK:$AK,0))),"")</f>
        <v>27</v>
      </c>
      <c r="R847" s="32" t="str">
        <f>IFERROR(IF($K847="","",INDEX(リスト!$AO:$AO,MATCH($K847,リスト!$AN:$AN,0))),"")</f>
        <v>JPN</v>
      </c>
      <c r="S847" s="32" t="str">
        <f>IF($B847="","",RIGHT($G847*1000+100+COUNTIF($G$2:$G847,$G847),9))</f>
        <v>011002102</v>
      </c>
    </row>
    <row r="848" spans="1:19" ht="18" customHeight="1" x14ac:dyDescent="0.55000000000000004">
      <c r="A848" t="s">
        <v>863</v>
      </c>
      <c r="B848">
        <v>847</v>
      </c>
      <c r="C848" t="s">
        <v>4627</v>
      </c>
      <c r="D848" t="s">
        <v>4628</v>
      </c>
      <c r="E848">
        <v>4</v>
      </c>
      <c r="F848" t="s">
        <v>173</v>
      </c>
      <c r="G848">
        <v>19991017</v>
      </c>
      <c r="H848" t="s">
        <v>4629</v>
      </c>
      <c r="I848" t="s">
        <v>2013</v>
      </c>
      <c r="J848" t="s">
        <v>1853</v>
      </c>
      <c r="K848" t="s">
        <v>72</v>
      </c>
      <c r="M848" s="32">
        <f>IFERROR(IF($B848="","",INDEX(所属情報!$E:$E,MATCH($A848,所属情報!$A:$A,0))),"")</f>
        <v>490048</v>
      </c>
      <c r="N848" s="175" t="str">
        <f t="shared" si="39"/>
        <v>岩崎　光起 (4)</v>
      </c>
      <c r="O848" s="32" t="str">
        <f t="shared" si="40"/>
        <v>ｲﾜｻｷ ｺｳｷ</v>
      </c>
      <c r="P848" s="175" t="str">
        <f t="shared" si="41"/>
        <v>IWASAKI Koki (99)</v>
      </c>
      <c r="Q848" s="175" t="str">
        <f>IFERROR(IF($F848="","",INDEX(リスト!$AL:$AL,MATCH($F848,リスト!$AK:$AK,0))),"")</f>
        <v>27</v>
      </c>
      <c r="R848" s="32" t="str">
        <f>IFERROR(IF($K848="","",INDEX(リスト!$AO:$AO,MATCH($K848,リスト!$AN:$AN,0))),"")</f>
        <v>JPN</v>
      </c>
      <c r="S848" s="32" t="str">
        <f>IF($B848="","",RIGHT($G848*1000+100+COUNTIF($G$2:$G848,$G848),9))</f>
        <v>991017101</v>
      </c>
    </row>
    <row r="849" spans="1:19" ht="18" customHeight="1" x14ac:dyDescent="0.55000000000000004">
      <c r="A849" t="s">
        <v>863</v>
      </c>
      <c r="B849">
        <v>848</v>
      </c>
      <c r="C849" t="s">
        <v>4630</v>
      </c>
      <c r="D849" t="s">
        <v>4631</v>
      </c>
      <c r="E849">
        <v>4</v>
      </c>
      <c r="F849" t="s">
        <v>173</v>
      </c>
      <c r="G849">
        <v>20011208</v>
      </c>
      <c r="H849" t="s">
        <v>4632</v>
      </c>
      <c r="I849" t="s">
        <v>2084</v>
      </c>
      <c r="J849" t="s">
        <v>2701</v>
      </c>
      <c r="K849" t="s">
        <v>72</v>
      </c>
      <c r="M849" s="32">
        <f>IFERROR(IF($B849="","",INDEX(所属情報!$E:$E,MATCH($A849,所属情報!$A:$A,0))),"")</f>
        <v>490048</v>
      </c>
      <c r="N849" s="175" t="str">
        <f t="shared" si="39"/>
        <v>中喜多　和孝 (4)</v>
      </c>
      <c r="O849" s="32" t="str">
        <f t="shared" si="40"/>
        <v>ﾅｶｷﾀ ｶｽﾞﾀｶ</v>
      </c>
      <c r="P849" s="175" t="str">
        <f t="shared" si="41"/>
        <v>NAKAKITA Kazutaka (01)</v>
      </c>
      <c r="Q849" s="175" t="str">
        <f>IFERROR(IF($F849="","",INDEX(リスト!$AL:$AL,MATCH($F849,リスト!$AK:$AK,0))),"")</f>
        <v>27</v>
      </c>
      <c r="R849" s="32" t="str">
        <f>IFERROR(IF($K849="","",INDEX(リスト!$AO:$AO,MATCH($K849,リスト!$AN:$AN,0))),"")</f>
        <v>JPN</v>
      </c>
      <c r="S849" s="32" t="str">
        <f>IF($B849="","",RIGHT($G849*1000+100+COUNTIF($G$2:$G849,$G849),9))</f>
        <v>011208101</v>
      </c>
    </row>
    <row r="850" spans="1:19" ht="18" customHeight="1" x14ac:dyDescent="0.55000000000000004">
      <c r="A850" t="s">
        <v>863</v>
      </c>
      <c r="B850">
        <v>849</v>
      </c>
      <c r="C850" t="s">
        <v>4633</v>
      </c>
      <c r="D850" t="s">
        <v>4634</v>
      </c>
      <c r="E850">
        <v>4</v>
      </c>
      <c r="F850" t="s">
        <v>157</v>
      </c>
      <c r="G850">
        <v>20020121</v>
      </c>
      <c r="H850" t="s">
        <v>4635</v>
      </c>
      <c r="I850" t="s">
        <v>4636</v>
      </c>
      <c r="J850" t="s">
        <v>1805</v>
      </c>
      <c r="K850" t="s">
        <v>72</v>
      </c>
      <c r="M850" s="32">
        <f>IFERROR(IF($B850="","",INDEX(所属情報!$E:$E,MATCH($A850,所属情報!$A:$A,0))),"")</f>
        <v>490048</v>
      </c>
      <c r="N850" s="175" t="str">
        <f t="shared" si="39"/>
        <v>川崎　玲央 (4)</v>
      </c>
      <c r="O850" s="32" t="str">
        <f t="shared" si="40"/>
        <v>ｶﾜｻｷ ﾚｵ</v>
      </c>
      <c r="P850" s="175" t="str">
        <f t="shared" si="41"/>
        <v>KAWASAKI Reo (02)</v>
      </c>
      <c r="Q850" s="175" t="str">
        <f>IFERROR(IF($F850="","",INDEX(リスト!$AL:$AL,MATCH($F850,リスト!$AK:$AK,0))),"")</f>
        <v>23</v>
      </c>
      <c r="R850" s="32" t="str">
        <f>IFERROR(IF($K850="","",INDEX(リスト!$AO:$AO,MATCH($K850,リスト!$AN:$AN,0))),"")</f>
        <v>JPN</v>
      </c>
      <c r="S850" s="32" t="str">
        <f>IF($B850="","",RIGHT($G850*1000+100+COUNTIF($G$2:$G850,$G850),9))</f>
        <v>020121101</v>
      </c>
    </row>
    <row r="851" spans="1:19" ht="18" customHeight="1" x14ac:dyDescent="0.55000000000000004">
      <c r="A851" t="s">
        <v>863</v>
      </c>
      <c r="B851">
        <v>850</v>
      </c>
      <c r="C851" t="s">
        <v>4637</v>
      </c>
      <c r="D851" t="s">
        <v>4638</v>
      </c>
      <c r="E851">
        <v>3</v>
      </c>
      <c r="F851" t="s">
        <v>173</v>
      </c>
      <c r="G851">
        <v>20021013</v>
      </c>
      <c r="H851" t="s">
        <v>4639</v>
      </c>
      <c r="I851" t="s">
        <v>4640</v>
      </c>
      <c r="J851" t="s">
        <v>4641</v>
      </c>
      <c r="K851" t="s">
        <v>72</v>
      </c>
      <c r="M851" s="32">
        <f>IFERROR(IF($B851="","",INDEX(所属情報!$E:$E,MATCH($A851,所属情報!$A:$A,0))),"")</f>
        <v>490048</v>
      </c>
      <c r="N851" s="175" t="str">
        <f t="shared" si="39"/>
        <v>紀之定　玲司 (3)</v>
      </c>
      <c r="O851" s="32" t="str">
        <f t="shared" si="40"/>
        <v>ｷﾉｻﾀﾞ ﾚｲｼﾞ</v>
      </c>
      <c r="P851" s="175" t="str">
        <f t="shared" si="41"/>
        <v>KINOSADA Reiji (02)</v>
      </c>
      <c r="Q851" s="175" t="str">
        <f>IFERROR(IF($F851="","",INDEX(リスト!$AL:$AL,MATCH($F851,リスト!$AK:$AK,0))),"")</f>
        <v>27</v>
      </c>
      <c r="R851" s="32" t="str">
        <f>IFERROR(IF($K851="","",INDEX(リスト!$AO:$AO,MATCH($K851,リスト!$AN:$AN,0))),"")</f>
        <v>JPN</v>
      </c>
      <c r="S851" s="32" t="str">
        <f>IF($B851="","",RIGHT($G851*1000+100+COUNTIF($G$2:$G851,$G851),9))</f>
        <v>021013101</v>
      </c>
    </row>
    <row r="852" spans="1:19" ht="18" customHeight="1" x14ac:dyDescent="0.55000000000000004">
      <c r="A852" t="s">
        <v>863</v>
      </c>
      <c r="B852">
        <v>851</v>
      </c>
      <c r="C852" t="s">
        <v>4642</v>
      </c>
      <c r="D852" t="s">
        <v>4643</v>
      </c>
      <c r="E852">
        <v>3</v>
      </c>
      <c r="F852" t="s">
        <v>173</v>
      </c>
      <c r="G852">
        <v>20020409</v>
      </c>
      <c r="H852" t="s">
        <v>4644</v>
      </c>
      <c r="I852" t="s">
        <v>1964</v>
      </c>
      <c r="J852" t="s">
        <v>1443</v>
      </c>
      <c r="K852" t="s">
        <v>72</v>
      </c>
      <c r="M852" s="32">
        <f>IFERROR(IF($B852="","",INDEX(所属情報!$E:$E,MATCH($A852,所属情報!$A:$A,0))),"")</f>
        <v>490048</v>
      </c>
      <c r="N852" s="175" t="str">
        <f t="shared" si="39"/>
        <v>中川　遥仁 (3)</v>
      </c>
      <c r="O852" s="32" t="str">
        <f t="shared" si="40"/>
        <v>ﾅｶｶﾞﾜ ﾊﾙﾄ</v>
      </c>
      <c r="P852" s="175" t="str">
        <f t="shared" si="41"/>
        <v>NAKAGAWA Haruto (02)</v>
      </c>
      <c r="Q852" s="175" t="str">
        <f>IFERROR(IF($F852="","",INDEX(リスト!$AL:$AL,MATCH($F852,リスト!$AK:$AK,0))),"")</f>
        <v>27</v>
      </c>
      <c r="R852" s="32" t="str">
        <f>IFERROR(IF($K852="","",INDEX(リスト!$AO:$AO,MATCH($K852,リスト!$AN:$AN,0))),"")</f>
        <v>JPN</v>
      </c>
      <c r="S852" s="32" t="str">
        <f>IF($B852="","",RIGHT($G852*1000+100+COUNTIF($G$2:$G852,$G852),9))</f>
        <v>020409103</v>
      </c>
    </row>
    <row r="853" spans="1:19" ht="18" customHeight="1" x14ac:dyDescent="0.55000000000000004">
      <c r="A853" t="s">
        <v>863</v>
      </c>
      <c r="B853">
        <v>852</v>
      </c>
      <c r="C853" t="s">
        <v>4645</v>
      </c>
      <c r="D853" t="s">
        <v>4646</v>
      </c>
      <c r="E853">
        <v>3</v>
      </c>
      <c r="F853" t="s">
        <v>173</v>
      </c>
      <c r="G853">
        <v>20020926</v>
      </c>
      <c r="H853" t="s">
        <v>4647</v>
      </c>
      <c r="I853" t="s">
        <v>2693</v>
      </c>
      <c r="J853" t="s">
        <v>1267</v>
      </c>
      <c r="K853" t="s">
        <v>72</v>
      </c>
      <c r="M853" s="32">
        <f>IFERROR(IF($B853="","",INDEX(所属情報!$E:$E,MATCH($A853,所属情報!$A:$A,0))),"")</f>
        <v>490048</v>
      </c>
      <c r="N853" s="175" t="str">
        <f t="shared" si="39"/>
        <v>山中　駿 (3)</v>
      </c>
      <c r="O853" s="32" t="str">
        <f t="shared" si="40"/>
        <v>ﾔﾏﾅｶ ｼｭﾝ</v>
      </c>
      <c r="P853" s="175" t="str">
        <f t="shared" si="41"/>
        <v>YAMANAKA Shun (02)</v>
      </c>
      <c r="Q853" s="175" t="str">
        <f>IFERROR(IF($F853="","",INDEX(リスト!$AL:$AL,MATCH($F853,リスト!$AK:$AK,0))),"")</f>
        <v>27</v>
      </c>
      <c r="R853" s="32" t="str">
        <f>IFERROR(IF($K853="","",INDEX(リスト!$AO:$AO,MATCH($K853,リスト!$AN:$AN,0))),"")</f>
        <v>JPN</v>
      </c>
      <c r="S853" s="32" t="str">
        <f>IF($B853="","",RIGHT($G853*1000+100+COUNTIF($G$2:$G853,$G853),9))</f>
        <v>020926101</v>
      </c>
    </row>
    <row r="854" spans="1:19" ht="18" customHeight="1" x14ac:dyDescent="0.55000000000000004">
      <c r="A854" t="s">
        <v>863</v>
      </c>
      <c r="B854">
        <v>853</v>
      </c>
      <c r="C854" t="s">
        <v>4648</v>
      </c>
      <c r="D854" t="s">
        <v>4649</v>
      </c>
      <c r="E854">
        <v>3</v>
      </c>
      <c r="F854" t="s">
        <v>173</v>
      </c>
      <c r="G854">
        <v>20020908</v>
      </c>
      <c r="H854" t="s">
        <v>4650</v>
      </c>
      <c r="I854" t="s">
        <v>4546</v>
      </c>
      <c r="J854" t="s">
        <v>1608</v>
      </c>
      <c r="K854" t="s">
        <v>72</v>
      </c>
      <c r="M854" s="32">
        <f>IFERROR(IF($B854="","",INDEX(所属情報!$E:$E,MATCH($A854,所属情報!$A:$A,0))),"")</f>
        <v>490048</v>
      </c>
      <c r="N854" s="175" t="str">
        <f t="shared" si="39"/>
        <v>長田　雅史 (3)</v>
      </c>
      <c r="O854" s="32" t="str">
        <f t="shared" si="40"/>
        <v>ﾅｶﾞﾀ ﾏｻｼ</v>
      </c>
      <c r="P854" s="175" t="str">
        <f t="shared" si="41"/>
        <v>NAGATA Masashi (02)</v>
      </c>
      <c r="Q854" s="175" t="str">
        <f>IFERROR(IF($F854="","",INDEX(リスト!$AL:$AL,MATCH($F854,リスト!$AK:$AK,0))),"")</f>
        <v>27</v>
      </c>
      <c r="R854" s="32" t="str">
        <f>IFERROR(IF($K854="","",INDEX(リスト!$AO:$AO,MATCH($K854,リスト!$AN:$AN,0))),"")</f>
        <v>JPN</v>
      </c>
      <c r="S854" s="32" t="str">
        <f>IF($B854="","",RIGHT($G854*1000+100+COUNTIF($G$2:$G854,$G854),9))</f>
        <v>020908101</v>
      </c>
    </row>
    <row r="855" spans="1:19" ht="18" customHeight="1" x14ac:dyDescent="0.55000000000000004">
      <c r="A855" t="s">
        <v>863</v>
      </c>
      <c r="B855">
        <v>854</v>
      </c>
      <c r="C855" t="s">
        <v>4651</v>
      </c>
      <c r="D855" t="s">
        <v>4652</v>
      </c>
      <c r="E855">
        <v>3</v>
      </c>
      <c r="F855" t="s">
        <v>181</v>
      </c>
      <c r="G855">
        <v>20020627</v>
      </c>
      <c r="H855" t="s">
        <v>4653</v>
      </c>
      <c r="I855" t="s">
        <v>4654</v>
      </c>
      <c r="J855" t="s">
        <v>4655</v>
      </c>
      <c r="K855" t="s">
        <v>72</v>
      </c>
      <c r="M855" s="32">
        <f>IFERROR(IF($B855="","",INDEX(所属情報!$E:$E,MATCH($A855,所属情報!$A:$A,0))),"")</f>
        <v>490048</v>
      </c>
      <c r="N855" s="175" t="str">
        <f t="shared" si="39"/>
        <v>五十嵐　聖 (3)</v>
      </c>
      <c r="O855" s="32" t="str">
        <f t="shared" si="40"/>
        <v>ｲｶﾗｼ ﾋｼﾞﾘ</v>
      </c>
      <c r="P855" s="175" t="str">
        <f t="shared" si="41"/>
        <v>IKARASHI Hijiri (02)</v>
      </c>
      <c r="Q855" s="175" t="str">
        <f>IFERROR(IF($F855="","",INDEX(リスト!$AL:$AL,MATCH($F855,リスト!$AK:$AK,0))),"")</f>
        <v>29</v>
      </c>
      <c r="R855" s="32" t="str">
        <f>IFERROR(IF($K855="","",INDEX(リスト!$AO:$AO,MATCH($K855,リスト!$AN:$AN,0))),"")</f>
        <v>JPN</v>
      </c>
      <c r="S855" s="32" t="str">
        <f>IF($B855="","",RIGHT($G855*1000+100+COUNTIF($G$2:$G855,$G855),9))</f>
        <v>020627101</v>
      </c>
    </row>
    <row r="856" spans="1:19" ht="18" customHeight="1" x14ac:dyDescent="0.55000000000000004">
      <c r="A856" t="s">
        <v>863</v>
      </c>
      <c r="B856">
        <v>855</v>
      </c>
      <c r="C856" t="s">
        <v>4656</v>
      </c>
      <c r="D856" t="s">
        <v>4657</v>
      </c>
      <c r="E856">
        <v>3</v>
      </c>
      <c r="F856" t="s">
        <v>169</v>
      </c>
      <c r="G856">
        <v>20020703</v>
      </c>
      <c r="H856" t="s">
        <v>4658</v>
      </c>
      <c r="I856" t="s">
        <v>2103</v>
      </c>
      <c r="J856" t="s">
        <v>1217</v>
      </c>
      <c r="K856" t="s">
        <v>72</v>
      </c>
      <c r="M856" s="32">
        <f>IFERROR(IF($B856="","",INDEX(所属情報!$E:$E,MATCH($A856,所属情報!$A:$A,0))),"")</f>
        <v>490048</v>
      </c>
      <c r="N856" s="175" t="str">
        <f t="shared" si="39"/>
        <v>西川　洸平 (3)</v>
      </c>
      <c r="O856" s="32" t="str">
        <f t="shared" si="40"/>
        <v>ﾆｼｶﾜ ｺｳﾍｲ</v>
      </c>
      <c r="P856" s="175" t="str">
        <f t="shared" si="41"/>
        <v>NISHIKAWA Kohei (02)</v>
      </c>
      <c r="Q856" s="175" t="str">
        <f>IFERROR(IF($F856="","",INDEX(リスト!$AL:$AL,MATCH($F856,リスト!$AK:$AK,0))),"")</f>
        <v>26</v>
      </c>
      <c r="R856" s="32" t="str">
        <f>IFERROR(IF($K856="","",INDEX(リスト!$AO:$AO,MATCH($K856,リスト!$AN:$AN,0))),"")</f>
        <v>JPN</v>
      </c>
      <c r="S856" s="32" t="str">
        <f>IF($B856="","",RIGHT($G856*1000+100+COUNTIF($G$2:$G856,$G856),9))</f>
        <v>020703103</v>
      </c>
    </row>
    <row r="857" spans="1:19" ht="18" customHeight="1" x14ac:dyDescent="0.55000000000000004">
      <c r="A857" t="s">
        <v>863</v>
      </c>
      <c r="B857">
        <v>856</v>
      </c>
      <c r="C857" t="s">
        <v>4659</v>
      </c>
      <c r="D857" t="s">
        <v>4660</v>
      </c>
      <c r="E857">
        <v>3</v>
      </c>
      <c r="F857" t="s">
        <v>117</v>
      </c>
      <c r="G857">
        <v>20010918</v>
      </c>
      <c r="H857" t="s">
        <v>4661</v>
      </c>
      <c r="I857" t="s">
        <v>4662</v>
      </c>
      <c r="J857" t="s">
        <v>2728</v>
      </c>
      <c r="K857" t="s">
        <v>72</v>
      </c>
      <c r="M857" s="32">
        <f>IFERROR(IF($B857="","",INDEX(所属情報!$E:$E,MATCH($A857,所属情報!$A:$A,0))),"")</f>
        <v>490048</v>
      </c>
      <c r="N857" s="175" t="str">
        <f t="shared" si="39"/>
        <v>平山　悦章 (3)</v>
      </c>
      <c r="O857" s="32" t="str">
        <f t="shared" si="40"/>
        <v>ﾋﾗﾔﾏ ﾖｼｱｷ</v>
      </c>
      <c r="P857" s="175" t="str">
        <f t="shared" si="41"/>
        <v>HIRAYAMA Yoshiaki (01)</v>
      </c>
      <c r="Q857" s="175" t="str">
        <f>IFERROR(IF($F857="","",INDEX(リスト!$AL:$AL,MATCH($F857,リスト!$AK:$AK,0))),"")</f>
        <v>13</v>
      </c>
      <c r="R857" s="32" t="str">
        <f>IFERROR(IF($K857="","",INDEX(リスト!$AO:$AO,MATCH($K857,リスト!$AN:$AN,0))),"")</f>
        <v>JPN</v>
      </c>
      <c r="S857" s="32" t="str">
        <f>IF($B857="","",RIGHT($G857*1000+100+COUNTIF($G$2:$G857,$G857),9))</f>
        <v>010918101</v>
      </c>
    </row>
    <row r="858" spans="1:19" ht="18" customHeight="1" x14ac:dyDescent="0.55000000000000004">
      <c r="A858" t="s">
        <v>863</v>
      </c>
      <c r="B858">
        <v>857</v>
      </c>
      <c r="C858" t="s">
        <v>4663</v>
      </c>
      <c r="D858" t="s">
        <v>4664</v>
      </c>
      <c r="E858">
        <v>3</v>
      </c>
      <c r="F858" t="s">
        <v>98</v>
      </c>
      <c r="G858">
        <v>20011019</v>
      </c>
      <c r="H858" t="s">
        <v>4665</v>
      </c>
      <c r="I858" t="s">
        <v>4666</v>
      </c>
      <c r="J858" t="s">
        <v>4667</v>
      </c>
      <c r="K858" t="s">
        <v>72</v>
      </c>
      <c r="M858" s="32">
        <f>IFERROR(IF($B858="","",INDEX(所属情報!$E:$E,MATCH($A858,所属情報!$A:$A,0))),"")</f>
        <v>490048</v>
      </c>
      <c r="N858" s="175" t="str">
        <f t="shared" si="39"/>
        <v>須山　傑 (3)</v>
      </c>
      <c r="O858" s="32" t="str">
        <f t="shared" si="40"/>
        <v>ｽﾔﾏ ｽｸﾞﾙ</v>
      </c>
      <c r="P858" s="175" t="str">
        <f t="shared" si="41"/>
        <v>SUYAMA Suguru (01)</v>
      </c>
      <c r="Q858" s="175" t="str">
        <f>IFERROR(IF($F858="","",INDEX(リスト!$AL:$AL,MATCH($F858,リスト!$AK:$AK,0))),"")</f>
        <v>08</v>
      </c>
      <c r="R858" s="32" t="str">
        <f>IFERROR(IF($K858="","",INDEX(リスト!$AO:$AO,MATCH($K858,リスト!$AN:$AN,0))),"")</f>
        <v>JPN</v>
      </c>
      <c r="S858" s="32" t="str">
        <f>IF($B858="","",RIGHT($G858*1000+100+COUNTIF($G$2:$G858,$G858),9))</f>
        <v>011019102</v>
      </c>
    </row>
    <row r="859" spans="1:19" ht="18" customHeight="1" x14ac:dyDescent="0.55000000000000004">
      <c r="A859" t="s">
        <v>863</v>
      </c>
      <c r="B859">
        <v>858</v>
      </c>
      <c r="C859" t="s">
        <v>4668</v>
      </c>
      <c r="D859" t="s">
        <v>4669</v>
      </c>
      <c r="E859">
        <v>3</v>
      </c>
      <c r="F859" t="s">
        <v>197</v>
      </c>
      <c r="G859">
        <v>20020803</v>
      </c>
      <c r="H859" t="s">
        <v>4670</v>
      </c>
      <c r="I859" t="s">
        <v>4671</v>
      </c>
      <c r="J859" t="s">
        <v>1302</v>
      </c>
      <c r="K859" t="s">
        <v>72</v>
      </c>
      <c r="M859" s="32">
        <f>IFERROR(IF($B859="","",INDEX(所属情報!$E:$E,MATCH($A859,所属情報!$A:$A,0))),"")</f>
        <v>490048</v>
      </c>
      <c r="N859" s="175" t="str">
        <f t="shared" si="39"/>
        <v>金盛　圭悟 (3)</v>
      </c>
      <c r="O859" s="32" t="str">
        <f t="shared" si="40"/>
        <v>ｶﾅﾓﾘ ｹｲｺﾞ</v>
      </c>
      <c r="P859" s="175" t="str">
        <f t="shared" si="41"/>
        <v>KANAMORI Keigo (02)</v>
      </c>
      <c r="Q859" s="175" t="str">
        <f>IFERROR(IF($F859="","",INDEX(リスト!$AL:$AL,MATCH($F859,リスト!$AK:$AK,0))),"")</f>
        <v>33</v>
      </c>
      <c r="R859" s="32" t="str">
        <f>IFERROR(IF($K859="","",INDEX(リスト!$AO:$AO,MATCH($K859,リスト!$AN:$AN,0))),"")</f>
        <v>JPN</v>
      </c>
      <c r="S859" s="32" t="str">
        <f>IF($B859="","",RIGHT($G859*1000+100+COUNTIF($G$2:$G859,$G859),9))</f>
        <v>020803102</v>
      </c>
    </row>
    <row r="860" spans="1:19" ht="18" customHeight="1" x14ac:dyDescent="0.55000000000000004">
      <c r="A860" t="s">
        <v>863</v>
      </c>
      <c r="B860">
        <v>859</v>
      </c>
      <c r="C860" t="s">
        <v>4672</v>
      </c>
      <c r="D860" t="s">
        <v>4673</v>
      </c>
      <c r="E860">
        <v>3</v>
      </c>
      <c r="F860" t="s">
        <v>169</v>
      </c>
      <c r="G860">
        <v>20010517</v>
      </c>
      <c r="H860" t="s">
        <v>4674</v>
      </c>
      <c r="I860" t="s">
        <v>1276</v>
      </c>
      <c r="J860" t="s">
        <v>2962</v>
      </c>
      <c r="K860" t="s">
        <v>72</v>
      </c>
      <c r="M860" s="32">
        <f>IFERROR(IF($B860="","",INDEX(所属情報!$E:$E,MATCH($A860,所属情報!$A:$A,0))),"")</f>
        <v>490048</v>
      </c>
      <c r="N860" s="175" t="str">
        <f t="shared" si="39"/>
        <v>岡本　亜哲 (3)</v>
      </c>
      <c r="O860" s="32" t="str">
        <f t="shared" si="40"/>
        <v>ｵｶﾓﾄ ｱｻﾄ</v>
      </c>
      <c r="P860" s="175" t="str">
        <f t="shared" si="41"/>
        <v>OKAMOTO Asato (01)</v>
      </c>
      <c r="Q860" s="175" t="str">
        <f>IFERROR(IF($F860="","",INDEX(リスト!$AL:$AL,MATCH($F860,リスト!$AK:$AK,0))),"")</f>
        <v>26</v>
      </c>
      <c r="R860" s="32" t="str">
        <f>IFERROR(IF($K860="","",INDEX(リスト!$AO:$AO,MATCH($K860,リスト!$AN:$AN,0))),"")</f>
        <v>JPN</v>
      </c>
      <c r="S860" s="32" t="str">
        <f>IF($B860="","",RIGHT($G860*1000+100+COUNTIF($G$2:$G860,$G860),9))</f>
        <v>010517102</v>
      </c>
    </row>
    <row r="861" spans="1:19" ht="18" customHeight="1" x14ac:dyDescent="0.55000000000000004">
      <c r="A861" t="s">
        <v>863</v>
      </c>
      <c r="B861">
        <v>860</v>
      </c>
      <c r="C861" t="s">
        <v>4675</v>
      </c>
      <c r="D861" t="s">
        <v>4676</v>
      </c>
      <c r="E861">
        <v>3</v>
      </c>
      <c r="F861" t="s">
        <v>121</v>
      </c>
      <c r="G861">
        <v>20010820</v>
      </c>
      <c r="H861" t="s">
        <v>4677</v>
      </c>
      <c r="I861" t="s">
        <v>4678</v>
      </c>
      <c r="J861" t="s">
        <v>3295</v>
      </c>
      <c r="K861" t="s">
        <v>72</v>
      </c>
      <c r="M861" s="32">
        <f>IFERROR(IF($B861="","",INDEX(所属情報!$E:$E,MATCH($A861,所属情報!$A:$A,0))),"")</f>
        <v>490048</v>
      </c>
      <c r="N861" s="175" t="str">
        <f t="shared" si="39"/>
        <v>髙山　兼輔 (3)</v>
      </c>
      <c r="O861" s="32" t="str">
        <f t="shared" si="40"/>
        <v>ﾀｶﾔﾏ ｹﾝｽｹ</v>
      </c>
      <c r="P861" s="175" t="str">
        <f t="shared" si="41"/>
        <v>TAKAYAMA Kensuke (01)</v>
      </c>
      <c r="Q861" s="175" t="str">
        <f>IFERROR(IF($F861="","",INDEX(リスト!$AL:$AL,MATCH($F861,リスト!$AK:$AK,0))),"")</f>
        <v>14</v>
      </c>
      <c r="R861" s="32" t="str">
        <f>IFERROR(IF($K861="","",INDEX(リスト!$AO:$AO,MATCH($K861,リスト!$AN:$AN,0))),"")</f>
        <v>JPN</v>
      </c>
      <c r="S861" s="32" t="str">
        <f>IF($B861="","",RIGHT($G861*1000+100+COUNTIF($G$2:$G861,$G861),9))</f>
        <v>010820101</v>
      </c>
    </row>
    <row r="862" spans="1:19" ht="18" customHeight="1" x14ac:dyDescent="0.55000000000000004">
      <c r="A862" t="s">
        <v>863</v>
      </c>
      <c r="B862">
        <v>861</v>
      </c>
      <c r="C862" t="s">
        <v>4679</v>
      </c>
      <c r="D862" t="s">
        <v>4680</v>
      </c>
      <c r="E862">
        <v>3</v>
      </c>
      <c r="F862" t="s">
        <v>70</v>
      </c>
      <c r="G862">
        <v>20021003</v>
      </c>
      <c r="H862" t="s">
        <v>4681</v>
      </c>
      <c r="I862" t="s">
        <v>1326</v>
      </c>
      <c r="J862" t="s">
        <v>4682</v>
      </c>
      <c r="K862" t="s">
        <v>72</v>
      </c>
      <c r="M862" s="32">
        <f>IFERROR(IF($B862="","",INDEX(所属情報!$E:$E,MATCH($A862,所属情報!$A:$A,0))),"")</f>
        <v>490048</v>
      </c>
      <c r="N862" s="175" t="str">
        <f t="shared" si="39"/>
        <v>髙田　雄平 (3)</v>
      </c>
      <c r="O862" s="32" t="str">
        <f t="shared" si="40"/>
        <v>ﾀｶﾀﾞ ﾕｳﾍｲ</v>
      </c>
      <c r="P862" s="175" t="str">
        <f t="shared" si="41"/>
        <v>TAKADA Yuhei (02)</v>
      </c>
      <c r="Q862" s="175" t="str">
        <f>IFERROR(IF($F862="","",INDEX(リスト!$AL:$AL,MATCH($F862,リスト!$AK:$AK,0))),"")</f>
        <v>01</v>
      </c>
      <c r="R862" s="32" t="str">
        <f>IFERROR(IF($K862="","",INDEX(リスト!$AO:$AO,MATCH($K862,リスト!$AN:$AN,0))),"")</f>
        <v>JPN</v>
      </c>
      <c r="S862" s="32" t="str">
        <f>IF($B862="","",RIGHT($G862*1000+100+COUNTIF($G$2:$G862,$G862),9))</f>
        <v>021003102</v>
      </c>
    </row>
    <row r="863" spans="1:19" ht="18" customHeight="1" x14ac:dyDescent="0.55000000000000004">
      <c r="A863" t="s">
        <v>863</v>
      </c>
      <c r="B863">
        <v>862</v>
      </c>
      <c r="C863" t="s">
        <v>4683</v>
      </c>
      <c r="D863" t="s">
        <v>4684</v>
      </c>
      <c r="E863">
        <v>3</v>
      </c>
      <c r="F863" t="s">
        <v>169</v>
      </c>
      <c r="G863">
        <v>20020622</v>
      </c>
      <c r="H863" t="s">
        <v>4685</v>
      </c>
      <c r="I863" t="s">
        <v>4686</v>
      </c>
      <c r="J863" t="s">
        <v>1372</v>
      </c>
      <c r="K863" t="s">
        <v>72</v>
      </c>
      <c r="M863" s="32">
        <f>IFERROR(IF($B863="","",INDEX(所属情報!$E:$E,MATCH($A863,所属情報!$A:$A,0))),"")</f>
        <v>490048</v>
      </c>
      <c r="N863" s="175" t="str">
        <f t="shared" si="39"/>
        <v>三嶋　友貴 (3)</v>
      </c>
      <c r="O863" s="32" t="str">
        <f t="shared" si="40"/>
        <v>ﾐｼﾏ ﾄﾓｷ</v>
      </c>
      <c r="P863" s="175" t="str">
        <f t="shared" si="41"/>
        <v>MISHIMA Tomoki (02)</v>
      </c>
      <c r="Q863" s="175" t="str">
        <f>IFERROR(IF($F863="","",INDEX(リスト!$AL:$AL,MATCH($F863,リスト!$AK:$AK,0))),"")</f>
        <v>26</v>
      </c>
      <c r="R863" s="32" t="str">
        <f>IFERROR(IF($K863="","",INDEX(リスト!$AO:$AO,MATCH($K863,リスト!$AN:$AN,0))),"")</f>
        <v>JPN</v>
      </c>
      <c r="S863" s="32" t="str">
        <f>IF($B863="","",RIGHT($G863*1000+100+COUNTIF($G$2:$G863,$G863),9))</f>
        <v>020622101</v>
      </c>
    </row>
    <row r="864" spans="1:19" ht="18" customHeight="1" x14ac:dyDescent="0.55000000000000004">
      <c r="A864" t="s">
        <v>863</v>
      </c>
      <c r="B864">
        <v>863</v>
      </c>
      <c r="C864" t="s">
        <v>4687</v>
      </c>
      <c r="D864" t="s">
        <v>4688</v>
      </c>
      <c r="E864">
        <v>3</v>
      </c>
      <c r="F864" t="s">
        <v>70</v>
      </c>
      <c r="G864">
        <v>20021008</v>
      </c>
      <c r="H864" t="s">
        <v>4689</v>
      </c>
      <c r="I864" t="s">
        <v>4690</v>
      </c>
      <c r="J864" t="s">
        <v>2862</v>
      </c>
      <c r="K864" t="s">
        <v>72</v>
      </c>
      <c r="M864" s="32">
        <f>IFERROR(IF($B864="","",INDEX(所属情報!$E:$E,MATCH($A864,所属情報!$A:$A,0))),"")</f>
        <v>490048</v>
      </c>
      <c r="N864" s="175" t="str">
        <f t="shared" si="39"/>
        <v>小笹　陽輝 (3)</v>
      </c>
      <c r="O864" s="32" t="str">
        <f t="shared" si="40"/>
        <v>ｵｻﾞｻ ﾊﾙｷ</v>
      </c>
      <c r="P864" s="175" t="str">
        <f t="shared" si="41"/>
        <v>OZASA Haruki (02)</v>
      </c>
      <c r="Q864" s="175" t="str">
        <f>IFERROR(IF($F864="","",INDEX(リスト!$AL:$AL,MATCH($F864,リスト!$AK:$AK,0))),"")</f>
        <v>01</v>
      </c>
      <c r="R864" s="32" t="str">
        <f>IFERROR(IF($K864="","",INDEX(リスト!$AO:$AO,MATCH($K864,リスト!$AN:$AN,0))),"")</f>
        <v>JPN</v>
      </c>
      <c r="S864" s="32" t="str">
        <f>IF($B864="","",RIGHT($G864*1000+100+COUNTIF($G$2:$G864,$G864),9))</f>
        <v>021008101</v>
      </c>
    </row>
    <row r="865" spans="1:19" ht="18" customHeight="1" x14ac:dyDescent="0.55000000000000004">
      <c r="A865" t="s">
        <v>863</v>
      </c>
      <c r="B865">
        <v>864</v>
      </c>
      <c r="C865" t="s">
        <v>4691</v>
      </c>
      <c r="D865" t="s">
        <v>4692</v>
      </c>
      <c r="E865">
        <v>3</v>
      </c>
      <c r="F865" t="s">
        <v>169</v>
      </c>
      <c r="G865">
        <v>20021014</v>
      </c>
      <c r="H865" t="s">
        <v>4693</v>
      </c>
      <c r="I865" t="s">
        <v>1409</v>
      </c>
      <c r="J865" t="s">
        <v>1576</v>
      </c>
      <c r="K865" t="s">
        <v>72</v>
      </c>
      <c r="M865" s="32">
        <f>IFERROR(IF($B865="","",INDEX(所属情報!$E:$E,MATCH($A865,所属情報!$A:$A,0))),"")</f>
        <v>490048</v>
      </c>
      <c r="N865" s="175" t="str">
        <f t="shared" si="39"/>
        <v>松本　良平 (3)</v>
      </c>
      <c r="O865" s="32" t="str">
        <f t="shared" si="40"/>
        <v>ﾏﾂﾓﾄ ﾘｮｳﾍｲ</v>
      </c>
      <c r="P865" s="175" t="str">
        <f t="shared" si="41"/>
        <v>MATSUMOTO Ryohei (02)</v>
      </c>
      <c r="Q865" s="175" t="str">
        <f>IFERROR(IF($F865="","",INDEX(リスト!$AL:$AL,MATCH($F865,リスト!$AK:$AK,0))),"")</f>
        <v>26</v>
      </c>
      <c r="R865" s="32" t="str">
        <f>IFERROR(IF($K865="","",INDEX(リスト!$AO:$AO,MATCH($K865,リスト!$AN:$AN,0))),"")</f>
        <v>JPN</v>
      </c>
      <c r="S865" s="32" t="str">
        <f>IF($B865="","",RIGHT($G865*1000+100+COUNTIF($G$2:$G865,$G865),9))</f>
        <v>021014101</v>
      </c>
    </row>
    <row r="866" spans="1:19" ht="18" customHeight="1" x14ac:dyDescent="0.55000000000000004">
      <c r="A866" t="s">
        <v>863</v>
      </c>
      <c r="B866">
        <v>865</v>
      </c>
      <c r="C866" t="s">
        <v>4694</v>
      </c>
      <c r="D866" t="s">
        <v>4695</v>
      </c>
      <c r="E866">
        <v>3</v>
      </c>
      <c r="F866" t="s">
        <v>165</v>
      </c>
      <c r="G866">
        <v>20020615</v>
      </c>
      <c r="H866" t="s">
        <v>4696</v>
      </c>
      <c r="I866" t="s">
        <v>4697</v>
      </c>
      <c r="J866" t="s">
        <v>1618</v>
      </c>
      <c r="K866" t="s">
        <v>72</v>
      </c>
      <c r="M866" s="32">
        <f>IFERROR(IF($B866="","",INDEX(所属情報!$E:$E,MATCH($A866,所属情報!$A:$A,0))),"")</f>
        <v>490048</v>
      </c>
      <c r="N866" s="175" t="str">
        <f t="shared" si="39"/>
        <v>小井　稜真 (3)</v>
      </c>
      <c r="O866" s="32" t="str">
        <f t="shared" si="40"/>
        <v>ｺｲ ﾘｮｳﾏ</v>
      </c>
      <c r="P866" s="175" t="str">
        <f t="shared" si="41"/>
        <v>KOI Ryoma (02)</v>
      </c>
      <c r="Q866" s="175" t="str">
        <f>IFERROR(IF($F866="","",INDEX(リスト!$AL:$AL,MATCH($F866,リスト!$AK:$AK,0))),"")</f>
        <v>25</v>
      </c>
      <c r="R866" s="32" t="str">
        <f>IFERROR(IF($K866="","",INDEX(リスト!$AO:$AO,MATCH($K866,リスト!$AN:$AN,0))),"")</f>
        <v>JPN</v>
      </c>
      <c r="S866" s="32" t="str">
        <f>IF($B866="","",RIGHT($G866*1000+100+COUNTIF($G$2:$G866,$G866),9))</f>
        <v>020615102</v>
      </c>
    </row>
    <row r="867" spans="1:19" ht="18" customHeight="1" x14ac:dyDescent="0.55000000000000004">
      <c r="A867" t="s">
        <v>863</v>
      </c>
      <c r="B867">
        <v>866</v>
      </c>
      <c r="C867" t="s">
        <v>4698</v>
      </c>
      <c r="D867" t="s">
        <v>4699</v>
      </c>
      <c r="E867">
        <v>3</v>
      </c>
      <c r="F867" t="s">
        <v>114</v>
      </c>
      <c r="G867">
        <v>20011108</v>
      </c>
      <c r="H867" t="s">
        <v>4700</v>
      </c>
      <c r="I867" t="s">
        <v>4701</v>
      </c>
      <c r="J867" t="s">
        <v>2684</v>
      </c>
      <c r="K867" t="s">
        <v>72</v>
      </c>
      <c r="M867" s="32">
        <f>IFERROR(IF($B867="","",INDEX(所属情報!$E:$E,MATCH($A867,所属情報!$A:$A,0))),"")</f>
        <v>490048</v>
      </c>
      <c r="N867" s="175" t="str">
        <f t="shared" si="39"/>
        <v>梅原　佑介 (3)</v>
      </c>
      <c r="O867" s="32" t="str">
        <f t="shared" si="40"/>
        <v>ｳﾒﾊﾗ ﾕｳｽｹ</v>
      </c>
      <c r="P867" s="175" t="str">
        <f t="shared" si="41"/>
        <v>UMEHARA Yusuke (01)</v>
      </c>
      <c r="Q867" s="175" t="str">
        <f>IFERROR(IF($F867="","",INDEX(リスト!$AL:$AL,MATCH($F867,リスト!$AK:$AK,0))),"")</f>
        <v>12</v>
      </c>
      <c r="R867" s="32" t="str">
        <f>IFERROR(IF($K867="","",INDEX(リスト!$AO:$AO,MATCH($K867,リスト!$AN:$AN,0))),"")</f>
        <v>JPN</v>
      </c>
      <c r="S867" s="32" t="str">
        <f>IF($B867="","",RIGHT($G867*1000+100+COUNTIF($G$2:$G867,$G867),9))</f>
        <v>011108102</v>
      </c>
    </row>
    <row r="868" spans="1:19" ht="18" customHeight="1" x14ac:dyDescent="0.55000000000000004">
      <c r="A868" t="s">
        <v>863</v>
      </c>
      <c r="B868">
        <v>867</v>
      </c>
      <c r="C868" t="s">
        <v>4702</v>
      </c>
      <c r="D868" t="s">
        <v>4703</v>
      </c>
      <c r="E868">
        <v>3</v>
      </c>
      <c r="F868" t="s">
        <v>125</v>
      </c>
      <c r="G868">
        <v>20020711</v>
      </c>
      <c r="H868" t="s">
        <v>4704</v>
      </c>
      <c r="I868" t="s">
        <v>1252</v>
      </c>
      <c r="J868" t="s">
        <v>1395</v>
      </c>
      <c r="K868" t="s">
        <v>72</v>
      </c>
      <c r="M868" s="32">
        <f>IFERROR(IF($B868="","",INDEX(所属情報!$E:$E,MATCH($A868,所属情報!$A:$A,0))),"")</f>
        <v>490048</v>
      </c>
      <c r="N868" s="175" t="str">
        <f t="shared" si="39"/>
        <v>斎藤　優成 (3)</v>
      </c>
      <c r="O868" s="32" t="str">
        <f t="shared" si="40"/>
        <v>ｻｲﾄｳ ﾕｳｾｲ</v>
      </c>
      <c r="P868" s="175" t="str">
        <f t="shared" si="41"/>
        <v>SAITO Yusei (02)</v>
      </c>
      <c r="Q868" s="175" t="str">
        <f>IFERROR(IF($F868="","",INDEX(リスト!$AL:$AL,MATCH($F868,リスト!$AK:$AK,0))),"")</f>
        <v>15</v>
      </c>
      <c r="R868" s="32" t="str">
        <f>IFERROR(IF($K868="","",INDEX(リスト!$AO:$AO,MATCH($K868,リスト!$AN:$AN,0))),"")</f>
        <v>JPN</v>
      </c>
      <c r="S868" s="32" t="str">
        <f>IF($B868="","",RIGHT($G868*1000+100+COUNTIF($G$2:$G868,$G868),9))</f>
        <v>020711102</v>
      </c>
    </row>
    <row r="869" spans="1:19" ht="18" customHeight="1" x14ac:dyDescent="0.55000000000000004">
      <c r="A869" t="s">
        <v>863</v>
      </c>
      <c r="B869">
        <v>868</v>
      </c>
      <c r="C869" t="s">
        <v>4705</v>
      </c>
      <c r="D869" t="s">
        <v>4706</v>
      </c>
      <c r="E869">
        <v>3</v>
      </c>
      <c r="F869" t="s">
        <v>137</v>
      </c>
      <c r="G869">
        <v>20010914</v>
      </c>
      <c r="H869" t="s">
        <v>4707</v>
      </c>
      <c r="I869" t="s">
        <v>1493</v>
      </c>
      <c r="J869" t="s">
        <v>4708</v>
      </c>
      <c r="K869" t="s">
        <v>72</v>
      </c>
      <c r="M869" s="32">
        <f>IFERROR(IF($B869="","",INDEX(所属情報!$E:$E,MATCH($A869,所属情報!$A:$A,0))),"")</f>
        <v>490048</v>
      </c>
      <c r="N869" s="175" t="str">
        <f t="shared" si="39"/>
        <v>山田　慎之助 (3)</v>
      </c>
      <c r="O869" s="32" t="str">
        <f t="shared" si="40"/>
        <v>ﾔﾏﾀﾞ ｼﾝﾉｽｹ</v>
      </c>
      <c r="P869" s="175" t="str">
        <f t="shared" si="41"/>
        <v>YAMADA Shinnosuke (01)</v>
      </c>
      <c r="Q869" s="175" t="str">
        <f>IFERROR(IF($F869="","",INDEX(リスト!$AL:$AL,MATCH($F869,リスト!$AK:$AK,0))),"")</f>
        <v>18</v>
      </c>
      <c r="R869" s="32" t="str">
        <f>IFERROR(IF($K869="","",INDEX(リスト!$AO:$AO,MATCH($K869,リスト!$AN:$AN,0))),"")</f>
        <v>JPN</v>
      </c>
      <c r="S869" s="32" t="str">
        <f>IF($B869="","",RIGHT($G869*1000+100+COUNTIF($G$2:$G869,$G869),9))</f>
        <v>010914102</v>
      </c>
    </row>
    <row r="870" spans="1:19" ht="18" customHeight="1" x14ac:dyDescent="0.55000000000000004">
      <c r="A870" t="s">
        <v>863</v>
      </c>
      <c r="B870">
        <v>869</v>
      </c>
      <c r="C870" t="s">
        <v>4709</v>
      </c>
      <c r="D870" t="s">
        <v>4710</v>
      </c>
      <c r="E870">
        <v>3</v>
      </c>
      <c r="F870" t="s">
        <v>177</v>
      </c>
      <c r="G870">
        <v>20010802</v>
      </c>
      <c r="H870" t="s">
        <v>4711</v>
      </c>
      <c r="I870" t="s">
        <v>2155</v>
      </c>
      <c r="J870" t="s">
        <v>1760</v>
      </c>
      <c r="K870" t="s">
        <v>72</v>
      </c>
      <c r="M870" s="32">
        <f>IFERROR(IF($B870="","",INDEX(所属情報!$E:$E,MATCH($A870,所属情報!$A:$A,0))),"")</f>
        <v>490048</v>
      </c>
      <c r="N870" s="175" t="str">
        <f t="shared" si="39"/>
        <v>益田　椋多 (3)</v>
      </c>
      <c r="O870" s="32" t="str">
        <f t="shared" si="40"/>
        <v>ﾏｽﾀﾞ ﾘｮｳﾀ</v>
      </c>
      <c r="P870" s="175" t="str">
        <f t="shared" si="41"/>
        <v>MASUDA Ryota (01)</v>
      </c>
      <c r="Q870" s="175" t="str">
        <f>IFERROR(IF($F870="","",INDEX(リスト!$AL:$AL,MATCH($F870,リスト!$AK:$AK,0))),"")</f>
        <v>28</v>
      </c>
      <c r="R870" s="32" t="str">
        <f>IFERROR(IF($K870="","",INDEX(リスト!$AO:$AO,MATCH($K870,リスト!$AN:$AN,0))),"")</f>
        <v>JPN</v>
      </c>
      <c r="S870" s="32" t="str">
        <f>IF($B870="","",RIGHT($G870*1000+100+COUNTIF($G$2:$G870,$G870),9))</f>
        <v>010802101</v>
      </c>
    </row>
    <row r="871" spans="1:19" ht="18" customHeight="1" x14ac:dyDescent="0.55000000000000004">
      <c r="A871" t="s">
        <v>863</v>
      </c>
      <c r="B871">
        <v>870</v>
      </c>
      <c r="C871" t="s">
        <v>4712</v>
      </c>
      <c r="D871" t="s">
        <v>1374</v>
      </c>
      <c r="E871">
        <v>3</v>
      </c>
      <c r="F871" t="s">
        <v>169</v>
      </c>
      <c r="G871">
        <v>20010407</v>
      </c>
      <c r="H871" t="s">
        <v>4713</v>
      </c>
      <c r="I871" t="s">
        <v>1202</v>
      </c>
      <c r="J871" t="s">
        <v>1376</v>
      </c>
      <c r="K871" t="s">
        <v>72</v>
      </c>
      <c r="M871" s="32">
        <f>IFERROR(IF($B871="","",INDEX(所属情報!$E:$E,MATCH($A871,所属情報!$A:$A,0))),"")</f>
        <v>490048</v>
      </c>
      <c r="N871" s="175" t="str">
        <f t="shared" si="39"/>
        <v>安藤　正貴 (3)</v>
      </c>
      <c r="O871" s="32" t="str">
        <f t="shared" si="40"/>
        <v>ｱﾝﾄﾞｳ ﾏｻｷ</v>
      </c>
      <c r="P871" s="175" t="str">
        <f t="shared" si="41"/>
        <v>ANDO Masaki (01)</v>
      </c>
      <c r="Q871" s="175" t="str">
        <f>IFERROR(IF($F871="","",INDEX(リスト!$AL:$AL,MATCH($F871,リスト!$AK:$AK,0))),"")</f>
        <v>26</v>
      </c>
      <c r="R871" s="32" t="str">
        <f>IFERROR(IF($K871="","",INDEX(リスト!$AO:$AO,MATCH($K871,リスト!$AN:$AN,0))),"")</f>
        <v>JPN</v>
      </c>
      <c r="S871" s="32" t="str">
        <f>IF($B871="","",RIGHT($G871*1000+100+COUNTIF($G$2:$G871,$G871),9))</f>
        <v>010407102</v>
      </c>
    </row>
    <row r="872" spans="1:19" ht="18" customHeight="1" x14ac:dyDescent="0.55000000000000004">
      <c r="A872" t="s">
        <v>863</v>
      </c>
      <c r="B872">
        <v>871</v>
      </c>
      <c r="C872" t="s">
        <v>4714</v>
      </c>
      <c r="D872" t="s">
        <v>4715</v>
      </c>
      <c r="E872">
        <v>3</v>
      </c>
      <c r="F872" t="s">
        <v>201</v>
      </c>
      <c r="G872">
        <v>20020921</v>
      </c>
      <c r="H872" t="s">
        <v>4716</v>
      </c>
      <c r="I872" t="s">
        <v>1745</v>
      </c>
      <c r="J872" t="s">
        <v>1810</v>
      </c>
      <c r="K872" t="s">
        <v>72</v>
      </c>
      <c r="M872" s="32">
        <f>IFERROR(IF($B872="","",INDEX(所属情報!$E:$E,MATCH($A872,所属情報!$A:$A,0))),"")</f>
        <v>490048</v>
      </c>
      <c r="N872" s="175" t="str">
        <f t="shared" si="39"/>
        <v>岩本　翔太 (3)</v>
      </c>
      <c r="O872" s="32" t="str">
        <f t="shared" si="40"/>
        <v>ｲﾜﾓﾄ ｼｮｳﾀ</v>
      </c>
      <c r="P872" s="175" t="str">
        <f t="shared" si="41"/>
        <v>IWAMOTO Shota (02)</v>
      </c>
      <c r="Q872" s="175" t="str">
        <f>IFERROR(IF($F872="","",INDEX(リスト!$AL:$AL,MATCH($F872,リスト!$AK:$AK,0))),"")</f>
        <v>34</v>
      </c>
      <c r="R872" s="32" t="str">
        <f>IFERROR(IF($K872="","",INDEX(リスト!$AO:$AO,MATCH($K872,リスト!$AN:$AN,0))),"")</f>
        <v>JPN</v>
      </c>
      <c r="S872" s="32" t="str">
        <f>IF($B872="","",RIGHT($G872*1000+100+COUNTIF($G$2:$G872,$G872),9))</f>
        <v>020921102</v>
      </c>
    </row>
    <row r="873" spans="1:19" ht="18" customHeight="1" x14ac:dyDescent="0.55000000000000004">
      <c r="A873" t="s">
        <v>863</v>
      </c>
      <c r="B873">
        <v>872</v>
      </c>
      <c r="C873" t="s">
        <v>4717</v>
      </c>
      <c r="D873" t="s">
        <v>4718</v>
      </c>
      <c r="E873">
        <v>3</v>
      </c>
      <c r="F873" t="s">
        <v>169</v>
      </c>
      <c r="G873">
        <v>20020614</v>
      </c>
      <c r="H873" t="s">
        <v>4719</v>
      </c>
      <c r="I873" t="s">
        <v>2304</v>
      </c>
      <c r="J873" t="s">
        <v>4109</v>
      </c>
      <c r="K873" t="s">
        <v>72</v>
      </c>
      <c r="M873" s="32">
        <f>IFERROR(IF($B873="","",INDEX(所属情報!$E:$E,MATCH($A873,所属情報!$A:$A,0))),"")</f>
        <v>490048</v>
      </c>
      <c r="N873" s="175" t="str">
        <f t="shared" si="39"/>
        <v>深井　颯一郎 (3)</v>
      </c>
      <c r="O873" s="32" t="str">
        <f t="shared" si="40"/>
        <v>ﾌｶｲ ｿｳｲﾁﾛｳ</v>
      </c>
      <c r="P873" s="175" t="str">
        <f t="shared" si="41"/>
        <v>FUKAI Soichiro (02)</v>
      </c>
      <c r="Q873" s="175" t="str">
        <f>IFERROR(IF($F873="","",INDEX(リスト!$AL:$AL,MATCH($F873,リスト!$AK:$AK,0))),"")</f>
        <v>26</v>
      </c>
      <c r="R873" s="32" t="str">
        <f>IFERROR(IF($K873="","",INDEX(リスト!$AO:$AO,MATCH($K873,リスト!$AN:$AN,0))),"")</f>
        <v>JPN</v>
      </c>
      <c r="S873" s="32" t="str">
        <f>IF($B873="","",RIGHT($G873*1000+100+COUNTIF($G$2:$G873,$G873),9))</f>
        <v>020614102</v>
      </c>
    </row>
    <row r="874" spans="1:19" ht="18" customHeight="1" x14ac:dyDescent="0.55000000000000004">
      <c r="A874" t="s">
        <v>863</v>
      </c>
      <c r="B874">
        <v>873</v>
      </c>
      <c r="C874" t="s">
        <v>4720</v>
      </c>
      <c r="D874" t="s">
        <v>4721</v>
      </c>
      <c r="E874" t="s">
        <v>1165</v>
      </c>
      <c r="F874" t="s">
        <v>177</v>
      </c>
      <c r="G874">
        <v>19990705</v>
      </c>
      <c r="H874" t="s">
        <v>4722</v>
      </c>
      <c r="I874" t="s">
        <v>4723</v>
      </c>
      <c r="J874" t="s">
        <v>4724</v>
      </c>
      <c r="K874" t="s">
        <v>72</v>
      </c>
      <c r="M874" s="32">
        <f>IFERROR(IF($B874="","",INDEX(所属情報!$E:$E,MATCH($A874,所属情報!$A:$A,0))),"")</f>
        <v>490048</v>
      </c>
      <c r="N874" s="175" t="str">
        <f t="shared" si="39"/>
        <v>柴田　栗佑 (M2)</v>
      </c>
      <c r="O874" s="32" t="str">
        <f t="shared" si="40"/>
        <v>ｼﾊﾞﾀ ｸﾘｽｹ</v>
      </c>
      <c r="P874" s="175" t="str">
        <f t="shared" si="41"/>
        <v>SHIBATA Kurisuke (99)</v>
      </c>
      <c r="Q874" s="175" t="str">
        <f>IFERROR(IF($F874="","",INDEX(リスト!$AL:$AL,MATCH($F874,リスト!$AK:$AK,0))),"")</f>
        <v>28</v>
      </c>
      <c r="R874" s="32" t="str">
        <f>IFERROR(IF($K874="","",INDEX(リスト!$AO:$AO,MATCH($K874,リスト!$AN:$AN,0))),"")</f>
        <v>JPN</v>
      </c>
      <c r="S874" s="32" t="str">
        <f>IF($B874="","",RIGHT($G874*1000+100+COUNTIF($G$2:$G874,$G874),9))</f>
        <v>990705101</v>
      </c>
    </row>
    <row r="875" spans="1:19" ht="18" customHeight="1" x14ac:dyDescent="0.55000000000000004">
      <c r="A875" t="s">
        <v>863</v>
      </c>
      <c r="B875">
        <v>874</v>
      </c>
      <c r="C875" t="s">
        <v>4725</v>
      </c>
      <c r="D875" t="s">
        <v>4726</v>
      </c>
      <c r="E875">
        <v>2</v>
      </c>
      <c r="F875" t="s">
        <v>165</v>
      </c>
      <c r="G875">
        <v>20030726</v>
      </c>
      <c r="H875" t="s">
        <v>4727</v>
      </c>
      <c r="I875" t="s">
        <v>2845</v>
      </c>
      <c r="J875" t="s">
        <v>1737</v>
      </c>
      <c r="K875" t="s">
        <v>72</v>
      </c>
      <c r="M875" s="32">
        <f>IFERROR(IF($B875="","",INDEX(所属情報!$E:$E,MATCH($A875,所属情報!$A:$A,0))),"")</f>
        <v>490048</v>
      </c>
      <c r="N875" s="175" t="str">
        <f t="shared" si="39"/>
        <v>石原　一真 (2)</v>
      </c>
      <c r="O875" s="32" t="str">
        <f t="shared" si="40"/>
        <v>ｲｼﾊﾗ ｶｽﾞﾏ</v>
      </c>
      <c r="P875" s="175" t="str">
        <f t="shared" si="41"/>
        <v>ISHIHARA Kazuma (03)</v>
      </c>
      <c r="Q875" s="175" t="str">
        <f>IFERROR(IF($F875="","",INDEX(リスト!$AL:$AL,MATCH($F875,リスト!$AK:$AK,0))),"")</f>
        <v>25</v>
      </c>
      <c r="R875" s="32" t="str">
        <f>IFERROR(IF($K875="","",INDEX(リスト!$AO:$AO,MATCH($K875,リスト!$AN:$AN,0))),"")</f>
        <v>JPN</v>
      </c>
      <c r="S875" s="32" t="str">
        <f>IF($B875="","",RIGHT($G875*1000+100+COUNTIF($G$2:$G875,$G875),9))</f>
        <v>030726102</v>
      </c>
    </row>
    <row r="876" spans="1:19" ht="18" customHeight="1" x14ac:dyDescent="0.55000000000000004">
      <c r="A876" t="s">
        <v>863</v>
      </c>
      <c r="B876">
        <v>875</v>
      </c>
      <c r="C876" t="s">
        <v>4728</v>
      </c>
      <c r="D876" t="s">
        <v>4729</v>
      </c>
      <c r="E876">
        <v>2</v>
      </c>
      <c r="F876" t="s">
        <v>157</v>
      </c>
      <c r="G876">
        <v>20030908</v>
      </c>
      <c r="H876" t="s">
        <v>4730</v>
      </c>
      <c r="I876" t="s">
        <v>4731</v>
      </c>
      <c r="J876" t="s">
        <v>1965</v>
      </c>
      <c r="K876" t="s">
        <v>72</v>
      </c>
      <c r="M876" s="32">
        <f>IFERROR(IF($B876="","",INDEX(所属情報!$E:$E,MATCH($A876,所属情報!$A:$A,0))),"")</f>
        <v>490048</v>
      </c>
      <c r="N876" s="175" t="str">
        <f t="shared" si="39"/>
        <v>青栁　佑 (2)</v>
      </c>
      <c r="O876" s="32" t="str">
        <f t="shared" si="40"/>
        <v>ｱｵﾔｷﾞ ﾕｳ</v>
      </c>
      <c r="P876" s="175" t="str">
        <f t="shared" si="41"/>
        <v>AOYAGI Yu (03)</v>
      </c>
      <c r="Q876" s="175" t="str">
        <f>IFERROR(IF($F876="","",INDEX(リスト!$AL:$AL,MATCH($F876,リスト!$AK:$AK,0))),"")</f>
        <v>23</v>
      </c>
      <c r="R876" s="32" t="str">
        <f>IFERROR(IF($K876="","",INDEX(リスト!$AO:$AO,MATCH($K876,リスト!$AN:$AN,0))),"")</f>
        <v>JPN</v>
      </c>
      <c r="S876" s="32" t="str">
        <f>IF($B876="","",RIGHT($G876*1000+100+COUNTIF($G$2:$G876,$G876),9))</f>
        <v>030908102</v>
      </c>
    </row>
    <row r="877" spans="1:19" ht="18" customHeight="1" x14ac:dyDescent="0.55000000000000004">
      <c r="A877" t="s">
        <v>863</v>
      </c>
      <c r="B877">
        <v>876</v>
      </c>
      <c r="C877" t="s">
        <v>4732</v>
      </c>
      <c r="D877" t="s">
        <v>4733</v>
      </c>
      <c r="E877">
        <v>2</v>
      </c>
      <c r="F877" t="s">
        <v>201</v>
      </c>
      <c r="G877">
        <v>20030528</v>
      </c>
      <c r="H877" t="s">
        <v>4734</v>
      </c>
      <c r="I877" t="s">
        <v>1617</v>
      </c>
      <c r="J877" t="s">
        <v>1359</v>
      </c>
      <c r="K877" t="s">
        <v>72</v>
      </c>
      <c r="M877" s="32">
        <f>IFERROR(IF($B877="","",INDEX(所属情報!$E:$E,MATCH($A877,所属情報!$A:$A,0))),"")</f>
        <v>490048</v>
      </c>
      <c r="N877" s="175" t="str">
        <f t="shared" si="39"/>
        <v>高橋　昂生 (2)</v>
      </c>
      <c r="O877" s="32" t="str">
        <f t="shared" si="40"/>
        <v>ﾀｶﾊｼ ｺｳｾｲ</v>
      </c>
      <c r="P877" s="175" t="str">
        <f t="shared" si="41"/>
        <v>TAKAHASHI Kosei (03)</v>
      </c>
      <c r="Q877" s="175" t="str">
        <f>IFERROR(IF($F877="","",INDEX(リスト!$AL:$AL,MATCH($F877,リスト!$AK:$AK,0))),"")</f>
        <v>34</v>
      </c>
      <c r="R877" s="32" t="str">
        <f>IFERROR(IF($K877="","",INDEX(リスト!$AO:$AO,MATCH($K877,リスト!$AN:$AN,0))),"")</f>
        <v>JPN</v>
      </c>
      <c r="S877" s="32" t="str">
        <f>IF($B877="","",RIGHT($G877*1000+100+COUNTIF($G$2:$G877,$G877),9))</f>
        <v>030528101</v>
      </c>
    </row>
    <row r="878" spans="1:19" ht="18" customHeight="1" x14ac:dyDescent="0.55000000000000004">
      <c r="A878" t="s">
        <v>863</v>
      </c>
      <c r="B878">
        <v>877</v>
      </c>
      <c r="C878" t="s">
        <v>4735</v>
      </c>
      <c r="D878" t="s">
        <v>4736</v>
      </c>
      <c r="E878">
        <v>2</v>
      </c>
      <c r="F878" t="s">
        <v>165</v>
      </c>
      <c r="G878">
        <v>20030221</v>
      </c>
      <c r="H878" t="s">
        <v>4737</v>
      </c>
      <c r="I878" t="s">
        <v>1673</v>
      </c>
      <c r="J878" t="s">
        <v>4738</v>
      </c>
      <c r="K878" t="s">
        <v>72</v>
      </c>
      <c r="M878" s="32">
        <f>IFERROR(IF($B878="","",INDEX(所属情報!$E:$E,MATCH($A878,所属情報!$A:$A,0))),"")</f>
        <v>490048</v>
      </c>
      <c r="N878" s="175" t="str">
        <f t="shared" si="39"/>
        <v>奥村　究 (2)</v>
      </c>
      <c r="O878" s="32" t="str">
        <f t="shared" si="40"/>
        <v>ｵｸﾑﾗ ｷｭｳ</v>
      </c>
      <c r="P878" s="175" t="str">
        <f t="shared" si="41"/>
        <v>OKUMURA Kyu (03)</v>
      </c>
      <c r="Q878" s="175" t="str">
        <f>IFERROR(IF($F878="","",INDEX(リスト!$AL:$AL,MATCH($F878,リスト!$AK:$AK,0))),"")</f>
        <v>25</v>
      </c>
      <c r="R878" s="32" t="str">
        <f>IFERROR(IF($K878="","",INDEX(リスト!$AO:$AO,MATCH($K878,リスト!$AN:$AN,0))),"")</f>
        <v>JPN</v>
      </c>
      <c r="S878" s="32" t="str">
        <f>IF($B878="","",RIGHT($G878*1000+100+COUNTIF($G$2:$G878,$G878),9))</f>
        <v>030221102</v>
      </c>
    </row>
    <row r="879" spans="1:19" ht="18" customHeight="1" x14ac:dyDescent="0.55000000000000004">
      <c r="A879" t="s">
        <v>863</v>
      </c>
      <c r="B879">
        <v>878</v>
      </c>
      <c r="C879" t="s">
        <v>4739</v>
      </c>
      <c r="D879" t="s">
        <v>4740</v>
      </c>
      <c r="E879">
        <v>2</v>
      </c>
      <c r="F879" t="s">
        <v>157</v>
      </c>
      <c r="G879">
        <v>20031201</v>
      </c>
      <c r="H879" t="s">
        <v>4741</v>
      </c>
      <c r="I879" t="s">
        <v>4742</v>
      </c>
      <c r="J879" t="s">
        <v>4743</v>
      </c>
      <c r="K879" t="s">
        <v>72</v>
      </c>
      <c r="M879" s="32">
        <f>IFERROR(IF($B879="","",INDEX(所属情報!$E:$E,MATCH($A879,所属情報!$A:$A,0))),"")</f>
        <v>490048</v>
      </c>
      <c r="N879" s="175" t="str">
        <f t="shared" si="39"/>
        <v>杉原　一冴 (2)</v>
      </c>
      <c r="O879" s="32" t="str">
        <f t="shared" si="40"/>
        <v>ｽｷﾞﾊﾗ ｶｽﾞｻ</v>
      </c>
      <c r="P879" s="175" t="str">
        <f t="shared" si="41"/>
        <v>SUGIHARA Kazusa (03)</v>
      </c>
      <c r="Q879" s="175" t="str">
        <f>IFERROR(IF($F879="","",INDEX(リスト!$AL:$AL,MATCH($F879,リスト!$AK:$AK,0))),"")</f>
        <v>23</v>
      </c>
      <c r="R879" s="32" t="str">
        <f>IFERROR(IF($K879="","",INDEX(リスト!$AO:$AO,MATCH($K879,リスト!$AN:$AN,0))),"")</f>
        <v>JPN</v>
      </c>
      <c r="S879" s="32" t="str">
        <f>IF($B879="","",RIGHT($G879*1000+100+COUNTIF($G$2:$G879,$G879),9))</f>
        <v>031201101</v>
      </c>
    </row>
    <row r="880" spans="1:19" ht="18" customHeight="1" x14ac:dyDescent="0.55000000000000004">
      <c r="A880" t="s">
        <v>863</v>
      </c>
      <c r="B880">
        <v>879</v>
      </c>
      <c r="C880" t="s">
        <v>4744</v>
      </c>
      <c r="D880" t="s">
        <v>4745</v>
      </c>
      <c r="E880">
        <v>2</v>
      </c>
      <c r="F880" t="s">
        <v>169</v>
      </c>
      <c r="G880">
        <v>20031102</v>
      </c>
      <c r="H880" t="s">
        <v>4746</v>
      </c>
      <c r="I880" t="s">
        <v>2145</v>
      </c>
      <c r="J880" t="s">
        <v>1737</v>
      </c>
      <c r="K880" t="s">
        <v>72</v>
      </c>
      <c r="M880" s="32">
        <f>IFERROR(IF($B880="","",INDEX(所属情報!$E:$E,MATCH($A880,所属情報!$A:$A,0))),"")</f>
        <v>490048</v>
      </c>
      <c r="N880" s="175" t="str">
        <f t="shared" si="39"/>
        <v>伊藤　寿真 (2)</v>
      </c>
      <c r="O880" s="32" t="str">
        <f t="shared" si="40"/>
        <v>ｲﾄｳ ｶｽﾞﾏ</v>
      </c>
      <c r="P880" s="175" t="str">
        <f t="shared" si="41"/>
        <v>ITO Kazuma (03)</v>
      </c>
      <c r="Q880" s="175" t="str">
        <f>IFERROR(IF($F880="","",INDEX(リスト!$AL:$AL,MATCH($F880,リスト!$AK:$AK,0))),"")</f>
        <v>26</v>
      </c>
      <c r="R880" s="32" t="str">
        <f>IFERROR(IF($K880="","",INDEX(リスト!$AO:$AO,MATCH($K880,リスト!$AN:$AN,0))),"")</f>
        <v>JPN</v>
      </c>
      <c r="S880" s="32" t="str">
        <f>IF($B880="","",RIGHT($G880*1000+100+COUNTIF($G$2:$G880,$G880),9))</f>
        <v>031102102</v>
      </c>
    </row>
    <row r="881" spans="1:19" ht="18" customHeight="1" x14ac:dyDescent="0.55000000000000004">
      <c r="A881" t="s">
        <v>863</v>
      </c>
      <c r="B881">
        <v>880</v>
      </c>
      <c r="C881" t="s">
        <v>4747</v>
      </c>
      <c r="D881" t="s">
        <v>4748</v>
      </c>
      <c r="E881">
        <v>2</v>
      </c>
      <c r="F881" t="s">
        <v>173</v>
      </c>
      <c r="G881">
        <v>20031206</v>
      </c>
      <c r="H881" t="s">
        <v>4749</v>
      </c>
      <c r="I881" t="s">
        <v>1222</v>
      </c>
      <c r="J881" t="s">
        <v>3986</v>
      </c>
      <c r="K881" t="s">
        <v>72</v>
      </c>
      <c r="M881" s="32">
        <f>IFERROR(IF($B881="","",INDEX(所属情報!$E:$E,MATCH($A881,所属情報!$A:$A,0))),"")</f>
        <v>490048</v>
      </c>
      <c r="N881" s="175" t="str">
        <f t="shared" si="39"/>
        <v>田中　颯真 (2)</v>
      </c>
      <c r="O881" s="32" t="str">
        <f t="shared" si="40"/>
        <v>ﾀﾅｶ ｿｳﾏ</v>
      </c>
      <c r="P881" s="175" t="str">
        <f t="shared" si="41"/>
        <v>TANAKA Soma (03)</v>
      </c>
      <c r="Q881" s="175" t="str">
        <f>IFERROR(IF($F881="","",INDEX(リスト!$AL:$AL,MATCH($F881,リスト!$AK:$AK,0))),"")</f>
        <v>27</v>
      </c>
      <c r="R881" s="32" t="str">
        <f>IFERROR(IF($K881="","",INDEX(リスト!$AO:$AO,MATCH($K881,リスト!$AN:$AN,0))),"")</f>
        <v>JPN</v>
      </c>
      <c r="S881" s="32" t="str">
        <f>IF($B881="","",RIGHT($G881*1000+100+COUNTIF($G$2:$G881,$G881),9))</f>
        <v>031206102</v>
      </c>
    </row>
    <row r="882" spans="1:19" ht="18" customHeight="1" x14ac:dyDescent="0.55000000000000004">
      <c r="A882" t="s">
        <v>863</v>
      </c>
      <c r="B882">
        <v>881</v>
      </c>
      <c r="C882" t="s">
        <v>4750</v>
      </c>
      <c r="D882" t="s">
        <v>4751</v>
      </c>
      <c r="E882">
        <v>2</v>
      </c>
      <c r="F882" t="s">
        <v>98</v>
      </c>
      <c r="G882">
        <v>20020509</v>
      </c>
      <c r="H882" t="s">
        <v>4752</v>
      </c>
      <c r="I882" t="s">
        <v>4753</v>
      </c>
      <c r="J882" t="s">
        <v>1198</v>
      </c>
      <c r="K882" t="s">
        <v>72</v>
      </c>
      <c r="M882" s="32">
        <f>IFERROR(IF($B882="","",INDEX(所属情報!$E:$E,MATCH($A882,所属情報!$A:$A,0))),"")</f>
        <v>490048</v>
      </c>
      <c r="N882" s="175" t="str">
        <f t="shared" si="39"/>
        <v>田渕　凌 (2)</v>
      </c>
      <c r="O882" s="32" t="str">
        <f t="shared" si="40"/>
        <v>ﾀﾌﾞﾁ ﾘｮｳ</v>
      </c>
      <c r="P882" s="175" t="str">
        <f t="shared" si="41"/>
        <v>TABUCHI Ryo (02)</v>
      </c>
      <c r="Q882" s="175" t="str">
        <f>IFERROR(IF($F882="","",INDEX(リスト!$AL:$AL,MATCH($F882,リスト!$AK:$AK,0))),"")</f>
        <v>08</v>
      </c>
      <c r="R882" s="32" t="str">
        <f>IFERROR(IF($K882="","",INDEX(リスト!$AO:$AO,MATCH($K882,リスト!$AN:$AN,0))),"")</f>
        <v>JPN</v>
      </c>
      <c r="S882" s="32" t="str">
        <f>IF($B882="","",RIGHT($G882*1000+100+COUNTIF($G$2:$G882,$G882),9))</f>
        <v>020509101</v>
      </c>
    </row>
    <row r="883" spans="1:19" ht="18" customHeight="1" x14ac:dyDescent="0.55000000000000004">
      <c r="A883" t="s">
        <v>863</v>
      </c>
      <c r="B883">
        <v>882</v>
      </c>
      <c r="C883" t="s">
        <v>4754</v>
      </c>
      <c r="D883" t="s">
        <v>4755</v>
      </c>
      <c r="E883" t="s">
        <v>1165</v>
      </c>
      <c r="F883" t="s">
        <v>189</v>
      </c>
      <c r="G883">
        <v>19980805</v>
      </c>
      <c r="H883" t="s">
        <v>4756</v>
      </c>
      <c r="I883" t="s">
        <v>4757</v>
      </c>
      <c r="J883" t="s">
        <v>4758</v>
      </c>
      <c r="K883" t="s">
        <v>72</v>
      </c>
      <c r="M883" s="32">
        <f>IFERROR(IF($B883="","",INDEX(所属情報!$E:$E,MATCH($A883,所属情報!$A:$A,0))),"")</f>
        <v>490048</v>
      </c>
      <c r="N883" s="175" t="str">
        <f t="shared" si="39"/>
        <v>安本　元虎 (M2)</v>
      </c>
      <c r="O883" s="32" t="str">
        <f t="shared" si="40"/>
        <v>ﾔｽﾓﾄ ｹﾞﾝｺﾞ</v>
      </c>
      <c r="P883" s="175" t="str">
        <f t="shared" si="41"/>
        <v>YASUMOTO Gengo (98)</v>
      </c>
      <c r="Q883" s="175" t="str">
        <f>IFERROR(IF($F883="","",INDEX(リスト!$AL:$AL,MATCH($F883,リスト!$AK:$AK,0))),"")</f>
        <v>31</v>
      </c>
      <c r="R883" s="32" t="str">
        <f>IFERROR(IF($K883="","",INDEX(リスト!$AO:$AO,MATCH($K883,リスト!$AN:$AN,0))),"")</f>
        <v>JPN</v>
      </c>
      <c r="S883" s="32" t="str">
        <f>IF($B883="","",RIGHT($G883*1000+100+COUNTIF($G$2:$G883,$G883),9))</f>
        <v>980805101</v>
      </c>
    </row>
    <row r="884" spans="1:19" ht="18" customHeight="1" x14ac:dyDescent="0.55000000000000004">
      <c r="A884" t="s">
        <v>863</v>
      </c>
      <c r="B884">
        <v>883</v>
      </c>
      <c r="C884" t="s">
        <v>4759</v>
      </c>
      <c r="D884" t="s">
        <v>4760</v>
      </c>
      <c r="E884" t="s">
        <v>1165</v>
      </c>
      <c r="F884" t="s">
        <v>169</v>
      </c>
      <c r="G884">
        <v>19981017</v>
      </c>
      <c r="H884" t="s">
        <v>4761</v>
      </c>
      <c r="I884" t="s">
        <v>1242</v>
      </c>
      <c r="J884" t="s">
        <v>4762</v>
      </c>
      <c r="K884" t="s">
        <v>72</v>
      </c>
      <c r="M884" s="32">
        <f>IFERROR(IF($B884="","",INDEX(所属情報!$E:$E,MATCH($A884,所属情報!$A:$A,0))),"")</f>
        <v>490048</v>
      </c>
      <c r="N884" s="175" t="str">
        <f t="shared" si="39"/>
        <v>清水　快樹 (M2)</v>
      </c>
      <c r="O884" s="32" t="str">
        <f t="shared" si="40"/>
        <v>ｼﾐｽﾞ ﾊﾔｷ</v>
      </c>
      <c r="P884" s="175" t="str">
        <f t="shared" si="41"/>
        <v>SHIMIZU Hayaki (98)</v>
      </c>
      <c r="Q884" s="175" t="str">
        <f>IFERROR(IF($F884="","",INDEX(リスト!$AL:$AL,MATCH($F884,リスト!$AK:$AK,0))),"")</f>
        <v>26</v>
      </c>
      <c r="R884" s="32" t="str">
        <f>IFERROR(IF($K884="","",INDEX(リスト!$AO:$AO,MATCH($K884,リスト!$AN:$AN,0))),"")</f>
        <v>JPN</v>
      </c>
      <c r="S884" s="32" t="str">
        <f>IF($B884="","",RIGHT($G884*1000+100+COUNTIF($G$2:$G884,$G884),9))</f>
        <v>981017101</v>
      </c>
    </row>
    <row r="885" spans="1:19" ht="18" customHeight="1" x14ac:dyDescent="0.55000000000000004">
      <c r="A885" t="s">
        <v>863</v>
      </c>
      <c r="B885">
        <v>884</v>
      </c>
      <c r="C885" t="s">
        <v>4763</v>
      </c>
      <c r="D885" t="s">
        <v>4764</v>
      </c>
      <c r="E885">
        <v>2</v>
      </c>
      <c r="F885" t="s">
        <v>201</v>
      </c>
      <c r="G885">
        <v>20040322</v>
      </c>
      <c r="H885" t="s">
        <v>4765</v>
      </c>
      <c r="I885" t="s">
        <v>4766</v>
      </c>
      <c r="J885" t="s">
        <v>4767</v>
      </c>
      <c r="K885" t="s">
        <v>72</v>
      </c>
      <c r="M885" s="32">
        <f>IFERROR(IF($B885="","",INDEX(所属情報!$E:$E,MATCH($A885,所属情報!$A:$A,0))),"")</f>
        <v>490048</v>
      </c>
      <c r="N885" s="175" t="str">
        <f t="shared" si="39"/>
        <v>新庄　健 (2)</v>
      </c>
      <c r="O885" s="32" t="str">
        <f t="shared" si="40"/>
        <v>ｼﾝｼﾞｮｳ ﾀｹｼ</v>
      </c>
      <c r="P885" s="175" t="str">
        <f t="shared" si="41"/>
        <v>SHINJO Takeshi (04)</v>
      </c>
      <c r="Q885" s="175" t="str">
        <f>IFERROR(IF($F885="","",INDEX(リスト!$AL:$AL,MATCH($F885,リスト!$AK:$AK,0))),"")</f>
        <v>34</v>
      </c>
      <c r="R885" s="32" t="str">
        <f>IFERROR(IF($K885="","",INDEX(リスト!$AO:$AO,MATCH($K885,リスト!$AN:$AN,0))),"")</f>
        <v>JPN</v>
      </c>
      <c r="S885" s="32" t="str">
        <f>IF($B885="","",RIGHT($G885*1000+100+COUNTIF($G$2:$G885,$G885),9))</f>
        <v>040322102</v>
      </c>
    </row>
    <row r="886" spans="1:19" ht="18" customHeight="1" x14ac:dyDescent="0.55000000000000004">
      <c r="A886" t="s">
        <v>863</v>
      </c>
      <c r="B886">
        <v>885</v>
      </c>
      <c r="C886" t="s">
        <v>4768</v>
      </c>
      <c r="D886" t="s">
        <v>4769</v>
      </c>
      <c r="E886">
        <v>2</v>
      </c>
      <c r="F886" t="s">
        <v>225</v>
      </c>
      <c r="G886">
        <v>20031105</v>
      </c>
      <c r="H886" t="s">
        <v>4770</v>
      </c>
      <c r="I886" t="s">
        <v>4771</v>
      </c>
      <c r="J886" t="s">
        <v>1829</v>
      </c>
      <c r="K886" t="s">
        <v>72</v>
      </c>
      <c r="M886" s="32">
        <f>IFERROR(IF($B886="","",INDEX(所属情報!$E:$E,MATCH($A886,所属情報!$A:$A,0))),"")</f>
        <v>490048</v>
      </c>
      <c r="N886" s="175" t="str">
        <f t="shared" si="39"/>
        <v>照山　潤 (2)</v>
      </c>
      <c r="O886" s="32" t="str">
        <f t="shared" si="40"/>
        <v>ﾃﾙﾔﾏ ｼﾞｭﾝ</v>
      </c>
      <c r="P886" s="175" t="str">
        <f t="shared" si="41"/>
        <v>TERUYAMA Jun (03)</v>
      </c>
      <c r="Q886" s="175" t="str">
        <f>IFERROR(IF($F886="","",INDEX(リスト!$AL:$AL,MATCH($F886,リスト!$AK:$AK,0))),"")</f>
        <v>40</v>
      </c>
      <c r="R886" s="32" t="str">
        <f>IFERROR(IF($K886="","",INDEX(リスト!$AO:$AO,MATCH($K886,リスト!$AN:$AN,0))),"")</f>
        <v>JPN</v>
      </c>
      <c r="S886" s="32" t="str">
        <f>IF($B886="","",RIGHT($G886*1000+100+COUNTIF($G$2:$G886,$G886),9))</f>
        <v>031105102</v>
      </c>
    </row>
    <row r="887" spans="1:19" ht="18" customHeight="1" x14ac:dyDescent="0.55000000000000004">
      <c r="A887" t="s">
        <v>863</v>
      </c>
      <c r="B887">
        <v>886</v>
      </c>
      <c r="C887" t="s">
        <v>4772</v>
      </c>
      <c r="D887" t="s">
        <v>4773</v>
      </c>
      <c r="E887">
        <v>2</v>
      </c>
      <c r="F887" t="s">
        <v>177</v>
      </c>
      <c r="G887">
        <v>20030918</v>
      </c>
      <c r="H887" t="s">
        <v>4774</v>
      </c>
      <c r="I887" t="s">
        <v>2763</v>
      </c>
      <c r="J887" t="s">
        <v>3599</v>
      </c>
      <c r="K887" t="s">
        <v>72</v>
      </c>
      <c r="M887" s="32">
        <f>IFERROR(IF($B887="","",INDEX(所属情報!$E:$E,MATCH($A887,所属情報!$A:$A,0))),"")</f>
        <v>490048</v>
      </c>
      <c r="N887" s="175" t="str">
        <f t="shared" si="39"/>
        <v>稲田　正裕 (2)</v>
      </c>
      <c r="O887" s="32" t="str">
        <f t="shared" si="40"/>
        <v>ｲﾅﾀﾞ ﾏｻﾋﾛ</v>
      </c>
      <c r="P887" s="175" t="str">
        <f t="shared" si="41"/>
        <v>INADA Masahiro (03)</v>
      </c>
      <c r="Q887" s="175" t="str">
        <f>IFERROR(IF($F887="","",INDEX(リスト!$AL:$AL,MATCH($F887,リスト!$AK:$AK,0))),"")</f>
        <v>28</v>
      </c>
      <c r="R887" s="32" t="str">
        <f>IFERROR(IF($K887="","",INDEX(リスト!$AO:$AO,MATCH($K887,リスト!$AN:$AN,0))),"")</f>
        <v>JPN</v>
      </c>
      <c r="S887" s="32" t="str">
        <f>IF($B887="","",RIGHT($G887*1000+100+COUNTIF($G$2:$G887,$G887),9))</f>
        <v>030918101</v>
      </c>
    </row>
    <row r="888" spans="1:19" ht="18" customHeight="1" x14ac:dyDescent="0.55000000000000004">
      <c r="A888" t="s">
        <v>863</v>
      </c>
      <c r="B888">
        <v>887</v>
      </c>
      <c r="C888" t="s">
        <v>4775</v>
      </c>
      <c r="D888" t="s">
        <v>4776</v>
      </c>
      <c r="E888">
        <v>2</v>
      </c>
      <c r="F888" t="s">
        <v>169</v>
      </c>
      <c r="G888">
        <v>20020427</v>
      </c>
      <c r="H888" t="s">
        <v>4777</v>
      </c>
      <c r="I888" t="s">
        <v>4778</v>
      </c>
      <c r="J888" t="s">
        <v>1178</v>
      </c>
      <c r="K888" t="s">
        <v>72</v>
      </c>
      <c r="M888" s="32">
        <f>IFERROR(IF($B888="","",INDEX(所属情報!$E:$E,MATCH($A888,所属情報!$A:$A,0))),"")</f>
        <v>490048</v>
      </c>
      <c r="N888" s="175" t="str">
        <f t="shared" si="39"/>
        <v>白星　祥吾 (2)</v>
      </c>
      <c r="O888" s="32" t="str">
        <f t="shared" si="40"/>
        <v>ｼﾗﾎｼ ｼｮｳｺﾞ</v>
      </c>
      <c r="P888" s="175" t="str">
        <f t="shared" si="41"/>
        <v>SHIRAHOSHI Shogo (02)</v>
      </c>
      <c r="Q888" s="175" t="str">
        <f>IFERROR(IF($F888="","",INDEX(リスト!$AL:$AL,MATCH($F888,リスト!$AK:$AK,0))),"")</f>
        <v>26</v>
      </c>
      <c r="R888" s="32" t="str">
        <f>IFERROR(IF($K888="","",INDEX(リスト!$AO:$AO,MATCH($K888,リスト!$AN:$AN,0))),"")</f>
        <v>JPN</v>
      </c>
      <c r="S888" s="32" t="str">
        <f>IF($B888="","",RIGHT($G888*1000+100+COUNTIF($G$2:$G888,$G888),9))</f>
        <v>020427103</v>
      </c>
    </row>
    <row r="889" spans="1:19" ht="18" customHeight="1" x14ac:dyDescent="0.55000000000000004">
      <c r="A889" t="s">
        <v>863</v>
      </c>
      <c r="B889">
        <v>888</v>
      </c>
      <c r="C889" t="s">
        <v>4779</v>
      </c>
      <c r="D889" t="s">
        <v>4780</v>
      </c>
      <c r="E889">
        <v>2</v>
      </c>
      <c r="F889" t="s">
        <v>173</v>
      </c>
      <c r="G889">
        <v>20021030</v>
      </c>
      <c r="H889" t="s">
        <v>4781</v>
      </c>
      <c r="I889" t="s">
        <v>2282</v>
      </c>
      <c r="J889" t="s">
        <v>1272</v>
      </c>
      <c r="K889" t="s">
        <v>72</v>
      </c>
      <c r="M889" s="32">
        <f>IFERROR(IF($B889="","",INDEX(所属情報!$E:$E,MATCH($A889,所属情報!$A:$A,0))),"")</f>
        <v>490048</v>
      </c>
      <c r="N889" s="175" t="str">
        <f t="shared" si="39"/>
        <v>松井　和輝 (2)</v>
      </c>
      <c r="O889" s="32" t="str">
        <f t="shared" si="40"/>
        <v>ﾏﾂｲ ｶｽﾞｷ</v>
      </c>
      <c r="P889" s="175" t="str">
        <f t="shared" si="41"/>
        <v>MATSUI Kazuki (02)</v>
      </c>
      <c r="Q889" s="175" t="str">
        <f>IFERROR(IF($F889="","",INDEX(リスト!$AL:$AL,MATCH($F889,リスト!$AK:$AK,0))),"")</f>
        <v>27</v>
      </c>
      <c r="R889" s="32" t="str">
        <f>IFERROR(IF($K889="","",INDEX(リスト!$AO:$AO,MATCH($K889,リスト!$AN:$AN,0))),"")</f>
        <v>JPN</v>
      </c>
      <c r="S889" s="32" t="str">
        <f>IF($B889="","",RIGHT($G889*1000+100+COUNTIF($G$2:$G889,$G889),9))</f>
        <v>021030102</v>
      </c>
    </row>
    <row r="890" spans="1:19" ht="18" customHeight="1" x14ac:dyDescent="0.55000000000000004">
      <c r="A890" t="s">
        <v>863</v>
      </c>
      <c r="B890">
        <v>889</v>
      </c>
      <c r="C890" t="s">
        <v>4782</v>
      </c>
      <c r="D890" t="s">
        <v>4783</v>
      </c>
      <c r="E890">
        <v>2</v>
      </c>
      <c r="F890" t="s">
        <v>169</v>
      </c>
      <c r="G890">
        <v>20030919</v>
      </c>
      <c r="H890" t="s">
        <v>4784</v>
      </c>
      <c r="I890" t="s">
        <v>3345</v>
      </c>
      <c r="J890" t="s">
        <v>4785</v>
      </c>
      <c r="K890" t="s">
        <v>72</v>
      </c>
      <c r="M890" s="32">
        <f>IFERROR(IF($B890="","",INDEX(所属情報!$E:$E,MATCH($A890,所属情報!$A:$A,0))),"")</f>
        <v>490048</v>
      </c>
      <c r="N890" s="175" t="str">
        <f t="shared" si="39"/>
        <v>服部　来羅 (2)</v>
      </c>
      <c r="O890" s="32" t="str">
        <f t="shared" si="40"/>
        <v>ﾊｯﾄﾘ ﾗｲﾗ</v>
      </c>
      <c r="P890" s="175" t="str">
        <f t="shared" si="41"/>
        <v>HATTORI Raira (03)</v>
      </c>
      <c r="Q890" s="175" t="str">
        <f>IFERROR(IF($F890="","",INDEX(リスト!$AL:$AL,MATCH($F890,リスト!$AK:$AK,0))),"")</f>
        <v>26</v>
      </c>
      <c r="R890" s="32" t="str">
        <f>IFERROR(IF($K890="","",INDEX(リスト!$AO:$AO,MATCH($K890,リスト!$AN:$AN,0))),"")</f>
        <v>JPN</v>
      </c>
      <c r="S890" s="32" t="str">
        <f>IF($B890="","",RIGHT($G890*1000+100+COUNTIF($G$2:$G890,$G890),9))</f>
        <v>030919102</v>
      </c>
    </row>
    <row r="891" spans="1:19" ht="18" customHeight="1" x14ac:dyDescent="0.55000000000000004">
      <c r="A891" t="s">
        <v>863</v>
      </c>
      <c r="B891">
        <v>890</v>
      </c>
      <c r="C891" t="s">
        <v>4786</v>
      </c>
      <c r="D891" t="s">
        <v>4787</v>
      </c>
      <c r="E891">
        <v>2</v>
      </c>
      <c r="F891" t="s">
        <v>169</v>
      </c>
      <c r="G891">
        <v>20030515</v>
      </c>
      <c r="H891" t="s">
        <v>4788</v>
      </c>
      <c r="I891" t="s">
        <v>4789</v>
      </c>
      <c r="J891" t="s">
        <v>1302</v>
      </c>
      <c r="K891" t="s">
        <v>72</v>
      </c>
      <c r="M891" s="32">
        <f>IFERROR(IF($B891="","",INDEX(所属情報!$E:$E,MATCH($A891,所属情報!$A:$A,0))),"")</f>
        <v>490048</v>
      </c>
      <c r="N891" s="175" t="str">
        <f t="shared" si="39"/>
        <v>千代田　景悟 (2)</v>
      </c>
      <c r="O891" s="32" t="str">
        <f t="shared" si="40"/>
        <v>ﾁﾖﾀﾞ ｹｲｺﾞ</v>
      </c>
      <c r="P891" s="175" t="str">
        <f t="shared" si="41"/>
        <v>CHIYODA Keigo (03)</v>
      </c>
      <c r="Q891" s="175" t="str">
        <f>IFERROR(IF($F891="","",INDEX(リスト!$AL:$AL,MATCH($F891,リスト!$AK:$AK,0))),"")</f>
        <v>26</v>
      </c>
      <c r="R891" s="32" t="str">
        <f>IFERROR(IF($K891="","",INDEX(リスト!$AO:$AO,MATCH($K891,リスト!$AN:$AN,0))),"")</f>
        <v>JPN</v>
      </c>
      <c r="S891" s="32" t="str">
        <f>IF($B891="","",RIGHT($G891*1000+100+COUNTIF($G$2:$G891,$G891),9))</f>
        <v>030515103</v>
      </c>
    </row>
    <row r="892" spans="1:19" ht="18" customHeight="1" x14ac:dyDescent="0.55000000000000004">
      <c r="A892" t="s">
        <v>863</v>
      </c>
      <c r="B892">
        <v>891</v>
      </c>
      <c r="C892" t="s">
        <v>4790</v>
      </c>
      <c r="D892" t="s">
        <v>4791</v>
      </c>
      <c r="E892">
        <v>2</v>
      </c>
      <c r="F892" t="s">
        <v>177</v>
      </c>
      <c r="G892">
        <v>20020809</v>
      </c>
      <c r="H892" t="s">
        <v>4792</v>
      </c>
      <c r="I892" t="s">
        <v>1216</v>
      </c>
      <c r="J892" t="s">
        <v>1544</v>
      </c>
      <c r="K892" t="s">
        <v>72</v>
      </c>
      <c r="M892" s="32">
        <f>IFERROR(IF($B892="","",INDEX(所属情報!$E:$E,MATCH($A892,所属情報!$A:$A,0))),"")</f>
        <v>490048</v>
      </c>
      <c r="N892" s="175" t="str">
        <f t="shared" si="39"/>
        <v>岡田　雅也 (2)</v>
      </c>
      <c r="O892" s="32" t="str">
        <f t="shared" si="40"/>
        <v>ｵｶﾀﾞ ﾏｻﾔ</v>
      </c>
      <c r="P892" s="175" t="str">
        <f t="shared" si="41"/>
        <v>OKADA Masaya (02)</v>
      </c>
      <c r="Q892" s="175" t="str">
        <f>IFERROR(IF($F892="","",INDEX(リスト!$AL:$AL,MATCH($F892,リスト!$AK:$AK,0))),"")</f>
        <v>28</v>
      </c>
      <c r="R892" s="32" t="str">
        <f>IFERROR(IF($K892="","",INDEX(リスト!$AO:$AO,MATCH($K892,リスト!$AN:$AN,0))),"")</f>
        <v>JPN</v>
      </c>
      <c r="S892" s="32" t="str">
        <f>IF($B892="","",RIGHT($G892*1000+100+COUNTIF($G$2:$G892,$G892),9))</f>
        <v>020809101</v>
      </c>
    </row>
    <row r="893" spans="1:19" ht="18" customHeight="1" x14ac:dyDescent="0.55000000000000004">
      <c r="A893" t="s">
        <v>863</v>
      </c>
      <c r="B893">
        <v>892</v>
      </c>
      <c r="C893" t="s">
        <v>2828</v>
      </c>
      <c r="D893" t="s">
        <v>2829</v>
      </c>
      <c r="E893">
        <v>2</v>
      </c>
      <c r="F893" t="s">
        <v>169</v>
      </c>
      <c r="G893">
        <v>20031014</v>
      </c>
      <c r="H893" t="s">
        <v>4793</v>
      </c>
      <c r="I893" t="s">
        <v>2042</v>
      </c>
      <c r="J893" t="s">
        <v>1641</v>
      </c>
      <c r="K893" t="s">
        <v>72</v>
      </c>
      <c r="M893" s="32">
        <f>IFERROR(IF($B893="","",INDEX(所属情報!$E:$E,MATCH($A893,所属情報!$A:$A,0))),"")</f>
        <v>490048</v>
      </c>
      <c r="N893" s="175" t="str">
        <f t="shared" si="39"/>
        <v>橋本　慶太 (2)</v>
      </c>
      <c r="O893" s="32" t="str">
        <f t="shared" si="40"/>
        <v>ﾊｼﾓﾄ ｹｲﾀ</v>
      </c>
      <c r="P893" s="175" t="str">
        <f t="shared" si="41"/>
        <v>HASHIMOTO Keita (03)</v>
      </c>
      <c r="Q893" s="175" t="str">
        <f>IFERROR(IF($F893="","",INDEX(リスト!$AL:$AL,MATCH($F893,リスト!$AK:$AK,0))),"")</f>
        <v>26</v>
      </c>
      <c r="R893" s="32" t="str">
        <f>IFERROR(IF($K893="","",INDEX(リスト!$AO:$AO,MATCH($K893,リスト!$AN:$AN,0))),"")</f>
        <v>JPN</v>
      </c>
      <c r="S893" s="32" t="str">
        <f>IF($B893="","",RIGHT($G893*1000+100+COUNTIF($G$2:$G893,$G893),9))</f>
        <v>031014103</v>
      </c>
    </row>
    <row r="894" spans="1:19" ht="18" customHeight="1" x14ac:dyDescent="0.55000000000000004">
      <c r="A894" t="s">
        <v>863</v>
      </c>
      <c r="B894">
        <v>893</v>
      </c>
      <c r="C894" t="s">
        <v>4794</v>
      </c>
      <c r="D894" t="s">
        <v>4795</v>
      </c>
      <c r="E894">
        <v>2</v>
      </c>
      <c r="F894" t="s">
        <v>173</v>
      </c>
      <c r="G894">
        <v>20031121</v>
      </c>
      <c r="H894" t="s">
        <v>4796</v>
      </c>
      <c r="I894" t="s">
        <v>4797</v>
      </c>
      <c r="J894" t="s">
        <v>4798</v>
      </c>
      <c r="K894" t="s">
        <v>72</v>
      </c>
      <c r="M894" s="32">
        <f>IFERROR(IF($B894="","",INDEX(所属情報!$E:$E,MATCH($A894,所属情報!$A:$A,0))),"")</f>
        <v>490048</v>
      </c>
      <c r="N894" s="175" t="str">
        <f t="shared" si="39"/>
        <v>吉冨　文暁 (2)</v>
      </c>
      <c r="O894" s="32" t="str">
        <f t="shared" si="40"/>
        <v>ﾖｼﾄﾐ ﾌﾐｱｷ</v>
      </c>
      <c r="P894" s="175" t="str">
        <f t="shared" si="41"/>
        <v>YOSHITOMI Fumiaki (03)</v>
      </c>
      <c r="Q894" s="175" t="str">
        <f>IFERROR(IF($F894="","",INDEX(リスト!$AL:$AL,MATCH($F894,リスト!$AK:$AK,0))),"")</f>
        <v>27</v>
      </c>
      <c r="R894" s="32" t="str">
        <f>IFERROR(IF($K894="","",INDEX(リスト!$AO:$AO,MATCH($K894,リスト!$AN:$AN,0))),"")</f>
        <v>JPN</v>
      </c>
      <c r="S894" s="32" t="str">
        <f>IF($B894="","",RIGHT($G894*1000+100+COUNTIF($G$2:$G894,$G894),9))</f>
        <v>031121101</v>
      </c>
    </row>
    <row r="895" spans="1:19" ht="18" customHeight="1" x14ac:dyDescent="0.55000000000000004">
      <c r="A895" t="s">
        <v>863</v>
      </c>
      <c r="B895">
        <v>894</v>
      </c>
      <c r="C895" t="s">
        <v>4799</v>
      </c>
      <c r="D895" t="s">
        <v>4800</v>
      </c>
      <c r="E895">
        <v>2</v>
      </c>
      <c r="F895" t="s">
        <v>169</v>
      </c>
      <c r="G895">
        <v>20021109</v>
      </c>
      <c r="H895" t="s">
        <v>4801</v>
      </c>
      <c r="I895" t="s">
        <v>4802</v>
      </c>
      <c r="J895" t="s">
        <v>1517</v>
      </c>
      <c r="K895" t="s">
        <v>72</v>
      </c>
      <c r="M895" s="32">
        <f>IFERROR(IF($B895="","",INDEX(所属情報!$E:$E,MATCH($A895,所属情報!$A:$A,0))),"")</f>
        <v>490048</v>
      </c>
      <c r="N895" s="175" t="str">
        <f t="shared" si="39"/>
        <v>川瀬　稔己 (2)</v>
      </c>
      <c r="O895" s="32" t="str">
        <f t="shared" si="40"/>
        <v>ｶﾜｾ ﾄｼｷ</v>
      </c>
      <c r="P895" s="175" t="str">
        <f t="shared" si="41"/>
        <v>KAWASE Toshiki (02)</v>
      </c>
      <c r="Q895" s="175" t="str">
        <f>IFERROR(IF($F895="","",INDEX(リスト!$AL:$AL,MATCH($F895,リスト!$AK:$AK,0))),"")</f>
        <v>26</v>
      </c>
      <c r="R895" s="32" t="str">
        <f>IFERROR(IF($K895="","",INDEX(リスト!$AO:$AO,MATCH($K895,リスト!$AN:$AN,0))),"")</f>
        <v>JPN</v>
      </c>
      <c r="S895" s="32" t="str">
        <f>IF($B895="","",RIGHT($G895*1000+100+COUNTIF($G$2:$G895,$G895),9))</f>
        <v>021109101</v>
      </c>
    </row>
    <row r="896" spans="1:19" ht="18" customHeight="1" x14ac:dyDescent="0.55000000000000004">
      <c r="A896" t="s">
        <v>863</v>
      </c>
      <c r="B896">
        <v>895</v>
      </c>
      <c r="C896" t="s">
        <v>4803</v>
      </c>
      <c r="D896" t="s">
        <v>4804</v>
      </c>
      <c r="E896">
        <v>3</v>
      </c>
      <c r="F896" t="s">
        <v>181</v>
      </c>
      <c r="G896">
        <v>20010615</v>
      </c>
      <c r="H896" t="s">
        <v>4805</v>
      </c>
      <c r="I896" t="s">
        <v>4806</v>
      </c>
      <c r="J896" t="s">
        <v>4807</v>
      </c>
      <c r="K896" t="s">
        <v>72</v>
      </c>
      <c r="M896" s="32">
        <f>IFERROR(IF($B896="","",INDEX(所属情報!$E:$E,MATCH($A896,所属情報!$A:$A,0))),"")</f>
        <v>490048</v>
      </c>
      <c r="N896" s="175" t="str">
        <f t="shared" si="39"/>
        <v>大住　圭樹 (3)</v>
      </c>
      <c r="O896" s="32" t="str">
        <f t="shared" si="40"/>
        <v>ｵｵｽﾐ ｹｲｼﾞｭ</v>
      </c>
      <c r="P896" s="175" t="str">
        <f t="shared" si="41"/>
        <v>OSUMI Keiju (01)</v>
      </c>
      <c r="Q896" s="175" t="str">
        <f>IFERROR(IF($F896="","",INDEX(リスト!$AL:$AL,MATCH($F896,リスト!$AK:$AK,0))),"")</f>
        <v>29</v>
      </c>
      <c r="R896" s="32" t="str">
        <f>IFERROR(IF($K896="","",INDEX(リスト!$AO:$AO,MATCH($K896,リスト!$AN:$AN,0))),"")</f>
        <v>JPN</v>
      </c>
      <c r="S896" s="32" t="str">
        <f>IF($B896="","",RIGHT($G896*1000+100+COUNTIF($G$2:$G896,$G896),9))</f>
        <v>010615101</v>
      </c>
    </row>
    <row r="897" spans="1:19" ht="18" customHeight="1" x14ac:dyDescent="0.55000000000000004">
      <c r="A897" t="s">
        <v>863</v>
      </c>
      <c r="B897">
        <v>896</v>
      </c>
      <c r="C897" t="s">
        <v>4808</v>
      </c>
      <c r="D897" t="s">
        <v>4809</v>
      </c>
      <c r="E897">
        <v>2</v>
      </c>
      <c r="F897" t="s">
        <v>181</v>
      </c>
      <c r="G897">
        <v>20030402</v>
      </c>
      <c r="H897" t="s">
        <v>4810</v>
      </c>
      <c r="I897" t="s">
        <v>4366</v>
      </c>
      <c r="J897" t="s">
        <v>3094</v>
      </c>
      <c r="K897" t="s">
        <v>72</v>
      </c>
      <c r="M897" s="32">
        <f>IFERROR(IF($B897="","",INDEX(所属情報!$E:$E,MATCH($A897,所属情報!$A:$A,0))),"")</f>
        <v>490048</v>
      </c>
      <c r="N897" s="175" t="str">
        <f t="shared" si="39"/>
        <v>杉本　蓮 (2)</v>
      </c>
      <c r="O897" s="32" t="str">
        <f t="shared" si="40"/>
        <v>ｽｷﾞﾓﾄ ﾚﾝ</v>
      </c>
      <c r="P897" s="175" t="str">
        <f t="shared" si="41"/>
        <v>SUGIMOTO Ren (03)</v>
      </c>
      <c r="Q897" s="175" t="str">
        <f>IFERROR(IF($F897="","",INDEX(リスト!$AL:$AL,MATCH($F897,リスト!$AK:$AK,0))),"")</f>
        <v>29</v>
      </c>
      <c r="R897" s="32" t="str">
        <f>IFERROR(IF($K897="","",INDEX(リスト!$AO:$AO,MATCH($K897,リスト!$AN:$AN,0))),"")</f>
        <v>JPN</v>
      </c>
      <c r="S897" s="32" t="str">
        <f>IF($B897="","",RIGHT($G897*1000+100+COUNTIF($G$2:$G897,$G897),9))</f>
        <v>030402102</v>
      </c>
    </row>
    <row r="898" spans="1:19" ht="18" customHeight="1" x14ac:dyDescent="0.55000000000000004">
      <c r="A898" t="s">
        <v>1079</v>
      </c>
      <c r="B898">
        <v>897</v>
      </c>
      <c r="C898" t="s">
        <v>4811</v>
      </c>
      <c r="D898" t="s">
        <v>4812</v>
      </c>
      <c r="E898" t="s">
        <v>1635</v>
      </c>
      <c r="F898" t="s">
        <v>197</v>
      </c>
      <c r="G898">
        <v>20000607</v>
      </c>
      <c r="H898" t="s">
        <v>4813</v>
      </c>
      <c r="I898" t="s">
        <v>1480</v>
      </c>
      <c r="J898" t="s">
        <v>1544</v>
      </c>
      <c r="K898" t="s">
        <v>72</v>
      </c>
      <c r="M898" s="32">
        <f>IFERROR(IF($B898="","",INDEX(所属情報!$E:$E,MATCH($A898,所属情報!$A:$A,0))),"")</f>
        <v>492249</v>
      </c>
      <c r="N898" s="175" t="str">
        <f t="shared" si="39"/>
        <v>矢野　正也 (M1)</v>
      </c>
      <c r="O898" s="32" t="str">
        <f t="shared" si="40"/>
        <v>ﾔﾉ ﾏｻﾔ</v>
      </c>
      <c r="P898" s="175" t="str">
        <f t="shared" si="41"/>
        <v>YANO Masaya (00)</v>
      </c>
      <c r="Q898" s="175" t="str">
        <f>IFERROR(IF($F898="","",INDEX(リスト!$AL:$AL,MATCH($F898,リスト!$AK:$AK,0))),"")</f>
        <v>33</v>
      </c>
      <c r="R898" s="32" t="str">
        <f>IFERROR(IF($K898="","",INDEX(リスト!$AO:$AO,MATCH($K898,リスト!$AN:$AN,0))),"")</f>
        <v>JPN</v>
      </c>
      <c r="S898" s="32" t="str">
        <f>IF($B898="","",RIGHT($G898*1000+100+COUNTIF($G$2:$G898,$G898),9))</f>
        <v>000607101</v>
      </c>
    </row>
    <row r="899" spans="1:19" ht="18" customHeight="1" x14ac:dyDescent="0.55000000000000004">
      <c r="A899" t="s">
        <v>1079</v>
      </c>
      <c r="B899">
        <v>898</v>
      </c>
      <c r="C899" t="s">
        <v>4814</v>
      </c>
      <c r="D899" t="s">
        <v>4815</v>
      </c>
      <c r="E899">
        <v>4</v>
      </c>
      <c r="F899" t="s">
        <v>177</v>
      </c>
      <c r="G899">
        <v>20011014</v>
      </c>
      <c r="H899" t="s">
        <v>4816</v>
      </c>
      <c r="I899" t="s">
        <v>3132</v>
      </c>
      <c r="J899" t="s">
        <v>1424</v>
      </c>
      <c r="K899" t="s">
        <v>72</v>
      </c>
      <c r="M899" s="32">
        <f>IFERROR(IF($B899="","",INDEX(所属情報!$E:$E,MATCH($A899,所属情報!$A:$A,0))),"")</f>
        <v>492249</v>
      </c>
      <c r="N899" s="175" t="str">
        <f t="shared" ref="N899:N962" si="42">IF($C899="","",IF($E899="",$C899,$C899&amp;" ("&amp;$E899&amp;")"))</f>
        <v>片岡　幸大 (4)</v>
      </c>
      <c r="O899" s="32" t="str">
        <f t="shared" ref="O899:O962" si="43">IF($D899="","",ASC($D899))</f>
        <v>ｶﾀｵｶ ｺｳﾀ</v>
      </c>
      <c r="P899" s="175" t="str">
        <f t="shared" ref="P899:P962" si="44">IF($I899="","",UPPER($I899)&amp;" "&amp;UPPER(LEFT($J899,1))&amp;LOWER(RIGHT($J899,LEN($J899)-1))&amp;" ("&amp;MID($G899,3,2)&amp;")")</f>
        <v>KATAOKA Kota (01)</v>
      </c>
      <c r="Q899" s="175" t="str">
        <f>IFERROR(IF($F899="","",INDEX(リスト!$AL:$AL,MATCH($F899,リスト!$AK:$AK,0))),"")</f>
        <v>28</v>
      </c>
      <c r="R899" s="32" t="str">
        <f>IFERROR(IF($K899="","",INDEX(リスト!$AO:$AO,MATCH($K899,リスト!$AN:$AN,0))),"")</f>
        <v>JPN</v>
      </c>
      <c r="S899" s="32" t="str">
        <f>IF($B899="","",RIGHT($G899*1000+100+COUNTIF($G$2:$G899,$G899),9))</f>
        <v>011014102</v>
      </c>
    </row>
    <row r="900" spans="1:19" ht="18" customHeight="1" x14ac:dyDescent="0.55000000000000004">
      <c r="A900" t="s">
        <v>1079</v>
      </c>
      <c r="B900">
        <v>899</v>
      </c>
      <c r="C900" t="s">
        <v>4817</v>
      </c>
      <c r="D900" t="s">
        <v>4818</v>
      </c>
      <c r="E900">
        <v>4</v>
      </c>
      <c r="F900" t="s">
        <v>181</v>
      </c>
      <c r="G900">
        <v>20010707</v>
      </c>
      <c r="H900" t="s">
        <v>4819</v>
      </c>
      <c r="I900" t="s">
        <v>4820</v>
      </c>
      <c r="J900" t="s">
        <v>4821</v>
      </c>
      <c r="K900" t="s">
        <v>72</v>
      </c>
      <c r="M900" s="32">
        <f>IFERROR(IF($B900="","",INDEX(所属情報!$E:$E,MATCH($A900,所属情報!$A:$A,0))),"")</f>
        <v>492249</v>
      </c>
      <c r="N900" s="175" t="str">
        <f t="shared" si="42"/>
        <v>菊井　海稀 (4)</v>
      </c>
      <c r="O900" s="32" t="str">
        <f t="shared" si="43"/>
        <v>ｷｸｲ ｶｲｷ</v>
      </c>
      <c r="P900" s="175" t="str">
        <f t="shared" si="44"/>
        <v>KIKUI Kaiki (01)</v>
      </c>
      <c r="Q900" s="175" t="str">
        <f>IFERROR(IF($F900="","",INDEX(リスト!$AL:$AL,MATCH($F900,リスト!$AK:$AK,0))),"")</f>
        <v>29</v>
      </c>
      <c r="R900" s="32" t="str">
        <f>IFERROR(IF($K900="","",INDEX(リスト!$AO:$AO,MATCH($K900,リスト!$AN:$AN,0))),"")</f>
        <v>JPN</v>
      </c>
      <c r="S900" s="32" t="str">
        <f>IF($B900="","",RIGHT($G900*1000+100+COUNTIF($G$2:$G900,$G900),9))</f>
        <v>010707101</v>
      </c>
    </row>
    <row r="901" spans="1:19" ht="18" customHeight="1" x14ac:dyDescent="0.55000000000000004">
      <c r="A901" t="s">
        <v>1079</v>
      </c>
      <c r="B901">
        <v>900</v>
      </c>
      <c r="C901" t="s">
        <v>4822</v>
      </c>
      <c r="D901" t="s">
        <v>4823</v>
      </c>
      <c r="E901">
        <v>4</v>
      </c>
      <c r="F901" t="s">
        <v>181</v>
      </c>
      <c r="G901">
        <v>20010412</v>
      </c>
      <c r="H901" t="s">
        <v>4824</v>
      </c>
      <c r="I901" t="s">
        <v>1843</v>
      </c>
      <c r="J901" t="s">
        <v>3128</v>
      </c>
      <c r="K901" t="s">
        <v>72</v>
      </c>
      <c r="M901" s="32">
        <f>IFERROR(IF($B901="","",INDEX(所属情報!$E:$E,MATCH($A901,所属情報!$A:$A,0))),"")</f>
        <v>492249</v>
      </c>
      <c r="N901" s="175" t="str">
        <f t="shared" si="42"/>
        <v>三木　稜士 (4)</v>
      </c>
      <c r="O901" s="32" t="str">
        <f t="shared" si="43"/>
        <v>ﾐｷ ﾘｮｳｼﾞ</v>
      </c>
      <c r="P901" s="175" t="str">
        <f t="shared" si="44"/>
        <v>MIKI Ryoji (01)</v>
      </c>
      <c r="Q901" s="175" t="str">
        <f>IFERROR(IF($F901="","",INDEX(リスト!$AL:$AL,MATCH($F901,リスト!$AK:$AK,0))),"")</f>
        <v>29</v>
      </c>
      <c r="R901" s="32" t="str">
        <f>IFERROR(IF($K901="","",INDEX(リスト!$AO:$AO,MATCH($K901,リスト!$AN:$AN,0))),"")</f>
        <v>JPN</v>
      </c>
      <c r="S901" s="32" t="str">
        <f>IF($B901="","",RIGHT($G901*1000+100+COUNTIF($G$2:$G901,$G901),9))</f>
        <v>010412102</v>
      </c>
    </row>
    <row r="902" spans="1:19" ht="18" customHeight="1" x14ac:dyDescent="0.55000000000000004">
      <c r="A902" t="s">
        <v>1079</v>
      </c>
      <c r="B902">
        <v>901</v>
      </c>
      <c r="C902" t="s">
        <v>4825</v>
      </c>
      <c r="D902" t="s">
        <v>4826</v>
      </c>
      <c r="E902">
        <v>4</v>
      </c>
      <c r="F902" t="s">
        <v>181</v>
      </c>
      <c r="G902">
        <v>20010718</v>
      </c>
      <c r="H902" t="s">
        <v>4827</v>
      </c>
      <c r="I902" t="s">
        <v>4828</v>
      </c>
      <c r="J902" t="s">
        <v>1193</v>
      </c>
      <c r="K902" t="s">
        <v>72</v>
      </c>
      <c r="M902" s="32">
        <f>IFERROR(IF($B902="","",INDEX(所属情報!$E:$E,MATCH($A902,所属情報!$A:$A,0))),"")</f>
        <v>492249</v>
      </c>
      <c r="N902" s="175" t="str">
        <f t="shared" si="42"/>
        <v>合田　孝輔 (4)</v>
      </c>
      <c r="O902" s="32" t="str">
        <f t="shared" si="43"/>
        <v>ｱｲﾀﾞ ｺｳｽｹ</v>
      </c>
      <c r="P902" s="175" t="str">
        <f t="shared" si="44"/>
        <v>AIDA Kosuke (01)</v>
      </c>
      <c r="Q902" s="175" t="str">
        <f>IFERROR(IF($F902="","",INDEX(リスト!$AL:$AL,MATCH($F902,リスト!$AK:$AK,0))),"")</f>
        <v>29</v>
      </c>
      <c r="R902" s="32" t="str">
        <f>IFERROR(IF($K902="","",INDEX(リスト!$AO:$AO,MATCH($K902,リスト!$AN:$AN,0))),"")</f>
        <v>JPN</v>
      </c>
      <c r="S902" s="32" t="str">
        <f>IF($B902="","",RIGHT($G902*1000+100+COUNTIF($G$2:$G902,$G902),9))</f>
        <v>010718101</v>
      </c>
    </row>
    <row r="903" spans="1:19" ht="18" customHeight="1" x14ac:dyDescent="0.55000000000000004">
      <c r="A903" t="s">
        <v>1079</v>
      </c>
      <c r="B903">
        <v>902</v>
      </c>
      <c r="C903" t="s">
        <v>4829</v>
      </c>
      <c r="D903" t="s">
        <v>4830</v>
      </c>
      <c r="E903">
        <v>4</v>
      </c>
      <c r="F903" t="s">
        <v>169</v>
      </c>
      <c r="G903">
        <v>20020316</v>
      </c>
      <c r="H903" t="s">
        <v>4831</v>
      </c>
      <c r="I903" t="s">
        <v>2524</v>
      </c>
      <c r="J903" t="s">
        <v>1696</v>
      </c>
      <c r="K903" t="s">
        <v>72</v>
      </c>
      <c r="M903" s="32">
        <f>IFERROR(IF($B903="","",INDEX(所属情報!$E:$E,MATCH($A903,所属情報!$A:$A,0))),"")</f>
        <v>492249</v>
      </c>
      <c r="N903" s="175" t="str">
        <f t="shared" si="42"/>
        <v>木村　海 (4)</v>
      </c>
      <c r="O903" s="32" t="str">
        <f t="shared" si="43"/>
        <v>ｷﾑﾗ ｶｲ</v>
      </c>
      <c r="P903" s="175" t="str">
        <f t="shared" si="44"/>
        <v>KIMURA Kai (02)</v>
      </c>
      <c r="Q903" s="175" t="str">
        <f>IFERROR(IF($F903="","",INDEX(リスト!$AL:$AL,MATCH($F903,リスト!$AK:$AK,0))),"")</f>
        <v>26</v>
      </c>
      <c r="R903" s="32" t="str">
        <f>IFERROR(IF($K903="","",INDEX(リスト!$AO:$AO,MATCH($K903,リスト!$AN:$AN,0))),"")</f>
        <v>JPN</v>
      </c>
      <c r="S903" s="32" t="str">
        <f>IF($B903="","",RIGHT($G903*1000+100+COUNTIF($G$2:$G903,$G903),9))</f>
        <v>020316102</v>
      </c>
    </row>
    <row r="904" spans="1:19" ht="18" customHeight="1" x14ac:dyDescent="0.55000000000000004">
      <c r="A904" t="s">
        <v>1079</v>
      </c>
      <c r="B904">
        <v>903</v>
      </c>
      <c r="C904" t="s">
        <v>4832</v>
      </c>
      <c r="D904" t="s">
        <v>4833</v>
      </c>
      <c r="E904">
        <v>4</v>
      </c>
      <c r="F904" t="s">
        <v>173</v>
      </c>
      <c r="G904">
        <v>20020306</v>
      </c>
      <c r="H904" t="s">
        <v>4834</v>
      </c>
      <c r="I904" t="s">
        <v>2269</v>
      </c>
      <c r="J904" t="s">
        <v>1438</v>
      </c>
      <c r="K904" t="s">
        <v>72</v>
      </c>
      <c r="M904" s="32">
        <f>IFERROR(IF($B904="","",INDEX(所属情報!$E:$E,MATCH($A904,所属情報!$A:$A,0))),"")</f>
        <v>492249</v>
      </c>
      <c r="N904" s="175" t="str">
        <f t="shared" si="42"/>
        <v>坂本　俊介 (4)</v>
      </c>
      <c r="O904" s="32" t="str">
        <f t="shared" si="43"/>
        <v>ｻｶﾓﾄ ｼｭﾝｽｹ</v>
      </c>
      <c r="P904" s="175" t="str">
        <f t="shared" si="44"/>
        <v>SAKAMOTO Shunsuke (02)</v>
      </c>
      <c r="Q904" s="175" t="str">
        <f>IFERROR(IF($F904="","",INDEX(リスト!$AL:$AL,MATCH($F904,リスト!$AK:$AK,0))),"")</f>
        <v>27</v>
      </c>
      <c r="R904" s="32" t="str">
        <f>IFERROR(IF($K904="","",INDEX(リスト!$AO:$AO,MATCH($K904,リスト!$AN:$AN,0))),"")</f>
        <v>JPN</v>
      </c>
      <c r="S904" s="32" t="str">
        <f>IF($B904="","",RIGHT($G904*1000+100+COUNTIF($G$2:$G904,$G904),9))</f>
        <v>020306101</v>
      </c>
    </row>
    <row r="905" spans="1:19" ht="18" customHeight="1" x14ac:dyDescent="0.55000000000000004">
      <c r="A905" t="s">
        <v>1079</v>
      </c>
      <c r="B905">
        <v>904</v>
      </c>
      <c r="C905" t="s">
        <v>4835</v>
      </c>
      <c r="D905" t="s">
        <v>4836</v>
      </c>
      <c r="E905">
        <v>4</v>
      </c>
      <c r="F905" t="s">
        <v>173</v>
      </c>
      <c r="G905">
        <v>20010401</v>
      </c>
      <c r="H905" t="s">
        <v>4837</v>
      </c>
      <c r="I905" t="s">
        <v>3720</v>
      </c>
      <c r="J905" t="s">
        <v>4838</v>
      </c>
      <c r="K905" t="s">
        <v>72</v>
      </c>
      <c r="M905" s="32">
        <f>IFERROR(IF($B905="","",INDEX(所属情報!$E:$E,MATCH($A905,所属情報!$A:$A,0))),"")</f>
        <v>492249</v>
      </c>
      <c r="N905" s="175" t="str">
        <f t="shared" si="42"/>
        <v>冨田　和宏 (4)</v>
      </c>
      <c r="O905" s="32" t="str">
        <f t="shared" si="43"/>
        <v>ﾄﾐﾀ ｶｽﾞﾋﾛ</v>
      </c>
      <c r="P905" s="175" t="str">
        <f t="shared" si="44"/>
        <v>TOMITA Kazuhiro (01)</v>
      </c>
      <c r="Q905" s="175" t="str">
        <f>IFERROR(IF($F905="","",INDEX(リスト!$AL:$AL,MATCH($F905,リスト!$AK:$AK,0))),"")</f>
        <v>27</v>
      </c>
      <c r="R905" s="32" t="str">
        <f>IFERROR(IF($K905="","",INDEX(リスト!$AO:$AO,MATCH($K905,リスト!$AN:$AN,0))),"")</f>
        <v>JPN</v>
      </c>
      <c r="S905" s="32" t="str">
        <f>IF($B905="","",RIGHT($G905*1000+100+COUNTIF($G$2:$G905,$G905),9))</f>
        <v>010401101</v>
      </c>
    </row>
    <row r="906" spans="1:19" ht="18" customHeight="1" x14ac:dyDescent="0.55000000000000004">
      <c r="A906" t="s">
        <v>1079</v>
      </c>
      <c r="B906">
        <v>905</v>
      </c>
      <c r="C906" t="s">
        <v>4839</v>
      </c>
      <c r="D906" t="s">
        <v>4840</v>
      </c>
      <c r="E906">
        <v>4</v>
      </c>
      <c r="F906" t="s">
        <v>181</v>
      </c>
      <c r="G906">
        <v>20011213</v>
      </c>
      <c r="H906" t="s">
        <v>4841</v>
      </c>
      <c r="I906" t="s">
        <v>1232</v>
      </c>
      <c r="J906" t="s">
        <v>2535</v>
      </c>
      <c r="K906" t="s">
        <v>72</v>
      </c>
      <c r="M906" s="32">
        <f>IFERROR(IF($B906="","",INDEX(所属情報!$E:$E,MATCH($A906,所属情報!$A:$A,0))),"")</f>
        <v>492249</v>
      </c>
      <c r="N906" s="175" t="str">
        <f t="shared" si="42"/>
        <v>中村　遼太郎 (4)</v>
      </c>
      <c r="O906" s="32" t="str">
        <f t="shared" si="43"/>
        <v>ﾅｶﾑﾗ ﾘｮｳﾀﾛｳ</v>
      </c>
      <c r="P906" s="175" t="str">
        <f t="shared" si="44"/>
        <v>NAKAMURA Ryotaro (01)</v>
      </c>
      <c r="Q906" s="175" t="str">
        <f>IFERROR(IF($F906="","",INDEX(リスト!$AL:$AL,MATCH($F906,リスト!$AK:$AK,0))),"")</f>
        <v>29</v>
      </c>
      <c r="R906" s="32" t="str">
        <f>IFERROR(IF($K906="","",INDEX(リスト!$AO:$AO,MATCH($K906,リスト!$AN:$AN,0))),"")</f>
        <v>JPN</v>
      </c>
      <c r="S906" s="32" t="str">
        <f>IF($B906="","",RIGHT($G906*1000+100+COUNTIF($G$2:$G906,$G906),9))</f>
        <v>011213102</v>
      </c>
    </row>
    <row r="907" spans="1:19" ht="18" customHeight="1" x14ac:dyDescent="0.55000000000000004">
      <c r="A907" t="s">
        <v>1079</v>
      </c>
      <c r="B907">
        <v>906</v>
      </c>
      <c r="C907" t="s">
        <v>4842</v>
      </c>
      <c r="D907" t="s">
        <v>4843</v>
      </c>
      <c r="E907">
        <v>4</v>
      </c>
      <c r="F907" t="s">
        <v>181</v>
      </c>
      <c r="G907">
        <v>20020304</v>
      </c>
      <c r="H907" t="s">
        <v>4844</v>
      </c>
      <c r="I907" t="s">
        <v>1232</v>
      </c>
      <c r="J907" t="s">
        <v>3094</v>
      </c>
      <c r="K907" t="s">
        <v>72</v>
      </c>
      <c r="M907" s="32">
        <f>IFERROR(IF($B907="","",INDEX(所属情報!$E:$E,MATCH($A907,所属情報!$A:$A,0))),"")</f>
        <v>492249</v>
      </c>
      <c r="N907" s="175" t="str">
        <f t="shared" si="42"/>
        <v>中村　蓮音 (4)</v>
      </c>
      <c r="O907" s="32" t="str">
        <f t="shared" si="43"/>
        <v>ﾅｶﾑﾗ ﾚﾝ</v>
      </c>
      <c r="P907" s="175" t="str">
        <f t="shared" si="44"/>
        <v>NAKAMURA Ren (02)</v>
      </c>
      <c r="Q907" s="175" t="str">
        <f>IFERROR(IF($F907="","",INDEX(リスト!$AL:$AL,MATCH($F907,リスト!$AK:$AK,0))),"")</f>
        <v>29</v>
      </c>
      <c r="R907" s="32" t="str">
        <f>IFERROR(IF($K907="","",INDEX(リスト!$AO:$AO,MATCH($K907,リスト!$AN:$AN,0))),"")</f>
        <v>JPN</v>
      </c>
      <c r="S907" s="32" t="str">
        <f>IF($B907="","",RIGHT($G907*1000+100+COUNTIF($G$2:$G907,$G907),9))</f>
        <v>020304102</v>
      </c>
    </row>
    <row r="908" spans="1:19" ht="18" customHeight="1" x14ac:dyDescent="0.55000000000000004">
      <c r="A908" t="s">
        <v>1079</v>
      </c>
      <c r="B908">
        <v>907</v>
      </c>
      <c r="C908" t="s">
        <v>4845</v>
      </c>
      <c r="D908" t="s">
        <v>4846</v>
      </c>
      <c r="E908">
        <v>4</v>
      </c>
      <c r="F908" t="s">
        <v>133</v>
      </c>
      <c r="G908">
        <v>20010405</v>
      </c>
      <c r="H908" t="s">
        <v>4847</v>
      </c>
      <c r="I908" t="s">
        <v>1334</v>
      </c>
      <c r="J908" t="s">
        <v>4848</v>
      </c>
      <c r="K908" t="s">
        <v>72</v>
      </c>
      <c r="M908" s="32">
        <f>IFERROR(IF($B908="","",INDEX(所属情報!$E:$E,MATCH($A908,所属情報!$A:$A,0))),"")</f>
        <v>492249</v>
      </c>
      <c r="N908" s="175" t="str">
        <f t="shared" si="42"/>
        <v>林　栄真 (4)</v>
      </c>
      <c r="O908" s="32" t="str">
        <f t="shared" si="43"/>
        <v>ﾊﾔｼ ｴｲｼﾝ</v>
      </c>
      <c r="P908" s="175" t="str">
        <f t="shared" si="44"/>
        <v>HAYASHI Eishin (01)</v>
      </c>
      <c r="Q908" s="175" t="str">
        <f>IFERROR(IF($F908="","",INDEX(リスト!$AL:$AL,MATCH($F908,リスト!$AK:$AK,0))),"")</f>
        <v>17</v>
      </c>
      <c r="R908" s="32" t="str">
        <f>IFERROR(IF($K908="","",INDEX(リスト!$AO:$AO,MATCH($K908,リスト!$AN:$AN,0))),"")</f>
        <v>JPN</v>
      </c>
      <c r="S908" s="32" t="str">
        <f>IF($B908="","",RIGHT($G908*1000+100+COUNTIF($G$2:$G908,$G908),9))</f>
        <v>010405101</v>
      </c>
    </row>
    <row r="909" spans="1:19" ht="18" customHeight="1" x14ac:dyDescent="0.55000000000000004">
      <c r="A909" t="s">
        <v>1079</v>
      </c>
      <c r="B909">
        <v>908</v>
      </c>
      <c r="C909" t="s">
        <v>4849</v>
      </c>
      <c r="D909" t="s">
        <v>4850</v>
      </c>
      <c r="E909">
        <v>4</v>
      </c>
      <c r="F909" t="s">
        <v>181</v>
      </c>
      <c r="G909">
        <v>20010419</v>
      </c>
      <c r="H909" t="s">
        <v>4851</v>
      </c>
      <c r="I909" t="s">
        <v>4326</v>
      </c>
      <c r="J909" t="s">
        <v>1193</v>
      </c>
      <c r="K909" t="s">
        <v>72</v>
      </c>
      <c r="M909" s="32">
        <f>IFERROR(IF($B909="","",INDEX(所属情報!$E:$E,MATCH($A909,所属情報!$A:$A,0))),"")</f>
        <v>492249</v>
      </c>
      <c r="N909" s="175" t="str">
        <f t="shared" si="42"/>
        <v>宮川　公輔 (4)</v>
      </c>
      <c r="O909" s="32" t="str">
        <f t="shared" si="43"/>
        <v>ﾐﾔｶﾞﾜ ｺｳｽｹ</v>
      </c>
      <c r="P909" s="175" t="str">
        <f t="shared" si="44"/>
        <v>MIYAGAWA Kosuke (01)</v>
      </c>
      <c r="Q909" s="175" t="str">
        <f>IFERROR(IF($F909="","",INDEX(リスト!$AL:$AL,MATCH($F909,リスト!$AK:$AK,0))),"")</f>
        <v>29</v>
      </c>
      <c r="R909" s="32" t="str">
        <f>IFERROR(IF($K909="","",INDEX(リスト!$AO:$AO,MATCH($K909,リスト!$AN:$AN,0))),"")</f>
        <v>JPN</v>
      </c>
      <c r="S909" s="32" t="str">
        <f>IF($B909="","",RIGHT($G909*1000+100+COUNTIF($G$2:$G909,$G909),9))</f>
        <v>010419101</v>
      </c>
    </row>
    <row r="910" spans="1:19" ht="18" customHeight="1" x14ac:dyDescent="0.55000000000000004">
      <c r="A910" t="s">
        <v>1079</v>
      </c>
      <c r="B910">
        <v>909</v>
      </c>
      <c r="C910" t="s">
        <v>4852</v>
      </c>
      <c r="D910" t="s">
        <v>4853</v>
      </c>
      <c r="E910">
        <v>4</v>
      </c>
      <c r="F910" t="s">
        <v>181</v>
      </c>
      <c r="G910">
        <v>20011010</v>
      </c>
      <c r="H910" t="s">
        <v>4854</v>
      </c>
      <c r="I910" t="s">
        <v>2110</v>
      </c>
      <c r="J910" t="s">
        <v>4855</v>
      </c>
      <c r="K910" t="s">
        <v>72</v>
      </c>
      <c r="M910" s="32">
        <f>IFERROR(IF($B910="","",INDEX(所属情報!$E:$E,MATCH($A910,所属情報!$A:$A,0))),"")</f>
        <v>492249</v>
      </c>
      <c r="N910" s="175" t="str">
        <f t="shared" si="42"/>
        <v>鈴木　堅孝 (4)</v>
      </c>
      <c r="O910" s="32" t="str">
        <f t="shared" si="43"/>
        <v>ｽｽﾞｷ ﾀｶﾉﾘ</v>
      </c>
      <c r="P910" s="175" t="str">
        <f t="shared" si="44"/>
        <v>SUZUKI Takanori (01)</v>
      </c>
      <c r="Q910" s="175" t="str">
        <f>IFERROR(IF($F910="","",INDEX(リスト!$AL:$AL,MATCH($F910,リスト!$AK:$AK,0))),"")</f>
        <v>29</v>
      </c>
      <c r="R910" s="32" t="str">
        <f>IFERROR(IF($K910="","",INDEX(リスト!$AO:$AO,MATCH($K910,リスト!$AN:$AN,0))),"")</f>
        <v>JPN</v>
      </c>
      <c r="S910" s="32" t="str">
        <f>IF($B910="","",RIGHT($G910*1000+100+COUNTIF($G$2:$G910,$G910),9))</f>
        <v>011010101</v>
      </c>
    </row>
    <row r="911" spans="1:19" ht="18" customHeight="1" x14ac:dyDescent="0.55000000000000004">
      <c r="A911" t="s">
        <v>1079</v>
      </c>
      <c r="B911">
        <v>910</v>
      </c>
      <c r="C911" t="s">
        <v>4856</v>
      </c>
      <c r="D911" t="s">
        <v>4857</v>
      </c>
      <c r="E911">
        <v>4</v>
      </c>
      <c r="F911" t="s">
        <v>169</v>
      </c>
      <c r="G911">
        <v>20010701</v>
      </c>
      <c r="H911" t="s">
        <v>4858</v>
      </c>
      <c r="I911" t="s">
        <v>4859</v>
      </c>
      <c r="J911" t="s">
        <v>2080</v>
      </c>
      <c r="K911" t="s">
        <v>72</v>
      </c>
      <c r="M911" s="32">
        <f>IFERROR(IF($B911="","",INDEX(所属情報!$E:$E,MATCH($A911,所属情報!$A:$A,0))),"")</f>
        <v>492249</v>
      </c>
      <c r="N911" s="175" t="str">
        <f t="shared" si="42"/>
        <v>山根　大輝 (4)</v>
      </c>
      <c r="O911" s="32" t="str">
        <f t="shared" si="43"/>
        <v>ﾔﾏﾈ ﾀﾞｲｷ</v>
      </c>
      <c r="P911" s="175" t="str">
        <f t="shared" si="44"/>
        <v>YAMANE Daiki (01)</v>
      </c>
      <c r="Q911" s="175" t="str">
        <f>IFERROR(IF($F911="","",INDEX(リスト!$AL:$AL,MATCH($F911,リスト!$AK:$AK,0))),"")</f>
        <v>26</v>
      </c>
      <c r="R911" s="32" t="str">
        <f>IFERROR(IF($K911="","",INDEX(リスト!$AO:$AO,MATCH($K911,リスト!$AN:$AN,0))),"")</f>
        <v>JPN</v>
      </c>
      <c r="S911" s="32" t="str">
        <f>IF($B911="","",RIGHT($G911*1000+100+COUNTIF($G$2:$G911,$G911),9))</f>
        <v>010701103</v>
      </c>
    </row>
    <row r="912" spans="1:19" ht="18" customHeight="1" x14ac:dyDescent="0.55000000000000004">
      <c r="A912" t="s">
        <v>1079</v>
      </c>
      <c r="B912">
        <v>911</v>
      </c>
      <c r="C912" t="s">
        <v>4860</v>
      </c>
      <c r="D912" t="s">
        <v>4861</v>
      </c>
      <c r="E912">
        <v>3</v>
      </c>
      <c r="F912" t="s">
        <v>169</v>
      </c>
      <c r="G912">
        <v>20020421</v>
      </c>
      <c r="H912" t="s">
        <v>4862</v>
      </c>
      <c r="I912" t="s">
        <v>2575</v>
      </c>
      <c r="J912" t="s">
        <v>1228</v>
      </c>
      <c r="K912" t="s">
        <v>72</v>
      </c>
      <c r="M912" s="32">
        <f>IFERROR(IF($B912="","",INDEX(所属情報!$E:$E,MATCH($A912,所属情報!$A:$A,0))),"")</f>
        <v>492249</v>
      </c>
      <c r="N912" s="175" t="str">
        <f t="shared" si="42"/>
        <v>平野　達也 (3)</v>
      </c>
      <c r="O912" s="32" t="str">
        <f t="shared" si="43"/>
        <v>ﾋﾗﾉ ﾀﾂﾔ</v>
      </c>
      <c r="P912" s="175" t="str">
        <f t="shared" si="44"/>
        <v>HIRANO Tatsuya (02)</v>
      </c>
      <c r="Q912" s="175" t="str">
        <f>IFERROR(IF($F912="","",INDEX(リスト!$AL:$AL,MATCH($F912,リスト!$AK:$AK,0))),"")</f>
        <v>26</v>
      </c>
      <c r="R912" s="32" t="str">
        <f>IFERROR(IF($K912="","",INDEX(リスト!$AO:$AO,MATCH($K912,リスト!$AN:$AN,0))),"")</f>
        <v>JPN</v>
      </c>
      <c r="S912" s="32" t="str">
        <f>IF($B912="","",RIGHT($G912*1000+100+COUNTIF($G$2:$G912,$G912),9))</f>
        <v>020421102</v>
      </c>
    </row>
    <row r="913" spans="1:19" ht="18" customHeight="1" x14ac:dyDescent="0.55000000000000004">
      <c r="A913" t="s">
        <v>1079</v>
      </c>
      <c r="B913">
        <v>912</v>
      </c>
      <c r="C913" t="s">
        <v>4863</v>
      </c>
      <c r="D913" t="s">
        <v>4864</v>
      </c>
      <c r="E913">
        <v>3</v>
      </c>
      <c r="F913" t="s">
        <v>173</v>
      </c>
      <c r="G913">
        <v>20020402</v>
      </c>
      <c r="H913" t="s">
        <v>4865</v>
      </c>
      <c r="I913" t="s">
        <v>4866</v>
      </c>
      <c r="J913" t="s">
        <v>1714</v>
      </c>
      <c r="K913" t="s">
        <v>72</v>
      </c>
      <c r="M913" s="32">
        <f>IFERROR(IF($B913="","",INDEX(所属情報!$E:$E,MATCH($A913,所属情報!$A:$A,0))),"")</f>
        <v>492249</v>
      </c>
      <c r="N913" s="175" t="str">
        <f t="shared" si="42"/>
        <v>茶圓　裕希 (3)</v>
      </c>
      <c r="O913" s="32" t="str">
        <f t="shared" si="43"/>
        <v>ﾁｬｴﾝ ﾋﾛｷ</v>
      </c>
      <c r="P913" s="175" t="str">
        <f t="shared" si="44"/>
        <v>CHAEN Hiroki (02)</v>
      </c>
      <c r="Q913" s="175" t="str">
        <f>IFERROR(IF($F913="","",INDEX(リスト!$AL:$AL,MATCH($F913,リスト!$AK:$AK,0))),"")</f>
        <v>27</v>
      </c>
      <c r="R913" s="32" t="str">
        <f>IFERROR(IF($K913="","",INDEX(リスト!$AO:$AO,MATCH($K913,リスト!$AN:$AN,0))),"")</f>
        <v>JPN</v>
      </c>
      <c r="S913" s="32" t="str">
        <f>IF($B913="","",RIGHT($G913*1000+100+COUNTIF($G$2:$G913,$G913),9))</f>
        <v>020402102</v>
      </c>
    </row>
    <row r="914" spans="1:19" ht="18" customHeight="1" x14ac:dyDescent="0.55000000000000004">
      <c r="A914" t="s">
        <v>1079</v>
      </c>
      <c r="B914">
        <v>913</v>
      </c>
      <c r="C914" t="s">
        <v>4867</v>
      </c>
      <c r="D914" t="s">
        <v>4868</v>
      </c>
      <c r="E914">
        <v>3</v>
      </c>
      <c r="F914" t="s">
        <v>177</v>
      </c>
      <c r="G914">
        <v>20020921</v>
      </c>
      <c r="H914" t="s">
        <v>4869</v>
      </c>
      <c r="I914" t="s">
        <v>4870</v>
      </c>
      <c r="J914" t="s">
        <v>1756</v>
      </c>
      <c r="K914" t="s">
        <v>72</v>
      </c>
      <c r="M914" s="32">
        <f>IFERROR(IF($B914="","",INDEX(所属情報!$E:$E,MATCH($A914,所属情報!$A:$A,0))),"")</f>
        <v>492249</v>
      </c>
      <c r="N914" s="175" t="str">
        <f t="shared" si="42"/>
        <v>競　友哉 (3)</v>
      </c>
      <c r="O914" s="32" t="str">
        <f t="shared" si="43"/>
        <v>ｷｿｲ ﾄﾓﾔ</v>
      </c>
      <c r="P914" s="175" t="str">
        <f t="shared" si="44"/>
        <v>KISOI Tomoya (02)</v>
      </c>
      <c r="Q914" s="175" t="str">
        <f>IFERROR(IF($F914="","",INDEX(リスト!$AL:$AL,MATCH($F914,リスト!$AK:$AK,0))),"")</f>
        <v>28</v>
      </c>
      <c r="R914" s="32" t="str">
        <f>IFERROR(IF($K914="","",INDEX(リスト!$AO:$AO,MATCH($K914,リスト!$AN:$AN,0))),"")</f>
        <v>JPN</v>
      </c>
      <c r="S914" s="32" t="str">
        <f>IF($B914="","",RIGHT($G914*1000+100+COUNTIF($G$2:$G914,$G914),9))</f>
        <v>020921103</v>
      </c>
    </row>
    <row r="915" spans="1:19" ht="18" customHeight="1" x14ac:dyDescent="0.55000000000000004">
      <c r="A915" t="s">
        <v>1079</v>
      </c>
      <c r="B915">
        <v>914</v>
      </c>
      <c r="C915" t="s">
        <v>4871</v>
      </c>
      <c r="D915" t="s">
        <v>4872</v>
      </c>
      <c r="E915">
        <v>3</v>
      </c>
      <c r="F915" t="s">
        <v>181</v>
      </c>
      <c r="G915">
        <v>20020821</v>
      </c>
      <c r="H915" t="s">
        <v>4873</v>
      </c>
      <c r="I915" t="s">
        <v>4874</v>
      </c>
      <c r="J915" t="s">
        <v>2366</v>
      </c>
      <c r="K915" t="s">
        <v>72</v>
      </c>
      <c r="M915" s="32">
        <f>IFERROR(IF($B915="","",INDEX(所属情報!$E:$E,MATCH($A915,所属情報!$A:$A,0))),"")</f>
        <v>492249</v>
      </c>
      <c r="N915" s="175" t="str">
        <f t="shared" si="42"/>
        <v>小宮路　大翔 (3)</v>
      </c>
      <c r="O915" s="32" t="str">
        <f t="shared" si="43"/>
        <v>ｺﾐﾔｼﾞ ﾂﾊﾞｻ</v>
      </c>
      <c r="P915" s="175" t="str">
        <f t="shared" si="44"/>
        <v>KOMIYAJI Tsubasa (02)</v>
      </c>
      <c r="Q915" s="175" t="str">
        <f>IFERROR(IF($F915="","",INDEX(リスト!$AL:$AL,MATCH($F915,リスト!$AK:$AK,0))),"")</f>
        <v>29</v>
      </c>
      <c r="R915" s="32" t="str">
        <f>IFERROR(IF($K915="","",INDEX(リスト!$AO:$AO,MATCH($K915,リスト!$AN:$AN,0))),"")</f>
        <v>JPN</v>
      </c>
      <c r="S915" s="32" t="str">
        <f>IF($B915="","",RIGHT($G915*1000+100+COUNTIF($G$2:$G915,$G915),9))</f>
        <v>020821101</v>
      </c>
    </row>
    <row r="916" spans="1:19" ht="18" customHeight="1" x14ac:dyDescent="0.55000000000000004">
      <c r="A916" t="s">
        <v>1079</v>
      </c>
      <c r="B916">
        <v>915</v>
      </c>
      <c r="C916" t="s">
        <v>4875</v>
      </c>
      <c r="D916" t="s">
        <v>4876</v>
      </c>
      <c r="E916">
        <v>3</v>
      </c>
      <c r="F916" t="s">
        <v>181</v>
      </c>
      <c r="G916">
        <v>20020527</v>
      </c>
      <c r="H916" t="s">
        <v>4877</v>
      </c>
      <c r="I916" t="s">
        <v>4878</v>
      </c>
      <c r="J916" t="s">
        <v>3094</v>
      </c>
      <c r="K916" t="s">
        <v>72</v>
      </c>
      <c r="M916" s="32">
        <f>IFERROR(IF($B916="","",INDEX(所属情報!$E:$E,MATCH($A916,所属情報!$A:$A,0))),"")</f>
        <v>492249</v>
      </c>
      <c r="N916" s="175" t="str">
        <f t="shared" si="42"/>
        <v>今泉　蓮 (3)</v>
      </c>
      <c r="O916" s="32" t="str">
        <f t="shared" si="43"/>
        <v>ｲﾏｲｽﾞﾐ ﾚﾝ</v>
      </c>
      <c r="P916" s="175" t="str">
        <f t="shared" si="44"/>
        <v>IMAIZUMI Ren (02)</v>
      </c>
      <c r="Q916" s="175" t="str">
        <f>IFERROR(IF($F916="","",INDEX(リスト!$AL:$AL,MATCH($F916,リスト!$AK:$AK,0))),"")</f>
        <v>29</v>
      </c>
      <c r="R916" s="32" t="str">
        <f>IFERROR(IF($K916="","",INDEX(リスト!$AO:$AO,MATCH($K916,リスト!$AN:$AN,0))),"")</f>
        <v>JPN</v>
      </c>
      <c r="S916" s="32" t="str">
        <f>IF($B916="","",RIGHT($G916*1000+100+COUNTIF($G$2:$G916,$G916),9))</f>
        <v>020527101</v>
      </c>
    </row>
    <row r="917" spans="1:19" ht="18" customHeight="1" x14ac:dyDescent="0.55000000000000004">
      <c r="A917" t="s">
        <v>1079</v>
      </c>
      <c r="B917">
        <v>916</v>
      </c>
      <c r="C917" t="s">
        <v>4879</v>
      </c>
      <c r="D917" t="s">
        <v>4880</v>
      </c>
      <c r="E917">
        <v>3</v>
      </c>
      <c r="F917" t="s">
        <v>177</v>
      </c>
      <c r="G917">
        <v>20021218</v>
      </c>
      <c r="H917" t="s">
        <v>4881</v>
      </c>
      <c r="I917" t="s">
        <v>1848</v>
      </c>
      <c r="J917" t="s">
        <v>2660</v>
      </c>
      <c r="K917" t="s">
        <v>72</v>
      </c>
      <c r="M917" s="32">
        <f>IFERROR(IF($B917="","",INDEX(所属情報!$E:$E,MATCH($A917,所属情報!$A:$A,0))),"")</f>
        <v>492249</v>
      </c>
      <c r="N917" s="175" t="str">
        <f t="shared" si="42"/>
        <v>赤松　心太朗 (3)</v>
      </c>
      <c r="O917" s="32" t="str">
        <f t="shared" si="43"/>
        <v>ｱｶﾏﾂ ｼﾝﾀﾛｳ</v>
      </c>
      <c r="P917" s="175" t="str">
        <f t="shared" si="44"/>
        <v>AKAMATSU Shintaro (02)</v>
      </c>
      <c r="Q917" s="175" t="str">
        <f>IFERROR(IF($F917="","",INDEX(リスト!$AL:$AL,MATCH($F917,リスト!$AK:$AK,0))),"")</f>
        <v>28</v>
      </c>
      <c r="R917" s="32" t="str">
        <f>IFERROR(IF($K917="","",INDEX(リスト!$AO:$AO,MATCH($K917,リスト!$AN:$AN,0))),"")</f>
        <v>JPN</v>
      </c>
      <c r="S917" s="32" t="str">
        <f>IF($B917="","",RIGHT($G917*1000+100+COUNTIF($G$2:$G917,$G917),9))</f>
        <v>021218102</v>
      </c>
    </row>
    <row r="918" spans="1:19" ht="18" customHeight="1" x14ac:dyDescent="0.55000000000000004">
      <c r="A918" t="s">
        <v>1079</v>
      </c>
      <c r="B918">
        <v>917</v>
      </c>
      <c r="C918" t="s">
        <v>4882</v>
      </c>
      <c r="D918" t="s">
        <v>4883</v>
      </c>
      <c r="E918">
        <v>3</v>
      </c>
      <c r="F918" t="s">
        <v>177</v>
      </c>
      <c r="G918">
        <v>20020920</v>
      </c>
      <c r="H918" t="s">
        <v>4884</v>
      </c>
      <c r="I918" t="s">
        <v>4885</v>
      </c>
      <c r="J918" t="s">
        <v>4886</v>
      </c>
      <c r="K918" t="s">
        <v>72</v>
      </c>
      <c r="M918" s="32">
        <f>IFERROR(IF($B918="","",INDEX(所属情報!$E:$E,MATCH($A918,所属情報!$A:$A,0))),"")</f>
        <v>492249</v>
      </c>
      <c r="N918" s="175" t="str">
        <f t="shared" si="42"/>
        <v>伊賀　大晟 (3)</v>
      </c>
      <c r="O918" s="32" t="str">
        <f t="shared" si="43"/>
        <v>ｲｶﾞ ﾀﾞｲｾｲ</v>
      </c>
      <c r="P918" s="175" t="str">
        <f t="shared" si="44"/>
        <v>IGA Daisei (02)</v>
      </c>
      <c r="Q918" s="175" t="str">
        <f>IFERROR(IF($F918="","",INDEX(リスト!$AL:$AL,MATCH($F918,リスト!$AK:$AK,0))),"")</f>
        <v>28</v>
      </c>
      <c r="R918" s="32" t="str">
        <f>IFERROR(IF($K918="","",INDEX(リスト!$AO:$AO,MATCH($K918,リスト!$AN:$AN,0))),"")</f>
        <v>JPN</v>
      </c>
      <c r="S918" s="32" t="str">
        <f>IF($B918="","",RIGHT($G918*1000+100+COUNTIF($G$2:$G918,$G918),9))</f>
        <v>020920102</v>
      </c>
    </row>
    <row r="919" spans="1:19" ht="18" customHeight="1" x14ac:dyDescent="0.55000000000000004">
      <c r="A919" t="s">
        <v>1079</v>
      </c>
      <c r="B919">
        <v>918</v>
      </c>
      <c r="C919" t="s">
        <v>4887</v>
      </c>
      <c r="D919" t="s">
        <v>4888</v>
      </c>
      <c r="E919">
        <v>3</v>
      </c>
      <c r="F919" t="s">
        <v>181</v>
      </c>
      <c r="G919">
        <v>20030324</v>
      </c>
      <c r="H919" t="s">
        <v>4889</v>
      </c>
      <c r="I919" t="s">
        <v>3648</v>
      </c>
      <c r="J919" t="s">
        <v>2931</v>
      </c>
      <c r="K919" t="s">
        <v>72</v>
      </c>
      <c r="M919" s="32">
        <f>IFERROR(IF($B919="","",INDEX(所属情報!$E:$E,MATCH($A919,所属情報!$A:$A,0))),"")</f>
        <v>492249</v>
      </c>
      <c r="N919" s="175" t="str">
        <f t="shared" si="42"/>
        <v>石田　一 (3)</v>
      </c>
      <c r="O919" s="32" t="str">
        <f t="shared" si="43"/>
        <v>ｲｼﾀﾞ ﾊｼﾞﾒ</v>
      </c>
      <c r="P919" s="175" t="str">
        <f t="shared" si="44"/>
        <v>ISHIDA Hajime (03)</v>
      </c>
      <c r="Q919" s="175" t="str">
        <f>IFERROR(IF($F919="","",INDEX(リスト!$AL:$AL,MATCH($F919,リスト!$AK:$AK,0))),"")</f>
        <v>29</v>
      </c>
      <c r="R919" s="32" t="str">
        <f>IFERROR(IF($K919="","",INDEX(リスト!$AO:$AO,MATCH($K919,リスト!$AN:$AN,0))),"")</f>
        <v>JPN</v>
      </c>
      <c r="S919" s="32" t="str">
        <f>IF($B919="","",RIGHT($G919*1000+100+COUNTIF($G$2:$G919,$G919),9))</f>
        <v>030324101</v>
      </c>
    </row>
    <row r="920" spans="1:19" ht="18" customHeight="1" x14ac:dyDescent="0.55000000000000004">
      <c r="A920" t="s">
        <v>1079</v>
      </c>
      <c r="B920">
        <v>919</v>
      </c>
      <c r="C920" t="s">
        <v>4890</v>
      </c>
      <c r="D920" t="s">
        <v>4891</v>
      </c>
      <c r="E920">
        <v>3</v>
      </c>
      <c r="F920" t="s">
        <v>181</v>
      </c>
      <c r="G920">
        <v>20020517</v>
      </c>
      <c r="H920" t="s">
        <v>4892</v>
      </c>
      <c r="I920" t="s">
        <v>2441</v>
      </c>
      <c r="J920" t="s">
        <v>3747</v>
      </c>
      <c r="K920" t="s">
        <v>72</v>
      </c>
      <c r="M920" s="32">
        <f>IFERROR(IF($B920="","",INDEX(所属情報!$E:$E,MATCH($A920,所属情報!$A:$A,0))),"")</f>
        <v>492249</v>
      </c>
      <c r="N920" s="175" t="str">
        <f t="shared" si="42"/>
        <v>迫田　唯斗 (3)</v>
      </c>
      <c r="O920" s="32" t="str">
        <f t="shared" si="43"/>
        <v>ｻｺﾀﾞ ﾕｲﾄ</v>
      </c>
      <c r="P920" s="175" t="str">
        <f t="shared" si="44"/>
        <v>SAKODA Yuito (02)</v>
      </c>
      <c r="Q920" s="175" t="str">
        <f>IFERROR(IF($F920="","",INDEX(リスト!$AL:$AL,MATCH($F920,リスト!$AK:$AK,0))),"")</f>
        <v>29</v>
      </c>
      <c r="R920" s="32" t="str">
        <f>IFERROR(IF($K920="","",INDEX(リスト!$AO:$AO,MATCH($K920,リスト!$AN:$AN,0))),"")</f>
        <v>JPN</v>
      </c>
      <c r="S920" s="32" t="str">
        <f>IF($B920="","",RIGHT($G920*1000+100+COUNTIF($G$2:$G920,$G920),9))</f>
        <v>020517101</v>
      </c>
    </row>
    <row r="921" spans="1:19" ht="18" customHeight="1" x14ac:dyDescent="0.55000000000000004">
      <c r="A921" t="s">
        <v>1079</v>
      </c>
      <c r="B921">
        <v>920</v>
      </c>
      <c r="C921" t="s">
        <v>4893</v>
      </c>
      <c r="D921" t="s">
        <v>4894</v>
      </c>
      <c r="E921">
        <v>3</v>
      </c>
      <c r="F921" t="s">
        <v>165</v>
      </c>
      <c r="G921">
        <v>20030115</v>
      </c>
      <c r="H921" t="s">
        <v>4895</v>
      </c>
      <c r="I921" t="s">
        <v>4896</v>
      </c>
      <c r="J921" t="s">
        <v>1223</v>
      </c>
      <c r="K921" t="s">
        <v>72</v>
      </c>
      <c r="M921" s="32">
        <f>IFERROR(IF($B921="","",INDEX(所属情報!$E:$E,MATCH($A921,所属情報!$A:$A,0))),"")</f>
        <v>492249</v>
      </c>
      <c r="N921" s="175" t="str">
        <f t="shared" si="42"/>
        <v>武田　佑季 (3)</v>
      </c>
      <c r="O921" s="32" t="str">
        <f t="shared" si="43"/>
        <v>ﾀｹﾀﾞ ﾕｳｷ</v>
      </c>
      <c r="P921" s="175" t="str">
        <f t="shared" si="44"/>
        <v>TAKEDA Yuki (03)</v>
      </c>
      <c r="Q921" s="175" t="str">
        <f>IFERROR(IF($F921="","",INDEX(リスト!$AL:$AL,MATCH($F921,リスト!$AK:$AK,0))),"")</f>
        <v>25</v>
      </c>
      <c r="R921" s="32" t="str">
        <f>IFERROR(IF($K921="","",INDEX(リスト!$AO:$AO,MATCH($K921,リスト!$AN:$AN,0))),"")</f>
        <v>JPN</v>
      </c>
      <c r="S921" s="32" t="str">
        <f>IF($B921="","",RIGHT($G921*1000+100+COUNTIF($G$2:$G921,$G921),9))</f>
        <v>030115101</v>
      </c>
    </row>
    <row r="922" spans="1:19" ht="18" customHeight="1" x14ac:dyDescent="0.55000000000000004">
      <c r="A922" t="s">
        <v>1079</v>
      </c>
      <c r="B922">
        <v>921</v>
      </c>
      <c r="C922" t="s">
        <v>4897</v>
      </c>
      <c r="D922" t="s">
        <v>4898</v>
      </c>
      <c r="E922">
        <v>3</v>
      </c>
      <c r="F922" t="s">
        <v>181</v>
      </c>
      <c r="G922">
        <v>20020820</v>
      </c>
      <c r="H922" t="s">
        <v>4899</v>
      </c>
      <c r="I922" t="s">
        <v>1677</v>
      </c>
      <c r="J922" t="s">
        <v>4106</v>
      </c>
      <c r="K922" t="s">
        <v>72</v>
      </c>
      <c r="M922" s="32">
        <f>IFERROR(IF($B922="","",INDEX(所属情報!$E:$E,MATCH($A922,所属情報!$A:$A,0))),"")</f>
        <v>492249</v>
      </c>
      <c r="N922" s="175" t="str">
        <f t="shared" si="42"/>
        <v>西田　大地 (3)</v>
      </c>
      <c r="O922" s="32" t="str">
        <f t="shared" si="43"/>
        <v>ﾆｼﾀﾞ ﾀﾞｲﾁ</v>
      </c>
      <c r="P922" s="175" t="str">
        <f t="shared" si="44"/>
        <v>NISHIDA Daichi (02)</v>
      </c>
      <c r="Q922" s="175" t="str">
        <f>IFERROR(IF($F922="","",INDEX(リスト!$AL:$AL,MATCH($F922,リスト!$AK:$AK,0))),"")</f>
        <v>29</v>
      </c>
      <c r="R922" s="32" t="str">
        <f>IFERROR(IF($K922="","",INDEX(リスト!$AO:$AO,MATCH($K922,リスト!$AN:$AN,0))),"")</f>
        <v>JPN</v>
      </c>
      <c r="S922" s="32" t="str">
        <f>IF($B922="","",RIGHT($G922*1000+100+COUNTIF($G$2:$G922,$G922),9))</f>
        <v>020820102</v>
      </c>
    </row>
    <row r="923" spans="1:19" ht="18" customHeight="1" x14ac:dyDescent="0.55000000000000004">
      <c r="A923" t="s">
        <v>1079</v>
      </c>
      <c r="B923">
        <v>922</v>
      </c>
      <c r="C923" t="s">
        <v>4900</v>
      </c>
      <c r="D923" t="s">
        <v>4901</v>
      </c>
      <c r="E923">
        <v>3</v>
      </c>
      <c r="F923" t="s">
        <v>181</v>
      </c>
      <c r="G923">
        <v>20021022</v>
      </c>
      <c r="H923" t="s">
        <v>4902</v>
      </c>
      <c r="I923" t="s">
        <v>4903</v>
      </c>
      <c r="J923" t="s">
        <v>1960</v>
      </c>
      <c r="K923" t="s">
        <v>72</v>
      </c>
      <c r="M923" s="32">
        <f>IFERROR(IF($B923="","",INDEX(所属情報!$E:$E,MATCH($A923,所属情報!$A:$A,0))),"")</f>
        <v>492249</v>
      </c>
      <c r="N923" s="175" t="str">
        <f t="shared" si="42"/>
        <v>本村　和也 (3)</v>
      </c>
      <c r="O923" s="32" t="str">
        <f t="shared" si="43"/>
        <v>ﾓﾄﾑﾗ ｶｽﾞﾔ</v>
      </c>
      <c r="P923" s="175" t="str">
        <f t="shared" si="44"/>
        <v>MOTOMURA Kazuya (02)</v>
      </c>
      <c r="Q923" s="175" t="str">
        <f>IFERROR(IF($F923="","",INDEX(リスト!$AL:$AL,MATCH($F923,リスト!$AK:$AK,0))),"")</f>
        <v>29</v>
      </c>
      <c r="R923" s="32" t="str">
        <f>IFERROR(IF($K923="","",INDEX(リスト!$AO:$AO,MATCH($K923,リスト!$AN:$AN,0))),"")</f>
        <v>JPN</v>
      </c>
      <c r="S923" s="32" t="str">
        <f>IF($B923="","",RIGHT($G923*1000+100+COUNTIF($G$2:$G923,$G923),9))</f>
        <v>021022101</v>
      </c>
    </row>
    <row r="924" spans="1:19" ht="18" customHeight="1" x14ac:dyDescent="0.55000000000000004">
      <c r="A924" t="s">
        <v>1079</v>
      </c>
      <c r="B924">
        <v>923</v>
      </c>
      <c r="C924" t="s">
        <v>4904</v>
      </c>
      <c r="D924" t="s">
        <v>4905</v>
      </c>
      <c r="E924">
        <v>3</v>
      </c>
      <c r="F924" t="s">
        <v>181</v>
      </c>
      <c r="G924">
        <v>20021209</v>
      </c>
      <c r="H924" t="s">
        <v>4906</v>
      </c>
      <c r="I924" t="s">
        <v>2375</v>
      </c>
      <c r="J924" t="s">
        <v>1539</v>
      </c>
      <c r="K924" t="s">
        <v>72</v>
      </c>
      <c r="M924" s="32">
        <f>IFERROR(IF($B924="","",INDEX(所属情報!$E:$E,MATCH($A924,所属情報!$A:$A,0))),"")</f>
        <v>492249</v>
      </c>
      <c r="N924" s="175" t="str">
        <f t="shared" si="42"/>
        <v>谷口　誠弥 (3)</v>
      </c>
      <c r="O924" s="32" t="str">
        <f t="shared" si="43"/>
        <v>ﾀﾆｸﾞﾁ ｾｲﾔ</v>
      </c>
      <c r="P924" s="175" t="str">
        <f t="shared" si="44"/>
        <v>TANIGUCHI Seiya (02)</v>
      </c>
      <c r="Q924" s="175" t="str">
        <f>IFERROR(IF($F924="","",INDEX(リスト!$AL:$AL,MATCH($F924,リスト!$AK:$AK,0))),"")</f>
        <v>29</v>
      </c>
      <c r="R924" s="32" t="str">
        <f>IFERROR(IF($K924="","",INDEX(リスト!$AO:$AO,MATCH($K924,リスト!$AN:$AN,0))),"")</f>
        <v>JPN</v>
      </c>
      <c r="S924" s="32" t="str">
        <f>IF($B924="","",RIGHT($G924*1000+100+COUNTIF($G$2:$G924,$G924),9))</f>
        <v>021209103</v>
      </c>
    </row>
    <row r="925" spans="1:19" ht="18" customHeight="1" x14ac:dyDescent="0.55000000000000004">
      <c r="A925" t="s">
        <v>1079</v>
      </c>
      <c r="B925">
        <v>924</v>
      </c>
      <c r="C925" t="s">
        <v>4907</v>
      </c>
      <c r="D925" t="s">
        <v>4908</v>
      </c>
      <c r="E925">
        <v>2</v>
      </c>
      <c r="F925" t="s">
        <v>173</v>
      </c>
      <c r="G925">
        <v>20030510</v>
      </c>
      <c r="H925" t="s">
        <v>4909</v>
      </c>
      <c r="I925" t="s">
        <v>3761</v>
      </c>
      <c r="J925" t="s">
        <v>1955</v>
      </c>
      <c r="K925" t="s">
        <v>72</v>
      </c>
      <c r="M925" s="32">
        <f>IFERROR(IF($B925="","",INDEX(所属情報!$E:$E,MATCH($A925,所属情報!$A:$A,0))),"")</f>
        <v>492249</v>
      </c>
      <c r="N925" s="175" t="str">
        <f t="shared" si="42"/>
        <v>石川　真那斗 (2)</v>
      </c>
      <c r="O925" s="32" t="str">
        <f t="shared" si="43"/>
        <v>ｲｼｶﾜ ﾏﾅﾄ</v>
      </c>
      <c r="P925" s="175" t="str">
        <f t="shared" si="44"/>
        <v>ISHIKAWA Manato (03)</v>
      </c>
      <c r="Q925" s="175" t="str">
        <f>IFERROR(IF($F925="","",INDEX(リスト!$AL:$AL,MATCH($F925,リスト!$AK:$AK,0))),"")</f>
        <v>27</v>
      </c>
      <c r="R925" s="32" t="str">
        <f>IFERROR(IF($K925="","",INDEX(リスト!$AO:$AO,MATCH($K925,リスト!$AN:$AN,0))),"")</f>
        <v>JPN</v>
      </c>
      <c r="S925" s="32" t="str">
        <f>IF($B925="","",RIGHT($G925*1000+100+COUNTIF($G$2:$G925,$G925),9))</f>
        <v>030510103</v>
      </c>
    </row>
    <row r="926" spans="1:19" ht="18" customHeight="1" x14ac:dyDescent="0.55000000000000004">
      <c r="A926" t="s">
        <v>1079</v>
      </c>
      <c r="B926">
        <v>925</v>
      </c>
      <c r="C926" t="s">
        <v>4910</v>
      </c>
      <c r="D926" t="s">
        <v>4911</v>
      </c>
      <c r="E926">
        <v>2</v>
      </c>
      <c r="F926" t="s">
        <v>173</v>
      </c>
      <c r="G926">
        <v>20030422</v>
      </c>
      <c r="H926" t="s">
        <v>4912</v>
      </c>
      <c r="I926" t="s">
        <v>4913</v>
      </c>
      <c r="J926" t="s">
        <v>1297</v>
      </c>
      <c r="K926" t="s">
        <v>72</v>
      </c>
      <c r="M926" s="32">
        <f>IFERROR(IF($B926="","",INDEX(所属情報!$E:$E,MATCH($A926,所属情報!$A:$A,0))),"")</f>
        <v>492249</v>
      </c>
      <c r="N926" s="175" t="str">
        <f t="shared" si="42"/>
        <v>尾田　力飛 (2)</v>
      </c>
      <c r="O926" s="32" t="str">
        <f t="shared" si="43"/>
        <v>ｵﾀﾞ ﾘｸﾄ</v>
      </c>
      <c r="P926" s="175" t="str">
        <f t="shared" si="44"/>
        <v>ODA Rikuto (03)</v>
      </c>
      <c r="Q926" s="175" t="str">
        <f>IFERROR(IF($F926="","",INDEX(リスト!$AL:$AL,MATCH($F926,リスト!$AK:$AK,0))),"")</f>
        <v>27</v>
      </c>
      <c r="R926" s="32" t="str">
        <f>IFERROR(IF($K926="","",INDEX(リスト!$AO:$AO,MATCH($K926,リスト!$AN:$AN,0))),"")</f>
        <v>JPN</v>
      </c>
      <c r="S926" s="32" t="str">
        <f>IF($B926="","",RIGHT($G926*1000+100+COUNTIF($G$2:$G926,$G926),9))</f>
        <v>030422104</v>
      </c>
    </row>
    <row r="927" spans="1:19" ht="18" customHeight="1" x14ac:dyDescent="0.55000000000000004">
      <c r="A927" t="s">
        <v>1079</v>
      </c>
      <c r="B927">
        <v>926</v>
      </c>
      <c r="C927" t="s">
        <v>4914</v>
      </c>
      <c r="D927" t="s">
        <v>4915</v>
      </c>
      <c r="E927">
        <v>2</v>
      </c>
      <c r="F927" t="s">
        <v>177</v>
      </c>
      <c r="G927">
        <v>20030823</v>
      </c>
      <c r="H927" t="s">
        <v>4916</v>
      </c>
      <c r="I927" t="s">
        <v>1222</v>
      </c>
      <c r="J927" t="s">
        <v>1390</v>
      </c>
      <c r="K927" t="s">
        <v>72</v>
      </c>
      <c r="M927" s="32">
        <f>IFERROR(IF($B927="","",INDEX(所属情報!$E:$E,MATCH($A927,所属情報!$A:$A,0))),"")</f>
        <v>492249</v>
      </c>
      <c r="N927" s="175" t="str">
        <f t="shared" si="42"/>
        <v>田中　慎也 (2)</v>
      </c>
      <c r="O927" s="32" t="str">
        <f t="shared" si="43"/>
        <v>ﾀﾅｶ ｼﾝﾔ</v>
      </c>
      <c r="P927" s="175" t="str">
        <f t="shared" si="44"/>
        <v>TANAKA Shinya (03)</v>
      </c>
      <c r="Q927" s="175" t="str">
        <f>IFERROR(IF($F927="","",INDEX(リスト!$AL:$AL,MATCH($F927,リスト!$AK:$AK,0))),"")</f>
        <v>28</v>
      </c>
      <c r="R927" s="32" t="str">
        <f>IFERROR(IF($K927="","",INDEX(リスト!$AO:$AO,MATCH($K927,リスト!$AN:$AN,0))),"")</f>
        <v>JPN</v>
      </c>
      <c r="S927" s="32" t="str">
        <f>IF($B927="","",RIGHT($G927*1000+100+COUNTIF($G$2:$G927,$G927),9))</f>
        <v>030823102</v>
      </c>
    </row>
    <row r="928" spans="1:19" ht="18" customHeight="1" x14ac:dyDescent="0.55000000000000004">
      <c r="A928" t="s">
        <v>1079</v>
      </c>
      <c r="B928">
        <v>927</v>
      </c>
      <c r="C928" t="s">
        <v>4917</v>
      </c>
      <c r="D928" t="s">
        <v>4918</v>
      </c>
      <c r="E928">
        <v>2</v>
      </c>
      <c r="F928" t="s">
        <v>173</v>
      </c>
      <c r="G928">
        <v>20031026</v>
      </c>
      <c r="H928" t="s">
        <v>4919</v>
      </c>
      <c r="I928" t="s">
        <v>2066</v>
      </c>
      <c r="J928" t="s">
        <v>2123</v>
      </c>
      <c r="K928" t="s">
        <v>72</v>
      </c>
      <c r="M928" s="32">
        <f>IFERROR(IF($B928="","",INDEX(所属情報!$E:$E,MATCH($A928,所属情報!$A:$A,0))),"")</f>
        <v>492249</v>
      </c>
      <c r="N928" s="175" t="str">
        <f t="shared" si="42"/>
        <v>高瀬　一晟 (2)</v>
      </c>
      <c r="O928" s="32" t="str">
        <f t="shared" si="43"/>
        <v>ﾀｶｾ ｲｯｾｲ</v>
      </c>
      <c r="P928" s="175" t="str">
        <f t="shared" si="44"/>
        <v>TAKASE Issei (03)</v>
      </c>
      <c r="Q928" s="175" t="str">
        <f>IFERROR(IF($F928="","",INDEX(リスト!$AL:$AL,MATCH($F928,リスト!$AK:$AK,0))),"")</f>
        <v>27</v>
      </c>
      <c r="R928" s="32" t="str">
        <f>IFERROR(IF($K928="","",INDEX(リスト!$AO:$AO,MATCH($K928,リスト!$AN:$AN,0))),"")</f>
        <v>JPN</v>
      </c>
      <c r="S928" s="32" t="str">
        <f>IF($B928="","",RIGHT($G928*1000+100+COUNTIF($G$2:$G928,$G928),9))</f>
        <v>031026102</v>
      </c>
    </row>
    <row r="929" spans="1:19" ht="18" customHeight="1" x14ac:dyDescent="0.55000000000000004">
      <c r="A929" t="s">
        <v>1079</v>
      </c>
      <c r="B929">
        <v>928</v>
      </c>
      <c r="C929" t="s">
        <v>4920</v>
      </c>
      <c r="D929" t="s">
        <v>4921</v>
      </c>
      <c r="E929">
        <v>2</v>
      </c>
      <c r="F929" t="s">
        <v>177</v>
      </c>
      <c r="G929">
        <v>20040227</v>
      </c>
      <c r="H929" t="s">
        <v>4922</v>
      </c>
      <c r="I929" t="s">
        <v>3395</v>
      </c>
      <c r="J929" t="s">
        <v>1714</v>
      </c>
      <c r="K929" t="s">
        <v>72</v>
      </c>
      <c r="M929" s="32">
        <f>IFERROR(IF($B929="","",INDEX(所属情報!$E:$E,MATCH($A929,所属情報!$A:$A,0))),"")</f>
        <v>492249</v>
      </c>
      <c r="N929" s="175" t="str">
        <f t="shared" si="42"/>
        <v>内田　大稀 (2)</v>
      </c>
      <c r="O929" s="32" t="str">
        <f t="shared" si="43"/>
        <v>ｳﾁﾀﾞ ﾋﾛｷ</v>
      </c>
      <c r="P929" s="175" t="str">
        <f t="shared" si="44"/>
        <v>UCHIDA Hiroki (04)</v>
      </c>
      <c r="Q929" s="175" t="str">
        <f>IFERROR(IF($F929="","",INDEX(リスト!$AL:$AL,MATCH($F929,リスト!$AK:$AK,0))),"")</f>
        <v>28</v>
      </c>
      <c r="R929" s="32" t="str">
        <f>IFERROR(IF($K929="","",INDEX(リスト!$AO:$AO,MATCH($K929,リスト!$AN:$AN,0))),"")</f>
        <v>JPN</v>
      </c>
      <c r="S929" s="32" t="str">
        <f>IF($B929="","",RIGHT($G929*1000+100+COUNTIF($G$2:$G929,$G929),9))</f>
        <v>040227101</v>
      </c>
    </row>
    <row r="930" spans="1:19" ht="18" customHeight="1" x14ac:dyDescent="0.55000000000000004">
      <c r="A930" t="s">
        <v>1079</v>
      </c>
      <c r="B930">
        <v>929</v>
      </c>
      <c r="C930" t="s">
        <v>4923</v>
      </c>
      <c r="D930" t="s">
        <v>4924</v>
      </c>
      <c r="E930">
        <v>2</v>
      </c>
      <c r="F930" t="s">
        <v>173</v>
      </c>
      <c r="G930">
        <v>20030515</v>
      </c>
      <c r="H930" t="s">
        <v>4925</v>
      </c>
      <c r="I930" t="s">
        <v>4926</v>
      </c>
      <c r="J930" t="s">
        <v>3033</v>
      </c>
      <c r="K930" t="s">
        <v>72</v>
      </c>
      <c r="M930" s="32">
        <f>IFERROR(IF($B930="","",INDEX(所属情報!$E:$E,MATCH($A930,所属情報!$A:$A,0))),"")</f>
        <v>492249</v>
      </c>
      <c r="N930" s="175" t="str">
        <f t="shared" si="42"/>
        <v>大荒　大翔 (2)</v>
      </c>
      <c r="O930" s="32" t="str">
        <f t="shared" si="43"/>
        <v>ｵｵｱﾚ ﾀﾞｲﾄ</v>
      </c>
      <c r="P930" s="175" t="str">
        <f t="shared" si="44"/>
        <v>OARE Daito (03)</v>
      </c>
      <c r="Q930" s="175" t="str">
        <f>IFERROR(IF($F930="","",INDEX(リスト!$AL:$AL,MATCH($F930,リスト!$AK:$AK,0))),"")</f>
        <v>27</v>
      </c>
      <c r="R930" s="32" t="str">
        <f>IFERROR(IF($K930="","",INDEX(リスト!$AO:$AO,MATCH($K930,リスト!$AN:$AN,0))),"")</f>
        <v>JPN</v>
      </c>
      <c r="S930" s="32" t="str">
        <f>IF($B930="","",RIGHT($G930*1000+100+COUNTIF($G$2:$G930,$G930),9))</f>
        <v>030515104</v>
      </c>
    </row>
    <row r="931" spans="1:19" ht="18" customHeight="1" x14ac:dyDescent="0.55000000000000004">
      <c r="A931" t="s">
        <v>1079</v>
      </c>
      <c r="B931">
        <v>930</v>
      </c>
      <c r="C931" t="s">
        <v>4927</v>
      </c>
      <c r="D931" t="s">
        <v>4928</v>
      </c>
      <c r="E931">
        <v>2</v>
      </c>
      <c r="F931" t="s">
        <v>173</v>
      </c>
      <c r="G931">
        <v>20031206</v>
      </c>
      <c r="H931" t="s">
        <v>4929</v>
      </c>
      <c r="I931" t="s">
        <v>2834</v>
      </c>
      <c r="J931" t="s">
        <v>1568</v>
      </c>
      <c r="K931" t="s">
        <v>72</v>
      </c>
      <c r="M931" s="32">
        <f>IFERROR(IF($B931="","",INDEX(所属情報!$E:$E,MATCH($A931,所属情報!$A:$A,0))),"")</f>
        <v>492249</v>
      </c>
      <c r="N931" s="175" t="str">
        <f t="shared" si="42"/>
        <v>尾崎　竜毅 (2)</v>
      </c>
      <c r="O931" s="32" t="str">
        <f t="shared" si="43"/>
        <v>ｵｻﾞｷ ﾀﾂｷ</v>
      </c>
      <c r="P931" s="175" t="str">
        <f t="shared" si="44"/>
        <v>OZAKI Tatsuki (03)</v>
      </c>
      <c r="Q931" s="175" t="str">
        <f>IFERROR(IF($F931="","",INDEX(リスト!$AL:$AL,MATCH($F931,リスト!$AK:$AK,0))),"")</f>
        <v>27</v>
      </c>
      <c r="R931" s="32" t="str">
        <f>IFERROR(IF($K931="","",INDEX(リスト!$AO:$AO,MATCH($K931,リスト!$AN:$AN,0))),"")</f>
        <v>JPN</v>
      </c>
      <c r="S931" s="32" t="str">
        <f>IF($B931="","",RIGHT($G931*1000+100+COUNTIF($G$2:$G931,$G931),9))</f>
        <v>031206103</v>
      </c>
    </row>
    <row r="932" spans="1:19" ht="18" customHeight="1" x14ac:dyDescent="0.55000000000000004">
      <c r="A932" t="s">
        <v>1079</v>
      </c>
      <c r="B932">
        <v>931</v>
      </c>
      <c r="C932" t="s">
        <v>4930</v>
      </c>
      <c r="D932" t="s">
        <v>4931</v>
      </c>
      <c r="E932">
        <v>2</v>
      </c>
      <c r="F932" t="s">
        <v>173</v>
      </c>
      <c r="G932">
        <v>20031219</v>
      </c>
      <c r="H932" t="s">
        <v>4932</v>
      </c>
      <c r="I932" t="s">
        <v>3908</v>
      </c>
      <c r="J932" t="s">
        <v>3181</v>
      </c>
      <c r="K932" t="s">
        <v>72</v>
      </c>
      <c r="M932" s="32">
        <f>IFERROR(IF($B932="","",INDEX(所属情報!$E:$E,MATCH($A932,所属情報!$A:$A,0))),"")</f>
        <v>492249</v>
      </c>
      <c r="N932" s="175" t="str">
        <f t="shared" si="42"/>
        <v>甲斐　直樹 (2)</v>
      </c>
      <c r="O932" s="32" t="str">
        <f t="shared" si="43"/>
        <v>ｶｲ ﾅｵｷ</v>
      </c>
      <c r="P932" s="175" t="str">
        <f t="shared" si="44"/>
        <v>KAI Naoki (03)</v>
      </c>
      <c r="Q932" s="175" t="str">
        <f>IFERROR(IF($F932="","",INDEX(リスト!$AL:$AL,MATCH($F932,リスト!$AK:$AK,0))),"")</f>
        <v>27</v>
      </c>
      <c r="R932" s="32" t="str">
        <f>IFERROR(IF($K932="","",INDEX(リスト!$AO:$AO,MATCH($K932,リスト!$AN:$AN,0))),"")</f>
        <v>JPN</v>
      </c>
      <c r="S932" s="32" t="str">
        <f>IF($B932="","",RIGHT($G932*1000+100+COUNTIF($G$2:$G932,$G932),9))</f>
        <v>031219102</v>
      </c>
    </row>
    <row r="933" spans="1:19" ht="18" customHeight="1" x14ac:dyDescent="0.55000000000000004">
      <c r="A933" t="s">
        <v>1079</v>
      </c>
      <c r="B933">
        <v>932</v>
      </c>
      <c r="C933" t="s">
        <v>4933</v>
      </c>
      <c r="D933" t="s">
        <v>4934</v>
      </c>
      <c r="E933">
        <v>2</v>
      </c>
      <c r="F933" t="s">
        <v>181</v>
      </c>
      <c r="G933">
        <v>20030620</v>
      </c>
      <c r="H933" t="s">
        <v>4935</v>
      </c>
      <c r="I933" t="s">
        <v>4936</v>
      </c>
      <c r="J933" t="s">
        <v>1646</v>
      </c>
      <c r="K933" t="s">
        <v>72</v>
      </c>
      <c r="M933" s="32">
        <f>IFERROR(IF($B933="","",INDEX(所属情報!$E:$E,MATCH($A933,所属情報!$A:$A,0))),"")</f>
        <v>492249</v>
      </c>
      <c r="N933" s="175" t="str">
        <f t="shared" si="42"/>
        <v>西本　旬雄 (2)</v>
      </c>
      <c r="O933" s="32" t="str">
        <f t="shared" si="43"/>
        <v>ﾆｼﾓﾄ ﾄｷｵ</v>
      </c>
      <c r="P933" s="175" t="str">
        <f t="shared" si="44"/>
        <v>NISHIMOTO Tokio (03)</v>
      </c>
      <c r="Q933" s="175" t="str">
        <f>IFERROR(IF($F933="","",INDEX(リスト!$AL:$AL,MATCH($F933,リスト!$AK:$AK,0))),"")</f>
        <v>29</v>
      </c>
      <c r="R933" s="32" t="str">
        <f>IFERROR(IF($K933="","",INDEX(リスト!$AO:$AO,MATCH($K933,リスト!$AN:$AN,0))),"")</f>
        <v>JPN</v>
      </c>
      <c r="S933" s="32" t="str">
        <f>IF($B933="","",RIGHT($G933*1000+100+COUNTIF($G$2:$G933,$G933),9))</f>
        <v>030620101</v>
      </c>
    </row>
    <row r="934" spans="1:19" ht="18" customHeight="1" x14ac:dyDescent="0.55000000000000004">
      <c r="A934" t="s">
        <v>1079</v>
      </c>
      <c r="B934">
        <v>933</v>
      </c>
      <c r="C934" t="s">
        <v>4937</v>
      </c>
      <c r="D934" t="s">
        <v>4938</v>
      </c>
      <c r="E934">
        <v>2</v>
      </c>
      <c r="F934" t="s">
        <v>169</v>
      </c>
      <c r="G934">
        <v>20040201</v>
      </c>
      <c r="H934" t="s">
        <v>4939</v>
      </c>
      <c r="I934" t="s">
        <v>1804</v>
      </c>
      <c r="J934" t="s">
        <v>4940</v>
      </c>
      <c r="K934" t="s">
        <v>72</v>
      </c>
      <c r="M934" s="32">
        <f>IFERROR(IF($B934="","",INDEX(所属情報!$E:$E,MATCH($A934,所属情報!$A:$A,0))),"")</f>
        <v>492249</v>
      </c>
      <c r="N934" s="175" t="str">
        <f t="shared" si="42"/>
        <v>山下　椋生 (2)</v>
      </c>
      <c r="O934" s="32" t="str">
        <f t="shared" si="43"/>
        <v>ﾔﾏｼﾀ ﾘｮｳｾｲ</v>
      </c>
      <c r="P934" s="175" t="str">
        <f t="shared" si="44"/>
        <v>YAMASHITA Ryosei (04)</v>
      </c>
      <c r="Q934" s="175" t="str">
        <f>IFERROR(IF($F934="","",INDEX(リスト!$AL:$AL,MATCH($F934,リスト!$AK:$AK,0))),"")</f>
        <v>26</v>
      </c>
      <c r="R934" s="32" t="str">
        <f>IFERROR(IF($K934="","",INDEX(リスト!$AO:$AO,MATCH($K934,リスト!$AN:$AN,0))),"")</f>
        <v>JPN</v>
      </c>
      <c r="S934" s="32" t="str">
        <f>IF($B934="","",RIGHT($G934*1000+100+COUNTIF($G$2:$G934,$G934),9))</f>
        <v>040201101</v>
      </c>
    </row>
    <row r="935" spans="1:19" ht="18" customHeight="1" x14ac:dyDescent="0.55000000000000004">
      <c r="A935" t="s">
        <v>1079</v>
      </c>
      <c r="B935">
        <v>934</v>
      </c>
      <c r="C935" t="s">
        <v>4941</v>
      </c>
      <c r="D935" t="s">
        <v>4942</v>
      </c>
      <c r="E935">
        <v>2</v>
      </c>
      <c r="F935" t="s">
        <v>181</v>
      </c>
      <c r="G935">
        <v>20030501</v>
      </c>
      <c r="H935" t="s">
        <v>4943</v>
      </c>
      <c r="I935" t="s">
        <v>1543</v>
      </c>
      <c r="J935" t="s">
        <v>2931</v>
      </c>
      <c r="K935" t="s">
        <v>72</v>
      </c>
      <c r="M935" s="32">
        <f>IFERROR(IF($B935="","",INDEX(所属情報!$E:$E,MATCH($A935,所属情報!$A:$A,0))),"")</f>
        <v>492249</v>
      </c>
      <c r="N935" s="175" t="str">
        <f t="shared" si="42"/>
        <v>山本　一創 (2)</v>
      </c>
      <c r="O935" s="32" t="str">
        <f t="shared" si="43"/>
        <v>ﾔﾏﾓﾄ ﾊｼﾞﾒ</v>
      </c>
      <c r="P935" s="175" t="str">
        <f t="shared" si="44"/>
        <v>YAMAMOTO Hajime (03)</v>
      </c>
      <c r="Q935" s="175" t="str">
        <f>IFERROR(IF($F935="","",INDEX(リスト!$AL:$AL,MATCH($F935,リスト!$AK:$AK,0))),"")</f>
        <v>29</v>
      </c>
      <c r="R935" s="32" t="str">
        <f>IFERROR(IF($K935="","",INDEX(リスト!$AO:$AO,MATCH($K935,リスト!$AN:$AN,0))),"")</f>
        <v>JPN</v>
      </c>
      <c r="S935" s="32" t="str">
        <f>IF($B935="","",RIGHT($G935*1000+100+COUNTIF($G$2:$G935,$G935),9))</f>
        <v>030501102</v>
      </c>
    </row>
    <row r="936" spans="1:19" ht="18" customHeight="1" x14ac:dyDescent="0.55000000000000004">
      <c r="A936" t="s">
        <v>1079</v>
      </c>
      <c r="B936">
        <v>935</v>
      </c>
      <c r="C936" t="s">
        <v>4944</v>
      </c>
      <c r="D936" t="s">
        <v>4945</v>
      </c>
      <c r="E936">
        <v>2</v>
      </c>
      <c r="F936" t="s">
        <v>181</v>
      </c>
      <c r="G936">
        <v>20031003</v>
      </c>
      <c r="H936" t="s">
        <v>4946</v>
      </c>
      <c r="I936" t="s">
        <v>4947</v>
      </c>
      <c r="J936" t="s">
        <v>1853</v>
      </c>
      <c r="K936" t="s">
        <v>72</v>
      </c>
      <c r="M936" s="32">
        <f>IFERROR(IF($B936="","",INDEX(所属情報!$E:$E,MATCH($A936,所属情報!$A:$A,0))),"")</f>
        <v>492249</v>
      </c>
      <c r="N936" s="175" t="str">
        <f t="shared" si="42"/>
        <v>東奥　倖希 (2)</v>
      </c>
      <c r="O936" s="32" t="str">
        <f t="shared" si="43"/>
        <v>ﾋｶﾞｼｵｸ ｺｳｷ</v>
      </c>
      <c r="P936" s="175" t="str">
        <f t="shared" si="44"/>
        <v>HIGASHIOKU Koki (03)</v>
      </c>
      <c r="Q936" s="175" t="str">
        <f>IFERROR(IF($F936="","",INDEX(リスト!$AL:$AL,MATCH($F936,リスト!$AK:$AK,0))),"")</f>
        <v>29</v>
      </c>
      <c r="R936" s="32" t="str">
        <f>IFERROR(IF($K936="","",INDEX(リスト!$AO:$AO,MATCH($K936,リスト!$AN:$AN,0))),"")</f>
        <v>JPN</v>
      </c>
      <c r="S936" s="32" t="str">
        <f>IF($B936="","",RIGHT($G936*1000+100+COUNTIF($G$2:$G936,$G936),9))</f>
        <v>031003101</v>
      </c>
    </row>
    <row r="937" spans="1:19" ht="18" customHeight="1" x14ac:dyDescent="0.55000000000000004">
      <c r="A937" t="s">
        <v>1079</v>
      </c>
      <c r="B937">
        <v>936</v>
      </c>
      <c r="C937" t="s">
        <v>4948</v>
      </c>
      <c r="D937" t="s">
        <v>4949</v>
      </c>
      <c r="E937">
        <v>2</v>
      </c>
      <c r="F937" t="s">
        <v>181</v>
      </c>
      <c r="G937">
        <v>20031126</v>
      </c>
      <c r="H937" t="s">
        <v>4950</v>
      </c>
      <c r="I937" t="s">
        <v>4951</v>
      </c>
      <c r="J937" t="s">
        <v>1355</v>
      </c>
      <c r="K937" t="s">
        <v>72</v>
      </c>
      <c r="M937" s="32">
        <f>IFERROR(IF($B937="","",INDEX(所属情報!$E:$E,MATCH($A937,所属情報!$A:$A,0))),"")</f>
        <v>492249</v>
      </c>
      <c r="N937" s="175" t="str">
        <f t="shared" si="42"/>
        <v>信正　颯太 (2)</v>
      </c>
      <c r="O937" s="32" t="str">
        <f t="shared" si="43"/>
        <v>ﾉﾌﾞﾏｻ ｿｳﾀ</v>
      </c>
      <c r="P937" s="175" t="str">
        <f t="shared" si="44"/>
        <v>NOBUMASA Sota (03)</v>
      </c>
      <c r="Q937" s="175" t="str">
        <f>IFERROR(IF($F937="","",INDEX(リスト!$AL:$AL,MATCH($F937,リスト!$AK:$AK,0))),"")</f>
        <v>29</v>
      </c>
      <c r="R937" s="32" t="str">
        <f>IFERROR(IF($K937="","",INDEX(リスト!$AO:$AO,MATCH($K937,リスト!$AN:$AN,0))),"")</f>
        <v>JPN</v>
      </c>
      <c r="S937" s="32" t="str">
        <f>IF($B937="","",RIGHT($G937*1000+100+COUNTIF($G$2:$G937,$G937),9))</f>
        <v>031126102</v>
      </c>
    </row>
    <row r="938" spans="1:19" ht="18" customHeight="1" x14ac:dyDescent="0.55000000000000004">
      <c r="A938" t="s">
        <v>1079</v>
      </c>
      <c r="B938">
        <v>937</v>
      </c>
      <c r="C938" t="s">
        <v>4952</v>
      </c>
      <c r="D938" t="s">
        <v>4953</v>
      </c>
      <c r="E938">
        <v>2</v>
      </c>
      <c r="F938" t="s">
        <v>165</v>
      </c>
      <c r="G938">
        <v>20031024</v>
      </c>
      <c r="H938" t="s">
        <v>4954</v>
      </c>
      <c r="I938" t="s">
        <v>1242</v>
      </c>
      <c r="J938" t="s">
        <v>1938</v>
      </c>
      <c r="K938" t="s">
        <v>72</v>
      </c>
      <c r="M938" s="32">
        <f>IFERROR(IF($B938="","",INDEX(所属情報!$E:$E,MATCH($A938,所属情報!$A:$A,0))),"")</f>
        <v>492249</v>
      </c>
      <c r="N938" s="175" t="str">
        <f t="shared" si="42"/>
        <v>清水　雄大 (2)</v>
      </c>
      <c r="O938" s="32" t="str">
        <f t="shared" si="43"/>
        <v>ｼﾐｽﾞ ﾕｳﾀﾞｲ</v>
      </c>
      <c r="P938" s="175" t="str">
        <f t="shared" si="44"/>
        <v>SHIMIZU Yudai (03)</v>
      </c>
      <c r="Q938" s="175" t="str">
        <f>IFERROR(IF($F938="","",INDEX(リスト!$AL:$AL,MATCH($F938,リスト!$AK:$AK,0))),"")</f>
        <v>25</v>
      </c>
      <c r="R938" s="32" t="str">
        <f>IFERROR(IF($K938="","",INDEX(リスト!$AO:$AO,MATCH($K938,リスト!$AN:$AN,0))),"")</f>
        <v>JPN</v>
      </c>
      <c r="S938" s="32" t="str">
        <f>IF($B938="","",RIGHT($G938*1000+100+COUNTIF($G$2:$G938,$G938),9))</f>
        <v>031024102</v>
      </c>
    </row>
    <row r="939" spans="1:19" ht="18" customHeight="1" x14ac:dyDescent="0.55000000000000004">
      <c r="A939" t="s">
        <v>1079</v>
      </c>
      <c r="B939">
        <v>938</v>
      </c>
      <c r="C939" t="s">
        <v>4955</v>
      </c>
      <c r="D939" t="s">
        <v>4956</v>
      </c>
      <c r="E939">
        <v>2</v>
      </c>
      <c r="F939" t="s">
        <v>181</v>
      </c>
      <c r="G939">
        <v>20031023</v>
      </c>
      <c r="H939" t="s">
        <v>4957</v>
      </c>
      <c r="I939" t="s">
        <v>4958</v>
      </c>
      <c r="J939" t="s">
        <v>3913</v>
      </c>
      <c r="K939" t="s">
        <v>72</v>
      </c>
      <c r="M939" s="32">
        <f>IFERROR(IF($B939="","",INDEX(所属情報!$E:$E,MATCH($A939,所属情報!$A:$A,0))),"")</f>
        <v>492249</v>
      </c>
      <c r="N939" s="175" t="str">
        <f t="shared" si="42"/>
        <v>萩　大輔 (2)</v>
      </c>
      <c r="O939" s="32" t="str">
        <f t="shared" si="43"/>
        <v>ﾊｷﾞ ﾀﾞｲｽｹ</v>
      </c>
      <c r="P939" s="175" t="str">
        <f t="shared" si="44"/>
        <v>HAGI Daisuke (03)</v>
      </c>
      <c r="Q939" s="175" t="str">
        <f>IFERROR(IF($F939="","",INDEX(リスト!$AL:$AL,MATCH($F939,リスト!$AK:$AK,0))),"")</f>
        <v>29</v>
      </c>
      <c r="R939" s="32" t="str">
        <f>IFERROR(IF($K939="","",INDEX(リスト!$AO:$AO,MATCH($K939,リスト!$AN:$AN,0))),"")</f>
        <v>JPN</v>
      </c>
      <c r="S939" s="32" t="str">
        <f>IF($B939="","",RIGHT($G939*1000+100+COUNTIF($G$2:$G939,$G939),9))</f>
        <v>031023102</v>
      </c>
    </row>
    <row r="940" spans="1:19" ht="18" customHeight="1" x14ac:dyDescent="0.55000000000000004">
      <c r="A940" t="s">
        <v>875</v>
      </c>
      <c r="B940">
        <v>939</v>
      </c>
      <c r="C940" t="s">
        <v>4959</v>
      </c>
      <c r="D940" t="s">
        <v>4960</v>
      </c>
      <c r="E940" t="s">
        <v>4961</v>
      </c>
      <c r="F940" t="s">
        <v>173</v>
      </c>
      <c r="G940">
        <v>19961018</v>
      </c>
      <c r="H940" t="s">
        <v>4962</v>
      </c>
      <c r="I940" t="s">
        <v>4144</v>
      </c>
      <c r="J940" t="s">
        <v>1223</v>
      </c>
      <c r="K940" t="s">
        <v>72</v>
      </c>
      <c r="M940" s="32">
        <f>IFERROR(IF($B940="","",INDEX(所属情報!$E:$E,MATCH($A940,所属情報!$A:$A,0))),"")</f>
        <v>490051</v>
      </c>
      <c r="N940" s="175" t="str">
        <f t="shared" si="42"/>
        <v>小西　祐輝 (D3)</v>
      </c>
      <c r="O940" s="32" t="str">
        <f t="shared" si="43"/>
        <v>ｺﾆｼ ﾕｳｷ</v>
      </c>
      <c r="P940" s="175" t="str">
        <f t="shared" si="44"/>
        <v>KONISHI Yuki (96)</v>
      </c>
      <c r="Q940" s="175" t="str">
        <f>IFERROR(IF($F940="","",INDEX(リスト!$AL:$AL,MATCH($F940,リスト!$AK:$AK,0))),"")</f>
        <v>27</v>
      </c>
      <c r="R940" s="32" t="str">
        <f>IFERROR(IF($K940="","",INDEX(リスト!$AO:$AO,MATCH($K940,リスト!$AN:$AN,0))),"")</f>
        <v>JPN</v>
      </c>
      <c r="S940" s="32" t="str">
        <f>IF($B940="","",RIGHT($G940*1000+100+COUNTIF($G$2:$G940,$G940),9))</f>
        <v>961018101</v>
      </c>
    </row>
    <row r="941" spans="1:19" ht="18" customHeight="1" x14ac:dyDescent="0.55000000000000004">
      <c r="A941" t="s">
        <v>875</v>
      </c>
      <c r="B941">
        <v>940</v>
      </c>
      <c r="C941" t="s">
        <v>4963</v>
      </c>
      <c r="D941" t="s">
        <v>4964</v>
      </c>
      <c r="E941" t="s">
        <v>4509</v>
      </c>
      <c r="F941" t="s">
        <v>205</v>
      </c>
      <c r="G941">
        <v>19981130</v>
      </c>
      <c r="H941" t="s">
        <v>4965</v>
      </c>
      <c r="I941" t="s">
        <v>4966</v>
      </c>
      <c r="J941" t="s">
        <v>1217</v>
      </c>
      <c r="K941" t="s">
        <v>72</v>
      </c>
      <c r="M941" s="32">
        <f>IFERROR(IF($B941="","",INDEX(所属情報!$E:$E,MATCH($A941,所属情報!$A:$A,0))),"")</f>
        <v>490051</v>
      </c>
      <c r="N941" s="175" t="str">
        <f t="shared" si="42"/>
        <v>赤瀨　康平 (D1)</v>
      </c>
      <c r="O941" s="32" t="str">
        <f t="shared" si="43"/>
        <v>ｱｶｾ ｺｳﾍｲ</v>
      </c>
      <c r="P941" s="175" t="str">
        <f t="shared" si="44"/>
        <v>AKASE Kohei (98)</v>
      </c>
      <c r="Q941" s="175" t="str">
        <f>IFERROR(IF($F941="","",INDEX(リスト!$AL:$AL,MATCH($F941,リスト!$AK:$AK,0))),"")</f>
        <v>35</v>
      </c>
      <c r="R941" s="32" t="str">
        <f>IFERROR(IF($K941="","",INDEX(リスト!$AO:$AO,MATCH($K941,リスト!$AN:$AN,0))),"")</f>
        <v>JPN</v>
      </c>
      <c r="S941" s="32" t="str">
        <f>IF($B941="","",RIGHT($G941*1000+100+COUNTIF($G$2:$G941,$G941),9))</f>
        <v>981130101</v>
      </c>
    </row>
    <row r="942" spans="1:19" ht="18" customHeight="1" x14ac:dyDescent="0.55000000000000004">
      <c r="A942" t="s">
        <v>875</v>
      </c>
      <c r="B942">
        <v>941</v>
      </c>
      <c r="C942" t="s">
        <v>4967</v>
      </c>
      <c r="D942" t="s">
        <v>4968</v>
      </c>
      <c r="E942" t="s">
        <v>4509</v>
      </c>
      <c r="F942" t="s">
        <v>173</v>
      </c>
      <c r="G942">
        <v>19980805</v>
      </c>
      <c r="H942" t="s">
        <v>4969</v>
      </c>
      <c r="I942" t="s">
        <v>4970</v>
      </c>
      <c r="J942" t="s">
        <v>1198</v>
      </c>
      <c r="K942" t="s">
        <v>72</v>
      </c>
      <c r="M942" s="32">
        <f>IFERROR(IF($B942="","",INDEX(所属情報!$E:$E,MATCH($A942,所属情報!$A:$A,0))),"")</f>
        <v>490051</v>
      </c>
      <c r="N942" s="175" t="str">
        <f t="shared" si="42"/>
        <v>大塚　遼 (D1)</v>
      </c>
      <c r="O942" s="32" t="str">
        <f t="shared" si="43"/>
        <v>ｵｵﾂｶ ﾘｮｳ</v>
      </c>
      <c r="P942" s="175" t="str">
        <f t="shared" si="44"/>
        <v>OTSUKA Ryo (98)</v>
      </c>
      <c r="Q942" s="175" t="str">
        <f>IFERROR(IF($F942="","",INDEX(リスト!$AL:$AL,MATCH($F942,リスト!$AK:$AK,0))),"")</f>
        <v>27</v>
      </c>
      <c r="R942" s="32" t="str">
        <f>IFERROR(IF($K942="","",INDEX(リスト!$AO:$AO,MATCH($K942,リスト!$AN:$AN,0))),"")</f>
        <v>JPN</v>
      </c>
      <c r="S942" s="32" t="str">
        <f>IF($B942="","",RIGHT($G942*1000+100+COUNTIF($G$2:$G942,$G942),9))</f>
        <v>980805102</v>
      </c>
    </row>
    <row r="943" spans="1:19" ht="18" customHeight="1" x14ac:dyDescent="0.55000000000000004">
      <c r="A943" t="s">
        <v>875</v>
      </c>
      <c r="B943">
        <v>942</v>
      </c>
      <c r="C943" t="s">
        <v>4971</v>
      </c>
      <c r="D943" t="s">
        <v>4972</v>
      </c>
      <c r="E943" t="s">
        <v>4509</v>
      </c>
      <c r="F943" t="s">
        <v>233</v>
      </c>
      <c r="G943">
        <v>19980119</v>
      </c>
      <c r="H943" t="s">
        <v>4973</v>
      </c>
      <c r="I943" t="s">
        <v>4974</v>
      </c>
      <c r="J943" t="s">
        <v>4975</v>
      </c>
      <c r="K943" t="s">
        <v>72</v>
      </c>
      <c r="M943" s="32">
        <f>IFERROR(IF($B943="","",INDEX(所属情報!$E:$E,MATCH($A943,所属情報!$A:$A,0))),"")</f>
        <v>490051</v>
      </c>
      <c r="N943" s="175" t="str">
        <f t="shared" si="42"/>
        <v>木高　佳周 (D1)</v>
      </c>
      <c r="O943" s="32" t="str">
        <f t="shared" si="43"/>
        <v>ｷﾀﾞｶ ﾖｼﾅﾘ</v>
      </c>
      <c r="P943" s="175" t="str">
        <f t="shared" si="44"/>
        <v>KIDAKA Yoshinari (98)</v>
      </c>
      <c r="Q943" s="175" t="str">
        <f>IFERROR(IF($F943="","",INDEX(リスト!$AL:$AL,MATCH($F943,リスト!$AK:$AK,0))),"")</f>
        <v>42</v>
      </c>
      <c r="R943" s="32" t="str">
        <f>IFERROR(IF($K943="","",INDEX(リスト!$AO:$AO,MATCH($K943,リスト!$AN:$AN,0))),"")</f>
        <v>JPN</v>
      </c>
      <c r="S943" s="32" t="str">
        <f>IF($B943="","",RIGHT($G943*1000+100+COUNTIF($G$2:$G943,$G943),9))</f>
        <v>980119101</v>
      </c>
    </row>
    <row r="944" spans="1:19" ht="18" customHeight="1" x14ac:dyDescent="0.55000000000000004">
      <c r="A944" t="s">
        <v>875</v>
      </c>
      <c r="B944">
        <v>943</v>
      </c>
      <c r="C944" t="s">
        <v>4976</v>
      </c>
      <c r="D944" t="s">
        <v>4977</v>
      </c>
      <c r="E944" t="s">
        <v>1165</v>
      </c>
      <c r="F944" t="s">
        <v>173</v>
      </c>
      <c r="G944">
        <v>19981218</v>
      </c>
      <c r="H944" t="s">
        <v>4978</v>
      </c>
      <c r="I944" t="s">
        <v>2524</v>
      </c>
      <c r="J944" t="s">
        <v>3102</v>
      </c>
      <c r="K944" t="s">
        <v>72</v>
      </c>
      <c r="M944" s="32">
        <f>IFERROR(IF($B944="","",INDEX(所属情報!$E:$E,MATCH($A944,所属情報!$A:$A,0))),"")</f>
        <v>490051</v>
      </c>
      <c r="N944" s="175" t="str">
        <f t="shared" si="42"/>
        <v>木村　翔 (M2)</v>
      </c>
      <c r="O944" s="32" t="str">
        <f t="shared" si="43"/>
        <v>ｷﾑﾗ ｼｮｳ</v>
      </c>
      <c r="P944" s="175" t="str">
        <f t="shared" si="44"/>
        <v>KIMURA Sho (98)</v>
      </c>
      <c r="Q944" s="175" t="str">
        <f>IFERROR(IF($F944="","",INDEX(リスト!$AL:$AL,MATCH($F944,リスト!$AK:$AK,0))),"")</f>
        <v>27</v>
      </c>
      <c r="R944" s="32" t="str">
        <f>IFERROR(IF($K944="","",INDEX(リスト!$AO:$AO,MATCH($K944,リスト!$AN:$AN,0))),"")</f>
        <v>JPN</v>
      </c>
      <c r="S944" s="32" t="str">
        <f>IF($B944="","",RIGHT($G944*1000+100+COUNTIF($G$2:$G944,$G944),9))</f>
        <v>981218101</v>
      </c>
    </row>
    <row r="945" spans="1:19" ht="18" customHeight="1" x14ac:dyDescent="0.55000000000000004">
      <c r="A945" t="s">
        <v>875</v>
      </c>
      <c r="B945">
        <v>944</v>
      </c>
      <c r="C945" t="s">
        <v>4979</v>
      </c>
      <c r="D945" t="s">
        <v>4980</v>
      </c>
      <c r="E945" t="s">
        <v>1165</v>
      </c>
      <c r="F945" t="s">
        <v>173</v>
      </c>
      <c r="G945">
        <v>19990107</v>
      </c>
      <c r="H945" t="s">
        <v>4981</v>
      </c>
      <c r="I945" t="s">
        <v>3471</v>
      </c>
      <c r="J945" t="s">
        <v>4982</v>
      </c>
      <c r="K945" t="s">
        <v>72</v>
      </c>
      <c r="M945" s="32">
        <f>IFERROR(IF($B945="","",INDEX(所属情報!$E:$E,MATCH($A945,所属情報!$A:$A,0))),"")</f>
        <v>490051</v>
      </c>
      <c r="N945" s="175" t="str">
        <f t="shared" si="42"/>
        <v>西尾　彰文 (M2)</v>
      </c>
      <c r="O945" s="32" t="str">
        <f t="shared" si="43"/>
        <v>ﾆｼｵ ｱｷﾌﾐ</v>
      </c>
      <c r="P945" s="175" t="str">
        <f t="shared" si="44"/>
        <v>NISHIO Akifumi (99)</v>
      </c>
      <c r="Q945" s="175" t="str">
        <f>IFERROR(IF($F945="","",INDEX(リスト!$AL:$AL,MATCH($F945,リスト!$AK:$AK,0))),"")</f>
        <v>27</v>
      </c>
      <c r="R945" s="32" t="str">
        <f>IFERROR(IF($K945="","",INDEX(リスト!$AO:$AO,MATCH($K945,リスト!$AN:$AN,0))),"")</f>
        <v>JPN</v>
      </c>
      <c r="S945" s="32" t="str">
        <f>IF($B945="","",RIGHT($G945*1000+100+COUNTIF($G$2:$G945,$G945),9))</f>
        <v>990107101</v>
      </c>
    </row>
    <row r="946" spans="1:19" ht="18" customHeight="1" x14ac:dyDescent="0.55000000000000004">
      <c r="A946" t="s">
        <v>875</v>
      </c>
      <c r="B946">
        <v>945</v>
      </c>
      <c r="C946" t="s">
        <v>4983</v>
      </c>
      <c r="D946" t="s">
        <v>4984</v>
      </c>
      <c r="E946" t="s">
        <v>1165</v>
      </c>
      <c r="F946" t="s">
        <v>125</v>
      </c>
      <c r="G946">
        <v>19991030</v>
      </c>
      <c r="H946" t="s">
        <v>4985</v>
      </c>
      <c r="I946" t="s">
        <v>1789</v>
      </c>
      <c r="J946" t="s">
        <v>2323</v>
      </c>
      <c r="K946" t="s">
        <v>72</v>
      </c>
      <c r="M946" s="32">
        <f>IFERROR(IF($B946="","",INDEX(所属情報!$E:$E,MATCH($A946,所属情報!$A:$A,0))),"")</f>
        <v>490051</v>
      </c>
      <c r="N946" s="175" t="str">
        <f t="shared" si="42"/>
        <v>植村　幹太 (M2)</v>
      </c>
      <c r="O946" s="32" t="str">
        <f t="shared" si="43"/>
        <v>ｳｴﾑﾗ ｶﾝﾀ</v>
      </c>
      <c r="P946" s="175" t="str">
        <f t="shared" si="44"/>
        <v>UEMURA Kanta (99)</v>
      </c>
      <c r="Q946" s="175" t="str">
        <f>IFERROR(IF($F946="","",INDEX(リスト!$AL:$AL,MATCH($F946,リスト!$AK:$AK,0))),"")</f>
        <v>15</v>
      </c>
      <c r="R946" s="32" t="str">
        <f>IFERROR(IF($K946="","",INDEX(リスト!$AO:$AO,MATCH($K946,リスト!$AN:$AN,0))),"")</f>
        <v>JPN</v>
      </c>
      <c r="S946" s="32" t="str">
        <f>IF($B946="","",RIGHT($G946*1000+100+COUNTIF($G$2:$G946,$G946),9))</f>
        <v>991030101</v>
      </c>
    </row>
    <row r="947" spans="1:19" ht="18" customHeight="1" x14ac:dyDescent="0.55000000000000004">
      <c r="A947" t="s">
        <v>875</v>
      </c>
      <c r="B947">
        <v>946</v>
      </c>
      <c r="C947" t="s">
        <v>4986</v>
      </c>
      <c r="D947" t="s">
        <v>4987</v>
      </c>
      <c r="E947" t="s">
        <v>1165</v>
      </c>
      <c r="F947" t="s">
        <v>177</v>
      </c>
      <c r="G947">
        <v>20000110</v>
      </c>
      <c r="H947" t="s">
        <v>4988</v>
      </c>
      <c r="I947" t="s">
        <v>4989</v>
      </c>
      <c r="J947" t="s">
        <v>4990</v>
      </c>
      <c r="K947" t="s">
        <v>72</v>
      </c>
      <c r="M947" s="32">
        <f>IFERROR(IF($B947="","",INDEX(所属情報!$E:$E,MATCH($A947,所属情報!$A:$A,0))),"")</f>
        <v>490051</v>
      </c>
      <c r="N947" s="175" t="str">
        <f t="shared" si="42"/>
        <v>大淵　鷹之介 (M2)</v>
      </c>
      <c r="O947" s="32" t="str">
        <f t="shared" si="43"/>
        <v>ｵｵﾌﾁ ﾖｳﾉｽｹ</v>
      </c>
      <c r="P947" s="175" t="str">
        <f t="shared" si="44"/>
        <v>OFUCHI Yonosuke (00)</v>
      </c>
      <c r="Q947" s="175" t="str">
        <f>IFERROR(IF($F947="","",INDEX(リスト!$AL:$AL,MATCH($F947,リスト!$AK:$AK,0))),"")</f>
        <v>28</v>
      </c>
      <c r="R947" s="32" t="str">
        <f>IFERROR(IF($K947="","",INDEX(リスト!$AO:$AO,MATCH($K947,リスト!$AN:$AN,0))),"")</f>
        <v>JPN</v>
      </c>
      <c r="S947" s="32" t="str">
        <f>IF($B947="","",RIGHT($G947*1000+100+COUNTIF($G$2:$G947,$G947),9))</f>
        <v>000110102</v>
      </c>
    </row>
    <row r="948" spans="1:19" ht="18" customHeight="1" x14ac:dyDescent="0.55000000000000004">
      <c r="A948" t="s">
        <v>875</v>
      </c>
      <c r="B948">
        <v>947</v>
      </c>
      <c r="C948" t="s">
        <v>4991</v>
      </c>
      <c r="D948" t="s">
        <v>4992</v>
      </c>
      <c r="E948" t="s">
        <v>1165</v>
      </c>
      <c r="F948" t="s">
        <v>197</v>
      </c>
      <c r="G948">
        <v>20000202</v>
      </c>
      <c r="H948" t="s">
        <v>4993</v>
      </c>
      <c r="I948" t="s">
        <v>4994</v>
      </c>
      <c r="J948" t="s">
        <v>4403</v>
      </c>
      <c r="K948" t="s">
        <v>72</v>
      </c>
      <c r="M948" s="32">
        <f>IFERROR(IF($B948="","",INDEX(所属情報!$E:$E,MATCH($A948,所属情報!$A:$A,0))),"")</f>
        <v>490051</v>
      </c>
      <c r="N948" s="175" t="str">
        <f t="shared" si="42"/>
        <v>高原　健 (M2)</v>
      </c>
      <c r="O948" s="32" t="str">
        <f t="shared" si="43"/>
        <v>ﾀｶﾊﾗ ｹﾝ</v>
      </c>
      <c r="P948" s="175" t="str">
        <f t="shared" si="44"/>
        <v>TAKAHARA Ken (00)</v>
      </c>
      <c r="Q948" s="175" t="str">
        <f>IFERROR(IF($F948="","",INDEX(リスト!$AL:$AL,MATCH($F948,リスト!$AK:$AK,0))),"")</f>
        <v>33</v>
      </c>
      <c r="R948" s="32" t="str">
        <f>IFERROR(IF($K948="","",INDEX(リスト!$AO:$AO,MATCH($K948,リスト!$AN:$AN,0))),"")</f>
        <v>JPN</v>
      </c>
      <c r="S948" s="32" t="str">
        <f>IF($B948="","",RIGHT($G948*1000+100+COUNTIF($G$2:$G948,$G948),9))</f>
        <v>000202101</v>
      </c>
    </row>
    <row r="949" spans="1:19" ht="18" customHeight="1" x14ac:dyDescent="0.55000000000000004">
      <c r="A949" t="s">
        <v>875</v>
      </c>
      <c r="B949">
        <v>948</v>
      </c>
      <c r="C949" t="s">
        <v>4995</v>
      </c>
      <c r="D949" t="s">
        <v>4996</v>
      </c>
      <c r="E949" t="s">
        <v>1165</v>
      </c>
      <c r="F949" t="s">
        <v>177</v>
      </c>
      <c r="G949">
        <v>19990618</v>
      </c>
      <c r="H949" t="s">
        <v>4997</v>
      </c>
      <c r="I949" t="s">
        <v>1232</v>
      </c>
      <c r="J949" t="s">
        <v>3349</v>
      </c>
      <c r="K949" t="s">
        <v>72</v>
      </c>
      <c r="M949" s="32">
        <f>IFERROR(IF($B949="","",INDEX(所属情報!$E:$E,MATCH($A949,所属情報!$A:$A,0))),"")</f>
        <v>490051</v>
      </c>
      <c r="N949" s="175" t="str">
        <f t="shared" si="42"/>
        <v>中村　弘和 (M2)</v>
      </c>
      <c r="O949" s="32" t="str">
        <f t="shared" si="43"/>
        <v>ﾅｶﾑﾗ ﾋﾛｶｽﾞ</v>
      </c>
      <c r="P949" s="175" t="str">
        <f t="shared" si="44"/>
        <v>NAKAMURA Hirokazu (99)</v>
      </c>
      <c r="Q949" s="175" t="str">
        <f>IFERROR(IF($F949="","",INDEX(リスト!$AL:$AL,MATCH($F949,リスト!$AK:$AK,0))),"")</f>
        <v>28</v>
      </c>
      <c r="R949" s="32" t="str">
        <f>IFERROR(IF($K949="","",INDEX(リスト!$AO:$AO,MATCH($K949,リスト!$AN:$AN,0))),"")</f>
        <v>JPN</v>
      </c>
      <c r="S949" s="32" t="str">
        <f>IF($B949="","",RIGHT($G949*1000+100+COUNTIF($G$2:$G949,$G949),9))</f>
        <v>990618101</v>
      </c>
    </row>
    <row r="950" spans="1:19" ht="18" customHeight="1" x14ac:dyDescent="0.55000000000000004">
      <c r="A950" t="s">
        <v>875</v>
      </c>
      <c r="B950">
        <v>949</v>
      </c>
      <c r="C950" t="s">
        <v>4998</v>
      </c>
      <c r="D950" t="s">
        <v>4999</v>
      </c>
      <c r="E950" t="s">
        <v>1165</v>
      </c>
      <c r="F950" t="s">
        <v>173</v>
      </c>
      <c r="G950">
        <v>19981122</v>
      </c>
      <c r="H950" t="s">
        <v>5000</v>
      </c>
      <c r="I950" t="s">
        <v>3340</v>
      </c>
      <c r="J950" t="s">
        <v>2300</v>
      </c>
      <c r="K950" t="s">
        <v>72</v>
      </c>
      <c r="M950" s="32">
        <f>IFERROR(IF($B950="","",INDEX(所属情報!$E:$E,MATCH($A950,所属情報!$A:$A,0))),"")</f>
        <v>490051</v>
      </c>
      <c r="N950" s="175" t="str">
        <f t="shared" si="42"/>
        <v>前田　健瑠 (M2)</v>
      </c>
      <c r="O950" s="32" t="str">
        <f t="shared" si="43"/>
        <v>ﾏｴﾀﾞ ﾀｹﾙ</v>
      </c>
      <c r="P950" s="175" t="str">
        <f t="shared" si="44"/>
        <v>MAEDA Takeru (98)</v>
      </c>
      <c r="Q950" s="175" t="str">
        <f>IFERROR(IF($F950="","",INDEX(リスト!$AL:$AL,MATCH($F950,リスト!$AK:$AK,0))),"")</f>
        <v>27</v>
      </c>
      <c r="R950" s="32" t="str">
        <f>IFERROR(IF($K950="","",INDEX(リスト!$AO:$AO,MATCH($K950,リスト!$AN:$AN,0))),"")</f>
        <v>JPN</v>
      </c>
      <c r="S950" s="32" t="str">
        <f>IF($B950="","",RIGHT($G950*1000+100+COUNTIF($G$2:$G950,$G950),9))</f>
        <v>981122101</v>
      </c>
    </row>
    <row r="951" spans="1:19" ht="18" customHeight="1" x14ac:dyDescent="0.55000000000000004">
      <c r="A951" t="s">
        <v>875</v>
      </c>
      <c r="B951">
        <v>950</v>
      </c>
      <c r="C951" t="s">
        <v>5001</v>
      </c>
      <c r="D951" t="s">
        <v>5002</v>
      </c>
      <c r="E951" t="s">
        <v>1165</v>
      </c>
      <c r="F951" t="s">
        <v>177</v>
      </c>
      <c r="G951">
        <v>19990203</v>
      </c>
      <c r="H951" t="s">
        <v>5003</v>
      </c>
      <c r="I951" t="s">
        <v>2433</v>
      </c>
      <c r="J951" t="s">
        <v>1965</v>
      </c>
      <c r="K951" t="s">
        <v>72</v>
      </c>
      <c r="M951" s="32">
        <f>IFERROR(IF($B951="","",INDEX(所属情報!$E:$E,MATCH($A951,所属情報!$A:$A,0))),"")</f>
        <v>490051</v>
      </c>
      <c r="N951" s="175" t="str">
        <f t="shared" si="42"/>
        <v>渡邉　遊 (M2)</v>
      </c>
      <c r="O951" s="32" t="str">
        <f t="shared" si="43"/>
        <v>ﾜﾀﾅﾍﾞ ﾕｳ</v>
      </c>
      <c r="P951" s="175" t="str">
        <f t="shared" si="44"/>
        <v>WATANABE Yu (99)</v>
      </c>
      <c r="Q951" s="175" t="str">
        <f>IFERROR(IF($F951="","",INDEX(リスト!$AL:$AL,MATCH($F951,リスト!$AK:$AK,0))),"")</f>
        <v>28</v>
      </c>
      <c r="R951" s="32" t="str">
        <f>IFERROR(IF($K951="","",INDEX(リスト!$AO:$AO,MATCH($K951,リスト!$AN:$AN,0))),"")</f>
        <v>JPN</v>
      </c>
      <c r="S951" s="32" t="str">
        <f>IF($B951="","",RIGHT($G951*1000+100+COUNTIF($G$2:$G951,$G951),9))</f>
        <v>990203101</v>
      </c>
    </row>
    <row r="952" spans="1:19" ht="18" customHeight="1" x14ac:dyDescent="0.55000000000000004">
      <c r="A952" t="s">
        <v>875</v>
      </c>
      <c r="B952">
        <v>951</v>
      </c>
      <c r="C952" t="s">
        <v>5004</v>
      </c>
      <c r="D952" t="s">
        <v>5005</v>
      </c>
      <c r="E952" t="s">
        <v>1635</v>
      </c>
      <c r="F952" t="s">
        <v>173</v>
      </c>
      <c r="G952">
        <v>19990430</v>
      </c>
      <c r="H952" t="s">
        <v>5006</v>
      </c>
      <c r="I952" t="s">
        <v>1700</v>
      </c>
      <c r="J952" t="s">
        <v>1714</v>
      </c>
      <c r="K952" t="s">
        <v>72</v>
      </c>
      <c r="M952" s="32">
        <f>IFERROR(IF($B952="","",INDEX(所属情報!$E:$E,MATCH($A952,所属情報!$A:$A,0))),"")</f>
        <v>490051</v>
      </c>
      <c r="N952" s="175" t="str">
        <f t="shared" si="42"/>
        <v>小野　弘貴 (M1)</v>
      </c>
      <c r="O952" s="32" t="str">
        <f t="shared" si="43"/>
        <v>ｵﾉ ﾋﾛｷ</v>
      </c>
      <c r="P952" s="175" t="str">
        <f t="shared" si="44"/>
        <v>ONO Hiroki (99)</v>
      </c>
      <c r="Q952" s="175" t="str">
        <f>IFERROR(IF($F952="","",INDEX(リスト!$AL:$AL,MATCH($F952,リスト!$AK:$AK,0))),"")</f>
        <v>27</v>
      </c>
      <c r="R952" s="32" t="str">
        <f>IFERROR(IF($K952="","",INDEX(リスト!$AO:$AO,MATCH($K952,リスト!$AN:$AN,0))),"")</f>
        <v>JPN</v>
      </c>
      <c r="S952" s="32" t="str">
        <f>IF($B952="","",RIGHT($G952*1000+100+COUNTIF($G$2:$G952,$G952),9))</f>
        <v>990430101</v>
      </c>
    </row>
    <row r="953" spans="1:19" ht="18" customHeight="1" x14ac:dyDescent="0.55000000000000004">
      <c r="A953" t="s">
        <v>875</v>
      </c>
      <c r="B953">
        <v>952</v>
      </c>
      <c r="C953" t="s">
        <v>5007</v>
      </c>
      <c r="D953" t="s">
        <v>5008</v>
      </c>
      <c r="E953" t="s">
        <v>1635</v>
      </c>
      <c r="F953" t="s">
        <v>241</v>
      </c>
      <c r="G953">
        <v>19990414</v>
      </c>
      <c r="H953" t="s">
        <v>5009</v>
      </c>
      <c r="I953" t="s">
        <v>5010</v>
      </c>
      <c r="J953" t="s">
        <v>4300</v>
      </c>
      <c r="K953" t="s">
        <v>72</v>
      </c>
      <c r="M953" s="32">
        <f>IFERROR(IF($B953="","",INDEX(所属情報!$E:$E,MATCH($A953,所属情報!$A:$A,0))),"")</f>
        <v>490051</v>
      </c>
      <c r="N953" s="175" t="str">
        <f t="shared" si="42"/>
        <v>川上　隆治 (M1)</v>
      </c>
      <c r="O953" s="32" t="str">
        <f t="shared" si="43"/>
        <v>ｶﾜｶﾐ ﾘｭｳｼﾞ</v>
      </c>
      <c r="P953" s="175" t="str">
        <f t="shared" si="44"/>
        <v>KAWAKAMI Ryuji (99)</v>
      </c>
      <c r="Q953" s="175" t="str">
        <f>IFERROR(IF($F953="","",INDEX(リスト!$AL:$AL,MATCH($F953,リスト!$AK:$AK,0))),"")</f>
        <v>44</v>
      </c>
      <c r="R953" s="32" t="str">
        <f>IFERROR(IF($K953="","",INDEX(リスト!$AO:$AO,MATCH($K953,リスト!$AN:$AN,0))),"")</f>
        <v>JPN</v>
      </c>
      <c r="S953" s="32" t="str">
        <f>IF($B953="","",RIGHT($G953*1000+100+COUNTIF($G$2:$G953,$G953),9))</f>
        <v>990414101</v>
      </c>
    </row>
    <row r="954" spans="1:19" ht="18" customHeight="1" x14ac:dyDescent="0.55000000000000004">
      <c r="A954" t="s">
        <v>875</v>
      </c>
      <c r="B954">
        <v>953</v>
      </c>
      <c r="C954" t="s">
        <v>5011</v>
      </c>
      <c r="D954" t="s">
        <v>5012</v>
      </c>
      <c r="E954" t="s">
        <v>1635</v>
      </c>
      <c r="F954" t="s">
        <v>70</v>
      </c>
      <c r="G954">
        <v>19990404</v>
      </c>
      <c r="H954" t="s">
        <v>5013</v>
      </c>
      <c r="I954" t="s">
        <v>5014</v>
      </c>
      <c r="J954" t="s">
        <v>1603</v>
      </c>
      <c r="K954" t="s">
        <v>72</v>
      </c>
      <c r="M954" s="32">
        <f>IFERROR(IF($B954="","",INDEX(所属情報!$E:$E,MATCH($A954,所属情報!$A:$A,0))),"")</f>
        <v>490051</v>
      </c>
      <c r="N954" s="175" t="str">
        <f t="shared" si="42"/>
        <v>合田　理樹 (M1)</v>
      </c>
      <c r="O954" s="32" t="str">
        <f t="shared" si="43"/>
        <v>ｺﾞｳﾀﾞ ﾖｼｷ</v>
      </c>
      <c r="P954" s="175" t="str">
        <f t="shared" si="44"/>
        <v>GODA Yoshiki (99)</v>
      </c>
      <c r="Q954" s="175" t="str">
        <f>IFERROR(IF($F954="","",INDEX(リスト!$AL:$AL,MATCH($F954,リスト!$AK:$AK,0))),"")</f>
        <v>01</v>
      </c>
      <c r="R954" s="32" t="str">
        <f>IFERROR(IF($K954="","",INDEX(リスト!$AO:$AO,MATCH($K954,リスト!$AN:$AN,0))),"")</f>
        <v>JPN</v>
      </c>
      <c r="S954" s="32" t="str">
        <f>IF($B954="","",RIGHT($G954*1000+100+COUNTIF($G$2:$G954,$G954),9))</f>
        <v>990404101</v>
      </c>
    </row>
    <row r="955" spans="1:19" ht="18" customHeight="1" x14ac:dyDescent="0.55000000000000004">
      <c r="A955" t="s">
        <v>875</v>
      </c>
      <c r="B955">
        <v>954</v>
      </c>
      <c r="C955" t="s">
        <v>5015</v>
      </c>
      <c r="D955" t="s">
        <v>5016</v>
      </c>
      <c r="E955" t="s">
        <v>1635</v>
      </c>
      <c r="F955" t="s">
        <v>173</v>
      </c>
      <c r="G955">
        <v>19990817</v>
      </c>
      <c r="H955" t="s">
        <v>5017</v>
      </c>
      <c r="I955" t="s">
        <v>2168</v>
      </c>
      <c r="J955" t="s">
        <v>4403</v>
      </c>
      <c r="K955" t="s">
        <v>72</v>
      </c>
      <c r="M955" s="32">
        <f>IFERROR(IF($B955="","",INDEX(所属情報!$E:$E,MATCH($A955,所属情報!$A:$A,0))),"")</f>
        <v>490051</v>
      </c>
      <c r="N955" s="175" t="str">
        <f t="shared" si="42"/>
        <v>坂東　賢 (M1)</v>
      </c>
      <c r="O955" s="32" t="str">
        <f t="shared" si="43"/>
        <v>ﾊﾞﾝﾄﾞｳ ｹﾝ</v>
      </c>
      <c r="P955" s="175" t="str">
        <f t="shared" si="44"/>
        <v>BANDO Ken (99)</v>
      </c>
      <c r="Q955" s="175" t="str">
        <f>IFERROR(IF($F955="","",INDEX(リスト!$AL:$AL,MATCH($F955,リスト!$AK:$AK,0))),"")</f>
        <v>27</v>
      </c>
      <c r="R955" s="32" t="str">
        <f>IFERROR(IF($K955="","",INDEX(リスト!$AO:$AO,MATCH($K955,リスト!$AN:$AN,0))),"")</f>
        <v>JPN</v>
      </c>
      <c r="S955" s="32" t="str">
        <f>IF($B955="","",RIGHT($G955*1000+100+COUNTIF($G$2:$G955,$G955),9))</f>
        <v>990817101</v>
      </c>
    </row>
    <row r="956" spans="1:19" ht="18" customHeight="1" x14ac:dyDescent="0.55000000000000004">
      <c r="A956" t="s">
        <v>875</v>
      </c>
      <c r="B956">
        <v>955</v>
      </c>
      <c r="C956" t="s">
        <v>5018</v>
      </c>
      <c r="D956" t="s">
        <v>5019</v>
      </c>
      <c r="E956" t="s">
        <v>1635</v>
      </c>
      <c r="F956" t="s">
        <v>177</v>
      </c>
      <c r="G956">
        <v>19990727</v>
      </c>
      <c r="H956" t="s">
        <v>5020</v>
      </c>
      <c r="I956" t="s">
        <v>2635</v>
      </c>
      <c r="J956" t="s">
        <v>1322</v>
      </c>
      <c r="K956" t="s">
        <v>72</v>
      </c>
      <c r="M956" s="32">
        <f>IFERROR(IF($B956="","",INDEX(所属情報!$E:$E,MATCH($A956,所属情報!$A:$A,0))),"")</f>
        <v>490051</v>
      </c>
      <c r="N956" s="175" t="str">
        <f t="shared" si="42"/>
        <v>細野　航太郎 (M1)</v>
      </c>
      <c r="O956" s="32" t="str">
        <f t="shared" si="43"/>
        <v>ﾎｿﾉ ｺｳﾀﾛｳ</v>
      </c>
      <c r="P956" s="175" t="str">
        <f t="shared" si="44"/>
        <v>HOSONO Kotaro (99)</v>
      </c>
      <c r="Q956" s="175" t="str">
        <f>IFERROR(IF($F956="","",INDEX(リスト!$AL:$AL,MATCH($F956,リスト!$AK:$AK,0))),"")</f>
        <v>28</v>
      </c>
      <c r="R956" s="32" t="str">
        <f>IFERROR(IF($K956="","",INDEX(リスト!$AO:$AO,MATCH($K956,リスト!$AN:$AN,0))),"")</f>
        <v>JPN</v>
      </c>
      <c r="S956" s="32" t="str">
        <f>IF($B956="","",RIGHT($G956*1000+100+COUNTIF($G$2:$G956,$G956),9))</f>
        <v>990727101</v>
      </c>
    </row>
    <row r="957" spans="1:19" ht="18" customHeight="1" x14ac:dyDescent="0.55000000000000004">
      <c r="A957" t="s">
        <v>875</v>
      </c>
      <c r="B957">
        <v>956</v>
      </c>
      <c r="C957" t="s">
        <v>5021</v>
      </c>
      <c r="D957" t="s">
        <v>5022</v>
      </c>
      <c r="E957" t="s">
        <v>1635</v>
      </c>
      <c r="F957" t="s">
        <v>173</v>
      </c>
      <c r="G957">
        <v>19990831</v>
      </c>
      <c r="H957" t="s">
        <v>5023</v>
      </c>
      <c r="I957" t="s">
        <v>5024</v>
      </c>
      <c r="J957" t="s">
        <v>5025</v>
      </c>
      <c r="K957" t="s">
        <v>72</v>
      </c>
      <c r="M957" s="32">
        <f>IFERROR(IF($B957="","",INDEX(所属情報!$E:$E,MATCH($A957,所属情報!$A:$A,0))),"")</f>
        <v>490051</v>
      </c>
      <c r="N957" s="175" t="str">
        <f t="shared" si="42"/>
        <v>百濃　隼大 (M1)</v>
      </c>
      <c r="O957" s="32" t="str">
        <f t="shared" si="43"/>
        <v>ﾓﾓﾉ ﾊﾔﾀ</v>
      </c>
      <c r="P957" s="175" t="str">
        <f t="shared" si="44"/>
        <v>MOMONO Hayata (99)</v>
      </c>
      <c r="Q957" s="175" t="str">
        <f>IFERROR(IF($F957="","",INDEX(リスト!$AL:$AL,MATCH($F957,リスト!$AK:$AK,0))),"")</f>
        <v>27</v>
      </c>
      <c r="R957" s="32" t="str">
        <f>IFERROR(IF($K957="","",INDEX(リスト!$AO:$AO,MATCH($K957,リスト!$AN:$AN,0))),"")</f>
        <v>JPN</v>
      </c>
      <c r="S957" s="32" t="str">
        <f>IF($B957="","",RIGHT($G957*1000+100+COUNTIF($G$2:$G957,$G957),9))</f>
        <v>990831101</v>
      </c>
    </row>
    <row r="958" spans="1:19" ht="18" customHeight="1" x14ac:dyDescent="0.55000000000000004">
      <c r="A958" t="s">
        <v>875</v>
      </c>
      <c r="B958">
        <v>957</v>
      </c>
      <c r="C958" t="s">
        <v>5026</v>
      </c>
      <c r="D958" t="s">
        <v>5027</v>
      </c>
      <c r="E958" t="s">
        <v>1635</v>
      </c>
      <c r="F958" t="s">
        <v>173</v>
      </c>
      <c r="G958">
        <v>19991003</v>
      </c>
      <c r="H958" t="s">
        <v>5028</v>
      </c>
      <c r="I958" t="s">
        <v>5029</v>
      </c>
      <c r="J958" t="s">
        <v>1223</v>
      </c>
      <c r="K958" t="s">
        <v>72</v>
      </c>
      <c r="M958" s="32">
        <f>IFERROR(IF($B958="","",INDEX(所属情報!$E:$E,MATCH($A958,所属情報!$A:$A,0))),"")</f>
        <v>490051</v>
      </c>
      <c r="N958" s="175" t="str">
        <f t="shared" si="42"/>
        <v>家方　優希 (M1)</v>
      </c>
      <c r="O958" s="32" t="str">
        <f t="shared" si="43"/>
        <v>ﾔｶﾀ ﾕｳｷ</v>
      </c>
      <c r="P958" s="175" t="str">
        <f t="shared" si="44"/>
        <v>YAKATA Yuki (99)</v>
      </c>
      <c r="Q958" s="175" t="str">
        <f>IFERROR(IF($F958="","",INDEX(リスト!$AL:$AL,MATCH($F958,リスト!$AK:$AK,0))),"")</f>
        <v>27</v>
      </c>
      <c r="R958" s="32" t="str">
        <f>IFERROR(IF($K958="","",INDEX(リスト!$AO:$AO,MATCH($K958,リスト!$AN:$AN,0))),"")</f>
        <v>JPN</v>
      </c>
      <c r="S958" s="32" t="str">
        <f>IF($B958="","",RIGHT($G958*1000+100+COUNTIF($G$2:$G958,$G958),9))</f>
        <v>991003101</v>
      </c>
    </row>
    <row r="959" spans="1:19" ht="18" customHeight="1" x14ac:dyDescent="0.55000000000000004">
      <c r="A959" t="s">
        <v>875</v>
      </c>
      <c r="B959">
        <v>958</v>
      </c>
      <c r="C959" t="s">
        <v>5030</v>
      </c>
      <c r="D959" t="s">
        <v>5031</v>
      </c>
      <c r="E959">
        <v>5</v>
      </c>
      <c r="F959" t="s">
        <v>181</v>
      </c>
      <c r="G959">
        <v>20010327</v>
      </c>
      <c r="H959" t="s">
        <v>5032</v>
      </c>
      <c r="I959" t="s">
        <v>3999</v>
      </c>
      <c r="J959" t="s">
        <v>2684</v>
      </c>
      <c r="K959" t="s">
        <v>72</v>
      </c>
      <c r="M959" s="32">
        <f>IFERROR(IF($B959="","",INDEX(所属情報!$E:$E,MATCH($A959,所属情報!$A:$A,0))),"")</f>
        <v>490051</v>
      </c>
      <c r="N959" s="175" t="str">
        <f t="shared" si="42"/>
        <v>松岡　優介 (5)</v>
      </c>
      <c r="O959" s="32" t="str">
        <f t="shared" si="43"/>
        <v>ﾏﾂｵｶ ﾕｳｽｹ</v>
      </c>
      <c r="P959" s="175" t="str">
        <f t="shared" si="44"/>
        <v>MATSUOKA Yusuke (01)</v>
      </c>
      <c r="Q959" s="175" t="str">
        <f>IFERROR(IF($F959="","",INDEX(リスト!$AL:$AL,MATCH($F959,リスト!$AK:$AK,0))),"")</f>
        <v>29</v>
      </c>
      <c r="R959" s="32" t="str">
        <f>IFERROR(IF($K959="","",INDEX(リスト!$AO:$AO,MATCH($K959,リスト!$AN:$AN,0))),"")</f>
        <v>JPN</v>
      </c>
      <c r="S959" s="32" t="str">
        <f>IF($B959="","",RIGHT($G959*1000+100+COUNTIF($G$2:$G959,$G959),9))</f>
        <v>010327101</v>
      </c>
    </row>
    <row r="960" spans="1:19" ht="18" customHeight="1" x14ac:dyDescent="0.55000000000000004">
      <c r="A960" t="s">
        <v>875</v>
      </c>
      <c r="B960">
        <v>959</v>
      </c>
      <c r="C960" t="s">
        <v>5033</v>
      </c>
      <c r="D960" t="s">
        <v>5034</v>
      </c>
      <c r="E960" t="s">
        <v>1635</v>
      </c>
      <c r="F960" t="s">
        <v>173</v>
      </c>
      <c r="G960">
        <v>20000527</v>
      </c>
      <c r="H960" t="s">
        <v>5035</v>
      </c>
      <c r="I960" t="s">
        <v>1937</v>
      </c>
      <c r="J960" t="s">
        <v>1965</v>
      </c>
      <c r="K960" t="s">
        <v>72</v>
      </c>
      <c r="M960" s="32">
        <f>IFERROR(IF($B960="","",INDEX(所属情報!$E:$E,MATCH($A960,所属情報!$A:$A,0))),"")</f>
        <v>490051</v>
      </c>
      <c r="N960" s="175" t="str">
        <f t="shared" si="42"/>
        <v>平田　悠海 (M1)</v>
      </c>
      <c r="O960" s="32" t="str">
        <f t="shared" si="43"/>
        <v>ﾋﾗﾀ ﾕｳ</v>
      </c>
      <c r="P960" s="175" t="str">
        <f t="shared" si="44"/>
        <v>HIRATA Yu (00)</v>
      </c>
      <c r="Q960" s="175" t="str">
        <f>IFERROR(IF($F960="","",INDEX(リスト!$AL:$AL,MATCH($F960,リスト!$AK:$AK,0))),"")</f>
        <v>27</v>
      </c>
      <c r="R960" s="32" t="str">
        <f>IFERROR(IF($K960="","",INDEX(リスト!$AO:$AO,MATCH($K960,リスト!$AN:$AN,0))),"")</f>
        <v>JPN</v>
      </c>
      <c r="S960" s="32" t="str">
        <f>IF($B960="","",RIGHT($G960*1000+100+COUNTIF($G$2:$G960,$G960),9))</f>
        <v>000527101</v>
      </c>
    </row>
    <row r="961" spans="1:19" ht="18" customHeight="1" x14ac:dyDescent="0.55000000000000004">
      <c r="A961" t="s">
        <v>875</v>
      </c>
      <c r="B961">
        <v>960</v>
      </c>
      <c r="C961" t="s">
        <v>5036</v>
      </c>
      <c r="D961" t="s">
        <v>5037</v>
      </c>
      <c r="E961" t="s">
        <v>1635</v>
      </c>
      <c r="F961" t="s">
        <v>201</v>
      </c>
      <c r="G961">
        <v>20001110</v>
      </c>
      <c r="H961" t="s">
        <v>5038</v>
      </c>
      <c r="I961" t="s">
        <v>5039</v>
      </c>
      <c r="J961" t="s">
        <v>1938</v>
      </c>
      <c r="K961" t="s">
        <v>72</v>
      </c>
      <c r="M961" s="32">
        <f>IFERROR(IF($B961="","",INDEX(所属情報!$E:$E,MATCH($A961,所属情報!$A:$A,0))),"")</f>
        <v>490051</v>
      </c>
      <c r="N961" s="175" t="str">
        <f t="shared" si="42"/>
        <v>廣谷　雄大 (M1)</v>
      </c>
      <c r="O961" s="32" t="str">
        <f t="shared" si="43"/>
        <v>ﾋﾛﾔ ﾕｳﾀﾞｲ</v>
      </c>
      <c r="P961" s="175" t="str">
        <f t="shared" si="44"/>
        <v>HIROYA Yudai (00)</v>
      </c>
      <c r="Q961" s="175" t="str">
        <f>IFERROR(IF($F961="","",INDEX(リスト!$AL:$AL,MATCH($F961,リスト!$AK:$AK,0))),"")</f>
        <v>34</v>
      </c>
      <c r="R961" s="32" t="str">
        <f>IFERROR(IF($K961="","",INDEX(リスト!$AO:$AO,MATCH($K961,リスト!$AN:$AN,0))),"")</f>
        <v>JPN</v>
      </c>
      <c r="S961" s="32" t="str">
        <f>IF($B961="","",RIGHT($G961*1000+100+COUNTIF($G$2:$G961,$G961),9))</f>
        <v>001110101</v>
      </c>
    </row>
    <row r="962" spans="1:19" ht="18" customHeight="1" x14ac:dyDescent="0.55000000000000004">
      <c r="A962" t="s">
        <v>875</v>
      </c>
      <c r="B962">
        <v>961</v>
      </c>
      <c r="C962" t="s">
        <v>5040</v>
      </c>
      <c r="D962" t="s">
        <v>5041</v>
      </c>
      <c r="E962">
        <v>4</v>
      </c>
      <c r="F962" t="s">
        <v>169</v>
      </c>
      <c r="G962">
        <v>20011012</v>
      </c>
      <c r="H962" t="s">
        <v>5042</v>
      </c>
      <c r="I962" t="s">
        <v>2318</v>
      </c>
      <c r="J962" t="s">
        <v>2785</v>
      </c>
      <c r="K962" t="s">
        <v>72</v>
      </c>
      <c r="M962" s="32">
        <f>IFERROR(IF($B962="","",INDEX(所属情報!$E:$E,MATCH($A962,所属情報!$A:$A,0))),"")</f>
        <v>490051</v>
      </c>
      <c r="N962" s="175" t="str">
        <f t="shared" si="42"/>
        <v>磯田　晴太郎 (4)</v>
      </c>
      <c r="O962" s="32" t="str">
        <f t="shared" si="43"/>
        <v>ｲｿﾀﾞ ｾｲﾀﾛｳ</v>
      </c>
      <c r="P962" s="175" t="str">
        <f t="shared" si="44"/>
        <v>ISODA Seitaro (01)</v>
      </c>
      <c r="Q962" s="175" t="str">
        <f>IFERROR(IF($F962="","",INDEX(リスト!$AL:$AL,MATCH($F962,リスト!$AK:$AK,0))),"")</f>
        <v>26</v>
      </c>
      <c r="R962" s="32" t="str">
        <f>IFERROR(IF($K962="","",INDEX(リスト!$AO:$AO,MATCH($K962,リスト!$AN:$AN,0))),"")</f>
        <v>JPN</v>
      </c>
      <c r="S962" s="32" t="str">
        <f>IF($B962="","",RIGHT($G962*1000+100+COUNTIF($G$2:$G962,$G962),9))</f>
        <v>011012102</v>
      </c>
    </row>
    <row r="963" spans="1:19" ht="18" customHeight="1" x14ac:dyDescent="0.55000000000000004">
      <c r="A963" t="s">
        <v>875</v>
      </c>
      <c r="B963">
        <v>962</v>
      </c>
      <c r="C963" t="s">
        <v>5043</v>
      </c>
      <c r="D963" t="s">
        <v>5044</v>
      </c>
      <c r="E963">
        <v>4</v>
      </c>
      <c r="F963" t="s">
        <v>165</v>
      </c>
      <c r="G963">
        <v>20011102</v>
      </c>
      <c r="H963" t="s">
        <v>5045</v>
      </c>
      <c r="I963" t="s">
        <v>4970</v>
      </c>
      <c r="J963" t="s">
        <v>1443</v>
      </c>
      <c r="K963" t="s">
        <v>72</v>
      </c>
      <c r="M963" s="32">
        <f>IFERROR(IF($B963="","",INDEX(所属情報!$E:$E,MATCH($A963,所属情報!$A:$A,0))),"")</f>
        <v>490051</v>
      </c>
      <c r="N963" s="175" t="str">
        <f t="shared" ref="N963:N1026" si="45">IF($C963="","",IF($E963="",$C963,$C963&amp;" ("&amp;$E963&amp;")"))</f>
        <v>大塚　陽斗 (4)</v>
      </c>
      <c r="O963" s="32" t="str">
        <f t="shared" ref="O963:O1026" si="46">IF($D963="","",ASC($D963))</f>
        <v>ｵｵﾂｶ ﾊﾙﾄ</v>
      </c>
      <c r="P963" s="175" t="str">
        <f t="shared" ref="P963:P1026" si="47">IF($I963="","",UPPER($I963)&amp;" "&amp;UPPER(LEFT($J963,1))&amp;LOWER(RIGHT($J963,LEN($J963)-1))&amp;" ("&amp;MID($G963,3,2)&amp;")")</f>
        <v>OTSUKA Haruto (01)</v>
      </c>
      <c r="Q963" s="175" t="str">
        <f>IFERROR(IF($F963="","",INDEX(リスト!$AL:$AL,MATCH($F963,リスト!$AK:$AK,0))),"")</f>
        <v>25</v>
      </c>
      <c r="R963" s="32" t="str">
        <f>IFERROR(IF($K963="","",INDEX(リスト!$AO:$AO,MATCH($K963,リスト!$AN:$AN,0))),"")</f>
        <v>JPN</v>
      </c>
      <c r="S963" s="32" t="str">
        <f>IF($B963="","",RIGHT($G963*1000+100+COUNTIF($G$2:$G963,$G963),9))</f>
        <v>011102103</v>
      </c>
    </row>
    <row r="964" spans="1:19" ht="18" customHeight="1" x14ac:dyDescent="0.55000000000000004">
      <c r="A964" t="s">
        <v>875</v>
      </c>
      <c r="B964">
        <v>963</v>
      </c>
      <c r="C964" t="s">
        <v>5046</v>
      </c>
      <c r="D964" t="s">
        <v>5047</v>
      </c>
      <c r="E964">
        <v>4</v>
      </c>
      <c r="F964" t="s">
        <v>173</v>
      </c>
      <c r="G964">
        <v>20011108</v>
      </c>
      <c r="H964" t="s">
        <v>5048</v>
      </c>
      <c r="I964" t="s">
        <v>5049</v>
      </c>
      <c r="J964" t="s">
        <v>2214</v>
      </c>
      <c r="K964" t="s">
        <v>72</v>
      </c>
      <c r="M964" s="32">
        <f>IFERROR(IF($B964="","",INDEX(所属情報!$E:$E,MATCH($A964,所属情報!$A:$A,0))),"")</f>
        <v>490051</v>
      </c>
      <c r="N964" s="175" t="str">
        <f t="shared" si="45"/>
        <v>奥野　賢汰 (4)</v>
      </c>
      <c r="O964" s="32" t="str">
        <f t="shared" si="46"/>
        <v>ｵｸﾉ ｹﾝﾀ</v>
      </c>
      <c r="P964" s="175" t="str">
        <f t="shared" si="47"/>
        <v>OKUNO Kenta (01)</v>
      </c>
      <c r="Q964" s="175" t="str">
        <f>IFERROR(IF($F964="","",INDEX(リスト!$AL:$AL,MATCH($F964,リスト!$AK:$AK,0))),"")</f>
        <v>27</v>
      </c>
      <c r="R964" s="32" t="str">
        <f>IFERROR(IF($K964="","",INDEX(リスト!$AO:$AO,MATCH($K964,リスト!$AN:$AN,0))),"")</f>
        <v>JPN</v>
      </c>
      <c r="S964" s="32" t="str">
        <f>IF($B964="","",RIGHT($G964*1000+100+COUNTIF($G$2:$G964,$G964),9))</f>
        <v>011108103</v>
      </c>
    </row>
    <row r="965" spans="1:19" ht="18" customHeight="1" x14ac:dyDescent="0.55000000000000004">
      <c r="A965" t="s">
        <v>875</v>
      </c>
      <c r="B965">
        <v>964</v>
      </c>
      <c r="C965" t="s">
        <v>5050</v>
      </c>
      <c r="D965" t="s">
        <v>5051</v>
      </c>
      <c r="E965">
        <v>4</v>
      </c>
      <c r="F965" t="s">
        <v>165</v>
      </c>
      <c r="G965">
        <v>20010902</v>
      </c>
      <c r="H965" t="s">
        <v>5052</v>
      </c>
      <c r="I965" t="s">
        <v>1673</v>
      </c>
      <c r="J965" t="s">
        <v>1317</v>
      </c>
      <c r="K965" t="s">
        <v>72</v>
      </c>
      <c r="M965" s="32">
        <f>IFERROR(IF($B965="","",INDEX(所属情報!$E:$E,MATCH($A965,所属情報!$A:$A,0))),"")</f>
        <v>490051</v>
      </c>
      <c r="N965" s="175" t="str">
        <f t="shared" si="45"/>
        <v>奥村　涼介 (4)</v>
      </c>
      <c r="O965" s="32" t="str">
        <f t="shared" si="46"/>
        <v>ｵｸﾑﾗ ﾘｮｳｽｹ</v>
      </c>
      <c r="P965" s="175" t="str">
        <f t="shared" si="47"/>
        <v>OKUMURA Ryosuke (01)</v>
      </c>
      <c r="Q965" s="175" t="str">
        <f>IFERROR(IF($F965="","",INDEX(リスト!$AL:$AL,MATCH($F965,リスト!$AK:$AK,0))),"")</f>
        <v>25</v>
      </c>
      <c r="R965" s="32" t="str">
        <f>IFERROR(IF($K965="","",INDEX(リスト!$AO:$AO,MATCH($K965,リスト!$AN:$AN,0))),"")</f>
        <v>JPN</v>
      </c>
      <c r="S965" s="32" t="str">
        <f>IF($B965="","",RIGHT($G965*1000+100+COUNTIF($G$2:$G965,$G965),9))</f>
        <v>010902101</v>
      </c>
    </row>
    <row r="966" spans="1:19" ht="18" customHeight="1" x14ac:dyDescent="0.55000000000000004">
      <c r="A966" t="s">
        <v>875</v>
      </c>
      <c r="B966">
        <v>965</v>
      </c>
      <c r="C966" t="s">
        <v>5053</v>
      </c>
      <c r="D966" t="s">
        <v>5054</v>
      </c>
      <c r="E966">
        <v>4</v>
      </c>
      <c r="F966" t="s">
        <v>173</v>
      </c>
      <c r="G966">
        <v>20000802</v>
      </c>
      <c r="H966" t="s">
        <v>5055</v>
      </c>
      <c r="I966" t="s">
        <v>5056</v>
      </c>
      <c r="J966" t="s">
        <v>1317</v>
      </c>
      <c r="K966" t="s">
        <v>72</v>
      </c>
      <c r="M966" s="32">
        <f>IFERROR(IF($B966="","",INDEX(所属情報!$E:$E,MATCH($A966,所属情報!$A:$A,0))),"")</f>
        <v>490051</v>
      </c>
      <c r="N966" s="175" t="str">
        <f t="shared" si="45"/>
        <v>海北　遼介 (4)</v>
      </c>
      <c r="O966" s="32" t="str">
        <f t="shared" si="46"/>
        <v>ｶｲｷﾀ ﾘｮｳｽｹ</v>
      </c>
      <c r="P966" s="175" t="str">
        <f t="shared" si="47"/>
        <v>KAIKITA Ryosuke (00)</v>
      </c>
      <c r="Q966" s="175" t="str">
        <f>IFERROR(IF($F966="","",INDEX(リスト!$AL:$AL,MATCH($F966,リスト!$AK:$AK,0))),"")</f>
        <v>27</v>
      </c>
      <c r="R966" s="32" t="str">
        <f>IFERROR(IF($K966="","",INDEX(リスト!$AO:$AO,MATCH($K966,リスト!$AN:$AN,0))),"")</f>
        <v>JPN</v>
      </c>
      <c r="S966" s="32" t="str">
        <f>IF($B966="","",RIGHT($G966*1000+100+COUNTIF($G$2:$G966,$G966),9))</f>
        <v>000802101</v>
      </c>
    </row>
    <row r="967" spans="1:19" ht="18" customHeight="1" x14ac:dyDescent="0.55000000000000004">
      <c r="A967" t="s">
        <v>875</v>
      </c>
      <c r="B967">
        <v>966</v>
      </c>
      <c r="C967" t="s">
        <v>5057</v>
      </c>
      <c r="D967" t="s">
        <v>5058</v>
      </c>
      <c r="E967">
        <v>4</v>
      </c>
      <c r="F967" t="s">
        <v>149</v>
      </c>
      <c r="G967">
        <v>20000909</v>
      </c>
      <c r="H967" t="s">
        <v>5059</v>
      </c>
      <c r="I967" t="s">
        <v>5060</v>
      </c>
      <c r="J967" t="s">
        <v>5061</v>
      </c>
      <c r="K967" t="s">
        <v>72</v>
      </c>
      <c r="M967" s="32">
        <f>IFERROR(IF($B967="","",INDEX(所属情報!$E:$E,MATCH($A967,所属情報!$A:$A,0))),"")</f>
        <v>490051</v>
      </c>
      <c r="N967" s="175" t="str">
        <f t="shared" si="45"/>
        <v>河田　泰佑 (4)</v>
      </c>
      <c r="O967" s="32" t="str">
        <f t="shared" si="46"/>
        <v>ｶﾜﾀﾞ ﾀｲｽｹ</v>
      </c>
      <c r="P967" s="175" t="str">
        <f t="shared" si="47"/>
        <v>KAWADA Taisuke (00)</v>
      </c>
      <c r="Q967" s="175" t="str">
        <f>IFERROR(IF($F967="","",INDEX(リスト!$AL:$AL,MATCH($F967,リスト!$AK:$AK,0))),"")</f>
        <v>21</v>
      </c>
      <c r="R967" s="32" t="str">
        <f>IFERROR(IF($K967="","",INDEX(リスト!$AO:$AO,MATCH($K967,リスト!$AN:$AN,0))),"")</f>
        <v>JPN</v>
      </c>
      <c r="S967" s="32" t="str">
        <f>IF($B967="","",RIGHT($G967*1000+100+COUNTIF($G$2:$G967,$G967),9))</f>
        <v>000909101</v>
      </c>
    </row>
    <row r="968" spans="1:19" ht="18" customHeight="1" x14ac:dyDescent="0.55000000000000004">
      <c r="A968" t="s">
        <v>875</v>
      </c>
      <c r="B968">
        <v>967</v>
      </c>
      <c r="C968" t="s">
        <v>5062</v>
      </c>
      <c r="D968" t="s">
        <v>5063</v>
      </c>
      <c r="E968">
        <v>4</v>
      </c>
      <c r="F968" t="s">
        <v>177</v>
      </c>
      <c r="G968">
        <v>20020120</v>
      </c>
      <c r="H968" t="s">
        <v>5064</v>
      </c>
      <c r="I968" t="s">
        <v>1237</v>
      </c>
      <c r="J968" t="s">
        <v>5065</v>
      </c>
      <c r="K968" t="s">
        <v>72</v>
      </c>
      <c r="M968" s="32">
        <f>IFERROR(IF($B968="","",INDEX(所属情報!$E:$E,MATCH($A968,所属情報!$A:$A,0))),"")</f>
        <v>490051</v>
      </c>
      <c r="N968" s="175" t="str">
        <f t="shared" si="45"/>
        <v>小林　恒方 (4)</v>
      </c>
      <c r="O968" s="32" t="str">
        <f t="shared" si="46"/>
        <v>ｺﾊﾞﾔｼ ﾂﾈﾏｻ</v>
      </c>
      <c r="P968" s="175" t="str">
        <f t="shared" si="47"/>
        <v>KOBAYASHI Tsunemasa (02)</v>
      </c>
      <c r="Q968" s="175" t="str">
        <f>IFERROR(IF($F968="","",INDEX(リスト!$AL:$AL,MATCH($F968,リスト!$AK:$AK,0))),"")</f>
        <v>28</v>
      </c>
      <c r="R968" s="32" t="str">
        <f>IFERROR(IF($K968="","",INDEX(リスト!$AO:$AO,MATCH($K968,リスト!$AN:$AN,0))),"")</f>
        <v>JPN</v>
      </c>
      <c r="S968" s="32" t="str">
        <f>IF($B968="","",RIGHT($G968*1000+100+COUNTIF($G$2:$G968,$G968),9))</f>
        <v>020120103</v>
      </c>
    </row>
    <row r="969" spans="1:19" ht="18" customHeight="1" x14ac:dyDescent="0.55000000000000004">
      <c r="A969" t="s">
        <v>875</v>
      </c>
      <c r="B969">
        <v>968</v>
      </c>
      <c r="C969" t="s">
        <v>5066</v>
      </c>
      <c r="D969" t="s">
        <v>5067</v>
      </c>
      <c r="E969">
        <v>4</v>
      </c>
      <c r="F969" t="s">
        <v>173</v>
      </c>
      <c r="G969">
        <v>20010522</v>
      </c>
      <c r="H969" t="s">
        <v>5068</v>
      </c>
      <c r="I969" t="s">
        <v>5069</v>
      </c>
      <c r="J969" t="s">
        <v>5070</v>
      </c>
      <c r="K969" t="s">
        <v>72</v>
      </c>
      <c r="M969" s="32">
        <f>IFERROR(IF($B969="","",INDEX(所属情報!$E:$E,MATCH($A969,所属情報!$A:$A,0))),"")</f>
        <v>490051</v>
      </c>
      <c r="N969" s="175" t="str">
        <f t="shared" si="45"/>
        <v>佐伯　有輝人 (4)</v>
      </c>
      <c r="O969" s="32" t="str">
        <f t="shared" si="46"/>
        <v>ｻｴｷ ﾕｷﾄ</v>
      </c>
      <c r="P969" s="175" t="str">
        <f t="shared" si="47"/>
        <v>SAEKI Yukito (01)</v>
      </c>
      <c r="Q969" s="175" t="str">
        <f>IFERROR(IF($F969="","",INDEX(リスト!$AL:$AL,MATCH($F969,リスト!$AK:$AK,0))),"")</f>
        <v>27</v>
      </c>
      <c r="R969" s="32" t="str">
        <f>IFERROR(IF($K969="","",INDEX(リスト!$AO:$AO,MATCH($K969,リスト!$AN:$AN,0))),"")</f>
        <v>JPN</v>
      </c>
      <c r="S969" s="32" t="str">
        <f>IF($B969="","",RIGHT($G969*1000+100+COUNTIF($G$2:$G969,$G969),9))</f>
        <v>010522101</v>
      </c>
    </row>
    <row r="970" spans="1:19" ht="18" customHeight="1" x14ac:dyDescent="0.55000000000000004">
      <c r="A970" t="s">
        <v>875</v>
      </c>
      <c r="B970">
        <v>969</v>
      </c>
      <c r="C970" t="s">
        <v>5071</v>
      </c>
      <c r="D970" t="s">
        <v>5072</v>
      </c>
      <c r="E970">
        <v>4</v>
      </c>
      <c r="F970" t="s">
        <v>173</v>
      </c>
      <c r="G970">
        <v>20010406</v>
      </c>
      <c r="H970" t="s">
        <v>5073</v>
      </c>
      <c r="I970" t="s">
        <v>1316</v>
      </c>
      <c r="J970" t="s">
        <v>1223</v>
      </c>
      <c r="K970" t="s">
        <v>72</v>
      </c>
      <c r="M970" s="32">
        <f>IFERROR(IF($B970="","",INDEX(所属情報!$E:$E,MATCH($A970,所属情報!$A:$A,0))),"")</f>
        <v>490051</v>
      </c>
      <c r="N970" s="175" t="str">
        <f t="shared" si="45"/>
        <v>佐藤　優樹 (4)</v>
      </c>
      <c r="O970" s="32" t="str">
        <f t="shared" si="46"/>
        <v>ｻﾄｳ ﾕｳｷ</v>
      </c>
      <c r="P970" s="175" t="str">
        <f t="shared" si="47"/>
        <v>SATO Yuki (01)</v>
      </c>
      <c r="Q970" s="175" t="str">
        <f>IFERROR(IF($F970="","",INDEX(リスト!$AL:$AL,MATCH($F970,リスト!$AK:$AK,0))),"")</f>
        <v>27</v>
      </c>
      <c r="R970" s="32" t="str">
        <f>IFERROR(IF($K970="","",INDEX(リスト!$AO:$AO,MATCH($K970,リスト!$AN:$AN,0))),"")</f>
        <v>JPN</v>
      </c>
      <c r="S970" s="32" t="str">
        <f>IF($B970="","",RIGHT($G970*1000+100+COUNTIF($G$2:$G970,$G970),9))</f>
        <v>010406101</v>
      </c>
    </row>
    <row r="971" spans="1:19" ht="18" customHeight="1" x14ac:dyDescent="0.55000000000000004">
      <c r="A971" t="s">
        <v>875</v>
      </c>
      <c r="B971">
        <v>970</v>
      </c>
      <c r="C971" t="s">
        <v>5074</v>
      </c>
      <c r="D971" t="s">
        <v>5075</v>
      </c>
      <c r="E971">
        <v>4</v>
      </c>
      <c r="F971" t="s">
        <v>173</v>
      </c>
      <c r="G971">
        <v>20010825</v>
      </c>
      <c r="H971" t="s">
        <v>5076</v>
      </c>
      <c r="I971" t="s">
        <v>1316</v>
      </c>
      <c r="J971" t="s">
        <v>1795</v>
      </c>
      <c r="K971" t="s">
        <v>72</v>
      </c>
      <c r="M971" s="32">
        <f>IFERROR(IF($B971="","",INDEX(所属情報!$E:$E,MATCH($A971,所属情報!$A:$A,0))),"")</f>
        <v>490051</v>
      </c>
      <c r="N971" s="175" t="str">
        <f t="shared" si="45"/>
        <v>佐藤　耀介 (4)</v>
      </c>
      <c r="O971" s="32" t="str">
        <f t="shared" si="46"/>
        <v>ｻﾄｳ ﾖｳｽｹ</v>
      </c>
      <c r="P971" s="175" t="str">
        <f t="shared" si="47"/>
        <v>SATO Yosuke (01)</v>
      </c>
      <c r="Q971" s="175" t="str">
        <f>IFERROR(IF($F971="","",INDEX(リスト!$AL:$AL,MATCH($F971,リスト!$AK:$AK,0))),"")</f>
        <v>27</v>
      </c>
      <c r="R971" s="32" t="str">
        <f>IFERROR(IF($K971="","",INDEX(リスト!$AO:$AO,MATCH($K971,リスト!$AN:$AN,0))),"")</f>
        <v>JPN</v>
      </c>
      <c r="S971" s="32" t="str">
        <f>IF($B971="","",RIGHT($G971*1000+100+COUNTIF($G$2:$G971,$G971),9))</f>
        <v>010825103</v>
      </c>
    </row>
    <row r="972" spans="1:19" ht="18" customHeight="1" x14ac:dyDescent="0.55000000000000004">
      <c r="A972" t="s">
        <v>875</v>
      </c>
      <c r="B972">
        <v>971</v>
      </c>
      <c r="C972" t="s">
        <v>5077</v>
      </c>
      <c r="D972" t="s">
        <v>5078</v>
      </c>
      <c r="E972">
        <v>4</v>
      </c>
      <c r="F972" t="s">
        <v>181</v>
      </c>
      <c r="G972">
        <v>20020205</v>
      </c>
      <c r="H972" t="s">
        <v>5079</v>
      </c>
      <c r="I972" t="s">
        <v>5080</v>
      </c>
      <c r="J972" t="s">
        <v>1193</v>
      </c>
      <c r="K972" t="s">
        <v>72</v>
      </c>
      <c r="M972" s="32">
        <f>IFERROR(IF($B972="","",INDEX(所属情報!$E:$E,MATCH($A972,所属情報!$A:$A,0))),"")</f>
        <v>490051</v>
      </c>
      <c r="N972" s="175" t="str">
        <f t="shared" si="45"/>
        <v>谷河　幸祐 (4)</v>
      </c>
      <c r="O972" s="32" t="str">
        <f t="shared" si="46"/>
        <v>ﾀﾆｶﾜ ｺｳｽｹ</v>
      </c>
      <c r="P972" s="175" t="str">
        <f t="shared" si="47"/>
        <v>TANIKAWA Kosuke (02)</v>
      </c>
      <c r="Q972" s="175" t="str">
        <f>IFERROR(IF($F972="","",INDEX(リスト!$AL:$AL,MATCH($F972,リスト!$AK:$AK,0))),"")</f>
        <v>29</v>
      </c>
      <c r="R972" s="32" t="str">
        <f>IFERROR(IF($K972="","",INDEX(リスト!$AO:$AO,MATCH($K972,リスト!$AN:$AN,0))),"")</f>
        <v>JPN</v>
      </c>
      <c r="S972" s="32" t="str">
        <f>IF($B972="","",RIGHT($G972*1000+100+COUNTIF($G$2:$G972,$G972),9))</f>
        <v>020205101</v>
      </c>
    </row>
    <row r="973" spans="1:19" ht="18" customHeight="1" x14ac:dyDescent="0.55000000000000004">
      <c r="A973" t="s">
        <v>875</v>
      </c>
      <c r="B973">
        <v>972</v>
      </c>
      <c r="C973" t="s">
        <v>5081</v>
      </c>
      <c r="D973" t="s">
        <v>5082</v>
      </c>
      <c r="E973">
        <v>4</v>
      </c>
      <c r="F973" t="s">
        <v>129</v>
      </c>
      <c r="G973">
        <v>20010522</v>
      </c>
      <c r="H973" t="s">
        <v>5083</v>
      </c>
      <c r="I973" t="s">
        <v>5084</v>
      </c>
      <c r="J973" t="s">
        <v>1485</v>
      </c>
      <c r="K973" t="s">
        <v>72</v>
      </c>
      <c r="M973" s="32">
        <f>IFERROR(IF($B973="","",INDEX(所属情報!$E:$E,MATCH($A973,所属情報!$A:$A,0))),"")</f>
        <v>490051</v>
      </c>
      <c r="N973" s="175" t="str">
        <f t="shared" si="45"/>
        <v>土原　優太 (4)</v>
      </c>
      <c r="O973" s="32" t="str">
        <f t="shared" si="46"/>
        <v>ﾂﾁﾊﾗ ﾕｳﾀ</v>
      </c>
      <c r="P973" s="175" t="str">
        <f t="shared" si="47"/>
        <v>TSUCHIHARA Yuta (01)</v>
      </c>
      <c r="Q973" s="175" t="str">
        <f>IFERROR(IF($F973="","",INDEX(リスト!$AL:$AL,MATCH($F973,リスト!$AK:$AK,0))),"")</f>
        <v>16</v>
      </c>
      <c r="R973" s="32" t="str">
        <f>IFERROR(IF($K973="","",INDEX(リスト!$AO:$AO,MATCH($K973,リスト!$AN:$AN,0))),"")</f>
        <v>JPN</v>
      </c>
      <c r="S973" s="32" t="str">
        <f>IF($B973="","",RIGHT($G973*1000+100+COUNTIF($G$2:$G973,$G973),9))</f>
        <v>010522102</v>
      </c>
    </row>
    <row r="974" spans="1:19" ht="18" customHeight="1" x14ac:dyDescent="0.55000000000000004">
      <c r="A974" t="s">
        <v>875</v>
      </c>
      <c r="B974">
        <v>973</v>
      </c>
      <c r="C974" t="s">
        <v>5085</v>
      </c>
      <c r="D974" t="s">
        <v>5086</v>
      </c>
      <c r="E974">
        <v>4</v>
      </c>
      <c r="F974" t="s">
        <v>173</v>
      </c>
      <c r="G974">
        <v>20010808</v>
      </c>
      <c r="H974" t="s">
        <v>5087</v>
      </c>
      <c r="I974" t="s">
        <v>3720</v>
      </c>
      <c r="J974" t="s">
        <v>5088</v>
      </c>
      <c r="K974" t="s">
        <v>72</v>
      </c>
      <c r="M974" s="32">
        <f>IFERROR(IF($B974="","",INDEX(所属情報!$E:$E,MATCH($A974,所属情報!$A:$A,0))),"")</f>
        <v>490051</v>
      </c>
      <c r="N974" s="175" t="str">
        <f t="shared" si="45"/>
        <v>冨田　和道 (4)</v>
      </c>
      <c r="O974" s="32" t="str">
        <f t="shared" si="46"/>
        <v>ﾄﾐﾀ ｶｽﾞﾐﾁ</v>
      </c>
      <c r="P974" s="175" t="str">
        <f t="shared" si="47"/>
        <v>TOMITA Kazumichi (01)</v>
      </c>
      <c r="Q974" s="175" t="str">
        <f>IFERROR(IF($F974="","",INDEX(リスト!$AL:$AL,MATCH($F974,リスト!$AK:$AK,0))),"")</f>
        <v>27</v>
      </c>
      <c r="R974" s="32" t="str">
        <f>IFERROR(IF($K974="","",INDEX(リスト!$AO:$AO,MATCH($K974,リスト!$AN:$AN,0))),"")</f>
        <v>JPN</v>
      </c>
      <c r="S974" s="32" t="str">
        <f>IF($B974="","",RIGHT($G974*1000+100+COUNTIF($G$2:$G974,$G974),9))</f>
        <v>010808102</v>
      </c>
    </row>
    <row r="975" spans="1:19" ht="18" customHeight="1" x14ac:dyDescent="0.55000000000000004">
      <c r="A975" t="s">
        <v>875</v>
      </c>
      <c r="B975">
        <v>974</v>
      </c>
      <c r="C975" t="s">
        <v>5089</v>
      </c>
      <c r="D975" t="s">
        <v>5090</v>
      </c>
      <c r="E975">
        <v>4</v>
      </c>
      <c r="F975" t="s">
        <v>173</v>
      </c>
      <c r="G975">
        <v>20010423</v>
      </c>
      <c r="H975" t="s">
        <v>5091</v>
      </c>
      <c r="I975" t="s">
        <v>1819</v>
      </c>
      <c r="J975" t="s">
        <v>1193</v>
      </c>
      <c r="K975" t="s">
        <v>72</v>
      </c>
      <c r="M975" s="32">
        <f>IFERROR(IF($B975="","",INDEX(所属情報!$E:$E,MATCH($A975,所属情報!$A:$A,0))),"")</f>
        <v>490051</v>
      </c>
      <c r="N975" s="175" t="str">
        <f t="shared" si="45"/>
        <v>中澤　航介 (4)</v>
      </c>
      <c r="O975" s="32" t="str">
        <f t="shared" si="46"/>
        <v>ﾅｶｻﾞﾜ ｺｳｽｹ</v>
      </c>
      <c r="P975" s="175" t="str">
        <f t="shared" si="47"/>
        <v>NAKAZAWA Kosuke (01)</v>
      </c>
      <c r="Q975" s="175" t="str">
        <f>IFERROR(IF($F975="","",INDEX(リスト!$AL:$AL,MATCH($F975,リスト!$AK:$AK,0))),"")</f>
        <v>27</v>
      </c>
      <c r="R975" s="32" t="str">
        <f>IFERROR(IF($K975="","",INDEX(リスト!$AO:$AO,MATCH($K975,リスト!$AN:$AN,0))),"")</f>
        <v>JPN</v>
      </c>
      <c r="S975" s="32" t="str">
        <f>IF($B975="","",RIGHT($G975*1000+100+COUNTIF($G$2:$G975,$G975),9))</f>
        <v>010423101</v>
      </c>
    </row>
    <row r="976" spans="1:19" ht="18" customHeight="1" x14ac:dyDescent="0.55000000000000004">
      <c r="A976" t="s">
        <v>875</v>
      </c>
      <c r="B976">
        <v>975</v>
      </c>
      <c r="C976" t="s">
        <v>5092</v>
      </c>
      <c r="D976" t="s">
        <v>5093</v>
      </c>
      <c r="E976">
        <v>4</v>
      </c>
      <c r="F976" t="s">
        <v>173</v>
      </c>
      <c r="G976">
        <v>20010828</v>
      </c>
      <c r="H976" t="s">
        <v>5094</v>
      </c>
      <c r="I976" t="s">
        <v>5095</v>
      </c>
      <c r="J976" t="s">
        <v>1641</v>
      </c>
      <c r="K976" t="s">
        <v>72</v>
      </c>
      <c r="M976" s="32">
        <f>IFERROR(IF($B976="","",INDEX(所属情報!$E:$E,MATCH($A976,所属情報!$A:$A,0))),"")</f>
        <v>490051</v>
      </c>
      <c r="N976" s="175" t="str">
        <f t="shared" si="45"/>
        <v>松中　馨大 (4)</v>
      </c>
      <c r="O976" s="32" t="str">
        <f t="shared" si="46"/>
        <v>ﾏﾂﾅｶ ｹｲﾀ</v>
      </c>
      <c r="P976" s="175" t="str">
        <f t="shared" si="47"/>
        <v>MATSUNAKA Keita (01)</v>
      </c>
      <c r="Q976" s="175" t="str">
        <f>IFERROR(IF($F976="","",INDEX(リスト!$AL:$AL,MATCH($F976,リスト!$AK:$AK,0))),"")</f>
        <v>27</v>
      </c>
      <c r="R976" s="32" t="str">
        <f>IFERROR(IF($K976="","",INDEX(リスト!$AO:$AO,MATCH($K976,リスト!$AN:$AN,0))),"")</f>
        <v>JPN</v>
      </c>
      <c r="S976" s="32" t="str">
        <f>IF($B976="","",RIGHT($G976*1000+100+COUNTIF($G$2:$G976,$G976),9))</f>
        <v>010828104</v>
      </c>
    </row>
    <row r="977" spans="1:19" ht="18" customHeight="1" x14ac:dyDescent="0.55000000000000004">
      <c r="A977" t="s">
        <v>875</v>
      </c>
      <c r="B977">
        <v>976</v>
      </c>
      <c r="C977" t="s">
        <v>5096</v>
      </c>
      <c r="D977" t="s">
        <v>5097</v>
      </c>
      <c r="E977">
        <v>4</v>
      </c>
      <c r="F977" t="s">
        <v>117</v>
      </c>
      <c r="G977">
        <v>20000825</v>
      </c>
      <c r="H977" t="s">
        <v>5098</v>
      </c>
      <c r="I977" t="s">
        <v>5099</v>
      </c>
      <c r="J977" t="s">
        <v>2903</v>
      </c>
      <c r="K977" t="s">
        <v>72</v>
      </c>
      <c r="M977" s="32">
        <f>IFERROR(IF($B977="","",INDEX(所属情報!$E:$E,MATCH($A977,所属情報!$A:$A,0))),"")</f>
        <v>490051</v>
      </c>
      <c r="N977" s="175" t="str">
        <f t="shared" si="45"/>
        <v>矢久保　慧 (4)</v>
      </c>
      <c r="O977" s="32" t="str">
        <f t="shared" si="46"/>
        <v>ﾔｸﾎﾞ ｹｲ</v>
      </c>
      <c r="P977" s="175" t="str">
        <f t="shared" si="47"/>
        <v>YAKUBO Kei (00)</v>
      </c>
      <c r="Q977" s="175" t="str">
        <f>IFERROR(IF($F977="","",INDEX(リスト!$AL:$AL,MATCH($F977,リスト!$AK:$AK,0))),"")</f>
        <v>13</v>
      </c>
      <c r="R977" s="32" t="str">
        <f>IFERROR(IF($K977="","",INDEX(リスト!$AO:$AO,MATCH($K977,リスト!$AN:$AN,0))),"")</f>
        <v>JPN</v>
      </c>
      <c r="S977" s="32" t="str">
        <f>IF($B977="","",RIGHT($G977*1000+100+COUNTIF($G$2:$G977,$G977),9))</f>
        <v>000825101</v>
      </c>
    </row>
    <row r="978" spans="1:19" ht="18" customHeight="1" x14ac:dyDescent="0.55000000000000004">
      <c r="A978" t="s">
        <v>875</v>
      </c>
      <c r="B978">
        <v>977</v>
      </c>
      <c r="C978" t="s">
        <v>5100</v>
      </c>
      <c r="D978" t="s">
        <v>5101</v>
      </c>
      <c r="E978">
        <v>4</v>
      </c>
      <c r="F978" t="s">
        <v>161</v>
      </c>
      <c r="G978">
        <v>20010926</v>
      </c>
      <c r="H978" t="s">
        <v>5102</v>
      </c>
      <c r="I978" t="s">
        <v>1543</v>
      </c>
      <c r="J978" t="s">
        <v>5103</v>
      </c>
      <c r="K978" t="s">
        <v>72</v>
      </c>
      <c r="M978" s="32">
        <f>IFERROR(IF($B978="","",INDEX(所属情報!$E:$E,MATCH($A978,所属情報!$A:$A,0))),"")</f>
        <v>490051</v>
      </c>
      <c r="N978" s="175" t="str">
        <f t="shared" si="45"/>
        <v>山本　崇人 (4)</v>
      </c>
      <c r="O978" s="32" t="str">
        <f t="shared" si="46"/>
        <v>ﾔﾏﾓﾄ ﾀｶﾄ</v>
      </c>
      <c r="P978" s="175" t="str">
        <f t="shared" si="47"/>
        <v>YAMAMOTO Takato (01)</v>
      </c>
      <c r="Q978" s="175" t="str">
        <f>IFERROR(IF($F978="","",INDEX(リスト!$AL:$AL,MATCH($F978,リスト!$AK:$AK,0))),"")</f>
        <v>24</v>
      </c>
      <c r="R978" s="32" t="str">
        <f>IFERROR(IF($K978="","",INDEX(リスト!$AO:$AO,MATCH($K978,リスト!$AN:$AN,0))),"")</f>
        <v>JPN</v>
      </c>
      <c r="S978" s="32" t="str">
        <f>IF($B978="","",RIGHT($G978*1000+100+COUNTIF($G$2:$G978,$G978),9))</f>
        <v>010926102</v>
      </c>
    </row>
    <row r="979" spans="1:19" ht="18" customHeight="1" x14ac:dyDescent="0.55000000000000004">
      <c r="A979" t="s">
        <v>875</v>
      </c>
      <c r="B979">
        <v>978</v>
      </c>
      <c r="C979" t="s">
        <v>5104</v>
      </c>
      <c r="D979" t="s">
        <v>5105</v>
      </c>
      <c r="E979">
        <v>4</v>
      </c>
      <c r="F979" t="s">
        <v>173</v>
      </c>
      <c r="G979">
        <v>20011205</v>
      </c>
      <c r="H979" t="s">
        <v>5106</v>
      </c>
      <c r="I979" t="s">
        <v>5107</v>
      </c>
      <c r="J979" t="s">
        <v>1168</v>
      </c>
      <c r="K979" t="s">
        <v>72</v>
      </c>
      <c r="M979" s="32">
        <f>IFERROR(IF($B979="","",INDEX(所属情報!$E:$E,MATCH($A979,所属情報!$A:$A,0))),"")</f>
        <v>490051</v>
      </c>
      <c r="N979" s="175" t="str">
        <f t="shared" si="45"/>
        <v>杉島　匠 (4)</v>
      </c>
      <c r="O979" s="32" t="str">
        <f t="shared" si="46"/>
        <v>ｽｷﾞｼﾏ ﾀｸﾐ</v>
      </c>
      <c r="P979" s="175" t="str">
        <f t="shared" si="47"/>
        <v>SUGISHIMA Takumi (01)</v>
      </c>
      <c r="Q979" s="175" t="str">
        <f>IFERROR(IF($F979="","",INDEX(リスト!$AL:$AL,MATCH($F979,リスト!$AK:$AK,0))),"")</f>
        <v>27</v>
      </c>
      <c r="R979" s="32" t="str">
        <f>IFERROR(IF($K979="","",INDEX(リスト!$AO:$AO,MATCH($K979,リスト!$AN:$AN,0))),"")</f>
        <v>JPN</v>
      </c>
      <c r="S979" s="32" t="str">
        <f>IF($B979="","",RIGHT($G979*1000+100+COUNTIF($G$2:$G979,$G979),9))</f>
        <v>011205102</v>
      </c>
    </row>
    <row r="980" spans="1:19" ht="18" customHeight="1" x14ac:dyDescent="0.55000000000000004">
      <c r="A980" t="s">
        <v>875</v>
      </c>
      <c r="B980">
        <v>979</v>
      </c>
      <c r="C980" t="s">
        <v>5108</v>
      </c>
      <c r="D980" t="s">
        <v>5109</v>
      </c>
      <c r="E980">
        <v>4</v>
      </c>
      <c r="F980" t="s">
        <v>173</v>
      </c>
      <c r="G980">
        <v>20020220</v>
      </c>
      <c r="H980" t="s">
        <v>5110</v>
      </c>
      <c r="I980" t="s">
        <v>2838</v>
      </c>
      <c r="J980" t="s">
        <v>5111</v>
      </c>
      <c r="K980" t="s">
        <v>72</v>
      </c>
      <c r="M980" s="32">
        <f>IFERROR(IF($B980="","",INDEX(所属情報!$E:$E,MATCH($A980,所属情報!$A:$A,0))),"")</f>
        <v>490051</v>
      </c>
      <c r="N980" s="175" t="str">
        <f t="shared" si="45"/>
        <v>關　憲行 (4)</v>
      </c>
      <c r="O980" s="32" t="str">
        <f t="shared" si="46"/>
        <v>ｾｷ ﾉﾘﾕｷ</v>
      </c>
      <c r="P980" s="175" t="str">
        <f t="shared" si="47"/>
        <v>SEKI Noriyuki (02)</v>
      </c>
      <c r="Q980" s="175" t="str">
        <f>IFERROR(IF($F980="","",INDEX(リスト!$AL:$AL,MATCH($F980,リスト!$AK:$AK,0))),"")</f>
        <v>27</v>
      </c>
      <c r="R980" s="32" t="str">
        <f>IFERROR(IF($K980="","",INDEX(リスト!$AO:$AO,MATCH($K980,リスト!$AN:$AN,0))),"")</f>
        <v>JPN</v>
      </c>
      <c r="S980" s="32" t="str">
        <f>IF($B980="","",RIGHT($G980*1000+100+COUNTIF($G$2:$G980,$G980),9))</f>
        <v>020220101</v>
      </c>
    </row>
    <row r="981" spans="1:19" ht="18" customHeight="1" x14ac:dyDescent="0.55000000000000004">
      <c r="A981" t="s">
        <v>875</v>
      </c>
      <c r="B981">
        <v>980</v>
      </c>
      <c r="C981" t="s">
        <v>5112</v>
      </c>
      <c r="D981" t="s">
        <v>5113</v>
      </c>
      <c r="E981">
        <v>4</v>
      </c>
      <c r="F981" t="s">
        <v>177</v>
      </c>
      <c r="G981">
        <v>20010312</v>
      </c>
      <c r="H981" t="s">
        <v>5114</v>
      </c>
      <c r="I981" t="s">
        <v>5115</v>
      </c>
      <c r="J981" t="s">
        <v>5116</v>
      </c>
      <c r="K981" t="s">
        <v>72</v>
      </c>
      <c r="M981" s="32">
        <f>IFERROR(IF($B981="","",INDEX(所属情報!$E:$E,MATCH($A981,所属情報!$A:$A,0))),"")</f>
        <v>490051</v>
      </c>
      <c r="N981" s="175" t="str">
        <f t="shared" si="45"/>
        <v>田上　陽悠 (4)</v>
      </c>
      <c r="O981" s="32" t="str">
        <f t="shared" si="46"/>
        <v>ﾀｶﾞﾐ ﾊﾙﾋｻ</v>
      </c>
      <c r="P981" s="175" t="str">
        <f t="shared" si="47"/>
        <v>TAGAMI Haruhisa (01)</v>
      </c>
      <c r="Q981" s="175" t="str">
        <f>IFERROR(IF($F981="","",INDEX(リスト!$AL:$AL,MATCH($F981,リスト!$AK:$AK,0))),"")</f>
        <v>28</v>
      </c>
      <c r="R981" s="32" t="str">
        <f>IFERROR(IF($K981="","",INDEX(リスト!$AO:$AO,MATCH($K981,リスト!$AN:$AN,0))),"")</f>
        <v>JPN</v>
      </c>
      <c r="S981" s="32" t="str">
        <f>IF($B981="","",RIGHT($G981*1000+100+COUNTIF($G$2:$G981,$G981),9))</f>
        <v>010312101</v>
      </c>
    </row>
    <row r="982" spans="1:19" ht="18" customHeight="1" x14ac:dyDescent="0.55000000000000004">
      <c r="A982" t="s">
        <v>875</v>
      </c>
      <c r="B982">
        <v>981</v>
      </c>
      <c r="C982" t="s">
        <v>5117</v>
      </c>
      <c r="D982" t="s">
        <v>5118</v>
      </c>
      <c r="E982">
        <v>4</v>
      </c>
      <c r="F982" t="s">
        <v>173</v>
      </c>
      <c r="G982">
        <v>20010531</v>
      </c>
      <c r="H982" t="s">
        <v>5119</v>
      </c>
      <c r="I982" t="s">
        <v>5120</v>
      </c>
      <c r="J982" t="s">
        <v>2246</v>
      </c>
      <c r="K982" t="s">
        <v>72</v>
      </c>
      <c r="M982" s="32">
        <f>IFERROR(IF($B982="","",INDEX(所属情報!$E:$E,MATCH($A982,所属情報!$A:$A,0))),"")</f>
        <v>490051</v>
      </c>
      <c r="N982" s="175" t="str">
        <f t="shared" si="45"/>
        <v>永井　純平 (4)</v>
      </c>
      <c r="O982" s="32" t="str">
        <f t="shared" si="46"/>
        <v>ﾅｶﾞｲ ｼﾞｭﾝﾍﾟｲ</v>
      </c>
      <c r="P982" s="175" t="str">
        <f t="shared" si="47"/>
        <v>NAGAI Jumpei (01)</v>
      </c>
      <c r="Q982" s="175" t="str">
        <f>IFERROR(IF($F982="","",INDEX(リスト!$AL:$AL,MATCH($F982,リスト!$AK:$AK,0))),"")</f>
        <v>27</v>
      </c>
      <c r="R982" s="32" t="str">
        <f>IFERROR(IF($K982="","",INDEX(リスト!$AO:$AO,MATCH($K982,リスト!$AN:$AN,0))),"")</f>
        <v>JPN</v>
      </c>
      <c r="S982" s="32" t="str">
        <f>IF($B982="","",RIGHT($G982*1000+100+COUNTIF($G$2:$G982,$G982),9))</f>
        <v>010531101</v>
      </c>
    </row>
    <row r="983" spans="1:19" ht="18" customHeight="1" x14ac:dyDescent="0.55000000000000004">
      <c r="A983" t="s">
        <v>875</v>
      </c>
      <c r="B983">
        <v>982</v>
      </c>
      <c r="C983" t="s">
        <v>5121</v>
      </c>
      <c r="D983" t="s">
        <v>5122</v>
      </c>
      <c r="E983">
        <v>4</v>
      </c>
      <c r="F983" t="s">
        <v>173</v>
      </c>
      <c r="G983">
        <v>20011023</v>
      </c>
      <c r="H983" t="s">
        <v>5123</v>
      </c>
      <c r="I983" t="s">
        <v>5124</v>
      </c>
      <c r="J983" t="s">
        <v>5125</v>
      </c>
      <c r="K983" t="s">
        <v>72</v>
      </c>
      <c r="M983" s="32">
        <f>IFERROR(IF($B983="","",INDEX(所属情報!$E:$E,MATCH($A983,所属情報!$A:$A,0))),"")</f>
        <v>490051</v>
      </c>
      <c r="N983" s="175" t="str">
        <f t="shared" si="45"/>
        <v>柳下　智史 (4)</v>
      </c>
      <c r="O983" s="32" t="str">
        <f t="shared" si="46"/>
        <v>ﾔｷﾞｼﾀ ﾄﾓｼ</v>
      </c>
      <c r="P983" s="175" t="str">
        <f t="shared" si="47"/>
        <v>YAGISHITA Tomoshi (01)</v>
      </c>
      <c r="Q983" s="175" t="str">
        <f>IFERROR(IF($F983="","",INDEX(リスト!$AL:$AL,MATCH($F983,リスト!$AK:$AK,0))),"")</f>
        <v>27</v>
      </c>
      <c r="R983" s="32" t="str">
        <f>IFERROR(IF($K983="","",INDEX(リスト!$AO:$AO,MATCH($K983,リスト!$AN:$AN,0))),"")</f>
        <v>JPN</v>
      </c>
      <c r="S983" s="32" t="str">
        <f>IF($B983="","",RIGHT($G983*1000+100+COUNTIF($G$2:$G983,$G983),9))</f>
        <v>011023103</v>
      </c>
    </row>
    <row r="984" spans="1:19" ht="18" customHeight="1" x14ac:dyDescent="0.55000000000000004">
      <c r="A984" t="s">
        <v>875</v>
      </c>
      <c r="B984">
        <v>983</v>
      </c>
      <c r="C984" t="s">
        <v>5126</v>
      </c>
      <c r="D984" t="s">
        <v>5127</v>
      </c>
      <c r="E984">
        <v>4</v>
      </c>
      <c r="F984" t="s">
        <v>173</v>
      </c>
      <c r="G984">
        <v>20010316</v>
      </c>
      <c r="H984" t="s">
        <v>5128</v>
      </c>
      <c r="I984" t="s">
        <v>2213</v>
      </c>
      <c r="J984" t="s">
        <v>5129</v>
      </c>
      <c r="K984" t="s">
        <v>72</v>
      </c>
      <c r="M984" s="32">
        <f>IFERROR(IF($B984="","",INDEX(所属情報!$E:$E,MATCH($A984,所属情報!$A:$A,0))),"")</f>
        <v>490051</v>
      </c>
      <c r="N984" s="175" t="str">
        <f t="shared" si="45"/>
        <v>櫻井　綜平 (4)</v>
      </c>
      <c r="O984" s="32" t="str">
        <f t="shared" si="46"/>
        <v>ｻｸﾗｲ ｿｳﾍｲ</v>
      </c>
      <c r="P984" s="175" t="str">
        <f t="shared" si="47"/>
        <v>SAKURAI Sohei (01)</v>
      </c>
      <c r="Q984" s="175" t="str">
        <f>IFERROR(IF($F984="","",INDEX(リスト!$AL:$AL,MATCH($F984,リスト!$AK:$AK,0))),"")</f>
        <v>27</v>
      </c>
      <c r="R984" s="32" t="str">
        <f>IFERROR(IF($K984="","",INDEX(リスト!$AO:$AO,MATCH($K984,リスト!$AN:$AN,0))),"")</f>
        <v>JPN</v>
      </c>
      <c r="S984" s="32" t="str">
        <f>IF($B984="","",RIGHT($G984*1000+100+COUNTIF($G$2:$G984,$G984),9))</f>
        <v>010316101</v>
      </c>
    </row>
    <row r="985" spans="1:19" ht="18" customHeight="1" x14ac:dyDescent="0.55000000000000004">
      <c r="A985" t="s">
        <v>875</v>
      </c>
      <c r="B985">
        <v>984</v>
      </c>
      <c r="C985" t="s">
        <v>5130</v>
      </c>
      <c r="D985" t="s">
        <v>5131</v>
      </c>
      <c r="E985">
        <v>4</v>
      </c>
      <c r="F985" t="s">
        <v>70</v>
      </c>
      <c r="G985">
        <v>20010913</v>
      </c>
      <c r="H985" t="s">
        <v>5132</v>
      </c>
      <c r="I985" t="s">
        <v>5133</v>
      </c>
      <c r="J985" t="s">
        <v>1272</v>
      </c>
      <c r="K985" t="s">
        <v>72</v>
      </c>
      <c r="M985" s="32">
        <f>IFERROR(IF($B985="","",INDEX(所属情報!$E:$E,MATCH($A985,所属情報!$A:$A,0))),"")</f>
        <v>490051</v>
      </c>
      <c r="N985" s="175" t="str">
        <f t="shared" si="45"/>
        <v>桑島　和輝 (4)</v>
      </c>
      <c r="O985" s="32" t="str">
        <f t="shared" si="46"/>
        <v>ｸﾜｼﾞﾏ ｶｽﾞｷ</v>
      </c>
      <c r="P985" s="175" t="str">
        <f t="shared" si="47"/>
        <v>KUWAJIMA Kazuki (01)</v>
      </c>
      <c r="Q985" s="175" t="str">
        <f>IFERROR(IF($F985="","",INDEX(リスト!$AL:$AL,MATCH($F985,リスト!$AK:$AK,0))),"")</f>
        <v>01</v>
      </c>
      <c r="R985" s="32" t="str">
        <f>IFERROR(IF($K985="","",INDEX(リスト!$AO:$AO,MATCH($K985,リスト!$AN:$AN,0))),"")</f>
        <v>JPN</v>
      </c>
      <c r="S985" s="32" t="str">
        <f>IF($B985="","",RIGHT($G985*1000+100+COUNTIF($G$2:$G985,$G985),9))</f>
        <v>010913102</v>
      </c>
    </row>
    <row r="986" spans="1:19" ht="18" customHeight="1" x14ac:dyDescent="0.55000000000000004">
      <c r="A986" t="s">
        <v>875</v>
      </c>
      <c r="B986">
        <v>985</v>
      </c>
      <c r="C986" t="s">
        <v>5134</v>
      </c>
      <c r="D986" t="s">
        <v>5135</v>
      </c>
      <c r="E986">
        <v>4</v>
      </c>
      <c r="F986" t="s">
        <v>169</v>
      </c>
      <c r="G986">
        <v>20001208</v>
      </c>
      <c r="H986" t="s">
        <v>5136</v>
      </c>
      <c r="I986" t="s">
        <v>1232</v>
      </c>
      <c r="J986" t="s">
        <v>1884</v>
      </c>
      <c r="K986" t="s">
        <v>72</v>
      </c>
      <c r="M986" s="32">
        <f>IFERROR(IF($B986="","",INDEX(所属情報!$E:$E,MATCH($A986,所属情報!$A:$A,0))),"")</f>
        <v>490051</v>
      </c>
      <c r="N986" s="175" t="str">
        <f t="shared" si="45"/>
        <v>中村　拓矢 (4)</v>
      </c>
      <c r="O986" s="32" t="str">
        <f t="shared" si="46"/>
        <v>ﾅｶﾑﾗ ﾀｸﾔ</v>
      </c>
      <c r="P986" s="175" t="str">
        <f t="shared" si="47"/>
        <v>NAKAMURA Takuya (00)</v>
      </c>
      <c r="Q986" s="175" t="str">
        <f>IFERROR(IF($F986="","",INDEX(リスト!$AL:$AL,MATCH($F986,リスト!$AK:$AK,0))),"")</f>
        <v>26</v>
      </c>
      <c r="R986" s="32" t="str">
        <f>IFERROR(IF($K986="","",INDEX(リスト!$AO:$AO,MATCH($K986,リスト!$AN:$AN,0))),"")</f>
        <v>JPN</v>
      </c>
      <c r="S986" s="32" t="str">
        <f>IF($B986="","",RIGHT($G986*1000+100+COUNTIF($G$2:$G986,$G986),9))</f>
        <v>001208101</v>
      </c>
    </row>
    <row r="987" spans="1:19" ht="18" customHeight="1" x14ac:dyDescent="0.55000000000000004">
      <c r="A987" t="s">
        <v>875</v>
      </c>
      <c r="B987">
        <v>986</v>
      </c>
      <c r="C987" t="s">
        <v>5137</v>
      </c>
      <c r="D987" t="s">
        <v>5138</v>
      </c>
      <c r="E987">
        <v>3</v>
      </c>
      <c r="F987" t="s">
        <v>173</v>
      </c>
      <c r="G987">
        <v>20020407</v>
      </c>
      <c r="H987" t="s">
        <v>5139</v>
      </c>
      <c r="I987" t="s">
        <v>5140</v>
      </c>
      <c r="J987" t="s">
        <v>2188</v>
      </c>
      <c r="K987" t="s">
        <v>72</v>
      </c>
      <c r="M987" s="32">
        <f>IFERROR(IF($B987="","",INDEX(所属情報!$E:$E,MATCH($A987,所属情報!$A:$A,0))),"")</f>
        <v>490051</v>
      </c>
      <c r="N987" s="175" t="str">
        <f t="shared" si="45"/>
        <v>赤峰　健斗 (3)</v>
      </c>
      <c r="O987" s="32" t="str">
        <f t="shared" si="46"/>
        <v>ｱｶﾐﾈ ｹﾝﾄ</v>
      </c>
      <c r="P987" s="175" t="str">
        <f t="shared" si="47"/>
        <v>AKAMINE Kento (02)</v>
      </c>
      <c r="Q987" s="175" t="str">
        <f>IFERROR(IF($F987="","",INDEX(リスト!$AL:$AL,MATCH($F987,リスト!$AK:$AK,0))),"")</f>
        <v>27</v>
      </c>
      <c r="R987" s="32" t="str">
        <f>IFERROR(IF($K987="","",INDEX(リスト!$AO:$AO,MATCH($K987,リスト!$AN:$AN,0))),"")</f>
        <v>JPN</v>
      </c>
      <c r="S987" s="32" t="str">
        <f>IF($B987="","",RIGHT($G987*1000+100+COUNTIF($G$2:$G987,$G987),9))</f>
        <v>020407102</v>
      </c>
    </row>
    <row r="988" spans="1:19" ht="18" customHeight="1" x14ac:dyDescent="0.55000000000000004">
      <c r="A988" t="s">
        <v>875</v>
      </c>
      <c r="B988">
        <v>987</v>
      </c>
      <c r="C988" t="s">
        <v>5141</v>
      </c>
      <c r="D988" t="s">
        <v>5142</v>
      </c>
      <c r="E988">
        <v>3</v>
      </c>
      <c r="F988" t="s">
        <v>121</v>
      </c>
      <c r="G988">
        <v>20020806</v>
      </c>
      <c r="H988" t="s">
        <v>5143</v>
      </c>
      <c r="I988" t="s">
        <v>2646</v>
      </c>
      <c r="J988" t="s">
        <v>1969</v>
      </c>
      <c r="K988" t="s">
        <v>72</v>
      </c>
      <c r="M988" s="32">
        <f>IFERROR(IF($B988="","",INDEX(所属情報!$E:$E,MATCH($A988,所属情報!$A:$A,0))),"")</f>
        <v>490051</v>
      </c>
      <c r="N988" s="175" t="str">
        <f t="shared" si="45"/>
        <v>菊池　太賀 (3)</v>
      </c>
      <c r="O988" s="32" t="str">
        <f t="shared" si="46"/>
        <v>ｷｸﾁ ﾀｲｶﾞ</v>
      </c>
      <c r="P988" s="175" t="str">
        <f t="shared" si="47"/>
        <v>KIKUCHI Taiga (02)</v>
      </c>
      <c r="Q988" s="175" t="str">
        <f>IFERROR(IF($F988="","",INDEX(リスト!$AL:$AL,MATCH($F988,リスト!$AK:$AK,0))),"")</f>
        <v>14</v>
      </c>
      <c r="R988" s="32" t="str">
        <f>IFERROR(IF($K988="","",INDEX(リスト!$AO:$AO,MATCH($K988,リスト!$AN:$AN,0))),"")</f>
        <v>JPN</v>
      </c>
      <c r="S988" s="32" t="str">
        <f>IF($B988="","",RIGHT($G988*1000+100+COUNTIF($G$2:$G988,$G988),9))</f>
        <v>020806101</v>
      </c>
    </row>
    <row r="989" spans="1:19" ht="18" customHeight="1" x14ac:dyDescent="0.55000000000000004">
      <c r="A989" t="s">
        <v>875</v>
      </c>
      <c r="B989">
        <v>988</v>
      </c>
      <c r="C989" t="s">
        <v>5144</v>
      </c>
      <c r="D989" t="s">
        <v>5145</v>
      </c>
      <c r="E989">
        <v>3</v>
      </c>
      <c r="F989" t="s">
        <v>177</v>
      </c>
      <c r="G989">
        <v>20020804</v>
      </c>
      <c r="H989" t="s">
        <v>5146</v>
      </c>
      <c r="I989" t="s">
        <v>1493</v>
      </c>
      <c r="J989" t="s">
        <v>4202</v>
      </c>
      <c r="K989" t="s">
        <v>72</v>
      </c>
      <c r="M989" s="32">
        <f>IFERROR(IF($B989="","",INDEX(所属情報!$E:$E,MATCH($A989,所属情報!$A:$A,0))),"")</f>
        <v>490051</v>
      </c>
      <c r="N989" s="175" t="str">
        <f t="shared" si="45"/>
        <v>山田　大夢 (3)</v>
      </c>
      <c r="O989" s="32" t="str">
        <f t="shared" si="46"/>
        <v>ﾔﾏﾀﾞ ﾋﾛﾑ</v>
      </c>
      <c r="P989" s="175" t="str">
        <f t="shared" si="47"/>
        <v>YAMADA Hiromu (02)</v>
      </c>
      <c r="Q989" s="175" t="str">
        <f>IFERROR(IF($F989="","",INDEX(リスト!$AL:$AL,MATCH($F989,リスト!$AK:$AK,0))),"")</f>
        <v>28</v>
      </c>
      <c r="R989" s="32" t="str">
        <f>IFERROR(IF($K989="","",INDEX(リスト!$AO:$AO,MATCH($K989,リスト!$AN:$AN,0))),"")</f>
        <v>JPN</v>
      </c>
      <c r="S989" s="32" t="str">
        <f>IF($B989="","",RIGHT($G989*1000+100+COUNTIF($G$2:$G989,$G989),9))</f>
        <v>020804101</v>
      </c>
    </row>
    <row r="990" spans="1:19" ht="18" customHeight="1" x14ac:dyDescent="0.55000000000000004">
      <c r="A990" t="s">
        <v>875</v>
      </c>
      <c r="B990">
        <v>989</v>
      </c>
      <c r="C990" t="s">
        <v>5147</v>
      </c>
      <c r="D990" t="s">
        <v>5148</v>
      </c>
      <c r="E990">
        <v>3</v>
      </c>
      <c r="F990" t="s">
        <v>181</v>
      </c>
      <c r="G990">
        <v>20010515</v>
      </c>
      <c r="H990" t="s">
        <v>5149</v>
      </c>
      <c r="I990" t="s">
        <v>5150</v>
      </c>
      <c r="J990" t="s">
        <v>1889</v>
      </c>
      <c r="K990" t="s">
        <v>72</v>
      </c>
      <c r="M990" s="32">
        <f>IFERROR(IF($B990="","",INDEX(所属情報!$E:$E,MATCH($A990,所属情報!$A:$A,0))),"")</f>
        <v>490051</v>
      </c>
      <c r="N990" s="175" t="str">
        <f t="shared" si="45"/>
        <v>西岡田　航大 (3)</v>
      </c>
      <c r="O990" s="32" t="str">
        <f t="shared" si="46"/>
        <v>ﾆｼｵｶﾀﾞ ｺｳﾀﾞｲ</v>
      </c>
      <c r="P990" s="175" t="str">
        <f t="shared" si="47"/>
        <v>NISHIOKADA Kodai (01)</v>
      </c>
      <c r="Q990" s="175" t="str">
        <f>IFERROR(IF($F990="","",INDEX(リスト!$AL:$AL,MATCH($F990,リスト!$AK:$AK,0))),"")</f>
        <v>29</v>
      </c>
      <c r="R990" s="32" t="str">
        <f>IFERROR(IF($K990="","",INDEX(リスト!$AO:$AO,MATCH($K990,リスト!$AN:$AN,0))),"")</f>
        <v>JPN</v>
      </c>
      <c r="S990" s="32" t="str">
        <f>IF($B990="","",RIGHT($G990*1000+100+COUNTIF($G$2:$G990,$G990),9))</f>
        <v>010515103</v>
      </c>
    </row>
    <row r="991" spans="1:19" ht="18" customHeight="1" x14ac:dyDescent="0.55000000000000004">
      <c r="A991" t="s">
        <v>875</v>
      </c>
      <c r="B991">
        <v>990</v>
      </c>
      <c r="C991" t="s">
        <v>5151</v>
      </c>
      <c r="D991" t="s">
        <v>5152</v>
      </c>
      <c r="E991">
        <v>3</v>
      </c>
      <c r="F991" t="s">
        <v>173</v>
      </c>
      <c r="G991">
        <v>20020919</v>
      </c>
      <c r="H991" t="s">
        <v>5153</v>
      </c>
      <c r="I991" t="s">
        <v>4896</v>
      </c>
      <c r="J991" t="s">
        <v>1714</v>
      </c>
      <c r="K991" t="s">
        <v>72</v>
      </c>
      <c r="M991" s="32">
        <f>IFERROR(IF($B991="","",INDEX(所属情報!$E:$E,MATCH($A991,所属情報!$A:$A,0))),"")</f>
        <v>490051</v>
      </c>
      <c r="N991" s="175" t="str">
        <f t="shared" si="45"/>
        <v>武田　博樹 (3)</v>
      </c>
      <c r="O991" s="32" t="str">
        <f t="shared" si="46"/>
        <v>ﾀｹﾀﾞ ﾋﾛｷ</v>
      </c>
      <c r="P991" s="175" t="str">
        <f t="shared" si="47"/>
        <v>TAKEDA Hiroki (02)</v>
      </c>
      <c r="Q991" s="175" t="str">
        <f>IFERROR(IF($F991="","",INDEX(リスト!$AL:$AL,MATCH($F991,リスト!$AK:$AK,0))),"")</f>
        <v>27</v>
      </c>
      <c r="R991" s="32" t="str">
        <f>IFERROR(IF($K991="","",INDEX(リスト!$AO:$AO,MATCH($K991,リスト!$AN:$AN,0))),"")</f>
        <v>JPN</v>
      </c>
      <c r="S991" s="32" t="str">
        <f>IF($B991="","",RIGHT($G991*1000+100+COUNTIF($G$2:$G991,$G991),9))</f>
        <v>020919101</v>
      </c>
    </row>
    <row r="992" spans="1:19" ht="18" customHeight="1" x14ac:dyDescent="0.55000000000000004">
      <c r="A992" t="s">
        <v>875</v>
      </c>
      <c r="B992">
        <v>991</v>
      </c>
      <c r="C992" t="s">
        <v>5154</v>
      </c>
      <c r="D992" t="s">
        <v>5155</v>
      </c>
      <c r="E992">
        <v>3</v>
      </c>
      <c r="F992" t="s">
        <v>173</v>
      </c>
      <c r="G992">
        <v>20010805</v>
      </c>
      <c r="H992" t="s">
        <v>5156</v>
      </c>
      <c r="I992" t="s">
        <v>5157</v>
      </c>
      <c r="J992" t="s">
        <v>1714</v>
      </c>
      <c r="K992" t="s">
        <v>72</v>
      </c>
      <c r="M992" s="32">
        <f>IFERROR(IF($B992="","",INDEX(所属情報!$E:$E,MATCH($A992,所属情報!$A:$A,0))),"")</f>
        <v>490051</v>
      </c>
      <c r="N992" s="175" t="str">
        <f t="shared" si="45"/>
        <v>沖田　啓紀 (3)</v>
      </c>
      <c r="O992" s="32" t="str">
        <f t="shared" si="46"/>
        <v>ｵｷﾀ ﾋﾛｷ</v>
      </c>
      <c r="P992" s="175" t="str">
        <f t="shared" si="47"/>
        <v>OKITA Hiroki (01)</v>
      </c>
      <c r="Q992" s="175" t="str">
        <f>IFERROR(IF($F992="","",INDEX(リスト!$AL:$AL,MATCH($F992,リスト!$AK:$AK,0))),"")</f>
        <v>27</v>
      </c>
      <c r="R992" s="32" t="str">
        <f>IFERROR(IF($K992="","",INDEX(リスト!$AO:$AO,MATCH($K992,リスト!$AN:$AN,0))),"")</f>
        <v>JPN</v>
      </c>
      <c r="S992" s="32" t="str">
        <f>IF($B992="","",RIGHT($G992*1000+100+COUNTIF($G$2:$G992,$G992),9))</f>
        <v>010805101</v>
      </c>
    </row>
    <row r="993" spans="1:19" ht="18" customHeight="1" x14ac:dyDescent="0.55000000000000004">
      <c r="A993" t="s">
        <v>875</v>
      </c>
      <c r="B993">
        <v>992</v>
      </c>
      <c r="C993" t="s">
        <v>5158</v>
      </c>
      <c r="D993" t="s">
        <v>5159</v>
      </c>
      <c r="E993">
        <v>3</v>
      </c>
      <c r="F993" t="s">
        <v>177</v>
      </c>
      <c r="G993">
        <v>20020724</v>
      </c>
      <c r="H993" t="s">
        <v>5160</v>
      </c>
      <c r="I993" t="s">
        <v>5161</v>
      </c>
      <c r="J993" t="s">
        <v>1322</v>
      </c>
      <c r="K993" t="s">
        <v>72</v>
      </c>
      <c r="M993" s="32">
        <f>IFERROR(IF($B993="","",INDEX(所属情報!$E:$E,MATCH($A993,所属情報!$A:$A,0))),"")</f>
        <v>490051</v>
      </c>
      <c r="N993" s="175" t="str">
        <f t="shared" si="45"/>
        <v>梅田　光太朗 (3)</v>
      </c>
      <c r="O993" s="32" t="str">
        <f t="shared" si="46"/>
        <v>ｳﾒﾀﾞ ｺｳﾀﾛｳ</v>
      </c>
      <c r="P993" s="175" t="str">
        <f t="shared" si="47"/>
        <v>UMEDA Kotaro (02)</v>
      </c>
      <c r="Q993" s="175" t="str">
        <f>IFERROR(IF($F993="","",INDEX(リスト!$AL:$AL,MATCH($F993,リスト!$AK:$AK,0))),"")</f>
        <v>28</v>
      </c>
      <c r="R993" s="32" t="str">
        <f>IFERROR(IF($K993="","",INDEX(リスト!$AO:$AO,MATCH($K993,リスト!$AN:$AN,0))),"")</f>
        <v>JPN</v>
      </c>
      <c r="S993" s="32" t="str">
        <f>IF($B993="","",RIGHT($G993*1000+100+COUNTIF($G$2:$G993,$G993),9))</f>
        <v>020724101</v>
      </c>
    </row>
    <row r="994" spans="1:19" ht="18" customHeight="1" x14ac:dyDescent="0.55000000000000004">
      <c r="A994" t="s">
        <v>875</v>
      </c>
      <c r="B994">
        <v>993</v>
      </c>
      <c r="C994" t="s">
        <v>5162</v>
      </c>
      <c r="D994" t="s">
        <v>5163</v>
      </c>
      <c r="E994">
        <v>3</v>
      </c>
      <c r="F994" t="s">
        <v>177</v>
      </c>
      <c r="G994">
        <v>20020908</v>
      </c>
      <c r="H994" t="s">
        <v>5164</v>
      </c>
      <c r="I994" t="s">
        <v>1475</v>
      </c>
      <c r="J994" t="s">
        <v>1651</v>
      </c>
      <c r="K994" t="s">
        <v>72</v>
      </c>
      <c r="M994" s="32">
        <f>IFERROR(IF($B994="","",INDEX(所属情報!$E:$E,MATCH($A994,所属情報!$A:$A,0))),"")</f>
        <v>490051</v>
      </c>
      <c r="N994" s="175" t="str">
        <f t="shared" si="45"/>
        <v>中井　颯人 (3)</v>
      </c>
      <c r="O994" s="32" t="str">
        <f t="shared" si="46"/>
        <v>ﾅｶｲ ﾊﾔﾄ</v>
      </c>
      <c r="P994" s="175" t="str">
        <f t="shared" si="47"/>
        <v>NAKAI Hayato (02)</v>
      </c>
      <c r="Q994" s="175" t="str">
        <f>IFERROR(IF($F994="","",INDEX(リスト!$AL:$AL,MATCH($F994,リスト!$AK:$AK,0))),"")</f>
        <v>28</v>
      </c>
      <c r="R994" s="32" t="str">
        <f>IFERROR(IF($K994="","",INDEX(リスト!$AO:$AO,MATCH($K994,リスト!$AN:$AN,0))),"")</f>
        <v>JPN</v>
      </c>
      <c r="S994" s="32" t="str">
        <f>IF($B994="","",RIGHT($G994*1000+100+COUNTIF($G$2:$G994,$G994),9))</f>
        <v>020908102</v>
      </c>
    </row>
    <row r="995" spans="1:19" ht="18" customHeight="1" x14ac:dyDescent="0.55000000000000004">
      <c r="A995" t="s">
        <v>875</v>
      </c>
      <c r="B995">
        <v>994</v>
      </c>
      <c r="C995" t="s">
        <v>5165</v>
      </c>
      <c r="D995" t="s">
        <v>5166</v>
      </c>
      <c r="E995">
        <v>3</v>
      </c>
      <c r="F995" t="s">
        <v>177</v>
      </c>
      <c r="G995">
        <v>20020407</v>
      </c>
      <c r="H995" t="s">
        <v>5167</v>
      </c>
      <c r="I995" t="s">
        <v>4913</v>
      </c>
      <c r="J995" t="s">
        <v>5168</v>
      </c>
      <c r="K995" t="s">
        <v>72</v>
      </c>
      <c r="M995" s="32">
        <f>IFERROR(IF($B995="","",INDEX(所属情報!$E:$E,MATCH($A995,所属情報!$A:$A,0))),"")</f>
        <v>490051</v>
      </c>
      <c r="N995" s="175" t="str">
        <f t="shared" si="45"/>
        <v>尾田　晴風 (3)</v>
      </c>
      <c r="O995" s="32" t="str">
        <f t="shared" si="46"/>
        <v>ｵﾀﾞ ﾊﾔｶ</v>
      </c>
      <c r="P995" s="175" t="str">
        <f t="shared" si="47"/>
        <v>ODA Hayaka (02)</v>
      </c>
      <c r="Q995" s="175" t="str">
        <f>IFERROR(IF($F995="","",INDEX(リスト!$AL:$AL,MATCH($F995,リスト!$AK:$AK,0))),"")</f>
        <v>28</v>
      </c>
      <c r="R995" s="32" t="str">
        <f>IFERROR(IF($K995="","",INDEX(リスト!$AO:$AO,MATCH($K995,リスト!$AN:$AN,0))),"")</f>
        <v>JPN</v>
      </c>
      <c r="S995" s="32" t="str">
        <f>IF($B995="","",RIGHT($G995*1000+100+COUNTIF($G$2:$G995,$G995),9))</f>
        <v>020407103</v>
      </c>
    </row>
    <row r="996" spans="1:19" ht="18" customHeight="1" x14ac:dyDescent="0.55000000000000004">
      <c r="A996" t="s">
        <v>875</v>
      </c>
      <c r="B996">
        <v>995</v>
      </c>
      <c r="C996" t="s">
        <v>5169</v>
      </c>
      <c r="D996" t="s">
        <v>5170</v>
      </c>
      <c r="E996">
        <v>3</v>
      </c>
      <c r="F996" t="s">
        <v>225</v>
      </c>
      <c r="G996">
        <v>20010719</v>
      </c>
      <c r="H996" t="s">
        <v>5171</v>
      </c>
      <c r="I996" t="s">
        <v>4138</v>
      </c>
      <c r="J996" t="s">
        <v>1926</v>
      </c>
      <c r="K996" t="s">
        <v>72</v>
      </c>
      <c r="M996" s="32">
        <f>IFERROR(IF($B996="","",INDEX(所属情報!$E:$E,MATCH($A996,所属情報!$A:$A,0))),"")</f>
        <v>490051</v>
      </c>
      <c r="N996" s="175" t="str">
        <f t="shared" si="45"/>
        <v>野田　雄也 (3)</v>
      </c>
      <c r="O996" s="32" t="str">
        <f t="shared" si="46"/>
        <v>ﾉﾀﾞ ﾕｳﾔ</v>
      </c>
      <c r="P996" s="175" t="str">
        <f t="shared" si="47"/>
        <v>NODA Yuya (01)</v>
      </c>
      <c r="Q996" s="175" t="str">
        <f>IFERROR(IF($F996="","",INDEX(リスト!$AL:$AL,MATCH($F996,リスト!$AK:$AK,0))),"")</f>
        <v>40</v>
      </c>
      <c r="R996" s="32" t="str">
        <f>IFERROR(IF($K996="","",INDEX(リスト!$AO:$AO,MATCH($K996,リスト!$AN:$AN,0))),"")</f>
        <v>JPN</v>
      </c>
      <c r="S996" s="32" t="str">
        <f>IF($B996="","",RIGHT($G996*1000+100+COUNTIF($G$2:$G996,$G996),9))</f>
        <v>010719102</v>
      </c>
    </row>
    <row r="997" spans="1:19" ht="18" customHeight="1" x14ac:dyDescent="0.55000000000000004">
      <c r="A997" t="s">
        <v>875</v>
      </c>
      <c r="B997">
        <v>996</v>
      </c>
      <c r="C997" t="s">
        <v>5172</v>
      </c>
      <c r="D997" t="s">
        <v>5173</v>
      </c>
      <c r="E997">
        <v>3</v>
      </c>
      <c r="F997" t="s">
        <v>173</v>
      </c>
      <c r="G997">
        <v>20030308</v>
      </c>
      <c r="H997" t="s">
        <v>5174</v>
      </c>
      <c r="I997" t="s">
        <v>5175</v>
      </c>
      <c r="J997" t="s">
        <v>1760</v>
      </c>
      <c r="K997" t="s">
        <v>72</v>
      </c>
      <c r="M997" s="32">
        <f>IFERROR(IF($B997="","",INDEX(所属情報!$E:$E,MATCH($A997,所属情報!$A:$A,0))),"")</f>
        <v>490051</v>
      </c>
      <c r="N997" s="175" t="str">
        <f t="shared" si="45"/>
        <v>山路　涼太 (3)</v>
      </c>
      <c r="O997" s="32" t="str">
        <f t="shared" si="46"/>
        <v>ﾔﾏｼﾞ ﾘｮｳﾀ</v>
      </c>
      <c r="P997" s="175" t="str">
        <f t="shared" si="47"/>
        <v>YAMAJI Ryota (03)</v>
      </c>
      <c r="Q997" s="175" t="str">
        <f>IFERROR(IF($F997="","",INDEX(リスト!$AL:$AL,MATCH($F997,リスト!$AK:$AK,0))),"")</f>
        <v>27</v>
      </c>
      <c r="R997" s="32" t="str">
        <f>IFERROR(IF($K997="","",INDEX(リスト!$AO:$AO,MATCH($K997,リスト!$AN:$AN,0))),"")</f>
        <v>JPN</v>
      </c>
      <c r="S997" s="32" t="str">
        <f>IF($B997="","",RIGHT($G997*1000+100+COUNTIF($G$2:$G997,$G997),9))</f>
        <v>030308102</v>
      </c>
    </row>
    <row r="998" spans="1:19" ht="18" customHeight="1" x14ac:dyDescent="0.55000000000000004">
      <c r="A998" t="s">
        <v>875</v>
      </c>
      <c r="B998">
        <v>997</v>
      </c>
      <c r="C998" t="s">
        <v>5176</v>
      </c>
      <c r="D998" t="s">
        <v>5177</v>
      </c>
      <c r="E998">
        <v>3</v>
      </c>
      <c r="F998" t="s">
        <v>177</v>
      </c>
      <c r="G998">
        <v>20020730</v>
      </c>
      <c r="H998" t="s">
        <v>5178</v>
      </c>
      <c r="I998" t="s">
        <v>5179</v>
      </c>
      <c r="J998" t="s">
        <v>4194</v>
      </c>
      <c r="K998" t="s">
        <v>72</v>
      </c>
      <c r="M998" s="32">
        <f>IFERROR(IF($B998="","",INDEX(所属情報!$E:$E,MATCH($A998,所属情報!$A:$A,0))),"")</f>
        <v>490051</v>
      </c>
      <c r="N998" s="175" t="str">
        <f t="shared" si="45"/>
        <v>辻本　駿葵 (3)</v>
      </c>
      <c r="O998" s="32" t="str">
        <f t="shared" si="46"/>
        <v>ﾂｼﾞﾓﾄ ｼｭﾝｷ</v>
      </c>
      <c r="P998" s="175" t="str">
        <f t="shared" si="47"/>
        <v>TSUJIMOTO Shunki (02)</v>
      </c>
      <c r="Q998" s="175" t="str">
        <f>IFERROR(IF($F998="","",INDEX(リスト!$AL:$AL,MATCH($F998,リスト!$AK:$AK,0))),"")</f>
        <v>28</v>
      </c>
      <c r="R998" s="32" t="str">
        <f>IFERROR(IF($K998="","",INDEX(リスト!$AO:$AO,MATCH($K998,リスト!$AN:$AN,0))),"")</f>
        <v>JPN</v>
      </c>
      <c r="S998" s="32" t="str">
        <f>IF($B998="","",RIGHT($G998*1000+100+COUNTIF($G$2:$G998,$G998),9))</f>
        <v>020730102</v>
      </c>
    </row>
    <row r="999" spans="1:19" ht="18" customHeight="1" x14ac:dyDescent="0.55000000000000004">
      <c r="A999" t="s">
        <v>875</v>
      </c>
      <c r="B999">
        <v>998</v>
      </c>
      <c r="C999" t="s">
        <v>5180</v>
      </c>
      <c r="D999" t="s">
        <v>5181</v>
      </c>
      <c r="E999">
        <v>3</v>
      </c>
      <c r="F999" t="s">
        <v>225</v>
      </c>
      <c r="G999">
        <v>20021225</v>
      </c>
      <c r="H999" t="s">
        <v>5182</v>
      </c>
      <c r="I999" t="s">
        <v>4473</v>
      </c>
      <c r="J999" t="s">
        <v>2050</v>
      </c>
      <c r="K999" t="s">
        <v>72</v>
      </c>
      <c r="M999" s="32">
        <f>IFERROR(IF($B999="","",INDEX(所属情報!$E:$E,MATCH($A999,所属情報!$A:$A,0))),"")</f>
        <v>490051</v>
      </c>
      <c r="N999" s="175" t="str">
        <f t="shared" si="45"/>
        <v>川井　流星 (3)</v>
      </c>
      <c r="O999" s="32" t="str">
        <f t="shared" si="46"/>
        <v>ｶﾜｲ ﾘｭｳｾｲ</v>
      </c>
      <c r="P999" s="175" t="str">
        <f t="shared" si="47"/>
        <v>KAWAI Ryusei (02)</v>
      </c>
      <c r="Q999" s="175" t="str">
        <f>IFERROR(IF($F999="","",INDEX(リスト!$AL:$AL,MATCH($F999,リスト!$AK:$AK,0))),"")</f>
        <v>40</v>
      </c>
      <c r="R999" s="32" t="str">
        <f>IFERROR(IF($K999="","",INDEX(リスト!$AO:$AO,MATCH($K999,リスト!$AN:$AN,0))),"")</f>
        <v>JPN</v>
      </c>
      <c r="S999" s="32" t="str">
        <f>IF($B999="","",RIGHT($G999*1000+100+COUNTIF($G$2:$G999,$G999),9))</f>
        <v>021225103</v>
      </c>
    </row>
    <row r="1000" spans="1:19" ht="18" customHeight="1" x14ac:dyDescent="0.55000000000000004">
      <c r="A1000" t="s">
        <v>875</v>
      </c>
      <c r="B1000">
        <v>999</v>
      </c>
      <c r="C1000" t="s">
        <v>5183</v>
      </c>
      <c r="D1000" t="s">
        <v>5184</v>
      </c>
      <c r="E1000">
        <v>3</v>
      </c>
      <c r="F1000" t="s">
        <v>173</v>
      </c>
      <c r="G1000">
        <v>20020415</v>
      </c>
      <c r="H1000" t="s">
        <v>5185</v>
      </c>
      <c r="I1000" t="s">
        <v>5186</v>
      </c>
      <c r="J1000" t="s">
        <v>3102</v>
      </c>
      <c r="K1000" t="s">
        <v>72</v>
      </c>
      <c r="M1000" s="32">
        <f>IFERROR(IF($B1000="","",INDEX(所属情報!$E:$E,MATCH($A1000,所属情報!$A:$A,0))),"")</f>
        <v>490051</v>
      </c>
      <c r="N1000" s="175" t="str">
        <f t="shared" si="45"/>
        <v>小南　翔 (3)</v>
      </c>
      <c r="O1000" s="32" t="str">
        <f t="shared" si="46"/>
        <v>ｺﾐﾅﾐ ｼｮｳ</v>
      </c>
      <c r="P1000" s="175" t="str">
        <f t="shared" si="47"/>
        <v>KOMINAMI Sho (02)</v>
      </c>
      <c r="Q1000" s="175" t="str">
        <f>IFERROR(IF($F1000="","",INDEX(リスト!$AL:$AL,MATCH($F1000,リスト!$AK:$AK,0))),"")</f>
        <v>27</v>
      </c>
      <c r="R1000" s="32" t="str">
        <f>IFERROR(IF($K1000="","",INDEX(リスト!$AO:$AO,MATCH($K1000,リスト!$AN:$AN,0))),"")</f>
        <v>JPN</v>
      </c>
      <c r="S1000" s="32" t="str">
        <f>IF($B1000="","",RIGHT($G1000*1000+100+COUNTIF($G$2:$G1000,$G1000),9))</f>
        <v>020415101</v>
      </c>
    </row>
    <row r="1001" spans="1:19" ht="18" customHeight="1" x14ac:dyDescent="0.55000000000000004">
      <c r="A1001" t="s">
        <v>875</v>
      </c>
      <c r="B1001">
        <v>1000</v>
      </c>
      <c r="C1001" t="s">
        <v>5187</v>
      </c>
      <c r="D1001" t="s">
        <v>5188</v>
      </c>
      <c r="E1001">
        <v>3</v>
      </c>
      <c r="F1001" t="s">
        <v>173</v>
      </c>
      <c r="G1001">
        <v>20010506</v>
      </c>
      <c r="H1001" t="s">
        <v>5189</v>
      </c>
      <c r="I1001" t="s">
        <v>5190</v>
      </c>
      <c r="J1001" t="s">
        <v>1646</v>
      </c>
      <c r="K1001" t="s">
        <v>72</v>
      </c>
      <c r="M1001" s="32">
        <f>IFERROR(IF($B1001="","",INDEX(所属情報!$E:$E,MATCH($A1001,所属情報!$A:$A,0))),"")</f>
        <v>490051</v>
      </c>
      <c r="N1001" s="175" t="str">
        <f t="shared" si="45"/>
        <v>永沼　渡輝央 (3)</v>
      </c>
      <c r="O1001" s="32" t="str">
        <f t="shared" si="46"/>
        <v>ﾅｶﾞﾇﾏ ﾄｷｵ</v>
      </c>
      <c r="P1001" s="175" t="str">
        <f t="shared" si="47"/>
        <v>NAGANUMA Tokio (01)</v>
      </c>
      <c r="Q1001" s="175" t="str">
        <f>IFERROR(IF($F1001="","",INDEX(リスト!$AL:$AL,MATCH($F1001,リスト!$AK:$AK,0))),"")</f>
        <v>27</v>
      </c>
      <c r="R1001" s="32" t="str">
        <f>IFERROR(IF($K1001="","",INDEX(リスト!$AO:$AO,MATCH($K1001,リスト!$AN:$AN,0))),"")</f>
        <v>JPN</v>
      </c>
      <c r="S1001" s="32" t="str">
        <f>IF($B1001="","",RIGHT($G1001*1000+100+COUNTIF($G$2:$G1001,$G1001),9))</f>
        <v>010506102</v>
      </c>
    </row>
    <row r="1002" spans="1:19" ht="18" customHeight="1" x14ac:dyDescent="0.55000000000000004">
      <c r="A1002" t="s">
        <v>875</v>
      </c>
      <c r="B1002">
        <v>1001</v>
      </c>
      <c r="C1002" t="s">
        <v>5191</v>
      </c>
      <c r="D1002" t="s">
        <v>5192</v>
      </c>
      <c r="E1002">
        <v>3</v>
      </c>
      <c r="F1002" t="s">
        <v>177</v>
      </c>
      <c r="G1002">
        <v>20030208</v>
      </c>
      <c r="H1002" t="s">
        <v>5193</v>
      </c>
      <c r="I1002" t="s">
        <v>2772</v>
      </c>
      <c r="J1002" t="s">
        <v>1834</v>
      </c>
      <c r="K1002" t="s">
        <v>72</v>
      </c>
      <c r="M1002" s="32">
        <f>IFERROR(IF($B1002="","",INDEX(所属情報!$E:$E,MATCH($A1002,所属情報!$A:$A,0))),"")</f>
        <v>490051</v>
      </c>
      <c r="N1002" s="175" t="str">
        <f t="shared" si="45"/>
        <v>西山　寛人 (3)</v>
      </c>
      <c r="O1002" s="32" t="str">
        <f t="shared" si="46"/>
        <v>ﾆｼﾔﾏ ﾋﾛﾄ</v>
      </c>
      <c r="P1002" s="175" t="str">
        <f t="shared" si="47"/>
        <v>NISHIYAMA Hiroto (03)</v>
      </c>
      <c r="Q1002" s="175" t="str">
        <f>IFERROR(IF($F1002="","",INDEX(リスト!$AL:$AL,MATCH($F1002,リスト!$AK:$AK,0))),"")</f>
        <v>28</v>
      </c>
      <c r="R1002" s="32" t="str">
        <f>IFERROR(IF($K1002="","",INDEX(リスト!$AO:$AO,MATCH($K1002,リスト!$AN:$AN,0))),"")</f>
        <v>JPN</v>
      </c>
      <c r="S1002" s="32" t="str">
        <f>IF($B1002="","",RIGHT($G1002*1000+100+COUNTIF($G$2:$G1002,$G1002),9))</f>
        <v>030208101</v>
      </c>
    </row>
    <row r="1003" spans="1:19" ht="18" customHeight="1" x14ac:dyDescent="0.55000000000000004">
      <c r="A1003" t="s">
        <v>875</v>
      </c>
      <c r="B1003">
        <v>1002</v>
      </c>
      <c r="C1003" t="s">
        <v>5194</v>
      </c>
      <c r="D1003" t="s">
        <v>5195</v>
      </c>
      <c r="E1003">
        <v>3</v>
      </c>
      <c r="F1003" t="s">
        <v>201</v>
      </c>
      <c r="G1003">
        <v>20020806</v>
      </c>
      <c r="H1003" t="s">
        <v>5196</v>
      </c>
      <c r="I1003" t="s">
        <v>2654</v>
      </c>
      <c r="J1003" t="s">
        <v>1207</v>
      </c>
      <c r="K1003" t="s">
        <v>72</v>
      </c>
      <c r="M1003" s="32">
        <f>IFERROR(IF($B1003="","",INDEX(所属情報!$E:$E,MATCH($A1003,所属情報!$A:$A,0))),"")</f>
        <v>490051</v>
      </c>
      <c r="N1003" s="175" t="str">
        <f t="shared" si="45"/>
        <v>河本　琉希 (3)</v>
      </c>
      <c r="O1003" s="32" t="str">
        <f t="shared" si="46"/>
        <v>ｶﾜﾓﾄ ﾘｭｳｷ</v>
      </c>
      <c r="P1003" s="175" t="str">
        <f t="shared" si="47"/>
        <v>KAWAMOTO Ryuki (02)</v>
      </c>
      <c r="Q1003" s="175" t="str">
        <f>IFERROR(IF($F1003="","",INDEX(リスト!$AL:$AL,MATCH($F1003,リスト!$AK:$AK,0))),"")</f>
        <v>34</v>
      </c>
      <c r="R1003" s="32" t="str">
        <f>IFERROR(IF($K1003="","",INDEX(リスト!$AO:$AO,MATCH($K1003,リスト!$AN:$AN,0))),"")</f>
        <v>JPN</v>
      </c>
      <c r="S1003" s="32" t="str">
        <f>IF($B1003="","",RIGHT($G1003*1000+100+COUNTIF($G$2:$G1003,$G1003),9))</f>
        <v>020806102</v>
      </c>
    </row>
    <row r="1004" spans="1:19" ht="18" customHeight="1" x14ac:dyDescent="0.55000000000000004">
      <c r="A1004" t="s">
        <v>875</v>
      </c>
      <c r="B1004">
        <v>1003</v>
      </c>
      <c r="C1004" t="s">
        <v>5197</v>
      </c>
      <c r="D1004" t="s">
        <v>5198</v>
      </c>
      <c r="E1004">
        <v>3</v>
      </c>
      <c r="F1004" t="s">
        <v>173</v>
      </c>
      <c r="G1004">
        <v>20020814</v>
      </c>
      <c r="H1004" t="s">
        <v>5199</v>
      </c>
      <c r="I1004" t="s">
        <v>5200</v>
      </c>
      <c r="J1004" t="s">
        <v>1297</v>
      </c>
      <c r="K1004" t="s">
        <v>72</v>
      </c>
      <c r="M1004" s="32">
        <f>IFERROR(IF($B1004="","",INDEX(所属情報!$E:$E,MATCH($A1004,所属情報!$A:$A,0))),"")</f>
        <v>490051</v>
      </c>
      <c r="N1004" s="175" t="str">
        <f t="shared" si="45"/>
        <v>天白　陸斗 (3)</v>
      </c>
      <c r="O1004" s="32" t="str">
        <f t="shared" si="46"/>
        <v>ﾃﾝﾊﾟｸ ﾘｸﾄ</v>
      </c>
      <c r="P1004" s="175" t="str">
        <f t="shared" si="47"/>
        <v>TEMPAKU Rikuto (02)</v>
      </c>
      <c r="Q1004" s="175" t="str">
        <f>IFERROR(IF($F1004="","",INDEX(リスト!$AL:$AL,MATCH($F1004,リスト!$AK:$AK,0))),"")</f>
        <v>27</v>
      </c>
      <c r="R1004" s="32" t="str">
        <f>IFERROR(IF($K1004="","",INDEX(リスト!$AO:$AO,MATCH($K1004,リスト!$AN:$AN,0))),"")</f>
        <v>JPN</v>
      </c>
      <c r="S1004" s="32" t="str">
        <f>IF($B1004="","",RIGHT($G1004*1000+100+COUNTIF($G$2:$G1004,$G1004),9))</f>
        <v>020814101</v>
      </c>
    </row>
    <row r="1005" spans="1:19" ht="18" customHeight="1" x14ac:dyDescent="0.55000000000000004">
      <c r="A1005" t="s">
        <v>875</v>
      </c>
      <c r="B1005">
        <v>1004</v>
      </c>
      <c r="C1005" t="s">
        <v>5201</v>
      </c>
      <c r="D1005" t="s">
        <v>5202</v>
      </c>
      <c r="E1005">
        <v>3</v>
      </c>
      <c r="F1005" t="s">
        <v>98</v>
      </c>
      <c r="G1005">
        <v>20020426</v>
      </c>
      <c r="H1005" t="s">
        <v>5203</v>
      </c>
      <c r="I1005" t="s">
        <v>5204</v>
      </c>
      <c r="J1005" t="s">
        <v>5205</v>
      </c>
      <c r="K1005" t="s">
        <v>72</v>
      </c>
      <c r="M1005" s="32">
        <f>IFERROR(IF($B1005="","",INDEX(所属情報!$E:$E,MATCH($A1005,所属情報!$A:$A,0))),"")</f>
        <v>490051</v>
      </c>
      <c r="N1005" s="175" t="str">
        <f t="shared" si="45"/>
        <v>島谷　浩明 (3)</v>
      </c>
      <c r="O1005" s="32" t="str">
        <f t="shared" si="46"/>
        <v>ｼﾏﾔ ﾋﾛｱｷ</v>
      </c>
      <c r="P1005" s="175" t="str">
        <f t="shared" si="47"/>
        <v>SHIMAYA Hiroaki (02)</v>
      </c>
      <c r="Q1005" s="175" t="str">
        <f>IFERROR(IF($F1005="","",INDEX(リスト!$AL:$AL,MATCH($F1005,リスト!$AK:$AK,0))),"")</f>
        <v>08</v>
      </c>
      <c r="R1005" s="32" t="str">
        <f>IFERROR(IF($K1005="","",INDEX(リスト!$AO:$AO,MATCH($K1005,リスト!$AN:$AN,0))),"")</f>
        <v>JPN</v>
      </c>
      <c r="S1005" s="32" t="str">
        <f>IF($B1005="","",RIGHT($G1005*1000+100+COUNTIF($G$2:$G1005,$G1005),9))</f>
        <v>020426102</v>
      </c>
    </row>
    <row r="1006" spans="1:19" ht="18" customHeight="1" x14ac:dyDescent="0.55000000000000004">
      <c r="A1006" t="s">
        <v>875</v>
      </c>
      <c r="B1006">
        <v>1005</v>
      </c>
      <c r="C1006" t="s">
        <v>5206</v>
      </c>
      <c r="D1006" t="s">
        <v>5207</v>
      </c>
      <c r="E1006">
        <v>3</v>
      </c>
      <c r="F1006" t="s">
        <v>177</v>
      </c>
      <c r="G1006">
        <v>20011126</v>
      </c>
      <c r="H1006" t="s">
        <v>5208</v>
      </c>
      <c r="I1006" t="s">
        <v>1750</v>
      </c>
      <c r="J1006" t="s">
        <v>5209</v>
      </c>
      <c r="K1006" t="s">
        <v>72</v>
      </c>
      <c r="M1006" s="32">
        <f>IFERROR(IF($B1006="","",INDEX(所属情報!$E:$E,MATCH($A1006,所属情報!$A:$A,0))),"")</f>
        <v>490051</v>
      </c>
      <c r="N1006" s="175" t="str">
        <f t="shared" si="45"/>
        <v>大西　晟輔 (3)</v>
      </c>
      <c r="O1006" s="32" t="str">
        <f t="shared" si="46"/>
        <v>ｵｵﾆｼ ｾｲｽｹ</v>
      </c>
      <c r="P1006" s="175" t="str">
        <f t="shared" si="47"/>
        <v>ONISHI Seisuke (01)</v>
      </c>
      <c r="Q1006" s="175" t="str">
        <f>IFERROR(IF($F1006="","",INDEX(リスト!$AL:$AL,MATCH($F1006,リスト!$AK:$AK,0))),"")</f>
        <v>28</v>
      </c>
      <c r="R1006" s="32" t="str">
        <f>IFERROR(IF($K1006="","",INDEX(リスト!$AO:$AO,MATCH($K1006,リスト!$AN:$AN,0))),"")</f>
        <v>JPN</v>
      </c>
      <c r="S1006" s="32" t="str">
        <f>IF($B1006="","",RIGHT($G1006*1000+100+COUNTIF($G$2:$G1006,$G1006),9))</f>
        <v>011126102</v>
      </c>
    </row>
    <row r="1007" spans="1:19" ht="18" customHeight="1" x14ac:dyDescent="0.55000000000000004">
      <c r="A1007" t="s">
        <v>875</v>
      </c>
      <c r="B1007">
        <v>1006</v>
      </c>
      <c r="C1007" t="s">
        <v>5210</v>
      </c>
      <c r="D1007" t="s">
        <v>5211</v>
      </c>
      <c r="E1007">
        <v>3</v>
      </c>
      <c r="F1007" t="s">
        <v>193</v>
      </c>
      <c r="G1007">
        <v>20010924</v>
      </c>
      <c r="H1007" t="s">
        <v>5212</v>
      </c>
      <c r="I1007" t="s">
        <v>1530</v>
      </c>
      <c r="J1007" t="s">
        <v>3181</v>
      </c>
      <c r="K1007" t="s">
        <v>72</v>
      </c>
      <c r="M1007" s="32">
        <f>IFERROR(IF($B1007="","",INDEX(所属情報!$E:$E,MATCH($A1007,所属情報!$A:$A,0))),"")</f>
        <v>490051</v>
      </c>
      <c r="N1007" s="175" t="str">
        <f t="shared" si="45"/>
        <v>槇野　尚輝 (3)</v>
      </c>
      <c r="O1007" s="32" t="str">
        <f t="shared" si="46"/>
        <v>ﾏｷﾉ ﾅｵｷ</v>
      </c>
      <c r="P1007" s="175" t="str">
        <f t="shared" si="47"/>
        <v>MAKINO Naoki (01)</v>
      </c>
      <c r="Q1007" s="175" t="str">
        <f>IFERROR(IF($F1007="","",INDEX(リスト!$AL:$AL,MATCH($F1007,リスト!$AK:$AK,0))),"")</f>
        <v>32</v>
      </c>
      <c r="R1007" s="32" t="str">
        <f>IFERROR(IF($K1007="","",INDEX(リスト!$AO:$AO,MATCH($K1007,リスト!$AN:$AN,0))),"")</f>
        <v>JPN</v>
      </c>
      <c r="S1007" s="32" t="str">
        <f>IF($B1007="","",RIGHT($G1007*1000+100+COUNTIF($G$2:$G1007,$G1007),9))</f>
        <v>010924102</v>
      </c>
    </row>
    <row r="1008" spans="1:19" ht="18" customHeight="1" x14ac:dyDescent="0.55000000000000004">
      <c r="A1008" t="s">
        <v>875</v>
      </c>
      <c r="B1008">
        <v>1007</v>
      </c>
      <c r="C1008" t="s">
        <v>5213</v>
      </c>
      <c r="D1008" t="s">
        <v>5214</v>
      </c>
      <c r="E1008">
        <v>3</v>
      </c>
      <c r="F1008" t="s">
        <v>173</v>
      </c>
      <c r="G1008">
        <v>20011121</v>
      </c>
      <c r="H1008" t="s">
        <v>5215</v>
      </c>
      <c r="I1008" t="s">
        <v>1394</v>
      </c>
      <c r="J1008" t="s">
        <v>1438</v>
      </c>
      <c r="K1008" t="s">
        <v>72</v>
      </c>
      <c r="M1008" s="32">
        <f>IFERROR(IF($B1008="","",INDEX(所属情報!$E:$E,MATCH($A1008,所属情報!$A:$A,0))),"")</f>
        <v>490051</v>
      </c>
      <c r="N1008" s="175" t="str">
        <f t="shared" si="45"/>
        <v>屋宜　峻輔 (3)</v>
      </c>
      <c r="O1008" s="32" t="str">
        <f t="shared" si="46"/>
        <v>ﾔｷﾞ ｼｭﾝｽｹ</v>
      </c>
      <c r="P1008" s="175" t="str">
        <f t="shared" si="47"/>
        <v>YAGI Shunsuke (01)</v>
      </c>
      <c r="Q1008" s="175" t="str">
        <f>IFERROR(IF($F1008="","",INDEX(リスト!$AL:$AL,MATCH($F1008,リスト!$AK:$AK,0))),"")</f>
        <v>27</v>
      </c>
      <c r="R1008" s="32" t="str">
        <f>IFERROR(IF($K1008="","",INDEX(リスト!$AO:$AO,MATCH($K1008,リスト!$AN:$AN,0))),"")</f>
        <v>JPN</v>
      </c>
      <c r="S1008" s="32" t="str">
        <f>IF($B1008="","",RIGHT($G1008*1000+100+COUNTIF($G$2:$G1008,$G1008),9))</f>
        <v>011121101</v>
      </c>
    </row>
    <row r="1009" spans="1:19" ht="18" customHeight="1" x14ac:dyDescent="0.55000000000000004">
      <c r="A1009" t="s">
        <v>875</v>
      </c>
      <c r="B1009">
        <v>1008</v>
      </c>
      <c r="C1009" t="s">
        <v>5216</v>
      </c>
      <c r="D1009" t="s">
        <v>5217</v>
      </c>
      <c r="E1009">
        <v>3</v>
      </c>
      <c r="F1009" t="s">
        <v>177</v>
      </c>
      <c r="G1009">
        <v>20020923</v>
      </c>
      <c r="H1009" t="s">
        <v>5218</v>
      </c>
      <c r="I1009" t="s">
        <v>5219</v>
      </c>
      <c r="J1009" t="s">
        <v>1198</v>
      </c>
      <c r="K1009" t="s">
        <v>72</v>
      </c>
      <c r="M1009" s="32">
        <f>IFERROR(IF($B1009="","",INDEX(所属情報!$E:$E,MATCH($A1009,所属情報!$A:$A,0))),"")</f>
        <v>490051</v>
      </c>
      <c r="N1009" s="175" t="str">
        <f t="shared" si="45"/>
        <v>石谷　崚 (3)</v>
      </c>
      <c r="O1009" s="32" t="str">
        <f t="shared" si="46"/>
        <v>ｲｼﾀﾆ ﾘｮｳ</v>
      </c>
      <c r="P1009" s="175" t="str">
        <f t="shared" si="47"/>
        <v>ISHITANI Ryo (02)</v>
      </c>
      <c r="Q1009" s="175" t="str">
        <f>IFERROR(IF($F1009="","",INDEX(リスト!$AL:$AL,MATCH($F1009,リスト!$AK:$AK,0))),"")</f>
        <v>28</v>
      </c>
      <c r="R1009" s="32" t="str">
        <f>IFERROR(IF($K1009="","",INDEX(リスト!$AO:$AO,MATCH($K1009,リスト!$AN:$AN,0))),"")</f>
        <v>JPN</v>
      </c>
      <c r="S1009" s="32" t="str">
        <f>IF($B1009="","",RIGHT($G1009*1000+100+COUNTIF($G$2:$G1009,$G1009),9))</f>
        <v>020923101</v>
      </c>
    </row>
    <row r="1010" spans="1:19" ht="18" customHeight="1" x14ac:dyDescent="0.55000000000000004">
      <c r="A1010" t="s">
        <v>875</v>
      </c>
      <c r="B1010">
        <v>1009</v>
      </c>
      <c r="C1010" t="s">
        <v>5220</v>
      </c>
      <c r="D1010" t="s">
        <v>5221</v>
      </c>
      <c r="E1010">
        <v>3</v>
      </c>
      <c r="F1010" t="s">
        <v>209</v>
      </c>
      <c r="G1010">
        <v>20030204</v>
      </c>
      <c r="H1010" t="s">
        <v>5222</v>
      </c>
      <c r="I1010" t="s">
        <v>5223</v>
      </c>
      <c r="J1010" t="s">
        <v>3018</v>
      </c>
      <c r="K1010" t="s">
        <v>72</v>
      </c>
      <c r="M1010" s="32">
        <f>IFERROR(IF($B1010="","",INDEX(所属情報!$E:$E,MATCH($A1010,所属情報!$A:$A,0))),"")</f>
        <v>490051</v>
      </c>
      <c r="N1010" s="175" t="str">
        <f t="shared" si="45"/>
        <v>魚井　敬介 (3)</v>
      </c>
      <c r="O1010" s="32" t="str">
        <f t="shared" si="46"/>
        <v>ｳｵｲ ｹｲｽｹ</v>
      </c>
      <c r="P1010" s="175" t="str">
        <f t="shared" si="47"/>
        <v>UOI Keisuke (03)</v>
      </c>
      <c r="Q1010" s="175" t="str">
        <f>IFERROR(IF($F1010="","",INDEX(リスト!$AL:$AL,MATCH($F1010,リスト!$AK:$AK,0))),"")</f>
        <v>36</v>
      </c>
      <c r="R1010" s="32" t="str">
        <f>IFERROR(IF($K1010="","",INDEX(リスト!$AO:$AO,MATCH($K1010,リスト!$AN:$AN,0))),"")</f>
        <v>JPN</v>
      </c>
      <c r="S1010" s="32" t="str">
        <f>IF($B1010="","",RIGHT($G1010*1000+100+COUNTIF($G$2:$G1010,$G1010),9))</f>
        <v>030204101</v>
      </c>
    </row>
    <row r="1011" spans="1:19" ht="18" customHeight="1" x14ac:dyDescent="0.55000000000000004">
      <c r="A1011" t="s">
        <v>875</v>
      </c>
      <c r="B1011">
        <v>1010</v>
      </c>
      <c r="C1011" t="s">
        <v>5224</v>
      </c>
      <c r="D1011" t="s">
        <v>5225</v>
      </c>
      <c r="E1011">
        <v>2</v>
      </c>
      <c r="F1011" t="s">
        <v>173</v>
      </c>
      <c r="G1011">
        <v>20030508</v>
      </c>
      <c r="H1011" t="s">
        <v>5226</v>
      </c>
      <c r="I1011" t="s">
        <v>1172</v>
      </c>
      <c r="J1011" t="s">
        <v>1651</v>
      </c>
      <c r="K1011" t="s">
        <v>72</v>
      </c>
      <c r="M1011" s="32">
        <f>IFERROR(IF($B1011="","",INDEX(所属情報!$E:$E,MATCH($A1011,所属情報!$A:$A,0))),"")</f>
        <v>490051</v>
      </c>
      <c r="N1011" s="175" t="str">
        <f t="shared" si="45"/>
        <v>吉田　隼人 (2)</v>
      </c>
      <c r="O1011" s="32" t="str">
        <f t="shared" si="46"/>
        <v>ﾖｼﾀﾞ ﾊﾔﾄ</v>
      </c>
      <c r="P1011" s="175" t="str">
        <f t="shared" si="47"/>
        <v>YOSHIDA Hayato (03)</v>
      </c>
      <c r="Q1011" s="175" t="str">
        <f>IFERROR(IF($F1011="","",INDEX(リスト!$AL:$AL,MATCH($F1011,リスト!$AK:$AK,0))),"")</f>
        <v>27</v>
      </c>
      <c r="R1011" s="32" t="str">
        <f>IFERROR(IF($K1011="","",INDEX(リスト!$AO:$AO,MATCH($K1011,リスト!$AN:$AN,0))),"")</f>
        <v>JPN</v>
      </c>
      <c r="S1011" s="32" t="str">
        <f>IF($B1011="","",RIGHT($G1011*1000+100+COUNTIF($G$2:$G1011,$G1011),9))</f>
        <v>030508101</v>
      </c>
    </row>
    <row r="1012" spans="1:19" ht="18" customHeight="1" x14ac:dyDescent="0.55000000000000004">
      <c r="A1012" t="s">
        <v>875</v>
      </c>
      <c r="B1012">
        <v>1011</v>
      </c>
      <c r="C1012" t="s">
        <v>5227</v>
      </c>
      <c r="D1012" t="s">
        <v>5228</v>
      </c>
      <c r="E1012">
        <v>2</v>
      </c>
      <c r="F1012" t="s">
        <v>193</v>
      </c>
      <c r="G1012">
        <v>20030725</v>
      </c>
      <c r="H1012" t="s">
        <v>5229</v>
      </c>
      <c r="I1012" t="s">
        <v>1865</v>
      </c>
      <c r="J1012" t="s">
        <v>1737</v>
      </c>
      <c r="K1012" t="s">
        <v>72</v>
      </c>
      <c r="M1012" s="32">
        <f>IFERROR(IF($B1012="","",INDEX(所属情報!$E:$E,MATCH($A1012,所属情報!$A:$A,0))),"")</f>
        <v>490051</v>
      </c>
      <c r="N1012" s="175" t="str">
        <f t="shared" si="45"/>
        <v>嘉藤　和真 (2)</v>
      </c>
      <c r="O1012" s="32" t="str">
        <f t="shared" si="46"/>
        <v>ｶﾄｳ ｶｽﾞﾏ</v>
      </c>
      <c r="P1012" s="175" t="str">
        <f t="shared" si="47"/>
        <v>KATO Kazuma (03)</v>
      </c>
      <c r="Q1012" s="175" t="str">
        <f>IFERROR(IF($F1012="","",INDEX(リスト!$AL:$AL,MATCH($F1012,リスト!$AK:$AK,0))),"")</f>
        <v>32</v>
      </c>
      <c r="R1012" s="32" t="str">
        <f>IFERROR(IF($K1012="","",INDEX(リスト!$AO:$AO,MATCH($K1012,リスト!$AN:$AN,0))),"")</f>
        <v>JPN</v>
      </c>
      <c r="S1012" s="32" t="str">
        <f>IF($B1012="","",RIGHT($G1012*1000+100+COUNTIF($G$2:$G1012,$G1012),9))</f>
        <v>030725103</v>
      </c>
    </row>
    <row r="1013" spans="1:19" ht="18" customHeight="1" x14ac:dyDescent="0.55000000000000004">
      <c r="A1013" t="s">
        <v>875</v>
      </c>
      <c r="B1013">
        <v>1012</v>
      </c>
      <c r="C1013" t="s">
        <v>5230</v>
      </c>
      <c r="D1013" t="s">
        <v>5231</v>
      </c>
      <c r="E1013">
        <v>2</v>
      </c>
      <c r="F1013" t="s">
        <v>173</v>
      </c>
      <c r="G1013">
        <v>20040213</v>
      </c>
      <c r="H1013" t="s">
        <v>5232</v>
      </c>
      <c r="I1013" t="s">
        <v>2524</v>
      </c>
      <c r="J1013" t="s">
        <v>1965</v>
      </c>
      <c r="K1013" t="s">
        <v>72</v>
      </c>
      <c r="M1013" s="32">
        <f>IFERROR(IF($B1013="","",INDEX(所属情報!$E:$E,MATCH($A1013,所属情報!$A:$A,0))),"")</f>
        <v>490051</v>
      </c>
      <c r="N1013" s="175" t="str">
        <f t="shared" si="45"/>
        <v>木村　悠 (2)</v>
      </c>
      <c r="O1013" s="32" t="str">
        <f t="shared" si="46"/>
        <v>ｷﾑﾗ ﾕｳ</v>
      </c>
      <c r="P1013" s="175" t="str">
        <f t="shared" si="47"/>
        <v>KIMURA Yu (04)</v>
      </c>
      <c r="Q1013" s="175" t="str">
        <f>IFERROR(IF($F1013="","",INDEX(リスト!$AL:$AL,MATCH($F1013,リスト!$AK:$AK,0))),"")</f>
        <v>27</v>
      </c>
      <c r="R1013" s="32" t="str">
        <f>IFERROR(IF($K1013="","",INDEX(リスト!$AO:$AO,MATCH($K1013,リスト!$AN:$AN,0))),"")</f>
        <v>JPN</v>
      </c>
      <c r="S1013" s="32" t="str">
        <f>IF($B1013="","",RIGHT($G1013*1000+100+COUNTIF($G$2:$G1013,$G1013),9))</f>
        <v>040213101</v>
      </c>
    </row>
    <row r="1014" spans="1:19" ht="18" customHeight="1" x14ac:dyDescent="0.55000000000000004">
      <c r="A1014" t="s">
        <v>875</v>
      </c>
      <c r="B1014">
        <v>1013</v>
      </c>
      <c r="C1014" t="s">
        <v>5233</v>
      </c>
      <c r="D1014" t="s">
        <v>5234</v>
      </c>
      <c r="E1014">
        <v>2</v>
      </c>
      <c r="F1014" t="s">
        <v>173</v>
      </c>
      <c r="G1014">
        <v>20030827</v>
      </c>
      <c r="H1014" t="s">
        <v>5235</v>
      </c>
      <c r="I1014" t="s">
        <v>1713</v>
      </c>
      <c r="J1014" t="s">
        <v>5236</v>
      </c>
      <c r="K1014" t="s">
        <v>72</v>
      </c>
      <c r="M1014" s="32">
        <f>IFERROR(IF($B1014="","",INDEX(所属情報!$E:$E,MATCH($A1014,所属情報!$A:$A,0))),"")</f>
        <v>490051</v>
      </c>
      <c r="N1014" s="175" t="str">
        <f t="shared" si="45"/>
        <v>中西　大悟 (2)</v>
      </c>
      <c r="O1014" s="32" t="str">
        <f t="shared" si="46"/>
        <v>ﾅｶﾆｼ ﾀﾞｲｺﾞ</v>
      </c>
      <c r="P1014" s="175" t="str">
        <f t="shared" si="47"/>
        <v>NAKANISHI Daigo (03)</v>
      </c>
      <c r="Q1014" s="175" t="str">
        <f>IFERROR(IF($F1014="","",INDEX(リスト!$AL:$AL,MATCH($F1014,リスト!$AK:$AK,0))),"")</f>
        <v>27</v>
      </c>
      <c r="R1014" s="32" t="str">
        <f>IFERROR(IF($K1014="","",INDEX(リスト!$AO:$AO,MATCH($K1014,リスト!$AN:$AN,0))),"")</f>
        <v>JPN</v>
      </c>
      <c r="S1014" s="32" t="str">
        <f>IF($B1014="","",RIGHT($G1014*1000+100+COUNTIF($G$2:$G1014,$G1014),9))</f>
        <v>030827101</v>
      </c>
    </row>
    <row r="1015" spans="1:19" ht="18" customHeight="1" x14ac:dyDescent="0.55000000000000004">
      <c r="A1015" t="s">
        <v>875</v>
      </c>
      <c r="B1015">
        <v>1014</v>
      </c>
      <c r="C1015" t="s">
        <v>5237</v>
      </c>
      <c r="D1015" t="s">
        <v>5238</v>
      </c>
      <c r="E1015">
        <v>2</v>
      </c>
      <c r="F1015" t="s">
        <v>201</v>
      </c>
      <c r="G1015">
        <v>20030910</v>
      </c>
      <c r="H1015" t="s">
        <v>5239</v>
      </c>
      <c r="I1015" t="s">
        <v>1460</v>
      </c>
      <c r="J1015" t="s">
        <v>1438</v>
      </c>
      <c r="K1015" t="s">
        <v>72</v>
      </c>
      <c r="M1015" s="32">
        <f>IFERROR(IF($B1015="","",INDEX(所属情報!$E:$E,MATCH($A1015,所属情報!$A:$A,0))),"")</f>
        <v>490051</v>
      </c>
      <c r="N1015" s="175" t="str">
        <f t="shared" si="45"/>
        <v>岡　俊輔 (2)</v>
      </c>
      <c r="O1015" s="32" t="str">
        <f t="shared" si="46"/>
        <v>ｵｶ ｼｭﾝｽｹ</v>
      </c>
      <c r="P1015" s="175" t="str">
        <f t="shared" si="47"/>
        <v>OKA Shunsuke (03)</v>
      </c>
      <c r="Q1015" s="175" t="str">
        <f>IFERROR(IF($F1015="","",INDEX(リスト!$AL:$AL,MATCH($F1015,リスト!$AK:$AK,0))),"")</f>
        <v>34</v>
      </c>
      <c r="R1015" s="32" t="str">
        <f>IFERROR(IF($K1015="","",INDEX(リスト!$AO:$AO,MATCH($K1015,リスト!$AN:$AN,0))),"")</f>
        <v>JPN</v>
      </c>
      <c r="S1015" s="32" t="str">
        <f>IF($B1015="","",RIGHT($G1015*1000+100+COUNTIF($G$2:$G1015,$G1015),9))</f>
        <v>030910102</v>
      </c>
    </row>
    <row r="1016" spans="1:19" ht="18" customHeight="1" x14ac:dyDescent="0.55000000000000004">
      <c r="A1016" t="s">
        <v>875</v>
      </c>
      <c r="B1016">
        <v>1015</v>
      </c>
      <c r="C1016" t="s">
        <v>5240</v>
      </c>
      <c r="D1016" t="s">
        <v>5241</v>
      </c>
      <c r="E1016">
        <v>2</v>
      </c>
      <c r="F1016" t="s">
        <v>121</v>
      </c>
      <c r="G1016">
        <v>20020701</v>
      </c>
      <c r="H1016" t="s">
        <v>5242</v>
      </c>
      <c r="I1016" t="s">
        <v>5243</v>
      </c>
      <c r="J1016" t="s">
        <v>5244</v>
      </c>
      <c r="K1016" t="s">
        <v>72</v>
      </c>
      <c r="M1016" s="32">
        <f>IFERROR(IF($B1016="","",INDEX(所属情報!$E:$E,MATCH($A1016,所属情報!$A:$A,0))),"")</f>
        <v>490051</v>
      </c>
      <c r="N1016" s="175" t="str">
        <f t="shared" si="45"/>
        <v>金子　アレックス (2)</v>
      </c>
      <c r="O1016" s="32" t="str">
        <f t="shared" si="46"/>
        <v>ｶﾈｺ ｱﾚｯｸｽ</v>
      </c>
      <c r="P1016" s="175" t="str">
        <f t="shared" si="47"/>
        <v>KANEKO Alex (02)</v>
      </c>
      <c r="Q1016" s="175" t="str">
        <f>IFERROR(IF($F1016="","",INDEX(リスト!$AL:$AL,MATCH($F1016,リスト!$AK:$AK,0))),"")</f>
        <v>14</v>
      </c>
      <c r="R1016" s="32" t="str">
        <f>IFERROR(IF($K1016="","",INDEX(リスト!$AO:$AO,MATCH($K1016,リスト!$AN:$AN,0))),"")</f>
        <v>JPN</v>
      </c>
      <c r="S1016" s="32" t="str">
        <f>IF($B1016="","",RIGHT($G1016*1000+100+COUNTIF($G$2:$G1016,$G1016),9))</f>
        <v>020701102</v>
      </c>
    </row>
    <row r="1017" spans="1:19" ht="18" customHeight="1" x14ac:dyDescent="0.55000000000000004">
      <c r="A1017" t="s">
        <v>875</v>
      </c>
      <c r="B1017">
        <v>1016</v>
      </c>
      <c r="C1017" t="s">
        <v>5245</v>
      </c>
      <c r="D1017" t="s">
        <v>5246</v>
      </c>
      <c r="E1017">
        <v>2</v>
      </c>
      <c r="F1017" t="s">
        <v>173</v>
      </c>
      <c r="G1017">
        <v>20031103</v>
      </c>
      <c r="H1017" t="s">
        <v>5247</v>
      </c>
      <c r="I1017" t="s">
        <v>1394</v>
      </c>
      <c r="J1017" t="s">
        <v>1526</v>
      </c>
      <c r="K1017" t="s">
        <v>72</v>
      </c>
      <c r="M1017" s="32">
        <f>IFERROR(IF($B1017="","",INDEX(所属情報!$E:$E,MATCH($A1017,所属情報!$A:$A,0))),"")</f>
        <v>490051</v>
      </c>
      <c r="N1017" s="175" t="str">
        <f t="shared" si="45"/>
        <v>八木　龍之介 (2)</v>
      </c>
      <c r="O1017" s="32" t="str">
        <f t="shared" si="46"/>
        <v>ﾔｷﾞ ﾘｭｳﾉｽｹ</v>
      </c>
      <c r="P1017" s="175" t="str">
        <f t="shared" si="47"/>
        <v>YAGI Ryunosuke (03)</v>
      </c>
      <c r="Q1017" s="175" t="str">
        <f>IFERROR(IF($F1017="","",INDEX(リスト!$AL:$AL,MATCH($F1017,リスト!$AK:$AK,0))),"")</f>
        <v>27</v>
      </c>
      <c r="R1017" s="32" t="str">
        <f>IFERROR(IF($K1017="","",INDEX(リスト!$AO:$AO,MATCH($K1017,リスト!$AN:$AN,0))),"")</f>
        <v>JPN</v>
      </c>
      <c r="S1017" s="32" t="str">
        <f>IF($B1017="","",RIGHT($G1017*1000+100+COUNTIF($G$2:$G1017,$G1017),9))</f>
        <v>031103101</v>
      </c>
    </row>
    <row r="1018" spans="1:19" ht="18" customHeight="1" x14ac:dyDescent="0.55000000000000004">
      <c r="A1018" t="s">
        <v>875</v>
      </c>
      <c r="B1018">
        <v>1017</v>
      </c>
      <c r="C1018" t="s">
        <v>5248</v>
      </c>
      <c r="D1018" t="s">
        <v>5249</v>
      </c>
      <c r="E1018">
        <v>2</v>
      </c>
      <c r="F1018" t="s">
        <v>173</v>
      </c>
      <c r="G1018">
        <v>20040318</v>
      </c>
      <c r="H1018" t="s">
        <v>5250</v>
      </c>
      <c r="I1018" t="s">
        <v>4032</v>
      </c>
      <c r="J1018" t="s">
        <v>1272</v>
      </c>
      <c r="K1018" t="s">
        <v>72</v>
      </c>
      <c r="M1018" s="32">
        <f>IFERROR(IF($B1018="","",INDEX(所属情報!$E:$E,MATCH($A1018,所属情報!$A:$A,0))),"")</f>
        <v>490051</v>
      </c>
      <c r="N1018" s="175" t="str">
        <f t="shared" si="45"/>
        <v>青山　和輝 (2)</v>
      </c>
      <c r="O1018" s="32" t="str">
        <f t="shared" si="46"/>
        <v>ｱｵﾔﾏ ｶｽﾞｷ</v>
      </c>
      <c r="P1018" s="175" t="str">
        <f t="shared" si="47"/>
        <v>AOYAMA Kazuki (04)</v>
      </c>
      <c r="Q1018" s="175" t="str">
        <f>IFERROR(IF($F1018="","",INDEX(リスト!$AL:$AL,MATCH($F1018,リスト!$AK:$AK,0))),"")</f>
        <v>27</v>
      </c>
      <c r="R1018" s="32" t="str">
        <f>IFERROR(IF($K1018="","",INDEX(リスト!$AO:$AO,MATCH($K1018,リスト!$AN:$AN,0))),"")</f>
        <v>JPN</v>
      </c>
      <c r="S1018" s="32" t="str">
        <f>IF($B1018="","",RIGHT($G1018*1000+100+COUNTIF($G$2:$G1018,$G1018),9))</f>
        <v>040318101</v>
      </c>
    </row>
    <row r="1019" spans="1:19" ht="18" customHeight="1" x14ac:dyDescent="0.55000000000000004">
      <c r="A1019" t="s">
        <v>875</v>
      </c>
      <c r="B1019">
        <v>1018</v>
      </c>
      <c r="C1019" t="s">
        <v>5251</v>
      </c>
      <c r="D1019" t="s">
        <v>5252</v>
      </c>
      <c r="E1019">
        <v>2</v>
      </c>
      <c r="F1019" t="s">
        <v>169</v>
      </c>
      <c r="G1019">
        <v>20020815</v>
      </c>
      <c r="H1019" t="s">
        <v>5253</v>
      </c>
      <c r="I1019" t="s">
        <v>2282</v>
      </c>
      <c r="J1019" t="s">
        <v>5254</v>
      </c>
      <c r="K1019" t="s">
        <v>72</v>
      </c>
      <c r="M1019" s="32">
        <f>IFERROR(IF($B1019="","",INDEX(所属情報!$E:$E,MATCH($A1019,所属情報!$A:$A,0))),"")</f>
        <v>490051</v>
      </c>
      <c r="N1019" s="175" t="str">
        <f t="shared" si="45"/>
        <v>松井　天 (2)</v>
      </c>
      <c r="O1019" s="32" t="str">
        <f t="shared" si="46"/>
        <v>ﾏﾂｲ ﾃﾝ</v>
      </c>
      <c r="P1019" s="175" t="str">
        <f t="shared" si="47"/>
        <v>MATSUI Ten (02)</v>
      </c>
      <c r="Q1019" s="175" t="str">
        <f>IFERROR(IF($F1019="","",INDEX(リスト!$AL:$AL,MATCH($F1019,リスト!$AK:$AK,0))),"")</f>
        <v>26</v>
      </c>
      <c r="R1019" s="32" t="str">
        <f>IFERROR(IF($K1019="","",INDEX(リスト!$AO:$AO,MATCH($K1019,リスト!$AN:$AN,0))),"")</f>
        <v>JPN</v>
      </c>
      <c r="S1019" s="32" t="str">
        <f>IF($B1019="","",RIGHT($G1019*1000+100+COUNTIF($G$2:$G1019,$G1019),9))</f>
        <v>020815102</v>
      </c>
    </row>
    <row r="1020" spans="1:19" ht="18" customHeight="1" x14ac:dyDescent="0.55000000000000004">
      <c r="A1020" t="s">
        <v>875</v>
      </c>
      <c r="B1020">
        <v>1019</v>
      </c>
      <c r="C1020" t="s">
        <v>5255</v>
      </c>
      <c r="D1020" t="s">
        <v>5256</v>
      </c>
      <c r="E1020">
        <v>2</v>
      </c>
      <c r="F1020" t="s">
        <v>102</v>
      </c>
      <c r="G1020">
        <v>20020520</v>
      </c>
      <c r="H1020" t="s">
        <v>5257</v>
      </c>
      <c r="I1020" t="s">
        <v>5258</v>
      </c>
      <c r="J1020" t="s">
        <v>5259</v>
      </c>
      <c r="K1020" t="s">
        <v>72</v>
      </c>
      <c r="M1020" s="32">
        <f>IFERROR(IF($B1020="","",INDEX(所属情報!$E:$E,MATCH($A1020,所属情報!$A:$A,0))),"")</f>
        <v>490051</v>
      </c>
      <c r="N1020" s="175" t="str">
        <f t="shared" si="45"/>
        <v>関根　功織 (2)</v>
      </c>
      <c r="O1020" s="32" t="str">
        <f t="shared" si="46"/>
        <v>ｾｷﾈ ｲｵﾘ</v>
      </c>
      <c r="P1020" s="175" t="str">
        <f t="shared" si="47"/>
        <v>SEKINE Iori (02)</v>
      </c>
      <c r="Q1020" s="175" t="str">
        <f>IFERROR(IF($F1020="","",INDEX(リスト!$AL:$AL,MATCH($F1020,リスト!$AK:$AK,0))),"")</f>
        <v>09</v>
      </c>
      <c r="R1020" s="32" t="str">
        <f>IFERROR(IF($K1020="","",INDEX(リスト!$AO:$AO,MATCH($K1020,リスト!$AN:$AN,0))),"")</f>
        <v>JPN</v>
      </c>
      <c r="S1020" s="32" t="str">
        <f>IF($B1020="","",RIGHT($G1020*1000+100+COUNTIF($G$2:$G1020,$G1020),9))</f>
        <v>020520101</v>
      </c>
    </row>
    <row r="1021" spans="1:19" ht="18" customHeight="1" x14ac:dyDescent="0.55000000000000004">
      <c r="A1021" t="s">
        <v>875</v>
      </c>
      <c r="B1021">
        <v>1020</v>
      </c>
      <c r="C1021" t="s">
        <v>5260</v>
      </c>
      <c r="D1021" t="s">
        <v>5261</v>
      </c>
      <c r="E1021">
        <v>3</v>
      </c>
      <c r="F1021" t="s">
        <v>165</v>
      </c>
      <c r="G1021">
        <v>20020716</v>
      </c>
      <c r="H1021" t="s">
        <v>5262</v>
      </c>
      <c r="I1021" t="s">
        <v>4366</v>
      </c>
      <c r="J1021" t="s">
        <v>1810</v>
      </c>
      <c r="K1021" t="s">
        <v>72</v>
      </c>
      <c r="M1021" s="32">
        <f>IFERROR(IF($B1021="","",INDEX(所属情報!$E:$E,MATCH($A1021,所属情報!$A:$A,0))),"")</f>
        <v>490051</v>
      </c>
      <c r="N1021" s="175" t="str">
        <f t="shared" si="45"/>
        <v>杉本　祥太 (3)</v>
      </c>
      <c r="O1021" s="32" t="str">
        <f t="shared" si="46"/>
        <v>ｽｷﾞﾓﾄ ｼｮｳﾀ</v>
      </c>
      <c r="P1021" s="175" t="str">
        <f t="shared" si="47"/>
        <v>SUGIMOTO Shota (02)</v>
      </c>
      <c r="Q1021" s="175" t="str">
        <f>IFERROR(IF($F1021="","",INDEX(リスト!$AL:$AL,MATCH($F1021,リスト!$AK:$AK,0))),"")</f>
        <v>25</v>
      </c>
      <c r="R1021" s="32" t="str">
        <f>IFERROR(IF($K1021="","",INDEX(リスト!$AO:$AO,MATCH($K1021,リスト!$AN:$AN,0))),"")</f>
        <v>JPN</v>
      </c>
      <c r="S1021" s="32" t="str">
        <f>IF($B1021="","",RIGHT($G1021*1000+100+COUNTIF($G$2:$G1021,$G1021),9))</f>
        <v>020716101</v>
      </c>
    </row>
    <row r="1022" spans="1:19" ht="18" customHeight="1" x14ac:dyDescent="0.55000000000000004">
      <c r="A1022" t="s">
        <v>875</v>
      </c>
      <c r="B1022">
        <v>1021</v>
      </c>
      <c r="C1022" t="s">
        <v>5263</v>
      </c>
      <c r="D1022" t="s">
        <v>5264</v>
      </c>
      <c r="E1022">
        <v>2</v>
      </c>
      <c r="F1022" t="s">
        <v>213</v>
      </c>
      <c r="G1022">
        <v>20031011</v>
      </c>
      <c r="H1022" t="s">
        <v>5265</v>
      </c>
      <c r="I1022" t="s">
        <v>5266</v>
      </c>
      <c r="J1022" t="s">
        <v>1223</v>
      </c>
      <c r="K1022" t="s">
        <v>72</v>
      </c>
      <c r="M1022" s="32">
        <f>IFERROR(IF($B1022="","",INDEX(所属情報!$E:$E,MATCH($A1022,所属情報!$A:$A,0))),"")</f>
        <v>490051</v>
      </c>
      <c r="N1022" s="175" t="str">
        <f t="shared" si="45"/>
        <v>渦岡　祐貴 (2)</v>
      </c>
      <c r="O1022" s="32" t="str">
        <f t="shared" si="46"/>
        <v>ｳｽﾞｵｶ ﾕｳｷ</v>
      </c>
      <c r="P1022" s="175" t="str">
        <f t="shared" si="47"/>
        <v>UZUOKA Yuki (03)</v>
      </c>
      <c r="Q1022" s="175" t="str">
        <f>IFERROR(IF($F1022="","",INDEX(リスト!$AL:$AL,MATCH($F1022,リスト!$AK:$AK,0))),"")</f>
        <v>37</v>
      </c>
      <c r="R1022" s="32" t="str">
        <f>IFERROR(IF($K1022="","",INDEX(リスト!$AO:$AO,MATCH($K1022,リスト!$AN:$AN,0))),"")</f>
        <v>JPN</v>
      </c>
      <c r="S1022" s="32" t="str">
        <f>IF($B1022="","",RIGHT($G1022*1000+100+COUNTIF($G$2:$G1022,$G1022),9))</f>
        <v>031011101</v>
      </c>
    </row>
    <row r="1023" spans="1:19" ht="18" customHeight="1" x14ac:dyDescent="0.55000000000000004">
      <c r="A1023" t="s">
        <v>875</v>
      </c>
      <c r="B1023">
        <v>1022</v>
      </c>
      <c r="C1023" t="s">
        <v>5267</v>
      </c>
      <c r="D1023" t="s">
        <v>5268</v>
      </c>
      <c r="E1023">
        <v>2</v>
      </c>
      <c r="F1023" t="s">
        <v>173</v>
      </c>
      <c r="G1023">
        <v>20020701</v>
      </c>
      <c r="H1023" t="s">
        <v>5269</v>
      </c>
      <c r="I1023" t="s">
        <v>2467</v>
      </c>
      <c r="J1023" t="s">
        <v>2179</v>
      </c>
      <c r="K1023" t="s">
        <v>72</v>
      </c>
      <c r="M1023" s="32">
        <f>IFERROR(IF($B1023="","",INDEX(所属情報!$E:$E,MATCH($A1023,所属情報!$A:$A,0))),"")</f>
        <v>490051</v>
      </c>
      <c r="N1023" s="175" t="str">
        <f t="shared" si="45"/>
        <v>吉村　祐真 (2)</v>
      </c>
      <c r="O1023" s="32" t="str">
        <f t="shared" si="46"/>
        <v>ﾖｼﾑﾗ ﾕｳﾏ</v>
      </c>
      <c r="P1023" s="175" t="str">
        <f t="shared" si="47"/>
        <v>YOSHIMURA Yuma (02)</v>
      </c>
      <c r="Q1023" s="175" t="str">
        <f>IFERROR(IF($F1023="","",INDEX(リスト!$AL:$AL,MATCH($F1023,リスト!$AK:$AK,0))),"")</f>
        <v>27</v>
      </c>
      <c r="R1023" s="32" t="str">
        <f>IFERROR(IF($K1023="","",INDEX(リスト!$AO:$AO,MATCH($K1023,リスト!$AN:$AN,0))),"")</f>
        <v>JPN</v>
      </c>
      <c r="S1023" s="32" t="str">
        <f>IF($B1023="","",RIGHT($G1023*1000+100+COUNTIF($G$2:$G1023,$G1023),9))</f>
        <v>020701103</v>
      </c>
    </row>
    <row r="1024" spans="1:19" ht="18" customHeight="1" x14ac:dyDescent="0.55000000000000004">
      <c r="A1024" t="s">
        <v>875</v>
      </c>
      <c r="B1024">
        <v>1023</v>
      </c>
      <c r="C1024" t="s">
        <v>5270</v>
      </c>
      <c r="D1024" t="s">
        <v>5271</v>
      </c>
      <c r="E1024">
        <v>2</v>
      </c>
      <c r="F1024" t="s">
        <v>241</v>
      </c>
      <c r="G1024">
        <v>20030728</v>
      </c>
      <c r="H1024" t="s">
        <v>5272</v>
      </c>
      <c r="I1024" t="s">
        <v>5273</v>
      </c>
      <c r="J1024" t="s">
        <v>2684</v>
      </c>
      <c r="K1024" t="s">
        <v>72</v>
      </c>
      <c r="M1024" s="32">
        <f>IFERROR(IF($B1024="","",INDEX(所属情報!$E:$E,MATCH($A1024,所属情報!$A:$A,0))),"")</f>
        <v>490051</v>
      </c>
      <c r="N1024" s="175" t="str">
        <f t="shared" si="45"/>
        <v>那木　悠右 (2)</v>
      </c>
      <c r="O1024" s="32" t="str">
        <f t="shared" si="46"/>
        <v>ﾅｷﾞ ﾕｳｽｹ</v>
      </c>
      <c r="P1024" s="175" t="str">
        <f t="shared" si="47"/>
        <v>NAGI Yusuke (03)</v>
      </c>
      <c r="Q1024" s="175" t="str">
        <f>IFERROR(IF($F1024="","",INDEX(リスト!$AL:$AL,MATCH($F1024,リスト!$AK:$AK,0))),"")</f>
        <v>44</v>
      </c>
      <c r="R1024" s="32" t="str">
        <f>IFERROR(IF($K1024="","",INDEX(リスト!$AO:$AO,MATCH($K1024,リスト!$AN:$AN,0))),"")</f>
        <v>JPN</v>
      </c>
      <c r="S1024" s="32" t="str">
        <f>IF($B1024="","",RIGHT($G1024*1000+100+COUNTIF($G$2:$G1024,$G1024),9))</f>
        <v>030728102</v>
      </c>
    </row>
    <row r="1025" spans="1:19" ht="18" customHeight="1" x14ac:dyDescent="0.55000000000000004">
      <c r="A1025" t="s">
        <v>875</v>
      </c>
      <c r="B1025">
        <v>1024</v>
      </c>
      <c r="C1025" t="s">
        <v>5274</v>
      </c>
      <c r="D1025" t="s">
        <v>5275</v>
      </c>
      <c r="E1025">
        <v>2</v>
      </c>
      <c r="F1025" t="s">
        <v>173</v>
      </c>
      <c r="G1025">
        <v>20030528</v>
      </c>
      <c r="H1025" t="s">
        <v>5276</v>
      </c>
      <c r="I1025" t="s">
        <v>2404</v>
      </c>
      <c r="J1025" t="s">
        <v>1228</v>
      </c>
      <c r="K1025" t="s">
        <v>72</v>
      </c>
      <c r="M1025" s="32">
        <f>IFERROR(IF($B1025="","",INDEX(所属情報!$E:$E,MATCH($A1025,所属情報!$A:$A,0))),"")</f>
        <v>490051</v>
      </c>
      <c r="N1025" s="175" t="str">
        <f t="shared" si="45"/>
        <v>市川　達也 (2)</v>
      </c>
      <c r="O1025" s="32" t="str">
        <f t="shared" si="46"/>
        <v>ｲﾁｶﾜ ﾀﾂﾔ</v>
      </c>
      <c r="P1025" s="175" t="str">
        <f t="shared" si="47"/>
        <v>ICHIKAWA Tatsuya (03)</v>
      </c>
      <c r="Q1025" s="175" t="str">
        <f>IFERROR(IF($F1025="","",INDEX(リスト!$AL:$AL,MATCH($F1025,リスト!$AK:$AK,0))),"")</f>
        <v>27</v>
      </c>
      <c r="R1025" s="32" t="str">
        <f>IFERROR(IF($K1025="","",INDEX(リスト!$AO:$AO,MATCH($K1025,リスト!$AN:$AN,0))),"")</f>
        <v>JPN</v>
      </c>
      <c r="S1025" s="32" t="str">
        <f>IF($B1025="","",RIGHT($G1025*1000+100+COUNTIF($G$2:$G1025,$G1025),9))</f>
        <v>030528102</v>
      </c>
    </row>
    <row r="1026" spans="1:19" ht="18" customHeight="1" x14ac:dyDescent="0.55000000000000004">
      <c r="A1026" t="s">
        <v>875</v>
      </c>
      <c r="B1026">
        <v>1025</v>
      </c>
      <c r="C1026" t="s">
        <v>5277</v>
      </c>
      <c r="D1026" t="s">
        <v>5278</v>
      </c>
      <c r="E1026">
        <v>2</v>
      </c>
      <c r="F1026" t="s">
        <v>209</v>
      </c>
      <c r="G1026">
        <v>20031231</v>
      </c>
      <c r="H1026" t="s">
        <v>5279</v>
      </c>
      <c r="I1026" t="s">
        <v>5280</v>
      </c>
      <c r="J1026" t="s">
        <v>5281</v>
      </c>
      <c r="K1026" t="s">
        <v>72</v>
      </c>
      <c r="M1026" s="32">
        <f>IFERROR(IF($B1026="","",INDEX(所属情報!$E:$E,MATCH($A1026,所属情報!$A:$A,0))),"")</f>
        <v>490051</v>
      </c>
      <c r="N1026" s="175" t="str">
        <f t="shared" si="45"/>
        <v>宮成　輝一 (2)</v>
      </c>
      <c r="O1026" s="32" t="str">
        <f t="shared" si="46"/>
        <v>ﾐﾔﾅﾘ ｷｲﾁ</v>
      </c>
      <c r="P1026" s="175" t="str">
        <f t="shared" si="47"/>
        <v>MIYANARI Kiichi (03)</v>
      </c>
      <c r="Q1026" s="175" t="str">
        <f>IFERROR(IF($F1026="","",INDEX(リスト!$AL:$AL,MATCH($F1026,リスト!$AK:$AK,0))),"")</f>
        <v>36</v>
      </c>
      <c r="R1026" s="32" t="str">
        <f>IFERROR(IF($K1026="","",INDEX(リスト!$AO:$AO,MATCH($K1026,リスト!$AN:$AN,0))),"")</f>
        <v>JPN</v>
      </c>
      <c r="S1026" s="32" t="str">
        <f>IF($B1026="","",RIGHT($G1026*1000+100+COUNTIF($G$2:$G1026,$G1026),9))</f>
        <v>031231101</v>
      </c>
    </row>
    <row r="1027" spans="1:19" ht="18" customHeight="1" x14ac:dyDescent="0.55000000000000004">
      <c r="A1027" t="s">
        <v>875</v>
      </c>
      <c r="B1027">
        <v>1026</v>
      </c>
      <c r="C1027" t="s">
        <v>5282</v>
      </c>
      <c r="D1027" t="s">
        <v>5283</v>
      </c>
      <c r="E1027">
        <v>2</v>
      </c>
      <c r="F1027" t="s">
        <v>173</v>
      </c>
      <c r="G1027">
        <v>20030607</v>
      </c>
      <c r="H1027" t="s">
        <v>5284</v>
      </c>
      <c r="I1027" t="s">
        <v>4229</v>
      </c>
      <c r="J1027" t="s">
        <v>2817</v>
      </c>
      <c r="K1027" t="s">
        <v>72</v>
      </c>
      <c r="M1027" s="32">
        <f>IFERROR(IF($B1027="","",INDEX(所属情報!$E:$E,MATCH($A1027,所属情報!$A:$A,0))),"")</f>
        <v>490051</v>
      </c>
      <c r="N1027" s="175" t="str">
        <f t="shared" ref="N1027:N1090" si="48">IF($C1027="","",IF($E1027="",$C1027,$C1027&amp;" ("&amp;$E1027&amp;")"))</f>
        <v>杉浦　知寛 (2)</v>
      </c>
      <c r="O1027" s="32" t="str">
        <f t="shared" ref="O1027:O1090" si="49">IF($D1027="","",ASC($D1027))</f>
        <v>ｽｷﾞｳﾗ ﾄﾓﾋﾛ</v>
      </c>
      <c r="P1027" s="175" t="str">
        <f t="shared" ref="P1027:P1090" si="50">IF($I1027="","",UPPER($I1027)&amp;" "&amp;UPPER(LEFT($J1027,1))&amp;LOWER(RIGHT($J1027,LEN($J1027)-1))&amp;" ("&amp;MID($G1027,3,2)&amp;")")</f>
        <v>SUGIURA Tomohiro (03)</v>
      </c>
      <c r="Q1027" s="175" t="str">
        <f>IFERROR(IF($F1027="","",INDEX(リスト!$AL:$AL,MATCH($F1027,リスト!$AK:$AK,0))),"")</f>
        <v>27</v>
      </c>
      <c r="R1027" s="32" t="str">
        <f>IFERROR(IF($K1027="","",INDEX(リスト!$AO:$AO,MATCH($K1027,リスト!$AN:$AN,0))),"")</f>
        <v>JPN</v>
      </c>
      <c r="S1027" s="32" t="str">
        <f>IF($B1027="","",RIGHT($G1027*1000+100+COUNTIF($G$2:$G1027,$G1027),9))</f>
        <v>030607101</v>
      </c>
    </row>
    <row r="1028" spans="1:19" ht="18" customHeight="1" x14ac:dyDescent="0.55000000000000004">
      <c r="A1028" t="s">
        <v>875</v>
      </c>
      <c r="B1028">
        <v>1027</v>
      </c>
      <c r="C1028" t="s">
        <v>5285</v>
      </c>
      <c r="D1028" t="s">
        <v>5286</v>
      </c>
      <c r="E1028">
        <v>2</v>
      </c>
      <c r="F1028" t="s">
        <v>173</v>
      </c>
      <c r="G1028">
        <v>20030629</v>
      </c>
      <c r="H1028" t="s">
        <v>5287</v>
      </c>
      <c r="I1028" t="s">
        <v>5288</v>
      </c>
      <c r="J1028" t="s">
        <v>2062</v>
      </c>
      <c r="K1028" t="s">
        <v>72</v>
      </c>
      <c r="M1028" s="32">
        <f>IFERROR(IF($B1028="","",INDEX(所属情報!$E:$E,MATCH($A1028,所属情報!$A:$A,0))),"")</f>
        <v>490051</v>
      </c>
      <c r="N1028" s="175" t="str">
        <f t="shared" si="48"/>
        <v>国吉　遼河 (2)</v>
      </c>
      <c r="O1028" s="32" t="str">
        <f t="shared" si="49"/>
        <v>ｸﾆﾖｼ ﾘｮｳｶﾞ</v>
      </c>
      <c r="P1028" s="175" t="str">
        <f t="shared" si="50"/>
        <v>KUNIYOSHI Ryoga (03)</v>
      </c>
      <c r="Q1028" s="175" t="str">
        <f>IFERROR(IF($F1028="","",INDEX(リスト!$AL:$AL,MATCH($F1028,リスト!$AK:$AK,0))),"")</f>
        <v>27</v>
      </c>
      <c r="R1028" s="32" t="str">
        <f>IFERROR(IF($K1028="","",INDEX(リスト!$AO:$AO,MATCH($K1028,リスト!$AN:$AN,0))),"")</f>
        <v>JPN</v>
      </c>
      <c r="S1028" s="32" t="str">
        <f>IF($B1028="","",RIGHT($G1028*1000+100+COUNTIF($G$2:$G1028,$G1028),9))</f>
        <v>030629101</v>
      </c>
    </row>
    <row r="1029" spans="1:19" ht="18" customHeight="1" x14ac:dyDescent="0.55000000000000004">
      <c r="A1029" t="s">
        <v>875</v>
      </c>
      <c r="B1029">
        <v>1028</v>
      </c>
      <c r="C1029" t="s">
        <v>5289</v>
      </c>
      <c r="D1029" t="s">
        <v>5290</v>
      </c>
      <c r="E1029">
        <v>2</v>
      </c>
      <c r="F1029" t="s">
        <v>177</v>
      </c>
      <c r="G1029">
        <v>20030501</v>
      </c>
      <c r="H1029" t="s">
        <v>5291</v>
      </c>
      <c r="I1029" t="s">
        <v>5292</v>
      </c>
      <c r="J1029" t="s">
        <v>5293</v>
      </c>
      <c r="K1029" t="s">
        <v>72</v>
      </c>
      <c r="M1029" s="32">
        <f>IFERROR(IF($B1029="","",INDEX(所属情報!$E:$E,MATCH($A1029,所属情報!$A:$A,0))),"")</f>
        <v>490051</v>
      </c>
      <c r="N1029" s="175" t="str">
        <f t="shared" si="48"/>
        <v>中治　秀朗 (2)</v>
      </c>
      <c r="O1029" s="32" t="str">
        <f t="shared" si="49"/>
        <v>ﾅｶｼﾞ ﾋﾃﾞｱｷ</v>
      </c>
      <c r="P1029" s="175" t="str">
        <f t="shared" si="50"/>
        <v>NAKAJI Hideaki (03)</v>
      </c>
      <c r="Q1029" s="175" t="str">
        <f>IFERROR(IF($F1029="","",INDEX(リスト!$AL:$AL,MATCH($F1029,リスト!$AK:$AK,0))),"")</f>
        <v>28</v>
      </c>
      <c r="R1029" s="32" t="str">
        <f>IFERROR(IF($K1029="","",INDEX(リスト!$AO:$AO,MATCH($K1029,リスト!$AN:$AN,0))),"")</f>
        <v>JPN</v>
      </c>
      <c r="S1029" s="32" t="str">
        <f>IF($B1029="","",RIGHT($G1029*1000+100+COUNTIF($G$2:$G1029,$G1029),9))</f>
        <v>030501103</v>
      </c>
    </row>
    <row r="1030" spans="1:19" ht="18" customHeight="1" x14ac:dyDescent="0.55000000000000004">
      <c r="A1030" t="s">
        <v>975</v>
      </c>
      <c r="B1030">
        <v>1029</v>
      </c>
      <c r="C1030" t="s">
        <v>5294</v>
      </c>
      <c r="D1030" t="s">
        <v>5295</v>
      </c>
      <c r="E1030">
        <v>4</v>
      </c>
      <c r="F1030" t="s">
        <v>169</v>
      </c>
      <c r="G1030">
        <v>20011122</v>
      </c>
      <c r="H1030" t="s">
        <v>5296</v>
      </c>
      <c r="I1030" t="s">
        <v>2013</v>
      </c>
      <c r="J1030" t="s">
        <v>1350</v>
      </c>
      <c r="K1030" t="s">
        <v>72</v>
      </c>
      <c r="M1030" s="32">
        <f>IFERROR(IF($B1030="","",INDEX(所属情報!$E:$E,MATCH($A1030,所属情報!$A:$A,0))),"")</f>
        <v>492201</v>
      </c>
      <c r="N1030" s="175" t="str">
        <f t="shared" si="48"/>
        <v>岩崎　誠 (4)</v>
      </c>
      <c r="O1030" s="32" t="str">
        <f t="shared" si="49"/>
        <v>ｲﾜｻｷ ﾏｺﾄ</v>
      </c>
      <c r="P1030" s="175" t="str">
        <f t="shared" si="50"/>
        <v>IWASAKI Makoto (01)</v>
      </c>
      <c r="Q1030" s="175" t="str">
        <f>IFERROR(IF($F1030="","",INDEX(リスト!$AL:$AL,MATCH($F1030,リスト!$AK:$AK,0))),"")</f>
        <v>26</v>
      </c>
      <c r="R1030" s="32" t="str">
        <f>IFERROR(IF($K1030="","",INDEX(リスト!$AO:$AO,MATCH($K1030,リスト!$AN:$AN,0))),"")</f>
        <v>JPN</v>
      </c>
      <c r="S1030" s="32" t="str">
        <f>IF($B1030="","",RIGHT($G1030*1000+100+COUNTIF($G$2:$G1030,$G1030),9))</f>
        <v>011122102</v>
      </c>
    </row>
    <row r="1031" spans="1:19" ht="18" customHeight="1" x14ac:dyDescent="0.55000000000000004">
      <c r="A1031" t="s">
        <v>975</v>
      </c>
      <c r="B1031">
        <v>1030</v>
      </c>
      <c r="C1031" t="s">
        <v>5297</v>
      </c>
      <c r="D1031" t="s">
        <v>5298</v>
      </c>
      <c r="E1031">
        <v>4</v>
      </c>
      <c r="F1031" t="s">
        <v>173</v>
      </c>
      <c r="G1031">
        <v>20010622</v>
      </c>
      <c r="H1031" t="s">
        <v>5299</v>
      </c>
      <c r="I1031" t="s">
        <v>5300</v>
      </c>
      <c r="J1031" t="s">
        <v>4327</v>
      </c>
      <c r="K1031" t="s">
        <v>72</v>
      </c>
      <c r="M1031" s="32">
        <f>IFERROR(IF($B1031="","",INDEX(所属情報!$E:$E,MATCH($A1031,所属情報!$A:$A,0))),"")</f>
        <v>492201</v>
      </c>
      <c r="N1031" s="175" t="str">
        <f t="shared" si="48"/>
        <v>北浦　稔 (4)</v>
      </c>
      <c r="O1031" s="32" t="str">
        <f t="shared" si="49"/>
        <v>ｷﾀｳﾗ ｼﾞﾝ</v>
      </c>
      <c r="P1031" s="175" t="str">
        <f t="shared" si="50"/>
        <v>KITAURA Jin (01)</v>
      </c>
      <c r="Q1031" s="175" t="str">
        <f>IFERROR(IF($F1031="","",INDEX(リスト!$AL:$AL,MATCH($F1031,リスト!$AK:$AK,0))),"")</f>
        <v>27</v>
      </c>
      <c r="R1031" s="32" t="str">
        <f>IFERROR(IF($K1031="","",INDEX(リスト!$AO:$AO,MATCH($K1031,リスト!$AN:$AN,0))),"")</f>
        <v>JPN</v>
      </c>
      <c r="S1031" s="32" t="str">
        <f>IF($B1031="","",RIGHT($G1031*1000+100+COUNTIF($G$2:$G1031,$G1031),9))</f>
        <v>010622102</v>
      </c>
    </row>
    <row r="1032" spans="1:19" ht="18" customHeight="1" x14ac:dyDescent="0.55000000000000004">
      <c r="A1032" t="s">
        <v>975</v>
      </c>
      <c r="B1032">
        <v>1031</v>
      </c>
      <c r="C1032" t="s">
        <v>5301</v>
      </c>
      <c r="D1032" t="s">
        <v>5302</v>
      </c>
      <c r="E1032">
        <v>4</v>
      </c>
      <c r="F1032" t="s">
        <v>173</v>
      </c>
      <c r="G1032">
        <v>20011121</v>
      </c>
      <c r="H1032" t="s">
        <v>5303</v>
      </c>
      <c r="I1032" t="s">
        <v>1580</v>
      </c>
      <c r="J1032" t="s">
        <v>5304</v>
      </c>
      <c r="K1032" t="s">
        <v>72</v>
      </c>
      <c r="M1032" s="32">
        <f>IFERROR(IF($B1032="","",INDEX(所属情報!$E:$E,MATCH($A1032,所属情報!$A:$A,0))),"")</f>
        <v>492201</v>
      </c>
      <c r="N1032" s="175" t="str">
        <f t="shared" si="48"/>
        <v>松村　文太 (4)</v>
      </c>
      <c r="O1032" s="32" t="str">
        <f t="shared" si="49"/>
        <v>ﾏﾂﾑﾗ ﾌﾞﾝﾀ</v>
      </c>
      <c r="P1032" s="175" t="str">
        <f t="shared" si="50"/>
        <v>MATSUMURA Bunta (01)</v>
      </c>
      <c r="Q1032" s="175" t="str">
        <f>IFERROR(IF($F1032="","",INDEX(リスト!$AL:$AL,MATCH($F1032,リスト!$AK:$AK,0))),"")</f>
        <v>27</v>
      </c>
      <c r="R1032" s="32" t="str">
        <f>IFERROR(IF($K1032="","",INDEX(リスト!$AO:$AO,MATCH($K1032,リスト!$AN:$AN,0))),"")</f>
        <v>JPN</v>
      </c>
      <c r="S1032" s="32" t="str">
        <f>IF($B1032="","",RIGHT($G1032*1000+100+COUNTIF($G$2:$G1032,$G1032),9))</f>
        <v>011121102</v>
      </c>
    </row>
    <row r="1033" spans="1:19" ht="18" customHeight="1" x14ac:dyDescent="0.55000000000000004">
      <c r="A1033" t="s">
        <v>975</v>
      </c>
      <c r="B1033">
        <v>1032</v>
      </c>
      <c r="C1033" t="s">
        <v>5305</v>
      </c>
      <c r="D1033" t="s">
        <v>5306</v>
      </c>
      <c r="E1033">
        <v>4</v>
      </c>
      <c r="F1033" t="s">
        <v>165</v>
      </c>
      <c r="G1033">
        <v>20020207</v>
      </c>
      <c r="H1033" t="s">
        <v>5307</v>
      </c>
      <c r="I1033" t="s">
        <v>5308</v>
      </c>
      <c r="J1033" t="s">
        <v>1805</v>
      </c>
      <c r="K1033" t="s">
        <v>72</v>
      </c>
      <c r="M1033" s="32">
        <f>IFERROR(IF($B1033="","",INDEX(所属情報!$E:$E,MATCH($A1033,所属情報!$A:$A,0))),"")</f>
        <v>492201</v>
      </c>
      <c r="N1033" s="175" t="str">
        <f t="shared" si="48"/>
        <v>大橋　怜央 (4)</v>
      </c>
      <c r="O1033" s="32" t="str">
        <f t="shared" si="49"/>
        <v>ｵｵﾊｼ ﾚｵ</v>
      </c>
      <c r="P1033" s="175" t="str">
        <f t="shared" si="50"/>
        <v>OHASHI Reo (02)</v>
      </c>
      <c r="Q1033" s="175" t="str">
        <f>IFERROR(IF($F1033="","",INDEX(リスト!$AL:$AL,MATCH($F1033,リスト!$AK:$AK,0))),"")</f>
        <v>25</v>
      </c>
      <c r="R1033" s="32" t="str">
        <f>IFERROR(IF($K1033="","",INDEX(リスト!$AO:$AO,MATCH($K1033,リスト!$AN:$AN,0))),"")</f>
        <v>JPN</v>
      </c>
      <c r="S1033" s="32" t="str">
        <f>IF($B1033="","",RIGHT($G1033*1000+100+COUNTIF($G$2:$G1033,$G1033),9))</f>
        <v>020207101</v>
      </c>
    </row>
    <row r="1034" spans="1:19" ht="18" customHeight="1" x14ac:dyDescent="0.55000000000000004">
      <c r="A1034" t="s">
        <v>975</v>
      </c>
      <c r="B1034">
        <v>1033</v>
      </c>
      <c r="C1034" t="s">
        <v>5309</v>
      </c>
      <c r="D1034" t="s">
        <v>5310</v>
      </c>
      <c r="E1034">
        <v>4</v>
      </c>
      <c r="F1034" t="s">
        <v>169</v>
      </c>
      <c r="G1034">
        <v>20011126</v>
      </c>
      <c r="H1034" t="s">
        <v>5311</v>
      </c>
      <c r="I1034" t="s">
        <v>5312</v>
      </c>
      <c r="J1034" t="s">
        <v>3223</v>
      </c>
      <c r="K1034" t="s">
        <v>72</v>
      </c>
      <c r="M1034" s="32">
        <f>IFERROR(IF($B1034="","",INDEX(所属情報!$E:$E,MATCH($A1034,所属情報!$A:$A,0))),"")</f>
        <v>492201</v>
      </c>
      <c r="N1034" s="175" t="str">
        <f t="shared" si="48"/>
        <v>水谷　颯佑 (4)</v>
      </c>
      <c r="O1034" s="32" t="str">
        <f t="shared" si="49"/>
        <v>ﾐｽﾞﾀﾆ ｿｳｽｹ</v>
      </c>
      <c r="P1034" s="175" t="str">
        <f t="shared" si="50"/>
        <v>MIZUTANI Sosuke (01)</v>
      </c>
      <c r="Q1034" s="175" t="str">
        <f>IFERROR(IF($F1034="","",INDEX(リスト!$AL:$AL,MATCH($F1034,リスト!$AK:$AK,0))),"")</f>
        <v>26</v>
      </c>
      <c r="R1034" s="32" t="str">
        <f>IFERROR(IF($K1034="","",INDEX(リスト!$AO:$AO,MATCH($K1034,リスト!$AN:$AN,0))),"")</f>
        <v>JPN</v>
      </c>
      <c r="S1034" s="32" t="str">
        <f>IF($B1034="","",RIGHT($G1034*1000+100+COUNTIF($G$2:$G1034,$G1034),9))</f>
        <v>011126103</v>
      </c>
    </row>
    <row r="1035" spans="1:19" ht="18" customHeight="1" x14ac:dyDescent="0.55000000000000004">
      <c r="A1035" t="s">
        <v>975</v>
      </c>
      <c r="B1035">
        <v>1034</v>
      </c>
      <c r="C1035" t="s">
        <v>5313</v>
      </c>
      <c r="D1035" t="s">
        <v>5314</v>
      </c>
      <c r="E1035">
        <v>4</v>
      </c>
      <c r="F1035" t="s">
        <v>133</v>
      </c>
      <c r="G1035">
        <v>20011109</v>
      </c>
      <c r="H1035" t="s">
        <v>5315</v>
      </c>
      <c r="I1035" t="s">
        <v>1673</v>
      </c>
      <c r="J1035" t="s">
        <v>1322</v>
      </c>
      <c r="K1035" t="s">
        <v>72</v>
      </c>
      <c r="M1035" s="32">
        <f>IFERROR(IF($B1035="","",INDEX(所属情報!$E:$E,MATCH($A1035,所属情報!$A:$A,0))),"")</f>
        <v>492201</v>
      </c>
      <c r="N1035" s="175" t="str">
        <f t="shared" si="48"/>
        <v>奥村　孝太郎 (4)</v>
      </c>
      <c r="O1035" s="32" t="str">
        <f t="shared" si="49"/>
        <v>ｵｸﾑﾗ ｺｳﾀﾛｳ</v>
      </c>
      <c r="P1035" s="175" t="str">
        <f t="shared" si="50"/>
        <v>OKUMURA Kotaro (01)</v>
      </c>
      <c r="Q1035" s="175" t="str">
        <f>IFERROR(IF($F1035="","",INDEX(リスト!$AL:$AL,MATCH($F1035,リスト!$AK:$AK,0))),"")</f>
        <v>17</v>
      </c>
      <c r="R1035" s="32" t="str">
        <f>IFERROR(IF($K1035="","",INDEX(リスト!$AO:$AO,MATCH($K1035,リスト!$AN:$AN,0))),"")</f>
        <v>JPN</v>
      </c>
      <c r="S1035" s="32" t="str">
        <f>IF($B1035="","",RIGHT($G1035*1000+100+COUNTIF($G$2:$G1035,$G1035),9))</f>
        <v>011109101</v>
      </c>
    </row>
    <row r="1036" spans="1:19" ht="18" customHeight="1" x14ac:dyDescent="0.55000000000000004">
      <c r="A1036" t="s">
        <v>975</v>
      </c>
      <c r="B1036">
        <v>1035</v>
      </c>
      <c r="C1036" t="s">
        <v>5316</v>
      </c>
      <c r="D1036" t="s">
        <v>5317</v>
      </c>
      <c r="E1036">
        <v>4</v>
      </c>
      <c r="F1036" t="s">
        <v>169</v>
      </c>
      <c r="G1036">
        <v>20010615</v>
      </c>
      <c r="H1036" t="s">
        <v>5318</v>
      </c>
      <c r="I1036" t="s">
        <v>2027</v>
      </c>
      <c r="J1036" t="s">
        <v>1390</v>
      </c>
      <c r="K1036" t="s">
        <v>72</v>
      </c>
      <c r="M1036" s="32">
        <f>IFERROR(IF($B1036="","",INDEX(所属情報!$E:$E,MATCH($A1036,所属情報!$A:$A,0))),"")</f>
        <v>492201</v>
      </c>
      <c r="N1036" s="175" t="str">
        <f t="shared" si="48"/>
        <v>村上　真矢 (4)</v>
      </c>
      <c r="O1036" s="32" t="str">
        <f t="shared" si="49"/>
        <v>ﾑﾗｶﾐ ｼﾝﾔ</v>
      </c>
      <c r="P1036" s="175" t="str">
        <f t="shared" si="50"/>
        <v>MURAKAMI Shinya (01)</v>
      </c>
      <c r="Q1036" s="175" t="str">
        <f>IFERROR(IF($F1036="","",INDEX(リスト!$AL:$AL,MATCH($F1036,リスト!$AK:$AK,0))),"")</f>
        <v>26</v>
      </c>
      <c r="R1036" s="32" t="str">
        <f>IFERROR(IF($K1036="","",INDEX(リスト!$AO:$AO,MATCH($K1036,リスト!$AN:$AN,0))),"")</f>
        <v>JPN</v>
      </c>
      <c r="S1036" s="32" t="str">
        <f>IF($B1036="","",RIGHT($G1036*1000+100+COUNTIF($G$2:$G1036,$G1036),9))</f>
        <v>010615102</v>
      </c>
    </row>
    <row r="1037" spans="1:19" ht="18" customHeight="1" x14ac:dyDescent="0.55000000000000004">
      <c r="A1037" t="s">
        <v>975</v>
      </c>
      <c r="B1037">
        <v>1036</v>
      </c>
      <c r="C1037" t="s">
        <v>5319</v>
      </c>
      <c r="D1037" t="s">
        <v>5320</v>
      </c>
      <c r="E1037">
        <v>3</v>
      </c>
      <c r="F1037" t="s">
        <v>173</v>
      </c>
      <c r="G1037">
        <v>20020527</v>
      </c>
      <c r="H1037" t="s">
        <v>5321</v>
      </c>
      <c r="I1037" t="s">
        <v>2772</v>
      </c>
      <c r="J1037" t="s">
        <v>1568</v>
      </c>
      <c r="K1037" t="s">
        <v>72</v>
      </c>
      <c r="M1037" s="32">
        <f>IFERROR(IF($B1037="","",INDEX(所属情報!$E:$E,MATCH($A1037,所属情報!$A:$A,0))),"")</f>
        <v>492201</v>
      </c>
      <c r="N1037" s="175" t="str">
        <f t="shared" si="48"/>
        <v>西山　樹 (3)</v>
      </c>
      <c r="O1037" s="32" t="str">
        <f t="shared" si="49"/>
        <v>ﾆｼﾔﾏ ﾀﾂｷ</v>
      </c>
      <c r="P1037" s="175" t="str">
        <f t="shared" si="50"/>
        <v>NISHIYAMA Tatsuki (02)</v>
      </c>
      <c r="Q1037" s="175" t="str">
        <f>IFERROR(IF($F1037="","",INDEX(リスト!$AL:$AL,MATCH($F1037,リスト!$AK:$AK,0))),"")</f>
        <v>27</v>
      </c>
      <c r="R1037" s="32" t="str">
        <f>IFERROR(IF($K1037="","",INDEX(リスト!$AO:$AO,MATCH($K1037,リスト!$AN:$AN,0))),"")</f>
        <v>JPN</v>
      </c>
      <c r="S1037" s="32" t="str">
        <f>IF($B1037="","",RIGHT($G1037*1000+100+COUNTIF($G$2:$G1037,$G1037),9))</f>
        <v>020527102</v>
      </c>
    </row>
    <row r="1038" spans="1:19" ht="18" customHeight="1" x14ac:dyDescent="0.55000000000000004">
      <c r="A1038" t="s">
        <v>975</v>
      </c>
      <c r="B1038">
        <v>1037</v>
      </c>
      <c r="C1038" t="s">
        <v>5322</v>
      </c>
      <c r="D1038" t="s">
        <v>5323</v>
      </c>
      <c r="E1038">
        <v>3</v>
      </c>
      <c r="F1038" t="s">
        <v>173</v>
      </c>
      <c r="G1038">
        <v>20020710</v>
      </c>
      <c r="H1038" t="s">
        <v>5324</v>
      </c>
      <c r="I1038" t="s">
        <v>4366</v>
      </c>
      <c r="J1038" t="s">
        <v>1790</v>
      </c>
      <c r="K1038" t="s">
        <v>72</v>
      </c>
      <c r="M1038" s="32">
        <f>IFERROR(IF($B1038="","",INDEX(所属情報!$E:$E,MATCH($A1038,所属情報!$A:$A,0))),"")</f>
        <v>492201</v>
      </c>
      <c r="N1038" s="175" t="str">
        <f t="shared" si="48"/>
        <v>杉本　壮吾 (3)</v>
      </c>
      <c r="O1038" s="32" t="str">
        <f t="shared" si="49"/>
        <v>ｽｷﾞﾓﾄ ｿｳｺﾞ</v>
      </c>
      <c r="P1038" s="175" t="str">
        <f t="shared" si="50"/>
        <v>SUGIMOTO Sogo (02)</v>
      </c>
      <c r="Q1038" s="175" t="str">
        <f>IFERROR(IF($F1038="","",INDEX(リスト!$AL:$AL,MATCH($F1038,リスト!$AK:$AK,0))),"")</f>
        <v>27</v>
      </c>
      <c r="R1038" s="32" t="str">
        <f>IFERROR(IF($K1038="","",INDEX(リスト!$AO:$AO,MATCH($K1038,リスト!$AN:$AN,0))),"")</f>
        <v>JPN</v>
      </c>
      <c r="S1038" s="32" t="str">
        <f>IF($B1038="","",RIGHT($G1038*1000+100+COUNTIF($G$2:$G1038,$G1038),9))</f>
        <v>020710102</v>
      </c>
    </row>
    <row r="1039" spans="1:19" ht="18" customHeight="1" x14ac:dyDescent="0.55000000000000004">
      <c r="A1039" t="s">
        <v>975</v>
      </c>
      <c r="B1039">
        <v>1038</v>
      </c>
      <c r="C1039" t="s">
        <v>5325</v>
      </c>
      <c r="D1039" t="s">
        <v>5326</v>
      </c>
      <c r="E1039">
        <v>3</v>
      </c>
      <c r="F1039" t="s">
        <v>173</v>
      </c>
      <c r="G1039">
        <v>20021114</v>
      </c>
      <c r="H1039" t="s">
        <v>5327</v>
      </c>
      <c r="I1039" t="s">
        <v>5328</v>
      </c>
      <c r="J1039" t="s">
        <v>1223</v>
      </c>
      <c r="K1039" t="s">
        <v>72</v>
      </c>
      <c r="M1039" s="32">
        <f>IFERROR(IF($B1039="","",INDEX(所属情報!$E:$E,MATCH($A1039,所属情報!$A:$A,0))),"")</f>
        <v>492201</v>
      </c>
      <c r="N1039" s="175" t="str">
        <f t="shared" si="48"/>
        <v>喜代田　悠輝 (3)</v>
      </c>
      <c r="O1039" s="32" t="str">
        <f t="shared" si="49"/>
        <v>ｷﾖﾀ ﾕｳｷ</v>
      </c>
      <c r="P1039" s="175" t="str">
        <f t="shared" si="50"/>
        <v>KIYOTA Yuki (02)</v>
      </c>
      <c r="Q1039" s="175" t="str">
        <f>IFERROR(IF($F1039="","",INDEX(リスト!$AL:$AL,MATCH($F1039,リスト!$AK:$AK,0))),"")</f>
        <v>27</v>
      </c>
      <c r="R1039" s="32" t="str">
        <f>IFERROR(IF($K1039="","",INDEX(リスト!$AO:$AO,MATCH($K1039,リスト!$AN:$AN,0))),"")</f>
        <v>JPN</v>
      </c>
      <c r="S1039" s="32" t="str">
        <f>IF($B1039="","",RIGHT($G1039*1000+100+COUNTIF($G$2:$G1039,$G1039),9))</f>
        <v>021114101</v>
      </c>
    </row>
    <row r="1040" spans="1:19" ht="18" customHeight="1" x14ac:dyDescent="0.55000000000000004">
      <c r="A1040" t="s">
        <v>975</v>
      </c>
      <c r="B1040">
        <v>1039</v>
      </c>
      <c r="C1040" t="s">
        <v>5329</v>
      </c>
      <c r="D1040" t="s">
        <v>5330</v>
      </c>
      <c r="E1040">
        <v>3</v>
      </c>
      <c r="F1040" t="s">
        <v>165</v>
      </c>
      <c r="G1040">
        <v>20021013</v>
      </c>
      <c r="H1040" t="s">
        <v>5331</v>
      </c>
      <c r="I1040" t="s">
        <v>5332</v>
      </c>
      <c r="J1040" t="s">
        <v>1756</v>
      </c>
      <c r="K1040" t="s">
        <v>72</v>
      </c>
      <c r="M1040" s="32">
        <f>IFERROR(IF($B1040="","",INDEX(所属情報!$E:$E,MATCH($A1040,所属情報!$A:$A,0))),"")</f>
        <v>492201</v>
      </c>
      <c r="N1040" s="175" t="str">
        <f t="shared" si="48"/>
        <v>伊部　智哉 (3)</v>
      </c>
      <c r="O1040" s="32" t="str">
        <f t="shared" si="49"/>
        <v>ｲﾍﾞ ﾄﾓﾔ</v>
      </c>
      <c r="P1040" s="175" t="str">
        <f t="shared" si="50"/>
        <v>IBE Tomoya (02)</v>
      </c>
      <c r="Q1040" s="175" t="str">
        <f>IFERROR(IF($F1040="","",INDEX(リスト!$AL:$AL,MATCH($F1040,リスト!$AK:$AK,0))),"")</f>
        <v>25</v>
      </c>
      <c r="R1040" s="32" t="str">
        <f>IFERROR(IF($K1040="","",INDEX(リスト!$AO:$AO,MATCH($K1040,リスト!$AN:$AN,0))),"")</f>
        <v>JPN</v>
      </c>
      <c r="S1040" s="32" t="str">
        <f>IF($B1040="","",RIGHT($G1040*1000+100+COUNTIF($G$2:$G1040,$G1040),9))</f>
        <v>021013102</v>
      </c>
    </row>
    <row r="1041" spans="1:19" ht="18" customHeight="1" x14ac:dyDescent="0.55000000000000004">
      <c r="A1041" t="s">
        <v>975</v>
      </c>
      <c r="B1041">
        <v>1040</v>
      </c>
      <c r="C1041" t="s">
        <v>5333</v>
      </c>
      <c r="D1041" t="s">
        <v>5334</v>
      </c>
      <c r="E1041">
        <v>3</v>
      </c>
      <c r="F1041" t="s">
        <v>169</v>
      </c>
      <c r="G1041">
        <v>20020605</v>
      </c>
      <c r="H1041" t="s">
        <v>5335</v>
      </c>
      <c r="I1041" t="s">
        <v>1394</v>
      </c>
      <c r="J1041" t="s">
        <v>1253</v>
      </c>
      <c r="K1041" t="s">
        <v>72</v>
      </c>
      <c r="M1041" s="32">
        <f>IFERROR(IF($B1041="","",INDEX(所属情報!$E:$E,MATCH($A1041,所属情報!$A:$A,0))),"")</f>
        <v>492201</v>
      </c>
      <c r="N1041" s="175" t="str">
        <f t="shared" si="48"/>
        <v>八木　翔也 (3)</v>
      </c>
      <c r="O1041" s="32" t="str">
        <f t="shared" si="49"/>
        <v>ﾔｷﾞ ｼｮｳﾔ</v>
      </c>
      <c r="P1041" s="175" t="str">
        <f t="shared" si="50"/>
        <v>YAGI Shoya (02)</v>
      </c>
      <c r="Q1041" s="175" t="str">
        <f>IFERROR(IF($F1041="","",INDEX(リスト!$AL:$AL,MATCH($F1041,リスト!$AK:$AK,0))),"")</f>
        <v>26</v>
      </c>
      <c r="R1041" s="32" t="str">
        <f>IFERROR(IF($K1041="","",INDEX(リスト!$AO:$AO,MATCH($K1041,リスト!$AN:$AN,0))),"")</f>
        <v>JPN</v>
      </c>
      <c r="S1041" s="32" t="str">
        <f>IF($B1041="","",RIGHT($G1041*1000+100+COUNTIF($G$2:$G1041,$G1041),9))</f>
        <v>020605103</v>
      </c>
    </row>
    <row r="1042" spans="1:19" ht="18" customHeight="1" x14ac:dyDescent="0.55000000000000004">
      <c r="A1042" t="s">
        <v>975</v>
      </c>
      <c r="B1042">
        <v>1041</v>
      </c>
      <c r="C1042" t="s">
        <v>5336</v>
      </c>
      <c r="D1042" t="s">
        <v>5337</v>
      </c>
      <c r="E1042">
        <v>3</v>
      </c>
      <c r="F1042" t="s">
        <v>177</v>
      </c>
      <c r="G1042">
        <v>20020726</v>
      </c>
      <c r="H1042" t="s">
        <v>5338</v>
      </c>
      <c r="I1042" t="s">
        <v>1222</v>
      </c>
      <c r="J1042" t="s">
        <v>1340</v>
      </c>
      <c r="K1042" t="s">
        <v>72</v>
      </c>
      <c r="M1042" s="32">
        <f>IFERROR(IF($B1042="","",INDEX(所属情報!$E:$E,MATCH($A1042,所属情報!$A:$A,0))),"")</f>
        <v>492201</v>
      </c>
      <c r="N1042" s="175" t="str">
        <f t="shared" si="48"/>
        <v>田中　健太郎 (3)</v>
      </c>
      <c r="O1042" s="32" t="str">
        <f t="shared" si="49"/>
        <v>ﾀﾅｶ ｹﾝﾀﾛｳ</v>
      </c>
      <c r="P1042" s="175" t="str">
        <f t="shared" si="50"/>
        <v>TANAKA Kentaro (02)</v>
      </c>
      <c r="Q1042" s="175" t="str">
        <f>IFERROR(IF($F1042="","",INDEX(リスト!$AL:$AL,MATCH($F1042,リスト!$AK:$AK,0))),"")</f>
        <v>28</v>
      </c>
      <c r="R1042" s="32" t="str">
        <f>IFERROR(IF($K1042="","",INDEX(リスト!$AO:$AO,MATCH($K1042,リスト!$AN:$AN,0))),"")</f>
        <v>JPN</v>
      </c>
      <c r="S1042" s="32" t="str">
        <f>IF($B1042="","",RIGHT($G1042*1000+100+COUNTIF($G$2:$G1042,$G1042),9))</f>
        <v>020726101</v>
      </c>
    </row>
    <row r="1043" spans="1:19" ht="18" customHeight="1" x14ac:dyDescent="0.55000000000000004">
      <c r="A1043" t="s">
        <v>975</v>
      </c>
      <c r="B1043">
        <v>1042</v>
      </c>
      <c r="C1043" t="s">
        <v>5339</v>
      </c>
      <c r="D1043" t="s">
        <v>5340</v>
      </c>
      <c r="E1043">
        <v>3</v>
      </c>
      <c r="F1043" t="s">
        <v>213</v>
      </c>
      <c r="G1043">
        <v>20020507</v>
      </c>
      <c r="H1043" t="s">
        <v>5341</v>
      </c>
      <c r="I1043" t="s">
        <v>5342</v>
      </c>
      <c r="J1043" t="s">
        <v>1790</v>
      </c>
      <c r="K1043" t="s">
        <v>72</v>
      </c>
      <c r="M1043" s="32">
        <f>IFERROR(IF($B1043="","",INDEX(所属情報!$E:$E,MATCH($A1043,所属情報!$A:$A,0))),"")</f>
        <v>492201</v>
      </c>
      <c r="N1043" s="175" t="str">
        <f t="shared" si="48"/>
        <v>北澤　蒼梧 (3)</v>
      </c>
      <c r="O1043" s="32" t="str">
        <f t="shared" si="49"/>
        <v>ｷﾀｻﾞﾜ ｿｳｺﾞ</v>
      </c>
      <c r="P1043" s="175" t="str">
        <f t="shared" si="50"/>
        <v>KITAZAWA Sogo (02)</v>
      </c>
      <c r="Q1043" s="175" t="str">
        <f>IFERROR(IF($F1043="","",INDEX(リスト!$AL:$AL,MATCH($F1043,リスト!$AK:$AK,0))),"")</f>
        <v>37</v>
      </c>
      <c r="R1043" s="32" t="str">
        <f>IFERROR(IF($K1043="","",INDEX(リスト!$AO:$AO,MATCH($K1043,リスト!$AN:$AN,0))),"")</f>
        <v>JPN</v>
      </c>
      <c r="S1043" s="32" t="str">
        <f>IF($B1043="","",RIGHT($G1043*1000+100+COUNTIF($G$2:$G1043,$G1043),9))</f>
        <v>020507102</v>
      </c>
    </row>
    <row r="1044" spans="1:19" ht="18" customHeight="1" x14ac:dyDescent="0.55000000000000004">
      <c r="A1044" t="s">
        <v>975</v>
      </c>
      <c r="B1044">
        <v>1043</v>
      </c>
      <c r="C1044" t="s">
        <v>5343</v>
      </c>
      <c r="D1044" t="s">
        <v>5344</v>
      </c>
      <c r="E1044">
        <v>3</v>
      </c>
      <c r="F1044" t="s">
        <v>169</v>
      </c>
      <c r="G1044">
        <v>20030309</v>
      </c>
      <c r="H1044" t="s">
        <v>5345</v>
      </c>
      <c r="I1044" t="s">
        <v>5346</v>
      </c>
      <c r="J1044" t="s">
        <v>1661</v>
      </c>
      <c r="K1044" t="s">
        <v>72</v>
      </c>
      <c r="M1044" s="32">
        <f>IFERROR(IF($B1044="","",INDEX(所属情報!$E:$E,MATCH($A1044,所属情報!$A:$A,0))),"")</f>
        <v>492201</v>
      </c>
      <c r="N1044" s="175" t="str">
        <f t="shared" si="48"/>
        <v>南部　海斗 (3)</v>
      </c>
      <c r="O1044" s="32" t="str">
        <f t="shared" si="49"/>
        <v>ﾅﾝﾌﾞ ｶｲﾄ</v>
      </c>
      <c r="P1044" s="175" t="str">
        <f t="shared" si="50"/>
        <v>NAMBU Kaito (03)</v>
      </c>
      <c r="Q1044" s="175" t="str">
        <f>IFERROR(IF($F1044="","",INDEX(リスト!$AL:$AL,MATCH($F1044,リスト!$AK:$AK,0))),"")</f>
        <v>26</v>
      </c>
      <c r="R1044" s="32" t="str">
        <f>IFERROR(IF($K1044="","",INDEX(リスト!$AO:$AO,MATCH($K1044,リスト!$AN:$AN,0))),"")</f>
        <v>JPN</v>
      </c>
      <c r="S1044" s="32" t="str">
        <f>IF($B1044="","",RIGHT($G1044*1000+100+COUNTIF($G$2:$G1044,$G1044),9))</f>
        <v>030309101</v>
      </c>
    </row>
    <row r="1045" spans="1:19" ht="18" customHeight="1" x14ac:dyDescent="0.55000000000000004">
      <c r="A1045" t="s">
        <v>975</v>
      </c>
      <c r="B1045">
        <v>1044</v>
      </c>
      <c r="C1045" t="s">
        <v>5347</v>
      </c>
      <c r="D1045" t="s">
        <v>5348</v>
      </c>
      <c r="E1045">
        <v>3</v>
      </c>
      <c r="F1045" t="s">
        <v>165</v>
      </c>
      <c r="G1045">
        <v>20020424</v>
      </c>
      <c r="H1045" t="s">
        <v>5349</v>
      </c>
      <c r="I1045" t="s">
        <v>5350</v>
      </c>
      <c r="J1045" t="s">
        <v>2684</v>
      </c>
      <c r="K1045" t="s">
        <v>72</v>
      </c>
      <c r="M1045" s="32">
        <f>IFERROR(IF($B1045="","",INDEX(所属情報!$E:$E,MATCH($A1045,所属情報!$A:$A,0))),"")</f>
        <v>492201</v>
      </c>
      <c r="N1045" s="175" t="str">
        <f t="shared" si="48"/>
        <v>樽見　遊佑 (3)</v>
      </c>
      <c r="O1045" s="32" t="str">
        <f t="shared" si="49"/>
        <v>ﾀﾙﾐ ﾕｳｽｹ</v>
      </c>
      <c r="P1045" s="175" t="str">
        <f t="shared" si="50"/>
        <v>TARUMI Yusuke (02)</v>
      </c>
      <c r="Q1045" s="175" t="str">
        <f>IFERROR(IF($F1045="","",INDEX(リスト!$AL:$AL,MATCH($F1045,リスト!$AK:$AK,0))),"")</f>
        <v>25</v>
      </c>
      <c r="R1045" s="32" t="str">
        <f>IFERROR(IF($K1045="","",INDEX(リスト!$AO:$AO,MATCH($K1045,リスト!$AN:$AN,0))),"")</f>
        <v>JPN</v>
      </c>
      <c r="S1045" s="32" t="str">
        <f>IF($B1045="","",RIGHT($G1045*1000+100+COUNTIF($G$2:$G1045,$G1045),9))</f>
        <v>020424103</v>
      </c>
    </row>
    <row r="1046" spans="1:19" ht="18" customHeight="1" x14ac:dyDescent="0.55000000000000004">
      <c r="A1046" t="s">
        <v>975</v>
      </c>
      <c r="B1046">
        <v>1045</v>
      </c>
      <c r="C1046" t="s">
        <v>5351</v>
      </c>
      <c r="D1046" t="s">
        <v>5352</v>
      </c>
      <c r="E1046">
        <v>3</v>
      </c>
      <c r="F1046" t="s">
        <v>173</v>
      </c>
      <c r="G1046">
        <v>20021028</v>
      </c>
      <c r="H1046" t="s">
        <v>5353</v>
      </c>
      <c r="I1046" t="s">
        <v>5354</v>
      </c>
      <c r="J1046" t="s">
        <v>5355</v>
      </c>
      <c r="K1046" t="s">
        <v>72</v>
      </c>
      <c r="M1046" s="32">
        <f>IFERROR(IF($B1046="","",INDEX(所属情報!$E:$E,MATCH($A1046,所属情報!$A:$A,0))),"")</f>
        <v>492201</v>
      </c>
      <c r="N1046" s="175" t="str">
        <f t="shared" si="48"/>
        <v>竪山　泰正 (3)</v>
      </c>
      <c r="O1046" s="32" t="str">
        <f t="shared" si="49"/>
        <v>ﾀﾃﾔﾏ ﾔｽﾏｻ</v>
      </c>
      <c r="P1046" s="175" t="str">
        <f t="shared" si="50"/>
        <v>TATEYAMA Yasumasa (02)</v>
      </c>
      <c r="Q1046" s="175" t="str">
        <f>IFERROR(IF($F1046="","",INDEX(リスト!$AL:$AL,MATCH($F1046,リスト!$AK:$AK,0))),"")</f>
        <v>27</v>
      </c>
      <c r="R1046" s="32" t="str">
        <f>IFERROR(IF($K1046="","",INDEX(リスト!$AO:$AO,MATCH($K1046,リスト!$AN:$AN,0))),"")</f>
        <v>JPN</v>
      </c>
      <c r="S1046" s="32" t="str">
        <f>IF($B1046="","",RIGHT($G1046*1000+100+COUNTIF($G$2:$G1046,$G1046),9))</f>
        <v>021028101</v>
      </c>
    </row>
    <row r="1047" spans="1:19" ht="18" customHeight="1" x14ac:dyDescent="0.55000000000000004">
      <c r="A1047" t="s">
        <v>975</v>
      </c>
      <c r="B1047">
        <v>1046</v>
      </c>
      <c r="C1047" t="s">
        <v>5356</v>
      </c>
      <c r="D1047" t="s">
        <v>5357</v>
      </c>
      <c r="E1047">
        <v>3</v>
      </c>
      <c r="F1047" t="s">
        <v>181</v>
      </c>
      <c r="G1047">
        <v>20020815</v>
      </c>
      <c r="H1047" t="s">
        <v>5358</v>
      </c>
      <c r="I1047" t="s">
        <v>1339</v>
      </c>
      <c r="J1047" t="s">
        <v>2817</v>
      </c>
      <c r="K1047" t="s">
        <v>72</v>
      </c>
      <c r="M1047" s="32">
        <f>IFERROR(IF($B1047="","",INDEX(所属情報!$E:$E,MATCH($A1047,所属情報!$A:$A,0))),"")</f>
        <v>492201</v>
      </c>
      <c r="N1047" s="175" t="str">
        <f t="shared" si="48"/>
        <v>中谷　知博 (3)</v>
      </c>
      <c r="O1047" s="32" t="str">
        <f t="shared" si="49"/>
        <v>ﾅｶﾀﾆ ﾄﾓﾋﾛ</v>
      </c>
      <c r="P1047" s="175" t="str">
        <f t="shared" si="50"/>
        <v>NAKATANI Tomohiro (02)</v>
      </c>
      <c r="Q1047" s="175" t="str">
        <f>IFERROR(IF($F1047="","",INDEX(リスト!$AL:$AL,MATCH($F1047,リスト!$AK:$AK,0))),"")</f>
        <v>29</v>
      </c>
      <c r="R1047" s="32" t="str">
        <f>IFERROR(IF($K1047="","",INDEX(リスト!$AO:$AO,MATCH($K1047,リスト!$AN:$AN,0))),"")</f>
        <v>JPN</v>
      </c>
      <c r="S1047" s="32" t="str">
        <f>IF($B1047="","",RIGHT($G1047*1000+100+COUNTIF($G$2:$G1047,$G1047),9))</f>
        <v>020815103</v>
      </c>
    </row>
    <row r="1048" spans="1:19" ht="18" customHeight="1" x14ac:dyDescent="0.55000000000000004">
      <c r="A1048" t="s">
        <v>975</v>
      </c>
      <c r="B1048">
        <v>1047</v>
      </c>
      <c r="C1048" t="s">
        <v>5359</v>
      </c>
      <c r="D1048" t="s">
        <v>5360</v>
      </c>
      <c r="E1048">
        <v>3</v>
      </c>
      <c r="F1048" t="s">
        <v>177</v>
      </c>
      <c r="G1048">
        <v>20020612</v>
      </c>
      <c r="H1048" t="s">
        <v>5361</v>
      </c>
      <c r="I1048" t="s">
        <v>2433</v>
      </c>
      <c r="J1048" t="s">
        <v>1651</v>
      </c>
      <c r="K1048" t="s">
        <v>72</v>
      </c>
      <c r="M1048" s="32">
        <f>IFERROR(IF($B1048="","",INDEX(所属情報!$E:$E,MATCH($A1048,所属情報!$A:$A,0))),"")</f>
        <v>492201</v>
      </c>
      <c r="N1048" s="175" t="str">
        <f t="shared" si="48"/>
        <v>渡邊　隼斗 (3)</v>
      </c>
      <c r="O1048" s="32" t="str">
        <f t="shared" si="49"/>
        <v>ﾜﾀﾅﾍﾞ ﾊﾔﾄ</v>
      </c>
      <c r="P1048" s="175" t="str">
        <f t="shared" si="50"/>
        <v>WATANABE Hayato (02)</v>
      </c>
      <c r="Q1048" s="175" t="str">
        <f>IFERROR(IF($F1048="","",INDEX(リスト!$AL:$AL,MATCH($F1048,リスト!$AK:$AK,0))),"")</f>
        <v>28</v>
      </c>
      <c r="R1048" s="32" t="str">
        <f>IFERROR(IF($K1048="","",INDEX(リスト!$AO:$AO,MATCH($K1048,リスト!$AN:$AN,0))),"")</f>
        <v>JPN</v>
      </c>
      <c r="S1048" s="32" t="str">
        <f>IF($B1048="","",RIGHT($G1048*1000+100+COUNTIF($G$2:$G1048,$G1048),9))</f>
        <v>020612101</v>
      </c>
    </row>
    <row r="1049" spans="1:19" ht="18" customHeight="1" x14ac:dyDescent="0.55000000000000004">
      <c r="A1049" t="s">
        <v>975</v>
      </c>
      <c r="B1049">
        <v>1048</v>
      </c>
      <c r="C1049" t="s">
        <v>5362</v>
      </c>
      <c r="D1049" t="s">
        <v>5363</v>
      </c>
      <c r="E1049">
        <v>3</v>
      </c>
      <c r="F1049" t="s">
        <v>169</v>
      </c>
      <c r="G1049">
        <v>20020415</v>
      </c>
      <c r="H1049" t="s">
        <v>5364</v>
      </c>
      <c r="I1049" t="s">
        <v>5365</v>
      </c>
      <c r="J1049" t="s">
        <v>1485</v>
      </c>
      <c r="K1049" t="s">
        <v>72</v>
      </c>
      <c r="M1049" s="32">
        <f>IFERROR(IF($B1049="","",INDEX(所属情報!$E:$E,MATCH($A1049,所属情報!$A:$A,0))),"")</f>
        <v>492201</v>
      </c>
      <c r="N1049" s="175" t="str">
        <f t="shared" si="48"/>
        <v>安原　侑汰 (3)</v>
      </c>
      <c r="O1049" s="32" t="str">
        <f t="shared" si="49"/>
        <v>ﾔｽﾊﾗ ﾕｳﾀ</v>
      </c>
      <c r="P1049" s="175" t="str">
        <f t="shared" si="50"/>
        <v>YASUHARA Yuta (02)</v>
      </c>
      <c r="Q1049" s="175" t="str">
        <f>IFERROR(IF($F1049="","",INDEX(リスト!$AL:$AL,MATCH($F1049,リスト!$AK:$AK,0))),"")</f>
        <v>26</v>
      </c>
      <c r="R1049" s="32" t="str">
        <f>IFERROR(IF($K1049="","",INDEX(リスト!$AO:$AO,MATCH($K1049,リスト!$AN:$AN,0))),"")</f>
        <v>JPN</v>
      </c>
      <c r="S1049" s="32" t="str">
        <f>IF($B1049="","",RIGHT($G1049*1000+100+COUNTIF($G$2:$G1049,$G1049),9))</f>
        <v>020415102</v>
      </c>
    </row>
    <row r="1050" spans="1:19" ht="18" customHeight="1" x14ac:dyDescent="0.55000000000000004">
      <c r="A1050" t="s">
        <v>975</v>
      </c>
      <c r="B1050">
        <v>1049</v>
      </c>
      <c r="C1050" t="s">
        <v>5366</v>
      </c>
      <c r="D1050" t="s">
        <v>5367</v>
      </c>
      <c r="E1050">
        <v>3</v>
      </c>
      <c r="F1050" t="s">
        <v>169</v>
      </c>
      <c r="G1050">
        <v>20030225</v>
      </c>
      <c r="H1050" t="s">
        <v>5368</v>
      </c>
      <c r="I1050" t="s">
        <v>5369</v>
      </c>
      <c r="J1050" t="s">
        <v>1889</v>
      </c>
      <c r="K1050" t="s">
        <v>72</v>
      </c>
      <c r="M1050" s="32">
        <f>IFERROR(IF($B1050="","",INDEX(所属情報!$E:$E,MATCH($A1050,所属情報!$A:$A,0))),"")</f>
        <v>492201</v>
      </c>
      <c r="N1050" s="175" t="str">
        <f t="shared" si="48"/>
        <v>古屋　昂大 (3)</v>
      </c>
      <c r="O1050" s="32" t="str">
        <f t="shared" si="49"/>
        <v>ﾌﾙﾔ ｺｳﾀﾞｲ</v>
      </c>
      <c r="P1050" s="175" t="str">
        <f t="shared" si="50"/>
        <v>FURUYA Kodai (03)</v>
      </c>
      <c r="Q1050" s="175" t="str">
        <f>IFERROR(IF($F1050="","",INDEX(リスト!$AL:$AL,MATCH($F1050,リスト!$AK:$AK,0))),"")</f>
        <v>26</v>
      </c>
      <c r="R1050" s="32" t="str">
        <f>IFERROR(IF($K1050="","",INDEX(リスト!$AO:$AO,MATCH($K1050,リスト!$AN:$AN,0))),"")</f>
        <v>JPN</v>
      </c>
      <c r="S1050" s="32" t="str">
        <f>IF($B1050="","",RIGHT($G1050*1000+100+COUNTIF($G$2:$G1050,$G1050),9))</f>
        <v>030225101</v>
      </c>
    </row>
    <row r="1051" spans="1:19" ht="18" customHeight="1" x14ac:dyDescent="0.55000000000000004">
      <c r="A1051" t="s">
        <v>975</v>
      </c>
      <c r="B1051">
        <v>1050</v>
      </c>
      <c r="C1051" t="s">
        <v>5370</v>
      </c>
      <c r="D1051" t="s">
        <v>5371</v>
      </c>
      <c r="E1051">
        <v>3</v>
      </c>
      <c r="F1051" t="s">
        <v>149</v>
      </c>
      <c r="G1051">
        <v>20020722</v>
      </c>
      <c r="H1051" t="s">
        <v>5372</v>
      </c>
      <c r="I1051" t="s">
        <v>1172</v>
      </c>
      <c r="J1051" t="s">
        <v>5373</v>
      </c>
      <c r="K1051" t="s">
        <v>72</v>
      </c>
      <c r="M1051" s="32">
        <f>IFERROR(IF($B1051="","",INDEX(所属情報!$E:$E,MATCH($A1051,所属情報!$A:$A,0))),"")</f>
        <v>492201</v>
      </c>
      <c r="N1051" s="175" t="str">
        <f t="shared" si="48"/>
        <v>吉田　創詠 (3)</v>
      </c>
      <c r="O1051" s="32" t="str">
        <f t="shared" si="49"/>
        <v>ﾖｼﾀﾞ ｿｳｴｲ</v>
      </c>
      <c r="P1051" s="175" t="str">
        <f t="shared" si="50"/>
        <v>YOSHIDA Soei (02)</v>
      </c>
      <c r="Q1051" s="175" t="str">
        <f>IFERROR(IF($F1051="","",INDEX(リスト!$AL:$AL,MATCH($F1051,リスト!$AK:$AK,0))),"")</f>
        <v>21</v>
      </c>
      <c r="R1051" s="32" t="str">
        <f>IFERROR(IF($K1051="","",INDEX(リスト!$AO:$AO,MATCH($K1051,リスト!$AN:$AN,0))),"")</f>
        <v>JPN</v>
      </c>
      <c r="S1051" s="32" t="str">
        <f>IF($B1051="","",RIGHT($G1051*1000+100+COUNTIF($G$2:$G1051,$G1051),9))</f>
        <v>020722101</v>
      </c>
    </row>
    <row r="1052" spans="1:19" ht="18" customHeight="1" x14ac:dyDescent="0.55000000000000004">
      <c r="A1052" t="s">
        <v>975</v>
      </c>
      <c r="B1052">
        <v>1051</v>
      </c>
      <c r="C1052" t="s">
        <v>5374</v>
      </c>
      <c r="D1052" t="s">
        <v>5375</v>
      </c>
      <c r="E1052">
        <v>3</v>
      </c>
      <c r="F1052" t="s">
        <v>165</v>
      </c>
      <c r="G1052">
        <v>20020817</v>
      </c>
      <c r="H1052" t="s">
        <v>5376</v>
      </c>
      <c r="I1052" t="s">
        <v>5377</v>
      </c>
      <c r="J1052" t="s">
        <v>5378</v>
      </c>
      <c r="K1052" t="s">
        <v>72</v>
      </c>
      <c r="M1052" s="32">
        <f>IFERROR(IF($B1052="","",INDEX(所属情報!$E:$E,MATCH($A1052,所属情報!$A:$A,0))),"")</f>
        <v>492201</v>
      </c>
      <c r="N1052" s="175" t="str">
        <f t="shared" si="48"/>
        <v>本城　龍一 (3)</v>
      </c>
      <c r="O1052" s="32" t="str">
        <f t="shared" si="49"/>
        <v>ﾎﾝｼﾞｮｳ ﾘｭｳｲﾁ</v>
      </c>
      <c r="P1052" s="175" t="str">
        <f t="shared" si="50"/>
        <v>HONJO Ryuichi (02)</v>
      </c>
      <c r="Q1052" s="175" t="str">
        <f>IFERROR(IF($F1052="","",INDEX(リスト!$AL:$AL,MATCH($F1052,リスト!$AK:$AK,0))),"")</f>
        <v>25</v>
      </c>
      <c r="R1052" s="32" t="str">
        <f>IFERROR(IF($K1052="","",INDEX(リスト!$AO:$AO,MATCH($K1052,リスト!$AN:$AN,0))),"")</f>
        <v>JPN</v>
      </c>
      <c r="S1052" s="32" t="str">
        <f>IF($B1052="","",RIGHT($G1052*1000+100+COUNTIF($G$2:$G1052,$G1052),9))</f>
        <v>020817103</v>
      </c>
    </row>
    <row r="1053" spans="1:19" ht="18" customHeight="1" x14ac:dyDescent="0.55000000000000004">
      <c r="A1053" t="s">
        <v>975</v>
      </c>
      <c r="B1053">
        <v>1052</v>
      </c>
      <c r="C1053" t="s">
        <v>5379</v>
      </c>
      <c r="D1053" t="s">
        <v>5380</v>
      </c>
      <c r="E1053">
        <v>3</v>
      </c>
      <c r="F1053" t="s">
        <v>173</v>
      </c>
      <c r="G1053">
        <v>20020121</v>
      </c>
      <c r="H1053" t="s">
        <v>5381</v>
      </c>
      <c r="I1053" t="s">
        <v>5382</v>
      </c>
      <c r="J1053" t="s">
        <v>1471</v>
      </c>
      <c r="K1053" t="s">
        <v>72</v>
      </c>
      <c r="M1053" s="32">
        <f>IFERROR(IF($B1053="","",INDEX(所属情報!$E:$E,MATCH($A1053,所属情報!$A:$A,0))),"")</f>
        <v>492201</v>
      </c>
      <c r="N1053" s="175" t="str">
        <f t="shared" si="48"/>
        <v>林田　悠翔 (3)</v>
      </c>
      <c r="O1053" s="32" t="str">
        <f t="shared" si="49"/>
        <v>ﾊﾔｼﾀﾞ ﾕｳﾄ</v>
      </c>
      <c r="P1053" s="175" t="str">
        <f t="shared" si="50"/>
        <v>HAYASHIDA Yuto (02)</v>
      </c>
      <c r="Q1053" s="175" t="str">
        <f>IFERROR(IF($F1053="","",INDEX(リスト!$AL:$AL,MATCH($F1053,リスト!$AK:$AK,0))),"")</f>
        <v>27</v>
      </c>
      <c r="R1053" s="32" t="str">
        <f>IFERROR(IF($K1053="","",INDEX(リスト!$AO:$AO,MATCH($K1053,リスト!$AN:$AN,0))),"")</f>
        <v>JPN</v>
      </c>
      <c r="S1053" s="32" t="str">
        <f>IF($B1053="","",RIGHT($G1053*1000+100+COUNTIF($G$2:$G1053,$G1053),9))</f>
        <v>020121102</v>
      </c>
    </row>
    <row r="1054" spans="1:19" ht="18" customHeight="1" x14ac:dyDescent="0.55000000000000004">
      <c r="A1054" t="s">
        <v>975</v>
      </c>
      <c r="B1054">
        <v>1053</v>
      </c>
      <c r="C1054" t="s">
        <v>5383</v>
      </c>
      <c r="D1054" t="s">
        <v>5384</v>
      </c>
      <c r="E1054">
        <v>2</v>
      </c>
      <c r="F1054" t="s">
        <v>165</v>
      </c>
      <c r="G1054">
        <v>20030821</v>
      </c>
      <c r="H1054" t="s">
        <v>5385</v>
      </c>
      <c r="I1054" t="s">
        <v>3497</v>
      </c>
      <c r="J1054" t="s">
        <v>3295</v>
      </c>
      <c r="K1054" t="s">
        <v>72</v>
      </c>
      <c r="M1054" s="32">
        <f>IFERROR(IF($B1054="","",INDEX(所属情報!$E:$E,MATCH($A1054,所属情報!$A:$A,0))),"")</f>
        <v>492201</v>
      </c>
      <c r="N1054" s="175" t="str">
        <f t="shared" si="48"/>
        <v>古川　健輔 (2)</v>
      </c>
      <c r="O1054" s="32" t="str">
        <f t="shared" si="49"/>
        <v>ﾌﾙｶﾜ ｹﾝｽｹ</v>
      </c>
      <c r="P1054" s="175" t="str">
        <f t="shared" si="50"/>
        <v>FURUKAWA Kensuke (03)</v>
      </c>
      <c r="Q1054" s="175" t="str">
        <f>IFERROR(IF($F1054="","",INDEX(リスト!$AL:$AL,MATCH($F1054,リスト!$AK:$AK,0))),"")</f>
        <v>25</v>
      </c>
      <c r="R1054" s="32" t="str">
        <f>IFERROR(IF($K1054="","",INDEX(リスト!$AO:$AO,MATCH($K1054,リスト!$AN:$AN,0))),"")</f>
        <v>JPN</v>
      </c>
      <c r="S1054" s="32" t="str">
        <f>IF($B1054="","",RIGHT($G1054*1000+100+COUNTIF($G$2:$G1054,$G1054),9))</f>
        <v>030821102</v>
      </c>
    </row>
    <row r="1055" spans="1:19" ht="18" customHeight="1" x14ac:dyDescent="0.55000000000000004">
      <c r="A1055" t="s">
        <v>975</v>
      </c>
      <c r="B1055">
        <v>1054</v>
      </c>
      <c r="C1055" t="s">
        <v>5386</v>
      </c>
      <c r="D1055" t="s">
        <v>5387</v>
      </c>
      <c r="E1055">
        <v>2</v>
      </c>
      <c r="F1055" t="s">
        <v>165</v>
      </c>
      <c r="G1055">
        <v>20040202</v>
      </c>
      <c r="H1055" t="s">
        <v>5388</v>
      </c>
      <c r="I1055" t="s">
        <v>464</v>
      </c>
      <c r="J1055" t="s">
        <v>1317</v>
      </c>
      <c r="K1055" t="s">
        <v>72</v>
      </c>
      <c r="M1055" s="32">
        <f>IFERROR(IF($B1055="","",INDEX(所属情報!$E:$E,MATCH($A1055,所属情報!$A:$A,0))),"")</f>
        <v>492201</v>
      </c>
      <c r="N1055" s="175" t="str">
        <f t="shared" si="48"/>
        <v>伴　遼典 (2)</v>
      </c>
      <c r="O1055" s="32" t="str">
        <f t="shared" si="49"/>
        <v>ﾊﾞﾝ ﾘｮｳｽｹ</v>
      </c>
      <c r="P1055" s="175" t="str">
        <f t="shared" si="50"/>
        <v>BAN Ryosuke (04)</v>
      </c>
      <c r="Q1055" s="175" t="str">
        <f>IFERROR(IF($F1055="","",INDEX(リスト!$AL:$AL,MATCH($F1055,リスト!$AK:$AK,0))),"")</f>
        <v>25</v>
      </c>
      <c r="R1055" s="32" t="str">
        <f>IFERROR(IF($K1055="","",INDEX(リスト!$AO:$AO,MATCH($K1055,リスト!$AN:$AN,0))),"")</f>
        <v>JPN</v>
      </c>
      <c r="S1055" s="32" t="str">
        <f>IF($B1055="","",RIGHT($G1055*1000+100+COUNTIF($G$2:$G1055,$G1055),9))</f>
        <v>040202102</v>
      </c>
    </row>
    <row r="1056" spans="1:19" ht="18" customHeight="1" x14ac:dyDescent="0.55000000000000004">
      <c r="A1056" t="s">
        <v>975</v>
      </c>
      <c r="B1056">
        <v>1055</v>
      </c>
      <c r="C1056" t="s">
        <v>5389</v>
      </c>
      <c r="D1056" t="s">
        <v>5390</v>
      </c>
      <c r="E1056">
        <v>2</v>
      </c>
      <c r="F1056" t="s">
        <v>169</v>
      </c>
      <c r="G1056">
        <v>20031229</v>
      </c>
      <c r="H1056" t="s">
        <v>5391</v>
      </c>
      <c r="I1056" t="s">
        <v>1480</v>
      </c>
      <c r="J1056" t="s">
        <v>3986</v>
      </c>
      <c r="K1056" t="s">
        <v>72</v>
      </c>
      <c r="M1056" s="32">
        <f>IFERROR(IF($B1056="","",INDEX(所属情報!$E:$E,MATCH($A1056,所属情報!$A:$A,0))),"")</f>
        <v>492201</v>
      </c>
      <c r="N1056" s="175" t="str">
        <f t="shared" si="48"/>
        <v>箭野　颯真 (2)</v>
      </c>
      <c r="O1056" s="32" t="str">
        <f t="shared" si="49"/>
        <v>ﾔﾉ ｿｳﾏ</v>
      </c>
      <c r="P1056" s="175" t="str">
        <f t="shared" si="50"/>
        <v>YANO Soma (03)</v>
      </c>
      <c r="Q1056" s="175" t="str">
        <f>IFERROR(IF($F1056="","",INDEX(リスト!$AL:$AL,MATCH($F1056,リスト!$AK:$AK,0))),"")</f>
        <v>26</v>
      </c>
      <c r="R1056" s="32" t="str">
        <f>IFERROR(IF($K1056="","",INDEX(リスト!$AO:$AO,MATCH($K1056,リスト!$AN:$AN,0))),"")</f>
        <v>JPN</v>
      </c>
      <c r="S1056" s="32" t="str">
        <f>IF($B1056="","",RIGHT($G1056*1000+100+COUNTIF($G$2:$G1056,$G1056),9))</f>
        <v>031229103</v>
      </c>
    </row>
    <row r="1057" spans="1:19" ht="18" customHeight="1" x14ac:dyDescent="0.55000000000000004">
      <c r="A1057" t="s">
        <v>975</v>
      </c>
      <c r="B1057">
        <v>1056</v>
      </c>
      <c r="C1057" t="s">
        <v>5392</v>
      </c>
      <c r="D1057" t="s">
        <v>5393</v>
      </c>
      <c r="E1057">
        <v>2</v>
      </c>
      <c r="F1057" t="s">
        <v>169</v>
      </c>
      <c r="G1057">
        <v>20031106</v>
      </c>
      <c r="H1057" t="s">
        <v>5394</v>
      </c>
      <c r="I1057" t="s">
        <v>4044</v>
      </c>
      <c r="J1057" t="s">
        <v>3457</v>
      </c>
      <c r="K1057" t="s">
        <v>72</v>
      </c>
      <c r="M1057" s="32">
        <f>IFERROR(IF($B1057="","",INDEX(所属情報!$E:$E,MATCH($A1057,所属情報!$A:$A,0))),"")</f>
        <v>492201</v>
      </c>
      <c r="N1057" s="175" t="str">
        <f t="shared" si="48"/>
        <v>北村　亘 (2)</v>
      </c>
      <c r="O1057" s="32" t="str">
        <f t="shared" si="49"/>
        <v>ｷﾀﾑﾗ ﾜﾀﾙ</v>
      </c>
      <c r="P1057" s="175" t="str">
        <f t="shared" si="50"/>
        <v>KITAMURA Wataru (03)</v>
      </c>
      <c r="Q1057" s="175" t="str">
        <f>IFERROR(IF($F1057="","",INDEX(リスト!$AL:$AL,MATCH($F1057,リスト!$AK:$AK,0))),"")</f>
        <v>26</v>
      </c>
      <c r="R1057" s="32" t="str">
        <f>IFERROR(IF($K1057="","",INDEX(リスト!$AO:$AO,MATCH($K1057,リスト!$AN:$AN,0))),"")</f>
        <v>JPN</v>
      </c>
      <c r="S1057" s="32" t="str">
        <f>IF($B1057="","",RIGHT($G1057*1000+100+COUNTIF($G$2:$G1057,$G1057),9))</f>
        <v>031106102</v>
      </c>
    </row>
    <row r="1058" spans="1:19" ht="18" customHeight="1" x14ac:dyDescent="0.55000000000000004">
      <c r="A1058" t="s">
        <v>975</v>
      </c>
      <c r="B1058">
        <v>1057</v>
      </c>
      <c r="C1058" t="s">
        <v>5395</v>
      </c>
      <c r="D1058" t="s">
        <v>5396</v>
      </c>
      <c r="E1058">
        <v>2</v>
      </c>
      <c r="F1058" t="s">
        <v>173</v>
      </c>
      <c r="G1058">
        <v>20030606</v>
      </c>
      <c r="H1058" t="s">
        <v>5397</v>
      </c>
      <c r="I1058" t="s">
        <v>5398</v>
      </c>
      <c r="J1058" t="s">
        <v>1834</v>
      </c>
      <c r="K1058" t="s">
        <v>72</v>
      </c>
      <c r="M1058" s="32">
        <f>IFERROR(IF($B1058="","",INDEX(所属情報!$E:$E,MATCH($A1058,所属情報!$A:$A,0))),"")</f>
        <v>492201</v>
      </c>
      <c r="N1058" s="175" t="str">
        <f t="shared" si="48"/>
        <v>高村　大翔 (2)</v>
      </c>
      <c r="O1058" s="32" t="str">
        <f t="shared" si="49"/>
        <v>ﾀｶﾑﾗ ﾋﾛﾄ</v>
      </c>
      <c r="P1058" s="175" t="str">
        <f t="shared" si="50"/>
        <v>TAKAMURA Hiroto (03)</v>
      </c>
      <c r="Q1058" s="175" t="str">
        <f>IFERROR(IF($F1058="","",INDEX(リスト!$AL:$AL,MATCH($F1058,リスト!$AK:$AK,0))),"")</f>
        <v>27</v>
      </c>
      <c r="R1058" s="32" t="str">
        <f>IFERROR(IF($K1058="","",INDEX(リスト!$AO:$AO,MATCH($K1058,リスト!$AN:$AN,0))),"")</f>
        <v>JPN</v>
      </c>
      <c r="S1058" s="32" t="str">
        <f>IF($B1058="","",RIGHT($G1058*1000+100+COUNTIF($G$2:$G1058,$G1058),9))</f>
        <v>030606101</v>
      </c>
    </row>
    <row r="1059" spans="1:19" ht="18" customHeight="1" x14ac:dyDescent="0.55000000000000004">
      <c r="A1059" t="s">
        <v>975</v>
      </c>
      <c r="B1059">
        <v>1058</v>
      </c>
      <c r="C1059" t="s">
        <v>5399</v>
      </c>
      <c r="D1059" t="s">
        <v>5400</v>
      </c>
      <c r="E1059">
        <v>2</v>
      </c>
      <c r="F1059" t="s">
        <v>173</v>
      </c>
      <c r="G1059">
        <v>20031128</v>
      </c>
      <c r="H1059" t="s">
        <v>5401</v>
      </c>
      <c r="I1059" t="s">
        <v>5402</v>
      </c>
      <c r="J1059" t="s">
        <v>5129</v>
      </c>
      <c r="K1059" t="s">
        <v>72</v>
      </c>
      <c r="M1059" s="32">
        <f>IFERROR(IF($B1059="","",INDEX(所属情報!$E:$E,MATCH($A1059,所属情報!$A:$A,0))),"")</f>
        <v>492201</v>
      </c>
      <c r="N1059" s="175" t="str">
        <f t="shared" si="48"/>
        <v>山添　創平 (2)</v>
      </c>
      <c r="O1059" s="32" t="str">
        <f t="shared" si="49"/>
        <v>ﾔﾏｿﾞｴ ｿｳﾍｲ</v>
      </c>
      <c r="P1059" s="175" t="str">
        <f t="shared" si="50"/>
        <v>YAMAZOE Sohei (03)</v>
      </c>
      <c r="Q1059" s="175" t="str">
        <f>IFERROR(IF($F1059="","",INDEX(リスト!$AL:$AL,MATCH($F1059,リスト!$AK:$AK,0))),"")</f>
        <v>27</v>
      </c>
      <c r="R1059" s="32" t="str">
        <f>IFERROR(IF($K1059="","",INDEX(リスト!$AO:$AO,MATCH($K1059,リスト!$AN:$AN,0))),"")</f>
        <v>JPN</v>
      </c>
      <c r="S1059" s="32" t="str">
        <f>IF($B1059="","",RIGHT($G1059*1000+100+COUNTIF($G$2:$G1059,$G1059),9))</f>
        <v>031128101</v>
      </c>
    </row>
    <row r="1060" spans="1:19" ht="18" customHeight="1" x14ac:dyDescent="0.55000000000000004">
      <c r="A1060" t="s">
        <v>975</v>
      </c>
      <c r="B1060">
        <v>1059</v>
      </c>
      <c r="C1060" t="s">
        <v>5403</v>
      </c>
      <c r="D1060" t="s">
        <v>5404</v>
      </c>
      <c r="E1060">
        <v>2</v>
      </c>
      <c r="F1060" t="s">
        <v>181</v>
      </c>
      <c r="G1060">
        <v>20040221</v>
      </c>
      <c r="H1060" t="s">
        <v>5405</v>
      </c>
      <c r="I1060" t="s">
        <v>5406</v>
      </c>
      <c r="J1060" t="s">
        <v>2862</v>
      </c>
      <c r="K1060" t="s">
        <v>72</v>
      </c>
      <c r="M1060" s="32">
        <f>IFERROR(IF($B1060="","",INDEX(所属情報!$E:$E,MATCH($A1060,所属情報!$A:$A,0))),"")</f>
        <v>492201</v>
      </c>
      <c r="N1060" s="175" t="str">
        <f t="shared" si="48"/>
        <v>油谷　陽輝 (2)</v>
      </c>
      <c r="O1060" s="32" t="str">
        <f t="shared" si="49"/>
        <v>ｱﾌﾞﾗﾀﾆ ﾊﾙｷ</v>
      </c>
      <c r="P1060" s="175" t="str">
        <f t="shared" si="50"/>
        <v>ABURATANI Haruki (04)</v>
      </c>
      <c r="Q1060" s="175" t="str">
        <f>IFERROR(IF($F1060="","",INDEX(リスト!$AL:$AL,MATCH($F1060,リスト!$AK:$AK,0))),"")</f>
        <v>29</v>
      </c>
      <c r="R1060" s="32" t="str">
        <f>IFERROR(IF($K1060="","",INDEX(リスト!$AO:$AO,MATCH($K1060,リスト!$AN:$AN,0))),"")</f>
        <v>JPN</v>
      </c>
      <c r="S1060" s="32" t="str">
        <f>IF($B1060="","",RIGHT($G1060*1000+100+COUNTIF($G$2:$G1060,$G1060),9))</f>
        <v>040221101</v>
      </c>
    </row>
    <row r="1061" spans="1:19" ht="18" customHeight="1" x14ac:dyDescent="0.55000000000000004">
      <c r="A1061" t="s">
        <v>975</v>
      </c>
      <c r="B1061">
        <v>1060</v>
      </c>
      <c r="C1061" t="s">
        <v>5407</v>
      </c>
      <c r="D1061" t="s">
        <v>5408</v>
      </c>
      <c r="E1061">
        <v>2</v>
      </c>
      <c r="F1061" t="s">
        <v>173</v>
      </c>
      <c r="G1061">
        <v>20030718</v>
      </c>
      <c r="H1061" t="s">
        <v>5409</v>
      </c>
      <c r="I1061" t="s">
        <v>5410</v>
      </c>
      <c r="J1061" t="s">
        <v>1424</v>
      </c>
      <c r="K1061" t="s">
        <v>72</v>
      </c>
      <c r="M1061" s="32">
        <f>IFERROR(IF($B1061="","",INDEX(所属情報!$E:$E,MATCH($A1061,所属情報!$A:$A,0))),"")</f>
        <v>492201</v>
      </c>
      <c r="N1061" s="175" t="str">
        <f t="shared" si="48"/>
        <v>柳楽　康太 (2)</v>
      </c>
      <c r="O1061" s="32" t="str">
        <f t="shared" si="49"/>
        <v>ﾅｷﾞﾗ ｺｳﾀ</v>
      </c>
      <c r="P1061" s="175" t="str">
        <f t="shared" si="50"/>
        <v>NAGIRA Kota (03)</v>
      </c>
      <c r="Q1061" s="175" t="str">
        <f>IFERROR(IF($F1061="","",INDEX(リスト!$AL:$AL,MATCH($F1061,リスト!$AK:$AK,0))),"")</f>
        <v>27</v>
      </c>
      <c r="R1061" s="32" t="str">
        <f>IFERROR(IF($K1061="","",INDEX(リスト!$AO:$AO,MATCH($K1061,リスト!$AN:$AN,0))),"")</f>
        <v>JPN</v>
      </c>
      <c r="S1061" s="32" t="str">
        <f>IF($B1061="","",RIGHT($G1061*1000+100+COUNTIF($G$2:$G1061,$G1061),9))</f>
        <v>030718103</v>
      </c>
    </row>
    <row r="1062" spans="1:19" ht="18" customHeight="1" x14ac:dyDescent="0.55000000000000004">
      <c r="A1062" t="s">
        <v>975</v>
      </c>
      <c r="B1062">
        <v>1061</v>
      </c>
      <c r="C1062" t="s">
        <v>5411</v>
      </c>
      <c r="D1062" t="s">
        <v>5412</v>
      </c>
      <c r="E1062">
        <v>2</v>
      </c>
      <c r="F1062" t="s">
        <v>149</v>
      </c>
      <c r="G1062">
        <v>20031129</v>
      </c>
      <c r="H1062" t="s">
        <v>5413</v>
      </c>
      <c r="I1062" t="s">
        <v>5414</v>
      </c>
      <c r="J1062" t="s">
        <v>3177</v>
      </c>
      <c r="K1062" t="s">
        <v>72</v>
      </c>
      <c r="M1062" s="32">
        <f>IFERROR(IF($B1062="","",INDEX(所属情報!$E:$E,MATCH($A1062,所属情報!$A:$A,0))),"")</f>
        <v>492201</v>
      </c>
      <c r="N1062" s="175" t="str">
        <f t="shared" si="48"/>
        <v>土方　大也 (2)</v>
      </c>
      <c r="O1062" s="32" t="str">
        <f t="shared" si="49"/>
        <v>ﾋｼﾞｶﾀ ﾀﾞｲﾔ</v>
      </c>
      <c r="P1062" s="175" t="str">
        <f t="shared" si="50"/>
        <v>HIJIKATA Daiya (03)</v>
      </c>
      <c r="Q1062" s="175" t="str">
        <f>IFERROR(IF($F1062="","",INDEX(リスト!$AL:$AL,MATCH($F1062,リスト!$AK:$AK,0))),"")</f>
        <v>21</v>
      </c>
      <c r="R1062" s="32" t="str">
        <f>IFERROR(IF($K1062="","",INDEX(リスト!$AO:$AO,MATCH($K1062,リスト!$AN:$AN,0))),"")</f>
        <v>JPN</v>
      </c>
      <c r="S1062" s="32" t="str">
        <f>IF($B1062="","",RIGHT($G1062*1000+100+COUNTIF($G$2:$G1062,$G1062),9))</f>
        <v>031129101</v>
      </c>
    </row>
    <row r="1063" spans="1:19" ht="18" customHeight="1" x14ac:dyDescent="0.55000000000000004">
      <c r="A1063" t="s">
        <v>975</v>
      </c>
      <c r="B1063">
        <v>1062</v>
      </c>
      <c r="C1063" t="s">
        <v>5415</v>
      </c>
      <c r="D1063" t="s">
        <v>5416</v>
      </c>
      <c r="E1063">
        <v>2</v>
      </c>
      <c r="F1063" t="s">
        <v>165</v>
      </c>
      <c r="G1063">
        <v>20030610</v>
      </c>
      <c r="H1063" t="s">
        <v>5417</v>
      </c>
      <c r="I1063" t="s">
        <v>5418</v>
      </c>
      <c r="J1063" t="s">
        <v>1168</v>
      </c>
      <c r="K1063" t="s">
        <v>72</v>
      </c>
      <c r="M1063" s="32">
        <f>IFERROR(IF($B1063="","",INDEX(所属情報!$E:$E,MATCH($A1063,所属情報!$A:$A,0))),"")</f>
        <v>492201</v>
      </c>
      <c r="N1063" s="175" t="str">
        <f t="shared" si="48"/>
        <v>森田　匠 (2)</v>
      </c>
      <c r="O1063" s="32" t="str">
        <f t="shared" si="49"/>
        <v>ﾓﾘﾀ ﾀｸﾐ</v>
      </c>
      <c r="P1063" s="175" t="str">
        <f t="shared" si="50"/>
        <v>MORITA Takumi (03)</v>
      </c>
      <c r="Q1063" s="175" t="str">
        <f>IFERROR(IF($F1063="","",INDEX(リスト!$AL:$AL,MATCH($F1063,リスト!$AK:$AK,0))),"")</f>
        <v>25</v>
      </c>
      <c r="R1063" s="32" t="str">
        <f>IFERROR(IF($K1063="","",INDEX(リスト!$AO:$AO,MATCH($K1063,リスト!$AN:$AN,0))),"")</f>
        <v>JPN</v>
      </c>
      <c r="S1063" s="32" t="str">
        <f>IF($B1063="","",RIGHT($G1063*1000+100+COUNTIF($G$2:$G1063,$G1063),9))</f>
        <v>030610102</v>
      </c>
    </row>
    <row r="1064" spans="1:19" ht="18" customHeight="1" x14ac:dyDescent="0.55000000000000004">
      <c r="A1064" t="s">
        <v>975</v>
      </c>
      <c r="B1064">
        <v>1063</v>
      </c>
      <c r="C1064" t="s">
        <v>5419</v>
      </c>
      <c r="D1064" t="s">
        <v>5420</v>
      </c>
      <c r="E1064">
        <v>2</v>
      </c>
      <c r="F1064" t="s">
        <v>173</v>
      </c>
      <c r="G1064">
        <v>20030819</v>
      </c>
      <c r="H1064" t="s">
        <v>5421</v>
      </c>
      <c r="I1064" t="s">
        <v>5422</v>
      </c>
      <c r="J1064" t="s">
        <v>2323</v>
      </c>
      <c r="K1064" t="s">
        <v>72</v>
      </c>
      <c r="M1064" s="32">
        <f>IFERROR(IF($B1064="","",INDEX(所属情報!$E:$E,MATCH($A1064,所属情報!$A:$A,0))),"")</f>
        <v>492201</v>
      </c>
      <c r="N1064" s="175" t="str">
        <f t="shared" si="48"/>
        <v>馬場　寛太 (2)</v>
      </c>
      <c r="O1064" s="32" t="str">
        <f t="shared" si="49"/>
        <v>ｳﾏﾊﾞ ｶﾝﾀ</v>
      </c>
      <c r="P1064" s="175" t="str">
        <f t="shared" si="50"/>
        <v>UMABA Kanta (03)</v>
      </c>
      <c r="Q1064" s="175" t="str">
        <f>IFERROR(IF($F1064="","",INDEX(リスト!$AL:$AL,MATCH($F1064,リスト!$AK:$AK,0))),"")</f>
        <v>27</v>
      </c>
      <c r="R1064" s="32" t="str">
        <f>IFERROR(IF($K1064="","",INDEX(リスト!$AO:$AO,MATCH($K1064,リスト!$AN:$AN,0))),"")</f>
        <v>JPN</v>
      </c>
      <c r="S1064" s="32" t="str">
        <f>IF($B1064="","",RIGHT($G1064*1000+100+COUNTIF($G$2:$G1064,$G1064),9))</f>
        <v>030819101</v>
      </c>
    </row>
    <row r="1065" spans="1:19" ht="18" customHeight="1" x14ac:dyDescent="0.55000000000000004">
      <c r="A1065" t="s">
        <v>975</v>
      </c>
      <c r="B1065">
        <v>1064</v>
      </c>
      <c r="C1065" t="s">
        <v>5423</v>
      </c>
      <c r="D1065" t="s">
        <v>5424</v>
      </c>
      <c r="E1065">
        <v>2</v>
      </c>
      <c r="F1065" t="s">
        <v>173</v>
      </c>
      <c r="G1065">
        <v>20030601</v>
      </c>
      <c r="H1065" t="s">
        <v>5425</v>
      </c>
      <c r="I1065" t="s">
        <v>4622</v>
      </c>
      <c r="J1065" t="s">
        <v>1317</v>
      </c>
      <c r="K1065" t="s">
        <v>72</v>
      </c>
      <c r="M1065" s="32">
        <f>IFERROR(IF($B1065="","",INDEX(所属情報!$E:$E,MATCH($A1065,所属情報!$A:$A,0))),"")</f>
        <v>492201</v>
      </c>
      <c r="N1065" s="175" t="str">
        <f t="shared" si="48"/>
        <v>原　稜介 (2)</v>
      </c>
      <c r="O1065" s="32" t="str">
        <f t="shared" si="49"/>
        <v>ﾊﾗ ﾘｮｳｽｹ</v>
      </c>
      <c r="P1065" s="175" t="str">
        <f t="shared" si="50"/>
        <v>HARA Ryosuke (03)</v>
      </c>
      <c r="Q1065" s="175" t="str">
        <f>IFERROR(IF($F1065="","",INDEX(リスト!$AL:$AL,MATCH($F1065,リスト!$AK:$AK,0))),"")</f>
        <v>27</v>
      </c>
      <c r="R1065" s="32" t="str">
        <f>IFERROR(IF($K1065="","",INDEX(リスト!$AO:$AO,MATCH($K1065,リスト!$AN:$AN,0))),"")</f>
        <v>JPN</v>
      </c>
      <c r="S1065" s="32" t="str">
        <f>IF($B1065="","",RIGHT($G1065*1000+100+COUNTIF($G$2:$G1065,$G1065),9))</f>
        <v>030601101</v>
      </c>
    </row>
    <row r="1066" spans="1:19" ht="18" customHeight="1" x14ac:dyDescent="0.55000000000000004">
      <c r="A1066" t="s">
        <v>975</v>
      </c>
      <c r="B1066">
        <v>1065</v>
      </c>
      <c r="C1066" t="s">
        <v>5426</v>
      </c>
      <c r="D1066" t="s">
        <v>5427</v>
      </c>
      <c r="E1066">
        <v>2</v>
      </c>
      <c r="F1066" t="s">
        <v>173</v>
      </c>
      <c r="G1066">
        <v>20031123</v>
      </c>
      <c r="H1066" t="s">
        <v>5428</v>
      </c>
      <c r="I1066" t="s">
        <v>5429</v>
      </c>
      <c r="J1066" t="s">
        <v>1718</v>
      </c>
      <c r="K1066" t="s">
        <v>72</v>
      </c>
      <c r="M1066" s="32">
        <f>IFERROR(IF($B1066="","",INDEX(所属情報!$E:$E,MATCH($A1066,所属情報!$A:$A,0))),"")</f>
        <v>492201</v>
      </c>
      <c r="N1066" s="175" t="str">
        <f t="shared" si="48"/>
        <v>山内　望 (2)</v>
      </c>
      <c r="O1066" s="32" t="str">
        <f t="shared" si="49"/>
        <v>ﾔﾏｳﾁ ﾉｿﾞﾑ</v>
      </c>
      <c r="P1066" s="175" t="str">
        <f t="shared" si="50"/>
        <v>YAMAUCHI Nozomu (03)</v>
      </c>
      <c r="Q1066" s="175" t="str">
        <f>IFERROR(IF($F1066="","",INDEX(リスト!$AL:$AL,MATCH($F1066,リスト!$AK:$AK,0))),"")</f>
        <v>27</v>
      </c>
      <c r="R1066" s="32" t="str">
        <f>IFERROR(IF($K1066="","",INDEX(リスト!$AO:$AO,MATCH($K1066,リスト!$AN:$AN,0))),"")</f>
        <v>JPN</v>
      </c>
      <c r="S1066" s="32" t="str">
        <f>IF($B1066="","",RIGHT($G1066*1000+100+COUNTIF($G$2:$G1066,$G1066),9))</f>
        <v>031123104</v>
      </c>
    </row>
    <row r="1067" spans="1:19" ht="18" customHeight="1" x14ac:dyDescent="0.55000000000000004">
      <c r="A1067" t="s">
        <v>975</v>
      </c>
      <c r="B1067">
        <v>1066</v>
      </c>
      <c r="C1067" t="s">
        <v>5430</v>
      </c>
      <c r="D1067" t="s">
        <v>5431</v>
      </c>
      <c r="E1067">
        <v>2</v>
      </c>
      <c r="F1067" t="s">
        <v>169</v>
      </c>
      <c r="G1067">
        <v>20030528</v>
      </c>
      <c r="H1067" t="s">
        <v>5432</v>
      </c>
      <c r="I1067" t="s">
        <v>1433</v>
      </c>
      <c r="J1067" t="s">
        <v>3232</v>
      </c>
      <c r="K1067" t="s">
        <v>72</v>
      </c>
      <c r="M1067" s="32">
        <f>IFERROR(IF($B1067="","",INDEX(所属情報!$E:$E,MATCH($A1067,所属情報!$A:$A,0))),"")</f>
        <v>492201</v>
      </c>
      <c r="N1067" s="175" t="str">
        <f t="shared" si="48"/>
        <v>西村　倫太朗 (2)</v>
      </c>
      <c r="O1067" s="32" t="str">
        <f t="shared" si="49"/>
        <v>ﾆｼﾑﾗ ﾘﾝﾀﾛｳ</v>
      </c>
      <c r="P1067" s="175" t="str">
        <f t="shared" si="50"/>
        <v>NISHIMURA Rintaro (03)</v>
      </c>
      <c r="Q1067" s="175" t="str">
        <f>IFERROR(IF($F1067="","",INDEX(リスト!$AL:$AL,MATCH($F1067,リスト!$AK:$AK,0))),"")</f>
        <v>26</v>
      </c>
      <c r="R1067" s="32" t="str">
        <f>IFERROR(IF($K1067="","",INDEX(リスト!$AO:$AO,MATCH($K1067,リスト!$AN:$AN,0))),"")</f>
        <v>JPN</v>
      </c>
      <c r="S1067" s="32" t="str">
        <f>IF($B1067="","",RIGHT($G1067*1000+100+COUNTIF($G$2:$G1067,$G1067),9))</f>
        <v>030528103</v>
      </c>
    </row>
    <row r="1068" spans="1:19" ht="18" customHeight="1" x14ac:dyDescent="0.55000000000000004">
      <c r="A1068" t="s">
        <v>975</v>
      </c>
      <c r="B1068">
        <v>1067</v>
      </c>
      <c r="C1068" t="s">
        <v>5433</v>
      </c>
      <c r="D1068" t="s">
        <v>5434</v>
      </c>
      <c r="E1068">
        <v>2</v>
      </c>
      <c r="F1068" t="s">
        <v>169</v>
      </c>
      <c r="G1068">
        <v>20031115</v>
      </c>
      <c r="H1068" t="s">
        <v>5435</v>
      </c>
      <c r="I1068" t="s">
        <v>5436</v>
      </c>
      <c r="J1068" t="s">
        <v>3094</v>
      </c>
      <c r="K1068" t="s">
        <v>72</v>
      </c>
      <c r="M1068" s="32">
        <f>IFERROR(IF($B1068="","",INDEX(所属情報!$E:$E,MATCH($A1068,所属情報!$A:$A,0))),"")</f>
        <v>492201</v>
      </c>
      <c r="N1068" s="175" t="str">
        <f t="shared" si="48"/>
        <v>桂　蓮 (2)</v>
      </c>
      <c r="O1068" s="32" t="str">
        <f t="shared" si="49"/>
        <v>ｶﾂﾗ ﾚﾝ</v>
      </c>
      <c r="P1068" s="175" t="str">
        <f t="shared" si="50"/>
        <v>KATSURA Ren (03)</v>
      </c>
      <c r="Q1068" s="175" t="str">
        <f>IFERROR(IF($F1068="","",INDEX(リスト!$AL:$AL,MATCH($F1068,リスト!$AK:$AK,0))),"")</f>
        <v>26</v>
      </c>
      <c r="R1068" s="32" t="str">
        <f>IFERROR(IF($K1068="","",INDEX(リスト!$AO:$AO,MATCH($K1068,リスト!$AN:$AN,0))),"")</f>
        <v>JPN</v>
      </c>
      <c r="S1068" s="32" t="str">
        <f>IF($B1068="","",RIGHT($G1068*1000+100+COUNTIF($G$2:$G1068,$G1068),9))</f>
        <v>031115102</v>
      </c>
    </row>
    <row r="1069" spans="1:19" ht="18" customHeight="1" x14ac:dyDescent="0.55000000000000004">
      <c r="A1069" t="s">
        <v>975</v>
      </c>
      <c r="B1069">
        <v>1068</v>
      </c>
      <c r="C1069" t="s">
        <v>5437</v>
      </c>
      <c r="D1069" t="s">
        <v>5438</v>
      </c>
      <c r="E1069">
        <v>2</v>
      </c>
      <c r="F1069" t="s">
        <v>169</v>
      </c>
      <c r="G1069">
        <v>20040112</v>
      </c>
      <c r="H1069" t="s">
        <v>5439</v>
      </c>
      <c r="I1069" t="s">
        <v>5440</v>
      </c>
      <c r="J1069" t="s">
        <v>2862</v>
      </c>
      <c r="K1069" t="s">
        <v>72</v>
      </c>
      <c r="M1069" s="32">
        <f>IFERROR(IF($B1069="","",INDEX(所属情報!$E:$E,MATCH($A1069,所属情報!$A:$A,0))),"")</f>
        <v>492201</v>
      </c>
      <c r="N1069" s="175" t="str">
        <f t="shared" si="48"/>
        <v>落合　春希 (2)</v>
      </c>
      <c r="O1069" s="32" t="str">
        <f t="shared" si="49"/>
        <v>ｵﾁｱｲ ﾊﾙｷ</v>
      </c>
      <c r="P1069" s="175" t="str">
        <f t="shared" si="50"/>
        <v>OCHIAI Haruki (04)</v>
      </c>
      <c r="Q1069" s="175" t="str">
        <f>IFERROR(IF($F1069="","",INDEX(リスト!$AL:$AL,MATCH($F1069,リスト!$AK:$AK,0))),"")</f>
        <v>26</v>
      </c>
      <c r="R1069" s="32" t="str">
        <f>IFERROR(IF($K1069="","",INDEX(リスト!$AO:$AO,MATCH($K1069,リスト!$AN:$AN,0))),"")</f>
        <v>JPN</v>
      </c>
      <c r="S1069" s="32" t="str">
        <f>IF($B1069="","",RIGHT($G1069*1000+100+COUNTIF($G$2:$G1069,$G1069),9))</f>
        <v>040112103</v>
      </c>
    </row>
    <row r="1070" spans="1:19" ht="18" customHeight="1" x14ac:dyDescent="0.55000000000000004">
      <c r="A1070" t="s">
        <v>975</v>
      </c>
      <c r="B1070">
        <v>1069</v>
      </c>
      <c r="C1070" t="s">
        <v>5441</v>
      </c>
      <c r="D1070" t="s">
        <v>5442</v>
      </c>
      <c r="E1070">
        <v>2</v>
      </c>
      <c r="F1070" t="s">
        <v>165</v>
      </c>
      <c r="G1070">
        <v>20031019</v>
      </c>
      <c r="H1070" t="s">
        <v>5443</v>
      </c>
      <c r="I1070" t="s">
        <v>5444</v>
      </c>
      <c r="J1070" t="s">
        <v>1420</v>
      </c>
      <c r="K1070" t="s">
        <v>72</v>
      </c>
      <c r="M1070" s="32">
        <f>IFERROR(IF($B1070="","",INDEX(所属情報!$E:$E,MATCH($A1070,所属情報!$A:$A,0))),"")</f>
        <v>492201</v>
      </c>
      <c r="N1070" s="175" t="str">
        <f t="shared" si="48"/>
        <v>藪下　颯士 (2)</v>
      </c>
      <c r="O1070" s="32" t="str">
        <f t="shared" si="49"/>
        <v>ﾔﾌﾞｼﾀ ｿｳｼ</v>
      </c>
      <c r="P1070" s="175" t="str">
        <f t="shared" si="50"/>
        <v>YABUSHITA Soshi (03)</v>
      </c>
      <c r="Q1070" s="175" t="str">
        <f>IFERROR(IF($F1070="","",INDEX(リスト!$AL:$AL,MATCH($F1070,リスト!$AK:$AK,0))),"")</f>
        <v>25</v>
      </c>
      <c r="R1070" s="32" t="str">
        <f>IFERROR(IF($K1070="","",INDEX(リスト!$AO:$AO,MATCH($K1070,リスト!$AN:$AN,0))),"")</f>
        <v>JPN</v>
      </c>
      <c r="S1070" s="32" t="str">
        <f>IF($B1070="","",RIGHT($G1070*1000+100+COUNTIF($G$2:$G1070,$G1070),9))</f>
        <v>031019102</v>
      </c>
    </row>
    <row r="1071" spans="1:19" ht="18" customHeight="1" x14ac:dyDescent="0.55000000000000004">
      <c r="A1071" t="s">
        <v>975</v>
      </c>
      <c r="B1071">
        <v>1070</v>
      </c>
      <c r="C1071" t="s">
        <v>5445</v>
      </c>
      <c r="D1071" t="s">
        <v>5446</v>
      </c>
      <c r="E1071">
        <v>2</v>
      </c>
      <c r="F1071" t="s">
        <v>165</v>
      </c>
      <c r="G1071">
        <v>20030402</v>
      </c>
      <c r="H1071" t="s">
        <v>5447</v>
      </c>
      <c r="I1071" t="s">
        <v>2103</v>
      </c>
      <c r="J1071" t="s">
        <v>3198</v>
      </c>
      <c r="K1071" t="s">
        <v>72</v>
      </c>
      <c r="M1071" s="32">
        <f>IFERROR(IF($B1071="","",INDEX(所属情報!$E:$E,MATCH($A1071,所属情報!$A:$A,0))),"")</f>
        <v>492201</v>
      </c>
      <c r="N1071" s="175" t="str">
        <f t="shared" si="48"/>
        <v>西河　憲史 (2)</v>
      </c>
      <c r="O1071" s="32" t="str">
        <f t="shared" si="49"/>
        <v>ﾆｼｶﾜ ﾉﾘﾌﾐ</v>
      </c>
      <c r="P1071" s="175" t="str">
        <f t="shared" si="50"/>
        <v>NISHIKAWA Norifumi (03)</v>
      </c>
      <c r="Q1071" s="175" t="str">
        <f>IFERROR(IF($F1071="","",INDEX(リスト!$AL:$AL,MATCH($F1071,リスト!$AK:$AK,0))),"")</f>
        <v>25</v>
      </c>
      <c r="R1071" s="32" t="str">
        <f>IFERROR(IF($K1071="","",INDEX(リスト!$AO:$AO,MATCH($K1071,リスト!$AN:$AN,0))),"")</f>
        <v>JPN</v>
      </c>
      <c r="S1071" s="32" t="str">
        <f>IF($B1071="","",RIGHT($G1071*1000+100+COUNTIF($G$2:$G1071,$G1071),9))</f>
        <v>030402103</v>
      </c>
    </row>
    <row r="1072" spans="1:19" ht="18" customHeight="1" x14ac:dyDescent="0.55000000000000004">
      <c r="A1072" t="s">
        <v>975</v>
      </c>
      <c r="B1072">
        <v>1071</v>
      </c>
      <c r="C1072" t="s">
        <v>5448</v>
      </c>
      <c r="D1072" t="s">
        <v>5449</v>
      </c>
      <c r="E1072">
        <v>2</v>
      </c>
      <c r="F1072" t="s">
        <v>173</v>
      </c>
      <c r="G1072">
        <v>20040304</v>
      </c>
      <c r="H1072" t="s">
        <v>5450</v>
      </c>
      <c r="I1072" t="s">
        <v>3617</v>
      </c>
      <c r="J1072" t="s">
        <v>5451</v>
      </c>
      <c r="K1072" t="s">
        <v>72</v>
      </c>
      <c r="M1072" s="32">
        <f>IFERROR(IF($B1072="","",INDEX(所属情報!$E:$E,MATCH($A1072,所属情報!$A:$A,0))),"")</f>
        <v>492201</v>
      </c>
      <c r="N1072" s="175" t="str">
        <f t="shared" si="48"/>
        <v>浅野　雄策 (2)</v>
      </c>
      <c r="O1072" s="32" t="str">
        <f t="shared" si="49"/>
        <v>ｱｻﾉ ﾕｳｻｸ</v>
      </c>
      <c r="P1072" s="175" t="str">
        <f t="shared" si="50"/>
        <v>ASANO Yusaku (04)</v>
      </c>
      <c r="Q1072" s="175" t="str">
        <f>IFERROR(IF($F1072="","",INDEX(リスト!$AL:$AL,MATCH($F1072,リスト!$AK:$AK,0))),"")</f>
        <v>27</v>
      </c>
      <c r="R1072" s="32" t="str">
        <f>IFERROR(IF($K1072="","",INDEX(リスト!$AO:$AO,MATCH($K1072,リスト!$AN:$AN,0))),"")</f>
        <v>JPN</v>
      </c>
      <c r="S1072" s="32" t="str">
        <f>IF($B1072="","",RIGHT($G1072*1000+100+COUNTIF($G$2:$G1072,$G1072),9))</f>
        <v>040304102</v>
      </c>
    </row>
    <row r="1073" spans="1:19" ht="18" customHeight="1" x14ac:dyDescent="0.55000000000000004">
      <c r="A1073" t="s">
        <v>975</v>
      </c>
      <c r="B1073">
        <v>1072</v>
      </c>
      <c r="C1073" t="s">
        <v>5452</v>
      </c>
      <c r="D1073" t="s">
        <v>5453</v>
      </c>
      <c r="E1073">
        <v>2</v>
      </c>
      <c r="F1073" t="s">
        <v>177</v>
      </c>
      <c r="G1073">
        <v>20030507</v>
      </c>
      <c r="H1073" t="s">
        <v>5454</v>
      </c>
      <c r="I1073" t="s">
        <v>5455</v>
      </c>
      <c r="J1073" t="s">
        <v>1223</v>
      </c>
      <c r="K1073" t="s">
        <v>72</v>
      </c>
      <c r="M1073" s="32">
        <f>IFERROR(IF($B1073="","",INDEX(所属情報!$E:$E,MATCH($A1073,所属情報!$A:$A,0))),"")</f>
        <v>492201</v>
      </c>
      <c r="N1073" s="175" t="str">
        <f t="shared" si="48"/>
        <v>石本　悠希 (2)</v>
      </c>
      <c r="O1073" s="32" t="str">
        <f t="shared" si="49"/>
        <v>ｲｼﾓﾄ ﾕｳｷ</v>
      </c>
      <c r="P1073" s="175" t="str">
        <f t="shared" si="50"/>
        <v>ISHIMOTO Yuki (03)</v>
      </c>
      <c r="Q1073" s="175" t="str">
        <f>IFERROR(IF($F1073="","",INDEX(リスト!$AL:$AL,MATCH($F1073,リスト!$AK:$AK,0))),"")</f>
        <v>28</v>
      </c>
      <c r="R1073" s="32" t="str">
        <f>IFERROR(IF($K1073="","",INDEX(リスト!$AO:$AO,MATCH($K1073,リスト!$AN:$AN,0))),"")</f>
        <v>JPN</v>
      </c>
      <c r="S1073" s="32" t="str">
        <f>IF($B1073="","",RIGHT($G1073*1000+100+COUNTIF($G$2:$G1073,$G1073),9))</f>
        <v>030507102</v>
      </c>
    </row>
    <row r="1074" spans="1:19" ht="18" customHeight="1" x14ac:dyDescent="0.55000000000000004">
      <c r="A1074" t="s">
        <v>975</v>
      </c>
      <c r="B1074">
        <v>1073</v>
      </c>
      <c r="C1074" t="s">
        <v>5456</v>
      </c>
      <c r="D1074" t="s">
        <v>5457</v>
      </c>
      <c r="E1074">
        <v>2</v>
      </c>
      <c r="F1074" t="s">
        <v>137</v>
      </c>
      <c r="G1074">
        <v>20030504</v>
      </c>
      <c r="H1074" t="s">
        <v>5458</v>
      </c>
      <c r="I1074" t="s">
        <v>1984</v>
      </c>
      <c r="J1074" t="s">
        <v>2472</v>
      </c>
      <c r="K1074" t="s">
        <v>72</v>
      </c>
      <c r="M1074" s="32">
        <f>IFERROR(IF($B1074="","",INDEX(所属情報!$E:$E,MATCH($A1074,所属情報!$A:$A,0))),"")</f>
        <v>492201</v>
      </c>
      <c r="N1074" s="175" t="str">
        <f t="shared" si="48"/>
        <v>藤田　歩夢 (2)</v>
      </c>
      <c r="O1074" s="32" t="str">
        <f t="shared" si="49"/>
        <v>ﾌｼﾞﾀ ｱﾕﾑ</v>
      </c>
      <c r="P1074" s="175" t="str">
        <f t="shared" si="50"/>
        <v>FUJITA Ayumu (03)</v>
      </c>
      <c r="Q1074" s="175" t="str">
        <f>IFERROR(IF($F1074="","",INDEX(リスト!$AL:$AL,MATCH($F1074,リスト!$AK:$AK,0))),"")</f>
        <v>18</v>
      </c>
      <c r="R1074" s="32" t="str">
        <f>IFERROR(IF($K1074="","",INDEX(リスト!$AO:$AO,MATCH($K1074,リスト!$AN:$AN,0))),"")</f>
        <v>JPN</v>
      </c>
      <c r="S1074" s="32" t="str">
        <f>IF($B1074="","",RIGHT($G1074*1000+100+COUNTIF($G$2:$G1074,$G1074),9))</f>
        <v>030504101</v>
      </c>
    </row>
    <row r="1075" spans="1:19" ht="18" customHeight="1" x14ac:dyDescent="0.55000000000000004">
      <c r="A1075" t="s">
        <v>975</v>
      </c>
      <c r="B1075">
        <v>1074</v>
      </c>
      <c r="C1075" t="s">
        <v>5459</v>
      </c>
      <c r="D1075" t="s">
        <v>5460</v>
      </c>
      <c r="E1075">
        <v>2</v>
      </c>
      <c r="F1075" t="s">
        <v>165</v>
      </c>
      <c r="G1075">
        <v>20031009</v>
      </c>
      <c r="H1075" t="s">
        <v>5461</v>
      </c>
      <c r="I1075" t="s">
        <v>5462</v>
      </c>
      <c r="J1075" t="s">
        <v>1926</v>
      </c>
      <c r="K1075" t="s">
        <v>72</v>
      </c>
      <c r="M1075" s="32">
        <f>IFERROR(IF($B1075="","",INDEX(所属情報!$E:$E,MATCH($A1075,所属情報!$A:$A,0))),"")</f>
        <v>492201</v>
      </c>
      <c r="N1075" s="175" t="str">
        <f t="shared" si="48"/>
        <v>世良　侑也 (2)</v>
      </c>
      <c r="O1075" s="32" t="str">
        <f t="shared" si="49"/>
        <v>ｾﾗ ﾕｳﾔ</v>
      </c>
      <c r="P1075" s="175" t="str">
        <f t="shared" si="50"/>
        <v>SERA Yuya (03)</v>
      </c>
      <c r="Q1075" s="175" t="str">
        <f>IFERROR(IF($F1075="","",INDEX(リスト!$AL:$AL,MATCH($F1075,リスト!$AK:$AK,0))),"")</f>
        <v>25</v>
      </c>
      <c r="R1075" s="32" t="str">
        <f>IFERROR(IF($K1075="","",INDEX(リスト!$AO:$AO,MATCH($K1075,リスト!$AN:$AN,0))),"")</f>
        <v>JPN</v>
      </c>
      <c r="S1075" s="32" t="str">
        <f>IF($B1075="","",RIGHT($G1075*1000+100+COUNTIF($G$2:$G1075,$G1075),9))</f>
        <v>031009102</v>
      </c>
    </row>
    <row r="1076" spans="1:19" ht="18" customHeight="1" x14ac:dyDescent="0.55000000000000004">
      <c r="A1076" t="s">
        <v>975</v>
      </c>
      <c r="B1076">
        <v>1075</v>
      </c>
      <c r="C1076" t="s">
        <v>5463</v>
      </c>
      <c r="D1076" t="s">
        <v>5464</v>
      </c>
      <c r="E1076">
        <v>2</v>
      </c>
      <c r="F1076" t="s">
        <v>149</v>
      </c>
      <c r="G1076">
        <v>20030625</v>
      </c>
      <c r="H1076" t="s">
        <v>5465</v>
      </c>
      <c r="I1076" t="s">
        <v>1301</v>
      </c>
      <c r="J1076" t="s">
        <v>3140</v>
      </c>
      <c r="K1076" t="s">
        <v>72</v>
      </c>
      <c r="M1076" s="32">
        <f>IFERROR(IF($B1076="","",INDEX(所属情報!$E:$E,MATCH($A1076,所属情報!$A:$A,0))),"")</f>
        <v>492201</v>
      </c>
      <c r="N1076" s="175" t="str">
        <f t="shared" si="48"/>
        <v>中田　力稀 (2)</v>
      </c>
      <c r="O1076" s="32" t="str">
        <f t="shared" si="49"/>
        <v>ﾅｶﾀ ﾘｷ</v>
      </c>
      <c r="P1076" s="175" t="str">
        <f t="shared" si="50"/>
        <v>NAKATA Riki (03)</v>
      </c>
      <c r="Q1076" s="175" t="str">
        <f>IFERROR(IF($F1076="","",INDEX(リスト!$AL:$AL,MATCH($F1076,リスト!$AK:$AK,0))),"")</f>
        <v>21</v>
      </c>
      <c r="R1076" s="32" t="str">
        <f>IFERROR(IF($K1076="","",INDEX(リスト!$AO:$AO,MATCH($K1076,リスト!$AN:$AN,0))),"")</f>
        <v>JPN</v>
      </c>
      <c r="S1076" s="32" t="str">
        <f>IF($B1076="","",RIGHT($G1076*1000+100+COUNTIF($G$2:$G1076,$G1076),9))</f>
        <v>030625101</v>
      </c>
    </row>
    <row r="1077" spans="1:19" ht="18" customHeight="1" x14ac:dyDescent="0.55000000000000004">
      <c r="A1077" t="s">
        <v>975</v>
      </c>
      <c r="B1077">
        <v>1076</v>
      </c>
      <c r="C1077" t="s">
        <v>5466</v>
      </c>
      <c r="D1077" t="s">
        <v>5467</v>
      </c>
      <c r="E1077">
        <v>2</v>
      </c>
      <c r="F1077" t="s">
        <v>169</v>
      </c>
      <c r="G1077">
        <v>20030429</v>
      </c>
      <c r="H1077" t="s">
        <v>5468</v>
      </c>
      <c r="I1077" t="s">
        <v>3990</v>
      </c>
      <c r="J1077" t="s">
        <v>5469</v>
      </c>
      <c r="K1077" t="s">
        <v>72</v>
      </c>
      <c r="M1077" s="32">
        <f>IFERROR(IF($B1077="","",INDEX(所属情報!$E:$E,MATCH($A1077,所属情報!$A:$A,0))),"")</f>
        <v>492201</v>
      </c>
      <c r="N1077" s="175" t="str">
        <f t="shared" si="48"/>
        <v>古田　萌人 (2)</v>
      </c>
      <c r="O1077" s="32" t="str">
        <f t="shared" si="49"/>
        <v>ﾌﾙﾀ ﾓｴﾄ</v>
      </c>
      <c r="P1077" s="175" t="str">
        <f t="shared" si="50"/>
        <v>FURUTA Moeto (03)</v>
      </c>
      <c r="Q1077" s="175" t="str">
        <f>IFERROR(IF($F1077="","",INDEX(リスト!$AL:$AL,MATCH($F1077,リスト!$AK:$AK,0))),"")</f>
        <v>26</v>
      </c>
      <c r="R1077" s="32" t="str">
        <f>IFERROR(IF($K1077="","",INDEX(リスト!$AO:$AO,MATCH($K1077,リスト!$AN:$AN,0))),"")</f>
        <v>JPN</v>
      </c>
      <c r="S1077" s="32" t="str">
        <f>IF($B1077="","",RIGHT($G1077*1000+100+COUNTIF($G$2:$G1077,$G1077),9))</f>
        <v>030429102</v>
      </c>
    </row>
    <row r="1078" spans="1:19" ht="18" customHeight="1" x14ac:dyDescent="0.55000000000000004">
      <c r="A1078" t="s">
        <v>975</v>
      </c>
      <c r="B1078">
        <v>1077</v>
      </c>
      <c r="C1078" t="s">
        <v>5470</v>
      </c>
      <c r="D1078" t="s">
        <v>5471</v>
      </c>
      <c r="E1078">
        <v>2</v>
      </c>
      <c r="F1078" t="s">
        <v>169</v>
      </c>
      <c r="G1078">
        <v>20031017</v>
      </c>
      <c r="H1078" t="s">
        <v>5472</v>
      </c>
      <c r="I1078" t="s">
        <v>5473</v>
      </c>
      <c r="J1078" t="s">
        <v>5474</v>
      </c>
      <c r="K1078" t="s">
        <v>72</v>
      </c>
      <c r="M1078" s="32">
        <f>IFERROR(IF($B1078="","",INDEX(所属情報!$E:$E,MATCH($A1078,所属情報!$A:$A,0))),"")</f>
        <v>492201</v>
      </c>
      <c r="N1078" s="175" t="str">
        <f t="shared" si="48"/>
        <v>近藤　善行 (2)</v>
      </c>
      <c r="O1078" s="32" t="str">
        <f t="shared" si="49"/>
        <v>ｺﾝﾄﾞｳ ﾖｼﾕｷ</v>
      </c>
      <c r="P1078" s="175" t="str">
        <f t="shared" si="50"/>
        <v>KONDO Yoshiyuki (03)</v>
      </c>
      <c r="Q1078" s="175" t="str">
        <f>IFERROR(IF($F1078="","",INDEX(リスト!$AL:$AL,MATCH($F1078,リスト!$AK:$AK,0))),"")</f>
        <v>26</v>
      </c>
      <c r="R1078" s="32" t="str">
        <f>IFERROR(IF($K1078="","",INDEX(リスト!$AO:$AO,MATCH($K1078,リスト!$AN:$AN,0))),"")</f>
        <v>JPN</v>
      </c>
      <c r="S1078" s="32" t="str">
        <f>IF($B1078="","",RIGHT($G1078*1000+100+COUNTIF($G$2:$G1078,$G1078),9))</f>
        <v>031017102</v>
      </c>
    </row>
    <row r="1079" spans="1:19" ht="18" customHeight="1" x14ac:dyDescent="0.55000000000000004">
      <c r="A1079" t="s">
        <v>975</v>
      </c>
      <c r="B1079">
        <v>1078</v>
      </c>
      <c r="C1079" t="s">
        <v>5475</v>
      </c>
      <c r="D1079" t="s">
        <v>5476</v>
      </c>
      <c r="E1079">
        <v>1</v>
      </c>
      <c r="F1079" t="s">
        <v>149</v>
      </c>
      <c r="G1079">
        <v>20040624</v>
      </c>
      <c r="H1079" t="s">
        <v>5477</v>
      </c>
      <c r="I1079" t="s">
        <v>5478</v>
      </c>
      <c r="J1079" t="s">
        <v>3935</v>
      </c>
      <c r="K1079" t="s">
        <v>72</v>
      </c>
      <c r="M1079" s="32">
        <f>IFERROR(IF($B1079="","",INDEX(所属情報!$E:$E,MATCH($A1079,所属情報!$A:$A,0))),"")</f>
        <v>492201</v>
      </c>
      <c r="N1079" s="175" t="str">
        <f t="shared" si="48"/>
        <v>佐野　立樹 (1)</v>
      </c>
      <c r="O1079" s="32" t="str">
        <f t="shared" si="49"/>
        <v>ｻﾉ ﾘﾂｷ</v>
      </c>
      <c r="P1079" s="175" t="str">
        <f t="shared" si="50"/>
        <v>SANO Ritsuki (04)</v>
      </c>
      <c r="Q1079" s="175" t="str">
        <f>IFERROR(IF($F1079="","",INDEX(リスト!$AL:$AL,MATCH($F1079,リスト!$AK:$AK,0))),"")</f>
        <v>21</v>
      </c>
      <c r="R1079" s="32" t="str">
        <f>IFERROR(IF($K1079="","",INDEX(リスト!$AO:$AO,MATCH($K1079,リスト!$AN:$AN,0))),"")</f>
        <v>JPN</v>
      </c>
      <c r="S1079" s="32" t="str">
        <f>IF($B1079="","",RIGHT($G1079*1000+100+COUNTIF($G$2:$G1079,$G1079),9))</f>
        <v>040624102</v>
      </c>
    </row>
    <row r="1080" spans="1:19" ht="18" customHeight="1" x14ac:dyDescent="0.55000000000000004">
      <c r="A1080" t="s">
        <v>975</v>
      </c>
      <c r="B1080">
        <v>1079</v>
      </c>
      <c r="C1080" t="s">
        <v>5479</v>
      </c>
      <c r="D1080" t="s">
        <v>5480</v>
      </c>
      <c r="E1080">
        <v>1</v>
      </c>
      <c r="F1080" t="s">
        <v>173</v>
      </c>
      <c r="G1080">
        <v>20040403</v>
      </c>
      <c r="H1080" t="s">
        <v>5481</v>
      </c>
      <c r="I1080" t="s">
        <v>5482</v>
      </c>
      <c r="J1080" t="s">
        <v>1853</v>
      </c>
      <c r="K1080" t="s">
        <v>72</v>
      </c>
      <c r="M1080" s="32">
        <f>IFERROR(IF($B1080="","",INDEX(所属情報!$E:$E,MATCH($A1080,所属情報!$A:$A,0))),"")</f>
        <v>492201</v>
      </c>
      <c r="N1080" s="175" t="str">
        <f t="shared" si="48"/>
        <v>堀口　恒希 (1)</v>
      </c>
      <c r="O1080" s="32" t="str">
        <f t="shared" si="49"/>
        <v>ﾎﾘｸﾞﾁ ｺｳｷ</v>
      </c>
      <c r="P1080" s="175" t="str">
        <f t="shared" si="50"/>
        <v>HORIGUCHI Koki (04)</v>
      </c>
      <c r="Q1080" s="175" t="str">
        <f>IFERROR(IF($F1080="","",INDEX(リスト!$AL:$AL,MATCH($F1080,リスト!$AK:$AK,0))),"")</f>
        <v>27</v>
      </c>
      <c r="R1080" s="32" t="str">
        <f>IFERROR(IF($K1080="","",INDEX(リスト!$AO:$AO,MATCH($K1080,リスト!$AN:$AN,0))),"")</f>
        <v>JPN</v>
      </c>
      <c r="S1080" s="32" t="str">
        <f>IF($B1080="","",RIGHT($G1080*1000+100+COUNTIF($G$2:$G1080,$G1080),9))</f>
        <v>040403101</v>
      </c>
    </row>
    <row r="1081" spans="1:19" ht="18" customHeight="1" x14ac:dyDescent="0.55000000000000004">
      <c r="A1081" t="s">
        <v>975</v>
      </c>
      <c r="B1081">
        <v>1080</v>
      </c>
      <c r="C1081" t="s">
        <v>5483</v>
      </c>
      <c r="D1081" t="s">
        <v>5484</v>
      </c>
      <c r="E1081">
        <v>1</v>
      </c>
      <c r="F1081" t="s">
        <v>185</v>
      </c>
      <c r="G1081">
        <v>20040519</v>
      </c>
      <c r="H1081" t="s">
        <v>5485</v>
      </c>
      <c r="I1081" t="s">
        <v>5486</v>
      </c>
      <c r="J1081" t="s">
        <v>1443</v>
      </c>
      <c r="K1081" t="s">
        <v>72</v>
      </c>
      <c r="M1081" s="32">
        <f>IFERROR(IF($B1081="","",INDEX(所属情報!$E:$E,MATCH($A1081,所属情報!$A:$A,0))),"")</f>
        <v>492201</v>
      </c>
      <c r="N1081" s="175" t="str">
        <f t="shared" si="48"/>
        <v>惠中　春斗 (1)</v>
      </c>
      <c r="O1081" s="32" t="str">
        <f t="shared" si="49"/>
        <v>ｴﾅｶ ﾊﾙﾄ</v>
      </c>
      <c r="P1081" s="175" t="str">
        <f t="shared" si="50"/>
        <v>ENAKA Haruto (04)</v>
      </c>
      <c r="Q1081" s="175" t="str">
        <f>IFERROR(IF($F1081="","",INDEX(リスト!$AL:$AL,MATCH($F1081,リスト!$AK:$AK,0))),"")</f>
        <v>30</v>
      </c>
      <c r="R1081" s="32" t="str">
        <f>IFERROR(IF($K1081="","",INDEX(リスト!$AO:$AO,MATCH($K1081,リスト!$AN:$AN,0))),"")</f>
        <v>JPN</v>
      </c>
      <c r="S1081" s="32" t="str">
        <f>IF($B1081="","",RIGHT($G1081*1000+100+COUNTIF($G$2:$G1081,$G1081),9))</f>
        <v>040519103</v>
      </c>
    </row>
    <row r="1082" spans="1:19" ht="18" customHeight="1" x14ac:dyDescent="0.55000000000000004">
      <c r="A1082" t="s">
        <v>975</v>
      </c>
      <c r="B1082">
        <v>1081</v>
      </c>
      <c r="C1082" t="s">
        <v>5487</v>
      </c>
      <c r="D1082" t="s">
        <v>5488</v>
      </c>
      <c r="E1082">
        <v>1</v>
      </c>
      <c r="F1082" t="s">
        <v>177</v>
      </c>
      <c r="G1082">
        <v>20050119</v>
      </c>
      <c r="H1082" t="s">
        <v>5489</v>
      </c>
      <c r="I1082" t="s">
        <v>5490</v>
      </c>
      <c r="J1082" t="s">
        <v>1756</v>
      </c>
      <c r="K1082" t="s">
        <v>72</v>
      </c>
      <c r="M1082" s="32">
        <f>IFERROR(IF($B1082="","",INDEX(所属情報!$E:$E,MATCH($A1082,所属情報!$A:$A,0))),"")</f>
        <v>492201</v>
      </c>
      <c r="N1082" s="175" t="str">
        <f t="shared" si="48"/>
        <v>高濱　智也 (1)</v>
      </c>
      <c r="O1082" s="32" t="str">
        <f t="shared" si="49"/>
        <v>ﾀｶﾊﾏ ﾄﾓﾔ</v>
      </c>
      <c r="P1082" s="175" t="str">
        <f t="shared" si="50"/>
        <v>TAKAHAMA Tomoya (05)</v>
      </c>
      <c r="Q1082" s="175" t="str">
        <f>IFERROR(IF($F1082="","",INDEX(リスト!$AL:$AL,MATCH($F1082,リスト!$AK:$AK,0))),"")</f>
        <v>28</v>
      </c>
      <c r="R1082" s="32" t="str">
        <f>IFERROR(IF($K1082="","",INDEX(リスト!$AO:$AO,MATCH($K1082,リスト!$AN:$AN,0))),"")</f>
        <v>JPN</v>
      </c>
      <c r="S1082" s="32" t="str">
        <f>IF($B1082="","",RIGHT($G1082*1000+100+COUNTIF($G$2:$G1082,$G1082),9))</f>
        <v>050119101</v>
      </c>
    </row>
    <row r="1083" spans="1:19" ht="18" customHeight="1" x14ac:dyDescent="0.55000000000000004">
      <c r="A1083" t="s">
        <v>975</v>
      </c>
      <c r="B1083">
        <v>1082</v>
      </c>
      <c r="C1083" t="s">
        <v>5491</v>
      </c>
      <c r="D1083" t="s">
        <v>5492</v>
      </c>
      <c r="E1083">
        <v>1</v>
      </c>
      <c r="F1083" t="s">
        <v>181</v>
      </c>
      <c r="G1083">
        <v>20050115</v>
      </c>
      <c r="H1083" t="s">
        <v>5493</v>
      </c>
      <c r="I1083" t="s">
        <v>2983</v>
      </c>
      <c r="J1083" t="s">
        <v>5494</v>
      </c>
      <c r="K1083" t="s">
        <v>72</v>
      </c>
      <c r="M1083" s="32">
        <f>IFERROR(IF($B1083="","",INDEX(所属情報!$E:$E,MATCH($A1083,所属情報!$A:$A,0))),"")</f>
        <v>492201</v>
      </c>
      <c r="N1083" s="175" t="str">
        <f t="shared" si="48"/>
        <v>門脇　睦樹 (1)</v>
      </c>
      <c r="O1083" s="32" t="str">
        <f t="shared" si="49"/>
        <v>ｶﾄﾞﾜｷ ﾑﾂｷ</v>
      </c>
      <c r="P1083" s="175" t="str">
        <f t="shared" si="50"/>
        <v>KADOWAKI Mutsuki (05)</v>
      </c>
      <c r="Q1083" s="175" t="str">
        <f>IFERROR(IF($F1083="","",INDEX(リスト!$AL:$AL,MATCH($F1083,リスト!$AK:$AK,0))),"")</f>
        <v>29</v>
      </c>
      <c r="R1083" s="32" t="str">
        <f>IFERROR(IF($K1083="","",INDEX(リスト!$AO:$AO,MATCH($K1083,リスト!$AN:$AN,0))),"")</f>
        <v>JPN</v>
      </c>
      <c r="S1083" s="32" t="str">
        <f>IF($B1083="","",RIGHT($G1083*1000+100+COUNTIF($G$2:$G1083,$G1083),9))</f>
        <v>050115102</v>
      </c>
    </row>
    <row r="1084" spans="1:19" ht="18" customHeight="1" x14ac:dyDescent="0.55000000000000004">
      <c r="A1084" t="s">
        <v>975</v>
      </c>
      <c r="B1084">
        <v>1083</v>
      </c>
      <c r="C1084" t="s">
        <v>5495</v>
      </c>
      <c r="D1084" t="s">
        <v>5496</v>
      </c>
      <c r="E1084">
        <v>1</v>
      </c>
      <c r="F1084" t="s">
        <v>181</v>
      </c>
      <c r="G1084">
        <v>20041202</v>
      </c>
      <c r="H1084" t="s">
        <v>5497</v>
      </c>
      <c r="I1084" t="s">
        <v>4163</v>
      </c>
      <c r="J1084" t="s">
        <v>5498</v>
      </c>
      <c r="K1084" t="s">
        <v>72</v>
      </c>
      <c r="M1084" s="32">
        <f>IFERROR(IF($B1084="","",INDEX(所属情報!$E:$E,MATCH($A1084,所属情報!$A:$A,0))),"")</f>
        <v>492201</v>
      </c>
      <c r="N1084" s="175" t="str">
        <f t="shared" si="48"/>
        <v>中嶋　和羽 (1)</v>
      </c>
      <c r="O1084" s="32" t="str">
        <f t="shared" si="49"/>
        <v>ﾅｶｼﾞﾏ ｶｽﾞﾊ</v>
      </c>
      <c r="P1084" s="175" t="str">
        <f t="shared" si="50"/>
        <v>NAKAJIMA Kazuha (04)</v>
      </c>
      <c r="Q1084" s="175" t="str">
        <f>IFERROR(IF($F1084="","",INDEX(リスト!$AL:$AL,MATCH($F1084,リスト!$AK:$AK,0))),"")</f>
        <v>29</v>
      </c>
      <c r="R1084" s="32" t="str">
        <f>IFERROR(IF($K1084="","",INDEX(リスト!$AO:$AO,MATCH($K1084,リスト!$AN:$AN,0))),"")</f>
        <v>JPN</v>
      </c>
      <c r="S1084" s="32" t="str">
        <f>IF($B1084="","",RIGHT($G1084*1000+100+COUNTIF($G$2:$G1084,$G1084),9))</f>
        <v>041202102</v>
      </c>
    </row>
    <row r="1085" spans="1:19" ht="18" customHeight="1" x14ac:dyDescent="0.55000000000000004">
      <c r="A1085" t="s">
        <v>975</v>
      </c>
      <c r="B1085">
        <v>1084</v>
      </c>
      <c r="C1085" t="s">
        <v>5499</v>
      </c>
      <c r="D1085" t="s">
        <v>5500</v>
      </c>
      <c r="E1085">
        <v>1</v>
      </c>
      <c r="F1085" t="s">
        <v>149</v>
      </c>
      <c r="G1085">
        <v>20050110</v>
      </c>
      <c r="H1085" t="s">
        <v>5501</v>
      </c>
      <c r="I1085" t="s">
        <v>3648</v>
      </c>
      <c r="J1085" t="s">
        <v>1969</v>
      </c>
      <c r="K1085" t="s">
        <v>72</v>
      </c>
      <c r="M1085" s="32">
        <f>IFERROR(IF($B1085="","",INDEX(所属情報!$E:$E,MATCH($A1085,所属情報!$A:$A,0))),"")</f>
        <v>492201</v>
      </c>
      <c r="N1085" s="175" t="str">
        <f t="shared" si="48"/>
        <v>石田　大河 (1)</v>
      </c>
      <c r="O1085" s="32" t="str">
        <f t="shared" si="49"/>
        <v>ｲｼﾀﾞ ﾀｲｶﾞ</v>
      </c>
      <c r="P1085" s="175" t="str">
        <f t="shared" si="50"/>
        <v>ISHIDA Taiga (05)</v>
      </c>
      <c r="Q1085" s="175" t="str">
        <f>IFERROR(IF($F1085="","",INDEX(リスト!$AL:$AL,MATCH($F1085,リスト!$AK:$AK,0))),"")</f>
        <v>21</v>
      </c>
      <c r="R1085" s="32" t="str">
        <f>IFERROR(IF($K1085="","",INDEX(リスト!$AO:$AO,MATCH($K1085,リスト!$AN:$AN,0))),"")</f>
        <v>JPN</v>
      </c>
      <c r="S1085" s="32" t="str">
        <f>IF($B1085="","",RIGHT($G1085*1000+100+COUNTIF($G$2:$G1085,$G1085),9))</f>
        <v>050110101</v>
      </c>
    </row>
    <row r="1086" spans="1:19" ht="18" customHeight="1" x14ac:dyDescent="0.55000000000000004">
      <c r="A1086" t="s">
        <v>975</v>
      </c>
      <c r="B1086">
        <v>1085</v>
      </c>
      <c r="C1086" t="s">
        <v>5502</v>
      </c>
      <c r="D1086" t="s">
        <v>5503</v>
      </c>
      <c r="E1086">
        <v>1</v>
      </c>
      <c r="F1086" t="s">
        <v>189</v>
      </c>
      <c r="G1086">
        <v>20050106</v>
      </c>
      <c r="H1086" t="s">
        <v>5504</v>
      </c>
      <c r="I1086" t="s">
        <v>4017</v>
      </c>
      <c r="J1086" t="s">
        <v>2319</v>
      </c>
      <c r="K1086" t="s">
        <v>72</v>
      </c>
      <c r="M1086" s="32">
        <f>IFERROR(IF($B1086="","",INDEX(所属情報!$E:$E,MATCH($A1086,所属情報!$A:$A,0))),"")</f>
        <v>492201</v>
      </c>
      <c r="N1086" s="175" t="str">
        <f t="shared" si="48"/>
        <v>宮本　喬行 (1)</v>
      </c>
      <c r="O1086" s="32" t="str">
        <f t="shared" si="49"/>
        <v>ﾐﾔﾓﾄ ﾀｶﾕｷ</v>
      </c>
      <c r="P1086" s="175" t="str">
        <f t="shared" si="50"/>
        <v>MIYAMOTO Takayuki (05)</v>
      </c>
      <c r="Q1086" s="175" t="str">
        <f>IFERROR(IF($F1086="","",INDEX(リスト!$AL:$AL,MATCH($F1086,リスト!$AK:$AK,0))),"")</f>
        <v>31</v>
      </c>
      <c r="R1086" s="32" t="str">
        <f>IFERROR(IF($K1086="","",INDEX(リスト!$AO:$AO,MATCH($K1086,リスト!$AN:$AN,0))),"")</f>
        <v>JPN</v>
      </c>
      <c r="S1086" s="32" t="str">
        <f>IF($B1086="","",RIGHT($G1086*1000+100+COUNTIF($G$2:$G1086,$G1086),9))</f>
        <v>050106101</v>
      </c>
    </row>
    <row r="1087" spans="1:19" ht="18" customHeight="1" x14ac:dyDescent="0.55000000000000004">
      <c r="A1087" t="s">
        <v>975</v>
      </c>
      <c r="B1087">
        <v>1086</v>
      </c>
      <c r="C1087" t="s">
        <v>5505</v>
      </c>
      <c r="D1087" t="s">
        <v>5506</v>
      </c>
      <c r="E1087">
        <v>1</v>
      </c>
      <c r="F1087" t="s">
        <v>181</v>
      </c>
      <c r="G1087">
        <v>20041015</v>
      </c>
      <c r="H1087" t="s">
        <v>5507</v>
      </c>
      <c r="I1087" t="s">
        <v>4163</v>
      </c>
      <c r="J1087" t="s">
        <v>4335</v>
      </c>
      <c r="K1087" t="s">
        <v>72</v>
      </c>
      <c r="M1087" s="32">
        <f>IFERROR(IF($B1087="","",INDEX(所属情報!$E:$E,MATCH($A1087,所属情報!$A:$A,0))),"")</f>
        <v>492201</v>
      </c>
      <c r="N1087" s="175" t="str">
        <f t="shared" si="48"/>
        <v>中嶋　大遥 (1)</v>
      </c>
      <c r="O1087" s="32" t="str">
        <f t="shared" si="49"/>
        <v>ﾅｶｼﾞﾏ ﾀｲﾖｳ</v>
      </c>
      <c r="P1087" s="175" t="str">
        <f t="shared" si="50"/>
        <v>NAKAJIMA Taiyo (04)</v>
      </c>
      <c r="Q1087" s="175" t="str">
        <f>IFERROR(IF($F1087="","",INDEX(リスト!$AL:$AL,MATCH($F1087,リスト!$AK:$AK,0))),"")</f>
        <v>29</v>
      </c>
      <c r="R1087" s="32" t="str">
        <f>IFERROR(IF($K1087="","",INDEX(リスト!$AO:$AO,MATCH($K1087,リスト!$AN:$AN,0))),"")</f>
        <v>JPN</v>
      </c>
      <c r="S1087" s="32" t="str">
        <f>IF($B1087="","",RIGHT($G1087*1000+100+COUNTIF($G$2:$G1087,$G1087),9))</f>
        <v>041015101</v>
      </c>
    </row>
    <row r="1088" spans="1:19" ht="18" customHeight="1" x14ac:dyDescent="0.55000000000000004">
      <c r="A1088" t="s">
        <v>975</v>
      </c>
      <c r="B1088">
        <v>1087</v>
      </c>
      <c r="C1088" t="s">
        <v>5508</v>
      </c>
      <c r="D1088" t="s">
        <v>5509</v>
      </c>
      <c r="E1088">
        <v>1</v>
      </c>
      <c r="F1088" t="s">
        <v>193</v>
      </c>
      <c r="G1088">
        <v>20050303</v>
      </c>
      <c r="H1088" t="s">
        <v>5510</v>
      </c>
      <c r="I1088" t="s">
        <v>5511</v>
      </c>
      <c r="J1088" t="s">
        <v>5512</v>
      </c>
      <c r="K1088" t="s">
        <v>72</v>
      </c>
      <c r="M1088" s="32">
        <f>IFERROR(IF($B1088="","",INDEX(所属情報!$E:$E,MATCH($A1088,所属情報!$A:$A,0))),"")</f>
        <v>492201</v>
      </c>
      <c r="N1088" s="175" t="str">
        <f t="shared" si="48"/>
        <v>大庭　一心 (1)</v>
      </c>
      <c r="O1088" s="32" t="str">
        <f t="shared" si="49"/>
        <v>ｵｵﾊﾞ ｲｯｼﾝ</v>
      </c>
      <c r="P1088" s="175" t="str">
        <f t="shared" si="50"/>
        <v>OBA Isshin (05)</v>
      </c>
      <c r="Q1088" s="175" t="str">
        <f>IFERROR(IF($F1088="","",INDEX(リスト!$AL:$AL,MATCH($F1088,リスト!$AK:$AK,0))),"")</f>
        <v>32</v>
      </c>
      <c r="R1088" s="32" t="str">
        <f>IFERROR(IF($K1088="","",INDEX(リスト!$AO:$AO,MATCH($K1088,リスト!$AN:$AN,0))),"")</f>
        <v>JPN</v>
      </c>
      <c r="S1088" s="32" t="str">
        <f>IF($B1088="","",RIGHT($G1088*1000+100+COUNTIF($G$2:$G1088,$G1088),9))</f>
        <v>050303101</v>
      </c>
    </row>
    <row r="1089" spans="1:19" ht="18" customHeight="1" x14ac:dyDescent="0.55000000000000004">
      <c r="A1089" t="s">
        <v>975</v>
      </c>
      <c r="B1089">
        <v>1088</v>
      </c>
      <c r="C1089" t="s">
        <v>5513</v>
      </c>
      <c r="D1089" t="s">
        <v>5514</v>
      </c>
      <c r="E1089">
        <v>1</v>
      </c>
      <c r="F1089" t="s">
        <v>165</v>
      </c>
      <c r="G1089">
        <v>20041112</v>
      </c>
      <c r="H1089" t="s">
        <v>5515</v>
      </c>
      <c r="I1089" t="s">
        <v>5516</v>
      </c>
      <c r="J1089" t="s">
        <v>1355</v>
      </c>
      <c r="K1089" t="s">
        <v>72</v>
      </c>
      <c r="M1089" s="32">
        <f>IFERROR(IF($B1089="","",INDEX(所属情報!$E:$E,MATCH($A1089,所属情報!$A:$A,0))),"")</f>
        <v>492201</v>
      </c>
      <c r="N1089" s="175" t="str">
        <f t="shared" si="48"/>
        <v>風口　奏楽 (1)</v>
      </c>
      <c r="O1089" s="32" t="str">
        <f t="shared" si="49"/>
        <v>ｶｾﾞｸﾞﾁ ｿｳﾀ</v>
      </c>
      <c r="P1089" s="175" t="str">
        <f t="shared" si="50"/>
        <v>KAZEGUCHI Sota (04)</v>
      </c>
      <c r="Q1089" s="175" t="str">
        <f>IFERROR(IF($F1089="","",INDEX(リスト!$AL:$AL,MATCH($F1089,リスト!$AK:$AK,0))),"")</f>
        <v>25</v>
      </c>
      <c r="R1089" s="32" t="str">
        <f>IFERROR(IF($K1089="","",INDEX(リスト!$AO:$AO,MATCH($K1089,リスト!$AN:$AN,0))),"")</f>
        <v>JPN</v>
      </c>
      <c r="S1089" s="32" t="str">
        <f>IF($B1089="","",RIGHT($G1089*1000+100+COUNTIF($G$2:$G1089,$G1089),9))</f>
        <v>041112101</v>
      </c>
    </row>
    <row r="1090" spans="1:19" ht="18" customHeight="1" x14ac:dyDescent="0.55000000000000004">
      <c r="A1090" t="s">
        <v>975</v>
      </c>
      <c r="B1090">
        <v>1089</v>
      </c>
      <c r="C1090" t="s">
        <v>5517</v>
      </c>
      <c r="D1090" t="s">
        <v>5518</v>
      </c>
      <c r="E1090">
        <v>1</v>
      </c>
      <c r="F1090" t="s">
        <v>173</v>
      </c>
      <c r="G1090">
        <v>20040504</v>
      </c>
      <c r="H1090" t="s">
        <v>5519</v>
      </c>
      <c r="I1090" t="s">
        <v>2688</v>
      </c>
      <c r="J1090" t="s">
        <v>1471</v>
      </c>
      <c r="K1090" t="s">
        <v>72</v>
      </c>
      <c r="M1090" s="32">
        <f>IFERROR(IF($B1090="","",INDEX(所属情報!$E:$E,MATCH($A1090,所属情報!$A:$A,0))),"")</f>
        <v>492201</v>
      </c>
      <c r="N1090" s="175" t="str">
        <f t="shared" si="48"/>
        <v>阿部　雄斗 (1)</v>
      </c>
      <c r="O1090" s="32" t="str">
        <f t="shared" si="49"/>
        <v>ｱﾍﾞ ﾕｳﾄ</v>
      </c>
      <c r="P1090" s="175" t="str">
        <f t="shared" si="50"/>
        <v>ABE Yuto (04)</v>
      </c>
      <c r="Q1090" s="175" t="str">
        <f>IFERROR(IF($F1090="","",INDEX(リスト!$AL:$AL,MATCH($F1090,リスト!$AK:$AK,0))),"")</f>
        <v>27</v>
      </c>
      <c r="R1090" s="32" t="str">
        <f>IFERROR(IF($K1090="","",INDEX(リスト!$AO:$AO,MATCH($K1090,リスト!$AN:$AN,0))),"")</f>
        <v>JPN</v>
      </c>
      <c r="S1090" s="32" t="str">
        <f>IF($B1090="","",RIGHT($G1090*1000+100+COUNTIF($G$2:$G1090,$G1090),9))</f>
        <v>040504101</v>
      </c>
    </row>
    <row r="1091" spans="1:19" ht="18" customHeight="1" x14ac:dyDescent="0.55000000000000004">
      <c r="A1091" t="s">
        <v>975</v>
      </c>
      <c r="B1091">
        <v>1090</v>
      </c>
      <c r="C1091" t="s">
        <v>5520</v>
      </c>
      <c r="D1091" t="s">
        <v>5521</v>
      </c>
      <c r="E1091">
        <v>2</v>
      </c>
      <c r="F1091" t="s">
        <v>125</v>
      </c>
      <c r="G1091">
        <v>20030709</v>
      </c>
      <c r="I1091" t="s">
        <v>5522</v>
      </c>
      <c r="J1091" t="s">
        <v>2183</v>
      </c>
      <c r="K1091" t="s">
        <v>72</v>
      </c>
      <c r="M1091" s="32">
        <f>IFERROR(IF($B1091="","",INDEX(所属情報!$E:$E,MATCH($A1091,所属情報!$A:$A,0))),"")</f>
        <v>492201</v>
      </c>
      <c r="N1091" s="175" t="str">
        <f t="shared" ref="N1091:N1154" si="51">IF($C1091="","",IF($E1091="",$C1091,$C1091&amp;" ("&amp;$E1091&amp;")"))</f>
        <v>吉澤　恵太朗 (2)</v>
      </c>
      <c r="O1091" s="32" t="str">
        <f t="shared" ref="O1091:O1154" si="52">IF($D1091="","",ASC($D1091))</f>
        <v>ﾖｼｻﾞﾜ ｹｲﾀﾛｳ</v>
      </c>
      <c r="P1091" s="175" t="str">
        <f t="shared" ref="P1091:P1154" si="53">IF($I1091="","",UPPER($I1091)&amp;" "&amp;UPPER(LEFT($J1091,1))&amp;LOWER(RIGHT($J1091,LEN($J1091)-1))&amp;" ("&amp;MID($G1091,3,2)&amp;")")</f>
        <v>YOSHIZAWA Keitaro (03)</v>
      </c>
      <c r="Q1091" s="175" t="str">
        <f>IFERROR(IF($F1091="","",INDEX(リスト!$AL:$AL,MATCH($F1091,リスト!$AK:$AK,0))),"")</f>
        <v>15</v>
      </c>
      <c r="R1091" s="32" t="str">
        <f>IFERROR(IF($K1091="","",INDEX(リスト!$AO:$AO,MATCH($K1091,リスト!$AN:$AN,0))),"")</f>
        <v>JPN</v>
      </c>
      <c r="S1091" s="32" t="str">
        <f>IF($B1091="","",RIGHT($G1091*1000+100+COUNTIF($G$2:$G1091,$G1091),9))</f>
        <v>030709101</v>
      </c>
    </row>
    <row r="1092" spans="1:19" ht="18" customHeight="1" x14ac:dyDescent="0.55000000000000004">
      <c r="A1092" t="s">
        <v>983</v>
      </c>
      <c r="B1092">
        <v>1091</v>
      </c>
      <c r="C1092" t="s">
        <v>5523</v>
      </c>
      <c r="D1092" t="s">
        <v>5524</v>
      </c>
      <c r="E1092">
        <v>4</v>
      </c>
      <c r="F1092" t="s">
        <v>177</v>
      </c>
      <c r="G1092">
        <v>20010521</v>
      </c>
      <c r="H1092" t="s">
        <v>5525</v>
      </c>
      <c r="I1092" t="s">
        <v>1650</v>
      </c>
      <c r="J1092" t="s">
        <v>2500</v>
      </c>
      <c r="K1092" t="s">
        <v>72</v>
      </c>
      <c r="M1092" s="32">
        <f>IFERROR(IF($B1092="","",INDEX(所属情報!$E:$E,MATCH($A1092,所属情報!$A:$A,0))),"")</f>
        <v>492205</v>
      </c>
      <c r="N1092" s="175" t="str">
        <f t="shared" si="51"/>
        <v>井上　瑞貴 (4)</v>
      </c>
      <c r="O1092" s="32" t="str">
        <f t="shared" si="52"/>
        <v>ｲﾉｳｴ ﾐｽﾞｷ</v>
      </c>
      <c r="P1092" s="175" t="str">
        <f t="shared" si="53"/>
        <v>INOUE Mizuki (01)</v>
      </c>
      <c r="Q1092" s="175" t="str">
        <f>IFERROR(IF($F1092="","",INDEX(リスト!$AL:$AL,MATCH($F1092,リスト!$AK:$AK,0))),"")</f>
        <v>28</v>
      </c>
      <c r="R1092" s="32" t="str">
        <f>IFERROR(IF($K1092="","",INDEX(リスト!$AO:$AO,MATCH($K1092,リスト!$AN:$AN,0))),"")</f>
        <v>JPN</v>
      </c>
      <c r="S1092" s="32" t="str">
        <f>IF($B1092="","",RIGHT($G1092*1000+100+COUNTIF($G$2:$G1092,$G1092),9))</f>
        <v>010521102</v>
      </c>
    </row>
    <row r="1093" spans="1:19" ht="18" customHeight="1" x14ac:dyDescent="0.55000000000000004">
      <c r="A1093" t="s">
        <v>983</v>
      </c>
      <c r="B1093">
        <v>1092</v>
      </c>
      <c r="C1093" t="s">
        <v>5526</v>
      </c>
      <c r="D1093" t="s">
        <v>5527</v>
      </c>
      <c r="E1093">
        <v>4</v>
      </c>
      <c r="F1093" t="s">
        <v>177</v>
      </c>
      <c r="G1093">
        <v>20011015</v>
      </c>
      <c r="H1093" t="s">
        <v>5528</v>
      </c>
      <c r="I1093" t="s">
        <v>3433</v>
      </c>
      <c r="J1093" t="s">
        <v>1471</v>
      </c>
      <c r="K1093" t="s">
        <v>72</v>
      </c>
      <c r="M1093" s="32">
        <f>IFERROR(IF($B1093="","",INDEX(所属情報!$E:$E,MATCH($A1093,所属情報!$A:$A,0))),"")</f>
        <v>492205</v>
      </c>
      <c r="N1093" s="175" t="str">
        <f t="shared" si="51"/>
        <v>木本　悠翔 (4)</v>
      </c>
      <c r="O1093" s="32" t="str">
        <f t="shared" si="52"/>
        <v>ｷﾓﾄ ﾕｳﾄ</v>
      </c>
      <c r="P1093" s="175" t="str">
        <f t="shared" si="53"/>
        <v>KIMOTO Yuto (01)</v>
      </c>
      <c r="Q1093" s="175" t="str">
        <f>IFERROR(IF($F1093="","",INDEX(リスト!$AL:$AL,MATCH($F1093,リスト!$AK:$AK,0))),"")</f>
        <v>28</v>
      </c>
      <c r="R1093" s="32" t="str">
        <f>IFERROR(IF($K1093="","",INDEX(リスト!$AO:$AO,MATCH($K1093,リスト!$AN:$AN,0))),"")</f>
        <v>JPN</v>
      </c>
      <c r="S1093" s="32" t="str">
        <f>IF($B1093="","",RIGHT($G1093*1000+100+COUNTIF($G$2:$G1093,$G1093),9))</f>
        <v>011015102</v>
      </c>
    </row>
    <row r="1094" spans="1:19" ht="18" customHeight="1" x14ac:dyDescent="0.55000000000000004">
      <c r="A1094" t="s">
        <v>983</v>
      </c>
      <c r="B1094">
        <v>1093</v>
      </c>
      <c r="C1094" t="s">
        <v>5529</v>
      </c>
      <c r="D1094" t="s">
        <v>5530</v>
      </c>
      <c r="E1094">
        <v>4</v>
      </c>
      <c r="F1094" t="s">
        <v>181</v>
      </c>
      <c r="G1094">
        <v>20010501</v>
      </c>
      <c r="H1094" t="s">
        <v>5531</v>
      </c>
      <c r="I1094" t="s">
        <v>2269</v>
      </c>
      <c r="J1094" t="s">
        <v>1372</v>
      </c>
      <c r="K1094" t="s">
        <v>72</v>
      </c>
      <c r="M1094" s="32">
        <f>IFERROR(IF($B1094="","",INDEX(所属情報!$E:$E,MATCH($A1094,所属情報!$A:$A,0))),"")</f>
        <v>492205</v>
      </c>
      <c r="N1094" s="175" t="str">
        <f t="shared" si="51"/>
        <v>坂本　智基 (4)</v>
      </c>
      <c r="O1094" s="32" t="str">
        <f t="shared" si="52"/>
        <v>ｻｶﾓﾄ ﾄﾓｷ</v>
      </c>
      <c r="P1094" s="175" t="str">
        <f t="shared" si="53"/>
        <v>SAKAMOTO Tomoki (01)</v>
      </c>
      <c r="Q1094" s="175" t="str">
        <f>IFERROR(IF($F1094="","",INDEX(リスト!$AL:$AL,MATCH($F1094,リスト!$AK:$AK,0))),"")</f>
        <v>29</v>
      </c>
      <c r="R1094" s="32" t="str">
        <f>IFERROR(IF($K1094="","",INDEX(リスト!$AO:$AO,MATCH($K1094,リスト!$AN:$AN,0))),"")</f>
        <v>JPN</v>
      </c>
      <c r="S1094" s="32" t="str">
        <f>IF($B1094="","",RIGHT($G1094*1000+100+COUNTIF($G$2:$G1094,$G1094),9))</f>
        <v>010501101</v>
      </c>
    </row>
    <row r="1095" spans="1:19" ht="18" customHeight="1" x14ac:dyDescent="0.55000000000000004">
      <c r="A1095" t="s">
        <v>983</v>
      </c>
      <c r="B1095">
        <v>1094</v>
      </c>
      <c r="C1095" t="s">
        <v>5532</v>
      </c>
      <c r="D1095" t="s">
        <v>5533</v>
      </c>
      <c r="E1095">
        <v>4</v>
      </c>
      <c r="F1095" t="s">
        <v>169</v>
      </c>
      <c r="G1095">
        <v>20010425</v>
      </c>
      <c r="H1095" t="s">
        <v>5534</v>
      </c>
      <c r="I1095" t="s">
        <v>5535</v>
      </c>
      <c r="J1095" t="s">
        <v>5536</v>
      </c>
      <c r="K1095" t="s">
        <v>72</v>
      </c>
      <c r="M1095" s="32">
        <f>IFERROR(IF($B1095="","",INDEX(所属情報!$E:$E,MATCH($A1095,所属情報!$A:$A,0))),"")</f>
        <v>492205</v>
      </c>
      <c r="N1095" s="175" t="str">
        <f t="shared" si="51"/>
        <v>島野　和志 (4)</v>
      </c>
      <c r="O1095" s="32" t="str">
        <f t="shared" si="52"/>
        <v>ｼﾏﾉ ｶｽﾞﾕｷ</v>
      </c>
      <c r="P1095" s="175" t="str">
        <f t="shared" si="53"/>
        <v>SHIMANO Kazuyuki (01)</v>
      </c>
      <c r="Q1095" s="175" t="str">
        <f>IFERROR(IF($F1095="","",INDEX(リスト!$AL:$AL,MATCH($F1095,リスト!$AK:$AK,0))),"")</f>
        <v>26</v>
      </c>
      <c r="R1095" s="32" t="str">
        <f>IFERROR(IF($K1095="","",INDEX(リスト!$AO:$AO,MATCH($K1095,リスト!$AN:$AN,0))),"")</f>
        <v>JPN</v>
      </c>
      <c r="S1095" s="32" t="str">
        <f>IF($B1095="","",RIGHT($G1095*1000+100+COUNTIF($G$2:$G1095,$G1095),9))</f>
        <v>010425102</v>
      </c>
    </row>
    <row r="1096" spans="1:19" ht="18" customHeight="1" x14ac:dyDescent="0.55000000000000004">
      <c r="A1096" t="s">
        <v>983</v>
      </c>
      <c r="B1096">
        <v>1095</v>
      </c>
      <c r="C1096" t="s">
        <v>5537</v>
      </c>
      <c r="D1096" t="s">
        <v>5538</v>
      </c>
      <c r="E1096">
        <v>4</v>
      </c>
      <c r="F1096" t="s">
        <v>173</v>
      </c>
      <c r="G1096">
        <v>20010414</v>
      </c>
      <c r="H1096" t="s">
        <v>5539</v>
      </c>
      <c r="I1096" t="s">
        <v>4366</v>
      </c>
      <c r="J1096" t="s">
        <v>5540</v>
      </c>
      <c r="K1096" t="s">
        <v>72</v>
      </c>
      <c r="M1096" s="32">
        <f>IFERROR(IF($B1096="","",INDEX(所属情報!$E:$E,MATCH($A1096,所属情報!$A:$A,0))),"")</f>
        <v>492205</v>
      </c>
      <c r="N1096" s="175" t="str">
        <f t="shared" si="51"/>
        <v>杉本　平汰 (4)</v>
      </c>
      <c r="O1096" s="32" t="str">
        <f t="shared" si="52"/>
        <v>ｽｷﾞﾓﾄ ﾍｲﾀ</v>
      </c>
      <c r="P1096" s="175" t="str">
        <f t="shared" si="53"/>
        <v>SUGIMOTO Heita (01)</v>
      </c>
      <c r="Q1096" s="175" t="str">
        <f>IFERROR(IF($F1096="","",INDEX(リスト!$AL:$AL,MATCH($F1096,リスト!$AK:$AK,0))),"")</f>
        <v>27</v>
      </c>
      <c r="R1096" s="32" t="str">
        <f>IFERROR(IF($K1096="","",INDEX(リスト!$AO:$AO,MATCH($K1096,リスト!$AN:$AN,0))),"")</f>
        <v>JPN</v>
      </c>
      <c r="S1096" s="32" t="str">
        <f>IF($B1096="","",RIGHT($G1096*1000+100+COUNTIF($G$2:$G1096,$G1096),9))</f>
        <v>010414101</v>
      </c>
    </row>
    <row r="1097" spans="1:19" ht="18" customHeight="1" x14ac:dyDescent="0.55000000000000004">
      <c r="A1097" t="s">
        <v>983</v>
      </c>
      <c r="B1097">
        <v>1096</v>
      </c>
      <c r="C1097" t="s">
        <v>5541</v>
      </c>
      <c r="D1097" t="s">
        <v>5542</v>
      </c>
      <c r="E1097">
        <v>4</v>
      </c>
      <c r="F1097" t="s">
        <v>173</v>
      </c>
      <c r="G1097">
        <v>20011010</v>
      </c>
      <c r="H1097" t="s">
        <v>5543</v>
      </c>
      <c r="I1097" t="s">
        <v>5544</v>
      </c>
      <c r="J1097" t="s">
        <v>1889</v>
      </c>
      <c r="K1097" t="s">
        <v>72</v>
      </c>
      <c r="M1097" s="32">
        <f>IFERROR(IF($B1097="","",INDEX(所属情報!$E:$E,MATCH($A1097,所属情報!$A:$A,0))),"")</f>
        <v>492205</v>
      </c>
      <c r="N1097" s="175" t="str">
        <f t="shared" si="51"/>
        <v>中角　航大 (4)</v>
      </c>
      <c r="O1097" s="32" t="str">
        <f t="shared" si="52"/>
        <v>ﾅｶｽﾞﾐ ｺｳﾀﾞｲ</v>
      </c>
      <c r="P1097" s="175" t="str">
        <f t="shared" si="53"/>
        <v>NAKAZUMI Kodai (01)</v>
      </c>
      <c r="Q1097" s="175" t="str">
        <f>IFERROR(IF($F1097="","",INDEX(リスト!$AL:$AL,MATCH($F1097,リスト!$AK:$AK,0))),"")</f>
        <v>27</v>
      </c>
      <c r="R1097" s="32" t="str">
        <f>IFERROR(IF($K1097="","",INDEX(リスト!$AO:$AO,MATCH($K1097,リスト!$AN:$AN,0))),"")</f>
        <v>JPN</v>
      </c>
      <c r="S1097" s="32" t="str">
        <f>IF($B1097="","",RIGHT($G1097*1000+100+COUNTIF($G$2:$G1097,$G1097),9))</f>
        <v>011010102</v>
      </c>
    </row>
    <row r="1098" spans="1:19" ht="18" customHeight="1" x14ac:dyDescent="0.55000000000000004">
      <c r="A1098" t="s">
        <v>983</v>
      </c>
      <c r="B1098">
        <v>1097</v>
      </c>
      <c r="C1098" t="s">
        <v>5545</v>
      </c>
      <c r="D1098" t="s">
        <v>5546</v>
      </c>
      <c r="E1098">
        <v>4</v>
      </c>
      <c r="F1098" t="s">
        <v>173</v>
      </c>
      <c r="G1098">
        <v>20010924</v>
      </c>
      <c r="H1098" t="s">
        <v>5547</v>
      </c>
      <c r="I1098" t="s">
        <v>3053</v>
      </c>
      <c r="J1098" t="s">
        <v>1168</v>
      </c>
      <c r="K1098" t="s">
        <v>72</v>
      </c>
      <c r="M1098" s="32">
        <f>IFERROR(IF($B1098="","",INDEX(所属情報!$E:$E,MATCH($A1098,所属情報!$A:$A,0))),"")</f>
        <v>492205</v>
      </c>
      <c r="N1098" s="175" t="str">
        <f t="shared" si="51"/>
        <v>堀　拓海 (4)</v>
      </c>
      <c r="O1098" s="32" t="str">
        <f t="shared" si="52"/>
        <v>ﾎﾘ ﾀｸﾐ</v>
      </c>
      <c r="P1098" s="175" t="str">
        <f t="shared" si="53"/>
        <v>HORI Takumi (01)</v>
      </c>
      <c r="Q1098" s="175" t="str">
        <f>IFERROR(IF($F1098="","",INDEX(リスト!$AL:$AL,MATCH($F1098,リスト!$AK:$AK,0))),"")</f>
        <v>27</v>
      </c>
      <c r="R1098" s="32" t="str">
        <f>IFERROR(IF($K1098="","",INDEX(リスト!$AO:$AO,MATCH($K1098,リスト!$AN:$AN,0))),"")</f>
        <v>JPN</v>
      </c>
      <c r="S1098" s="32" t="str">
        <f>IF($B1098="","",RIGHT($G1098*1000+100+COUNTIF($G$2:$G1098,$G1098),9))</f>
        <v>010924103</v>
      </c>
    </row>
    <row r="1099" spans="1:19" ht="18" customHeight="1" x14ac:dyDescent="0.55000000000000004">
      <c r="A1099" t="s">
        <v>983</v>
      </c>
      <c r="B1099">
        <v>1098</v>
      </c>
      <c r="C1099" t="s">
        <v>5548</v>
      </c>
      <c r="D1099" t="s">
        <v>5549</v>
      </c>
      <c r="E1099">
        <v>4</v>
      </c>
      <c r="F1099" t="s">
        <v>173</v>
      </c>
      <c r="G1099">
        <v>20011205</v>
      </c>
      <c r="H1099" t="s">
        <v>5550</v>
      </c>
      <c r="I1099" t="s">
        <v>1525</v>
      </c>
      <c r="J1099" t="s">
        <v>1355</v>
      </c>
      <c r="K1099" t="s">
        <v>72</v>
      </c>
      <c r="M1099" s="32">
        <f>IFERROR(IF($B1099="","",INDEX(所属情報!$E:$E,MATCH($A1099,所属情報!$A:$A,0))),"")</f>
        <v>492205</v>
      </c>
      <c r="N1099" s="175" t="str">
        <f t="shared" si="51"/>
        <v>尾川　颯太 (4)</v>
      </c>
      <c r="O1099" s="32" t="str">
        <f t="shared" si="52"/>
        <v>ｵｶﾞﾜ ｿｳﾀ</v>
      </c>
      <c r="P1099" s="175" t="str">
        <f t="shared" si="53"/>
        <v>OGAWA Sota (01)</v>
      </c>
      <c r="Q1099" s="175" t="str">
        <f>IFERROR(IF($F1099="","",INDEX(リスト!$AL:$AL,MATCH($F1099,リスト!$AK:$AK,0))),"")</f>
        <v>27</v>
      </c>
      <c r="R1099" s="32" t="str">
        <f>IFERROR(IF($K1099="","",INDEX(リスト!$AO:$AO,MATCH($K1099,リスト!$AN:$AN,0))),"")</f>
        <v>JPN</v>
      </c>
      <c r="S1099" s="32" t="str">
        <f>IF($B1099="","",RIGHT($G1099*1000+100+COUNTIF($G$2:$G1099,$G1099),9))</f>
        <v>011205103</v>
      </c>
    </row>
    <row r="1100" spans="1:19" ht="18" customHeight="1" x14ac:dyDescent="0.55000000000000004">
      <c r="A1100" t="s">
        <v>983</v>
      </c>
      <c r="B1100">
        <v>1099</v>
      </c>
      <c r="C1100" t="s">
        <v>5551</v>
      </c>
      <c r="D1100" t="s">
        <v>5552</v>
      </c>
      <c r="E1100">
        <v>4</v>
      </c>
      <c r="F1100" t="s">
        <v>177</v>
      </c>
      <c r="G1100">
        <v>20010605</v>
      </c>
      <c r="H1100" t="s">
        <v>5553</v>
      </c>
      <c r="I1100" t="s">
        <v>3411</v>
      </c>
      <c r="J1100" t="s">
        <v>5554</v>
      </c>
      <c r="K1100" t="s">
        <v>72</v>
      </c>
      <c r="M1100" s="32">
        <f>IFERROR(IF($B1100="","",INDEX(所属情報!$E:$E,MATCH($A1100,所属情報!$A:$A,0))),"")</f>
        <v>492205</v>
      </c>
      <c r="N1100" s="175" t="str">
        <f t="shared" si="51"/>
        <v>谷　純太朗 (4)</v>
      </c>
      <c r="O1100" s="32" t="str">
        <f t="shared" si="52"/>
        <v>ﾀﾆ ｼﾞｭﾝﾀﾛｳ</v>
      </c>
      <c r="P1100" s="175" t="str">
        <f t="shared" si="53"/>
        <v>TANI Juntaro (01)</v>
      </c>
      <c r="Q1100" s="175" t="str">
        <f>IFERROR(IF($F1100="","",INDEX(リスト!$AL:$AL,MATCH($F1100,リスト!$AK:$AK,0))),"")</f>
        <v>28</v>
      </c>
      <c r="R1100" s="32" t="str">
        <f>IFERROR(IF($K1100="","",INDEX(リスト!$AO:$AO,MATCH($K1100,リスト!$AN:$AN,0))),"")</f>
        <v>JPN</v>
      </c>
      <c r="S1100" s="32" t="str">
        <f>IF($B1100="","",RIGHT($G1100*1000+100+COUNTIF($G$2:$G1100,$G1100),9))</f>
        <v>010605101</v>
      </c>
    </row>
    <row r="1101" spans="1:19" ht="18" customHeight="1" x14ac:dyDescent="0.55000000000000004">
      <c r="A1101" t="s">
        <v>983</v>
      </c>
      <c r="B1101">
        <v>1100</v>
      </c>
      <c r="C1101" t="s">
        <v>5555</v>
      </c>
      <c r="D1101" t="s">
        <v>5556</v>
      </c>
      <c r="E1101">
        <v>4</v>
      </c>
      <c r="F1101" t="s">
        <v>173</v>
      </c>
      <c r="G1101">
        <v>20011020</v>
      </c>
      <c r="H1101" t="s">
        <v>5557</v>
      </c>
      <c r="I1101" t="s">
        <v>1177</v>
      </c>
      <c r="J1101" t="s">
        <v>1853</v>
      </c>
      <c r="K1101" t="s">
        <v>72</v>
      </c>
      <c r="M1101" s="32">
        <f>IFERROR(IF($B1101="","",INDEX(所属情報!$E:$E,MATCH($A1101,所属情報!$A:$A,0))),"")</f>
        <v>492205</v>
      </c>
      <c r="N1101" s="175" t="str">
        <f t="shared" si="51"/>
        <v>濱田　光貴 (4)</v>
      </c>
      <c r="O1101" s="32" t="str">
        <f t="shared" si="52"/>
        <v>ﾊﾏﾀﾞ ｺｳｷ</v>
      </c>
      <c r="P1101" s="175" t="str">
        <f t="shared" si="53"/>
        <v>HAMADA Koki (01)</v>
      </c>
      <c r="Q1101" s="175" t="str">
        <f>IFERROR(IF($F1101="","",INDEX(リスト!$AL:$AL,MATCH($F1101,リスト!$AK:$AK,0))),"")</f>
        <v>27</v>
      </c>
      <c r="R1101" s="32" t="str">
        <f>IFERROR(IF($K1101="","",INDEX(リスト!$AO:$AO,MATCH($K1101,リスト!$AN:$AN,0))),"")</f>
        <v>JPN</v>
      </c>
      <c r="S1101" s="32" t="str">
        <f>IF($B1101="","",RIGHT($G1101*1000+100+COUNTIF($G$2:$G1101,$G1101),9))</f>
        <v>011020101</v>
      </c>
    </row>
    <row r="1102" spans="1:19" ht="18" customHeight="1" x14ac:dyDescent="0.55000000000000004">
      <c r="A1102" t="s">
        <v>983</v>
      </c>
      <c r="B1102">
        <v>1101</v>
      </c>
      <c r="C1102" t="s">
        <v>5558</v>
      </c>
      <c r="D1102" t="s">
        <v>5559</v>
      </c>
      <c r="E1102">
        <v>3</v>
      </c>
      <c r="F1102" t="s">
        <v>169</v>
      </c>
      <c r="G1102">
        <v>20021129</v>
      </c>
      <c r="H1102" t="s">
        <v>5560</v>
      </c>
      <c r="I1102" t="s">
        <v>3160</v>
      </c>
      <c r="J1102" t="s">
        <v>1178</v>
      </c>
      <c r="K1102" t="s">
        <v>72</v>
      </c>
      <c r="M1102" s="32">
        <f>IFERROR(IF($B1102="","",INDEX(所属情報!$E:$E,MATCH($A1102,所属情報!$A:$A,0))),"")</f>
        <v>492205</v>
      </c>
      <c r="N1102" s="175" t="str">
        <f t="shared" si="51"/>
        <v>沖　尚悟 (3)</v>
      </c>
      <c r="O1102" s="32" t="str">
        <f t="shared" si="52"/>
        <v>ｵｷ ｼｮｳｺﾞ</v>
      </c>
      <c r="P1102" s="175" t="str">
        <f t="shared" si="53"/>
        <v>OKI Shogo (02)</v>
      </c>
      <c r="Q1102" s="175" t="str">
        <f>IFERROR(IF($F1102="","",INDEX(リスト!$AL:$AL,MATCH($F1102,リスト!$AK:$AK,0))),"")</f>
        <v>26</v>
      </c>
      <c r="R1102" s="32" t="str">
        <f>IFERROR(IF($K1102="","",INDEX(リスト!$AO:$AO,MATCH($K1102,リスト!$AN:$AN,0))),"")</f>
        <v>JPN</v>
      </c>
      <c r="S1102" s="32" t="str">
        <f>IF($B1102="","",RIGHT($G1102*1000+100+COUNTIF($G$2:$G1102,$G1102),9))</f>
        <v>021129102</v>
      </c>
    </row>
    <row r="1103" spans="1:19" ht="18" customHeight="1" x14ac:dyDescent="0.55000000000000004">
      <c r="A1103" t="s">
        <v>983</v>
      </c>
      <c r="B1103">
        <v>1102</v>
      </c>
      <c r="C1103" t="s">
        <v>1365</v>
      </c>
      <c r="D1103" t="s">
        <v>5561</v>
      </c>
      <c r="E1103">
        <v>3</v>
      </c>
      <c r="F1103" t="s">
        <v>173</v>
      </c>
      <c r="G1103">
        <v>20020828</v>
      </c>
      <c r="H1103" t="s">
        <v>5562</v>
      </c>
      <c r="I1103" t="s">
        <v>1316</v>
      </c>
      <c r="J1103" t="s">
        <v>4164</v>
      </c>
      <c r="K1103" t="s">
        <v>72</v>
      </c>
      <c r="M1103" s="32">
        <f>IFERROR(IF($B1103="","",INDEX(所属情報!$E:$E,MATCH($A1103,所属情報!$A:$A,0))),"")</f>
        <v>492205</v>
      </c>
      <c r="N1103" s="175" t="str">
        <f t="shared" si="51"/>
        <v>佐藤　颯 (3)</v>
      </c>
      <c r="O1103" s="32" t="str">
        <f t="shared" si="52"/>
        <v>ｻﾄｳ ﾊﾔﾃ</v>
      </c>
      <c r="P1103" s="175" t="str">
        <f t="shared" si="53"/>
        <v>SATO Hayate (02)</v>
      </c>
      <c r="Q1103" s="175" t="str">
        <f>IFERROR(IF($F1103="","",INDEX(リスト!$AL:$AL,MATCH($F1103,リスト!$AK:$AK,0))),"")</f>
        <v>27</v>
      </c>
      <c r="R1103" s="32" t="str">
        <f>IFERROR(IF($K1103="","",INDEX(リスト!$AO:$AO,MATCH($K1103,リスト!$AN:$AN,0))),"")</f>
        <v>JPN</v>
      </c>
      <c r="S1103" s="32" t="str">
        <f>IF($B1103="","",RIGHT($G1103*1000+100+COUNTIF($G$2:$G1103,$G1103),9))</f>
        <v>020828102</v>
      </c>
    </row>
    <row r="1104" spans="1:19" ht="18" customHeight="1" x14ac:dyDescent="0.55000000000000004">
      <c r="A1104" t="s">
        <v>983</v>
      </c>
      <c r="B1104">
        <v>1103</v>
      </c>
      <c r="C1104" t="s">
        <v>5563</v>
      </c>
      <c r="D1104" t="s">
        <v>5564</v>
      </c>
      <c r="E1104">
        <v>3</v>
      </c>
      <c r="F1104" t="s">
        <v>177</v>
      </c>
      <c r="G1104">
        <v>20020827</v>
      </c>
      <c r="H1104" t="s">
        <v>5565</v>
      </c>
      <c r="I1104" t="s">
        <v>5566</v>
      </c>
      <c r="J1104" t="s">
        <v>3986</v>
      </c>
      <c r="K1104" t="s">
        <v>72</v>
      </c>
      <c r="M1104" s="32">
        <f>IFERROR(IF($B1104="","",INDEX(所属情報!$E:$E,MATCH($A1104,所属情報!$A:$A,0))),"")</f>
        <v>492205</v>
      </c>
      <c r="N1104" s="175" t="str">
        <f t="shared" si="51"/>
        <v>竹迫　蒼真 (3)</v>
      </c>
      <c r="O1104" s="32" t="str">
        <f t="shared" si="52"/>
        <v>ﾀｹｻｺ ｿｳﾏ</v>
      </c>
      <c r="P1104" s="175" t="str">
        <f t="shared" si="53"/>
        <v>TAKESAKO Soma (02)</v>
      </c>
      <c r="Q1104" s="175" t="str">
        <f>IFERROR(IF($F1104="","",INDEX(リスト!$AL:$AL,MATCH($F1104,リスト!$AK:$AK,0))),"")</f>
        <v>28</v>
      </c>
      <c r="R1104" s="32" t="str">
        <f>IFERROR(IF($K1104="","",INDEX(リスト!$AO:$AO,MATCH($K1104,リスト!$AN:$AN,0))),"")</f>
        <v>JPN</v>
      </c>
      <c r="S1104" s="32" t="str">
        <f>IF($B1104="","",RIGHT($G1104*1000+100+COUNTIF($G$2:$G1104,$G1104),9))</f>
        <v>020827101</v>
      </c>
    </row>
    <row r="1105" spans="1:19" ht="18" customHeight="1" x14ac:dyDescent="0.55000000000000004">
      <c r="A1105" t="s">
        <v>983</v>
      </c>
      <c r="B1105">
        <v>1104</v>
      </c>
      <c r="C1105" t="s">
        <v>5567</v>
      </c>
      <c r="D1105" t="s">
        <v>5568</v>
      </c>
      <c r="E1105">
        <v>3</v>
      </c>
      <c r="F1105" t="s">
        <v>177</v>
      </c>
      <c r="G1105">
        <v>20020713</v>
      </c>
      <c r="H1105" t="s">
        <v>5569</v>
      </c>
      <c r="I1105" t="s">
        <v>5570</v>
      </c>
      <c r="J1105" t="s">
        <v>1424</v>
      </c>
      <c r="K1105" t="s">
        <v>72</v>
      </c>
      <c r="M1105" s="32">
        <f>IFERROR(IF($B1105="","",INDEX(所属情報!$E:$E,MATCH($A1105,所属情報!$A:$A,0))),"")</f>
        <v>492205</v>
      </c>
      <c r="N1105" s="175" t="str">
        <f t="shared" si="51"/>
        <v>寺谷　光汰 (3)</v>
      </c>
      <c r="O1105" s="32" t="str">
        <f t="shared" si="52"/>
        <v>ﾃﾗﾀﾆ ｺｳﾀ</v>
      </c>
      <c r="P1105" s="175" t="str">
        <f t="shared" si="53"/>
        <v>TERATANI Kota (02)</v>
      </c>
      <c r="Q1105" s="175" t="str">
        <f>IFERROR(IF($F1105="","",INDEX(リスト!$AL:$AL,MATCH($F1105,リスト!$AK:$AK,0))),"")</f>
        <v>28</v>
      </c>
      <c r="R1105" s="32" t="str">
        <f>IFERROR(IF($K1105="","",INDEX(リスト!$AO:$AO,MATCH($K1105,リスト!$AN:$AN,0))),"")</f>
        <v>JPN</v>
      </c>
      <c r="S1105" s="32" t="str">
        <f>IF($B1105="","",RIGHT($G1105*1000+100+COUNTIF($G$2:$G1105,$G1105),9))</f>
        <v>020713104</v>
      </c>
    </row>
    <row r="1106" spans="1:19" ht="18" customHeight="1" x14ac:dyDescent="0.55000000000000004">
      <c r="A1106" t="s">
        <v>983</v>
      </c>
      <c r="B1106">
        <v>1105</v>
      </c>
      <c r="C1106" t="s">
        <v>5571</v>
      </c>
      <c r="D1106" t="s">
        <v>5572</v>
      </c>
      <c r="E1106">
        <v>3</v>
      </c>
      <c r="F1106" t="s">
        <v>177</v>
      </c>
      <c r="G1106">
        <v>20020713</v>
      </c>
      <c r="H1106" t="s">
        <v>5573</v>
      </c>
      <c r="I1106" t="s">
        <v>5570</v>
      </c>
      <c r="J1106" t="s">
        <v>1355</v>
      </c>
      <c r="K1106" t="s">
        <v>72</v>
      </c>
      <c r="M1106" s="32">
        <f>IFERROR(IF($B1106="","",INDEX(所属情報!$E:$E,MATCH($A1106,所属情報!$A:$A,0))),"")</f>
        <v>492205</v>
      </c>
      <c r="N1106" s="175" t="str">
        <f t="shared" si="51"/>
        <v>寺谷　壮汰 (3)</v>
      </c>
      <c r="O1106" s="32" t="str">
        <f t="shared" si="52"/>
        <v>ﾃﾗﾀﾆ ｿｳﾀ</v>
      </c>
      <c r="P1106" s="175" t="str">
        <f t="shared" si="53"/>
        <v>TERATANI Sota (02)</v>
      </c>
      <c r="Q1106" s="175" t="str">
        <f>IFERROR(IF($F1106="","",INDEX(リスト!$AL:$AL,MATCH($F1106,リスト!$AK:$AK,0))),"")</f>
        <v>28</v>
      </c>
      <c r="R1106" s="32" t="str">
        <f>IFERROR(IF($K1106="","",INDEX(リスト!$AO:$AO,MATCH($K1106,リスト!$AN:$AN,0))),"")</f>
        <v>JPN</v>
      </c>
      <c r="S1106" s="32" t="str">
        <f>IF($B1106="","",RIGHT($G1106*1000+100+COUNTIF($G$2:$G1106,$G1106),9))</f>
        <v>020713105</v>
      </c>
    </row>
    <row r="1107" spans="1:19" ht="18" customHeight="1" x14ac:dyDescent="0.55000000000000004">
      <c r="A1107" t="s">
        <v>983</v>
      </c>
      <c r="B1107">
        <v>1106</v>
      </c>
      <c r="C1107" t="s">
        <v>5574</v>
      </c>
      <c r="D1107" t="s">
        <v>5575</v>
      </c>
      <c r="E1107">
        <v>3</v>
      </c>
      <c r="F1107" t="s">
        <v>177</v>
      </c>
      <c r="G1107">
        <v>20021105</v>
      </c>
      <c r="H1107" t="s">
        <v>5576</v>
      </c>
      <c r="I1107" t="s">
        <v>2575</v>
      </c>
      <c r="J1107" t="s">
        <v>1853</v>
      </c>
      <c r="K1107" t="s">
        <v>72</v>
      </c>
      <c r="M1107" s="32">
        <f>IFERROR(IF($B1107="","",INDEX(所属情報!$E:$E,MATCH($A1107,所属情報!$A:$A,0))),"")</f>
        <v>492205</v>
      </c>
      <c r="N1107" s="175" t="str">
        <f t="shared" si="51"/>
        <v>平野　幸季 (3)</v>
      </c>
      <c r="O1107" s="32" t="str">
        <f t="shared" si="52"/>
        <v>ﾋﾗﾉ ｺｳｷ</v>
      </c>
      <c r="P1107" s="175" t="str">
        <f t="shared" si="53"/>
        <v>HIRANO Koki (02)</v>
      </c>
      <c r="Q1107" s="175" t="str">
        <f>IFERROR(IF($F1107="","",INDEX(リスト!$AL:$AL,MATCH($F1107,リスト!$AK:$AK,0))),"")</f>
        <v>28</v>
      </c>
      <c r="R1107" s="32" t="str">
        <f>IFERROR(IF($K1107="","",INDEX(リスト!$AO:$AO,MATCH($K1107,リスト!$AN:$AN,0))),"")</f>
        <v>JPN</v>
      </c>
      <c r="S1107" s="32" t="str">
        <f>IF($B1107="","",RIGHT($G1107*1000+100+COUNTIF($G$2:$G1107,$G1107),9))</f>
        <v>021105101</v>
      </c>
    </row>
    <row r="1108" spans="1:19" ht="18" customHeight="1" x14ac:dyDescent="0.55000000000000004">
      <c r="A1108" t="s">
        <v>983</v>
      </c>
      <c r="B1108">
        <v>1107</v>
      </c>
      <c r="C1108" t="s">
        <v>5577</v>
      </c>
      <c r="D1108" t="s">
        <v>5578</v>
      </c>
      <c r="E1108">
        <v>3</v>
      </c>
      <c r="F1108" t="s">
        <v>173</v>
      </c>
      <c r="G1108">
        <v>20011228</v>
      </c>
      <c r="H1108" t="s">
        <v>5579</v>
      </c>
      <c r="I1108" t="s">
        <v>5580</v>
      </c>
      <c r="J1108" t="s">
        <v>1424</v>
      </c>
      <c r="K1108" t="s">
        <v>72</v>
      </c>
      <c r="M1108" s="32">
        <f>IFERROR(IF($B1108="","",INDEX(所属情報!$E:$E,MATCH($A1108,所属情報!$A:$A,0))),"")</f>
        <v>492205</v>
      </c>
      <c r="N1108" s="175" t="str">
        <f t="shared" si="51"/>
        <v>桑野　航汰 (3)</v>
      </c>
      <c r="O1108" s="32" t="str">
        <f t="shared" si="52"/>
        <v>ｸﾜﾉ ｺｳﾀ</v>
      </c>
      <c r="P1108" s="175" t="str">
        <f t="shared" si="53"/>
        <v>KUWANO Kota (01)</v>
      </c>
      <c r="Q1108" s="175" t="str">
        <f>IFERROR(IF($F1108="","",INDEX(リスト!$AL:$AL,MATCH($F1108,リスト!$AK:$AK,0))),"")</f>
        <v>27</v>
      </c>
      <c r="R1108" s="32" t="str">
        <f>IFERROR(IF($K1108="","",INDEX(リスト!$AO:$AO,MATCH($K1108,リスト!$AN:$AN,0))),"")</f>
        <v>JPN</v>
      </c>
      <c r="S1108" s="32" t="str">
        <f>IF($B1108="","",RIGHT($G1108*1000+100+COUNTIF($G$2:$G1108,$G1108),9))</f>
        <v>011228101</v>
      </c>
    </row>
    <row r="1109" spans="1:19" ht="18" customHeight="1" x14ac:dyDescent="0.55000000000000004">
      <c r="A1109" t="s">
        <v>983</v>
      </c>
      <c r="B1109">
        <v>1108</v>
      </c>
      <c r="C1109" t="s">
        <v>5581</v>
      </c>
      <c r="D1109" t="s">
        <v>5582</v>
      </c>
      <c r="E1109">
        <v>3</v>
      </c>
      <c r="F1109" t="s">
        <v>177</v>
      </c>
      <c r="G1109">
        <v>20020506</v>
      </c>
      <c r="H1109" t="s">
        <v>5583</v>
      </c>
      <c r="I1109" t="s">
        <v>3934</v>
      </c>
      <c r="J1109" t="s">
        <v>1926</v>
      </c>
      <c r="K1109" t="s">
        <v>72</v>
      </c>
      <c r="M1109" s="32">
        <f>IFERROR(IF($B1109="","",INDEX(所属情報!$E:$E,MATCH($A1109,所属情報!$A:$A,0))),"")</f>
        <v>492205</v>
      </c>
      <c r="N1109" s="175" t="str">
        <f t="shared" si="51"/>
        <v>幸村　侑哉 (3)</v>
      </c>
      <c r="O1109" s="32" t="str">
        <f t="shared" si="52"/>
        <v>ｺｳﾑﾗ ﾕｳﾔ</v>
      </c>
      <c r="P1109" s="175" t="str">
        <f t="shared" si="53"/>
        <v>KOMURA Yuya (02)</v>
      </c>
      <c r="Q1109" s="175" t="str">
        <f>IFERROR(IF($F1109="","",INDEX(リスト!$AL:$AL,MATCH($F1109,リスト!$AK:$AK,0))),"")</f>
        <v>28</v>
      </c>
      <c r="R1109" s="32" t="str">
        <f>IFERROR(IF($K1109="","",INDEX(リスト!$AO:$AO,MATCH($K1109,リスト!$AN:$AN,0))),"")</f>
        <v>JPN</v>
      </c>
      <c r="S1109" s="32" t="str">
        <f>IF($B1109="","",RIGHT($G1109*1000+100+COUNTIF($G$2:$G1109,$G1109),9))</f>
        <v>020506101</v>
      </c>
    </row>
    <row r="1110" spans="1:19" ht="18" customHeight="1" x14ac:dyDescent="0.55000000000000004">
      <c r="A1110" t="s">
        <v>983</v>
      </c>
      <c r="B1110">
        <v>1109</v>
      </c>
      <c r="C1110" t="s">
        <v>5584</v>
      </c>
      <c r="D1110" t="s">
        <v>5585</v>
      </c>
      <c r="E1110">
        <v>3</v>
      </c>
      <c r="F1110" t="s">
        <v>173</v>
      </c>
      <c r="G1110">
        <v>20020513</v>
      </c>
      <c r="H1110" t="s">
        <v>5586</v>
      </c>
      <c r="I1110" t="s">
        <v>1222</v>
      </c>
      <c r="J1110" t="s">
        <v>1438</v>
      </c>
      <c r="K1110" t="s">
        <v>72</v>
      </c>
      <c r="M1110" s="32">
        <f>IFERROR(IF($B1110="","",INDEX(所属情報!$E:$E,MATCH($A1110,所属情報!$A:$A,0))),"")</f>
        <v>492205</v>
      </c>
      <c r="N1110" s="175" t="str">
        <f t="shared" si="51"/>
        <v>田中　俊輔 (3)</v>
      </c>
      <c r="O1110" s="32" t="str">
        <f t="shared" si="52"/>
        <v>ﾀﾅｶ ｼｭﾝｽｹ</v>
      </c>
      <c r="P1110" s="175" t="str">
        <f t="shared" si="53"/>
        <v>TANAKA Shunsuke (02)</v>
      </c>
      <c r="Q1110" s="175" t="str">
        <f>IFERROR(IF($F1110="","",INDEX(リスト!$AL:$AL,MATCH($F1110,リスト!$AK:$AK,0))),"")</f>
        <v>27</v>
      </c>
      <c r="R1110" s="32" t="str">
        <f>IFERROR(IF($K1110="","",INDEX(リスト!$AO:$AO,MATCH($K1110,リスト!$AN:$AN,0))),"")</f>
        <v>JPN</v>
      </c>
      <c r="S1110" s="32" t="str">
        <f>IF($B1110="","",RIGHT($G1110*1000+100+COUNTIF($G$2:$G1110,$G1110),9))</f>
        <v>020513102</v>
      </c>
    </row>
    <row r="1111" spans="1:19" ht="18" customHeight="1" x14ac:dyDescent="0.55000000000000004">
      <c r="A1111" t="s">
        <v>983</v>
      </c>
      <c r="B1111">
        <v>1110</v>
      </c>
      <c r="C1111" t="s">
        <v>5587</v>
      </c>
      <c r="D1111" t="s">
        <v>5588</v>
      </c>
      <c r="E1111">
        <v>3</v>
      </c>
      <c r="F1111" t="s">
        <v>173</v>
      </c>
      <c r="G1111">
        <v>20021029</v>
      </c>
      <c r="H1111" t="s">
        <v>5589</v>
      </c>
      <c r="I1111" t="s">
        <v>5590</v>
      </c>
      <c r="J1111" t="s">
        <v>5591</v>
      </c>
      <c r="K1111" t="s">
        <v>72</v>
      </c>
      <c r="M1111" s="32">
        <f>IFERROR(IF($B1111="","",INDEX(所属情報!$E:$E,MATCH($A1111,所属情報!$A:$A,0))),"")</f>
        <v>492205</v>
      </c>
      <c r="N1111" s="175" t="str">
        <f t="shared" si="51"/>
        <v>正田　陽人 (3)</v>
      </c>
      <c r="O1111" s="32" t="str">
        <f t="shared" si="52"/>
        <v>ﾏｻﾀﾞ ﾖﾋﾄ</v>
      </c>
      <c r="P1111" s="175" t="str">
        <f t="shared" si="53"/>
        <v>MASADA Yohito (02)</v>
      </c>
      <c r="Q1111" s="175" t="str">
        <f>IFERROR(IF($F1111="","",INDEX(リスト!$AL:$AL,MATCH($F1111,リスト!$AK:$AK,0))),"")</f>
        <v>27</v>
      </c>
      <c r="R1111" s="32" t="str">
        <f>IFERROR(IF($K1111="","",INDEX(リスト!$AO:$AO,MATCH($K1111,リスト!$AN:$AN,0))),"")</f>
        <v>JPN</v>
      </c>
      <c r="S1111" s="32" t="str">
        <f>IF($B1111="","",RIGHT($G1111*1000+100+COUNTIF($G$2:$G1111,$G1111),9))</f>
        <v>021029104</v>
      </c>
    </row>
    <row r="1112" spans="1:19" ht="18" customHeight="1" x14ac:dyDescent="0.55000000000000004">
      <c r="A1112" t="s">
        <v>983</v>
      </c>
      <c r="B1112">
        <v>1111</v>
      </c>
      <c r="C1112" t="s">
        <v>5592</v>
      </c>
      <c r="D1112" t="s">
        <v>5593</v>
      </c>
      <c r="E1112">
        <v>3</v>
      </c>
      <c r="F1112" t="s">
        <v>173</v>
      </c>
      <c r="G1112">
        <v>20021111</v>
      </c>
      <c r="H1112" t="s">
        <v>5594</v>
      </c>
      <c r="I1112" t="s">
        <v>4859</v>
      </c>
      <c r="J1112" t="s">
        <v>1410</v>
      </c>
      <c r="K1112" t="s">
        <v>72</v>
      </c>
      <c r="M1112" s="32">
        <f>IFERROR(IF($B1112="","",INDEX(所属情報!$E:$E,MATCH($A1112,所属情報!$A:$A,0))),"")</f>
        <v>492205</v>
      </c>
      <c r="N1112" s="175" t="str">
        <f t="shared" si="51"/>
        <v>山根　汰一 (3)</v>
      </c>
      <c r="O1112" s="32" t="str">
        <f t="shared" si="52"/>
        <v>ﾔﾏﾈ ﾀｲﾁ</v>
      </c>
      <c r="P1112" s="175" t="str">
        <f t="shared" si="53"/>
        <v>YAMANE Taichi (02)</v>
      </c>
      <c r="Q1112" s="175" t="str">
        <f>IFERROR(IF($F1112="","",INDEX(リスト!$AL:$AL,MATCH($F1112,リスト!$AK:$AK,0))),"")</f>
        <v>27</v>
      </c>
      <c r="R1112" s="32" t="str">
        <f>IFERROR(IF($K1112="","",INDEX(リスト!$AO:$AO,MATCH($K1112,リスト!$AN:$AN,0))),"")</f>
        <v>JPN</v>
      </c>
      <c r="S1112" s="32" t="str">
        <f>IF($B1112="","",RIGHT($G1112*1000+100+COUNTIF($G$2:$G1112,$G1112),9))</f>
        <v>021111101</v>
      </c>
    </row>
    <row r="1113" spans="1:19" ht="18" customHeight="1" x14ac:dyDescent="0.55000000000000004">
      <c r="A1113" t="s">
        <v>983</v>
      </c>
      <c r="B1113">
        <v>1112</v>
      </c>
      <c r="C1113" t="s">
        <v>5595</v>
      </c>
      <c r="D1113" t="s">
        <v>5596</v>
      </c>
      <c r="E1113">
        <v>2</v>
      </c>
      <c r="F1113" t="s">
        <v>173</v>
      </c>
      <c r="G1113">
        <v>20031111</v>
      </c>
      <c r="H1113" t="s">
        <v>5597</v>
      </c>
      <c r="I1113" t="s">
        <v>5598</v>
      </c>
      <c r="J1113" t="s">
        <v>1760</v>
      </c>
      <c r="K1113" t="s">
        <v>72</v>
      </c>
      <c r="M1113" s="32">
        <f>IFERROR(IF($B1113="","",INDEX(所属情報!$E:$E,MATCH($A1113,所属情報!$A:$A,0))),"")</f>
        <v>492205</v>
      </c>
      <c r="N1113" s="175" t="str">
        <f t="shared" si="51"/>
        <v>樹　亮太 (2)</v>
      </c>
      <c r="O1113" s="32" t="str">
        <f t="shared" si="52"/>
        <v>ｳｴｷ ﾘｮｳﾀ</v>
      </c>
      <c r="P1113" s="175" t="str">
        <f t="shared" si="53"/>
        <v>UEKI Ryota (03)</v>
      </c>
      <c r="Q1113" s="175" t="str">
        <f>IFERROR(IF($F1113="","",INDEX(リスト!$AL:$AL,MATCH($F1113,リスト!$AK:$AK,0))),"")</f>
        <v>27</v>
      </c>
      <c r="R1113" s="32" t="str">
        <f>IFERROR(IF($K1113="","",INDEX(リスト!$AO:$AO,MATCH($K1113,リスト!$AN:$AN,0))),"")</f>
        <v>JPN</v>
      </c>
      <c r="S1113" s="32" t="str">
        <f>IF($B1113="","",RIGHT($G1113*1000+100+COUNTIF($G$2:$G1113,$G1113),9))</f>
        <v>031111101</v>
      </c>
    </row>
    <row r="1114" spans="1:19" ht="18" customHeight="1" x14ac:dyDescent="0.55000000000000004">
      <c r="A1114" t="s">
        <v>983</v>
      </c>
      <c r="B1114">
        <v>1113</v>
      </c>
      <c r="C1114" t="s">
        <v>5599</v>
      </c>
      <c r="D1114" t="s">
        <v>5600</v>
      </c>
      <c r="E1114">
        <v>2</v>
      </c>
      <c r="F1114" t="s">
        <v>173</v>
      </c>
      <c r="G1114">
        <v>20031111</v>
      </c>
      <c r="H1114" t="s">
        <v>5601</v>
      </c>
      <c r="I1114" t="s">
        <v>5602</v>
      </c>
      <c r="J1114" t="s">
        <v>3634</v>
      </c>
      <c r="K1114" t="s">
        <v>72</v>
      </c>
      <c r="M1114" s="32">
        <f>IFERROR(IF($B1114="","",INDEX(所属情報!$E:$E,MATCH($A1114,所属情報!$A:$A,0))),"")</f>
        <v>492205</v>
      </c>
      <c r="N1114" s="175" t="str">
        <f t="shared" si="51"/>
        <v>須田　真央 (2)</v>
      </c>
      <c r="O1114" s="32" t="str">
        <f t="shared" si="52"/>
        <v>ｽﾀﾞ ﾏﾋﾛ</v>
      </c>
      <c r="P1114" s="175" t="str">
        <f t="shared" si="53"/>
        <v>SUDA Mahiro (03)</v>
      </c>
      <c r="Q1114" s="175" t="str">
        <f>IFERROR(IF($F1114="","",INDEX(リスト!$AL:$AL,MATCH($F1114,リスト!$AK:$AK,0))),"")</f>
        <v>27</v>
      </c>
      <c r="R1114" s="32" t="str">
        <f>IFERROR(IF($K1114="","",INDEX(リスト!$AO:$AO,MATCH($K1114,リスト!$AN:$AN,0))),"")</f>
        <v>JPN</v>
      </c>
      <c r="S1114" s="32" t="str">
        <f>IF($B1114="","",RIGHT($G1114*1000+100+COUNTIF($G$2:$G1114,$G1114),9))</f>
        <v>031111102</v>
      </c>
    </row>
    <row r="1115" spans="1:19" ht="18" customHeight="1" x14ac:dyDescent="0.55000000000000004">
      <c r="A1115" t="s">
        <v>983</v>
      </c>
      <c r="B1115">
        <v>1114</v>
      </c>
      <c r="C1115" t="s">
        <v>5603</v>
      </c>
      <c r="D1115" t="s">
        <v>5604</v>
      </c>
      <c r="E1115">
        <v>2</v>
      </c>
      <c r="F1115" t="s">
        <v>177</v>
      </c>
      <c r="G1115">
        <v>20030516</v>
      </c>
      <c r="H1115" t="s">
        <v>5605</v>
      </c>
      <c r="I1115" t="s">
        <v>5606</v>
      </c>
      <c r="J1115" t="s">
        <v>1168</v>
      </c>
      <c r="K1115" t="s">
        <v>72</v>
      </c>
      <c r="M1115" s="32">
        <f>IFERROR(IF($B1115="","",INDEX(所属情報!$E:$E,MATCH($A1115,所属情報!$A:$A,0))),"")</f>
        <v>492205</v>
      </c>
      <c r="N1115" s="175" t="str">
        <f t="shared" si="51"/>
        <v>婦木　拓実 (2)</v>
      </c>
      <c r="O1115" s="32" t="str">
        <f t="shared" si="52"/>
        <v>ﾌｷ ﾀｸﾐ</v>
      </c>
      <c r="P1115" s="175" t="str">
        <f t="shared" si="53"/>
        <v>FUKI Takumi (03)</v>
      </c>
      <c r="Q1115" s="175" t="str">
        <f>IFERROR(IF($F1115="","",INDEX(リスト!$AL:$AL,MATCH($F1115,リスト!$AK:$AK,0))),"")</f>
        <v>28</v>
      </c>
      <c r="R1115" s="32" t="str">
        <f>IFERROR(IF($K1115="","",INDEX(リスト!$AO:$AO,MATCH($K1115,リスト!$AN:$AN,0))),"")</f>
        <v>JPN</v>
      </c>
      <c r="S1115" s="32" t="str">
        <f>IF($B1115="","",RIGHT($G1115*1000+100+COUNTIF($G$2:$G1115,$G1115),9))</f>
        <v>030516101</v>
      </c>
    </row>
    <row r="1116" spans="1:19" ht="18" customHeight="1" x14ac:dyDescent="0.55000000000000004">
      <c r="A1116" t="s">
        <v>983</v>
      </c>
      <c r="B1116">
        <v>1115</v>
      </c>
      <c r="C1116" t="s">
        <v>5607</v>
      </c>
      <c r="D1116" t="s">
        <v>5608</v>
      </c>
      <c r="E1116">
        <v>2</v>
      </c>
      <c r="F1116" t="s">
        <v>173</v>
      </c>
      <c r="G1116">
        <v>20030423</v>
      </c>
      <c r="H1116" t="s">
        <v>5609</v>
      </c>
      <c r="I1116" t="s">
        <v>4012</v>
      </c>
      <c r="J1116" t="s">
        <v>1481</v>
      </c>
      <c r="K1116" t="s">
        <v>72</v>
      </c>
      <c r="M1116" s="32">
        <f>IFERROR(IF($B1116="","",INDEX(所属情報!$E:$E,MATCH($A1116,所属情報!$A:$A,0))),"")</f>
        <v>492205</v>
      </c>
      <c r="N1116" s="175" t="str">
        <f t="shared" si="51"/>
        <v>宮﨑　源喜 (2)</v>
      </c>
      <c r="O1116" s="32" t="str">
        <f t="shared" si="52"/>
        <v>ﾐﾔｻﾞｷ ｹﾞﾝｷ</v>
      </c>
      <c r="P1116" s="175" t="str">
        <f t="shared" si="53"/>
        <v>MIYAZAKI Genki (03)</v>
      </c>
      <c r="Q1116" s="175" t="str">
        <f>IFERROR(IF($F1116="","",INDEX(リスト!$AL:$AL,MATCH($F1116,リスト!$AK:$AK,0))),"")</f>
        <v>27</v>
      </c>
      <c r="R1116" s="32" t="str">
        <f>IFERROR(IF($K1116="","",INDEX(リスト!$AO:$AO,MATCH($K1116,リスト!$AN:$AN,0))),"")</f>
        <v>JPN</v>
      </c>
      <c r="S1116" s="32" t="str">
        <f>IF($B1116="","",RIGHT($G1116*1000+100+COUNTIF($G$2:$G1116,$G1116),9))</f>
        <v>030423102</v>
      </c>
    </row>
    <row r="1117" spans="1:19" ht="18" customHeight="1" x14ac:dyDescent="0.55000000000000004">
      <c r="A1117" t="s">
        <v>983</v>
      </c>
      <c r="B1117">
        <v>1116</v>
      </c>
      <c r="C1117" t="s">
        <v>5610</v>
      </c>
      <c r="D1117" t="s">
        <v>5611</v>
      </c>
      <c r="E1117">
        <v>2</v>
      </c>
      <c r="F1117" t="s">
        <v>173</v>
      </c>
      <c r="G1117">
        <v>20030615</v>
      </c>
      <c r="H1117" t="s">
        <v>5612</v>
      </c>
      <c r="I1117" t="s">
        <v>2797</v>
      </c>
      <c r="J1117" t="s">
        <v>5613</v>
      </c>
      <c r="K1117" t="s">
        <v>72</v>
      </c>
      <c r="M1117" s="32">
        <f>IFERROR(IF($B1117="","",INDEX(所属情報!$E:$E,MATCH($A1117,所属情報!$A:$A,0))),"")</f>
        <v>492205</v>
      </c>
      <c r="N1117" s="175" t="str">
        <f t="shared" si="51"/>
        <v>山﨑　真聖 (2)</v>
      </c>
      <c r="O1117" s="32" t="str">
        <f t="shared" si="52"/>
        <v>ﾔﾏｻｷ ﾏｻﾄｼ</v>
      </c>
      <c r="P1117" s="175" t="str">
        <f t="shared" si="53"/>
        <v>YAMASAKI Masatoshi (03)</v>
      </c>
      <c r="Q1117" s="175" t="str">
        <f>IFERROR(IF($F1117="","",INDEX(リスト!$AL:$AL,MATCH($F1117,リスト!$AK:$AK,0))),"")</f>
        <v>27</v>
      </c>
      <c r="R1117" s="32" t="str">
        <f>IFERROR(IF($K1117="","",INDEX(リスト!$AO:$AO,MATCH($K1117,リスト!$AN:$AN,0))),"")</f>
        <v>JPN</v>
      </c>
      <c r="S1117" s="32" t="str">
        <f>IF($B1117="","",RIGHT($G1117*1000+100+COUNTIF($G$2:$G1117,$G1117),9))</f>
        <v>030615102</v>
      </c>
    </row>
    <row r="1118" spans="1:19" ht="18" customHeight="1" x14ac:dyDescent="0.55000000000000004">
      <c r="A1118" t="s">
        <v>983</v>
      </c>
      <c r="B1118">
        <v>1117</v>
      </c>
      <c r="C1118" t="s">
        <v>5614</v>
      </c>
      <c r="D1118" t="s">
        <v>5615</v>
      </c>
      <c r="E1118">
        <v>2</v>
      </c>
      <c r="F1118" t="s">
        <v>241</v>
      </c>
      <c r="G1118">
        <v>20030809</v>
      </c>
      <c r="H1118" t="s">
        <v>5616</v>
      </c>
      <c r="I1118" t="s">
        <v>4209</v>
      </c>
      <c r="J1118" t="s">
        <v>5617</v>
      </c>
      <c r="K1118" t="s">
        <v>72</v>
      </c>
      <c r="M1118" s="32">
        <f>IFERROR(IF($B1118="","",INDEX(所属情報!$E:$E,MATCH($A1118,所属情報!$A:$A,0))),"")</f>
        <v>492205</v>
      </c>
      <c r="N1118" s="175" t="str">
        <f t="shared" si="51"/>
        <v>田村　奏人 (2)</v>
      </c>
      <c r="O1118" s="32" t="str">
        <f t="shared" si="52"/>
        <v>ﾀﾑﾗ ｶﾅﾄ</v>
      </c>
      <c r="P1118" s="175" t="str">
        <f t="shared" si="53"/>
        <v>TAMURA Kanato (03)</v>
      </c>
      <c r="Q1118" s="175" t="str">
        <f>IFERROR(IF($F1118="","",INDEX(リスト!$AL:$AL,MATCH($F1118,リスト!$AK:$AK,0))),"")</f>
        <v>44</v>
      </c>
      <c r="R1118" s="32" t="str">
        <f>IFERROR(IF($K1118="","",INDEX(リスト!$AO:$AO,MATCH($K1118,リスト!$AN:$AN,0))),"")</f>
        <v>JPN</v>
      </c>
      <c r="S1118" s="32" t="str">
        <f>IF($B1118="","",RIGHT($G1118*1000+100+COUNTIF($G$2:$G1118,$G1118),9))</f>
        <v>030809101</v>
      </c>
    </row>
    <row r="1119" spans="1:19" ht="18" customHeight="1" x14ac:dyDescent="0.55000000000000004">
      <c r="A1119" t="s">
        <v>983</v>
      </c>
      <c r="B1119">
        <v>1118</v>
      </c>
      <c r="C1119" t="s">
        <v>5618</v>
      </c>
      <c r="D1119" t="s">
        <v>5619</v>
      </c>
      <c r="E1119">
        <v>2</v>
      </c>
      <c r="F1119" t="s">
        <v>177</v>
      </c>
      <c r="G1119">
        <v>20031115</v>
      </c>
      <c r="H1119" t="s">
        <v>5620</v>
      </c>
      <c r="I1119" t="s">
        <v>1216</v>
      </c>
      <c r="J1119" t="s">
        <v>1168</v>
      </c>
      <c r="K1119" t="s">
        <v>72</v>
      </c>
      <c r="M1119" s="32">
        <f>IFERROR(IF($B1119="","",INDEX(所属情報!$E:$E,MATCH($A1119,所属情報!$A:$A,0))),"")</f>
        <v>492205</v>
      </c>
      <c r="N1119" s="175" t="str">
        <f t="shared" si="51"/>
        <v>岡田　拓海 (2)</v>
      </c>
      <c r="O1119" s="32" t="str">
        <f t="shared" si="52"/>
        <v>ｵｶﾀﾞ ﾀｸﾐ</v>
      </c>
      <c r="P1119" s="175" t="str">
        <f t="shared" si="53"/>
        <v>OKADA Takumi (03)</v>
      </c>
      <c r="Q1119" s="175" t="str">
        <f>IFERROR(IF($F1119="","",INDEX(リスト!$AL:$AL,MATCH($F1119,リスト!$AK:$AK,0))),"")</f>
        <v>28</v>
      </c>
      <c r="R1119" s="32" t="str">
        <f>IFERROR(IF($K1119="","",INDEX(リスト!$AO:$AO,MATCH($K1119,リスト!$AN:$AN,0))),"")</f>
        <v>JPN</v>
      </c>
      <c r="S1119" s="32" t="str">
        <f>IF($B1119="","",RIGHT($G1119*1000+100+COUNTIF($G$2:$G1119,$G1119),9))</f>
        <v>031115103</v>
      </c>
    </row>
    <row r="1120" spans="1:19" ht="18" customHeight="1" x14ac:dyDescent="0.55000000000000004">
      <c r="A1120" t="s">
        <v>983</v>
      </c>
      <c r="B1120">
        <v>1119</v>
      </c>
      <c r="C1120" t="s">
        <v>5621</v>
      </c>
      <c r="D1120" t="s">
        <v>5622</v>
      </c>
      <c r="E1120">
        <v>2</v>
      </c>
      <c r="F1120" t="s">
        <v>177</v>
      </c>
      <c r="G1120">
        <v>20030522</v>
      </c>
      <c r="H1120" t="s">
        <v>5623</v>
      </c>
      <c r="I1120" t="s">
        <v>5624</v>
      </c>
      <c r="J1120" t="s">
        <v>1746</v>
      </c>
      <c r="K1120" t="s">
        <v>72</v>
      </c>
      <c r="M1120" s="32">
        <f>IFERROR(IF($B1120="","",INDEX(所属情報!$E:$E,MATCH($A1120,所属情報!$A:$A,0))),"")</f>
        <v>492205</v>
      </c>
      <c r="N1120" s="175" t="str">
        <f t="shared" si="51"/>
        <v>妹尾　楓真 (2)</v>
      </c>
      <c r="O1120" s="32" t="str">
        <f t="shared" si="52"/>
        <v>ｾﾉｵ ﾌｳﾏ</v>
      </c>
      <c r="P1120" s="175" t="str">
        <f t="shared" si="53"/>
        <v>SENOO Fuma (03)</v>
      </c>
      <c r="Q1120" s="175" t="str">
        <f>IFERROR(IF($F1120="","",INDEX(リスト!$AL:$AL,MATCH($F1120,リスト!$AK:$AK,0))),"")</f>
        <v>28</v>
      </c>
      <c r="R1120" s="32" t="str">
        <f>IFERROR(IF($K1120="","",INDEX(リスト!$AO:$AO,MATCH($K1120,リスト!$AN:$AN,0))),"")</f>
        <v>JPN</v>
      </c>
      <c r="S1120" s="32" t="str">
        <f>IF($B1120="","",RIGHT($G1120*1000+100+COUNTIF($G$2:$G1120,$G1120),9))</f>
        <v>030522103</v>
      </c>
    </row>
    <row r="1121" spans="1:19" ht="18" customHeight="1" x14ac:dyDescent="0.55000000000000004">
      <c r="A1121" t="s">
        <v>983</v>
      </c>
      <c r="B1121">
        <v>1120</v>
      </c>
      <c r="C1121" t="s">
        <v>5625</v>
      </c>
      <c r="D1121" t="s">
        <v>5626</v>
      </c>
      <c r="E1121">
        <v>2</v>
      </c>
      <c r="F1121" t="s">
        <v>177</v>
      </c>
      <c r="G1121">
        <v>20030709</v>
      </c>
      <c r="H1121" t="s">
        <v>5627</v>
      </c>
      <c r="I1121" t="s">
        <v>5628</v>
      </c>
      <c r="J1121" t="s">
        <v>1714</v>
      </c>
      <c r="K1121" t="s">
        <v>72</v>
      </c>
      <c r="M1121" s="32">
        <f>IFERROR(IF($B1121="","",INDEX(所属情報!$E:$E,MATCH($A1121,所属情報!$A:$A,0))),"")</f>
        <v>492205</v>
      </c>
      <c r="N1121" s="175" t="str">
        <f t="shared" si="51"/>
        <v>新　博貴 (2)</v>
      </c>
      <c r="O1121" s="32" t="str">
        <f t="shared" si="52"/>
        <v>ｼﾝ ﾋﾛｷ</v>
      </c>
      <c r="P1121" s="175" t="str">
        <f t="shared" si="53"/>
        <v>SHIN Hiroki (03)</v>
      </c>
      <c r="Q1121" s="175" t="str">
        <f>IFERROR(IF($F1121="","",INDEX(リスト!$AL:$AL,MATCH($F1121,リスト!$AK:$AK,0))),"")</f>
        <v>28</v>
      </c>
      <c r="R1121" s="32" t="str">
        <f>IFERROR(IF($K1121="","",INDEX(リスト!$AO:$AO,MATCH($K1121,リスト!$AN:$AN,0))),"")</f>
        <v>JPN</v>
      </c>
      <c r="S1121" s="32" t="str">
        <f>IF($B1121="","",RIGHT($G1121*1000+100+COUNTIF($G$2:$G1121,$G1121),9))</f>
        <v>030709102</v>
      </c>
    </row>
    <row r="1122" spans="1:19" ht="18" customHeight="1" x14ac:dyDescent="0.55000000000000004">
      <c r="A1122" t="s">
        <v>983</v>
      </c>
      <c r="B1122">
        <v>1121</v>
      </c>
      <c r="C1122" t="s">
        <v>5629</v>
      </c>
      <c r="D1122" t="s">
        <v>5630</v>
      </c>
      <c r="E1122">
        <v>2</v>
      </c>
      <c r="F1122" t="s">
        <v>173</v>
      </c>
      <c r="G1122">
        <v>20030414</v>
      </c>
      <c r="H1122" t="s">
        <v>5631</v>
      </c>
      <c r="I1122" t="s">
        <v>4473</v>
      </c>
      <c r="J1122" t="s">
        <v>4164</v>
      </c>
      <c r="K1122" t="s">
        <v>72</v>
      </c>
      <c r="M1122" s="32">
        <f>IFERROR(IF($B1122="","",INDEX(所属情報!$E:$E,MATCH($A1122,所属情報!$A:$A,0))),"")</f>
        <v>492205</v>
      </c>
      <c r="N1122" s="175" t="str">
        <f t="shared" si="51"/>
        <v>河井　颯 (2)</v>
      </c>
      <c r="O1122" s="32" t="str">
        <f t="shared" si="52"/>
        <v>ｶﾜｲ ﾊﾔﾃ</v>
      </c>
      <c r="P1122" s="175" t="str">
        <f t="shared" si="53"/>
        <v>KAWAI Hayate (03)</v>
      </c>
      <c r="Q1122" s="175" t="str">
        <f>IFERROR(IF($F1122="","",INDEX(リスト!$AL:$AL,MATCH($F1122,リスト!$AK:$AK,0))),"")</f>
        <v>27</v>
      </c>
      <c r="R1122" s="32" t="str">
        <f>IFERROR(IF($K1122="","",INDEX(リスト!$AO:$AO,MATCH($K1122,リスト!$AN:$AN,0))),"")</f>
        <v>JPN</v>
      </c>
      <c r="S1122" s="32" t="str">
        <f>IF($B1122="","",RIGHT($G1122*1000+100+COUNTIF($G$2:$G1122,$G1122),9))</f>
        <v>030414103</v>
      </c>
    </row>
    <row r="1123" spans="1:19" ht="18" customHeight="1" x14ac:dyDescent="0.55000000000000004">
      <c r="A1123" t="s">
        <v>983</v>
      </c>
      <c r="B1123">
        <v>1122</v>
      </c>
      <c r="C1123" t="s">
        <v>5632</v>
      </c>
      <c r="D1123" t="s">
        <v>5633</v>
      </c>
      <c r="E1123">
        <v>2</v>
      </c>
      <c r="F1123" t="s">
        <v>173</v>
      </c>
      <c r="G1123">
        <v>20030715</v>
      </c>
      <c r="H1123" t="s">
        <v>5634</v>
      </c>
      <c r="I1123" t="s">
        <v>1475</v>
      </c>
      <c r="J1123" t="s">
        <v>2660</v>
      </c>
      <c r="K1123" t="s">
        <v>72</v>
      </c>
      <c r="M1123" s="32">
        <f>IFERROR(IF($B1123="","",INDEX(所属情報!$E:$E,MATCH($A1123,所属情報!$A:$A,0))),"")</f>
        <v>492205</v>
      </c>
      <c r="N1123" s="175" t="str">
        <f t="shared" si="51"/>
        <v>中井　真太郎 (2)</v>
      </c>
      <c r="O1123" s="32" t="str">
        <f t="shared" si="52"/>
        <v>ﾅｶｲ ｼﾝﾀﾛｳ</v>
      </c>
      <c r="P1123" s="175" t="str">
        <f t="shared" si="53"/>
        <v>NAKAI Shintaro (03)</v>
      </c>
      <c r="Q1123" s="175" t="str">
        <f>IFERROR(IF($F1123="","",INDEX(リスト!$AL:$AL,MATCH($F1123,リスト!$AK:$AK,0))),"")</f>
        <v>27</v>
      </c>
      <c r="R1123" s="32" t="str">
        <f>IFERROR(IF($K1123="","",INDEX(リスト!$AO:$AO,MATCH($K1123,リスト!$AN:$AN,0))),"")</f>
        <v>JPN</v>
      </c>
      <c r="S1123" s="32" t="str">
        <f>IF($B1123="","",RIGHT($G1123*1000+100+COUNTIF($G$2:$G1123,$G1123),9))</f>
        <v>030715101</v>
      </c>
    </row>
    <row r="1124" spans="1:19" ht="18" customHeight="1" x14ac:dyDescent="0.55000000000000004">
      <c r="A1124" t="s">
        <v>983</v>
      </c>
      <c r="B1124">
        <v>1123</v>
      </c>
      <c r="C1124" t="s">
        <v>5635</v>
      </c>
      <c r="D1124" t="s">
        <v>5636</v>
      </c>
      <c r="E1124">
        <v>2</v>
      </c>
      <c r="F1124" t="s">
        <v>173</v>
      </c>
      <c r="G1124">
        <v>20030808</v>
      </c>
      <c r="H1124" t="s">
        <v>5637</v>
      </c>
      <c r="I1124" t="s">
        <v>5638</v>
      </c>
      <c r="J1124" t="s">
        <v>1661</v>
      </c>
      <c r="K1124" t="s">
        <v>72</v>
      </c>
      <c r="M1124" s="32">
        <f>IFERROR(IF($B1124="","",INDEX(所属情報!$E:$E,MATCH($A1124,所属情報!$A:$A,0))),"")</f>
        <v>492205</v>
      </c>
      <c r="N1124" s="175" t="str">
        <f t="shared" si="51"/>
        <v>麻生　海斗 (2)</v>
      </c>
      <c r="O1124" s="32" t="str">
        <f t="shared" si="52"/>
        <v>ｱｿｳ ｶｲﾄ</v>
      </c>
      <c r="P1124" s="175" t="str">
        <f t="shared" si="53"/>
        <v>ASO Kaito (03)</v>
      </c>
      <c r="Q1124" s="175" t="str">
        <f>IFERROR(IF($F1124="","",INDEX(リスト!$AL:$AL,MATCH($F1124,リスト!$AK:$AK,0))),"")</f>
        <v>27</v>
      </c>
      <c r="R1124" s="32" t="str">
        <f>IFERROR(IF($K1124="","",INDEX(リスト!$AO:$AO,MATCH($K1124,リスト!$AN:$AN,0))),"")</f>
        <v>JPN</v>
      </c>
      <c r="S1124" s="32" t="str">
        <f>IF($B1124="","",RIGHT($G1124*1000+100+COUNTIF($G$2:$G1124,$G1124),9))</f>
        <v>030808102</v>
      </c>
    </row>
    <row r="1125" spans="1:19" ht="18" customHeight="1" x14ac:dyDescent="0.55000000000000004">
      <c r="A1125" t="s">
        <v>983</v>
      </c>
      <c r="B1125">
        <v>1124</v>
      </c>
      <c r="C1125" t="s">
        <v>5639</v>
      </c>
      <c r="D1125" t="s">
        <v>5640</v>
      </c>
      <c r="E1125">
        <v>2</v>
      </c>
      <c r="F1125" t="s">
        <v>173</v>
      </c>
      <c r="G1125">
        <v>20031005</v>
      </c>
      <c r="H1125" t="s">
        <v>5641</v>
      </c>
      <c r="I1125" t="s">
        <v>5642</v>
      </c>
      <c r="J1125" t="s">
        <v>1737</v>
      </c>
      <c r="K1125" t="s">
        <v>72</v>
      </c>
      <c r="M1125" s="32">
        <f>IFERROR(IF($B1125="","",INDEX(所属情報!$E:$E,MATCH($A1125,所属情報!$A:$A,0))),"")</f>
        <v>492205</v>
      </c>
      <c r="N1125" s="175" t="str">
        <f t="shared" si="51"/>
        <v>北埜　一真 (2)</v>
      </c>
      <c r="O1125" s="32" t="str">
        <f t="shared" si="52"/>
        <v>ｷﾀﾉ ｶｽﾞﾏ</v>
      </c>
      <c r="P1125" s="175" t="str">
        <f t="shared" si="53"/>
        <v>KITANO Kazuma (03)</v>
      </c>
      <c r="Q1125" s="175" t="str">
        <f>IFERROR(IF($F1125="","",INDEX(リスト!$AL:$AL,MATCH($F1125,リスト!$AK:$AK,0))),"")</f>
        <v>27</v>
      </c>
      <c r="R1125" s="32" t="str">
        <f>IFERROR(IF($K1125="","",INDEX(リスト!$AO:$AO,MATCH($K1125,リスト!$AN:$AN,0))),"")</f>
        <v>JPN</v>
      </c>
      <c r="S1125" s="32" t="str">
        <f>IF($B1125="","",RIGHT($G1125*1000+100+COUNTIF($G$2:$G1125,$G1125),9))</f>
        <v>031005102</v>
      </c>
    </row>
    <row r="1126" spans="1:19" ht="18" customHeight="1" x14ac:dyDescent="0.55000000000000004">
      <c r="A1126" t="s">
        <v>983</v>
      </c>
      <c r="B1126">
        <v>1125</v>
      </c>
      <c r="C1126" t="s">
        <v>5643</v>
      </c>
      <c r="D1126" t="s">
        <v>5644</v>
      </c>
      <c r="E1126">
        <v>2</v>
      </c>
      <c r="F1126" t="s">
        <v>173</v>
      </c>
      <c r="G1126">
        <v>20031202</v>
      </c>
      <c r="H1126" t="s">
        <v>5645</v>
      </c>
      <c r="I1126" t="s">
        <v>1589</v>
      </c>
      <c r="J1126" t="s">
        <v>1395</v>
      </c>
      <c r="K1126" t="s">
        <v>72</v>
      </c>
      <c r="M1126" s="32">
        <f>IFERROR(IF($B1126="","",INDEX(所属情報!$E:$E,MATCH($A1126,所属情報!$A:$A,0))),"")</f>
        <v>492205</v>
      </c>
      <c r="N1126" s="175" t="str">
        <f t="shared" si="51"/>
        <v>藤原　悠成 (2)</v>
      </c>
      <c r="O1126" s="32" t="str">
        <f t="shared" si="52"/>
        <v>ﾌｼﾞﾜﾗ ﾕｳｾｲ</v>
      </c>
      <c r="P1126" s="175" t="str">
        <f t="shared" si="53"/>
        <v>FUJIWARA Yusei (03)</v>
      </c>
      <c r="Q1126" s="175" t="str">
        <f>IFERROR(IF($F1126="","",INDEX(リスト!$AL:$AL,MATCH($F1126,リスト!$AK:$AK,0))),"")</f>
        <v>27</v>
      </c>
      <c r="R1126" s="32" t="str">
        <f>IFERROR(IF($K1126="","",INDEX(リスト!$AO:$AO,MATCH($K1126,リスト!$AN:$AN,0))),"")</f>
        <v>JPN</v>
      </c>
      <c r="S1126" s="32" t="str">
        <f>IF($B1126="","",RIGHT($G1126*1000+100+COUNTIF($G$2:$G1126,$G1126),9))</f>
        <v>031202102</v>
      </c>
    </row>
    <row r="1127" spans="1:19" ht="18" customHeight="1" x14ac:dyDescent="0.55000000000000004">
      <c r="A1127" t="s">
        <v>983</v>
      </c>
      <c r="B1127">
        <v>1126</v>
      </c>
      <c r="C1127" t="s">
        <v>5646</v>
      </c>
      <c r="D1127" t="s">
        <v>5647</v>
      </c>
      <c r="E1127">
        <v>1</v>
      </c>
      <c r="F1127" t="s">
        <v>177</v>
      </c>
      <c r="G1127">
        <v>20050226</v>
      </c>
      <c r="H1127" t="s">
        <v>5648</v>
      </c>
      <c r="I1127" t="s">
        <v>3657</v>
      </c>
      <c r="J1127" t="s">
        <v>1217</v>
      </c>
      <c r="K1127" t="s">
        <v>72</v>
      </c>
      <c r="M1127" s="32">
        <f>IFERROR(IF($B1127="","",INDEX(所属情報!$E:$E,MATCH($A1127,所属情報!$A:$A,0))),"")</f>
        <v>492205</v>
      </c>
      <c r="N1127" s="175" t="str">
        <f t="shared" si="51"/>
        <v>上田　康平 (1)</v>
      </c>
      <c r="O1127" s="32" t="str">
        <f t="shared" si="52"/>
        <v>ｳｴﾀﾞ ｺｳﾍｲ</v>
      </c>
      <c r="P1127" s="175" t="str">
        <f t="shared" si="53"/>
        <v>UEDA Kohei (05)</v>
      </c>
      <c r="Q1127" s="175" t="str">
        <f>IFERROR(IF($F1127="","",INDEX(リスト!$AL:$AL,MATCH($F1127,リスト!$AK:$AK,0))),"")</f>
        <v>28</v>
      </c>
      <c r="R1127" s="32" t="str">
        <f>IFERROR(IF($K1127="","",INDEX(リスト!$AO:$AO,MATCH($K1127,リスト!$AN:$AN,0))),"")</f>
        <v>JPN</v>
      </c>
      <c r="S1127" s="32" t="str">
        <f>IF($B1127="","",RIGHT($G1127*1000+100+COUNTIF($G$2:$G1127,$G1127),9))</f>
        <v>050226101</v>
      </c>
    </row>
    <row r="1128" spans="1:19" ht="18" customHeight="1" x14ac:dyDescent="0.55000000000000004">
      <c r="A1128" t="s">
        <v>983</v>
      </c>
      <c r="B1128">
        <v>1127</v>
      </c>
      <c r="C1128" t="s">
        <v>5649</v>
      </c>
      <c r="D1128" t="s">
        <v>5650</v>
      </c>
      <c r="E1128">
        <v>1</v>
      </c>
      <c r="F1128" t="s">
        <v>173</v>
      </c>
      <c r="G1128">
        <v>20050101</v>
      </c>
      <c r="H1128" t="s">
        <v>5651</v>
      </c>
      <c r="I1128" t="s">
        <v>5161</v>
      </c>
      <c r="J1128" t="s">
        <v>1372</v>
      </c>
      <c r="K1128" t="s">
        <v>72</v>
      </c>
      <c r="M1128" s="32">
        <f>IFERROR(IF($B1128="","",INDEX(所属情報!$E:$E,MATCH($A1128,所属情報!$A:$A,0))),"")</f>
        <v>492205</v>
      </c>
      <c r="N1128" s="175" t="str">
        <f t="shared" si="51"/>
        <v>楳田　知己 (1)</v>
      </c>
      <c r="O1128" s="32" t="str">
        <f t="shared" si="52"/>
        <v>ｳﾒﾀﾞ ﾄﾓｷ</v>
      </c>
      <c r="P1128" s="175" t="str">
        <f t="shared" si="53"/>
        <v>UMEDA Tomoki (05)</v>
      </c>
      <c r="Q1128" s="175" t="str">
        <f>IFERROR(IF($F1128="","",INDEX(リスト!$AL:$AL,MATCH($F1128,リスト!$AK:$AK,0))),"")</f>
        <v>27</v>
      </c>
      <c r="R1128" s="32" t="str">
        <f>IFERROR(IF($K1128="","",INDEX(リスト!$AO:$AO,MATCH($K1128,リスト!$AN:$AN,0))),"")</f>
        <v>JPN</v>
      </c>
      <c r="S1128" s="32" t="str">
        <f>IF($B1128="","",RIGHT($G1128*1000+100+COUNTIF($G$2:$G1128,$G1128),9))</f>
        <v>050101101</v>
      </c>
    </row>
    <row r="1129" spans="1:19" ht="18" customHeight="1" x14ac:dyDescent="0.55000000000000004">
      <c r="A1129" t="s">
        <v>983</v>
      </c>
      <c r="B1129">
        <v>1128</v>
      </c>
      <c r="C1129" t="s">
        <v>5652</v>
      </c>
      <c r="D1129" t="s">
        <v>5653</v>
      </c>
      <c r="E1129">
        <v>1</v>
      </c>
      <c r="F1129" t="s">
        <v>177</v>
      </c>
      <c r="G1129">
        <v>20050222</v>
      </c>
      <c r="I1129" t="s">
        <v>1525</v>
      </c>
      <c r="J1129" t="s">
        <v>5654</v>
      </c>
      <c r="K1129" t="s">
        <v>72</v>
      </c>
      <c r="M1129" s="32">
        <f>IFERROR(IF($B1129="","",INDEX(所属情報!$E:$E,MATCH($A1129,所属情報!$A:$A,0))),"")</f>
        <v>492205</v>
      </c>
      <c r="N1129" s="175" t="str">
        <f t="shared" si="51"/>
        <v>小川　隆太朗 (1)</v>
      </c>
      <c r="O1129" s="32" t="str">
        <f t="shared" si="52"/>
        <v>ｵｶﾞﾜ ﾘｭｳﾀﾛｳ</v>
      </c>
      <c r="P1129" s="175" t="str">
        <f t="shared" si="53"/>
        <v>OGAWA Ryutaro (05)</v>
      </c>
      <c r="Q1129" s="175" t="str">
        <f>IFERROR(IF($F1129="","",INDEX(リスト!$AL:$AL,MATCH($F1129,リスト!$AK:$AK,0))),"")</f>
        <v>28</v>
      </c>
      <c r="R1129" s="32" t="str">
        <f>IFERROR(IF($K1129="","",INDEX(リスト!$AO:$AO,MATCH($K1129,リスト!$AN:$AN,0))),"")</f>
        <v>JPN</v>
      </c>
      <c r="S1129" s="32" t="str">
        <f>IF($B1129="","",RIGHT($G1129*1000+100+COUNTIF($G$2:$G1129,$G1129),9))</f>
        <v>050222102</v>
      </c>
    </row>
    <row r="1130" spans="1:19" ht="18" customHeight="1" x14ac:dyDescent="0.55000000000000004">
      <c r="A1130" t="s">
        <v>983</v>
      </c>
      <c r="B1130">
        <v>1129</v>
      </c>
      <c r="C1130" t="s">
        <v>5655</v>
      </c>
      <c r="D1130" t="s">
        <v>5656</v>
      </c>
      <c r="E1130">
        <v>1</v>
      </c>
      <c r="F1130" t="s">
        <v>177</v>
      </c>
      <c r="G1130">
        <v>20041118</v>
      </c>
      <c r="H1130" t="s">
        <v>5657</v>
      </c>
      <c r="I1130" t="s">
        <v>5658</v>
      </c>
      <c r="J1130" t="s">
        <v>5659</v>
      </c>
      <c r="K1130" t="s">
        <v>72</v>
      </c>
      <c r="M1130" s="32">
        <f>IFERROR(IF($B1130="","",INDEX(所属情報!$E:$E,MATCH($A1130,所属情報!$A:$A,0))),"")</f>
        <v>492205</v>
      </c>
      <c r="N1130" s="175" t="str">
        <f t="shared" si="51"/>
        <v>京川　大真 (1)</v>
      </c>
      <c r="O1130" s="32" t="str">
        <f t="shared" si="52"/>
        <v>ｷｮｳｶﾜ ﾀｲｼﾞ</v>
      </c>
      <c r="P1130" s="175" t="str">
        <f t="shared" si="53"/>
        <v>KYOKAWA Taiji (04)</v>
      </c>
      <c r="Q1130" s="175" t="str">
        <f>IFERROR(IF($F1130="","",INDEX(リスト!$AL:$AL,MATCH($F1130,リスト!$AK:$AK,0))),"")</f>
        <v>28</v>
      </c>
      <c r="R1130" s="32" t="str">
        <f>IFERROR(IF($K1130="","",INDEX(リスト!$AO:$AO,MATCH($K1130,リスト!$AN:$AN,0))),"")</f>
        <v>JPN</v>
      </c>
      <c r="S1130" s="32" t="str">
        <f>IF($B1130="","",RIGHT($G1130*1000+100+COUNTIF($G$2:$G1130,$G1130),9))</f>
        <v>041118102</v>
      </c>
    </row>
    <row r="1131" spans="1:19" ht="18" customHeight="1" x14ac:dyDescent="0.55000000000000004">
      <c r="A1131" t="s">
        <v>983</v>
      </c>
      <c r="B1131">
        <v>1130</v>
      </c>
      <c r="C1131" t="s">
        <v>5660</v>
      </c>
      <c r="D1131" t="s">
        <v>5661</v>
      </c>
      <c r="E1131">
        <v>1</v>
      </c>
      <c r="F1131" t="s">
        <v>173</v>
      </c>
      <c r="G1131">
        <v>20040519</v>
      </c>
      <c r="H1131" t="s">
        <v>5662</v>
      </c>
      <c r="I1131" t="s">
        <v>5663</v>
      </c>
      <c r="J1131" t="s">
        <v>4940</v>
      </c>
      <c r="K1131" t="s">
        <v>72</v>
      </c>
      <c r="M1131" s="32">
        <f>IFERROR(IF($B1131="","",INDEX(所属情報!$E:$E,MATCH($A1131,所属情報!$A:$A,0))),"")</f>
        <v>492205</v>
      </c>
      <c r="N1131" s="175" t="str">
        <f t="shared" si="51"/>
        <v>角野　凌誠 (1)</v>
      </c>
      <c r="O1131" s="32" t="str">
        <f t="shared" si="52"/>
        <v>ｽﾐﾉ ﾘｮｳｾｲ</v>
      </c>
      <c r="P1131" s="175" t="str">
        <f t="shared" si="53"/>
        <v>SUMINO Ryosei (04)</v>
      </c>
      <c r="Q1131" s="175" t="str">
        <f>IFERROR(IF($F1131="","",INDEX(リスト!$AL:$AL,MATCH($F1131,リスト!$AK:$AK,0))),"")</f>
        <v>27</v>
      </c>
      <c r="R1131" s="32" t="str">
        <f>IFERROR(IF($K1131="","",INDEX(リスト!$AO:$AO,MATCH($K1131,リスト!$AN:$AN,0))),"")</f>
        <v>JPN</v>
      </c>
      <c r="S1131" s="32" t="str">
        <f>IF($B1131="","",RIGHT($G1131*1000+100+COUNTIF($G$2:$G1131,$G1131),9))</f>
        <v>040519104</v>
      </c>
    </row>
    <row r="1132" spans="1:19" ht="18" customHeight="1" x14ac:dyDescent="0.55000000000000004">
      <c r="A1132" t="s">
        <v>983</v>
      </c>
      <c r="B1132">
        <v>1131</v>
      </c>
      <c r="C1132" t="s">
        <v>5664</v>
      </c>
      <c r="D1132" t="s">
        <v>5665</v>
      </c>
      <c r="E1132">
        <v>1</v>
      </c>
      <c r="F1132" t="s">
        <v>177</v>
      </c>
      <c r="G1132">
        <v>20041110</v>
      </c>
      <c r="I1132" t="s">
        <v>2042</v>
      </c>
      <c r="J1132" t="s">
        <v>1372</v>
      </c>
      <c r="K1132" t="s">
        <v>72</v>
      </c>
      <c r="M1132" s="32">
        <f>IFERROR(IF($B1132="","",INDEX(所属情報!$E:$E,MATCH($A1132,所属情報!$A:$A,0))),"")</f>
        <v>492205</v>
      </c>
      <c r="N1132" s="175" t="str">
        <f t="shared" si="51"/>
        <v>橋本　友樹 (1)</v>
      </c>
      <c r="O1132" s="32" t="str">
        <f t="shared" si="52"/>
        <v>ﾊｼﾓﾄ ﾄﾓｷ</v>
      </c>
      <c r="P1132" s="175" t="str">
        <f t="shared" si="53"/>
        <v>HASHIMOTO Tomoki (04)</v>
      </c>
      <c r="Q1132" s="175" t="str">
        <f>IFERROR(IF($F1132="","",INDEX(リスト!$AL:$AL,MATCH($F1132,リスト!$AK:$AK,0))),"")</f>
        <v>28</v>
      </c>
      <c r="R1132" s="32" t="str">
        <f>IFERROR(IF($K1132="","",INDEX(リスト!$AO:$AO,MATCH($K1132,リスト!$AN:$AN,0))),"")</f>
        <v>JPN</v>
      </c>
      <c r="S1132" s="32" t="str">
        <f>IF($B1132="","",RIGHT($G1132*1000+100+COUNTIF($G$2:$G1132,$G1132),9))</f>
        <v>041110102</v>
      </c>
    </row>
    <row r="1133" spans="1:19" ht="18" customHeight="1" x14ac:dyDescent="0.55000000000000004">
      <c r="A1133" t="s">
        <v>983</v>
      </c>
      <c r="B1133">
        <v>1132</v>
      </c>
      <c r="C1133" t="s">
        <v>5666</v>
      </c>
      <c r="D1133" t="s">
        <v>5667</v>
      </c>
      <c r="E1133">
        <v>1</v>
      </c>
      <c r="F1133" t="s">
        <v>173</v>
      </c>
      <c r="G1133">
        <v>20040831</v>
      </c>
      <c r="I1133" t="s">
        <v>1809</v>
      </c>
      <c r="J1133" t="s">
        <v>1420</v>
      </c>
      <c r="K1133" t="s">
        <v>72</v>
      </c>
      <c r="M1133" s="32">
        <f>IFERROR(IF($B1133="","",INDEX(所属情報!$E:$E,MATCH($A1133,所属情報!$A:$A,0))),"")</f>
        <v>492205</v>
      </c>
      <c r="N1133" s="175" t="str">
        <f t="shared" si="51"/>
        <v>泉　奏至 (1)</v>
      </c>
      <c r="O1133" s="32" t="str">
        <f t="shared" si="52"/>
        <v>ｲｽﾞﾐ ｿｳｼ</v>
      </c>
      <c r="P1133" s="175" t="str">
        <f t="shared" si="53"/>
        <v>IZUMI Soshi (04)</v>
      </c>
      <c r="Q1133" s="175" t="str">
        <f>IFERROR(IF($F1133="","",INDEX(リスト!$AL:$AL,MATCH($F1133,リスト!$AK:$AK,0))),"")</f>
        <v>27</v>
      </c>
      <c r="R1133" s="32" t="str">
        <f>IFERROR(IF($K1133="","",INDEX(リスト!$AO:$AO,MATCH($K1133,リスト!$AN:$AN,0))),"")</f>
        <v>JPN</v>
      </c>
      <c r="S1133" s="32" t="str">
        <f>IF($B1133="","",RIGHT($G1133*1000+100+COUNTIF($G$2:$G1133,$G1133),9))</f>
        <v>040831102</v>
      </c>
    </row>
    <row r="1134" spans="1:19" ht="18" customHeight="1" x14ac:dyDescent="0.55000000000000004">
      <c r="A1134" t="s">
        <v>983</v>
      </c>
      <c r="B1134">
        <v>1133</v>
      </c>
      <c r="C1134" t="s">
        <v>5668</v>
      </c>
      <c r="D1134" t="s">
        <v>5669</v>
      </c>
      <c r="E1134">
        <v>1</v>
      </c>
      <c r="F1134" t="s">
        <v>177</v>
      </c>
      <c r="G1134">
        <v>20040426</v>
      </c>
      <c r="I1134" t="s">
        <v>4017</v>
      </c>
      <c r="J1134" t="s">
        <v>5670</v>
      </c>
      <c r="K1134" t="s">
        <v>72</v>
      </c>
      <c r="M1134" s="32">
        <f>IFERROR(IF($B1134="","",INDEX(所属情報!$E:$E,MATCH($A1134,所属情報!$A:$A,0))),"")</f>
        <v>492205</v>
      </c>
      <c r="N1134" s="175" t="str">
        <f t="shared" si="51"/>
        <v>宮本　恵成 (1)</v>
      </c>
      <c r="O1134" s="32" t="str">
        <f t="shared" si="52"/>
        <v>ﾐﾔﾓﾄ ﾖｼﾏｻ</v>
      </c>
      <c r="P1134" s="175" t="str">
        <f t="shared" si="53"/>
        <v>MIYAMOTO Yoshimasa (04)</v>
      </c>
      <c r="Q1134" s="175" t="str">
        <f>IFERROR(IF($F1134="","",INDEX(リスト!$AL:$AL,MATCH($F1134,リスト!$AK:$AK,0))),"")</f>
        <v>28</v>
      </c>
      <c r="R1134" s="32" t="str">
        <f>IFERROR(IF($K1134="","",INDEX(リスト!$AO:$AO,MATCH($K1134,リスト!$AN:$AN,0))),"")</f>
        <v>JPN</v>
      </c>
      <c r="S1134" s="32" t="str">
        <f>IF($B1134="","",RIGHT($G1134*1000+100+COUNTIF($G$2:$G1134,$G1134),9))</f>
        <v>040426101</v>
      </c>
    </row>
    <row r="1135" spans="1:19" ht="18" customHeight="1" x14ac:dyDescent="0.55000000000000004">
      <c r="A1135" t="s">
        <v>879</v>
      </c>
      <c r="B1135">
        <v>1134</v>
      </c>
      <c r="C1135" t="s">
        <v>5671</v>
      </c>
      <c r="D1135" t="s">
        <v>5672</v>
      </c>
      <c r="E1135" t="s">
        <v>1165</v>
      </c>
      <c r="F1135" t="s">
        <v>177</v>
      </c>
      <c r="G1135">
        <v>20000309</v>
      </c>
      <c r="H1135" t="s">
        <v>5673</v>
      </c>
      <c r="I1135" t="s">
        <v>2688</v>
      </c>
      <c r="J1135" t="s">
        <v>1372</v>
      </c>
      <c r="K1135" t="s">
        <v>72</v>
      </c>
      <c r="M1135" s="32">
        <f>IFERROR(IF($B1135="","",INDEX(所属情報!$E:$E,MATCH($A1135,所属情報!$A:$A,0))),"")</f>
        <v>490053</v>
      </c>
      <c r="N1135" s="175" t="str">
        <f t="shared" si="51"/>
        <v>安部　巴稀 (M2)</v>
      </c>
      <c r="O1135" s="32" t="str">
        <f t="shared" si="52"/>
        <v>ｱﾍﾞ ﾄﾓｷ</v>
      </c>
      <c r="P1135" s="175" t="str">
        <f t="shared" si="53"/>
        <v>ABE Tomoki (00)</v>
      </c>
      <c r="Q1135" s="175" t="str">
        <f>IFERROR(IF($F1135="","",INDEX(リスト!$AL:$AL,MATCH($F1135,リスト!$AK:$AK,0))),"")</f>
        <v>28</v>
      </c>
      <c r="R1135" s="32" t="str">
        <f>IFERROR(IF($K1135="","",INDEX(リスト!$AO:$AO,MATCH($K1135,リスト!$AN:$AN,0))),"")</f>
        <v>JPN</v>
      </c>
      <c r="S1135" s="32" t="str">
        <f>IF($B1135="","",RIGHT($G1135*1000+100+COUNTIF($G$2:$G1135,$G1135),9))</f>
        <v>000309101</v>
      </c>
    </row>
    <row r="1136" spans="1:19" ht="18" customHeight="1" x14ac:dyDescent="0.55000000000000004">
      <c r="A1136" t="s">
        <v>879</v>
      </c>
      <c r="B1136">
        <v>1135</v>
      </c>
      <c r="C1136" t="s">
        <v>5674</v>
      </c>
      <c r="D1136" t="s">
        <v>5675</v>
      </c>
      <c r="E1136" t="s">
        <v>1165</v>
      </c>
      <c r="F1136" t="s">
        <v>177</v>
      </c>
      <c r="G1136">
        <v>20000326</v>
      </c>
      <c r="H1136" t="s">
        <v>5676</v>
      </c>
      <c r="I1136" t="s">
        <v>1553</v>
      </c>
      <c r="J1136" t="s">
        <v>2684</v>
      </c>
      <c r="K1136" t="s">
        <v>72</v>
      </c>
      <c r="M1136" s="32">
        <f>IFERROR(IF($B1136="","",INDEX(所属情報!$E:$E,MATCH($A1136,所属情報!$A:$A,0))),"")</f>
        <v>490053</v>
      </c>
      <c r="N1136" s="175" t="str">
        <f t="shared" si="51"/>
        <v>森　祐介 (M2)</v>
      </c>
      <c r="O1136" s="32" t="str">
        <f t="shared" si="52"/>
        <v>ﾓﾘ ﾕｳｽｹ</v>
      </c>
      <c r="P1136" s="175" t="str">
        <f t="shared" si="53"/>
        <v>MORI Yusuke (00)</v>
      </c>
      <c r="Q1136" s="175" t="str">
        <f>IFERROR(IF($F1136="","",INDEX(リスト!$AL:$AL,MATCH($F1136,リスト!$AK:$AK,0))),"")</f>
        <v>28</v>
      </c>
      <c r="R1136" s="32" t="str">
        <f>IFERROR(IF($K1136="","",INDEX(リスト!$AO:$AO,MATCH($K1136,リスト!$AN:$AN,0))),"")</f>
        <v>JPN</v>
      </c>
      <c r="S1136" s="32" t="str">
        <f>IF($B1136="","",RIGHT($G1136*1000+100+COUNTIF($G$2:$G1136,$G1136),9))</f>
        <v>000326101</v>
      </c>
    </row>
    <row r="1137" spans="1:19" ht="18" customHeight="1" x14ac:dyDescent="0.55000000000000004">
      <c r="A1137" t="s">
        <v>879</v>
      </c>
      <c r="B1137">
        <v>1136</v>
      </c>
      <c r="C1137" t="s">
        <v>5677</v>
      </c>
      <c r="D1137" t="s">
        <v>5678</v>
      </c>
      <c r="E1137" t="s">
        <v>679</v>
      </c>
      <c r="F1137" t="s">
        <v>177</v>
      </c>
      <c r="G1137">
        <v>20000909</v>
      </c>
      <c r="H1137" t="s">
        <v>5679</v>
      </c>
      <c r="I1137" t="s">
        <v>2524</v>
      </c>
      <c r="J1137" t="s">
        <v>2050</v>
      </c>
      <c r="K1137" t="s">
        <v>72</v>
      </c>
      <c r="M1137" s="32">
        <f>IFERROR(IF($B1137="","",INDEX(所属情報!$E:$E,MATCH($A1137,所属情報!$A:$A,0))),"")</f>
        <v>490053</v>
      </c>
      <c r="N1137" s="175" t="str">
        <f t="shared" si="51"/>
        <v>木村　竜晟 (S1)</v>
      </c>
      <c r="O1137" s="32" t="str">
        <f t="shared" si="52"/>
        <v>ｷﾑﾗ ﾘｭｳｾｲ</v>
      </c>
      <c r="P1137" s="175" t="str">
        <f t="shared" si="53"/>
        <v>KIMURA Ryusei (00)</v>
      </c>
      <c r="Q1137" s="175" t="str">
        <f>IFERROR(IF($F1137="","",INDEX(リスト!$AL:$AL,MATCH($F1137,リスト!$AK:$AK,0))),"")</f>
        <v>28</v>
      </c>
      <c r="R1137" s="32" t="str">
        <f>IFERROR(IF($K1137="","",INDEX(リスト!$AO:$AO,MATCH($K1137,リスト!$AN:$AN,0))),"")</f>
        <v>JPN</v>
      </c>
      <c r="S1137" s="32" t="str">
        <f>IF($B1137="","",RIGHT($G1137*1000+100+COUNTIF($G$2:$G1137,$G1137),9))</f>
        <v>000909102</v>
      </c>
    </row>
    <row r="1138" spans="1:19" ht="18" customHeight="1" x14ac:dyDescent="0.55000000000000004">
      <c r="A1138" t="s">
        <v>879</v>
      </c>
      <c r="B1138">
        <v>1137</v>
      </c>
      <c r="C1138" t="s">
        <v>5680</v>
      </c>
      <c r="D1138" t="s">
        <v>5681</v>
      </c>
      <c r="E1138" t="s">
        <v>1635</v>
      </c>
      <c r="F1138" t="s">
        <v>177</v>
      </c>
      <c r="G1138">
        <v>20000603</v>
      </c>
      <c r="H1138" t="s">
        <v>5682</v>
      </c>
      <c r="I1138" t="s">
        <v>3994</v>
      </c>
      <c r="J1138" t="s">
        <v>5683</v>
      </c>
      <c r="K1138" t="s">
        <v>72</v>
      </c>
      <c r="M1138" s="32">
        <f>IFERROR(IF($B1138="","",INDEX(所属情報!$E:$E,MATCH($A1138,所属情報!$A:$A,0))),"")</f>
        <v>490053</v>
      </c>
      <c r="N1138" s="175" t="str">
        <f t="shared" si="51"/>
        <v>堀田　和志 (M1)</v>
      </c>
      <c r="O1138" s="32" t="str">
        <f t="shared" si="52"/>
        <v>ﾎﾘﾀ ｶｽﾞｼ</v>
      </c>
      <c r="P1138" s="175" t="str">
        <f t="shared" si="53"/>
        <v>HORITA Kazushi (00)</v>
      </c>
      <c r="Q1138" s="175" t="str">
        <f>IFERROR(IF($F1138="","",INDEX(リスト!$AL:$AL,MATCH($F1138,リスト!$AK:$AK,0))),"")</f>
        <v>28</v>
      </c>
      <c r="R1138" s="32" t="str">
        <f>IFERROR(IF($K1138="","",INDEX(リスト!$AO:$AO,MATCH($K1138,リスト!$AN:$AN,0))),"")</f>
        <v>JPN</v>
      </c>
      <c r="S1138" s="32" t="str">
        <f>IF($B1138="","",RIGHT($G1138*1000+100+COUNTIF($G$2:$G1138,$G1138),9))</f>
        <v>000603101</v>
      </c>
    </row>
    <row r="1139" spans="1:19" ht="18" customHeight="1" x14ac:dyDescent="0.55000000000000004">
      <c r="A1139" t="s">
        <v>879</v>
      </c>
      <c r="B1139">
        <v>1138</v>
      </c>
      <c r="C1139" t="s">
        <v>5684</v>
      </c>
      <c r="D1139" t="s">
        <v>5685</v>
      </c>
      <c r="E1139" t="s">
        <v>1635</v>
      </c>
      <c r="F1139" t="s">
        <v>173</v>
      </c>
      <c r="G1139">
        <v>20010220</v>
      </c>
      <c r="H1139" t="s">
        <v>5686</v>
      </c>
      <c r="I1139" t="s">
        <v>5687</v>
      </c>
      <c r="J1139" t="s">
        <v>1355</v>
      </c>
      <c r="K1139" t="s">
        <v>72</v>
      </c>
      <c r="M1139" s="32">
        <f>IFERROR(IF($B1139="","",INDEX(所属情報!$E:$E,MATCH($A1139,所属情報!$A:$A,0))),"")</f>
        <v>490053</v>
      </c>
      <c r="N1139" s="175" t="str">
        <f t="shared" si="51"/>
        <v>安井　颯汰 (M1)</v>
      </c>
      <c r="O1139" s="32" t="str">
        <f t="shared" si="52"/>
        <v>ﾔｽｲ ｿｳﾀ</v>
      </c>
      <c r="P1139" s="175" t="str">
        <f t="shared" si="53"/>
        <v>YASUI Sota (01)</v>
      </c>
      <c r="Q1139" s="175" t="str">
        <f>IFERROR(IF($F1139="","",INDEX(リスト!$AL:$AL,MATCH($F1139,リスト!$AK:$AK,0))),"")</f>
        <v>27</v>
      </c>
      <c r="R1139" s="32" t="str">
        <f>IFERROR(IF($K1139="","",INDEX(リスト!$AO:$AO,MATCH($K1139,リスト!$AN:$AN,0))),"")</f>
        <v>JPN</v>
      </c>
      <c r="S1139" s="32" t="str">
        <f>IF($B1139="","",RIGHT($G1139*1000+100+COUNTIF($G$2:$G1139,$G1139),9))</f>
        <v>010220101</v>
      </c>
    </row>
    <row r="1140" spans="1:19" ht="18" customHeight="1" x14ac:dyDescent="0.55000000000000004">
      <c r="A1140" t="s">
        <v>879</v>
      </c>
      <c r="B1140">
        <v>1139</v>
      </c>
      <c r="C1140" t="s">
        <v>5688</v>
      </c>
      <c r="D1140" t="s">
        <v>5689</v>
      </c>
      <c r="E1140">
        <v>4</v>
      </c>
      <c r="F1140" t="s">
        <v>173</v>
      </c>
      <c r="G1140">
        <v>20010714</v>
      </c>
      <c r="H1140" t="s">
        <v>5690</v>
      </c>
      <c r="I1140" t="s">
        <v>1222</v>
      </c>
      <c r="J1140" t="s">
        <v>1795</v>
      </c>
      <c r="K1140" t="s">
        <v>72</v>
      </c>
      <c r="M1140" s="32">
        <f>IFERROR(IF($B1140="","",INDEX(所属情報!$E:$E,MATCH($A1140,所属情報!$A:$A,0))),"")</f>
        <v>490053</v>
      </c>
      <c r="N1140" s="175" t="str">
        <f t="shared" si="51"/>
        <v>田中　陽介 (4)</v>
      </c>
      <c r="O1140" s="32" t="str">
        <f t="shared" si="52"/>
        <v>ﾀﾅｶ ﾖｳｽｹ</v>
      </c>
      <c r="P1140" s="175" t="str">
        <f t="shared" si="53"/>
        <v>TANAKA Yosuke (01)</v>
      </c>
      <c r="Q1140" s="175" t="str">
        <f>IFERROR(IF($F1140="","",INDEX(リスト!$AL:$AL,MATCH($F1140,リスト!$AK:$AK,0))),"")</f>
        <v>27</v>
      </c>
      <c r="R1140" s="32" t="str">
        <f>IFERROR(IF($K1140="","",INDEX(リスト!$AO:$AO,MATCH($K1140,リスト!$AN:$AN,0))),"")</f>
        <v>JPN</v>
      </c>
      <c r="S1140" s="32" t="str">
        <f>IF($B1140="","",RIGHT($G1140*1000+100+COUNTIF($G$2:$G1140,$G1140),9))</f>
        <v>010714102</v>
      </c>
    </row>
    <row r="1141" spans="1:19" ht="18" customHeight="1" x14ac:dyDescent="0.55000000000000004">
      <c r="A1141" t="s">
        <v>879</v>
      </c>
      <c r="B1141">
        <v>1140</v>
      </c>
      <c r="C1141" t="s">
        <v>5691</v>
      </c>
      <c r="D1141" t="s">
        <v>5692</v>
      </c>
      <c r="E1141">
        <v>4</v>
      </c>
      <c r="F1141" t="s">
        <v>173</v>
      </c>
      <c r="G1141">
        <v>20010711</v>
      </c>
      <c r="H1141" t="s">
        <v>5693</v>
      </c>
      <c r="I1141" t="s">
        <v>5694</v>
      </c>
      <c r="J1141" t="s">
        <v>3082</v>
      </c>
      <c r="K1141" t="s">
        <v>72</v>
      </c>
      <c r="M1141" s="32">
        <f>IFERROR(IF($B1141="","",INDEX(所属情報!$E:$E,MATCH($A1141,所属情報!$A:$A,0))),"")</f>
        <v>490053</v>
      </c>
      <c r="N1141" s="175" t="str">
        <f t="shared" si="51"/>
        <v>豊海　宏二郎 (4)</v>
      </c>
      <c r="O1141" s="32" t="str">
        <f t="shared" si="52"/>
        <v>ﾄﾖｳﾐ ｺｳｼﾞﾛｳ</v>
      </c>
      <c r="P1141" s="175" t="str">
        <f t="shared" si="53"/>
        <v>TOYOUMI Kojiro (01)</v>
      </c>
      <c r="Q1141" s="175" t="str">
        <f>IFERROR(IF($F1141="","",INDEX(リスト!$AL:$AL,MATCH($F1141,リスト!$AK:$AK,0))),"")</f>
        <v>27</v>
      </c>
      <c r="R1141" s="32" t="str">
        <f>IFERROR(IF($K1141="","",INDEX(リスト!$AO:$AO,MATCH($K1141,リスト!$AN:$AN,0))),"")</f>
        <v>JPN</v>
      </c>
      <c r="S1141" s="32" t="str">
        <f>IF($B1141="","",RIGHT($G1141*1000+100+COUNTIF($G$2:$G1141,$G1141),9))</f>
        <v>010711101</v>
      </c>
    </row>
    <row r="1142" spans="1:19" ht="18" customHeight="1" x14ac:dyDescent="0.55000000000000004">
      <c r="A1142" t="s">
        <v>879</v>
      </c>
      <c r="B1142">
        <v>1141</v>
      </c>
      <c r="C1142" t="s">
        <v>5695</v>
      </c>
      <c r="D1142" t="s">
        <v>5696</v>
      </c>
      <c r="E1142">
        <v>4</v>
      </c>
      <c r="F1142" t="s">
        <v>177</v>
      </c>
      <c r="G1142">
        <v>20020110</v>
      </c>
      <c r="H1142" t="s">
        <v>5697</v>
      </c>
      <c r="I1142" t="s">
        <v>5698</v>
      </c>
      <c r="J1142" t="s">
        <v>5699</v>
      </c>
      <c r="K1142" t="s">
        <v>72</v>
      </c>
      <c r="M1142" s="32">
        <f>IFERROR(IF($B1142="","",INDEX(所属情報!$E:$E,MATCH($A1142,所属情報!$A:$A,0))),"")</f>
        <v>490053</v>
      </c>
      <c r="N1142" s="175" t="str">
        <f t="shared" si="51"/>
        <v>内藤　源一郎 (4)</v>
      </c>
      <c r="O1142" s="32" t="str">
        <f t="shared" si="52"/>
        <v>ﾅｲﾄｳ ｹﾞﾝｲﾁﾛｳ</v>
      </c>
      <c r="P1142" s="175" t="str">
        <f t="shared" si="53"/>
        <v>NAITO Genichiro (02)</v>
      </c>
      <c r="Q1142" s="175" t="str">
        <f>IFERROR(IF($F1142="","",INDEX(リスト!$AL:$AL,MATCH($F1142,リスト!$AK:$AK,0))),"")</f>
        <v>28</v>
      </c>
      <c r="R1142" s="32" t="str">
        <f>IFERROR(IF($K1142="","",INDEX(リスト!$AO:$AO,MATCH($K1142,リスト!$AN:$AN,0))),"")</f>
        <v>JPN</v>
      </c>
      <c r="S1142" s="32" t="str">
        <f>IF($B1142="","",RIGHT($G1142*1000+100+COUNTIF($G$2:$G1142,$G1142),9))</f>
        <v>020110101</v>
      </c>
    </row>
    <row r="1143" spans="1:19" ht="18" customHeight="1" x14ac:dyDescent="0.55000000000000004">
      <c r="A1143" t="s">
        <v>879</v>
      </c>
      <c r="B1143">
        <v>1142</v>
      </c>
      <c r="C1143" t="s">
        <v>5700</v>
      </c>
      <c r="D1143" t="s">
        <v>5701</v>
      </c>
      <c r="E1143">
        <v>4</v>
      </c>
      <c r="F1143" t="s">
        <v>181</v>
      </c>
      <c r="G1143">
        <v>20010605</v>
      </c>
      <c r="H1143" t="s">
        <v>5702</v>
      </c>
      <c r="I1143" t="s">
        <v>1964</v>
      </c>
      <c r="J1143" t="s">
        <v>2123</v>
      </c>
      <c r="K1143" t="s">
        <v>72</v>
      </c>
      <c r="M1143" s="32">
        <f>IFERROR(IF($B1143="","",INDEX(所属情報!$E:$E,MATCH($A1143,所属情報!$A:$A,0))),"")</f>
        <v>490053</v>
      </c>
      <c r="N1143" s="175" t="str">
        <f t="shared" si="51"/>
        <v>中川　一勢 (4)</v>
      </c>
      <c r="O1143" s="32" t="str">
        <f t="shared" si="52"/>
        <v>ﾅｶｶﾞﾜ ｲｯｾｲ</v>
      </c>
      <c r="P1143" s="175" t="str">
        <f t="shared" si="53"/>
        <v>NAKAGAWA Issei (01)</v>
      </c>
      <c r="Q1143" s="175" t="str">
        <f>IFERROR(IF($F1143="","",INDEX(リスト!$AL:$AL,MATCH($F1143,リスト!$AK:$AK,0))),"")</f>
        <v>29</v>
      </c>
      <c r="R1143" s="32" t="str">
        <f>IFERROR(IF($K1143="","",INDEX(リスト!$AO:$AO,MATCH($K1143,リスト!$AN:$AN,0))),"")</f>
        <v>JPN</v>
      </c>
      <c r="S1143" s="32" t="str">
        <f>IF($B1143="","",RIGHT($G1143*1000+100+COUNTIF($G$2:$G1143,$G1143),9))</f>
        <v>010605102</v>
      </c>
    </row>
    <row r="1144" spans="1:19" ht="18" customHeight="1" x14ac:dyDescent="0.55000000000000004">
      <c r="A1144" t="s">
        <v>879</v>
      </c>
      <c r="B1144">
        <v>1143</v>
      </c>
      <c r="C1144" t="s">
        <v>5703</v>
      </c>
      <c r="D1144" t="s">
        <v>5704</v>
      </c>
      <c r="E1144">
        <v>4</v>
      </c>
      <c r="F1144" t="s">
        <v>233</v>
      </c>
      <c r="G1144">
        <v>20010824</v>
      </c>
      <c r="H1144" t="s">
        <v>5705</v>
      </c>
      <c r="I1144" t="s">
        <v>1727</v>
      </c>
      <c r="J1144" t="s">
        <v>1834</v>
      </c>
      <c r="K1144" t="s">
        <v>72</v>
      </c>
      <c r="M1144" s="32">
        <f>IFERROR(IF($B1144="","",INDEX(所属情報!$E:$E,MATCH($A1144,所属情報!$A:$A,0))),"")</f>
        <v>490053</v>
      </c>
      <c r="N1144" s="175" t="str">
        <f t="shared" si="51"/>
        <v>中島　央人 (4)</v>
      </c>
      <c r="O1144" s="32" t="str">
        <f t="shared" si="52"/>
        <v>ﾅｶｼﾏ ﾋﾛﾄ</v>
      </c>
      <c r="P1144" s="175" t="str">
        <f t="shared" si="53"/>
        <v>NAKASHIMA Hiroto (01)</v>
      </c>
      <c r="Q1144" s="175" t="str">
        <f>IFERROR(IF($F1144="","",INDEX(リスト!$AL:$AL,MATCH($F1144,リスト!$AK:$AK,0))),"")</f>
        <v>42</v>
      </c>
      <c r="R1144" s="32" t="str">
        <f>IFERROR(IF($K1144="","",INDEX(リスト!$AO:$AO,MATCH($K1144,リスト!$AN:$AN,0))),"")</f>
        <v>JPN</v>
      </c>
      <c r="S1144" s="32" t="str">
        <f>IF($B1144="","",RIGHT($G1144*1000+100+COUNTIF($G$2:$G1144,$G1144),9))</f>
        <v>010824103</v>
      </c>
    </row>
    <row r="1145" spans="1:19" ht="18" customHeight="1" x14ac:dyDescent="0.55000000000000004">
      <c r="A1145" t="s">
        <v>879</v>
      </c>
      <c r="B1145">
        <v>1144</v>
      </c>
      <c r="C1145" t="s">
        <v>5706</v>
      </c>
      <c r="D1145" t="s">
        <v>5707</v>
      </c>
      <c r="E1145">
        <v>4</v>
      </c>
      <c r="F1145" t="s">
        <v>177</v>
      </c>
      <c r="G1145">
        <v>20000403</v>
      </c>
      <c r="H1145" t="s">
        <v>5708</v>
      </c>
      <c r="I1145" t="s">
        <v>5709</v>
      </c>
      <c r="J1145" t="s">
        <v>4106</v>
      </c>
      <c r="K1145" t="s">
        <v>72</v>
      </c>
      <c r="M1145" s="32">
        <f>IFERROR(IF($B1145="","",INDEX(所属情報!$E:$E,MATCH($A1145,所属情報!$A:$A,0))),"")</f>
        <v>490053</v>
      </c>
      <c r="N1145" s="175" t="str">
        <f t="shared" si="51"/>
        <v>中本　大地 (4)</v>
      </c>
      <c r="O1145" s="32" t="str">
        <f t="shared" si="52"/>
        <v>ﾅｶﾓﾄ ﾀﾞｲﾁ</v>
      </c>
      <c r="P1145" s="175" t="str">
        <f t="shared" si="53"/>
        <v>NAKAMOTO Daichi (00)</v>
      </c>
      <c r="Q1145" s="175" t="str">
        <f>IFERROR(IF($F1145="","",INDEX(リスト!$AL:$AL,MATCH($F1145,リスト!$AK:$AK,0))),"")</f>
        <v>28</v>
      </c>
      <c r="R1145" s="32" t="str">
        <f>IFERROR(IF($K1145="","",INDEX(リスト!$AO:$AO,MATCH($K1145,リスト!$AN:$AN,0))),"")</f>
        <v>JPN</v>
      </c>
      <c r="S1145" s="32" t="str">
        <f>IF($B1145="","",RIGHT($G1145*1000+100+COUNTIF($G$2:$G1145,$G1145),9))</f>
        <v>000403101</v>
      </c>
    </row>
    <row r="1146" spans="1:19" ht="18" customHeight="1" x14ac:dyDescent="0.55000000000000004">
      <c r="A1146" t="s">
        <v>879</v>
      </c>
      <c r="B1146">
        <v>1145</v>
      </c>
      <c r="C1146" t="s">
        <v>5710</v>
      </c>
      <c r="D1146" t="s">
        <v>5711</v>
      </c>
      <c r="E1146">
        <v>4</v>
      </c>
      <c r="F1146" t="s">
        <v>173</v>
      </c>
      <c r="G1146">
        <v>20011221</v>
      </c>
      <c r="H1146" t="s">
        <v>5712</v>
      </c>
      <c r="I1146" t="s">
        <v>5713</v>
      </c>
      <c r="J1146" t="s">
        <v>5714</v>
      </c>
      <c r="K1146" t="s">
        <v>72</v>
      </c>
      <c r="M1146" s="32">
        <f>IFERROR(IF($B1146="","",INDEX(所属情報!$E:$E,MATCH($A1146,所属情報!$A:$A,0))),"")</f>
        <v>490053</v>
      </c>
      <c r="N1146" s="175" t="str">
        <f t="shared" si="51"/>
        <v>橋口　郁空 (4)</v>
      </c>
      <c r="O1146" s="32" t="str">
        <f t="shared" si="52"/>
        <v>ﾊｼｸﾞﾁ ｲｸ</v>
      </c>
      <c r="P1146" s="175" t="str">
        <f t="shared" si="53"/>
        <v>HASHIGUCHI Iku (01)</v>
      </c>
      <c r="Q1146" s="175" t="str">
        <f>IFERROR(IF($F1146="","",INDEX(リスト!$AL:$AL,MATCH($F1146,リスト!$AK:$AK,0))),"")</f>
        <v>27</v>
      </c>
      <c r="R1146" s="32" t="str">
        <f>IFERROR(IF($K1146="","",INDEX(リスト!$AO:$AO,MATCH($K1146,リスト!$AN:$AN,0))),"")</f>
        <v>JPN</v>
      </c>
      <c r="S1146" s="32" t="str">
        <f>IF($B1146="","",RIGHT($G1146*1000+100+COUNTIF($G$2:$G1146,$G1146),9))</f>
        <v>011221101</v>
      </c>
    </row>
    <row r="1147" spans="1:19" ht="18" customHeight="1" x14ac:dyDescent="0.55000000000000004">
      <c r="A1147" t="s">
        <v>879</v>
      </c>
      <c r="B1147">
        <v>1146</v>
      </c>
      <c r="C1147" t="s">
        <v>5715</v>
      </c>
      <c r="D1147" t="s">
        <v>5716</v>
      </c>
      <c r="E1147">
        <v>4</v>
      </c>
      <c r="F1147" t="s">
        <v>177</v>
      </c>
      <c r="G1147">
        <v>20011017</v>
      </c>
      <c r="H1147" t="s">
        <v>5717</v>
      </c>
      <c r="I1147" t="s">
        <v>5718</v>
      </c>
      <c r="J1147" t="s">
        <v>5719</v>
      </c>
      <c r="K1147" t="s">
        <v>72</v>
      </c>
      <c r="M1147" s="32">
        <f>IFERROR(IF($B1147="","",INDEX(所属情報!$E:$E,MATCH($A1147,所属情報!$A:$A,0))),"")</f>
        <v>490053</v>
      </c>
      <c r="N1147" s="175" t="str">
        <f t="shared" si="51"/>
        <v>蜂須賀　辰政 (4)</v>
      </c>
      <c r="O1147" s="32" t="str">
        <f t="shared" si="52"/>
        <v>ﾊﾁｽｶ ﾀﾂﾏｻ</v>
      </c>
      <c r="P1147" s="175" t="str">
        <f t="shared" si="53"/>
        <v>HACHISUKA Tatsumasa (01)</v>
      </c>
      <c r="Q1147" s="175" t="str">
        <f>IFERROR(IF($F1147="","",INDEX(リスト!$AL:$AL,MATCH($F1147,リスト!$AK:$AK,0))),"")</f>
        <v>28</v>
      </c>
      <c r="R1147" s="32" t="str">
        <f>IFERROR(IF($K1147="","",INDEX(リスト!$AO:$AO,MATCH($K1147,リスト!$AN:$AN,0))),"")</f>
        <v>JPN</v>
      </c>
      <c r="S1147" s="32" t="str">
        <f>IF($B1147="","",RIGHT($G1147*1000+100+COUNTIF($G$2:$G1147,$G1147),9))</f>
        <v>011017102</v>
      </c>
    </row>
    <row r="1148" spans="1:19" ht="18" customHeight="1" x14ac:dyDescent="0.55000000000000004">
      <c r="A1148" t="s">
        <v>879</v>
      </c>
      <c r="B1148">
        <v>1147</v>
      </c>
      <c r="C1148" t="s">
        <v>5720</v>
      </c>
      <c r="D1148" t="s">
        <v>5721</v>
      </c>
      <c r="E1148">
        <v>4</v>
      </c>
      <c r="F1148" t="s">
        <v>185</v>
      </c>
      <c r="G1148">
        <v>20011209</v>
      </c>
      <c r="H1148" t="s">
        <v>5722</v>
      </c>
      <c r="I1148" t="s">
        <v>5723</v>
      </c>
      <c r="J1148" t="s">
        <v>5724</v>
      </c>
      <c r="K1148" t="s">
        <v>72</v>
      </c>
      <c r="M1148" s="32">
        <f>IFERROR(IF($B1148="","",INDEX(所属情報!$E:$E,MATCH($A1148,所属情報!$A:$A,0))),"")</f>
        <v>490053</v>
      </c>
      <c r="N1148" s="175" t="str">
        <f t="shared" si="51"/>
        <v>稗田　敦哉 (4)</v>
      </c>
      <c r="O1148" s="32" t="str">
        <f t="shared" si="52"/>
        <v>ﾋｴﾀﾞ ｱﾂﾔ</v>
      </c>
      <c r="P1148" s="175" t="str">
        <f t="shared" si="53"/>
        <v>HIEDA Atsuya (01)</v>
      </c>
      <c r="Q1148" s="175" t="str">
        <f>IFERROR(IF($F1148="","",INDEX(リスト!$AL:$AL,MATCH($F1148,リスト!$AK:$AK,0))),"")</f>
        <v>30</v>
      </c>
      <c r="R1148" s="32" t="str">
        <f>IFERROR(IF($K1148="","",INDEX(リスト!$AO:$AO,MATCH($K1148,リスト!$AN:$AN,0))),"")</f>
        <v>JPN</v>
      </c>
      <c r="S1148" s="32" t="str">
        <f>IF($B1148="","",RIGHT($G1148*1000+100+COUNTIF($G$2:$G1148,$G1148),9))</f>
        <v>011209103</v>
      </c>
    </row>
    <row r="1149" spans="1:19" ht="18" customHeight="1" x14ac:dyDescent="0.55000000000000004">
      <c r="A1149" t="s">
        <v>879</v>
      </c>
      <c r="B1149">
        <v>1148</v>
      </c>
      <c r="C1149" t="s">
        <v>5725</v>
      </c>
      <c r="D1149" t="s">
        <v>5726</v>
      </c>
      <c r="E1149">
        <v>4</v>
      </c>
      <c r="F1149" t="s">
        <v>173</v>
      </c>
      <c r="G1149">
        <v>20010614</v>
      </c>
      <c r="H1149" t="s">
        <v>5727</v>
      </c>
      <c r="I1149" t="s">
        <v>3980</v>
      </c>
      <c r="J1149" t="s">
        <v>4127</v>
      </c>
      <c r="K1149" t="s">
        <v>72</v>
      </c>
      <c r="M1149" s="32">
        <f>IFERROR(IF($B1149="","",INDEX(所属情報!$E:$E,MATCH($A1149,所属情報!$A:$A,0))),"")</f>
        <v>490053</v>
      </c>
      <c r="N1149" s="175" t="str">
        <f t="shared" si="51"/>
        <v>藤澤　丈 (4)</v>
      </c>
      <c r="O1149" s="32" t="str">
        <f t="shared" si="52"/>
        <v>ﾌｼﾞｻﾜ ｼﾞｮｳ</v>
      </c>
      <c r="P1149" s="175" t="str">
        <f t="shared" si="53"/>
        <v>FUJISAWA Jo (01)</v>
      </c>
      <c r="Q1149" s="175" t="str">
        <f>IFERROR(IF($F1149="","",INDEX(リスト!$AL:$AL,MATCH($F1149,リスト!$AK:$AK,0))),"")</f>
        <v>27</v>
      </c>
      <c r="R1149" s="32" t="str">
        <f>IFERROR(IF($K1149="","",INDEX(リスト!$AO:$AO,MATCH($K1149,リスト!$AN:$AN,0))),"")</f>
        <v>JPN</v>
      </c>
      <c r="S1149" s="32" t="str">
        <f>IF($B1149="","",RIGHT($G1149*1000+100+COUNTIF($G$2:$G1149,$G1149),9))</f>
        <v>010614103</v>
      </c>
    </row>
    <row r="1150" spans="1:19" ht="18" customHeight="1" x14ac:dyDescent="0.55000000000000004">
      <c r="A1150" t="s">
        <v>879</v>
      </c>
      <c r="B1150">
        <v>1149</v>
      </c>
      <c r="C1150" t="s">
        <v>5728</v>
      </c>
      <c r="D1150" t="s">
        <v>5729</v>
      </c>
      <c r="E1150">
        <v>4</v>
      </c>
      <c r="F1150" t="s">
        <v>173</v>
      </c>
      <c r="G1150">
        <v>20000901</v>
      </c>
      <c r="H1150" t="s">
        <v>5730</v>
      </c>
      <c r="I1150" t="s">
        <v>5731</v>
      </c>
      <c r="J1150" t="s">
        <v>1193</v>
      </c>
      <c r="K1150" t="s">
        <v>72</v>
      </c>
      <c r="M1150" s="32">
        <f>IFERROR(IF($B1150="","",INDEX(所属情報!$E:$E,MATCH($A1150,所属情報!$A:$A,0))),"")</f>
        <v>490053</v>
      </c>
      <c r="N1150" s="175" t="str">
        <f t="shared" si="51"/>
        <v>吉門　宏祐 (4)</v>
      </c>
      <c r="O1150" s="32" t="str">
        <f t="shared" si="52"/>
        <v>ﾖｼｶﾄﾞ ｺｳｽｹ</v>
      </c>
      <c r="P1150" s="175" t="str">
        <f t="shared" si="53"/>
        <v>YOSHIKADO Kosuke (00)</v>
      </c>
      <c r="Q1150" s="175" t="str">
        <f>IFERROR(IF($F1150="","",INDEX(リスト!$AL:$AL,MATCH($F1150,リスト!$AK:$AK,0))),"")</f>
        <v>27</v>
      </c>
      <c r="R1150" s="32" t="str">
        <f>IFERROR(IF($K1150="","",INDEX(リスト!$AO:$AO,MATCH($K1150,リスト!$AN:$AN,0))),"")</f>
        <v>JPN</v>
      </c>
      <c r="S1150" s="32" t="str">
        <f>IF($B1150="","",RIGHT($G1150*1000+100+COUNTIF($G$2:$G1150,$G1150),9))</f>
        <v>000901101</v>
      </c>
    </row>
    <row r="1151" spans="1:19" ht="18" customHeight="1" x14ac:dyDescent="0.55000000000000004">
      <c r="A1151" t="s">
        <v>879</v>
      </c>
      <c r="B1151">
        <v>1150</v>
      </c>
      <c r="C1151" t="s">
        <v>5732</v>
      </c>
      <c r="D1151" t="s">
        <v>5733</v>
      </c>
      <c r="E1151">
        <v>3</v>
      </c>
      <c r="F1151" t="s">
        <v>149</v>
      </c>
      <c r="G1151">
        <v>20021005</v>
      </c>
      <c r="H1151" t="s">
        <v>5734</v>
      </c>
      <c r="I1151" t="s">
        <v>5735</v>
      </c>
      <c r="J1151" t="s">
        <v>1359</v>
      </c>
      <c r="K1151" t="s">
        <v>72</v>
      </c>
      <c r="M1151" s="32">
        <f>IFERROR(IF($B1151="","",INDEX(所属情報!$E:$E,MATCH($A1151,所属情報!$A:$A,0))),"")</f>
        <v>490053</v>
      </c>
      <c r="N1151" s="175" t="str">
        <f t="shared" si="51"/>
        <v>朝田　康聖 (3)</v>
      </c>
      <c r="O1151" s="32" t="str">
        <f t="shared" si="52"/>
        <v>ｱｻﾀﾞ ｺｳｾｲ</v>
      </c>
      <c r="P1151" s="175" t="str">
        <f t="shared" si="53"/>
        <v>ASADA Kosei (02)</v>
      </c>
      <c r="Q1151" s="175" t="str">
        <f>IFERROR(IF($F1151="","",INDEX(リスト!$AL:$AL,MATCH($F1151,リスト!$AK:$AK,0))),"")</f>
        <v>21</v>
      </c>
      <c r="R1151" s="32" t="str">
        <f>IFERROR(IF($K1151="","",INDEX(リスト!$AO:$AO,MATCH($K1151,リスト!$AN:$AN,0))),"")</f>
        <v>JPN</v>
      </c>
      <c r="S1151" s="32" t="str">
        <f>IF($B1151="","",RIGHT($G1151*1000+100+COUNTIF($G$2:$G1151,$G1151),9))</f>
        <v>021005101</v>
      </c>
    </row>
    <row r="1152" spans="1:19" ht="18" customHeight="1" x14ac:dyDescent="0.55000000000000004">
      <c r="A1152" t="s">
        <v>879</v>
      </c>
      <c r="B1152">
        <v>1151</v>
      </c>
      <c r="C1152" t="s">
        <v>5736</v>
      </c>
      <c r="D1152" t="s">
        <v>5737</v>
      </c>
      <c r="E1152">
        <v>3</v>
      </c>
      <c r="F1152" t="s">
        <v>177</v>
      </c>
      <c r="G1152">
        <v>20011215</v>
      </c>
      <c r="H1152" t="s">
        <v>5738</v>
      </c>
      <c r="I1152" t="s">
        <v>1296</v>
      </c>
      <c r="J1152" t="s">
        <v>1760</v>
      </c>
      <c r="K1152" t="s">
        <v>72</v>
      </c>
      <c r="M1152" s="32">
        <f>IFERROR(IF($B1152="","",INDEX(所属情報!$E:$E,MATCH($A1152,所属情報!$A:$A,0))),"")</f>
        <v>490053</v>
      </c>
      <c r="N1152" s="175" t="str">
        <f t="shared" si="51"/>
        <v>石井　亮多 (3)</v>
      </c>
      <c r="O1152" s="32" t="str">
        <f t="shared" si="52"/>
        <v>ｲｼｲ ﾘｮｳﾀ</v>
      </c>
      <c r="P1152" s="175" t="str">
        <f t="shared" si="53"/>
        <v>ISHII Ryota (01)</v>
      </c>
      <c r="Q1152" s="175" t="str">
        <f>IFERROR(IF($F1152="","",INDEX(リスト!$AL:$AL,MATCH($F1152,リスト!$AK:$AK,0))),"")</f>
        <v>28</v>
      </c>
      <c r="R1152" s="32" t="str">
        <f>IFERROR(IF($K1152="","",INDEX(リスト!$AO:$AO,MATCH($K1152,リスト!$AN:$AN,0))),"")</f>
        <v>JPN</v>
      </c>
      <c r="S1152" s="32" t="str">
        <f>IF($B1152="","",RIGHT($G1152*1000+100+COUNTIF($G$2:$G1152,$G1152),9))</f>
        <v>011215101</v>
      </c>
    </row>
    <row r="1153" spans="1:19" ht="18" customHeight="1" x14ac:dyDescent="0.55000000000000004">
      <c r="A1153" t="s">
        <v>879</v>
      </c>
      <c r="B1153">
        <v>1152</v>
      </c>
      <c r="C1153" t="s">
        <v>5739</v>
      </c>
      <c r="D1153" t="s">
        <v>5740</v>
      </c>
      <c r="E1153">
        <v>3</v>
      </c>
      <c r="F1153" t="s">
        <v>5741</v>
      </c>
      <c r="G1153">
        <v>20021022</v>
      </c>
      <c r="H1153" t="s">
        <v>5742</v>
      </c>
      <c r="I1153" t="s">
        <v>5743</v>
      </c>
      <c r="J1153" t="s">
        <v>1714</v>
      </c>
      <c r="K1153" t="s">
        <v>72</v>
      </c>
      <c r="M1153" s="32">
        <f>IFERROR(IF($B1153="","",INDEX(所属情報!$E:$E,MATCH($A1153,所属情報!$A:$A,0))),"")</f>
        <v>490053</v>
      </c>
      <c r="N1153" s="175" t="str">
        <f t="shared" si="51"/>
        <v>嘉本　容己 (3)</v>
      </c>
      <c r="O1153" s="32" t="str">
        <f t="shared" si="52"/>
        <v>ｶﾓﾄ ﾋﾛｷ</v>
      </c>
      <c r="P1153" s="175" t="str">
        <f t="shared" si="53"/>
        <v>KAMOTO Hiroki (02)</v>
      </c>
      <c r="Q1153" s="175" t="str">
        <f>IFERROR(IF($F1153="","",INDEX(リスト!$AL:$AL,MATCH($F1153,リスト!$AK:$AK,0))),"")</f>
        <v>32</v>
      </c>
      <c r="R1153" s="32" t="str">
        <f>IFERROR(IF($K1153="","",INDEX(リスト!$AO:$AO,MATCH($K1153,リスト!$AN:$AN,0))),"")</f>
        <v>JPN</v>
      </c>
      <c r="S1153" s="32" t="str">
        <f>IF($B1153="","",RIGHT($G1153*1000+100+COUNTIF($G$2:$G1153,$G1153),9))</f>
        <v>021022102</v>
      </c>
    </row>
    <row r="1154" spans="1:19" ht="18" customHeight="1" x14ac:dyDescent="0.55000000000000004">
      <c r="A1154" t="s">
        <v>879</v>
      </c>
      <c r="B1154">
        <v>1153</v>
      </c>
      <c r="C1154" t="s">
        <v>5744</v>
      </c>
      <c r="D1154" t="s">
        <v>5745</v>
      </c>
      <c r="E1154">
        <v>3</v>
      </c>
      <c r="F1154" t="s">
        <v>173</v>
      </c>
      <c r="G1154">
        <v>20020409</v>
      </c>
      <c r="H1154" t="s">
        <v>5746</v>
      </c>
      <c r="I1154" t="s">
        <v>2524</v>
      </c>
      <c r="J1154" t="s">
        <v>3778</v>
      </c>
      <c r="K1154" t="s">
        <v>72</v>
      </c>
      <c r="M1154" s="32">
        <f>IFERROR(IF($B1154="","",INDEX(所属情報!$E:$E,MATCH($A1154,所属情報!$A:$A,0))),"")</f>
        <v>490053</v>
      </c>
      <c r="N1154" s="175" t="str">
        <f t="shared" si="51"/>
        <v>木村　元 (3)</v>
      </c>
      <c r="O1154" s="32" t="str">
        <f t="shared" si="52"/>
        <v>ｷﾑﾗ ｹﾞﾝ</v>
      </c>
      <c r="P1154" s="175" t="str">
        <f t="shared" si="53"/>
        <v>KIMURA Gen (02)</v>
      </c>
      <c r="Q1154" s="175" t="str">
        <f>IFERROR(IF($F1154="","",INDEX(リスト!$AL:$AL,MATCH($F1154,リスト!$AK:$AK,0))),"")</f>
        <v>27</v>
      </c>
      <c r="R1154" s="32" t="str">
        <f>IFERROR(IF($K1154="","",INDEX(リスト!$AO:$AO,MATCH($K1154,リスト!$AN:$AN,0))),"")</f>
        <v>JPN</v>
      </c>
      <c r="S1154" s="32" t="str">
        <f>IF($B1154="","",RIGHT($G1154*1000+100+COUNTIF($G$2:$G1154,$G1154),9))</f>
        <v>020409104</v>
      </c>
    </row>
    <row r="1155" spans="1:19" ht="18" customHeight="1" x14ac:dyDescent="0.55000000000000004">
      <c r="A1155" t="s">
        <v>879</v>
      </c>
      <c r="B1155">
        <v>1154</v>
      </c>
      <c r="C1155" t="s">
        <v>5747</v>
      </c>
      <c r="D1155" t="s">
        <v>5748</v>
      </c>
      <c r="E1155">
        <v>3</v>
      </c>
      <c r="F1155" t="s">
        <v>165</v>
      </c>
      <c r="G1155">
        <v>20020823</v>
      </c>
      <c r="H1155" t="s">
        <v>5749</v>
      </c>
      <c r="I1155" t="s">
        <v>5750</v>
      </c>
      <c r="J1155" t="s">
        <v>1217</v>
      </c>
      <c r="K1155" t="s">
        <v>72</v>
      </c>
      <c r="M1155" s="32">
        <f>IFERROR(IF($B1155="","",INDEX(所属情報!$E:$E,MATCH($A1155,所属情報!$A:$A,0))),"")</f>
        <v>490053</v>
      </c>
      <c r="N1155" s="175" t="str">
        <f t="shared" ref="N1155:N1218" si="54">IF($C1155="","",IF($E1155="",$C1155,$C1155&amp;" ("&amp;$E1155&amp;")"))</f>
        <v>渋谷　航平 (3)</v>
      </c>
      <c r="O1155" s="32" t="str">
        <f t="shared" ref="O1155:O1218" si="55">IF($D1155="","",ASC($D1155))</f>
        <v>ｼﾌﾞﾔ ｺｳﾍｲ</v>
      </c>
      <c r="P1155" s="175" t="str">
        <f t="shared" ref="P1155:P1218" si="56">IF($I1155="","",UPPER($I1155)&amp;" "&amp;UPPER(LEFT($J1155,1))&amp;LOWER(RIGHT($J1155,LEN($J1155)-1))&amp;" ("&amp;MID($G1155,3,2)&amp;")")</f>
        <v>SHIBUYA Kohei (02)</v>
      </c>
      <c r="Q1155" s="175" t="str">
        <f>IFERROR(IF($F1155="","",INDEX(リスト!$AL:$AL,MATCH($F1155,リスト!$AK:$AK,0))),"")</f>
        <v>25</v>
      </c>
      <c r="R1155" s="32" t="str">
        <f>IFERROR(IF($K1155="","",INDEX(リスト!$AO:$AO,MATCH($K1155,リスト!$AN:$AN,0))),"")</f>
        <v>JPN</v>
      </c>
      <c r="S1155" s="32" t="str">
        <f>IF($B1155="","",RIGHT($G1155*1000+100+COUNTIF($G$2:$G1155,$G1155),9))</f>
        <v>020823103</v>
      </c>
    </row>
    <row r="1156" spans="1:19" ht="18" customHeight="1" x14ac:dyDescent="0.55000000000000004">
      <c r="A1156" t="s">
        <v>879</v>
      </c>
      <c r="B1156">
        <v>1155</v>
      </c>
      <c r="C1156" t="s">
        <v>5751</v>
      </c>
      <c r="D1156" t="s">
        <v>2398</v>
      </c>
      <c r="E1156">
        <v>3</v>
      </c>
      <c r="F1156" t="s">
        <v>177</v>
      </c>
      <c r="G1156">
        <v>20021002</v>
      </c>
      <c r="H1156" t="s">
        <v>5752</v>
      </c>
      <c r="I1156" t="s">
        <v>2400</v>
      </c>
      <c r="J1156" t="s">
        <v>1168</v>
      </c>
      <c r="K1156" t="s">
        <v>72</v>
      </c>
      <c r="M1156" s="32">
        <f>IFERROR(IF($B1156="","",INDEX(所属情報!$E:$E,MATCH($A1156,所属情報!$A:$A,0))),"")</f>
        <v>490053</v>
      </c>
      <c r="N1156" s="175" t="str">
        <f t="shared" si="54"/>
        <v>島田　拓実 (3)</v>
      </c>
      <c r="O1156" s="32" t="str">
        <f t="shared" si="55"/>
        <v>ｼﾏﾀﾞ ﾀｸﾐ</v>
      </c>
      <c r="P1156" s="175" t="str">
        <f t="shared" si="56"/>
        <v>SHIMADA Takumi (02)</v>
      </c>
      <c r="Q1156" s="175" t="str">
        <f>IFERROR(IF($F1156="","",INDEX(リスト!$AL:$AL,MATCH($F1156,リスト!$AK:$AK,0))),"")</f>
        <v>28</v>
      </c>
      <c r="R1156" s="32" t="str">
        <f>IFERROR(IF($K1156="","",INDEX(リスト!$AO:$AO,MATCH($K1156,リスト!$AN:$AN,0))),"")</f>
        <v>JPN</v>
      </c>
      <c r="S1156" s="32" t="str">
        <f>IF($B1156="","",RIGHT($G1156*1000+100+COUNTIF($G$2:$G1156,$G1156),9))</f>
        <v>021002102</v>
      </c>
    </row>
    <row r="1157" spans="1:19" ht="18" customHeight="1" x14ac:dyDescent="0.55000000000000004">
      <c r="A1157" t="s">
        <v>879</v>
      </c>
      <c r="B1157">
        <v>1156</v>
      </c>
      <c r="C1157" t="s">
        <v>5753</v>
      </c>
      <c r="D1157" t="s">
        <v>5754</v>
      </c>
      <c r="E1157">
        <v>3</v>
      </c>
      <c r="F1157" t="s">
        <v>177</v>
      </c>
      <c r="G1157">
        <v>20021024</v>
      </c>
      <c r="H1157" t="s">
        <v>5755</v>
      </c>
      <c r="I1157" t="s">
        <v>1222</v>
      </c>
      <c r="J1157" t="s">
        <v>5756</v>
      </c>
      <c r="K1157" t="s">
        <v>72</v>
      </c>
      <c r="M1157" s="32">
        <f>IFERROR(IF($B1157="","",INDEX(所属情報!$E:$E,MATCH($A1157,所属情報!$A:$A,0))),"")</f>
        <v>490053</v>
      </c>
      <c r="N1157" s="175" t="str">
        <f t="shared" si="54"/>
        <v>田中　悠雅 (3)</v>
      </c>
      <c r="O1157" s="32" t="str">
        <f t="shared" si="55"/>
        <v>ﾀﾅｶ ﾕｳｶﾞ</v>
      </c>
      <c r="P1157" s="175" t="str">
        <f t="shared" si="56"/>
        <v>TANAKA Yuga (02)</v>
      </c>
      <c r="Q1157" s="175" t="str">
        <f>IFERROR(IF($F1157="","",INDEX(リスト!$AL:$AL,MATCH($F1157,リスト!$AK:$AK,0))),"")</f>
        <v>28</v>
      </c>
      <c r="R1157" s="32" t="str">
        <f>IFERROR(IF($K1157="","",INDEX(リスト!$AO:$AO,MATCH($K1157,リスト!$AN:$AN,0))),"")</f>
        <v>JPN</v>
      </c>
      <c r="S1157" s="32" t="str">
        <f>IF($B1157="","",RIGHT($G1157*1000+100+COUNTIF($G$2:$G1157,$G1157),9))</f>
        <v>021024102</v>
      </c>
    </row>
    <row r="1158" spans="1:19" ht="18" customHeight="1" x14ac:dyDescent="0.55000000000000004">
      <c r="A1158" t="s">
        <v>879</v>
      </c>
      <c r="B1158">
        <v>1157</v>
      </c>
      <c r="C1158" t="s">
        <v>5757</v>
      </c>
      <c r="D1158" t="s">
        <v>5758</v>
      </c>
      <c r="E1158">
        <v>3</v>
      </c>
      <c r="F1158" t="s">
        <v>233</v>
      </c>
      <c r="G1158">
        <v>20020618</v>
      </c>
      <c r="H1158" t="s">
        <v>5759</v>
      </c>
      <c r="I1158" t="s">
        <v>2042</v>
      </c>
      <c r="J1158" t="s">
        <v>1322</v>
      </c>
      <c r="K1158" t="s">
        <v>72</v>
      </c>
      <c r="M1158" s="32">
        <f>IFERROR(IF($B1158="","",INDEX(所属情報!$E:$E,MATCH($A1158,所属情報!$A:$A,0))),"")</f>
        <v>490053</v>
      </c>
      <c r="N1158" s="175" t="str">
        <f t="shared" si="54"/>
        <v>橋本　虎大郎 (3)</v>
      </c>
      <c r="O1158" s="32" t="str">
        <f t="shared" si="55"/>
        <v>ﾊｼﾓﾄ ｺﾀﾛｳ</v>
      </c>
      <c r="P1158" s="175" t="str">
        <f t="shared" si="56"/>
        <v>HASHIMOTO Kotaro (02)</v>
      </c>
      <c r="Q1158" s="175" t="str">
        <f>IFERROR(IF($F1158="","",INDEX(リスト!$AL:$AL,MATCH($F1158,リスト!$AK:$AK,0))),"")</f>
        <v>42</v>
      </c>
      <c r="R1158" s="32" t="str">
        <f>IFERROR(IF($K1158="","",INDEX(リスト!$AO:$AO,MATCH($K1158,リスト!$AN:$AN,0))),"")</f>
        <v>JPN</v>
      </c>
      <c r="S1158" s="32" t="str">
        <f>IF($B1158="","",RIGHT($G1158*1000+100+COUNTIF($G$2:$G1158,$G1158),9))</f>
        <v>020618101</v>
      </c>
    </row>
    <row r="1159" spans="1:19" ht="18" customHeight="1" x14ac:dyDescent="0.55000000000000004">
      <c r="A1159" t="s">
        <v>879</v>
      </c>
      <c r="B1159">
        <v>1158</v>
      </c>
      <c r="C1159" t="s">
        <v>5760</v>
      </c>
      <c r="D1159" t="s">
        <v>5761</v>
      </c>
      <c r="E1159">
        <v>3</v>
      </c>
      <c r="F1159" t="s">
        <v>213</v>
      </c>
      <c r="G1159">
        <v>20020629</v>
      </c>
      <c r="H1159" t="s">
        <v>5762</v>
      </c>
      <c r="I1159" t="s">
        <v>5763</v>
      </c>
      <c r="J1159" t="s">
        <v>1372</v>
      </c>
      <c r="K1159" t="s">
        <v>72</v>
      </c>
      <c r="M1159" s="32">
        <f>IFERROR(IF($B1159="","",INDEX(所属情報!$E:$E,MATCH($A1159,所属情報!$A:$A,0))),"")</f>
        <v>490053</v>
      </c>
      <c r="N1159" s="175" t="str">
        <f t="shared" si="54"/>
        <v>福﨑　友喜 (3)</v>
      </c>
      <c r="O1159" s="32" t="str">
        <f t="shared" si="55"/>
        <v>ﾌｸｻﾞｷ ﾄﾓｷ</v>
      </c>
      <c r="P1159" s="175" t="str">
        <f t="shared" si="56"/>
        <v>FUKUZAKI Tomoki (02)</v>
      </c>
      <c r="Q1159" s="175" t="str">
        <f>IFERROR(IF($F1159="","",INDEX(リスト!$AL:$AL,MATCH($F1159,リスト!$AK:$AK,0))),"")</f>
        <v>37</v>
      </c>
      <c r="R1159" s="32" t="str">
        <f>IFERROR(IF($K1159="","",INDEX(リスト!$AO:$AO,MATCH($K1159,リスト!$AN:$AN,0))),"")</f>
        <v>JPN</v>
      </c>
      <c r="S1159" s="32" t="str">
        <f>IF($B1159="","",RIGHT($G1159*1000+100+COUNTIF($G$2:$G1159,$G1159),9))</f>
        <v>020629101</v>
      </c>
    </row>
    <row r="1160" spans="1:19" ht="18" customHeight="1" x14ac:dyDescent="0.55000000000000004">
      <c r="A1160" t="s">
        <v>879</v>
      </c>
      <c r="B1160">
        <v>1159</v>
      </c>
      <c r="C1160" t="s">
        <v>5764</v>
      </c>
      <c r="D1160" t="s">
        <v>5765</v>
      </c>
      <c r="E1160">
        <v>3</v>
      </c>
      <c r="F1160" t="s">
        <v>102</v>
      </c>
      <c r="G1160">
        <v>20020627</v>
      </c>
      <c r="H1160" t="s">
        <v>5766</v>
      </c>
      <c r="I1160" t="s">
        <v>3497</v>
      </c>
      <c r="J1160" t="s">
        <v>2300</v>
      </c>
      <c r="K1160" t="s">
        <v>72</v>
      </c>
      <c r="M1160" s="32">
        <f>IFERROR(IF($B1160="","",INDEX(所属情報!$E:$E,MATCH($A1160,所属情報!$A:$A,0))),"")</f>
        <v>490053</v>
      </c>
      <c r="N1160" s="175" t="str">
        <f t="shared" si="54"/>
        <v>古川　尊 (3)</v>
      </c>
      <c r="O1160" s="32" t="str">
        <f t="shared" si="55"/>
        <v>ﾌﾙｶﾜ ﾀｹﾙ</v>
      </c>
      <c r="P1160" s="175" t="str">
        <f t="shared" si="56"/>
        <v>FURUKAWA Takeru (02)</v>
      </c>
      <c r="Q1160" s="175" t="str">
        <f>IFERROR(IF($F1160="","",INDEX(リスト!$AL:$AL,MATCH($F1160,リスト!$AK:$AK,0))),"")</f>
        <v>09</v>
      </c>
      <c r="R1160" s="32" t="str">
        <f>IFERROR(IF($K1160="","",INDEX(リスト!$AO:$AO,MATCH($K1160,リスト!$AN:$AN,0))),"")</f>
        <v>JPN</v>
      </c>
      <c r="S1160" s="32" t="str">
        <f>IF($B1160="","",RIGHT($G1160*1000+100+COUNTIF($G$2:$G1160,$G1160),9))</f>
        <v>020627102</v>
      </c>
    </row>
    <row r="1161" spans="1:19" ht="18" customHeight="1" x14ac:dyDescent="0.55000000000000004">
      <c r="A1161" t="s">
        <v>879</v>
      </c>
      <c r="B1161">
        <v>1160</v>
      </c>
      <c r="C1161" t="s">
        <v>5767</v>
      </c>
      <c r="D1161" t="s">
        <v>5768</v>
      </c>
      <c r="E1161">
        <v>3</v>
      </c>
      <c r="F1161" t="s">
        <v>173</v>
      </c>
      <c r="G1161">
        <v>20030116</v>
      </c>
      <c r="H1161" t="s">
        <v>5769</v>
      </c>
      <c r="I1161" t="s">
        <v>5770</v>
      </c>
      <c r="J1161" t="s">
        <v>1531</v>
      </c>
      <c r="K1161" t="s">
        <v>72</v>
      </c>
      <c r="M1161" s="32">
        <f>IFERROR(IF($B1161="","",INDEX(所属情報!$E:$E,MATCH($A1161,所属情報!$A:$A,0))),"")</f>
        <v>490053</v>
      </c>
      <c r="N1161" s="175" t="str">
        <f t="shared" si="54"/>
        <v>古野　汰樹 (3)</v>
      </c>
      <c r="O1161" s="32" t="str">
        <f t="shared" si="55"/>
        <v>ﾌﾙﾉ ﾀｲｷ</v>
      </c>
      <c r="P1161" s="175" t="str">
        <f t="shared" si="56"/>
        <v>FURUNO Taiki (03)</v>
      </c>
      <c r="Q1161" s="175" t="str">
        <f>IFERROR(IF($F1161="","",INDEX(リスト!$AL:$AL,MATCH($F1161,リスト!$AK:$AK,0))),"")</f>
        <v>27</v>
      </c>
      <c r="R1161" s="32" t="str">
        <f>IFERROR(IF($K1161="","",INDEX(リスト!$AO:$AO,MATCH($K1161,リスト!$AN:$AN,0))),"")</f>
        <v>JPN</v>
      </c>
      <c r="S1161" s="32" t="str">
        <f>IF($B1161="","",RIGHT($G1161*1000+100+COUNTIF($G$2:$G1161,$G1161),9))</f>
        <v>030116101</v>
      </c>
    </row>
    <row r="1162" spans="1:19" ht="18" customHeight="1" x14ac:dyDescent="0.55000000000000004">
      <c r="A1162" t="s">
        <v>879</v>
      </c>
      <c r="B1162">
        <v>1161</v>
      </c>
      <c r="C1162" t="s">
        <v>5771</v>
      </c>
      <c r="D1162" t="s">
        <v>5772</v>
      </c>
      <c r="E1162">
        <v>3</v>
      </c>
      <c r="F1162" t="s">
        <v>173</v>
      </c>
      <c r="G1162">
        <v>20020919</v>
      </c>
      <c r="H1162" t="s">
        <v>5773</v>
      </c>
      <c r="I1162" t="s">
        <v>1172</v>
      </c>
      <c r="J1162" t="s">
        <v>1340</v>
      </c>
      <c r="K1162" t="s">
        <v>72</v>
      </c>
      <c r="M1162" s="32">
        <f>IFERROR(IF($B1162="","",INDEX(所属情報!$E:$E,MATCH($A1162,所属情報!$A:$A,0))),"")</f>
        <v>490053</v>
      </c>
      <c r="N1162" s="175" t="str">
        <f t="shared" si="54"/>
        <v>吉田　健太郎 (3)</v>
      </c>
      <c r="O1162" s="32" t="str">
        <f t="shared" si="55"/>
        <v>ﾖｼﾀﾞ ｹﾝﾀﾛｳ</v>
      </c>
      <c r="P1162" s="175" t="str">
        <f t="shared" si="56"/>
        <v>YOSHIDA Kentaro (02)</v>
      </c>
      <c r="Q1162" s="175" t="str">
        <f>IFERROR(IF($F1162="","",INDEX(リスト!$AL:$AL,MATCH($F1162,リスト!$AK:$AK,0))),"")</f>
        <v>27</v>
      </c>
      <c r="R1162" s="32" t="str">
        <f>IFERROR(IF($K1162="","",INDEX(リスト!$AO:$AO,MATCH($K1162,リスト!$AN:$AN,0))),"")</f>
        <v>JPN</v>
      </c>
      <c r="S1162" s="32" t="str">
        <f>IF($B1162="","",RIGHT($G1162*1000+100+COUNTIF($G$2:$G1162,$G1162),9))</f>
        <v>020919102</v>
      </c>
    </row>
    <row r="1163" spans="1:19" ht="18" customHeight="1" x14ac:dyDescent="0.55000000000000004">
      <c r="A1163" t="s">
        <v>879</v>
      </c>
      <c r="B1163">
        <v>1162</v>
      </c>
      <c r="C1163" t="s">
        <v>5774</v>
      </c>
      <c r="D1163" t="s">
        <v>5775</v>
      </c>
      <c r="E1163">
        <v>3</v>
      </c>
      <c r="F1163" t="s">
        <v>181</v>
      </c>
      <c r="G1163">
        <v>20020709</v>
      </c>
      <c r="H1163" t="s">
        <v>5776</v>
      </c>
      <c r="I1163" t="s">
        <v>4395</v>
      </c>
      <c r="J1163" t="s">
        <v>3875</v>
      </c>
      <c r="K1163" t="s">
        <v>72</v>
      </c>
      <c r="M1163" s="32">
        <f>IFERROR(IF($B1163="","",INDEX(所属情報!$E:$E,MATCH($A1163,所属情報!$A:$A,0))),"")</f>
        <v>490053</v>
      </c>
      <c r="N1163" s="175" t="str">
        <f t="shared" si="54"/>
        <v>米田　陽太 (3)</v>
      </c>
      <c r="O1163" s="32" t="str">
        <f t="shared" si="55"/>
        <v>ﾖﾈﾀﾞ ﾖｳﾀ</v>
      </c>
      <c r="P1163" s="175" t="str">
        <f t="shared" si="56"/>
        <v>YONEDA Yota (02)</v>
      </c>
      <c r="Q1163" s="175" t="str">
        <f>IFERROR(IF($F1163="","",INDEX(リスト!$AL:$AL,MATCH($F1163,リスト!$AK:$AK,0))),"")</f>
        <v>29</v>
      </c>
      <c r="R1163" s="32" t="str">
        <f>IFERROR(IF($K1163="","",INDEX(リスト!$AO:$AO,MATCH($K1163,リスト!$AN:$AN,0))),"")</f>
        <v>JPN</v>
      </c>
      <c r="S1163" s="32" t="str">
        <f>IF($B1163="","",RIGHT($G1163*1000+100+COUNTIF($G$2:$G1163,$G1163),9))</f>
        <v>020709102</v>
      </c>
    </row>
    <row r="1164" spans="1:19" ht="18" customHeight="1" x14ac:dyDescent="0.55000000000000004">
      <c r="A1164" t="s">
        <v>879</v>
      </c>
      <c r="B1164">
        <v>1163</v>
      </c>
      <c r="C1164" t="s">
        <v>5777</v>
      </c>
      <c r="D1164" t="s">
        <v>5778</v>
      </c>
      <c r="E1164">
        <v>2</v>
      </c>
      <c r="F1164" t="s">
        <v>181</v>
      </c>
      <c r="G1164">
        <v>20030507</v>
      </c>
      <c r="H1164" t="s">
        <v>5779</v>
      </c>
      <c r="I1164" t="s">
        <v>3189</v>
      </c>
      <c r="J1164" t="s">
        <v>1853</v>
      </c>
      <c r="K1164" t="s">
        <v>72</v>
      </c>
      <c r="M1164" s="32">
        <f>IFERROR(IF($B1164="","",INDEX(所属情報!$E:$E,MATCH($A1164,所属情報!$A:$A,0))),"")</f>
        <v>490053</v>
      </c>
      <c r="N1164" s="175" t="str">
        <f t="shared" si="54"/>
        <v>天野　孝紀 (2)</v>
      </c>
      <c r="O1164" s="32" t="str">
        <f t="shared" si="55"/>
        <v>ｱﾏﾉ ｺｳｷ</v>
      </c>
      <c r="P1164" s="175" t="str">
        <f t="shared" si="56"/>
        <v>AMANO Koki (03)</v>
      </c>
      <c r="Q1164" s="175" t="str">
        <f>IFERROR(IF($F1164="","",INDEX(リスト!$AL:$AL,MATCH($F1164,リスト!$AK:$AK,0))),"")</f>
        <v>29</v>
      </c>
      <c r="R1164" s="32" t="str">
        <f>IFERROR(IF($K1164="","",INDEX(リスト!$AO:$AO,MATCH($K1164,リスト!$AN:$AN,0))),"")</f>
        <v>JPN</v>
      </c>
      <c r="S1164" s="32" t="str">
        <f>IF($B1164="","",RIGHT($G1164*1000+100+COUNTIF($G$2:$G1164,$G1164),9))</f>
        <v>030507103</v>
      </c>
    </row>
    <row r="1165" spans="1:19" ht="18" customHeight="1" x14ac:dyDescent="0.55000000000000004">
      <c r="A1165" t="s">
        <v>879</v>
      </c>
      <c r="B1165">
        <v>1164</v>
      </c>
      <c r="C1165" t="s">
        <v>5780</v>
      </c>
      <c r="D1165" t="s">
        <v>5781</v>
      </c>
      <c r="E1165">
        <v>2</v>
      </c>
      <c r="F1165" t="s">
        <v>177</v>
      </c>
      <c r="G1165">
        <v>20030806</v>
      </c>
      <c r="H1165" t="s">
        <v>5782</v>
      </c>
      <c r="I1165" t="s">
        <v>5783</v>
      </c>
      <c r="J1165" t="s">
        <v>5512</v>
      </c>
      <c r="K1165" t="s">
        <v>72</v>
      </c>
      <c r="M1165" s="32">
        <f>IFERROR(IF($B1165="","",INDEX(所属情報!$E:$E,MATCH($A1165,所属情報!$A:$A,0))),"")</f>
        <v>490053</v>
      </c>
      <c r="N1165" s="175" t="str">
        <f t="shared" si="54"/>
        <v>菅野　壱心 (2)</v>
      </c>
      <c r="O1165" s="32" t="str">
        <f t="shared" si="55"/>
        <v>ｶﾝﾉ ｲｯｼﾝ</v>
      </c>
      <c r="P1165" s="175" t="str">
        <f t="shared" si="56"/>
        <v>KANNO Isshin (03)</v>
      </c>
      <c r="Q1165" s="175" t="str">
        <f>IFERROR(IF($F1165="","",INDEX(リスト!$AL:$AL,MATCH($F1165,リスト!$AK:$AK,0))),"")</f>
        <v>28</v>
      </c>
      <c r="R1165" s="32" t="str">
        <f>IFERROR(IF($K1165="","",INDEX(リスト!$AO:$AO,MATCH($K1165,リスト!$AN:$AN,0))),"")</f>
        <v>JPN</v>
      </c>
      <c r="S1165" s="32" t="str">
        <f>IF($B1165="","",RIGHT($G1165*1000+100+COUNTIF($G$2:$G1165,$G1165),9))</f>
        <v>030806102</v>
      </c>
    </row>
    <row r="1166" spans="1:19" ht="18" customHeight="1" x14ac:dyDescent="0.55000000000000004">
      <c r="A1166" t="s">
        <v>879</v>
      </c>
      <c r="B1166">
        <v>1165</v>
      </c>
      <c r="C1166" t="s">
        <v>5784</v>
      </c>
      <c r="D1166" t="s">
        <v>5785</v>
      </c>
      <c r="E1166">
        <v>2</v>
      </c>
      <c r="F1166" t="s">
        <v>185</v>
      </c>
      <c r="G1166">
        <v>20030603</v>
      </c>
      <c r="H1166" t="s">
        <v>5786</v>
      </c>
      <c r="I1166" t="s">
        <v>3376</v>
      </c>
      <c r="J1166" t="s">
        <v>1834</v>
      </c>
      <c r="K1166" t="s">
        <v>72</v>
      </c>
      <c r="M1166" s="32">
        <f>IFERROR(IF($B1166="","",INDEX(所属情報!$E:$E,MATCH($A1166,所属情報!$A:$A,0))),"")</f>
        <v>490053</v>
      </c>
      <c r="N1166" s="175" t="str">
        <f t="shared" si="54"/>
        <v>藤野　大翔 (2)</v>
      </c>
      <c r="O1166" s="32" t="str">
        <f t="shared" si="55"/>
        <v>ﾌｼﾞﾉ ﾋﾛﾄ</v>
      </c>
      <c r="P1166" s="175" t="str">
        <f t="shared" si="56"/>
        <v>FUJINO Hiroto (03)</v>
      </c>
      <c r="Q1166" s="175" t="str">
        <f>IFERROR(IF($F1166="","",INDEX(リスト!$AL:$AL,MATCH($F1166,リスト!$AK:$AK,0))),"")</f>
        <v>30</v>
      </c>
      <c r="R1166" s="32" t="str">
        <f>IFERROR(IF($K1166="","",INDEX(リスト!$AO:$AO,MATCH($K1166,リスト!$AN:$AN,0))),"")</f>
        <v>JPN</v>
      </c>
      <c r="S1166" s="32" t="str">
        <f>IF($B1166="","",RIGHT($G1166*1000+100+COUNTIF($G$2:$G1166,$G1166),9))</f>
        <v>030603101</v>
      </c>
    </row>
    <row r="1167" spans="1:19" ht="18" customHeight="1" x14ac:dyDescent="0.55000000000000004">
      <c r="A1167" t="s">
        <v>879</v>
      </c>
      <c r="B1167">
        <v>1166</v>
      </c>
      <c r="C1167" t="s">
        <v>5787</v>
      </c>
      <c r="D1167" t="s">
        <v>5788</v>
      </c>
      <c r="E1167">
        <v>2</v>
      </c>
      <c r="F1167" t="s">
        <v>181</v>
      </c>
      <c r="G1167">
        <v>20030717</v>
      </c>
      <c r="H1167" t="s">
        <v>5789</v>
      </c>
      <c r="I1167" t="s">
        <v>4936</v>
      </c>
      <c r="J1167" t="s">
        <v>5790</v>
      </c>
      <c r="K1167" t="s">
        <v>72</v>
      </c>
      <c r="M1167" s="32">
        <f>IFERROR(IF($B1167="","",INDEX(所属情報!$E:$E,MATCH($A1167,所属情報!$A:$A,0))),"")</f>
        <v>490053</v>
      </c>
      <c r="N1167" s="175" t="str">
        <f t="shared" si="54"/>
        <v>西本　統士 (2)</v>
      </c>
      <c r="O1167" s="32" t="str">
        <f t="shared" si="55"/>
        <v>ﾆｼﾓﾄ ﾄｳｼﾞ</v>
      </c>
      <c r="P1167" s="175" t="str">
        <f t="shared" si="56"/>
        <v>NISHIMOTO Toji (03)</v>
      </c>
      <c r="Q1167" s="175" t="str">
        <f>IFERROR(IF($F1167="","",INDEX(リスト!$AL:$AL,MATCH($F1167,リスト!$AK:$AK,0))),"")</f>
        <v>29</v>
      </c>
      <c r="R1167" s="32" t="str">
        <f>IFERROR(IF($K1167="","",INDEX(リスト!$AO:$AO,MATCH($K1167,リスト!$AN:$AN,0))),"")</f>
        <v>JPN</v>
      </c>
      <c r="S1167" s="32" t="str">
        <f>IF($B1167="","",RIGHT($G1167*1000+100+COUNTIF($G$2:$G1167,$G1167),9))</f>
        <v>030717102</v>
      </c>
    </row>
    <row r="1168" spans="1:19" ht="18" customHeight="1" x14ac:dyDescent="0.55000000000000004">
      <c r="A1168" t="s">
        <v>879</v>
      </c>
      <c r="B1168">
        <v>1167</v>
      </c>
      <c r="C1168" t="s">
        <v>5791</v>
      </c>
      <c r="D1168" t="s">
        <v>5792</v>
      </c>
      <c r="E1168">
        <v>2</v>
      </c>
      <c r="F1168" t="s">
        <v>177</v>
      </c>
      <c r="G1168">
        <v>20030721</v>
      </c>
      <c r="H1168" t="s">
        <v>5793</v>
      </c>
      <c r="I1168" t="s">
        <v>5794</v>
      </c>
      <c r="J1168" t="s">
        <v>2347</v>
      </c>
      <c r="K1168" t="s">
        <v>72</v>
      </c>
      <c r="M1168" s="32">
        <f>IFERROR(IF($B1168="","",INDEX(所属情報!$E:$E,MATCH($A1168,所属情報!$A:$A,0))),"")</f>
        <v>490053</v>
      </c>
      <c r="N1168" s="175" t="str">
        <f t="shared" si="54"/>
        <v>藤川　亜都夢 (2)</v>
      </c>
      <c r="O1168" s="32" t="str">
        <f t="shared" si="55"/>
        <v>ﾌｼﾞｶﾜ ｱﾄﾑ</v>
      </c>
      <c r="P1168" s="175" t="str">
        <f t="shared" si="56"/>
        <v>FUJIKAWA Atomu (03)</v>
      </c>
      <c r="Q1168" s="175" t="str">
        <f>IFERROR(IF($F1168="","",INDEX(リスト!$AL:$AL,MATCH($F1168,リスト!$AK:$AK,0))),"")</f>
        <v>28</v>
      </c>
      <c r="R1168" s="32" t="str">
        <f>IFERROR(IF($K1168="","",INDEX(リスト!$AO:$AO,MATCH($K1168,リスト!$AN:$AN,0))),"")</f>
        <v>JPN</v>
      </c>
      <c r="S1168" s="32" t="str">
        <f>IF($B1168="","",RIGHT($G1168*1000+100+COUNTIF($G$2:$G1168,$G1168),9))</f>
        <v>030721102</v>
      </c>
    </row>
    <row r="1169" spans="1:19" ht="18" customHeight="1" x14ac:dyDescent="0.55000000000000004">
      <c r="A1169" t="s">
        <v>879</v>
      </c>
      <c r="B1169">
        <v>1168</v>
      </c>
      <c r="C1169" t="s">
        <v>5795</v>
      </c>
      <c r="D1169" t="s">
        <v>5796</v>
      </c>
      <c r="E1169">
        <v>2</v>
      </c>
      <c r="F1169" t="s">
        <v>245</v>
      </c>
      <c r="G1169">
        <v>20040220</v>
      </c>
      <c r="H1169" t="s">
        <v>5797</v>
      </c>
      <c r="I1169" t="s">
        <v>5798</v>
      </c>
      <c r="J1169" t="s">
        <v>1585</v>
      </c>
      <c r="K1169" t="s">
        <v>72</v>
      </c>
      <c r="M1169" s="32">
        <f>IFERROR(IF($B1169="","",INDEX(所属情報!$E:$E,MATCH($A1169,所属情報!$A:$A,0))),"")</f>
        <v>490053</v>
      </c>
      <c r="N1169" s="175" t="str">
        <f t="shared" si="54"/>
        <v>八重尾　鴻 (2)</v>
      </c>
      <c r="O1169" s="32" t="str">
        <f t="shared" si="55"/>
        <v>ﾔｴｵ ｺｳ</v>
      </c>
      <c r="P1169" s="175" t="str">
        <f t="shared" si="56"/>
        <v>YAEO Ko (04)</v>
      </c>
      <c r="Q1169" s="175" t="str">
        <f>IFERROR(IF($F1169="","",INDEX(リスト!$AL:$AL,MATCH($F1169,リスト!$AK:$AK,0))),"")</f>
        <v>45</v>
      </c>
      <c r="R1169" s="32" t="str">
        <f>IFERROR(IF($K1169="","",INDEX(リスト!$AO:$AO,MATCH($K1169,リスト!$AN:$AN,0))),"")</f>
        <v>JPN</v>
      </c>
      <c r="S1169" s="32" t="str">
        <f>IF($B1169="","",RIGHT($G1169*1000+100+COUNTIF($G$2:$G1169,$G1169),9))</f>
        <v>040220101</v>
      </c>
    </row>
    <row r="1170" spans="1:19" ht="18" customHeight="1" x14ac:dyDescent="0.55000000000000004">
      <c r="A1170" t="s">
        <v>1147</v>
      </c>
      <c r="B1170">
        <v>1169</v>
      </c>
      <c r="C1170" t="s">
        <v>5799</v>
      </c>
      <c r="D1170" t="s">
        <v>5800</v>
      </c>
      <c r="E1170">
        <v>4</v>
      </c>
      <c r="F1170" t="s">
        <v>185</v>
      </c>
      <c r="G1170">
        <v>20011119</v>
      </c>
      <c r="H1170" t="s">
        <v>5801</v>
      </c>
      <c r="I1170" t="s">
        <v>2834</v>
      </c>
      <c r="J1170" t="s">
        <v>3018</v>
      </c>
      <c r="K1170" t="s">
        <v>72</v>
      </c>
      <c r="M1170" s="32">
        <f>IFERROR(IF($B1170="","",INDEX(所属情報!$E:$E,MATCH($A1170,所属情報!$A:$A,0))),"")</f>
        <v>492604</v>
      </c>
      <c r="N1170" s="175" t="str">
        <f t="shared" si="54"/>
        <v>尾崎　圭亮 (4)</v>
      </c>
      <c r="O1170" s="32" t="str">
        <f t="shared" si="55"/>
        <v>ｵｻﾞｷ ｹｲｽｹ</v>
      </c>
      <c r="P1170" s="175" t="str">
        <f t="shared" si="56"/>
        <v>OZAKI Keisuke (01)</v>
      </c>
      <c r="Q1170" s="175" t="str">
        <f>IFERROR(IF($F1170="","",INDEX(リスト!$AL:$AL,MATCH($F1170,リスト!$AK:$AK,0))),"")</f>
        <v>30</v>
      </c>
      <c r="R1170" s="32" t="str">
        <f>IFERROR(IF($K1170="","",INDEX(リスト!$AO:$AO,MATCH($K1170,リスト!$AN:$AN,0))),"")</f>
        <v>JPN</v>
      </c>
      <c r="S1170" s="32" t="str">
        <f>IF($B1170="","",RIGHT($G1170*1000+100+COUNTIF($G$2:$G1170,$G1170),9))</f>
        <v>011119102</v>
      </c>
    </row>
    <row r="1171" spans="1:19" ht="18" customHeight="1" x14ac:dyDescent="0.55000000000000004">
      <c r="A1171" t="s">
        <v>1147</v>
      </c>
      <c r="B1171">
        <v>1170</v>
      </c>
      <c r="C1171" t="s">
        <v>5802</v>
      </c>
      <c r="D1171" t="s">
        <v>5803</v>
      </c>
      <c r="E1171">
        <v>4</v>
      </c>
      <c r="F1171" t="s">
        <v>169</v>
      </c>
      <c r="G1171">
        <v>20010919</v>
      </c>
      <c r="H1171" t="s">
        <v>5804</v>
      </c>
      <c r="I1171" t="s">
        <v>5805</v>
      </c>
      <c r="J1171" t="s">
        <v>3875</v>
      </c>
      <c r="K1171" t="s">
        <v>72</v>
      </c>
      <c r="M1171" s="32">
        <f>IFERROR(IF($B1171="","",INDEX(所属情報!$E:$E,MATCH($A1171,所属情報!$A:$A,0))),"")</f>
        <v>492604</v>
      </c>
      <c r="N1171" s="175" t="str">
        <f t="shared" si="54"/>
        <v>九野　耀太 (4)</v>
      </c>
      <c r="O1171" s="32" t="str">
        <f t="shared" si="55"/>
        <v>ｸﾉ ﾖｳﾀ</v>
      </c>
      <c r="P1171" s="175" t="str">
        <f t="shared" si="56"/>
        <v>KUNO Yota (01)</v>
      </c>
      <c r="Q1171" s="175" t="str">
        <f>IFERROR(IF($F1171="","",INDEX(リスト!$AL:$AL,MATCH($F1171,リスト!$AK:$AK,0))),"")</f>
        <v>26</v>
      </c>
      <c r="R1171" s="32" t="str">
        <f>IFERROR(IF($K1171="","",INDEX(リスト!$AO:$AO,MATCH($K1171,リスト!$AN:$AN,0))),"")</f>
        <v>JPN</v>
      </c>
      <c r="S1171" s="32" t="str">
        <f>IF($B1171="","",RIGHT($G1171*1000+100+COUNTIF($G$2:$G1171,$G1171),9))</f>
        <v>010919101</v>
      </c>
    </row>
    <row r="1172" spans="1:19" ht="18" customHeight="1" x14ac:dyDescent="0.55000000000000004">
      <c r="A1172" t="s">
        <v>1147</v>
      </c>
      <c r="B1172">
        <v>1171</v>
      </c>
      <c r="C1172" t="s">
        <v>5806</v>
      </c>
      <c r="D1172" t="s">
        <v>5807</v>
      </c>
      <c r="E1172">
        <v>4</v>
      </c>
      <c r="F1172" t="s">
        <v>185</v>
      </c>
      <c r="G1172">
        <v>20010403</v>
      </c>
      <c r="H1172" t="s">
        <v>5808</v>
      </c>
      <c r="I1172" t="s">
        <v>5809</v>
      </c>
      <c r="J1172" t="s">
        <v>2156</v>
      </c>
      <c r="K1172" t="s">
        <v>72</v>
      </c>
      <c r="M1172" s="32">
        <f>IFERROR(IF($B1172="","",INDEX(所属情報!$E:$E,MATCH($A1172,所属情報!$A:$A,0))),"")</f>
        <v>492604</v>
      </c>
      <c r="N1172" s="175" t="str">
        <f t="shared" si="54"/>
        <v>小久保　星音 (4)</v>
      </c>
      <c r="O1172" s="32" t="str">
        <f t="shared" si="55"/>
        <v>ｺｸﾎﾞ ｼｵﾝ</v>
      </c>
      <c r="P1172" s="175" t="str">
        <f t="shared" si="56"/>
        <v>KOKUBO Shion (01)</v>
      </c>
      <c r="Q1172" s="175" t="str">
        <f>IFERROR(IF($F1172="","",INDEX(リスト!$AL:$AL,MATCH($F1172,リスト!$AK:$AK,0))),"")</f>
        <v>30</v>
      </c>
      <c r="R1172" s="32" t="str">
        <f>IFERROR(IF($K1172="","",INDEX(リスト!$AO:$AO,MATCH($K1172,リスト!$AN:$AN,0))),"")</f>
        <v>JPN</v>
      </c>
      <c r="S1172" s="32" t="str">
        <f>IF($B1172="","",RIGHT($G1172*1000+100+COUNTIF($G$2:$G1172,$G1172),9))</f>
        <v>010403102</v>
      </c>
    </row>
    <row r="1173" spans="1:19" ht="18" customHeight="1" x14ac:dyDescent="0.55000000000000004">
      <c r="A1173" t="s">
        <v>1147</v>
      </c>
      <c r="B1173">
        <v>1172</v>
      </c>
      <c r="C1173" t="s">
        <v>5810</v>
      </c>
      <c r="D1173" t="s">
        <v>5811</v>
      </c>
      <c r="E1173">
        <v>4</v>
      </c>
      <c r="F1173" t="s">
        <v>169</v>
      </c>
      <c r="G1173">
        <v>20010925</v>
      </c>
      <c r="H1173" t="s">
        <v>5812</v>
      </c>
      <c r="I1173" t="s">
        <v>5813</v>
      </c>
      <c r="J1173" t="s">
        <v>1471</v>
      </c>
      <c r="K1173" t="s">
        <v>72</v>
      </c>
      <c r="M1173" s="32">
        <f>IFERROR(IF($B1173="","",INDEX(所属情報!$E:$E,MATCH($A1173,所属情報!$A:$A,0))),"")</f>
        <v>492604</v>
      </c>
      <c r="N1173" s="175" t="str">
        <f t="shared" si="54"/>
        <v>多賀井　悠斗 (4)</v>
      </c>
      <c r="O1173" s="32" t="str">
        <f t="shared" si="55"/>
        <v>ﾀｶﾞｲ ﾕｳﾄ</v>
      </c>
      <c r="P1173" s="175" t="str">
        <f t="shared" si="56"/>
        <v>TAGAI Yuto (01)</v>
      </c>
      <c r="Q1173" s="175" t="str">
        <f>IFERROR(IF($F1173="","",INDEX(リスト!$AL:$AL,MATCH($F1173,リスト!$AK:$AK,0))),"")</f>
        <v>26</v>
      </c>
      <c r="R1173" s="32" t="str">
        <f>IFERROR(IF($K1173="","",INDEX(リスト!$AO:$AO,MATCH($K1173,リスト!$AN:$AN,0))),"")</f>
        <v>JPN</v>
      </c>
      <c r="S1173" s="32" t="str">
        <f>IF($B1173="","",RIGHT($G1173*1000+100+COUNTIF($G$2:$G1173,$G1173),9))</f>
        <v>010925101</v>
      </c>
    </row>
    <row r="1174" spans="1:19" ht="18" customHeight="1" x14ac:dyDescent="0.55000000000000004">
      <c r="A1174" t="s">
        <v>1147</v>
      </c>
      <c r="B1174">
        <v>1173</v>
      </c>
      <c r="C1174" t="s">
        <v>5814</v>
      </c>
      <c r="D1174" t="s">
        <v>5815</v>
      </c>
      <c r="E1174">
        <v>4</v>
      </c>
      <c r="F1174" t="s">
        <v>181</v>
      </c>
      <c r="G1174">
        <v>20010522</v>
      </c>
      <c r="H1174" t="s">
        <v>5816</v>
      </c>
      <c r="I1174" t="s">
        <v>1222</v>
      </c>
      <c r="J1174" t="s">
        <v>5817</v>
      </c>
      <c r="K1174" t="s">
        <v>72</v>
      </c>
      <c r="M1174" s="32">
        <f>IFERROR(IF($B1174="","",INDEX(所属情報!$E:$E,MATCH($A1174,所属情報!$A:$A,0))),"")</f>
        <v>492604</v>
      </c>
      <c r="N1174" s="175" t="str">
        <f t="shared" si="54"/>
        <v>田中　夢人 (4)</v>
      </c>
      <c r="O1174" s="32" t="str">
        <f t="shared" si="55"/>
        <v>ﾀﾅｶ ﾑｳﾄ</v>
      </c>
      <c r="P1174" s="175" t="str">
        <f t="shared" si="56"/>
        <v>TANAKA Muto (01)</v>
      </c>
      <c r="Q1174" s="175" t="str">
        <f>IFERROR(IF($F1174="","",INDEX(リスト!$AL:$AL,MATCH($F1174,リスト!$AK:$AK,0))),"")</f>
        <v>29</v>
      </c>
      <c r="R1174" s="32" t="str">
        <f>IFERROR(IF($K1174="","",INDEX(リスト!$AO:$AO,MATCH($K1174,リスト!$AN:$AN,0))),"")</f>
        <v>JPN</v>
      </c>
      <c r="S1174" s="32" t="str">
        <f>IF($B1174="","",RIGHT($G1174*1000+100+COUNTIF($G$2:$G1174,$G1174),9))</f>
        <v>010522103</v>
      </c>
    </row>
    <row r="1175" spans="1:19" ht="18" customHeight="1" x14ac:dyDescent="0.55000000000000004">
      <c r="A1175" t="s">
        <v>1147</v>
      </c>
      <c r="B1175">
        <v>1174</v>
      </c>
      <c r="C1175" t="s">
        <v>5818</v>
      </c>
      <c r="D1175" t="s">
        <v>5819</v>
      </c>
      <c r="E1175">
        <v>4</v>
      </c>
      <c r="F1175" t="s">
        <v>169</v>
      </c>
      <c r="G1175">
        <v>20011203</v>
      </c>
      <c r="H1175" t="s">
        <v>5820</v>
      </c>
      <c r="I1175" t="s">
        <v>5821</v>
      </c>
      <c r="J1175" t="s">
        <v>5822</v>
      </c>
      <c r="K1175" t="s">
        <v>72</v>
      </c>
      <c r="M1175" s="32">
        <f>IFERROR(IF($B1175="","",INDEX(所属情報!$E:$E,MATCH($A1175,所属情報!$A:$A,0))),"")</f>
        <v>492604</v>
      </c>
      <c r="N1175" s="175" t="str">
        <f t="shared" si="54"/>
        <v>土肥　茂樹 (4)</v>
      </c>
      <c r="O1175" s="32" t="str">
        <f t="shared" si="55"/>
        <v>ﾄﾞﾋ ｼｹﾞｷ</v>
      </c>
      <c r="P1175" s="175" t="str">
        <f t="shared" si="56"/>
        <v>DOHI Shigeki (01)</v>
      </c>
      <c r="Q1175" s="175" t="str">
        <f>IFERROR(IF($F1175="","",INDEX(リスト!$AL:$AL,MATCH($F1175,リスト!$AK:$AK,0))),"")</f>
        <v>26</v>
      </c>
      <c r="R1175" s="32" t="str">
        <f>IFERROR(IF($K1175="","",INDEX(リスト!$AO:$AO,MATCH($K1175,リスト!$AN:$AN,0))),"")</f>
        <v>JPN</v>
      </c>
      <c r="S1175" s="32" t="str">
        <f>IF($B1175="","",RIGHT($G1175*1000+100+COUNTIF($G$2:$G1175,$G1175),9))</f>
        <v>011203101</v>
      </c>
    </row>
    <row r="1176" spans="1:19" ht="18" customHeight="1" x14ac:dyDescent="0.55000000000000004">
      <c r="A1176" t="s">
        <v>1147</v>
      </c>
      <c r="B1176">
        <v>1175</v>
      </c>
      <c r="C1176" t="s">
        <v>5823</v>
      </c>
      <c r="D1176" t="s">
        <v>5824</v>
      </c>
      <c r="E1176">
        <v>4</v>
      </c>
      <c r="F1176" t="s">
        <v>169</v>
      </c>
      <c r="G1176">
        <v>20020401</v>
      </c>
      <c r="H1176" t="s">
        <v>5825</v>
      </c>
      <c r="I1176" t="s">
        <v>5120</v>
      </c>
      <c r="J1176" t="s">
        <v>1756</v>
      </c>
      <c r="K1176" t="s">
        <v>72</v>
      </c>
      <c r="M1176" s="32">
        <f>IFERROR(IF($B1176="","",INDEX(所属情報!$E:$E,MATCH($A1176,所属情報!$A:$A,0))),"")</f>
        <v>492604</v>
      </c>
      <c r="N1176" s="175" t="str">
        <f t="shared" si="54"/>
        <v>永井　友也 (4)</v>
      </c>
      <c r="O1176" s="32" t="str">
        <f t="shared" si="55"/>
        <v>ﾅｶﾞｲ ﾄﾓﾔ</v>
      </c>
      <c r="P1176" s="175" t="str">
        <f t="shared" si="56"/>
        <v>NAGAI Tomoya (02)</v>
      </c>
      <c r="Q1176" s="175" t="str">
        <f>IFERROR(IF($F1176="","",INDEX(リスト!$AL:$AL,MATCH($F1176,リスト!$AK:$AK,0))),"")</f>
        <v>26</v>
      </c>
      <c r="R1176" s="32" t="str">
        <f>IFERROR(IF($K1176="","",INDEX(リスト!$AO:$AO,MATCH($K1176,リスト!$AN:$AN,0))),"")</f>
        <v>JPN</v>
      </c>
      <c r="S1176" s="32" t="str">
        <f>IF($B1176="","",RIGHT($G1176*1000+100+COUNTIF($G$2:$G1176,$G1176),9))</f>
        <v>020401102</v>
      </c>
    </row>
    <row r="1177" spans="1:19" ht="18" customHeight="1" x14ac:dyDescent="0.55000000000000004">
      <c r="A1177" t="s">
        <v>1147</v>
      </c>
      <c r="B1177">
        <v>1176</v>
      </c>
      <c r="C1177" t="s">
        <v>5826</v>
      </c>
      <c r="D1177" t="s">
        <v>5827</v>
      </c>
      <c r="E1177">
        <v>4</v>
      </c>
      <c r="F1177" t="s">
        <v>5828</v>
      </c>
      <c r="G1177">
        <v>20010901</v>
      </c>
      <c r="H1177" t="s">
        <v>5829</v>
      </c>
      <c r="I1177" t="s">
        <v>5830</v>
      </c>
      <c r="J1177" t="s">
        <v>2328</v>
      </c>
      <c r="K1177" t="s">
        <v>72</v>
      </c>
      <c r="M1177" s="32">
        <f>IFERROR(IF($B1177="","",INDEX(所属情報!$E:$E,MATCH($A1177,所属情報!$A:$A,0))),"")</f>
        <v>492604</v>
      </c>
      <c r="N1177" s="175" t="str">
        <f t="shared" si="54"/>
        <v>西芝　燎哉 (4)</v>
      </c>
      <c r="O1177" s="32" t="str">
        <f t="shared" si="55"/>
        <v>ﾆｼｼﾊﾞ ﾘｮｳﾔ</v>
      </c>
      <c r="P1177" s="175" t="str">
        <f t="shared" si="56"/>
        <v>NISHISHIBA Ryoya (01)</v>
      </c>
      <c r="Q1177" s="175" t="str">
        <f>IFERROR(IF($F1177="","",INDEX(リスト!$AL:$AL,MATCH($F1177,リスト!$AK:$AK,0))),"")</f>
        <v>49</v>
      </c>
      <c r="R1177" s="32" t="str">
        <f>IFERROR(IF($K1177="","",INDEX(リスト!$AO:$AO,MATCH($K1177,リスト!$AN:$AN,0))),"")</f>
        <v>JPN</v>
      </c>
      <c r="S1177" s="32" t="str">
        <f>IF($B1177="","",RIGHT($G1177*1000+100+COUNTIF($G$2:$G1177,$G1177),9))</f>
        <v>010901101</v>
      </c>
    </row>
    <row r="1178" spans="1:19" ht="18" customHeight="1" x14ac:dyDescent="0.55000000000000004">
      <c r="A1178" t="s">
        <v>1147</v>
      </c>
      <c r="B1178">
        <v>1177</v>
      </c>
      <c r="C1178" t="s">
        <v>5831</v>
      </c>
      <c r="D1178" t="s">
        <v>5832</v>
      </c>
      <c r="E1178">
        <v>4</v>
      </c>
      <c r="F1178" t="s">
        <v>185</v>
      </c>
      <c r="G1178">
        <v>20020127</v>
      </c>
      <c r="H1178" t="s">
        <v>5833</v>
      </c>
      <c r="I1178" t="s">
        <v>5834</v>
      </c>
      <c r="J1178" t="s">
        <v>1410</v>
      </c>
      <c r="K1178" t="s">
        <v>72</v>
      </c>
      <c r="M1178" s="32">
        <f>IFERROR(IF($B1178="","",INDEX(所属情報!$E:$E,MATCH($A1178,所属情報!$A:$A,0))),"")</f>
        <v>492604</v>
      </c>
      <c r="N1178" s="175" t="str">
        <f t="shared" si="54"/>
        <v>西谷　太一 (4)</v>
      </c>
      <c r="O1178" s="32" t="str">
        <f t="shared" si="55"/>
        <v>ﾆｼﾀﾆ ﾀｲﾁ</v>
      </c>
      <c r="P1178" s="175" t="str">
        <f t="shared" si="56"/>
        <v>NISHITANI Taichi (02)</v>
      </c>
      <c r="Q1178" s="175" t="str">
        <f>IFERROR(IF($F1178="","",INDEX(リスト!$AL:$AL,MATCH($F1178,リスト!$AK:$AK,0))),"")</f>
        <v>30</v>
      </c>
      <c r="R1178" s="32" t="str">
        <f>IFERROR(IF($K1178="","",INDEX(リスト!$AO:$AO,MATCH($K1178,リスト!$AN:$AN,0))),"")</f>
        <v>JPN</v>
      </c>
      <c r="S1178" s="32" t="str">
        <f>IF($B1178="","",RIGHT($G1178*1000+100+COUNTIF($G$2:$G1178,$G1178),9))</f>
        <v>020127101</v>
      </c>
    </row>
    <row r="1179" spans="1:19" ht="18" customHeight="1" x14ac:dyDescent="0.55000000000000004">
      <c r="A1179" t="s">
        <v>1147</v>
      </c>
      <c r="B1179">
        <v>1178</v>
      </c>
      <c r="C1179" t="s">
        <v>5835</v>
      </c>
      <c r="D1179" t="s">
        <v>5836</v>
      </c>
      <c r="E1179">
        <v>3</v>
      </c>
      <c r="F1179" t="s">
        <v>169</v>
      </c>
      <c r="G1179">
        <v>20021007</v>
      </c>
      <c r="H1179" t="s">
        <v>5837</v>
      </c>
      <c r="I1179" t="s">
        <v>1216</v>
      </c>
      <c r="J1179" t="s">
        <v>3913</v>
      </c>
      <c r="K1179" t="s">
        <v>72</v>
      </c>
      <c r="M1179" s="32">
        <f>IFERROR(IF($B1179="","",INDEX(所属情報!$E:$E,MATCH($A1179,所属情報!$A:$A,0))),"")</f>
        <v>492604</v>
      </c>
      <c r="N1179" s="175" t="str">
        <f t="shared" si="54"/>
        <v>岡田　大典 (3)</v>
      </c>
      <c r="O1179" s="32" t="str">
        <f t="shared" si="55"/>
        <v>ｵｶﾀﾞ ﾀﾞｲｽｹ</v>
      </c>
      <c r="P1179" s="175" t="str">
        <f t="shared" si="56"/>
        <v>OKADA Daisuke (02)</v>
      </c>
      <c r="Q1179" s="175" t="str">
        <f>IFERROR(IF($F1179="","",INDEX(リスト!$AL:$AL,MATCH($F1179,リスト!$AK:$AK,0))),"")</f>
        <v>26</v>
      </c>
      <c r="R1179" s="32" t="str">
        <f>IFERROR(IF($K1179="","",INDEX(リスト!$AO:$AO,MATCH($K1179,リスト!$AN:$AN,0))),"")</f>
        <v>JPN</v>
      </c>
      <c r="S1179" s="32" t="str">
        <f>IF($B1179="","",RIGHT($G1179*1000+100+COUNTIF($G$2:$G1179,$G1179),9))</f>
        <v>021007102</v>
      </c>
    </row>
    <row r="1180" spans="1:19" ht="18" customHeight="1" x14ac:dyDescent="0.55000000000000004">
      <c r="A1180" t="s">
        <v>1147</v>
      </c>
      <c r="B1180">
        <v>1179</v>
      </c>
      <c r="C1180" t="s">
        <v>5838</v>
      </c>
      <c r="D1180" t="s">
        <v>5839</v>
      </c>
      <c r="E1180">
        <v>3</v>
      </c>
      <c r="F1180" t="s">
        <v>169</v>
      </c>
      <c r="G1180">
        <v>20021112</v>
      </c>
      <c r="H1180" t="s">
        <v>5840</v>
      </c>
      <c r="I1180" t="s">
        <v>4802</v>
      </c>
      <c r="J1180" t="s">
        <v>1810</v>
      </c>
      <c r="K1180" t="s">
        <v>72</v>
      </c>
      <c r="M1180" s="32">
        <f>IFERROR(IF($B1180="","",INDEX(所属情報!$E:$E,MATCH($A1180,所属情報!$A:$A,0))),"")</f>
        <v>492604</v>
      </c>
      <c r="N1180" s="175" t="str">
        <f t="shared" si="54"/>
        <v>川瀬　翔大 (3)</v>
      </c>
      <c r="O1180" s="32" t="str">
        <f t="shared" si="55"/>
        <v>ｶﾜｾ ｼｮｳﾀ</v>
      </c>
      <c r="P1180" s="175" t="str">
        <f t="shared" si="56"/>
        <v>KAWASE Shota (02)</v>
      </c>
      <c r="Q1180" s="175" t="str">
        <f>IFERROR(IF($F1180="","",INDEX(リスト!$AL:$AL,MATCH($F1180,リスト!$AK:$AK,0))),"")</f>
        <v>26</v>
      </c>
      <c r="R1180" s="32" t="str">
        <f>IFERROR(IF($K1180="","",INDEX(リスト!$AO:$AO,MATCH($K1180,リスト!$AN:$AN,0))),"")</f>
        <v>JPN</v>
      </c>
      <c r="S1180" s="32" t="str">
        <f>IF($B1180="","",RIGHT($G1180*1000+100+COUNTIF($G$2:$G1180,$G1180),9))</f>
        <v>021112101</v>
      </c>
    </row>
    <row r="1181" spans="1:19" ht="18" customHeight="1" x14ac:dyDescent="0.55000000000000004">
      <c r="A1181" t="s">
        <v>1147</v>
      </c>
      <c r="B1181">
        <v>1180</v>
      </c>
      <c r="C1181" t="s">
        <v>5841</v>
      </c>
      <c r="D1181" t="s">
        <v>5842</v>
      </c>
      <c r="E1181">
        <v>3</v>
      </c>
      <c r="F1181" t="s">
        <v>173</v>
      </c>
      <c r="G1181">
        <v>20030121</v>
      </c>
      <c r="H1181" t="s">
        <v>5843</v>
      </c>
      <c r="I1181" t="s">
        <v>5844</v>
      </c>
      <c r="J1181" t="s">
        <v>1760</v>
      </c>
      <c r="K1181" t="s">
        <v>72</v>
      </c>
      <c r="M1181" s="32">
        <f>IFERROR(IF($B1181="","",INDEX(所属情報!$E:$E,MATCH($A1181,所属情報!$A:$A,0))),"")</f>
        <v>492604</v>
      </c>
      <c r="N1181" s="175" t="str">
        <f t="shared" si="54"/>
        <v>草垣　涼太 (3)</v>
      </c>
      <c r="O1181" s="32" t="str">
        <f t="shared" si="55"/>
        <v>ｸｻｶﾞｷ ﾘｮｳﾀ</v>
      </c>
      <c r="P1181" s="175" t="str">
        <f t="shared" si="56"/>
        <v>KUSAGAKI Ryota (03)</v>
      </c>
      <c r="Q1181" s="175" t="str">
        <f>IFERROR(IF($F1181="","",INDEX(リスト!$AL:$AL,MATCH($F1181,リスト!$AK:$AK,0))),"")</f>
        <v>27</v>
      </c>
      <c r="R1181" s="32" t="str">
        <f>IFERROR(IF($K1181="","",INDEX(リスト!$AO:$AO,MATCH($K1181,リスト!$AN:$AN,0))),"")</f>
        <v>JPN</v>
      </c>
      <c r="S1181" s="32" t="str">
        <f>IF($B1181="","",RIGHT($G1181*1000+100+COUNTIF($G$2:$G1181,$G1181),9))</f>
        <v>030121102</v>
      </c>
    </row>
    <row r="1182" spans="1:19" ht="18" customHeight="1" x14ac:dyDescent="0.55000000000000004">
      <c r="A1182" t="s">
        <v>1147</v>
      </c>
      <c r="B1182">
        <v>1181</v>
      </c>
      <c r="C1182" t="s">
        <v>5845</v>
      </c>
      <c r="D1182" t="s">
        <v>5846</v>
      </c>
      <c r="E1182">
        <v>3</v>
      </c>
      <c r="F1182" t="s">
        <v>177</v>
      </c>
      <c r="G1182">
        <v>20021118</v>
      </c>
      <c r="H1182" t="s">
        <v>5847</v>
      </c>
      <c r="I1182" t="s">
        <v>2213</v>
      </c>
      <c r="J1182" t="s">
        <v>1904</v>
      </c>
      <c r="K1182" t="s">
        <v>72</v>
      </c>
      <c r="M1182" s="32">
        <f>IFERROR(IF($B1182="","",INDEX(所属情報!$E:$E,MATCH($A1182,所属情報!$A:$A,0))),"")</f>
        <v>492604</v>
      </c>
      <c r="N1182" s="175" t="str">
        <f t="shared" si="54"/>
        <v>櫻井　清剛 (3)</v>
      </c>
      <c r="O1182" s="32" t="str">
        <f t="shared" si="55"/>
        <v>ｻｸﾗｲ ｷﾖﾀｶ</v>
      </c>
      <c r="P1182" s="175" t="str">
        <f t="shared" si="56"/>
        <v>SAKURAI Kiyotaka (02)</v>
      </c>
      <c r="Q1182" s="175" t="str">
        <f>IFERROR(IF($F1182="","",INDEX(リスト!$AL:$AL,MATCH($F1182,リスト!$AK:$AK,0))),"")</f>
        <v>28</v>
      </c>
      <c r="R1182" s="32" t="str">
        <f>IFERROR(IF($K1182="","",INDEX(リスト!$AO:$AO,MATCH($K1182,リスト!$AN:$AN,0))),"")</f>
        <v>JPN</v>
      </c>
      <c r="S1182" s="32" t="str">
        <f>IF($B1182="","",RIGHT($G1182*1000+100+COUNTIF($G$2:$G1182,$G1182),9))</f>
        <v>021118102</v>
      </c>
    </row>
    <row r="1183" spans="1:19" ht="18" customHeight="1" x14ac:dyDescent="0.55000000000000004">
      <c r="A1183" t="s">
        <v>1147</v>
      </c>
      <c r="B1183">
        <v>1182</v>
      </c>
      <c r="C1183" t="s">
        <v>5848</v>
      </c>
      <c r="D1183" t="s">
        <v>5849</v>
      </c>
      <c r="E1183">
        <v>3</v>
      </c>
      <c r="F1183" t="s">
        <v>169</v>
      </c>
      <c r="G1183">
        <v>20021231</v>
      </c>
      <c r="H1183" t="s">
        <v>5850</v>
      </c>
      <c r="I1183" t="s">
        <v>2838</v>
      </c>
      <c r="J1183" t="s">
        <v>1938</v>
      </c>
      <c r="K1183" t="s">
        <v>72</v>
      </c>
      <c r="M1183" s="32">
        <f>IFERROR(IF($B1183="","",INDEX(所属情報!$E:$E,MATCH($A1183,所属情報!$A:$A,0))),"")</f>
        <v>492604</v>
      </c>
      <c r="N1183" s="175" t="str">
        <f t="shared" si="54"/>
        <v>関　裕大 (3)</v>
      </c>
      <c r="O1183" s="32" t="str">
        <f t="shared" si="55"/>
        <v>ｾｷ ﾕｳﾀﾞｲ</v>
      </c>
      <c r="P1183" s="175" t="str">
        <f t="shared" si="56"/>
        <v>SEKI Yudai (02)</v>
      </c>
      <c r="Q1183" s="175" t="str">
        <f>IFERROR(IF($F1183="","",INDEX(リスト!$AL:$AL,MATCH($F1183,リスト!$AK:$AK,0))),"")</f>
        <v>26</v>
      </c>
      <c r="R1183" s="32" t="str">
        <f>IFERROR(IF($K1183="","",INDEX(リスト!$AO:$AO,MATCH($K1183,リスト!$AN:$AN,0))),"")</f>
        <v>JPN</v>
      </c>
      <c r="S1183" s="32" t="str">
        <f>IF($B1183="","",RIGHT($G1183*1000+100+COUNTIF($G$2:$G1183,$G1183),9))</f>
        <v>021231101</v>
      </c>
    </row>
    <row r="1184" spans="1:19" ht="18" customHeight="1" x14ac:dyDescent="0.55000000000000004">
      <c r="A1184" t="s">
        <v>1147</v>
      </c>
      <c r="B1184">
        <v>1183</v>
      </c>
      <c r="C1184" t="s">
        <v>5851</v>
      </c>
      <c r="D1184" t="s">
        <v>5852</v>
      </c>
      <c r="E1184">
        <v>3</v>
      </c>
      <c r="F1184" t="s">
        <v>173</v>
      </c>
      <c r="G1184">
        <v>20020606</v>
      </c>
      <c r="H1184" t="s">
        <v>5853</v>
      </c>
      <c r="I1184" t="s">
        <v>5854</v>
      </c>
      <c r="J1184" t="s">
        <v>1618</v>
      </c>
      <c r="K1184" t="s">
        <v>72</v>
      </c>
      <c r="M1184" s="32">
        <f>IFERROR(IF($B1184="","",INDEX(所属情報!$E:$E,MATCH($A1184,所属情報!$A:$A,0))),"")</f>
        <v>492604</v>
      </c>
      <c r="N1184" s="175" t="str">
        <f t="shared" si="54"/>
        <v>田上　凌真 (3)</v>
      </c>
      <c r="O1184" s="32" t="str">
        <f t="shared" si="55"/>
        <v>ﾀﾉｳｴ ﾘｮｳﾏ</v>
      </c>
      <c r="P1184" s="175" t="str">
        <f t="shared" si="56"/>
        <v>TANOUE Ryoma (02)</v>
      </c>
      <c r="Q1184" s="175" t="str">
        <f>IFERROR(IF($F1184="","",INDEX(リスト!$AL:$AL,MATCH($F1184,リスト!$AK:$AK,0))),"")</f>
        <v>27</v>
      </c>
      <c r="R1184" s="32" t="str">
        <f>IFERROR(IF($K1184="","",INDEX(リスト!$AO:$AO,MATCH($K1184,リスト!$AN:$AN,0))),"")</f>
        <v>JPN</v>
      </c>
      <c r="S1184" s="32" t="str">
        <f>IF($B1184="","",RIGHT($G1184*1000+100+COUNTIF($G$2:$G1184,$G1184),9))</f>
        <v>020606101</v>
      </c>
    </row>
    <row r="1185" spans="1:19" ht="18" customHeight="1" x14ac:dyDescent="0.55000000000000004">
      <c r="A1185" t="s">
        <v>1147</v>
      </c>
      <c r="B1185">
        <v>1184</v>
      </c>
      <c r="C1185" t="s">
        <v>5855</v>
      </c>
      <c r="D1185" t="s">
        <v>5856</v>
      </c>
      <c r="E1185">
        <v>3</v>
      </c>
      <c r="F1185" t="s">
        <v>165</v>
      </c>
      <c r="G1185">
        <v>20020826</v>
      </c>
      <c r="H1185" t="s">
        <v>5857</v>
      </c>
      <c r="I1185" t="s">
        <v>1475</v>
      </c>
      <c r="J1185" t="s">
        <v>2472</v>
      </c>
      <c r="K1185" t="s">
        <v>72</v>
      </c>
      <c r="M1185" s="32">
        <f>IFERROR(IF($B1185="","",INDEX(所属情報!$E:$E,MATCH($A1185,所属情報!$A:$A,0))),"")</f>
        <v>492604</v>
      </c>
      <c r="N1185" s="175" t="str">
        <f t="shared" si="54"/>
        <v>中井　歩夢 (3)</v>
      </c>
      <c r="O1185" s="32" t="str">
        <f t="shared" si="55"/>
        <v>ﾅｶｲ ｱﾕﾑ</v>
      </c>
      <c r="P1185" s="175" t="str">
        <f t="shared" si="56"/>
        <v>NAKAI Ayumu (02)</v>
      </c>
      <c r="Q1185" s="175" t="str">
        <f>IFERROR(IF($F1185="","",INDEX(リスト!$AL:$AL,MATCH($F1185,リスト!$AK:$AK,0))),"")</f>
        <v>25</v>
      </c>
      <c r="R1185" s="32" t="str">
        <f>IFERROR(IF($K1185="","",INDEX(リスト!$AO:$AO,MATCH($K1185,リスト!$AN:$AN,0))),"")</f>
        <v>JPN</v>
      </c>
      <c r="S1185" s="32" t="str">
        <f>IF($B1185="","",RIGHT($G1185*1000+100+COUNTIF($G$2:$G1185,$G1185),9))</f>
        <v>020826102</v>
      </c>
    </row>
    <row r="1186" spans="1:19" ht="18" customHeight="1" x14ac:dyDescent="0.55000000000000004">
      <c r="A1186" t="s">
        <v>1147</v>
      </c>
      <c r="B1186">
        <v>1185</v>
      </c>
      <c r="C1186" t="s">
        <v>5858</v>
      </c>
      <c r="D1186" t="s">
        <v>5859</v>
      </c>
      <c r="E1186">
        <v>3</v>
      </c>
      <c r="F1186" t="s">
        <v>221</v>
      </c>
      <c r="G1186">
        <v>20030105</v>
      </c>
      <c r="H1186" t="s">
        <v>5860</v>
      </c>
      <c r="I1186" t="s">
        <v>5861</v>
      </c>
      <c r="J1186" t="s">
        <v>1947</v>
      </c>
      <c r="K1186" t="s">
        <v>72</v>
      </c>
      <c r="M1186" s="32">
        <f>IFERROR(IF($B1186="","",INDEX(所属情報!$E:$E,MATCH($A1186,所属情報!$A:$A,0))),"")</f>
        <v>492604</v>
      </c>
      <c r="N1186" s="175" t="str">
        <f t="shared" si="54"/>
        <v>早津　光 (3)</v>
      </c>
      <c r="O1186" s="32" t="str">
        <f t="shared" si="55"/>
        <v>ﾊﾔﾂ ﾋｶﾙ</v>
      </c>
      <c r="P1186" s="175" t="str">
        <f t="shared" si="56"/>
        <v>HAYATSU Hikaru (03)</v>
      </c>
      <c r="Q1186" s="175" t="str">
        <f>IFERROR(IF($F1186="","",INDEX(リスト!$AL:$AL,MATCH($F1186,リスト!$AK:$AK,0))),"")</f>
        <v>39</v>
      </c>
      <c r="R1186" s="32" t="str">
        <f>IFERROR(IF($K1186="","",INDEX(リスト!$AO:$AO,MATCH($K1186,リスト!$AN:$AN,0))),"")</f>
        <v>JPN</v>
      </c>
      <c r="S1186" s="32" t="str">
        <f>IF($B1186="","",RIGHT($G1186*1000+100+COUNTIF($G$2:$G1186,$G1186),9))</f>
        <v>030105103</v>
      </c>
    </row>
    <row r="1187" spans="1:19" ht="18" customHeight="1" x14ac:dyDescent="0.55000000000000004">
      <c r="A1187" t="s">
        <v>1147</v>
      </c>
      <c r="B1187">
        <v>1186</v>
      </c>
      <c r="C1187" t="s">
        <v>5862</v>
      </c>
      <c r="D1187" t="s">
        <v>5863</v>
      </c>
      <c r="E1187">
        <v>3</v>
      </c>
      <c r="F1187" t="s">
        <v>173</v>
      </c>
      <c r="G1187">
        <v>20020430</v>
      </c>
      <c r="H1187" t="s">
        <v>5864</v>
      </c>
      <c r="I1187" t="s">
        <v>5865</v>
      </c>
      <c r="J1187" t="s">
        <v>2957</v>
      </c>
      <c r="K1187" t="s">
        <v>72</v>
      </c>
      <c r="M1187" s="32">
        <f>IFERROR(IF($B1187="","",INDEX(所属情報!$E:$E,MATCH($A1187,所属情報!$A:$A,0))),"")</f>
        <v>492604</v>
      </c>
      <c r="N1187" s="175" t="str">
        <f t="shared" si="54"/>
        <v>兵頭　拓真 (3)</v>
      </c>
      <c r="O1187" s="32" t="str">
        <f t="shared" si="55"/>
        <v>ﾋｮｳﾄﾞｳ ﾀｸﾏ</v>
      </c>
      <c r="P1187" s="175" t="str">
        <f t="shared" si="56"/>
        <v>HYODO Takuma (02)</v>
      </c>
      <c r="Q1187" s="175" t="str">
        <f>IFERROR(IF($F1187="","",INDEX(リスト!$AL:$AL,MATCH($F1187,リスト!$AK:$AK,0))),"")</f>
        <v>27</v>
      </c>
      <c r="R1187" s="32" t="str">
        <f>IFERROR(IF($K1187="","",INDEX(リスト!$AO:$AO,MATCH($K1187,リスト!$AN:$AN,0))),"")</f>
        <v>JPN</v>
      </c>
      <c r="S1187" s="32" t="str">
        <f>IF($B1187="","",RIGHT($G1187*1000+100+COUNTIF($G$2:$G1187,$G1187),9))</f>
        <v>020430101</v>
      </c>
    </row>
    <row r="1188" spans="1:19" ht="18" customHeight="1" x14ac:dyDescent="0.55000000000000004">
      <c r="A1188" t="s">
        <v>1147</v>
      </c>
      <c r="B1188">
        <v>1187</v>
      </c>
      <c r="C1188" t="s">
        <v>5866</v>
      </c>
      <c r="D1188" t="s">
        <v>5867</v>
      </c>
      <c r="E1188">
        <v>2</v>
      </c>
      <c r="F1188" t="s">
        <v>165</v>
      </c>
      <c r="G1188">
        <v>20031222</v>
      </c>
      <c r="H1188" t="s">
        <v>5868</v>
      </c>
      <c r="I1188" t="s">
        <v>3299</v>
      </c>
      <c r="J1188" t="s">
        <v>1549</v>
      </c>
      <c r="K1188" t="s">
        <v>72</v>
      </c>
      <c r="M1188" s="32">
        <f>IFERROR(IF($B1188="","",INDEX(所属情報!$E:$E,MATCH($A1188,所属情報!$A:$A,0))),"")</f>
        <v>492604</v>
      </c>
      <c r="N1188" s="175" t="str">
        <f t="shared" si="54"/>
        <v>入江　聖空 (2)</v>
      </c>
      <c r="O1188" s="32" t="str">
        <f t="shared" si="55"/>
        <v>ｲﾘｴ ｿﾗ</v>
      </c>
      <c r="P1188" s="175" t="str">
        <f t="shared" si="56"/>
        <v>IRIE Sora (03)</v>
      </c>
      <c r="Q1188" s="175" t="str">
        <f>IFERROR(IF($F1188="","",INDEX(リスト!$AL:$AL,MATCH($F1188,リスト!$AK:$AK,0))),"")</f>
        <v>25</v>
      </c>
      <c r="R1188" s="32" t="str">
        <f>IFERROR(IF($K1188="","",INDEX(リスト!$AO:$AO,MATCH($K1188,リスト!$AN:$AN,0))),"")</f>
        <v>JPN</v>
      </c>
      <c r="S1188" s="32" t="str">
        <f>IF($B1188="","",RIGHT($G1188*1000+100+COUNTIF($G$2:$G1188,$G1188),9))</f>
        <v>031222101</v>
      </c>
    </row>
    <row r="1189" spans="1:19" ht="18" customHeight="1" x14ac:dyDescent="0.55000000000000004">
      <c r="A1189" t="s">
        <v>1147</v>
      </c>
      <c r="B1189">
        <v>1188</v>
      </c>
      <c r="C1189" t="s">
        <v>5869</v>
      </c>
      <c r="D1189" t="s">
        <v>5870</v>
      </c>
      <c r="E1189">
        <v>2</v>
      </c>
      <c r="F1189" t="s">
        <v>177</v>
      </c>
      <c r="G1189">
        <v>20040117</v>
      </c>
      <c r="H1189" t="s">
        <v>5871</v>
      </c>
      <c r="I1189" t="s">
        <v>5872</v>
      </c>
      <c r="J1189" t="s">
        <v>5873</v>
      </c>
      <c r="K1189" t="s">
        <v>72</v>
      </c>
      <c r="M1189" s="32">
        <f>IFERROR(IF($B1189="","",INDEX(所属情報!$E:$E,MATCH($A1189,所属情報!$A:$A,0))),"")</f>
        <v>492604</v>
      </c>
      <c r="N1189" s="175" t="str">
        <f t="shared" si="54"/>
        <v>髙　聖翔 (2)</v>
      </c>
      <c r="O1189" s="32" t="str">
        <f t="shared" si="55"/>
        <v>ﾀｶ ﾏｻﾄ</v>
      </c>
      <c r="P1189" s="175" t="str">
        <f t="shared" si="56"/>
        <v>TAKA Masato (04)</v>
      </c>
      <c r="Q1189" s="175" t="str">
        <f>IFERROR(IF($F1189="","",INDEX(リスト!$AL:$AL,MATCH($F1189,リスト!$AK:$AK,0))),"")</f>
        <v>28</v>
      </c>
      <c r="R1189" s="32" t="str">
        <f>IFERROR(IF($K1189="","",INDEX(リスト!$AO:$AO,MATCH($K1189,リスト!$AN:$AN,0))),"")</f>
        <v>JPN</v>
      </c>
      <c r="S1189" s="32" t="str">
        <f>IF($B1189="","",RIGHT($G1189*1000+100+COUNTIF($G$2:$G1189,$G1189),9))</f>
        <v>040117101</v>
      </c>
    </row>
    <row r="1190" spans="1:19" ht="18" customHeight="1" x14ac:dyDescent="0.55000000000000004">
      <c r="A1190" t="s">
        <v>1147</v>
      </c>
      <c r="B1190">
        <v>1189</v>
      </c>
      <c r="C1190" t="s">
        <v>5874</v>
      </c>
      <c r="D1190" t="s">
        <v>5875</v>
      </c>
      <c r="E1190">
        <v>2</v>
      </c>
      <c r="F1190" t="s">
        <v>165</v>
      </c>
      <c r="G1190">
        <v>20031010</v>
      </c>
      <c r="H1190" t="s">
        <v>5876</v>
      </c>
      <c r="I1190" t="s">
        <v>5877</v>
      </c>
      <c r="J1190" t="s">
        <v>1355</v>
      </c>
      <c r="K1190" t="s">
        <v>72</v>
      </c>
      <c r="M1190" s="32">
        <f>IFERROR(IF($B1190="","",INDEX(所属情報!$E:$E,MATCH($A1190,所属情報!$A:$A,0))),"")</f>
        <v>492604</v>
      </c>
      <c r="N1190" s="175" t="str">
        <f t="shared" si="54"/>
        <v>辻　蒼汰 (2)</v>
      </c>
      <c r="O1190" s="32" t="str">
        <f t="shared" si="55"/>
        <v>ﾂｼﾞ ｿｳﾀ</v>
      </c>
      <c r="P1190" s="175" t="str">
        <f t="shared" si="56"/>
        <v>TSUJI Sota (03)</v>
      </c>
      <c r="Q1190" s="175" t="str">
        <f>IFERROR(IF($F1190="","",INDEX(リスト!$AL:$AL,MATCH($F1190,リスト!$AK:$AK,0))),"")</f>
        <v>25</v>
      </c>
      <c r="R1190" s="32" t="str">
        <f>IFERROR(IF($K1190="","",INDEX(リスト!$AO:$AO,MATCH($K1190,リスト!$AN:$AN,0))),"")</f>
        <v>JPN</v>
      </c>
      <c r="S1190" s="32" t="str">
        <f>IF($B1190="","",RIGHT($G1190*1000+100+COUNTIF($G$2:$G1190,$G1190),9))</f>
        <v>031010101</v>
      </c>
    </row>
    <row r="1191" spans="1:19" ht="18" customHeight="1" x14ac:dyDescent="0.55000000000000004">
      <c r="A1191" t="s">
        <v>1147</v>
      </c>
      <c r="B1191">
        <v>1190</v>
      </c>
      <c r="C1191" t="s">
        <v>5878</v>
      </c>
      <c r="D1191" t="s">
        <v>5879</v>
      </c>
      <c r="E1191">
        <v>2</v>
      </c>
      <c r="F1191" t="s">
        <v>177</v>
      </c>
      <c r="G1191">
        <v>20040325</v>
      </c>
      <c r="H1191" t="s">
        <v>5880</v>
      </c>
      <c r="I1191" t="s">
        <v>5881</v>
      </c>
      <c r="J1191" t="s">
        <v>5882</v>
      </c>
      <c r="K1191" t="s">
        <v>72</v>
      </c>
      <c r="M1191" s="32">
        <f>IFERROR(IF($B1191="","",INDEX(所属情報!$E:$E,MATCH($A1191,所属情報!$A:$A,0))),"")</f>
        <v>492604</v>
      </c>
      <c r="N1191" s="175" t="str">
        <f t="shared" si="54"/>
        <v>寺本　京介 (2)</v>
      </c>
      <c r="O1191" s="32" t="str">
        <f t="shared" si="55"/>
        <v>ﾃﾗﾓﾄ ｷｮｳｽｹ</v>
      </c>
      <c r="P1191" s="175" t="str">
        <f t="shared" si="56"/>
        <v>TERAMOTO Kyosuke (04)</v>
      </c>
      <c r="Q1191" s="175" t="str">
        <f>IFERROR(IF($F1191="","",INDEX(リスト!$AL:$AL,MATCH($F1191,リスト!$AK:$AK,0))),"")</f>
        <v>28</v>
      </c>
      <c r="R1191" s="32" t="str">
        <f>IFERROR(IF($K1191="","",INDEX(リスト!$AO:$AO,MATCH($K1191,リスト!$AN:$AN,0))),"")</f>
        <v>JPN</v>
      </c>
      <c r="S1191" s="32" t="str">
        <f>IF($B1191="","",RIGHT($G1191*1000+100+COUNTIF($G$2:$G1191,$G1191),9))</f>
        <v>040325102</v>
      </c>
    </row>
    <row r="1192" spans="1:19" ht="18" customHeight="1" x14ac:dyDescent="0.55000000000000004">
      <c r="A1192" t="s">
        <v>1147</v>
      </c>
      <c r="B1192">
        <v>1191</v>
      </c>
      <c r="C1192" t="s">
        <v>5883</v>
      </c>
      <c r="D1192" t="s">
        <v>5884</v>
      </c>
      <c r="E1192">
        <v>2</v>
      </c>
      <c r="F1192" t="s">
        <v>169</v>
      </c>
      <c r="G1192">
        <v>20040224</v>
      </c>
      <c r="H1192" t="s">
        <v>5885</v>
      </c>
      <c r="I1192" t="s">
        <v>4071</v>
      </c>
      <c r="J1192" t="s">
        <v>5886</v>
      </c>
      <c r="K1192" t="s">
        <v>72</v>
      </c>
      <c r="M1192" s="32">
        <f>IFERROR(IF($B1192="","",INDEX(所属情報!$E:$E,MATCH($A1192,所属情報!$A:$A,0))),"")</f>
        <v>492604</v>
      </c>
      <c r="N1192" s="175" t="str">
        <f t="shared" si="54"/>
        <v>土井　琉遠 (2)</v>
      </c>
      <c r="O1192" s="32" t="str">
        <f t="shared" si="55"/>
        <v>ﾄﾞｲ ﾘｵﾝ</v>
      </c>
      <c r="P1192" s="175" t="str">
        <f t="shared" si="56"/>
        <v>DOI Rion (04)</v>
      </c>
      <c r="Q1192" s="175" t="str">
        <f>IFERROR(IF($F1192="","",INDEX(リスト!$AL:$AL,MATCH($F1192,リスト!$AK:$AK,0))),"")</f>
        <v>26</v>
      </c>
      <c r="R1192" s="32" t="str">
        <f>IFERROR(IF($K1192="","",INDEX(リスト!$AO:$AO,MATCH($K1192,リスト!$AN:$AN,0))),"")</f>
        <v>JPN</v>
      </c>
      <c r="S1192" s="32" t="str">
        <f>IF($B1192="","",RIGHT($G1192*1000+100+COUNTIF($G$2:$G1192,$G1192),9))</f>
        <v>040224102</v>
      </c>
    </row>
    <row r="1193" spans="1:19" ht="18" customHeight="1" x14ac:dyDescent="0.55000000000000004">
      <c r="A1193" t="s">
        <v>1147</v>
      </c>
      <c r="B1193">
        <v>1192</v>
      </c>
      <c r="C1193" t="s">
        <v>5887</v>
      </c>
      <c r="D1193" t="s">
        <v>5888</v>
      </c>
      <c r="E1193">
        <v>4</v>
      </c>
      <c r="F1193" t="s">
        <v>165</v>
      </c>
      <c r="G1193">
        <v>20010908</v>
      </c>
      <c r="H1193" t="s">
        <v>5889</v>
      </c>
      <c r="I1193" t="s">
        <v>1650</v>
      </c>
      <c r="J1193" t="s">
        <v>1938</v>
      </c>
      <c r="K1193" t="s">
        <v>72</v>
      </c>
      <c r="M1193" s="32">
        <f>IFERROR(IF($B1193="","",INDEX(所属情報!$E:$E,MATCH($A1193,所属情報!$A:$A,0))),"")</f>
        <v>492604</v>
      </c>
      <c r="N1193" s="175" t="str">
        <f t="shared" si="54"/>
        <v>井上　夢大 (4)</v>
      </c>
      <c r="O1193" s="32" t="str">
        <f t="shared" si="55"/>
        <v>ｲﾉｳｴ ﾕｳﾀﾞｲ</v>
      </c>
      <c r="P1193" s="175" t="str">
        <f t="shared" si="56"/>
        <v>INOUE Yudai (01)</v>
      </c>
      <c r="Q1193" s="175" t="str">
        <f>IFERROR(IF($F1193="","",INDEX(リスト!$AL:$AL,MATCH($F1193,リスト!$AK:$AK,0))),"")</f>
        <v>25</v>
      </c>
      <c r="R1193" s="32" t="str">
        <f>IFERROR(IF($K1193="","",INDEX(リスト!$AO:$AO,MATCH($K1193,リスト!$AN:$AN,0))),"")</f>
        <v>JPN</v>
      </c>
      <c r="S1193" s="32" t="str">
        <f>IF($B1193="","",RIGHT($G1193*1000+100+COUNTIF($G$2:$G1193,$G1193),9))</f>
        <v>010908101</v>
      </c>
    </row>
    <row r="1194" spans="1:19" ht="18" customHeight="1" x14ac:dyDescent="0.55000000000000004">
      <c r="A1194" t="s">
        <v>1147</v>
      </c>
      <c r="B1194">
        <v>1193</v>
      </c>
      <c r="C1194" t="s">
        <v>5890</v>
      </c>
      <c r="D1194" t="s">
        <v>5891</v>
      </c>
      <c r="E1194">
        <v>4</v>
      </c>
      <c r="F1194" t="s">
        <v>165</v>
      </c>
      <c r="G1194">
        <v>20010728</v>
      </c>
      <c r="H1194" t="s">
        <v>5892</v>
      </c>
      <c r="I1194" t="s">
        <v>5893</v>
      </c>
      <c r="J1194" t="s">
        <v>3094</v>
      </c>
      <c r="K1194" t="s">
        <v>72</v>
      </c>
      <c r="M1194" s="32">
        <f>IFERROR(IF($B1194="","",INDEX(所属情報!$E:$E,MATCH($A1194,所属情報!$A:$A,0))),"")</f>
        <v>492604</v>
      </c>
      <c r="N1194" s="175" t="str">
        <f t="shared" si="54"/>
        <v>宮腰　連 (4)</v>
      </c>
      <c r="O1194" s="32" t="str">
        <f t="shared" si="55"/>
        <v>ﾐﾔｺﾞｼ ﾚﾝ</v>
      </c>
      <c r="P1194" s="175" t="str">
        <f t="shared" si="56"/>
        <v>MIYAGOSHI Ren (01)</v>
      </c>
      <c r="Q1194" s="175" t="str">
        <f>IFERROR(IF($F1194="","",INDEX(リスト!$AL:$AL,MATCH($F1194,リスト!$AK:$AK,0))),"")</f>
        <v>25</v>
      </c>
      <c r="R1194" s="32" t="str">
        <f>IFERROR(IF($K1194="","",INDEX(リスト!$AO:$AO,MATCH($K1194,リスト!$AN:$AN,0))),"")</f>
        <v>JPN</v>
      </c>
      <c r="S1194" s="32" t="str">
        <f>IF($B1194="","",RIGHT($G1194*1000+100+COUNTIF($G$2:$G1194,$G1194),9))</f>
        <v>010728101</v>
      </c>
    </row>
    <row r="1195" spans="1:19" ht="18" customHeight="1" x14ac:dyDescent="0.55000000000000004">
      <c r="A1195" t="s">
        <v>1147</v>
      </c>
      <c r="B1195">
        <v>1194</v>
      </c>
      <c r="C1195" t="s">
        <v>5894</v>
      </c>
      <c r="D1195" t="s">
        <v>5895</v>
      </c>
      <c r="E1195">
        <v>3</v>
      </c>
      <c r="F1195" t="s">
        <v>165</v>
      </c>
      <c r="G1195">
        <v>20021229</v>
      </c>
      <c r="H1195" t="s">
        <v>5896</v>
      </c>
      <c r="I1195" t="s">
        <v>5418</v>
      </c>
      <c r="J1195" t="s">
        <v>5897</v>
      </c>
      <c r="K1195" t="s">
        <v>72</v>
      </c>
      <c r="M1195" s="32">
        <f>IFERROR(IF($B1195="","",INDEX(所属情報!$E:$E,MATCH($A1195,所属情報!$A:$A,0))),"")</f>
        <v>492604</v>
      </c>
      <c r="N1195" s="175" t="str">
        <f t="shared" si="54"/>
        <v>森田　修馬 (3)</v>
      </c>
      <c r="O1195" s="32" t="str">
        <f t="shared" si="55"/>
        <v>ﾓﾘﾀ ｼｭｳﾏ</v>
      </c>
      <c r="P1195" s="175" t="str">
        <f t="shared" si="56"/>
        <v>MORITA Shuma (02)</v>
      </c>
      <c r="Q1195" s="175" t="str">
        <f>IFERROR(IF($F1195="","",INDEX(リスト!$AL:$AL,MATCH($F1195,リスト!$AK:$AK,0))),"")</f>
        <v>25</v>
      </c>
      <c r="R1195" s="32" t="str">
        <f>IFERROR(IF($K1195="","",INDEX(リスト!$AO:$AO,MATCH($K1195,リスト!$AN:$AN,0))),"")</f>
        <v>JPN</v>
      </c>
      <c r="S1195" s="32" t="str">
        <f>IF($B1195="","",RIGHT($G1195*1000+100+COUNTIF($G$2:$G1195,$G1195),9))</f>
        <v>021229101</v>
      </c>
    </row>
    <row r="1196" spans="1:19" ht="18" customHeight="1" x14ac:dyDescent="0.55000000000000004">
      <c r="A1196" t="s">
        <v>1147</v>
      </c>
      <c r="B1196">
        <v>1195</v>
      </c>
      <c r="C1196" t="s">
        <v>5898</v>
      </c>
      <c r="D1196" t="s">
        <v>5899</v>
      </c>
      <c r="E1196">
        <v>2</v>
      </c>
      <c r="F1196" t="s">
        <v>177</v>
      </c>
      <c r="G1196">
        <v>20031102</v>
      </c>
      <c r="H1196" t="s">
        <v>5900</v>
      </c>
      <c r="I1196" t="s">
        <v>3493</v>
      </c>
      <c r="J1196" t="s">
        <v>3875</v>
      </c>
      <c r="K1196" t="s">
        <v>72</v>
      </c>
      <c r="M1196" s="32">
        <f>IFERROR(IF($B1196="","",INDEX(所属情報!$E:$E,MATCH($A1196,所属情報!$A:$A,0))),"")</f>
        <v>492604</v>
      </c>
      <c r="N1196" s="175" t="str">
        <f t="shared" si="54"/>
        <v>木戸　陽太 (2)</v>
      </c>
      <c r="O1196" s="32" t="str">
        <f t="shared" si="55"/>
        <v>ｷﾄﾞ ﾖｳﾀ</v>
      </c>
      <c r="P1196" s="175" t="str">
        <f t="shared" si="56"/>
        <v>KIDO Yota (03)</v>
      </c>
      <c r="Q1196" s="175" t="str">
        <f>IFERROR(IF($F1196="","",INDEX(リスト!$AL:$AL,MATCH($F1196,リスト!$AK:$AK,0))),"")</f>
        <v>28</v>
      </c>
      <c r="R1196" s="32" t="str">
        <f>IFERROR(IF($K1196="","",INDEX(リスト!$AO:$AO,MATCH($K1196,リスト!$AN:$AN,0))),"")</f>
        <v>JPN</v>
      </c>
      <c r="S1196" s="32" t="str">
        <f>IF($B1196="","",RIGHT($G1196*1000+100+COUNTIF($G$2:$G1196,$G1196),9))</f>
        <v>031102103</v>
      </c>
    </row>
    <row r="1197" spans="1:19" ht="18" customHeight="1" x14ac:dyDescent="0.55000000000000004">
      <c r="A1197" t="s">
        <v>1147</v>
      </c>
      <c r="B1197">
        <v>1196</v>
      </c>
      <c r="C1197" t="s">
        <v>5901</v>
      </c>
      <c r="D1197" t="s">
        <v>5902</v>
      </c>
      <c r="E1197">
        <v>2</v>
      </c>
      <c r="F1197" t="s">
        <v>165</v>
      </c>
      <c r="G1197">
        <v>20030925</v>
      </c>
      <c r="H1197" t="s">
        <v>5903</v>
      </c>
      <c r="I1197" t="s">
        <v>2375</v>
      </c>
      <c r="J1197" t="s">
        <v>2817</v>
      </c>
      <c r="K1197" t="s">
        <v>72</v>
      </c>
      <c r="M1197" s="32">
        <f>IFERROR(IF($B1197="","",INDEX(所属情報!$E:$E,MATCH($A1197,所属情報!$A:$A,0))),"")</f>
        <v>492604</v>
      </c>
      <c r="N1197" s="175" t="str">
        <f t="shared" si="54"/>
        <v>谷口　知弘 (2)</v>
      </c>
      <c r="O1197" s="32" t="str">
        <f t="shared" si="55"/>
        <v>ﾀﾆｸﾞﾁ ﾄﾓﾋﾛ</v>
      </c>
      <c r="P1197" s="175" t="str">
        <f t="shared" si="56"/>
        <v>TANIGUCHI Tomohiro (03)</v>
      </c>
      <c r="Q1197" s="175" t="str">
        <f>IFERROR(IF($F1197="","",INDEX(リスト!$AL:$AL,MATCH($F1197,リスト!$AK:$AK,0))),"")</f>
        <v>25</v>
      </c>
      <c r="R1197" s="32" t="str">
        <f>IFERROR(IF($K1197="","",INDEX(リスト!$AO:$AO,MATCH($K1197,リスト!$AN:$AN,0))),"")</f>
        <v>JPN</v>
      </c>
      <c r="S1197" s="32" t="str">
        <f>IF($B1197="","",RIGHT($G1197*1000+100+COUNTIF($G$2:$G1197,$G1197),9))</f>
        <v>030925102</v>
      </c>
    </row>
    <row r="1198" spans="1:19" ht="18" customHeight="1" x14ac:dyDescent="0.55000000000000004">
      <c r="A1198" t="s">
        <v>1147</v>
      </c>
      <c r="B1198">
        <v>1197</v>
      </c>
      <c r="C1198" t="s">
        <v>5904</v>
      </c>
      <c r="D1198" t="s">
        <v>5905</v>
      </c>
      <c r="E1198">
        <v>1</v>
      </c>
      <c r="F1198" t="s">
        <v>177</v>
      </c>
      <c r="G1198">
        <v>20041124</v>
      </c>
      <c r="I1198" t="s">
        <v>1617</v>
      </c>
      <c r="J1198" t="s">
        <v>1834</v>
      </c>
      <c r="K1198" t="s">
        <v>72</v>
      </c>
      <c r="M1198" s="32">
        <f>IFERROR(IF($B1198="","",INDEX(所属情報!$E:$E,MATCH($A1198,所属情報!$A:$A,0))),"")</f>
        <v>492604</v>
      </c>
      <c r="N1198" s="175" t="str">
        <f t="shared" si="54"/>
        <v>高橋　優人 (1)</v>
      </c>
      <c r="O1198" s="32" t="str">
        <f t="shared" si="55"/>
        <v>ﾀｶﾊｼ ﾋﾛﾄ</v>
      </c>
      <c r="P1198" s="175" t="str">
        <f t="shared" si="56"/>
        <v>TAKAHASHI Hiroto (04)</v>
      </c>
      <c r="Q1198" s="175" t="str">
        <f>IFERROR(IF($F1198="","",INDEX(リスト!$AL:$AL,MATCH($F1198,リスト!$AK:$AK,0))),"")</f>
        <v>28</v>
      </c>
      <c r="R1198" s="32" t="str">
        <f>IFERROR(IF($K1198="","",INDEX(リスト!$AO:$AO,MATCH($K1198,リスト!$AN:$AN,0))),"")</f>
        <v>JPN</v>
      </c>
      <c r="S1198" s="32" t="str">
        <f>IF($B1198="","",RIGHT($G1198*1000+100+COUNTIF($G$2:$G1198,$G1198),9))</f>
        <v>041124101</v>
      </c>
    </row>
    <row r="1199" spans="1:19" ht="18" customHeight="1" x14ac:dyDescent="0.55000000000000004">
      <c r="A1199" t="s">
        <v>1147</v>
      </c>
      <c r="B1199">
        <v>1198</v>
      </c>
      <c r="C1199" t="s">
        <v>5906</v>
      </c>
      <c r="D1199" t="s">
        <v>5907</v>
      </c>
      <c r="E1199">
        <v>1</v>
      </c>
      <c r="F1199" t="s">
        <v>181</v>
      </c>
      <c r="G1199">
        <v>20040405</v>
      </c>
      <c r="I1199" t="s">
        <v>1617</v>
      </c>
      <c r="J1199" t="s">
        <v>5908</v>
      </c>
      <c r="K1199" t="s">
        <v>72</v>
      </c>
      <c r="M1199" s="32">
        <f>IFERROR(IF($B1199="","",INDEX(所属情報!$E:$E,MATCH($A1199,所属情報!$A:$A,0))),"")</f>
        <v>492604</v>
      </c>
      <c r="N1199" s="175" t="str">
        <f t="shared" si="54"/>
        <v>高橋　佑治 (1)</v>
      </c>
      <c r="O1199" s="32" t="str">
        <f t="shared" si="55"/>
        <v>ﾀｶﾊｼ ﾕｳｼﾞ</v>
      </c>
      <c r="P1199" s="175" t="str">
        <f t="shared" si="56"/>
        <v>TAKAHASHI Yuji (04)</v>
      </c>
      <c r="Q1199" s="175" t="str">
        <f>IFERROR(IF($F1199="","",INDEX(リスト!$AL:$AL,MATCH($F1199,リスト!$AK:$AK,0))),"")</f>
        <v>29</v>
      </c>
      <c r="R1199" s="32" t="str">
        <f>IFERROR(IF($K1199="","",INDEX(リスト!$AO:$AO,MATCH($K1199,リスト!$AN:$AN,0))),"")</f>
        <v>JPN</v>
      </c>
      <c r="S1199" s="32" t="str">
        <f>IF($B1199="","",RIGHT($G1199*1000+100+COUNTIF($G$2:$G1199,$G1199),9))</f>
        <v>040405101</v>
      </c>
    </row>
    <row r="1200" spans="1:19" ht="18" customHeight="1" x14ac:dyDescent="0.55000000000000004">
      <c r="A1200" t="s">
        <v>1147</v>
      </c>
      <c r="B1200">
        <v>1199</v>
      </c>
      <c r="C1200" t="s">
        <v>5909</v>
      </c>
      <c r="D1200" t="s">
        <v>5910</v>
      </c>
      <c r="E1200">
        <v>1</v>
      </c>
      <c r="F1200" t="s">
        <v>185</v>
      </c>
      <c r="G1200">
        <v>20041017</v>
      </c>
      <c r="I1200" t="s">
        <v>5911</v>
      </c>
      <c r="J1200" t="s">
        <v>1193</v>
      </c>
      <c r="K1200" t="s">
        <v>72</v>
      </c>
      <c r="M1200" s="32">
        <f>IFERROR(IF($B1200="","",INDEX(所属情報!$E:$E,MATCH($A1200,所属情報!$A:$A,0))),"")</f>
        <v>492604</v>
      </c>
      <c r="N1200" s="175" t="str">
        <f t="shared" si="54"/>
        <v>三栖　滉介 (1)</v>
      </c>
      <c r="O1200" s="32" t="str">
        <f t="shared" si="55"/>
        <v>ﾐｽ ｺｳｽｹ</v>
      </c>
      <c r="P1200" s="175" t="str">
        <f t="shared" si="56"/>
        <v>MISU Kosuke (04)</v>
      </c>
      <c r="Q1200" s="175" t="str">
        <f>IFERROR(IF($F1200="","",INDEX(リスト!$AL:$AL,MATCH($F1200,リスト!$AK:$AK,0))),"")</f>
        <v>30</v>
      </c>
      <c r="R1200" s="32" t="str">
        <f>IFERROR(IF($K1200="","",INDEX(リスト!$AO:$AO,MATCH($K1200,リスト!$AN:$AN,0))),"")</f>
        <v>JPN</v>
      </c>
      <c r="S1200" s="32" t="str">
        <f>IF($B1200="","",RIGHT($G1200*1000+100+COUNTIF($G$2:$G1200,$G1200),9))</f>
        <v>041017101</v>
      </c>
    </row>
    <row r="1201" spans="1:19" ht="18" customHeight="1" x14ac:dyDescent="0.55000000000000004">
      <c r="A1201" t="s">
        <v>1147</v>
      </c>
      <c r="B1201">
        <v>1200</v>
      </c>
      <c r="C1201" t="s">
        <v>5912</v>
      </c>
      <c r="D1201" t="s">
        <v>5913</v>
      </c>
      <c r="E1201">
        <v>2</v>
      </c>
      <c r="F1201" t="s">
        <v>165</v>
      </c>
      <c r="G1201">
        <v>20040304</v>
      </c>
      <c r="I1201" t="s">
        <v>5914</v>
      </c>
      <c r="J1201" t="s">
        <v>5915</v>
      </c>
      <c r="K1201" t="s">
        <v>72</v>
      </c>
      <c r="M1201" s="32">
        <f>IFERROR(IF($B1201="","",INDEX(所属情報!$E:$E,MATCH($A1201,所属情報!$A:$A,0))),"")</f>
        <v>492604</v>
      </c>
      <c r="N1201" s="175" t="str">
        <f t="shared" si="54"/>
        <v>満嶌　章稔 (2)</v>
      </c>
      <c r="O1201" s="32" t="str">
        <f t="shared" si="55"/>
        <v>ﾏｼﾞﾏ ｱｷﾄｼ</v>
      </c>
      <c r="P1201" s="175" t="str">
        <f t="shared" si="56"/>
        <v>MAJIMA Akitoshi (04)</v>
      </c>
      <c r="Q1201" s="175" t="str">
        <f>IFERROR(IF($F1201="","",INDEX(リスト!$AL:$AL,MATCH($F1201,リスト!$AK:$AK,0))),"")</f>
        <v>25</v>
      </c>
      <c r="R1201" s="32" t="str">
        <f>IFERROR(IF($K1201="","",INDEX(リスト!$AO:$AO,MATCH($K1201,リスト!$AN:$AN,0))),"")</f>
        <v>JPN</v>
      </c>
      <c r="S1201" s="32" t="str">
        <f>IF($B1201="","",RIGHT($G1201*1000+100+COUNTIF($G$2:$G1201,$G1201),9))</f>
        <v>040304103</v>
      </c>
    </row>
    <row r="1202" spans="1:19" ht="18" customHeight="1" x14ac:dyDescent="0.55000000000000004">
      <c r="A1202" t="s">
        <v>1147</v>
      </c>
      <c r="B1202">
        <v>1201</v>
      </c>
      <c r="C1202" t="s">
        <v>5916</v>
      </c>
      <c r="D1202" t="s">
        <v>5917</v>
      </c>
      <c r="E1202">
        <v>1</v>
      </c>
      <c r="F1202" t="s">
        <v>165</v>
      </c>
      <c r="G1202">
        <v>20040612</v>
      </c>
      <c r="I1202" t="s">
        <v>1237</v>
      </c>
      <c r="J1202" t="s">
        <v>1517</v>
      </c>
      <c r="K1202" t="s">
        <v>72</v>
      </c>
      <c r="M1202" s="32">
        <f>IFERROR(IF($B1202="","",INDEX(所属情報!$E:$E,MATCH($A1202,所属情報!$A:$A,0))),"")</f>
        <v>492604</v>
      </c>
      <c r="N1202" s="175" t="str">
        <f t="shared" si="54"/>
        <v>小林　俊輝 (1)</v>
      </c>
      <c r="O1202" s="32" t="str">
        <f t="shared" si="55"/>
        <v>ｺﾊﾞﾔｼ ﾄｼｷ</v>
      </c>
      <c r="P1202" s="175" t="str">
        <f t="shared" si="56"/>
        <v>KOBAYASHI Toshiki (04)</v>
      </c>
      <c r="Q1202" s="175" t="str">
        <f>IFERROR(IF($F1202="","",INDEX(リスト!$AL:$AL,MATCH($F1202,リスト!$AK:$AK,0))),"")</f>
        <v>25</v>
      </c>
      <c r="R1202" s="32" t="str">
        <f>IFERROR(IF($K1202="","",INDEX(リスト!$AO:$AO,MATCH($K1202,リスト!$AN:$AN,0))),"")</f>
        <v>JPN</v>
      </c>
      <c r="S1202" s="32" t="str">
        <f>IF($B1202="","",RIGHT($G1202*1000+100+COUNTIF($G$2:$G1202,$G1202),9))</f>
        <v>040612101</v>
      </c>
    </row>
    <row r="1203" spans="1:19" ht="18" customHeight="1" x14ac:dyDescent="0.55000000000000004">
      <c r="A1203" t="s">
        <v>1087</v>
      </c>
      <c r="B1203">
        <v>1202</v>
      </c>
      <c r="C1203" t="s">
        <v>5918</v>
      </c>
      <c r="D1203" t="s">
        <v>5919</v>
      </c>
      <c r="E1203">
        <v>3</v>
      </c>
      <c r="F1203" t="s">
        <v>177</v>
      </c>
      <c r="G1203">
        <v>20021204</v>
      </c>
      <c r="H1203" t="s">
        <v>5920</v>
      </c>
      <c r="I1203" t="s">
        <v>5478</v>
      </c>
      <c r="J1203" t="s">
        <v>5921</v>
      </c>
      <c r="K1203" t="s">
        <v>72</v>
      </c>
      <c r="M1203" s="32">
        <f>IFERROR(IF($B1203="","",INDEX(所属情報!$E:$E,MATCH($A1203,所属情報!$A:$A,0))),"")</f>
        <v>492302</v>
      </c>
      <c r="N1203" s="175" t="str">
        <f t="shared" si="54"/>
        <v>佐野　嘉彦 (3)</v>
      </c>
      <c r="O1203" s="32" t="str">
        <f t="shared" si="55"/>
        <v>ｻﾉ ﾖｼﾋｺ</v>
      </c>
      <c r="P1203" s="175" t="str">
        <f t="shared" si="56"/>
        <v>SANO Yoshihiko (02)</v>
      </c>
      <c r="Q1203" s="175" t="str">
        <f>IFERROR(IF($F1203="","",INDEX(リスト!$AL:$AL,MATCH($F1203,リスト!$AK:$AK,0))),"")</f>
        <v>28</v>
      </c>
      <c r="R1203" s="32" t="str">
        <f>IFERROR(IF($K1203="","",INDEX(リスト!$AO:$AO,MATCH($K1203,リスト!$AN:$AN,0))),"")</f>
        <v>JPN</v>
      </c>
      <c r="S1203" s="32" t="str">
        <f>IF($B1203="","",RIGHT($G1203*1000+100+COUNTIF($G$2:$G1203,$G1203),9))</f>
        <v>021204101</v>
      </c>
    </row>
    <row r="1204" spans="1:19" ht="18" customHeight="1" x14ac:dyDescent="0.55000000000000004">
      <c r="A1204" t="s">
        <v>1087</v>
      </c>
      <c r="B1204">
        <v>1203</v>
      </c>
      <c r="C1204" t="s">
        <v>5922</v>
      </c>
      <c r="D1204" t="s">
        <v>5923</v>
      </c>
      <c r="E1204">
        <v>3</v>
      </c>
      <c r="F1204" t="s">
        <v>173</v>
      </c>
      <c r="G1204">
        <v>20030306</v>
      </c>
      <c r="H1204" t="s">
        <v>5924</v>
      </c>
      <c r="I1204" t="s">
        <v>2524</v>
      </c>
      <c r="J1204" t="s">
        <v>4335</v>
      </c>
      <c r="K1204" t="s">
        <v>72</v>
      </c>
      <c r="M1204" s="32">
        <f>IFERROR(IF($B1204="","",INDEX(所属情報!$E:$E,MATCH($A1204,所属情報!$A:$A,0))),"")</f>
        <v>492302</v>
      </c>
      <c r="N1204" s="175" t="str">
        <f t="shared" si="54"/>
        <v>木村　太陽 (3)</v>
      </c>
      <c r="O1204" s="32" t="str">
        <f t="shared" si="55"/>
        <v>ｷﾑﾗ ﾀｲﾖｳ</v>
      </c>
      <c r="P1204" s="175" t="str">
        <f t="shared" si="56"/>
        <v>KIMURA Taiyo (03)</v>
      </c>
      <c r="Q1204" s="175" t="str">
        <f>IFERROR(IF($F1204="","",INDEX(リスト!$AL:$AL,MATCH($F1204,リスト!$AK:$AK,0))),"")</f>
        <v>27</v>
      </c>
      <c r="R1204" s="32" t="str">
        <f>IFERROR(IF($K1204="","",INDEX(リスト!$AO:$AO,MATCH($K1204,リスト!$AN:$AN,0))),"")</f>
        <v>JPN</v>
      </c>
      <c r="S1204" s="32" t="str">
        <f>IF($B1204="","",RIGHT($G1204*1000+100+COUNTIF($G$2:$G1204,$G1204),9))</f>
        <v>030306101</v>
      </c>
    </row>
    <row r="1205" spans="1:19" ht="18" customHeight="1" x14ac:dyDescent="0.55000000000000004">
      <c r="A1205" t="s">
        <v>1087</v>
      </c>
      <c r="B1205">
        <v>1204</v>
      </c>
      <c r="C1205" t="s">
        <v>5925</v>
      </c>
      <c r="D1205" t="s">
        <v>5926</v>
      </c>
      <c r="E1205">
        <v>4</v>
      </c>
      <c r="F1205" t="s">
        <v>173</v>
      </c>
      <c r="G1205">
        <v>20010613</v>
      </c>
      <c r="H1205" t="s">
        <v>5927</v>
      </c>
      <c r="I1205" t="s">
        <v>1167</v>
      </c>
      <c r="J1205" t="s">
        <v>2179</v>
      </c>
      <c r="K1205" t="s">
        <v>72</v>
      </c>
      <c r="M1205" s="32">
        <f>IFERROR(IF($B1205="","",INDEX(所属情報!$E:$E,MATCH($A1205,所属情報!$A:$A,0))),"")</f>
        <v>492302</v>
      </c>
      <c r="N1205" s="175" t="str">
        <f t="shared" si="54"/>
        <v>森本　悠雅 (4)</v>
      </c>
      <c r="O1205" s="32" t="str">
        <f t="shared" si="55"/>
        <v>ﾓﾘﾓﾄ ﾕｳﾏ</v>
      </c>
      <c r="P1205" s="175" t="str">
        <f t="shared" si="56"/>
        <v>MORIMOTO Yuma (01)</v>
      </c>
      <c r="Q1205" s="175" t="str">
        <f>IFERROR(IF($F1205="","",INDEX(リスト!$AL:$AL,MATCH($F1205,リスト!$AK:$AK,0))),"")</f>
        <v>27</v>
      </c>
      <c r="R1205" s="32" t="str">
        <f>IFERROR(IF($K1205="","",INDEX(リスト!$AO:$AO,MATCH($K1205,リスト!$AN:$AN,0))),"")</f>
        <v>JPN</v>
      </c>
      <c r="S1205" s="32" t="str">
        <f>IF($B1205="","",RIGHT($G1205*1000+100+COUNTIF($G$2:$G1205,$G1205),9))</f>
        <v>010613101</v>
      </c>
    </row>
    <row r="1206" spans="1:19" ht="18" customHeight="1" x14ac:dyDescent="0.55000000000000004">
      <c r="A1206" t="s">
        <v>1087</v>
      </c>
      <c r="B1206">
        <v>1205</v>
      </c>
      <c r="C1206" t="s">
        <v>5928</v>
      </c>
      <c r="D1206" t="s">
        <v>5929</v>
      </c>
      <c r="E1206">
        <v>3</v>
      </c>
      <c r="F1206" t="s">
        <v>173</v>
      </c>
      <c r="G1206">
        <v>20030124</v>
      </c>
      <c r="H1206" t="s">
        <v>5930</v>
      </c>
      <c r="I1206" t="s">
        <v>5931</v>
      </c>
      <c r="J1206" t="s">
        <v>1243</v>
      </c>
      <c r="K1206" t="s">
        <v>72</v>
      </c>
      <c r="M1206" s="32">
        <f>IFERROR(IF($B1206="","",INDEX(所属情報!$E:$E,MATCH($A1206,所属情報!$A:$A,0))),"")</f>
        <v>492302</v>
      </c>
      <c r="N1206" s="175" t="str">
        <f t="shared" si="54"/>
        <v>梶田　陸空 (3)</v>
      </c>
      <c r="O1206" s="32" t="str">
        <f t="shared" si="55"/>
        <v>ｶｼﾞﾀ ﾘｸ</v>
      </c>
      <c r="P1206" s="175" t="str">
        <f t="shared" si="56"/>
        <v>KAJITA Riku (03)</v>
      </c>
      <c r="Q1206" s="175" t="str">
        <f>IFERROR(IF($F1206="","",INDEX(リスト!$AL:$AL,MATCH($F1206,リスト!$AK:$AK,0))),"")</f>
        <v>27</v>
      </c>
      <c r="R1206" s="32" t="str">
        <f>IFERROR(IF($K1206="","",INDEX(リスト!$AO:$AO,MATCH($K1206,リスト!$AN:$AN,0))),"")</f>
        <v>JPN</v>
      </c>
      <c r="S1206" s="32" t="str">
        <f>IF($B1206="","",RIGHT($G1206*1000+100+COUNTIF($G$2:$G1206,$G1206),9))</f>
        <v>030124101</v>
      </c>
    </row>
    <row r="1207" spans="1:19" ht="18" customHeight="1" x14ac:dyDescent="0.55000000000000004">
      <c r="A1207" t="s">
        <v>1087</v>
      </c>
      <c r="B1207">
        <v>1206</v>
      </c>
      <c r="C1207" t="s">
        <v>5932</v>
      </c>
      <c r="D1207" t="s">
        <v>5933</v>
      </c>
      <c r="E1207">
        <v>4</v>
      </c>
      <c r="F1207" t="s">
        <v>169</v>
      </c>
      <c r="G1207">
        <v>20010613</v>
      </c>
      <c r="H1207" t="s">
        <v>5934</v>
      </c>
      <c r="I1207" t="s">
        <v>1206</v>
      </c>
      <c r="J1207" t="s">
        <v>1955</v>
      </c>
      <c r="K1207" t="s">
        <v>72</v>
      </c>
      <c r="M1207" s="32">
        <f>IFERROR(IF($B1207="","",INDEX(所属情報!$E:$E,MATCH($A1207,所属情報!$A:$A,0))),"")</f>
        <v>492302</v>
      </c>
      <c r="N1207" s="175" t="str">
        <f t="shared" si="54"/>
        <v>山岡　真大 (4)</v>
      </c>
      <c r="O1207" s="32" t="str">
        <f t="shared" si="55"/>
        <v>ﾔﾏｵｶ ﾏﾅﾄ</v>
      </c>
      <c r="P1207" s="175" t="str">
        <f t="shared" si="56"/>
        <v>YAMAOKA Manato (01)</v>
      </c>
      <c r="Q1207" s="175" t="str">
        <f>IFERROR(IF($F1207="","",INDEX(リスト!$AL:$AL,MATCH($F1207,リスト!$AK:$AK,0))),"")</f>
        <v>26</v>
      </c>
      <c r="R1207" s="32" t="str">
        <f>IFERROR(IF($K1207="","",INDEX(リスト!$AO:$AO,MATCH($K1207,リスト!$AN:$AN,0))),"")</f>
        <v>JPN</v>
      </c>
      <c r="S1207" s="32" t="str">
        <f>IF($B1207="","",RIGHT($G1207*1000+100+COUNTIF($G$2:$G1207,$G1207),9))</f>
        <v>010613102</v>
      </c>
    </row>
    <row r="1208" spans="1:19" ht="18" customHeight="1" x14ac:dyDescent="0.55000000000000004">
      <c r="A1208" t="s">
        <v>1087</v>
      </c>
      <c r="B1208">
        <v>1207</v>
      </c>
      <c r="C1208" t="s">
        <v>5935</v>
      </c>
      <c r="D1208" t="s">
        <v>5936</v>
      </c>
      <c r="E1208">
        <v>3</v>
      </c>
      <c r="F1208" t="s">
        <v>173</v>
      </c>
      <c r="G1208">
        <v>20020428</v>
      </c>
      <c r="H1208" t="s">
        <v>5937</v>
      </c>
      <c r="I1208" t="s">
        <v>2579</v>
      </c>
      <c r="J1208" t="s">
        <v>5938</v>
      </c>
      <c r="K1208" t="s">
        <v>72</v>
      </c>
      <c r="M1208" s="32">
        <f>IFERROR(IF($B1208="","",INDEX(所属情報!$E:$E,MATCH($A1208,所属情報!$A:$A,0))),"")</f>
        <v>492302</v>
      </c>
      <c r="N1208" s="175" t="str">
        <f t="shared" si="54"/>
        <v>岡村　陸王 (3)</v>
      </c>
      <c r="O1208" s="32" t="str">
        <f t="shared" si="55"/>
        <v>ｵｶﾑﾗ ﾘｸｵ</v>
      </c>
      <c r="P1208" s="175" t="str">
        <f t="shared" si="56"/>
        <v>OKAMURA Rikuo (02)</v>
      </c>
      <c r="Q1208" s="175" t="str">
        <f>IFERROR(IF($F1208="","",INDEX(リスト!$AL:$AL,MATCH($F1208,リスト!$AK:$AK,0))),"")</f>
        <v>27</v>
      </c>
      <c r="R1208" s="32" t="str">
        <f>IFERROR(IF($K1208="","",INDEX(リスト!$AO:$AO,MATCH($K1208,リスト!$AN:$AN,0))),"")</f>
        <v>JPN</v>
      </c>
      <c r="S1208" s="32" t="str">
        <f>IF($B1208="","",RIGHT($G1208*1000+100+COUNTIF($G$2:$G1208,$G1208),9))</f>
        <v>020428102</v>
      </c>
    </row>
    <row r="1209" spans="1:19" ht="18" customHeight="1" x14ac:dyDescent="0.55000000000000004">
      <c r="A1209" t="s">
        <v>1087</v>
      </c>
      <c r="B1209">
        <v>1208</v>
      </c>
      <c r="C1209" t="s">
        <v>5939</v>
      </c>
      <c r="D1209" t="s">
        <v>5940</v>
      </c>
      <c r="E1209">
        <v>3</v>
      </c>
      <c r="F1209" t="s">
        <v>173</v>
      </c>
      <c r="G1209">
        <v>20020622</v>
      </c>
      <c r="H1209" t="s">
        <v>5941</v>
      </c>
      <c r="I1209" t="s">
        <v>5942</v>
      </c>
      <c r="J1209" t="s">
        <v>1992</v>
      </c>
      <c r="K1209" t="s">
        <v>72</v>
      </c>
      <c r="M1209" s="32">
        <f>IFERROR(IF($B1209="","",INDEX(所属情報!$E:$E,MATCH($A1209,所属情報!$A:$A,0))),"")</f>
        <v>492302</v>
      </c>
      <c r="N1209" s="175" t="str">
        <f t="shared" si="54"/>
        <v>濱本　竜多 (3)</v>
      </c>
      <c r="O1209" s="32" t="str">
        <f t="shared" si="55"/>
        <v>ﾊﾏﾓﾄ ﾘｭｳﾀ</v>
      </c>
      <c r="P1209" s="175" t="str">
        <f t="shared" si="56"/>
        <v>HAMAMOTO Ryuta (02)</v>
      </c>
      <c r="Q1209" s="175" t="str">
        <f>IFERROR(IF($F1209="","",INDEX(リスト!$AL:$AL,MATCH($F1209,リスト!$AK:$AK,0))),"")</f>
        <v>27</v>
      </c>
      <c r="R1209" s="32" t="str">
        <f>IFERROR(IF($K1209="","",INDEX(リスト!$AO:$AO,MATCH($K1209,リスト!$AN:$AN,0))),"")</f>
        <v>JPN</v>
      </c>
      <c r="S1209" s="32" t="str">
        <f>IF($B1209="","",RIGHT($G1209*1000+100+COUNTIF($G$2:$G1209,$G1209),9))</f>
        <v>020622102</v>
      </c>
    </row>
    <row r="1210" spans="1:19" ht="18" customHeight="1" x14ac:dyDescent="0.55000000000000004">
      <c r="A1210" t="s">
        <v>1087</v>
      </c>
      <c r="B1210">
        <v>1209</v>
      </c>
      <c r="C1210" t="s">
        <v>5943</v>
      </c>
      <c r="D1210" t="s">
        <v>5944</v>
      </c>
      <c r="E1210">
        <v>4</v>
      </c>
      <c r="F1210" t="s">
        <v>173</v>
      </c>
      <c r="G1210">
        <v>20010124</v>
      </c>
      <c r="H1210" t="s">
        <v>5945</v>
      </c>
      <c r="I1210" t="s">
        <v>5946</v>
      </c>
      <c r="J1210" t="s">
        <v>5129</v>
      </c>
      <c r="K1210" t="s">
        <v>72</v>
      </c>
      <c r="M1210" s="32">
        <f>IFERROR(IF($B1210="","",INDEX(所属情報!$E:$E,MATCH($A1210,所属情報!$A:$A,0))),"")</f>
        <v>492302</v>
      </c>
      <c r="N1210" s="175" t="str">
        <f t="shared" si="54"/>
        <v>丸高　創平 (4)</v>
      </c>
      <c r="O1210" s="32" t="str">
        <f t="shared" si="55"/>
        <v>ﾏﾙﾀｶ ｿｳﾍｲ</v>
      </c>
      <c r="P1210" s="175" t="str">
        <f t="shared" si="56"/>
        <v>MARUTAKA Sohei (01)</v>
      </c>
      <c r="Q1210" s="175" t="str">
        <f>IFERROR(IF($F1210="","",INDEX(リスト!$AL:$AL,MATCH($F1210,リスト!$AK:$AK,0))),"")</f>
        <v>27</v>
      </c>
      <c r="R1210" s="32" t="str">
        <f>IFERROR(IF($K1210="","",INDEX(リスト!$AO:$AO,MATCH($K1210,リスト!$AN:$AN,0))),"")</f>
        <v>JPN</v>
      </c>
      <c r="S1210" s="32" t="str">
        <f>IF($B1210="","",RIGHT($G1210*1000+100+COUNTIF($G$2:$G1210,$G1210),9))</f>
        <v>010124101</v>
      </c>
    </row>
    <row r="1211" spans="1:19" ht="18" customHeight="1" x14ac:dyDescent="0.55000000000000004">
      <c r="A1211" t="s">
        <v>1087</v>
      </c>
      <c r="B1211">
        <v>1210</v>
      </c>
      <c r="C1211" t="s">
        <v>5947</v>
      </c>
      <c r="D1211" t="s">
        <v>5948</v>
      </c>
      <c r="E1211">
        <v>4</v>
      </c>
      <c r="F1211" t="s">
        <v>169</v>
      </c>
      <c r="G1211">
        <v>20011017</v>
      </c>
      <c r="H1211" t="s">
        <v>5949</v>
      </c>
      <c r="I1211" t="s">
        <v>5950</v>
      </c>
      <c r="J1211" t="s">
        <v>2062</v>
      </c>
      <c r="K1211" t="s">
        <v>72</v>
      </c>
      <c r="M1211" s="32">
        <f>IFERROR(IF($B1211="","",INDEX(所属情報!$E:$E,MATCH($A1211,所属情報!$A:$A,0))),"")</f>
        <v>492302</v>
      </c>
      <c r="N1211" s="175" t="str">
        <f t="shared" si="54"/>
        <v>清原　凌河 (4)</v>
      </c>
      <c r="O1211" s="32" t="str">
        <f t="shared" si="55"/>
        <v>ｷﾖﾊﾗ ﾘｮｳｶﾞ</v>
      </c>
      <c r="P1211" s="175" t="str">
        <f t="shared" si="56"/>
        <v>KIYOHARA Ryoga (01)</v>
      </c>
      <c r="Q1211" s="175" t="str">
        <f>IFERROR(IF($F1211="","",INDEX(リスト!$AL:$AL,MATCH($F1211,リスト!$AK:$AK,0))),"")</f>
        <v>26</v>
      </c>
      <c r="R1211" s="32" t="str">
        <f>IFERROR(IF($K1211="","",INDEX(リスト!$AO:$AO,MATCH($K1211,リスト!$AN:$AN,0))),"")</f>
        <v>JPN</v>
      </c>
      <c r="S1211" s="32" t="str">
        <f>IF($B1211="","",RIGHT($G1211*1000+100+COUNTIF($G$2:$G1211,$G1211),9))</f>
        <v>011017103</v>
      </c>
    </row>
    <row r="1212" spans="1:19" ht="18" customHeight="1" x14ac:dyDescent="0.55000000000000004">
      <c r="A1212" t="s">
        <v>1087</v>
      </c>
      <c r="B1212">
        <v>1211</v>
      </c>
      <c r="C1212" t="s">
        <v>5951</v>
      </c>
      <c r="D1212" t="s">
        <v>5952</v>
      </c>
      <c r="E1212">
        <v>4</v>
      </c>
      <c r="F1212" t="s">
        <v>169</v>
      </c>
      <c r="G1212">
        <v>20020204</v>
      </c>
      <c r="H1212" t="s">
        <v>5953</v>
      </c>
      <c r="I1212" t="s">
        <v>1202</v>
      </c>
      <c r="J1212" t="s">
        <v>1438</v>
      </c>
      <c r="K1212" t="s">
        <v>72</v>
      </c>
      <c r="M1212" s="32">
        <f>IFERROR(IF($B1212="","",INDEX(所属情報!$E:$E,MATCH($A1212,所属情報!$A:$A,0))),"")</f>
        <v>492302</v>
      </c>
      <c r="N1212" s="175" t="str">
        <f t="shared" si="54"/>
        <v>安藤　駿輔 (4)</v>
      </c>
      <c r="O1212" s="32" t="str">
        <f t="shared" si="55"/>
        <v>ｱﾝﾄﾞｳ ｼｭﾝｽｹ</v>
      </c>
      <c r="P1212" s="175" t="str">
        <f t="shared" si="56"/>
        <v>ANDO Shunsuke (02)</v>
      </c>
      <c r="Q1212" s="175" t="str">
        <f>IFERROR(IF($F1212="","",INDEX(リスト!$AL:$AL,MATCH($F1212,リスト!$AK:$AK,0))),"")</f>
        <v>26</v>
      </c>
      <c r="R1212" s="32" t="str">
        <f>IFERROR(IF($K1212="","",INDEX(リスト!$AO:$AO,MATCH($K1212,リスト!$AN:$AN,0))),"")</f>
        <v>JPN</v>
      </c>
      <c r="S1212" s="32" t="str">
        <f>IF($B1212="","",RIGHT($G1212*1000+100+COUNTIF($G$2:$G1212,$G1212),9))</f>
        <v>020204101</v>
      </c>
    </row>
    <row r="1213" spans="1:19" ht="18" customHeight="1" x14ac:dyDescent="0.55000000000000004">
      <c r="A1213" t="s">
        <v>1087</v>
      </c>
      <c r="B1213">
        <v>1212</v>
      </c>
      <c r="C1213" t="s">
        <v>5954</v>
      </c>
      <c r="D1213" t="s">
        <v>5955</v>
      </c>
      <c r="E1213">
        <v>3</v>
      </c>
      <c r="F1213" t="s">
        <v>169</v>
      </c>
      <c r="G1213">
        <v>20020731</v>
      </c>
      <c r="H1213" t="s">
        <v>5956</v>
      </c>
      <c r="I1213" t="s">
        <v>5957</v>
      </c>
      <c r="J1213" t="s">
        <v>3930</v>
      </c>
      <c r="K1213" t="s">
        <v>72</v>
      </c>
      <c r="M1213" s="32">
        <f>IFERROR(IF($B1213="","",INDEX(所属情報!$E:$E,MATCH($A1213,所属情報!$A:$A,0))),"")</f>
        <v>492302</v>
      </c>
      <c r="N1213" s="175" t="str">
        <f t="shared" si="54"/>
        <v>大藪　輝 (3)</v>
      </c>
      <c r="O1213" s="32" t="str">
        <f t="shared" si="55"/>
        <v>ｵｵﾔﾌﾞ ｱｷﾗ</v>
      </c>
      <c r="P1213" s="175" t="str">
        <f t="shared" si="56"/>
        <v>OYABU Akira (02)</v>
      </c>
      <c r="Q1213" s="175" t="str">
        <f>IFERROR(IF($F1213="","",INDEX(リスト!$AL:$AL,MATCH($F1213,リスト!$AK:$AK,0))),"")</f>
        <v>26</v>
      </c>
      <c r="R1213" s="32" t="str">
        <f>IFERROR(IF($K1213="","",INDEX(リスト!$AO:$AO,MATCH($K1213,リスト!$AN:$AN,0))),"")</f>
        <v>JPN</v>
      </c>
      <c r="S1213" s="32" t="str">
        <f>IF($B1213="","",RIGHT($G1213*1000+100+COUNTIF($G$2:$G1213,$G1213),9))</f>
        <v>020731103</v>
      </c>
    </row>
    <row r="1214" spans="1:19" ht="18" customHeight="1" x14ac:dyDescent="0.55000000000000004">
      <c r="A1214" t="s">
        <v>1087</v>
      </c>
      <c r="B1214">
        <v>1213</v>
      </c>
      <c r="C1214" t="s">
        <v>5958</v>
      </c>
      <c r="D1214" t="s">
        <v>5959</v>
      </c>
      <c r="E1214">
        <v>3</v>
      </c>
      <c r="F1214" t="s">
        <v>177</v>
      </c>
      <c r="G1214">
        <v>20021112</v>
      </c>
      <c r="H1214" t="s">
        <v>5960</v>
      </c>
      <c r="I1214" t="s">
        <v>5961</v>
      </c>
      <c r="J1214" t="s">
        <v>5962</v>
      </c>
      <c r="K1214" t="s">
        <v>72</v>
      </c>
      <c r="M1214" s="32">
        <f>IFERROR(IF($B1214="","",INDEX(所属情報!$E:$E,MATCH($A1214,所属情報!$A:$A,0))),"")</f>
        <v>492302</v>
      </c>
      <c r="N1214" s="175" t="str">
        <f t="shared" si="54"/>
        <v>執行　隼之介 (3)</v>
      </c>
      <c r="O1214" s="32" t="str">
        <f t="shared" si="55"/>
        <v>ｼｷﾞｮｳ ｼｭﾝﾉｽｹ</v>
      </c>
      <c r="P1214" s="175" t="str">
        <f t="shared" si="56"/>
        <v>SHIGYO Shunnosuke (02)</v>
      </c>
      <c r="Q1214" s="175" t="str">
        <f>IFERROR(IF($F1214="","",INDEX(リスト!$AL:$AL,MATCH($F1214,リスト!$AK:$AK,0))),"")</f>
        <v>28</v>
      </c>
      <c r="R1214" s="32" t="str">
        <f>IFERROR(IF($K1214="","",INDEX(リスト!$AO:$AO,MATCH($K1214,リスト!$AN:$AN,0))),"")</f>
        <v>JPN</v>
      </c>
      <c r="S1214" s="32" t="str">
        <f>IF($B1214="","",RIGHT($G1214*1000+100+COUNTIF($G$2:$G1214,$G1214),9))</f>
        <v>021112102</v>
      </c>
    </row>
    <row r="1215" spans="1:19" ht="18" customHeight="1" x14ac:dyDescent="0.55000000000000004">
      <c r="A1215" t="s">
        <v>1087</v>
      </c>
      <c r="B1215">
        <v>1214</v>
      </c>
      <c r="C1215" t="s">
        <v>5963</v>
      </c>
      <c r="D1215" t="s">
        <v>5964</v>
      </c>
      <c r="E1215">
        <v>4</v>
      </c>
      <c r="F1215" t="s">
        <v>173</v>
      </c>
      <c r="G1215">
        <v>20010503</v>
      </c>
      <c r="H1215" t="s">
        <v>5965</v>
      </c>
      <c r="I1215" t="s">
        <v>2467</v>
      </c>
      <c r="J1215" t="s">
        <v>4441</v>
      </c>
      <c r="K1215" t="s">
        <v>72</v>
      </c>
      <c r="M1215" s="32">
        <f>IFERROR(IF($B1215="","",INDEX(所属情報!$E:$E,MATCH($A1215,所属情報!$A:$A,0))),"")</f>
        <v>492302</v>
      </c>
      <c r="N1215" s="175" t="str">
        <f t="shared" si="54"/>
        <v>吉村　圭一朗 (4)</v>
      </c>
      <c r="O1215" s="32" t="str">
        <f t="shared" si="55"/>
        <v>ﾖｼﾑﾗ ｹｲｲﾁﾛｳ</v>
      </c>
      <c r="P1215" s="175" t="str">
        <f t="shared" si="56"/>
        <v>YOSHIMURA Keiichiro (01)</v>
      </c>
      <c r="Q1215" s="175" t="str">
        <f>IFERROR(IF($F1215="","",INDEX(リスト!$AL:$AL,MATCH($F1215,リスト!$AK:$AK,0))),"")</f>
        <v>27</v>
      </c>
      <c r="R1215" s="32" t="str">
        <f>IFERROR(IF($K1215="","",INDEX(リスト!$AO:$AO,MATCH($K1215,リスト!$AN:$AN,0))),"")</f>
        <v>JPN</v>
      </c>
      <c r="S1215" s="32" t="str">
        <f>IF($B1215="","",RIGHT($G1215*1000+100+COUNTIF($G$2:$G1215,$G1215),9))</f>
        <v>010503102</v>
      </c>
    </row>
    <row r="1216" spans="1:19" ht="18" customHeight="1" x14ac:dyDescent="0.55000000000000004">
      <c r="A1216" t="s">
        <v>1087</v>
      </c>
      <c r="B1216">
        <v>1215</v>
      </c>
      <c r="C1216" t="s">
        <v>5966</v>
      </c>
      <c r="D1216" t="s">
        <v>5967</v>
      </c>
      <c r="E1216">
        <v>4</v>
      </c>
      <c r="F1216" t="s">
        <v>173</v>
      </c>
      <c r="G1216">
        <v>20010913</v>
      </c>
      <c r="H1216" t="s">
        <v>5968</v>
      </c>
      <c r="I1216" t="s">
        <v>2332</v>
      </c>
      <c r="J1216" t="s">
        <v>1489</v>
      </c>
      <c r="K1216" t="s">
        <v>72</v>
      </c>
      <c r="M1216" s="32">
        <f>IFERROR(IF($B1216="","",INDEX(所属情報!$E:$E,MATCH($A1216,所属情報!$A:$A,0))),"")</f>
        <v>492302</v>
      </c>
      <c r="N1216" s="175" t="str">
        <f t="shared" si="54"/>
        <v>吉元　大晟 (4)</v>
      </c>
      <c r="O1216" s="32" t="str">
        <f t="shared" si="55"/>
        <v>ﾖｼﾓﾄ ﾀｲｾｲ</v>
      </c>
      <c r="P1216" s="175" t="str">
        <f t="shared" si="56"/>
        <v>YOSHIMOTO Taisei (01)</v>
      </c>
      <c r="Q1216" s="175" t="str">
        <f>IFERROR(IF($F1216="","",INDEX(リスト!$AL:$AL,MATCH($F1216,リスト!$AK:$AK,0))),"")</f>
        <v>27</v>
      </c>
      <c r="R1216" s="32" t="str">
        <f>IFERROR(IF($K1216="","",INDEX(リスト!$AO:$AO,MATCH($K1216,リスト!$AN:$AN,0))),"")</f>
        <v>JPN</v>
      </c>
      <c r="S1216" s="32" t="str">
        <f>IF($B1216="","",RIGHT($G1216*1000+100+COUNTIF($G$2:$G1216,$G1216),9))</f>
        <v>010913103</v>
      </c>
    </row>
    <row r="1217" spans="1:19" ht="18" customHeight="1" x14ac:dyDescent="0.55000000000000004">
      <c r="A1217" t="s">
        <v>1087</v>
      </c>
      <c r="B1217">
        <v>1216</v>
      </c>
      <c r="C1217" t="s">
        <v>5969</v>
      </c>
      <c r="D1217" t="s">
        <v>5970</v>
      </c>
      <c r="E1217">
        <v>3</v>
      </c>
      <c r="F1217" t="s">
        <v>173</v>
      </c>
      <c r="G1217">
        <v>20021004</v>
      </c>
      <c r="H1217" t="s">
        <v>5971</v>
      </c>
      <c r="I1217" t="s">
        <v>5972</v>
      </c>
      <c r="J1217" t="s">
        <v>2319</v>
      </c>
      <c r="K1217" t="s">
        <v>72</v>
      </c>
      <c r="M1217" s="32">
        <f>IFERROR(IF($B1217="","",INDEX(所属情報!$E:$E,MATCH($A1217,所属情報!$A:$A,0))),"")</f>
        <v>492302</v>
      </c>
      <c r="N1217" s="175" t="str">
        <f t="shared" si="54"/>
        <v>中平　貴之 (3)</v>
      </c>
      <c r="O1217" s="32" t="str">
        <f t="shared" si="55"/>
        <v>ﾅｶﾋﾗ ﾀｶﾕｷ</v>
      </c>
      <c r="P1217" s="175" t="str">
        <f t="shared" si="56"/>
        <v>NAKAHIRA Takayuki (02)</v>
      </c>
      <c r="Q1217" s="175" t="str">
        <f>IFERROR(IF($F1217="","",INDEX(リスト!$AL:$AL,MATCH($F1217,リスト!$AK:$AK,0))),"")</f>
        <v>27</v>
      </c>
      <c r="R1217" s="32" t="str">
        <f>IFERROR(IF($K1217="","",INDEX(リスト!$AO:$AO,MATCH($K1217,リスト!$AN:$AN,0))),"")</f>
        <v>JPN</v>
      </c>
      <c r="S1217" s="32" t="str">
        <f>IF($B1217="","",RIGHT($G1217*1000+100+COUNTIF($G$2:$G1217,$G1217),9))</f>
        <v>021004101</v>
      </c>
    </row>
    <row r="1218" spans="1:19" ht="18" customHeight="1" x14ac:dyDescent="0.55000000000000004">
      <c r="A1218" t="s">
        <v>1087</v>
      </c>
      <c r="B1218">
        <v>1217</v>
      </c>
      <c r="C1218" t="s">
        <v>5973</v>
      </c>
      <c r="D1218" t="s">
        <v>5974</v>
      </c>
      <c r="E1218">
        <v>4</v>
      </c>
      <c r="F1218" t="s">
        <v>173</v>
      </c>
      <c r="G1218">
        <v>20010930</v>
      </c>
      <c r="H1218" t="s">
        <v>5975</v>
      </c>
      <c r="I1218" t="s">
        <v>5976</v>
      </c>
      <c r="J1218" t="s">
        <v>1424</v>
      </c>
      <c r="K1218" t="s">
        <v>72</v>
      </c>
      <c r="M1218" s="32">
        <f>IFERROR(IF($B1218="","",INDEX(所属情報!$E:$E,MATCH($A1218,所属情報!$A:$A,0))),"")</f>
        <v>492302</v>
      </c>
      <c r="N1218" s="175" t="str">
        <f t="shared" si="54"/>
        <v>伊勢脇　洸太 (4)</v>
      </c>
      <c r="O1218" s="32" t="str">
        <f t="shared" si="55"/>
        <v>ｲｾﾜｷ ｺｳﾀ</v>
      </c>
      <c r="P1218" s="175" t="str">
        <f t="shared" si="56"/>
        <v>ISEWAKI Kota (01)</v>
      </c>
      <c r="Q1218" s="175" t="str">
        <f>IFERROR(IF($F1218="","",INDEX(リスト!$AL:$AL,MATCH($F1218,リスト!$AK:$AK,0))),"")</f>
        <v>27</v>
      </c>
      <c r="R1218" s="32" t="str">
        <f>IFERROR(IF($K1218="","",INDEX(リスト!$AO:$AO,MATCH($K1218,リスト!$AN:$AN,0))),"")</f>
        <v>JPN</v>
      </c>
      <c r="S1218" s="32" t="str">
        <f>IF($B1218="","",RIGHT($G1218*1000+100+COUNTIF($G$2:$G1218,$G1218),9))</f>
        <v>010930102</v>
      </c>
    </row>
    <row r="1219" spans="1:19" ht="18" customHeight="1" x14ac:dyDescent="0.55000000000000004">
      <c r="A1219" t="s">
        <v>1087</v>
      </c>
      <c r="B1219">
        <v>1218</v>
      </c>
      <c r="C1219" t="s">
        <v>5977</v>
      </c>
      <c r="D1219" t="s">
        <v>5978</v>
      </c>
      <c r="E1219">
        <v>4</v>
      </c>
      <c r="F1219" t="s">
        <v>173</v>
      </c>
      <c r="G1219">
        <v>20010904</v>
      </c>
      <c r="H1219" t="s">
        <v>5979</v>
      </c>
      <c r="I1219" t="s">
        <v>3053</v>
      </c>
      <c r="J1219" t="s">
        <v>2392</v>
      </c>
      <c r="K1219" t="s">
        <v>72</v>
      </c>
      <c r="M1219" s="32">
        <f>IFERROR(IF($B1219="","",INDEX(所属情報!$E:$E,MATCH($A1219,所属情報!$A:$A,0))),"")</f>
        <v>492302</v>
      </c>
      <c r="N1219" s="175" t="str">
        <f t="shared" ref="N1219:N1282" si="57">IF($C1219="","",IF($E1219="",$C1219,$C1219&amp;" ("&amp;$E1219&amp;")"))</f>
        <v>堀　修典 (4)</v>
      </c>
      <c r="O1219" s="32" t="str">
        <f t="shared" ref="O1219:O1282" si="58">IF($D1219="","",ASC($D1219))</f>
        <v>ﾎﾘ ｼｭｳｽｹ</v>
      </c>
      <c r="P1219" s="175" t="str">
        <f t="shared" ref="P1219:P1282" si="59">IF($I1219="","",UPPER($I1219)&amp;" "&amp;UPPER(LEFT($J1219,1))&amp;LOWER(RIGHT($J1219,LEN($J1219)-1))&amp;" ("&amp;MID($G1219,3,2)&amp;")")</f>
        <v>HORI Shusuke (01)</v>
      </c>
      <c r="Q1219" s="175" t="str">
        <f>IFERROR(IF($F1219="","",INDEX(リスト!$AL:$AL,MATCH($F1219,リスト!$AK:$AK,0))),"")</f>
        <v>27</v>
      </c>
      <c r="R1219" s="32" t="str">
        <f>IFERROR(IF($K1219="","",INDEX(リスト!$AO:$AO,MATCH($K1219,リスト!$AN:$AN,0))),"")</f>
        <v>JPN</v>
      </c>
      <c r="S1219" s="32" t="str">
        <f>IF($B1219="","",RIGHT($G1219*1000+100+COUNTIF($G$2:$G1219,$G1219),9))</f>
        <v>010904101</v>
      </c>
    </row>
    <row r="1220" spans="1:19" ht="18" customHeight="1" x14ac:dyDescent="0.55000000000000004">
      <c r="A1220" t="s">
        <v>1087</v>
      </c>
      <c r="B1220">
        <v>1219</v>
      </c>
      <c r="C1220" t="s">
        <v>5980</v>
      </c>
      <c r="D1220" t="s">
        <v>5981</v>
      </c>
      <c r="E1220">
        <v>3</v>
      </c>
      <c r="F1220" t="s">
        <v>173</v>
      </c>
      <c r="G1220">
        <v>20030319</v>
      </c>
      <c r="H1220" t="s">
        <v>5982</v>
      </c>
      <c r="I1220" t="s">
        <v>5983</v>
      </c>
      <c r="J1220" t="s">
        <v>1608</v>
      </c>
      <c r="K1220" t="s">
        <v>72</v>
      </c>
      <c r="M1220" s="32">
        <f>IFERROR(IF($B1220="","",INDEX(所属情報!$E:$E,MATCH($A1220,所属情報!$A:$A,0))),"")</f>
        <v>492302</v>
      </c>
      <c r="N1220" s="175" t="str">
        <f t="shared" si="57"/>
        <v>西端　将司 (3)</v>
      </c>
      <c r="O1220" s="32" t="str">
        <f t="shared" si="58"/>
        <v>ﾆｼﾊﾞﾀ ﾏｻｼ</v>
      </c>
      <c r="P1220" s="175" t="str">
        <f t="shared" si="59"/>
        <v>NISHIBATA Masashi (03)</v>
      </c>
      <c r="Q1220" s="175" t="str">
        <f>IFERROR(IF($F1220="","",INDEX(リスト!$AL:$AL,MATCH($F1220,リスト!$AK:$AK,0))),"")</f>
        <v>27</v>
      </c>
      <c r="R1220" s="32" t="str">
        <f>IFERROR(IF($K1220="","",INDEX(リスト!$AO:$AO,MATCH($K1220,リスト!$AN:$AN,0))),"")</f>
        <v>JPN</v>
      </c>
      <c r="S1220" s="32" t="str">
        <f>IF($B1220="","",RIGHT($G1220*1000+100+COUNTIF($G$2:$G1220,$G1220),9))</f>
        <v>030319102</v>
      </c>
    </row>
    <row r="1221" spans="1:19" ht="18" customHeight="1" x14ac:dyDescent="0.55000000000000004">
      <c r="A1221" t="s">
        <v>1087</v>
      </c>
      <c r="B1221">
        <v>1220</v>
      </c>
      <c r="C1221" t="s">
        <v>5984</v>
      </c>
      <c r="D1221" t="s">
        <v>5985</v>
      </c>
      <c r="E1221">
        <v>4</v>
      </c>
      <c r="F1221" t="s">
        <v>169</v>
      </c>
      <c r="G1221">
        <v>20020122</v>
      </c>
      <c r="H1221" t="s">
        <v>5986</v>
      </c>
      <c r="I1221" t="s">
        <v>5987</v>
      </c>
      <c r="J1221" t="s">
        <v>1489</v>
      </c>
      <c r="K1221" t="s">
        <v>72</v>
      </c>
      <c r="M1221" s="32">
        <f>IFERROR(IF($B1221="","",INDEX(所属情報!$E:$E,MATCH($A1221,所属情報!$A:$A,0))),"")</f>
        <v>492302</v>
      </c>
      <c r="N1221" s="175" t="str">
        <f t="shared" si="57"/>
        <v>舛谷　大成 (4)</v>
      </c>
      <c r="O1221" s="32" t="str">
        <f t="shared" si="58"/>
        <v>ﾏｽﾀﾆ ﾀｲｾｲ</v>
      </c>
      <c r="P1221" s="175" t="str">
        <f t="shared" si="59"/>
        <v>MASUTANI Taisei (02)</v>
      </c>
      <c r="Q1221" s="175" t="str">
        <f>IFERROR(IF($F1221="","",INDEX(リスト!$AL:$AL,MATCH($F1221,リスト!$AK:$AK,0))),"")</f>
        <v>26</v>
      </c>
      <c r="R1221" s="32" t="str">
        <f>IFERROR(IF($K1221="","",INDEX(リスト!$AO:$AO,MATCH($K1221,リスト!$AN:$AN,0))),"")</f>
        <v>JPN</v>
      </c>
      <c r="S1221" s="32" t="str">
        <f>IF($B1221="","",RIGHT($G1221*1000+100+COUNTIF($G$2:$G1221,$G1221),9))</f>
        <v>020122101</v>
      </c>
    </row>
    <row r="1222" spans="1:19" ht="18" customHeight="1" x14ac:dyDescent="0.55000000000000004">
      <c r="A1222" t="s">
        <v>1087</v>
      </c>
      <c r="B1222">
        <v>1221</v>
      </c>
      <c r="C1222" t="s">
        <v>5988</v>
      </c>
      <c r="D1222" t="s">
        <v>5989</v>
      </c>
      <c r="E1222">
        <v>3</v>
      </c>
      <c r="F1222" t="s">
        <v>173</v>
      </c>
      <c r="G1222">
        <v>20030226</v>
      </c>
      <c r="H1222" t="s">
        <v>5990</v>
      </c>
      <c r="I1222" t="s">
        <v>5991</v>
      </c>
      <c r="J1222" t="s">
        <v>1376</v>
      </c>
      <c r="K1222" t="s">
        <v>72</v>
      </c>
      <c r="M1222" s="32">
        <f>IFERROR(IF($B1222="","",INDEX(所属情報!$E:$E,MATCH($A1222,所属情報!$A:$A,0))),"")</f>
        <v>492302</v>
      </c>
      <c r="N1222" s="175" t="str">
        <f t="shared" si="57"/>
        <v>藤村　雅紀 (3)</v>
      </c>
      <c r="O1222" s="32" t="str">
        <f t="shared" si="58"/>
        <v>ﾌｼﾞﾑﾗ ﾏｻｷ</v>
      </c>
      <c r="P1222" s="175" t="str">
        <f t="shared" si="59"/>
        <v>FUJIMURA Masaki (03)</v>
      </c>
      <c r="Q1222" s="175" t="str">
        <f>IFERROR(IF($F1222="","",INDEX(リスト!$AL:$AL,MATCH($F1222,リスト!$AK:$AK,0))),"")</f>
        <v>27</v>
      </c>
      <c r="R1222" s="32" t="str">
        <f>IFERROR(IF($K1222="","",INDEX(リスト!$AO:$AO,MATCH($K1222,リスト!$AN:$AN,0))),"")</f>
        <v>JPN</v>
      </c>
      <c r="S1222" s="32" t="str">
        <f>IF($B1222="","",RIGHT($G1222*1000+100+COUNTIF($G$2:$G1222,$G1222),9))</f>
        <v>030226101</v>
      </c>
    </row>
    <row r="1223" spans="1:19" ht="18" customHeight="1" x14ac:dyDescent="0.55000000000000004">
      <c r="A1223" t="s">
        <v>1087</v>
      </c>
      <c r="B1223">
        <v>1222</v>
      </c>
      <c r="C1223" t="s">
        <v>5992</v>
      </c>
      <c r="D1223" t="s">
        <v>5993</v>
      </c>
      <c r="E1223">
        <v>4</v>
      </c>
      <c r="F1223" t="s">
        <v>169</v>
      </c>
      <c r="G1223">
        <v>20010829</v>
      </c>
      <c r="H1223" t="s">
        <v>5994</v>
      </c>
      <c r="I1223" t="s">
        <v>5995</v>
      </c>
      <c r="J1223" t="s">
        <v>2366</v>
      </c>
      <c r="K1223" t="s">
        <v>72</v>
      </c>
      <c r="M1223" s="32">
        <f>IFERROR(IF($B1223="","",INDEX(所属情報!$E:$E,MATCH($A1223,所属情報!$A:$A,0))),"")</f>
        <v>492302</v>
      </c>
      <c r="N1223" s="175" t="str">
        <f t="shared" si="57"/>
        <v>喜井　翼 (4)</v>
      </c>
      <c r="O1223" s="32" t="str">
        <f t="shared" si="58"/>
        <v>ｷｲ ﾂﾊﾞｻ</v>
      </c>
      <c r="P1223" s="175" t="str">
        <f t="shared" si="59"/>
        <v>KII Tsubasa (01)</v>
      </c>
      <c r="Q1223" s="175" t="str">
        <f>IFERROR(IF($F1223="","",INDEX(リスト!$AL:$AL,MATCH($F1223,リスト!$AK:$AK,0))),"")</f>
        <v>26</v>
      </c>
      <c r="R1223" s="32" t="str">
        <f>IFERROR(IF($K1223="","",INDEX(リスト!$AO:$AO,MATCH($K1223,リスト!$AN:$AN,0))),"")</f>
        <v>JPN</v>
      </c>
      <c r="S1223" s="32" t="str">
        <f>IF($B1223="","",RIGHT($G1223*1000+100+COUNTIF($G$2:$G1223,$G1223),9))</f>
        <v>010829101</v>
      </c>
    </row>
    <row r="1224" spans="1:19" ht="18" customHeight="1" x14ac:dyDescent="0.55000000000000004">
      <c r="A1224" t="s">
        <v>1087</v>
      </c>
      <c r="B1224">
        <v>1223</v>
      </c>
      <c r="C1224" t="s">
        <v>5996</v>
      </c>
      <c r="D1224" t="s">
        <v>5997</v>
      </c>
      <c r="E1224">
        <v>4</v>
      </c>
      <c r="F1224" t="s">
        <v>173</v>
      </c>
      <c r="G1224">
        <v>20010502</v>
      </c>
      <c r="H1224" t="s">
        <v>5998</v>
      </c>
      <c r="I1224" t="s">
        <v>1673</v>
      </c>
      <c r="J1224" t="s">
        <v>1272</v>
      </c>
      <c r="K1224" t="s">
        <v>72</v>
      </c>
      <c r="M1224" s="32">
        <f>IFERROR(IF($B1224="","",INDEX(所属情報!$E:$E,MATCH($A1224,所属情報!$A:$A,0))),"")</f>
        <v>492302</v>
      </c>
      <c r="N1224" s="175" t="str">
        <f t="shared" si="57"/>
        <v>奥村　和樹 (4)</v>
      </c>
      <c r="O1224" s="32" t="str">
        <f t="shared" si="58"/>
        <v>ｵｸﾑﾗ ｶｽﾞｷ</v>
      </c>
      <c r="P1224" s="175" t="str">
        <f t="shared" si="59"/>
        <v>OKUMURA Kazuki (01)</v>
      </c>
      <c r="Q1224" s="175" t="str">
        <f>IFERROR(IF($F1224="","",INDEX(リスト!$AL:$AL,MATCH($F1224,リスト!$AK:$AK,0))),"")</f>
        <v>27</v>
      </c>
      <c r="R1224" s="32" t="str">
        <f>IFERROR(IF($K1224="","",INDEX(リスト!$AO:$AO,MATCH($K1224,リスト!$AN:$AN,0))),"")</f>
        <v>JPN</v>
      </c>
      <c r="S1224" s="32" t="str">
        <f>IF($B1224="","",RIGHT($G1224*1000+100+COUNTIF($G$2:$G1224,$G1224),9))</f>
        <v>010502102</v>
      </c>
    </row>
    <row r="1225" spans="1:19" ht="18" customHeight="1" x14ac:dyDescent="0.55000000000000004">
      <c r="A1225" t="s">
        <v>1087</v>
      </c>
      <c r="B1225">
        <v>1224</v>
      </c>
      <c r="C1225" t="s">
        <v>5999</v>
      </c>
      <c r="D1225" t="s">
        <v>6000</v>
      </c>
      <c r="E1225">
        <v>3</v>
      </c>
      <c r="F1225" t="s">
        <v>173</v>
      </c>
      <c r="G1225">
        <v>20021015</v>
      </c>
      <c r="H1225" t="s">
        <v>6001</v>
      </c>
      <c r="I1225" t="s">
        <v>1232</v>
      </c>
      <c r="J1225" t="s">
        <v>1471</v>
      </c>
      <c r="K1225" t="s">
        <v>72</v>
      </c>
      <c r="M1225" s="32">
        <f>IFERROR(IF($B1225="","",INDEX(所属情報!$E:$E,MATCH($A1225,所属情報!$A:$A,0))),"")</f>
        <v>492302</v>
      </c>
      <c r="N1225" s="175" t="str">
        <f t="shared" si="57"/>
        <v>中村　勇斗 (3)</v>
      </c>
      <c r="O1225" s="32" t="str">
        <f t="shared" si="58"/>
        <v>ﾅｶﾑﾗ ﾕｳﾄ</v>
      </c>
      <c r="P1225" s="175" t="str">
        <f t="shared" si="59"/>
        <v>NAKAMURA Yuto (02)</v>
      </c>
      <c r="Q1225" s="175" t="str">
        <f>IFERROR(IF($F1225="","",INDEX(リスト!$AL:$AL,MATCH($F1225,リスト!$AK:$AK,0))),"")</f>
        <v>27</v>
      </c>
      <c r="R1225" s="32" t="str">
        <f>IFERROR(IF($K1225="","",INDEX(リスト!$AO:$AO,MATCH($K1225,リスト!$AN:$AN,0))),"")</f>
        <v>JPN</v>
      </c>
      <c r="S1225" s="32" t="str">
        <f>IF($B1225="","",RIGHT($G1225*1000+100+COUNTIF($G$2:$G1225,$G1225),9))</f>
        <v>021015104</v>
      </c>
    </row>
    <row r="1226" spans="1:19" ht="18" customHeight="1" x14ac:dyDescent="0.55000000000000004">
      <c r="A1226" t="s">
        <v>1087</v>
      </c>
      <c r="B1226">
        <v>1225</v>
      </c>
      <c r="C1226" t="s">
        <v>6002</v>
      </c>
      <c r="D1226" t="s">
        <v>6003</v>
      </c>
      <c r="E1226">
        <v>4</v>
      </c>
      <c r="F1226" t="s">
        <v>173</v>
      </c>
      <c r="G1226">
        <v>20010915</v>
      </c>
      <c r="H1226" t="s">
        <v>6004</v>
      </c>
      <c r="I1226" t="s">
        <v>6005</v>
      </c>
      <c r="J1226" t="s">
        <v>6006</v>
      </c>
      <c r="K1226" t="s">
        <v>72</v>
      </c>
      <c r="M1226" s="32">
        <f>IFERROR(IF($B1226="","",INDEX(所属情報!$E:$E,MATCH($A1226,所属情報!$A:$A,0))),"")</f>
        <v>492302</v>
      </c>
      <c r="N1226" s="175" t="str">
        <f t="shared" si="57"/>
        <v>寳田　力 (4)</v>
      </c>
      <c r="O1226" s="32" t="str">
        <f t="shared" si="58"/>
        <v>ﾎｳﾀﾞ ﾁｶﾗ</v>
      </c>
      <c r="P1226" s="175" t="str">
        <f t="shared" si="59"/>
        <v>HODA Chikara (01)</v>
      </c>
      <c r="Q1226" s="175" t="str">
        <f>IFERROR(IF($F1226="","",INDEX(リスト!$AL:$AL,MATCH($F1226,リスト!$AK:$AK,0))),"")</f>
        <v>27</v>
      </c>
      <c r="R1226" s="32" t="str">
        <f>IFERROR(IF($K1226="","",INDEX(リスト!$AO:$AO,MATCH($K1226,リスト!$AN:$AN,0))),"")</f>
        <v>JPN</v>
      </c>
      <c r="S1226" s="32" t="str">
        <f>IF($B1226="","",RIGHT($G1226*1000+100+COUNTIF($G$2:$G1226,$G1226),9))</f>
        <v>010915101</v>
      </c>
    </row>
    <row r="1227" spans="1:19" ht="18" customHeight="1" x14ac:dyDescent="0.55000000000000004">
      <c r="A1227" t="s">
        <v>1087</v>
      </c>
      <c r="B1227">
        <v>1226</v>
      </c>
      <c r="C1227" t="s">
        <v>6007</v>
      </c>
      <c r="D1227" t="s">
        <v>6008</v>
      </c>
      <c r="E1227">
        <v>4</v>
      </c>
      <c r="F1227" t="s">
        <v>173</v>
      </c>
      <c r="G1227">
        <v>20000907</v>
      </c>
      <c r="H1227" t="s">
        <v>6009</v>
      </c>
      <c r="I1227" t="s">
        <v>5473</v>
      </c>
      <c r="J1227" t="s">
        <v>2931</v>
      </c>
      <c r="K1227" t="s">
        <v>72</v>
      </c>
      <c r="M1227" s="32">
        <f>IFERROR(IF($B1227="","",INDEX(所属情報!$E:$E,MATCH($A1227,所属情報!$A:$A,0))),"")</f>
        <v>492302</v>
      </c>
      <c r="N1227" s="175" t="str">
        <f t="shared" si="57"/>
        <v>近藤　元 (4)</v>
      </c>
      <c r="O1227" s="32" t="str">
        <f t="shared" si="58"/>
        <v>ｺﾝﾄﾞｳ ﾊｼﾞﾒ</v>
      </c>
      <c r="P1227" s="175" t="str">
        <f t="shared" si="59"/>
        <v>KONDO Hajime (00)</v>
      </c>
      <c r="Q1227" s="175" t="str">
        <f>IFERROR(IF($F1227="","",INDEX(リスト!$AL:$AL,MATCH($F1227,リスト!$AK:$AK,0))),"")</f>
        <v>27</v>
      </c>
      <c r="R1227" s="32" t="str">
        <f>IFERROR(IF($K1227="","",INDEX(リスト!$AO:$AO,MATCH($K1227,リスト!$AN:$AN,0))),"")</f>
        <v>JPN</v>
      </c>
      <c r="S1227" s="32" t="str">
        <f>IF($B1227="","",RIGHT($G1227*1000+100+COUNTIF($G$2:$G1227,$G1227),9))</f>
        <v>000907101</v>
      </c>
    </row>
    <row r="1228" spans="1:19" ht="18" customHeight="1" x14ac:dyDescent="0.55000000000000004">
      <c r="A1228" t="s">
        <v>1087</v>
      </c>
      <c r="B1228">
        <v>1227</v>
      </c>
      <c r="C1228" t="s">
        <v>6010</v>
      </c>
      <c r="D1228" t="s">
        <v>6011</v>
      </c>
      <c r="E1228">
        <v>3</v>
      </c>
      <c r="F1228" t="s">
        <v>185</v>
      </c>
      <c r="G1228">
        <v>20030214</v>
      </c>
      <c r="H1228" t="s">
        <v>6012</v>
      </c>
      <c r="I1228" t="s">
        <v>4209</v>
      </c>
      <c r="J1228" t="s">
        <v>3102</v>
      </c>
      <c r="K1228" t="s">
        <v>72</v>
      </c>
      <c r="M1228" s="32">
        <f>IFERROR(IF($B1228="","",INDEX(所属情報!$E:$E,MATCH($A1228,所属情報!$A:$A,0))),"")</f>
        <v>492302</v>
      </c>
      <c r="N1228" s="175" t="str">
        <f t="shared" si="57"/>
        <v>田村　翔 (3)</v>
      </c>
      <c r="O1228" s="32" t="str">
        <f t="shared" si="58"/>
        <v>ﾀﾑﾗ ｼｮｳ</v>
      </c>
      <c r="P1228" s="175" t="str">
        <f t="shared" si="59"/>
        <v>TAMURA Sho (03)</v>
      </c>
      <c r="Q1228" s="175" t="str">
        <f>IFERROR(IF($F1228="","",INDEX(リスト!$AL:$AL,MATCH($F1228,リスト!$AK:$AK,0))),"")</f>
        <v>30</v>
      </c>
      <c r="R1228" s="32" t="str">
        <f>IFERROR(IF($K1228="","",INDEX(リスト!$AO:$AO,MATCH($K1228,リスト!$AN:$AN,0))),"")</f>
        <v>JPN</v>
      </c>
      <c r="S1228" s="32" t="str">
        <f>IF($B1228="","",RIGHT($G1228*1000+100+COUNTIF($G$2:$G1228,$G1228),9))</f>
        <v>030214102</v>
      </c>
    </row>
    <row r="1229" spans="1:19" ht="18" customHeight="1" x14ac:dyDescent="0.55000000000000004">
      <c r="A1229" t="s">
        <v>1087</v>
      </c>
      <c r="B1229">
        <v>1228</v>
      </c>
      <c r="C1229" t="s">
        <v>6013</v>
      </c>
      <c r="D1229" t="s">
        <v>6014</v>
      </c>
      <c r="E1229">
        <v>4</v>
      </c>
      <c r="F1229" t="s">
        <v>173</v>
      </c>
      <c r="G1229">
        <v>20011101</v>
      </c>
      <c r="H1229" t="s">
        <v>6015</v>
      </c>
      <c r="I1229" t="s">
        <v>6016</v>
      </c>
      <c r="J1229" t="s">
        <v>1178</v>
      </c>
      <c r="K1229" t="s">
        <v>72</v>
      </c>
      <c r="M1229" s="32">
        <f>IFERROR(IF($B1229="","",INDEX(所属情報!$E:$E,MATCH($A1229,所属情報!$A:$A,0))),"")</f>
        <v>492302</v>
      </c>
      <c r="N1229" s="175" t="str">
        <f t="shared" si="57"/>
        <v>吉歳　匠吾 (4)</v>
      </c>
      <c r="O1229" s="32" t="str">
        <f t="shared" si="58"/>
        <v>ﾖｼﾄｼ ｼｮｳｺﾞ</v>
      </c>
      <c r="P1229" s="175" t="str">
        <f t="shared" si="59"/>
        <v>YOSHITOSHI Shogo (01)</v>
      </c>
      <c r="Q1229" s="175" t="str">
        <f>IFERROR(IF($F1229="","",INDEX(リスト!$AL:$AL,MATCH($F1229,リスト!$AK:$AK,0))),"")</f>
        <v>27</v>
      </c>
      <c r="R1229" s="32" t="str">
        <f>IFERROR(IF($K1229="","",INDEX(リスト!$AO:$AO,MATCH($K1229,リスト!$AN:$AN,0))),"")</f>
        <v>JPN</v>
      </c>
      <c r="S1229" s="32" t="str">
        <f>IF($B1229="","",RIGHT($G1229*1000+100+COUNTIF($G$2:$G1229,$G1229),9))</f>
        <v>011101101</v>
      </c>
    </row>
    <row r="1230" spans="1:19" ht="18" customHeight="1" x14ac:dyDescent="0.55000000000000004">
      <c r="A1230" t="s">
        <v>1087</v>
      </c>
      <c r="B1230">
        <v>1229</v>
      </c>
      <c r="C1230" t="s">
        <v>6017</v>
      </c>
      <c r="D1230" t="s">
        <v>6018</v>
      </c>
      <c r="E1230">
        <v>3</v>
      </c>
      <c r="F1230" t="s">
        <v>173</v>
      </c>
      <c r="G1230">
        <v>20021127</v>
      </c>
      <c r="H1230" t="s">
        <v>6019</v>
      </c>
      <c r="I1230" t="s">
        <v>6020</v>
      </c>
      <c r="J1230" t="s">
        <v>1526</v>
      </c>
      <c r="K1230" t="s">
        <v>72</v>
      </c>
      <c r="M1230" s="32">
        <f>IFERROR(IF($B1230="","",INDEX(所属情報!$E:$E,MATCH($A1230,所属情報!$A:$A,0))),"")</f>
        <v>492302</v>
      </c>
      <c r="N1230" s="175" t="str">
        <f t="shared" si="57"/>
        <v>大路　龍之介 (3)</v>
      </c>
      <c r="O1230" s="32" t="str">
        <f t="shared" si="58"/>
        <v>ｵｵｼﾞ ﾘｭｳﾉｽｹ</v>
      </c>
      <c r="P1230" s="175" t="str">
        <f t="shared" si="59"/>
        <v>OJI Ryunosuke (02)</v>
      </c>
      <c r="Q1230" s="175" t="str">
        <f>IFERROR(IF($F1230="","",INDEX(リスト!$AL:$AL,MATCH($F1230,リスト!$AK:$AK,0))),"")</f>
        <v>27</v>
      </c>
      <c r="R1230" s="32" t="str">
        <f>IFERROR(IF($K1230="","",INDEX(リスト!$AO:$AO,MATCH($K1230,リスト!$AN:$AN,0))),"")</f>
        <v>JPN</v>
      </c>
      <c r="S1230" s="32" t="str">
        <f>IF($B1230="","",RIGHT($G1230*1000+100+COUNTIF($G$2:$G1230,$G1230),9))</f>
        <v>021127101</v>
      </c>
    </row>
    <row r="1231" spans="1:19" ht="18" customHeight="1" x14ac:dyDescent="0.55000000000000004">
      <c r="A1231" t="s">
        <v>1087</v>
      </c>
      <c r="B1231">
        <v>1230</v>
      </c>
      <c r="C1231" t="s">
        <v>6021</v>
      </c>
      <c r="D1231" t="s">
        <v>6022</v>
      </c>
      <c r="E1231">
        <v>4</v>
      </c>
      <c r="F1231" t="s">
        <v>173</v>
      </c>
      <c r="G1231">
        <v>20010729</v>
      </c>
      <c r="H1231" t="s">
        <v>6023</v>
      </c>
      <c r="I1231" t="s">
        <v>6024</v>
      </c>
      <c r="J1231" t="s">
        <v>2684</v>
      </c>
      <c r="K1231" t="s">
        <v>72</v>
      </c>
      <c r="M1231" s="32">
        <f>IFERROR(IF($B1231="","",INDEX(所属情報!$E:$E,MATCH($A1231,所属情報!$A:$A,0))),"")</f>
        <v>492302</v>
      </c>
      <c r="N1231" s="175" t="str">
        <f t="shared" si="57"/>
        <v>吾郷　優介 (4)</v>
      </c>
      <c r="O1231" s="32" t="str">
        <f t="shared" si="58"/>
        <v>ｱｺﾞｳ ﾕｳｽｹ</v>
      </c>
      <c r="P1231" s="175" t="str">
        <f t="shared" si="59"/>
        <v>AGO Yusuke (01)</v>
      </c>
      <c r="Q1231" s="175" t="str">
        <f>IFERROR(IF($F1231="","",INDEX(リスト!$AL:$AL,MATCH($F1231,リスト!$AK:$AK,0))),"")</f>
        <v>27</v>
      </c>
      <c r="R1231" s="32" t="str">
        <f>IFERROR(IF($K1231="","",INDEX(リスト!$AO:$AO,MATCH($K1231,リスト!$AN:$AN,0))),"")</f>
        <v>JPN</v>
      </c>
      <c r="S1231" s="32" t="str">
        <f>IF($B1231="","",RIGHT($G1231*1000+100+COUNTIF($G$2:$G1231,$G1231),9))</f>
        <v>010729102</v>
      </c>
    </row>
    <row r="1232" spans="1:19" ht="18" customHeight="1" x14ac:dyDescent="0.55000000000000004">
      <c r="A1232" t="s">
        <v>1087</v>
      </c>
      <c r="B1232">
        <v>1231</v>
      </c>
      <c r="C1232" t="s">
        <v>6025</v>
      </c>
      <c r="D1232" t="s">
        <v>6026</v>
      </c>
      <c r="E1232">
        <v>2</v>
      </c>
      <c r="F1232" t="s">
        <v>173</v>
      </c>
      <c r="G1232">
        <v>20020618</v>
      </c>
      <c r="H1232" t="s">
        <v>6027</v>
      </c>
      <c r="I1232" t="s">
        <v>6028</v>
      </c>
      <c r="J1232" t="s">
        <v>6029</v>
      </c>
      <c r="K1232" t="s">
        <v>72</v>
      </c>
      <c r="M1232" s="32">
        <f>IFERROR(IF($B1232="","",INDEX(所属情報!$E:$E,MATCH($A1232,所属情報!$A:$A,0))),"")</f>
        <v>492302</v>
      </c>
      <c r="N1232" s="175" t="str">
        <f t="shared" si="57"/>
        <v>籾谷　憲司 (2)</v>
      </c>
      <c r="O1232" s="32" t="str">
        <f t="shared" si="58"/>
        <v>ﾓﾐﾀﾆ ｹﾝｼﾞ</v>
      </c>
      <c r="P1232" s="175" t="str">
        <f t="shared" si="59"/>
        <v>MOMITANI Kenji (02)</v>
      </c>
      <c r="Q1232" s="175" t="str">
        <f>IFERROR(IF($F1232="","",INDEX(リスト!$AL:$AL,MATCH($F1232,リスト!$AK:$AK,0))),"")</f>
        <v>27</v>
      </c>
      <c r="R1232" s="32" t="str">
        <f>IFERROR(IF($K1232="","",INDEX(リスト!$AO:$AO,MATCH($K1232,リスト!$AN:$AN,0))),"")</f>
        <v>JPN</v>
      </c>
      <c r="S1232" s="32" t="str">
        <f>IF($B1232="","",RIGHT($G1232*1000+100+COUNTIF($G$2:$G1232,$G1232),9))</f>
        <v>020618102</v>
      </c>
    </row>
    <row r="1233" spans="1:19" ht="18" customHeight="1" x14ac:dyDescent="0.55000000000000004">
      <c r="A1233" t="s">
        <v>1087</v>
      </c>
      <c r="B1233">
        <v>1232</v>
      </c>
      <c r="C1233" t="s">
        <v>6030</v>
      </c>
      <c r="D1233" t="s">
        <v>6031</v>
      </c>
      <c r="E1233">
        <v>2</v>
      </c>
      <c r="F1233" t="s">
        <v>173</v>
      </c>
      <c r="G1233">
        <v>20030709</v>
      </c>
      <c r="H1233" t="s">
        <v>6032</v>
      </c>
      <c r="I1233" t="s">
        <v>6033</v>
      </c>
      <c r="J1233" t="s">
        <v>1471</v>
      </c>
      <c r="K1233" t="s">
        <v>72</v>
      </c>
      <c r="M1233" s="32">
        <f>IFERROR(IF($B1233="","",INDEX(所属情報!$E:$E,MATCH($A1233,所属情報!$A:$A,0))),"")</f>
        <v>492302</v>
      </c>
      <c r="N1233" s="175" t="str">
        <f t="shared" si="57"/>
        <v>住田　夢大 (2)</v>
      </c>
      <c r="O1233" s="32" t="str">
        <f t="shared" si="58"/>
        <v>ｽﾐﾀ ﾕｳﾄ</v>
      </c>
      <c r="P1233" s="175" t="str">
        <f t="shared" si="59"/>
        <v>SUMITA Yuto (03)</v>
      </c>
      <c r="Q1233" s="175" t="str">
        <f>IFERROR(IF($F1233="","",INDEX(リスト!$AL:$AL,MATCH($F1233,リスト!$AK:$AK,0))),"")</f>
        <v>27</v>
      </c>
      <c r="R1233" s="32" t="str">
        <f>IFERROR(IF($K1233="","",INDEX(リスト!$AO:$AO,MATCH($K1233,リスト!$AN:$AN,0))),"")</f>
        <v>JPN</v>
      </c>
      <c r="S1233" s="32" t="str">
        <f>IF($B1233="","",RIGHT($G1233*1000+100+COUNTIF($G$2:$G1233,$G1233),9))</f>
        <v>030709103</v>
      </c>
    </row>
    <row r="1234" spans="1:19" ht="18" customHeight="1" x14ac:dyDescent="0.55000000000000004">
      <c r="A1234" t="s">
        <v>1087</v>
      </c>
      <c r="B1234">
        <v>1233</v>
      </c>
      <c r="C1234" t="s">
        <v>6034</v>
      </c>
      <c r="D1234" t="s">
        <v>6035</v>
      </c>
      <c r="E1234">
        <v>2</v>
      </c>
      <c r="F1234" t="s">
        <v>173</v>
      </c>
      <c r="G1234">
        <v>20030522</v>
      </c>
      <c r="H1234" t="s">
        <v>6036</v>
      </c>
      <c r="I1234" t="s">
        <v>6037</v>
      </c>
      <c r="J1234" t="s">
        <v>6038</v>
      </c>
      <c r="K1234" t="s">
        <v>72</v>
      </c>
      <c r="M1234" s="32">
        <f>IFERROR(IF($B1234="","",INDEX(所属情報!$E:$E,MATCH($A1234,所属情報!$A:$A,0))),"")</f>
        <v>492302</v>
      </c>
      <c r="N1234" s="175" t="str">
        <f t="shared" si="57"/>
        <v>堀内　貫志 (2)</v>
      </c>
      <c r="O1234" s="32" t="str">
        <f t="shared" si="58"/>
        <v>ﾎﾘｳﾁ ｶﾝｼ</v>
      </c>
      <c r="P1234" s="175" t="str">
        <f t="shared" si="59"/>
        <v>HORIUCHI Kanshi (03)</v>
      </c>
      <c r="Q1234" s="175" t="str">
        <f>IFERROR(IF($F1234="","",INDEX(リスト!$AL:$AL,MATCH($F1234,リスト!$AK:$AK,0))),"")</f>
        <v>27</v>
      </c>
      <c r="R1234" s="32" t="str">
        <f>IFERROR(IF($K1234="","",INDEX(リスト!$AO:$AO,MATCH($K1234,リスト!$AN:$AN,0))),"")</f>
        <v>JPN</v>
      </c>
      <c r="S1234" s="32" t="str">
        <f>IF($B1234="","",RIGHT($G1234*1000+100+COUNTIF($G$2:$G1234,$G1234),9))</f>
        <v>030522104</v>
      </c>
    </row>
    <row r="1235" spans="1:19" ht="18" customHeight="1" x14ac:dyDescent="0.55000000000000004">
      <c r="A1235" t="s">
        <v>1087</v>
      </c>
      <c r="B1235">
        <v>1234</v>
      </c>
      <c r="C1235" t="s">
        <v>6039</v>
      </c>
      <c r="D1235" t="s">
        <v>6040</v>
      </c>
      <c r="E1235">
        <v>2</v>
      </c>
      <c r="F1235" t="s">
        <v>177</v>
      </c>
      <c r="G1235">
        <v>20040120</v>
      </c>
      <c r="H1235" t="s">
        <v>6041</v>
      </c>
      <c r="I1235" t="s">
        <v>2524</v>
      </c>
      <c r="J1235" t="s">
        <v>6042</v>
      </c>
      <c r="K1235" t="s">
        <v>72</v>
      </c>
      <c r="M1235" s="32">
        <f>IFERROR(IF($B1235="","",INDEX(所属情報!$E:$E,MATCH($A1235,所属情報!$A:$A,0))),"")</f>
        <v>492302</v>
      </c>
      <c r="N1235" s="175" t="str">
        <f t="shared" si="57"/>
        <v>木村　烈 (2)</v>
      </c>
      <c r="O1235" s="32" t="str">
        <f t="shared" si="58"/>
        <v>ｷﾑﾗ ﾚﾂ</v>
      </c>
      <c r="P1235" s="175" t="str">
        <f t="shared" si="59"/>
        <v>KIMURA Retsu (04)</v>
      </c>
      <c r="Q1235" s="175" t="str">
        <f>IFERROR(IF($F1235="","",INDEX(リスト!$AL:$AL,MATCH($F1235,リスト!$AK:$AK,0))),"")</f>
        <v>28</v>
      </c>
      <c r="R1235" s="32" t="str">
        <f>IFERROR(IF($K1235="","",INDEX(リスト!$AO:$AO,MATCH($K1235,リスト!$AN:$AN,0))),"")</f>
        <v>JPN</v>
      </c>
      <c r="S1235" s="32" t="str">
        <f>IF($B1235="","",RIGHT($G1235*1000+100+COUNTIF($G$2:$G1235,$G1235),9))</f>
        <v>040120102</v>
      </c>
    </row>
    <row r="1236" spans="1:19" ht="18" customHeight="1" x14ac:dyDescent="0.55000000000000004">
      <c r="A1236" t="s">
        <v>1087</v>
      </c>
      <c r="B1236">
        <v>1235</v>
      </c>
      <c r="C1236" t="s">
        <v>6043</v>
      </c>
      <c r="D1236" t="s">
        <v>6044</v>
      </c>
      <c r="E1236">
        <v>2</v>
      </c>
      <c r="F1236" t="s">
        <v>173</v>
      </c>
      <c r="G1236">
        <v>20031122</v>
      </c>
      <c r="H1236" t="s">
        <v>6045</v>
      </c>
      <c r="I1236" t="s">
        <v>2103</v>
      </c>
      <c r="J1236" t="s">
        <v>1651</v>
      </c>
      <c r="K1236" t="s">
        <v>72</v>
      </c>
      <c r="M1236" s="32">
        <f>IFERROR(IF($B1236="","",INDEX(所属情報!$E:$E,MATCH($A1236,所属情報!$A:$A,0))),"")</f>
        <v>492302</v>
      </c>
      <c r="N1236" s="175" t="str">
        <f t="shared" si="57"/>
        <v>西川　隼叶 (2)</v>
      </c>
      <c r="O1236" s="32" t="str">
        <f t="shared" si="58"/>
        <v>ﾆｼｶﾜ ﾊﾔﾄ</v>
      </c>
      <c r="P1236" s="175" t="str">
        <f t="shared" si="59"/>
        <v>NISHIKAWA Hayato (03)</v>
      </c>
      <c r="Q1236" s="175" t="str">
        <f>IFERROR(IF($F1236="","",INDEX(リスト!$AL:$AL,MATCH($F1236,リスト!$AK:$AK,0))),"")</f>
        <v>27</v>
      </c>
      <c r="R1236" s="32" t="str">
        <f>IFERROR(IF($K1236="","",INDEX(リスト!$AO:$AO,MATCH($K1236,リスト!$AN:$AN,0))),"")</f>
        <v>JPN</v>
      </c>
      <c r="S1236" s="32" t="str">
        <f>IF($B1236="","",RIGHT($G1236*1000+100+COUNTIF($G$2:$G1236,$G1236),9))</f>
        <v>031122102</v>
      </c>
    </row>
    <row r="1237" spans="1:19" ht="18" customHeight="1" x14ac:dyDescent="0.55000000000000004">
      <c r="A1237" t="s">
        <v>1087</v>
      </c>
      <c r="B1237">
        <v>1236</v>
      </c>
      <c r="C1237" t="s">
        <v>6046</v>
      </c>
      <c r="D1237" t="s">
        <v>6047</v>
      </c>
      <c r="E1237">
        <v>2</v>
      </c>
      <c r="F1237" t="s">
        <v>173</v>
      </c>
      <c r="G1237">
        <v>20040123</v>
      </c>
      <c r="H1237" t="s">
        <v>6048</v>
      </c>
      <c r="I1237" t="s">
        <v>1984</v>
      </c>
      <c r="J1237" t="s">
        <v>2265</v>
      </c>
      <c r="K1237" t="s">
        <v>72</v>
      </c>
      <c r="M1237" s="32">
        <f>IFERROR(IF($B1237="","",INDEX(所属情報!$E:$E,MATCH($A1237,所属情報!$A:$A,0))),"")</f>
        <v>492302</v>
      </c>
      <c r="N1237" s="175" t="str">
        <f t="shared" si="57"/>
        <v>藤田　剛史 (2)</v>
      </c>
      <c r="O1237" s="32" t="str">
        <f t="shared" si="58"/>
        <v>ﾌｼﾞﾀ ﾂﾖｼ</v>
      </c>
      <c r="P1237" s="175" t="str">
        <f t="shared" si="59"/>
        <v>FUJITA Tsuyoshi (04)</v>
      </c>
      <c r="Q1237" s="175" t="str">
        <f>IFERROR(IF($F1237="","",INDEX(リスト!$AL:$AL,MATCH($F1237,リスト!$AK:$AK,0))),"")</f>
        <v>27</v>
      </c>
      <c r="R1237" s="32" t="str">
        <f>IFERROR(IF($K1237="","",INDEX(リスト!$AO:$AO,MATCH($K1237,リスト!$AN:$AN,0))),"")</f>
        <v>JPN</v>
      </c>
      <c r="S1237" s="32" t="str">
        <f>IF($B1237="","",RIGHT($G1237*1000+100+COUNTIF($G$2:$G1237,$G1237),9))</f>
        <v>040123102</v>
      </c>
    </row>
    <row r="1238" spans="1:19" ht="18" customHeight="1" x14ac:dyDescent="0.55000000000000004">
      <c r="A1238" t="s">
        <v>1087</v>
      </c>
      <c r="B1238">
        <v>1237</v>
      </c>
      <c r="C1238" t="s">
        <v>6049</v>
      </c>
      <c r="D1238" t="s">
        <v>6050</v>
      </c>
      <c r="E1238">
        <v>2</v>
      </c>
      <c r="F1238" t="s">
        <v>177</v>
      </c>
      <c r="G1238">
        <v>20030428</v>
      </c>
      <c r="H1238" t="s">
        <v>6051</v>
      </c>
      <c r="I1238" t="s">
        <v>384</v>
      </c>
      <c r="J1238" t="s">
        <v>5025</v>
      </c>
      <c r="K1238" t="s">
        <v>72</v>
      </c>
      <c r="M1238" s="32">
        <f>IFERROR(IF($B1238="","",INDEX(所属情報!$E:$E,MATCH($A1238,所属情報!$A:$A,0))),"")</f>
        <v>492302</v>
      </c>
      <c r="N1238" s="175" t="str">
        <f t="shared" si="57"/>
        <v>丹　颯汰 (2)</v>
      </c>
      <c r="O1238" s="32" t="str">
        <f t="shared" si="58"/>
        <v>ﾀﾝ ﾊﾔﾀ</v>
      </c>
      <c r="P1238" s="175" t="str">
        <f t="shared" si="59"/>
        <v>TAN Hayata (03)</v>
      </c>
      <c r="Q1238" s="175" t="str">
        <f>IFERROR(IF($F1238="","",INDEX(リスト!$AL:$AL,MATCH($F1238,リスト!$AK:$AK,0))),"")</f>
        <v>28</v>
      </c>
      <c r="R1238" s="32" t="str">
        <f>IFERROR(IF($K1238="","",INDEX(リスト!$AO:$AO,MATCH($K1238,リスト!$AN:$AN,0))),"")</f>
        <v>JPN</v>
      </c>
      <c r="S1238" s="32" t="str">
        <f>IF($B1238="","",RIGHT($G1238*1000+100+COUNTIF($G$2:$G1238,$G1238),9))</f>
        <v>030428102</v>
      </c>
    </row>
    <row r="1239" spans="1:19" ht="18" customHeight="1" x14ac:dyDescent="0.55000000000000004">
      <c r="A1239" t="s">
        <v>1087</v>
      </c>
      <c r="B1239">
        <v>1238</v>
      </c>
      <c r="C1239" t="s">
        <v>6052</v>
      </c>
      <c r="D1239" t="s">
        <v>6053</v>
      </c>
      <c r="E1239">
        <v>2</v>
      </c>
      <c r="F1239" t="s">
        <v>177</v>
      </c>
      <c r="G1239">
        <v>20030825</v>
      </c>
      <c r="H1239" t="s">
        <v>6054</v>
      </c>
      <c r="I1239" t="s">
        <v>6055</v>
      </c>
      <c r="J1239" t="s">
        <v>6056</v>
      </c>
      <c r="K1239" t="s">
        <v>72</v>
      </c>
      <c r="M1239" s="32">
        <f>IFERROR(IF($B1239="","",INDEX(所属情報!$E:$E,MATCH($A1239,所属情報!$A:$A,0))),"")</f>
        <v>492302</v>
      </c>
      <c r="N1239" s="175" t="str">
        <f t="shared" si="57"/>
        <v>宗和　夏槻 (2)</v>
      </c>
      <c r="O1239" s="32" t="str">
        <f t="shared" si="58"/>
        <v>ｿｳﾜ ｶﾂｷ</v>
      </c>
      <c r="P1239" s="175" t="str">
        <f t="shared" si="59"/>
        <v>SOWA Katsuki (03)</v>
      </c>
      <c r="Q1239" s="175" t="str">
        <f>IFERROR(IF($F1239="","",INDEX(リスト!$AL:$AL,MATCH($F1239,リスト!$AK:$AK,0))),"")</f>
        <v>28</v>
      </c>
      <c r="R1239" s="32" t="str">
        <f>IFERROR(IF($K1239="","",INDEX(リスト!$AO:$AO,MATCH($K1239,リスト!$AN:$AN,0))),"")</f>
        <v>JPN</v>
      </c>
      <c r="S1239" s="32" t="str">
        <f>IF($B1239="","",RIGHT($G1239*1000+100+COUNTIF($G$2:$G1239,$G1239),9))</f>
        <v>030825102</v>
      </c>
    </row>
    <row r="1240" spans="1:19" ht="18" customHeight="1" x14ac:dyDescent="0.55000000000000004">
      <c r="A1240" t="s">
        <v>1087</v>
      </c>
      <c r="B1240">
        <v>1239</v>
      </c>
      <c r="C1240" t="s">
        <v>6057</v>
      </c>
      <c r="D1240" t="s">
        <v>6058</v>
      </c>
      <c r="E1240">
        <v>2</v>
      </c>
      <c r="F1240" t="s">
        <v>173</v>
      </c>
      <c r="G1240">
        <v>20030912</v>
      </c>
      <c r="H1240" t="s">
        <v>6059</v>
      </c>
      <c r="I1240" t="s">
        <v>6060</v>
      </c>
      <c r="J1240" t="s">
        <v>6061</v>
      </c>
      <c r="K1240" t="s">
        <v>72</v>
      </c>
      <c r="M1240" s="32">
        <f>IFERROR(IF($B1240="","",INDEX(所属情報!$E:$E,MATCH($A1240,所属情報!$A:$A,0))),"")</f>
        <v>492302</v>
      </c>
      <c r="N1240" s="175" t="str">
        <f t="shared" si="57"/>
        <v>筒井　翔星 (2)</v>
      </c>
      <c r="O1240" s="32" t="str">
        <f t="shared" si="58"/>
        <v>ﾂﾂｲ ｼｮｳｾｲ</v>
      </c>
      <c r="P1240" s="175" t="str">
        <f t="shared" si="59"/>
        <v>TSUTSUI Shosei (03)</v>
      </c>
      <c r="Q1240" s="175" t="str">
        <f>IFERROR(IF($F1240="","",INDEX(リスト!$AL:$AL,MATCH($F1240,リスト!$AK:$AK,0))),"")</f>
        <v>27</v>
      </c>
      <c r="R1240" s="32" t="str">
        <f>IFERROR(IF($K1240="","",INDEX(リスト!$AO:$AO,MATCH($K1240,リスト!$AN:$AN,0))),"")</f>
        <v>JPN</v>
      </c>
      <c r="S1240" s="32" t="str">
        <f>IF($B1240="","",RIGHT($G1240*1000+100+COUNTIF($G$2:$G1240,$G1240),9))</f>
        <v>030912101</v>
      </c>
    </row>
    <row r="1241" spans="1:19" ht="18" customHeight="1" x14ac:dyDescent="0.55000000000000004">
      <c r="A1241" t="s">
        <v>1087</v>
      </c>
      <c r="B1241">
        <v>1240</v>
      </c>
      <c r="C1241" t="s">
        <v>6062</v>
      </c>
      <c r="D1241" t="s">
        <v>6063</v>
      </c>
      <c r="E1241">
        <v>2</v>
      </c>
      <c r="F1241" t="s">
        <v>173</v>
      </c>
      <c r="G1241">
        <v>20030702</v>
      </c>
      <c r="H1241" t="s">
        <v>6064</v>
      </c>
      <c r="I1241" t="s">
        <v>6065</v>
      </c>
      <c r="J1241" t="s">
        <v>2310</v>
      </c>
      <c r="K1241" t="s">
        <v>72</v>
      </c>
      <c r="M1241" s="32">
        <f>IFERROR(IF($B1241="","",INDEX(所属情報!$E:$E,MATCH($A1241,所属情報!$A:$A,0))),"")</f>
        <v>492302</v>
      </c>
      <c r="N1241" s="175" t="str">
        <f t="shared" si="57"/>
        <v>伊辻　海太 (2)</v>
      </c>
      <c r="O1241" s="32" t="str">
        <f t="shared" si="58"/>
        <v>ｲﾂｼﾞ ｶｲﾀ</v>
      </c>
      <c r="P1241" s="175" t="str">
        <f t="shared" si="59"/>
        <v>ITSUJI Kaita (03)</v>
      </c>
      <c r="Q1241" s="175" t="str">
        <f>IFERROR(IF($F1241="","",INDEX(リスト!$AL:$AL,MATCH($F1241,リスト!$AK:$AK,0))),"")</f>
        <v>27</v>
      </c>
      <c r="R1241" s="32" t="str">
        <f>IFERROR(IF($K1241="","",INDEX(リスト!$AO:$AO,MATCH($K1241,リスト!$AN:$AN,0))),"")</f>
        <v>JPN</v>
      </c>
      <c r="S1241" s="32" t="str">
        <f>IF($B1241="","",RIGHT($G1241*1000+100+COUNTIF($G$2:$G1241,$G1241),9))</f>
        <v>030702101</v>
      </c>
    </row>
    <row r="1242" spans="1:19" ht="18" customHeight="1" x14ac:dyDescent="0.55000000000000004">
      <c r="A1242" t="s">
        <v>1087</v>
      </c>
      <c r="B1242">
        <v>1241</v>
      </c>
      <c r="C1242" t="s">
        <v>6066</v>
      </c>
      <c r="D1242" t="s">
        <v>6067</v>
      </c>
      <c r="E1242">
        <v>2</v>
      </c>
      <c r="F1242" t="s">
        <v>173</v>
      </c>
      <c r="G1242">
        <v>20031019</v>
      </c>
      <c r="H1242" t="s">
        <v>6068</v>
      </c>
      <c r="I1242" t="s">
        <v>1713</v>
      </c>
      <c r="J1242" t="s">
        <v>1661</v>
      </c>
      <c r="K1242" t="s">
        <v>72</v>
      </c>
      <c r="M1242" s="32">
        <f>IFERROR(IF($B1242="","",INDEX(所属情報!$E:$E,MATCH($A1242,所属情報!$A:$A,0))),"")</f>
        <v>492302</v>
      </c>
      <c r="N1242" s="175" t="str">
        <f t="shared" si="57"/>
        <v>中西　海翔 (2)</v>
      </c>
      <c r="O1242" s="32" t="str">
        <f t="shared" si="58"/>
        <v>ﾅｶﾆｼ ｶｲﾄ</v>
      </c>
      <c r="P1242" s="175" t="str">
        <f t="shared" si="59"/>
        <v>NAKANISHI Kaito (03)</v>
      </c>
      <c r="Q1242" s="175" t="str">
        <f>IFERROR(IF($F1242="","",INDEX(リスト!$AL:$AL,MATCH($F1242,リスト!$AK:$AK,0))),"")</f>
        <v>27</v>
      </c>
      <c r="R1242" s="32" t="str">
        <f>IFERROR(IF($K1242="","",INDEX(リスト!$AO:$AO,MATCH($K1242,リスト!$AN:$AN,0))),"")</f>
        <v>JPN</v>
      </c>
      <c r="S1242" s="32" t="str">
        <f>IF($B1242="","",RIGHT($G1242*1000+100+COUNTIF($G$2:$G1242,$G1242),9))</f>
        <v>031019103</v>
      </c>
    </row>
    <row r="1243" spans="1:19" ht="18" customHeight="1" x14ac:dyDescent="0.55000000000000004">
      <c r="A1243" t="s">
        <v>1087</v>
      </c>
      <c r="B1243">
        <v>1242</v>
      </c>
      <c r="C1243" t="s">
        <v>6069</v>
      </c>
      <c r="D1243" t="s">
        <v>6070</v>
      </c>
      <c r="E1243">
        <v>2</v>
      </c>
      <c r="F1243" t="s">
        <v>173</v>
      </c>
      <c r="G1243">
        <v>20031028</v>
      </c>
      <c r="H1243" t="s">
        <v>6071</v>
      </c>
      <c r="I1243" t="s">
        <v>6072</v>
      </c>
      <c r="J1243" t="s">
        <v>1471</v>
      </c>
      <c r="K1243" t="s">
        <v>72</v>
      </c>
      <c r="M1243" s="32">
        <f>IFERROR(IF($B1243="","",INDEX(所属情報!$E:$E,MATCH($A1243,所属情報!$A:$A,0))),"")</f>
        <v>492302</v>
      </c>
      <c r="N1243" s="175" t="str">
        <f t="shared" si="57"/>
        <v>笹川　祐人 (2)</v>
      </c>
      <c r="O1243" s="32" t="str">
        <f t="shared" si="58"/>
        <v>ｻｻｶﾞﾜ ﾕｳﾄ</v>
      </c>
      <c r="P1243" s="175" t="str">
        <f t="shared" si="59"/>
        <v>SASAGAWA Yuto (03)</v>
      </c>
      <c r="Q1243" s="175" t="str">
        <f>IFERROR(IF($F1243="","",INDEX(リスト!$AL:$AL,MATCH($F1243,リスト!$AK:$AK,0))),"")</f>
        <v>27</v>
      </c>
      <c r="R1243" s="32" t="str">
        <f>IFERROR(IF($K1243="","",INDEX(リスト!$AO:$AO,MATCH($K1243,リスト!$AN:$AN,0))),"")</f>
        <v>JPN</v>
      </c>
      <c r="S1243" s="32" t="str">
        <f>IF($B1243="","",RIGHT($G1243*1000+100+COUNTIF($G$2:$G1243,$G1243),9))</f>
        <v>031028102</v>
      </c>
    </row>
    <row r="1244" spans="1:19" ht="18" customHeight="1" x14ac:dyDescent="0.55000000000000004">
      <c r="A1244" t="s">
        <v>1087</v>
      </c>
      <c r="B1244">
        <v>1243</v>
      </c>
      <c r="C1244" t="s">
        <v>6073</v>
      </c>
      <c r="D1244" t="s">
        <v>6074</v>
      </c>
      <c r="E1244">
        <v>4</v>
      </c>
      <c r="F1244" t="s">
        <v>181</v>
      </c>
      <c r="G1244">
        <v>20001121</v>
      </c>
      <c r="H1244" t="s">
        <v>6075</v>
      </c>
      <c r="I1244" t="s">
        <v>1567</v>
      </c>
      <c r="J1244" t="s">
        <v>1223</v>
      </c>
      <c r="K1244" t="s">
        <v>72</v>
      </c>
      <c r="M1244" s="32">
        <f>IFERROR(IF($B1244="","",INDEX(所属情報!$E:$E,MATCH($A1244,所属情報!$A:$A,0))),"")</f>
        <v>492302</v>
      </c>
      <c r="N1244" s="175" t="str">
        <f t="shared" si="57"/>
        <v>上野　雄輝 (4)</v>
      </c>
      <c r="O1244" s="32" t="str">
        <f t="shared" si="58"/>
        <v>ｳｴﾉ ﾕｳｷ</v>
      </c>
      <c r="P1244" s="175" t="str">
        <f t="shared" si="59"/>
        <v>UENO Yuki (00)</v>
      </c>
      <c r="Q1244" s="175" t="str">
        <f>IFERROR(IF($F1244="","",INDEX(リスト!$AL:$AL,MATCH($F1244,リスト!$AK:$AK,0))),"")</f>
        <v>29</v>
      </c>
      <c r="R1244" s="32" t="str">
        <f>IFERROR(IF($K1244="","",INDEX(リスト!$AO:$AO,MATCH($K1244,リスト!$AN:$AN,0))),"")</f>
        <v>JPN</v>
      </c>
      <c r="S1244" s="32" t="str">
        <f>IF($B1244="","",RIGHT($G1244*1000+100+COUNTIF($G$2:$G1244,$G1244),9))</f>
        <v>001121101</v>
      </c>
    </row>
    <row r="1245" spans="1:19" ht="18" customHeight="1" x14ac:dyDescent="0.55000000000000004">
      <c r="A1245" t="s">
        <v>1087</v>
      </c>
      <c r="B1245">
        <v>1244</v>
      </c>
      <c r="C1245" t="s">
        <v>6076</v>
      </c>
      <c r="D1245" t="s">
        <v>6077</v>
      </c>
      <c r="E1245">
        <v>1</v>
      </c>
      <c r="F1245" t="s">
        <v>173</v>
      </c>
      <c r="G1245">
        <v>20040817</v>
      </c>
      <c r="H1245" t="s">
        <v>6078</v>
      </c>
      <c r="I1245" t="s">
        <v>3340</v>
      </c>
      <c r="J1245" t="s">
        <v>1951</v>
      </c>
      <c r="K1245" t="s">
        <v>6079</v>
      </c>
      <c r="M1245" s="32">
        <f>IFERROR(IF($B1245="","",INDEX(所属情報!$E:$E,MATCH($A1245,所属情報!$A:$A,0))),"")</f>
        <v>492302</v>
      </c>
      <c r="N1245" s="175" t="str">
        <f t="shared" si="57"/>
        <v>前田　明博 (1)</v>
      </c>
      <c r="O1245" s="32" t="str">
        <f t="shared" si="58"/>
        <v>ﾏｴﾀﾞ ｱｷﾋﾛ</v>
      </c>
      <c r="P1245" s="175" t="str">
        <f t="shared" si="59"/>
        <v>MAEDA Akihiro (04)</v>
      </c>
      <c r="Q1245" s="175" t="str">
        <f>IFERROR(IF($F1245="","",INDEX(リスト!$AL:$AL,MATCH($F1245,リスト!$AK:$AK,0))),"")</f>
        <v>27</v>
      </c>
      <c r="R1245" s="32" t="str">
        <f>IFERROR(IF($K1245="","",INDEX(リスト!$AO:$AO,MATCH($K1245,リスト!$AN:$AN,0))),"")</f>
        <v>CHN</v>
      </c>
      <c r="S1245" s="32" t="str">
        <f>IF($B1245="","",RIGHT($G1245*1000+100+COUNTIF($G$2:$G1245,$G1245),9))</f>
        <v>040817102</v>
      </c>
    </row>
    <row r="1246" spans="1:19" ht="18" customHeight="1" x14ac:dyDescent="0.55000000000000004">
      <c r="A1246" t="s">
        <v>1087</v>
      </c>
      <c r="B1246">
        <v>1245</v>
      </c>
      <c r="C1246" t="s">
        <v>6080</v>
      </c>
      <c r="D1246" t="s">
        <v>6081</v>
      </c>
      <c r="E1246">
        <v>1</v>
      </c>
      <c r="F1246" t="s">
        <v>173</v>
      </c>
      <c r="G1246">
        <v>20040507</v>
      </c>
      <c r="H1246" t="s">
        <v>6082</v>
      </c>
      <c r="I1246" t="s">
        <v>2145</v>
      </c>
      <c r="J1246" t="s">
        <v>4496</v>
      </c>
      <c r="K1246" t="s">
        <v>72</v>
      </c>
      <c r="M1246" s="32">
        <f>IFERROR(IF($B1246="","",INDEX(所属情報!$E:$E,MATCH($A1246,所属情報!$A:$A,0))),"")</f>
        <v>492302</v>
      </c>
      <c r="N1246" s="175" t="str">
        <f t="shared" si="57"/>
        <v>伊藤　瀬奈 (1)</v>
      </c>
      <c r="O1246" s="32" t="str">
        <f t="shared" si="58"/>
        <v>ｲﾄｳ ｾﾅ</v>
      </c>
      <c r="P1246" s="175" t="str">
        <f t="shared" si="59"/>
        <v>ITO Sena (04)</v>
      </c>
      <c r="Q1246" s="175" t="str">
        <f>IFERROR(IF($F1246="","",INDEX(リスト!$AL:$AL,MATCH($F1246,リスト!$AK:$AK,0))),"")</f>
        <v>27</v>
      </c>
      <c r="R1246" s="32" t="str">
        <f>IFERROR(IF($K1246="","",INDEX(リスト!$AO:$AO,MATCH($K1246,リスト!$AN:$AN,0))),"")</f>
        <v>JPN</v>
      </c>
      <c r="S1246" s="32" t="str">
        <f>IF($B1246="","",RIGHT($G1246*1000+100+COUNTIF($G$2:$G1246,$G1246),9))</f>
        <v>040507101</v>
      </c>
    </row>
    <row r="1247" spans="1:19" ht="18" customHeight="1" x14ac:dyDescent="0.55000000000000004">
      <c r="A1247" t="s">
        <v>1087</v>
      </c>
      <c r="B1247">
        <v>1246</v>
      </c>
      <c r="C1247" t="s">
        <v>6083</v>
      </c>
      <c r="D1247" t="s">
        <v>6084</v>
      </c>
      <c r="E1247">
        <v>1</v>
      </c>
      <c r="F1247" t="s">
        <v>173</v>
      </c>
      <c r="G1247">
        <v>20050112</v>
      </c>
      <c r="H1247" t="s">
        <v>6085</v>
      </c>
      <c r="I1247" t="s">
        <v>6086</v>
      </c>
      <c r="J1247" t="s">
        <v>1737</v>
      </c>
      <c r="K1247" t="s">
        <v>72</v>
      </c>
      <c r="M1247" s="32">
        <f>IFERROR(IF($B1247="","",INDEX(所属情報!$E:$E,MATCH($A1247,所属情報!$A:$A,0))),"")</f>
        <v>492302</v>
      </c>
      <c r="N1247" s="175" t="str">
        <f t="shared" si="57"/>
        <v>角谷　和磨 (1)</v>
      </c>
      <c r="O1247" s="32" t="str">
        <f t="shared" si="58"/>
        <v>ｶｸﾀﾆ ｶｽﾞﾏ</v>
      </c>
      <c r="P1247" s="175" t="str">
        <f t="shared" si="59"/>
        <v>KAKUTANI Kazuma (05)</v>
      </c>
      <c r="Q1247" s="175" t="str">
        <f>IFERROR(IF($F1247="","",INDEX(リスト!$AL:$AL,MATCH($F1247,リスト!$AK:$AK,0))),"")</f>
        <v>27</v>
      </c>
      <c r="R1247" s="32" t="str">
        <f>IFERROR(IF($K1247="","",INDEX(リスト!$AO:$AO,MATCH($K1247,リスト!$AN:$AN,0))),"")</f>
        <v>JPN</v>
      </c>
      <c r="S1247" s="32" t="str">
        <f>IF($B1247="","",RIGHT($G1247*1000+100+COUNTIF($G$2:$G1247,$G1247),9))</f>
        <v>050112101</v>
      </c>
    </row>
    <row r="1248" spans="1:19" ht="18" customHeight="1" x14ac:dyDescent="0.55000000000000004">
      <c r="A1248" t="s">
        <v>1087</v>
      </c>
      <c r="B1248">
        <v>1247</v>
      </c>
      <c r="C1248" t="s">
        <v>6087</v>
      </c>
      <c r="D1248" t="s">
        <v>6088</v>
      </c>
      <c r="E1248">
        <v>1</v>
      </c>
      <c r="F1248" t="s">
        <v>173</v>
      </c>
      <c r="G1248">
        <v>20050104</v>
      </c>
      <c r="H1248" t="s">
        <v>6089</v>
      </c>
      <c r="I1248" t="s">
        <v>6090</v>
      </c>
      <c r="J1248" t="s">
        <v>1921</v>
      </c>
      <c r="K1248" t="s">
        <v>72</v>
      </c>
      <c r="M1248" s="32">
        <f>IFERROR(IF($B1248="","",INDEX(所属情報!$E:$E,MATCH($A1248,所属情報!$A:$A,0))),"")</f>
        <v>492302</v>
      </c>
      <c r="N1248" s="175" t="str">
        <f t="shared" si="57"/>
        <v>勝　琉斗 (1)</v>
      </c>
      <c r="O1248" s="32" t="str">
        <f t="shared" si="58"/>
        <v>ｶﾂ ﾘｭｳﾄ</v>
      </c>
      <c r="P1248" s="175" t="str">
        <f t="shared" si="59"/>
        <v>KATSU Ryuto (05)</v>
      </c>
      <c r="Q1248" s="175" t="str">
        <f>IFERROR(IF($F1248="","",INDEX(リスト!$AL:$AL,MATCH($F1248,リスト!$AK:$AK,0))),"")</f>
        <v>27</v>
      </c>
      <c r="R1248" s="32" t="str">
        <f>IFERROR(IF($K1248="","",INDEX(リスト!$AO:$AO,MATCH($K1248,リスト!$AN:$AN,0))),"")</f>
        <v>JPN</v>
      </c>
      <c r="S1248" s="32" t="str">
        <f>IF($B1248="","",RIGHT($G1248*1000+100+COUNTIF($G$2:$G1248,$G1248),9))</f>
        <v>050104101</v>
      </c>
    </row>
    <row r="1249" spans="1:19" ht="18" customHeight="1" x14ac:dyDescent="0.55000000000000004">
      <c r="A1249" t="s">
        <v>1087</v>
      </c>
      <c r="B1249">
        <v>1248</v>
      </c>
      <c r="C1249" t="s">
        <v>6091</v>
      </c>
      <c r="D1249" t="s">
        <v>6092</v>
      </c>
      <c r="E1249">
        <v>1</v>
      </c>
      <c r="F1249" t="s">
        <v>173</v>
      </c>
      <c r="G1249">
        <v>20050214</v>
      </c>
      <c r="H1249" t="s">
        <v>6093</v>
      </c>
      <c r="I1249" t="s">
        <v>2680</v>
      </c>
      <c r="J1249" t="s">
        <v>2976</v>
      </c>
      <c r="K1249" t="s">
        <v>72</v>
      </c>
      <c r="M1249" s="32">
        <f>IFERROR(IF($B1249="","",INDEX(所属情報!$E:$E,MATCH($A1249,所属情報!$A:$A,0))),"")</f>
        <v>492302</v>
      </c>
      <c r="N1249" s="175" t="str">
        <f t="shared" si="57"/>
        <v>坂井　汰久 (1)</v>
      </c>
      <c r="O1249" s="32" t="str">
        <f t="shared" si="58"/>
        <v>ｻｶｲ ﾀｸ</v>
      </c>
      <c r="P1249" s="175" t="str">
        <f t="shared" si="59"/>
        <v>SAKAI Taku (05)</v>
      </c>
      <c r="Q1249" s="175" t="str">
        <f>IFERROR(IF($F1249="","",INDEX(リスト!$AL:$AL,MATCH($F1249,リスト!$AK:$AK,0))),"")</f>
        <v>27</v>
      </c>
      <c r="R1249" s="32" t="str">
        <f>IFERROR(IF($K1249="","",INDEX(リスト!$AO:$AO,MATCH($K1249,リスト!$AN:$AN,0))),"")</f>
        <v>JPN</v>
      </c>
      <c r="S1249" s="32" t="str">
        <f>IF($B1249="","",RIGHT($G1249*1000+100+COUNTIF($G$2:$G1249,$G1249),9))</f>
        <v>050214101</v>
      </c>
    </row>
    <row r="1250" spans="1:19" ht="18" customHeight="1" x14ac:dyDescent="0.55000000000000004">
      <c r="A1250" t="s">
        <v>1087</v>
      </c>
      <c r="B1250">
        <v>1249</v>
      </c>
      <c r="C1250" t="s">
        <v>6094</v>
      </c>
      <c r="D1250" t="s">
        <v>6095</v>
      </c>
      <c r="E1250">
        <v>1</v>
      </c>
      <c r="F1250" t="s">
        <v>173</v>
      </c>
      <c r="G1250">
        <v>20040811</v>
      </c>
      <c r="H1250" t="s">
        <v>6096</v>
      </c>
      <c r="I1250" t="s">
        <v>6097</v>
      </c>
      <c r="J1250" t="s">
        <v>2567</v>
      </c>
      <c r="K1250" t="s">
        <v>72</v>
      </c>
      <c r="M1250" s="32">
        <f>IFERROR(IF($B1250="","",INDEX(所属情報!$E:$E,MATCH($A1250,所属情報!$A:$A,0))),"")</f>
        <v>492302</v>
      </c>
      <c r="N1250" s="175" t="str">
        <f t="shared" si="57"/>
        <v>塩屋　風太 (1)</v>
      </c>
      <c r="O1250" s="32" t="str">
        <f t="shared" si="58"/>
        <v>ｼｵﾔ ﾌｳﾀ</v>
      </c>
      <c r="P1250" s="175" t="str">
        <f t="shared" si="59"/>
        <v>SHIOYA Futa (04)</v>
      </c>
      <c r="Q1250" s="175" t="str">
        <f>IFERROR(IF($F1250="","",INDEX(リスト!$AL:$AL,MATCH($F1250,リスト!$AK:$AK,0))),"")</f>
        <v>27</v>
      </c>
      <c r="R1250" s="32" t="str">
        <f>IFERROR(IF($K1250="","",INDEX(リスト!$AO:$AO,MATCH($K1250,リスト!$AN:$AN,0))),"")</f>
        <v>JPN</v>
      </c>
      <c r="S1250" s="32" t="str">
        <f>IF($B1250="","",RIGHT($G1250*1000+100+COUNTIF($G$2:$G1250,$G1250),9))</f>
        <v>040811101</v>
      </c>
    </row>
    <row r="1251" spans="1:19" ht="18" customHeight="1" x14ac:dyDescent="0.55000000000000004">
      <c r="A1251" t="s">
        <v>1087</v>
      </c>
      <c r="B1251">
        <v>1250</v>
      </c>
      <c r="C1251" t="s">
        <v>6098</v>
      </c>
      <c r="D1251" t="s">
        <v>6099</v>
      </c>
      <c r="E1251">
        <v>1</v>
      </c>
      <c r="F1251" t="s">
        <v>157</v>
      </c>
      <c r="G1251">
        <v>20050317</v>
      </c>
      <c r="H1251" t="s">
        <v>6100</v>
      </c>
      <c r="I1251" t="s">
        <v>6101</v>
      </c>
      <c r="J1251" t="s">
        <v>6102</v>
      </c>
      <c r="K1251" t="s">
        <v>72</v>
      </c>
      <c r="M1251" s="32">
        <f>IFERROR(IF($B1251="","",INDEX(所属情報!$E:$E,MATCH($A1251,所属情報!$A:$A,0))),"")</f>
        <v>492302</v>
      </c>
      <c r="N1251" s="175" t="str">
        <f t="shared" si="57"/>
        <v>山坂　隼也 (1)</v>
      </c>
      <c r="O1251" s="32" t="str">
        <f t="shared" si="58"/>
        <v>ﾔﾏｻｶ ｼｭﾝﾔ</v>
      </c>
      <c r="P1251" s="175" t="str">
        <f t="shared" si="59"/>
        <v>YAMASAKA Shunya (05)</v>
      </c>
      <c r="Q1251" s="175" t="str">
        <f>IFERROR(IF($F1251="","",INDEX(リスト!$AL:$AL,MATCH($F1251,リスト!$AK:$AK,0))),"")</f>
        <v>23</v>
      </c>
      <c r="R1251" s="32" t="str">
        <f>IFERROR(IF($K1251="","",INDEX(リスト!$AO:$AO,MATCH($K1251,リスト!$AN:$AN,0))),"")</f>
        <v>JPN</v>
      </c>
      <c r="S1251" s="32" t="str">
        <f>IF($B1251="","",RIGHT($G1251*1000+100+COUNTIF($G$2:$G1251,$G1251),9))</f>
        <v>050317101</v>
      </c>
    </row>
    <row r="1252" spans="1:19" ht="18" customHeight="1" x14ac:dyDescent="0.55000000000000004">
      <c r="A1252" t="s">
        <v>1087</v>
      </c>
      <c r="B1252">
        <v>1251</v>
      </c>
      <c r="C1252" t="s">
        <v>6103</v>
      </c>
      <c r="D1252" t="s">
        <v>6104</v>
      </c>
      <c r="E1252">
        <v>1</v>
      </c>
      <c r="F1252" t="s">
        <v>173</v>
      </c>
      <c r="G1252">
        <v>20050122</v>
      </c>
      <c r="H1252" t="s">
        <v>6105</v>
      </c>
      <c r="I1252" t="s">
        <v>6106</v>
      </c>
      <c r="J1252" t="s">
        <v>6107</v>
      </c>
      <c r="K1252" t="s">
        <v>72</v>
      </c>
      <c r="M1252" s="32">
        <f>IFERROR(IF($B1252="","",INDEX(所属情報!$E:$E,MATCH($A1252,所属情報!$A:$A,0))),"")</f>
        <v>492302</v>
      </c>
      <c r="N1252" s="175" t="str">
        <f t="shared" si="57"/>
        <v>成瀬　三太 (1)</v>
      </c>
      <c r="O1252" s="32" t="str">
        <f t="shared" si="58"/>
        <v>ﾅﾙｾ ｻﾝﾀ</v>
      </c>
      <c r="P1252" s="175" t="str">
        <f t="shared" si="59"/>
        <v>NARUSE Santa (05)</v>
      </c>
      <c r="Q1252" s="175" t="str">
        <f>IFERROR(IF($F1252="","",INDEX(リスト!$AL:$AL,MATCH($F1252,リスト!$AK:$AK,0))),"")</f>
        <v>27</v>
      </c>
      <c r="R1252" s="32" t="str">
        <f>IFERROR(IF($K1252="","",INDEX(リスト!$AO:$AO,MATCH($K1252,リスト!$AN:$AN,0))),"")</f>
        <v>JPN</v>
      </c>
      <c r="S1252" s="32" t="str">
        <f>IF($B1252="","",RIGHT($G1252*1000+100+COUNTIF($G$2:$G1252,$G1252),9))</f>
        <v>050122101</v>
      </c>
    </row>
    <row r="1253" spans="1:19" ht="18" customHeight="1" x14ac:dyDescent="0.55000000000000004">
      <c r="A1253" t="s">
        <v>1087</v>
      </c>
      <c r="B1253">
        <v>1252</v>
      </c>
      <c r="C1253" t="s">
        <v>6108</v>
      </c>
      <c r="D1253" t="s">
        <v>6109</v>
      </c>
      <c r="E1253">
        <v>1</v>
      </c>
      <c r="F1253" t="s">
        <v>185</v>
      </c>
      <c r="G1253">
        <v>20040601</v>
      </c>
      <c r="H1253" t="s">
        <v>6110</v>
      </c>
      <c r="I1253" t="s">
        <v>6111</v>
      </c>
      <c r="J1253" t="s">
        <v>1489</v>
      </c>
      <c r="K1253" t="s">
        <v>72</v>
      </c>
      <c r="M1253" s="32">
        <f>IFERROR(IF($B1253="","",INDEX(所属情報!$E:$E,MATCH($A1253,所属情報!$A:$A,0))),"")</f>
        <v>492302</v>
      </c>
      <c r="N1253" s="175" t="str">
        <f t="shared" si="57"/>
        <v>小宮　泰誠 (1)</v>
      </c>
      <c r="O1253" s="32" t="str">
        <f t="shared" si="58"/>
        <v>ｺﾐﾔ ﾀｲｾｲ</v>
      </c>
      <c r="P1253" s="175" t="str">
        <f t="shared" si="59"/>
        <v>KOMIYA Taisei (04)</v>
      </c>
      <c r="Q1253" s="175" t="str">
        <f>IFERROR(IF($F1253="","",INDEX(リスト!$AL:$AL,MATCH($F1253,リスト!$AK:$AK,0))),"")</f>
        <v>30</v>
      </c>
      <c r="R1253" s="32" t="str">
        <f>IFERROR(IF($K1253="","",INDEX(リスト!$AO:$AO,MATCH($K1253,リスト!$AN:$AN,0))),"")</f>
        <v>JPN</v>
      </c>
      <c r="S1253" s="32" t="str">
        <f>IF($B1253="","",RIGHT($G1253*1000+100+COUNTIF($G$2:$G1253,$G1253),9))</f>
        <v>040601101</v>
      </c>
    </row>
    <row r="1254" spans="1:19" ht="18" customHeight="1" x14ac:dyDescent="0.55000000000000004">
      <c r="A1254" t="s">
        <v>1087</v>
      </c>
      <c r="B1254">
        <v>1253</v>
      </c>
      <c r="C1254" t="s">
        <v>6112</v>
      </c>
      <c r="D1254" t="s">
        <v>6113</v>
      </c>
      <c r="E1254">
        <v>1</v>
      </c>
      <c r="F1254" t="s">
        <v>173</v>
      </c>
      <c r="G1254">
        <v>20040723</v>
      </c>
      <c r="H1254" t="s">
        <v>6114</v>
      </c>
      <c r="I1254" t="s">
        <v>6115</v>
      </c>
      <c r="J1254" t="s">
        <v>6116</v>
      </c>
      <c r="K1254" t="s">
        <v>72</v>
      </c>
      <c r="M1254" s="32">
        <f>IFERROR(IF($B1254="","",INDEX(所属情報!$E:$E,MATCH($A1254,所属情報!$A:$A,0))),"")</f>
        <v>492302</v>
      </c>
      <c r="N1254" s="175" t="str">
        <f t="shared" si="57"/>
        <v>穂積　華 (1)</v>
      </c>
      <c r="O1254" s="32" t="str">
        <f t="shared" si="58"/>
        <v>ﾎﾂﾞﾐ ﾊﾅ</v>
      </c>
      <c r="P1254" s="175" t="str">
        <f t="shared" si="59"/>
        <v>HOZUMI Hana (04)</v>
      </c>
      <c r="Q1254" s="175" t="str">
        <f>IFERROR(IF($F1254="","",INDEX(リスト!$AL:$AL,MATCH($F1254,リスト!$AK:$AK,0))),"")</f>
        <v>27</v>
      </c>
      <c r="R1254" s="32" t="str">
        <f>IFERROR(IF($K1254="","",INDEX(リスト!$AO:$AO,MATCH($K1254,リスト!$AN:$AN,0))),"")</f>
        <v>JPN</v>
      </c>
      <c r="S1254" s="32" t="str">
        <f>IF($B1254="","",RIGHT($G1254*1000+100+COUNTIF($G$2:$G1254,$G1254),9))</f>
        <v>040723101</v>
      </c>
    </row>
    <row r="1255" spans="1:19" ht="18" customHeight="1" x14ac:dyDescent="0.55000000000000004">
      <c r="A1255" t="s">
        <v>1087</v>
      </c>
      <c r="B1255">
        <v>1254</v>
      </c>
      <c r="C1255" t="s">
        <v>6117</v>
      </c>
      <c r="D1255" t="s">
        <v>6118</v>
      </c>
      <c r="E1255">
        <v>1</v>
      </c>
      <c r="F1255" t="s">
        <v>173</v>
      </c>
      <c r="G1255">
        <v>20041229</v>
      </c>
      <c r="H1255" t="s">
        <v>6119</v>
      </c>
      <c r="I1255" t="s">
        <v>2482</v>
      </c>
      <c r="J1255" t="s">
        <v>6120</v>
      </c>
      <c r="K1255" t="s">
        <v>72</v>
      </c>
      <c r="M1255" s="32">
        <f>IFERROR(IF($B1255="","",INDEX(所属情報!$E:$E,MATCH($A1255,所属情報!$A:$A,0))),"")</f>
        <v>492302</v>
      </c>
      <c r="N1255" s="175" t="str">
        <f t="shared" si="57"/>
        <v>杉山　遥晃 (1)</v>
      </c>
      <c r="O1255" s="32" t="str">
        <f t="shared" si="58"/>
        <v>ｽｷﾞﾔﾏ ﾊﾙｱｷ</v>
      </c>
      <c r="P1255" s="175" t="str">
        <f t="shared" si="59"/>
        <v>SUGIYAMA Haruaki (04)</v>
      </c>
      <c r="Q1255" s="175" t="str">
        <f>IFERROR(IF($F1255="","",INDEX(リスト!$AL:$AL,MATCH($F1255,リスト!$AK:$AK,0))),"")</f>
        <v>27</v>
      </c>
      <c r="R1255" s="32" t="str">
        <f>IFERROR(IF($K1255="","",INDEX(リスト!$AO:$AO,MATCH($K1255,リスト!$AN:$AN,0))),"")</f>
        <v>JPN</v>
      </c>
      <c r="S1255" s="32" t="str">
        <f>IF($B1255="","",RIGHT($G1255*1000+100+COUNTIF($G$2:$G1255,$G1255),9))</f>
        <v>041229101</v>
      </c>
    </row>
    <row r="1256" spans="1:19" ht="18" customHeight="1" x14ac:dyDescent="0.55000000000000004">
      <c r="A1256" t="s">
        <v>1087</v>
      </c>
      <c r="B1256">
        <v>1255</v>
      </c>
      <c r="C1256" t="s">
        <v>6121</v>
      </c>
      <c r="D1256" t="s">
        <v>6122</v>
      </c>
      <c r="E1256">
        <v>1</v>
      </c>
      <c r="F1256" t="s">
        <v>169</v>
      </c>
      <c r="G1256">
        <v>20041018</v>
      </c>
      <c r="H1256" t="s">
        <v>6123</v>
      </c>
      <c r="I1256" t="s">
        <v>1380</v>
      </c>
      <c r="J1256" t="s">
        <v>1438</v>
      </c>
      <c r="K1256" t="s">
        <v>72</v>
      </c>
      <c r="M1256" s="32">
        <f>IFERROR(IF($B1256="","",INDEX(所属情報!$E:$E,MATCH($A1256,所属情報!$A:$A,0))),"")</f>
        <v>492302</v>
      </c>
      <c r="N1256" s="175" t="str">
        <f t="shared" si="57"/>
        <v>真木　駿祐 (1)</v>
      </c>
      <c r="O1256" s="32" t="str">
        <f t="shared" si="58"/>
        <v>ﾏｷ ｼｭﾝｽｹ</v>
      </c>
      <c r="P1256" s="175" t="str">
        <f t="shared" si="59"/>
        <v>MAKI Shunsuke (04)</v>
      </c>
      <c r="Q1256" s="175" t="str">
        <f>IFERROR(IF($F1256="","",INDEX(リスト!$AL:$AL,MATCH($F1256,リスト!$AK:$AK,0))),"")</f>
        <v>26</v>
      </c>
      <c r="R1256" s="32" t="str">
        <f>IFERROR(IF($K1256="","",INDEX(リスト!$AO:$AO,MATCH($K1256,リスト!$AN:$AN,0))),"")</f>
        <v>JPN</v>
      </c>
      <c r="S1256" s="32" t="str">
        <f>IF($B1256="","",RIGHT($G1256*1000+100+COUNTIF($G$2:$G1256,$G1256),9))</f>
        <v>041018101</v>
      </c>
    </row>
    <row r="1257" spans="1:19" ht="18" customHeight="1" x14ac:dyDescent="0.55000000000000004">
      <c r="A1257" t="s">
        <v>1087</v>
      </c>
      <c r="B1257">
        <v>1256</v>
      </c>
      <c r="C1257" t="s">
        <v>6124</v>
      </c>
      <c r="D1257" t="s">
        <v>6125</v>
      </c>
      <c r="E1257">
        <v>1</v>
      </c>
      <c r="F1257" t="s">
        <v>173</v>
      </c>
      <c r="G1257">
        <v>20041014</v>
      </c>
      <c r="H1257" t="s">
        <v>6126</v>
      </c>
      <c r="I1257" t="s">
        <v>6127</v>
      </c>
      <c r="J1257" t="s">
        <v>1965</v>
      </c>
      <c r="K1257" t="s">
        <v>72</v>
      </c>
      <c r="M1257" s="32">
        <f>IFERROR(IF($B1257="","",INDEX(所属情報!$E:$E,MATCH($A1257,所属情報!$A:$A,0))),"")</f>
        <v>492302</v>
      </c>
      <c r="N1257" s="175" t="str">
        <f t="shared" si="57"/>
        <v>出原　悠羽 (1)</v>
      </c>
      <c r="O1257" s="32" t="str">
        <f t="shared" si="58"/>
        <v>ｲｽﾞﾊﾗ ﾕｳ</v>
      </c>
      <c r="P1257" s="175" t="str">
        <f t="shared" si="59"/>
        <v>IZUHARA Yu (04)</v>
      </c>
      <c r="Q1257" s="175" t="str">
        <f>IFERROR(IF($F1257="","",INDEX(リスト!$AL:$AL,MATCH($F1257,リスト!$AK:$AK,0))),"")</f>
        <v>27</v>
      </c>
      <c r="R1257" s="32" t="str">
        <f>IFERROR(IF($K1257="","",INDEX(リスト!$AO:$AO,MATCH($K1257,リスト!$AN:$AN,0))),"")</f>
        <v>JPN</v>
      </c>
      <c r="S1257" s="32" t="str">
        <f>IF($B1257="","",RIGHT($G1257*1000+100+COUNTIF($G$2:$G1257,$G1257),9))</f>
        <v>041014101</v>
      </c>
    </row>
    <row r="1258" spans="1:19" ht="18" customHeight="1" x14ac:dyDescent="0.55000000000000004">
      <c r="A1258" t="s">
        <v>1087</v>
      </c>
      <c r="B1258">
        <v>1257</v>
      </c>
      <c r="C1258" t="s">
        <v>6128</v>
      </c>
      <c r="D1258" t="s">
        <v>6129</v>
      </c>
      <c r="E1258">
        <v>1</v>
      </c>
      <c r="F1258" t="s">
        <v>173</v>
      </c>
      <c r="G1258">
        <v>20041012</v>
      </c>
      <c r="H1258" t="s">
        <v>6130</v>
      </c>
      <c r="I1258" t="s">
        <v>3475</v>
      </c>
      <c r="J1258" t="s">
        <v>6131</v>
      </c>
      <c r="K1258" t="s">
        <v>72</v>
      </c>
      <c r="M1258" s="32">
        <f>IFERROR(IF($B1258="","",INDEX(所属情報!$E:$E,MATCH($A1258,所属情報!$A:$A,0))),"")</f>
        <v>492302</v>
      </c>
      <c r="N1258" s="175" t="str">
        <f t="shared" si="57"/>
        <v>別所　弘規 (1)</v>
      </c>
      <c r="O1258" s="32" t="str">
        <f t="shared" si="58"/>
        <v>ﾍﾞｯｼｮ ﾋﾛﾉﾘ</v>
      </c>
      <c r="P1258" s="175" t="str">
        <f t="shared" si="59"/>
        <v>BESSHO Hironori (04)</v>
      </c>
      <c r="Q1258" s="175" t="str">
        <f>IFERROR(IF($F1258="","",INDEX(リスト!$AL:$AL,MATCH($F1258,リスト!$AK:$AK,0))),"")</f>
        <v>27</v>
      </c>
      <c r="R1258" s="32" t="str">
        <f>IFERROR(IF($K1258="","",INDEX(リスト!$AO:$AO,MATCH($K1258,リスト!$AN:$AN,0))),"")</f>
        <v>JPN</v>
      </c>
      <c r="S1258" s="32" t="str">
        <f>IF($B1258="","",RIGHT($G1258*1000+100+COUNTIF($G$2:$G1258,$G1258),9))</f>
        <v>041012101</v>
      </c>
    </row>
    <row r="1259" spans="1:19" ht="18" customHeight="1" x14ac:dyDescent="0.55000000000000004">
      <c r="A1259" t="s">
        <v>1087</v>
      </c>
      <c r="B1259">
        <v>1258</v>
      </c>
      <c r="C1259" t="s">
        <v>6132</v>
      </c>
      <c r="D1259" t="s">
        <v>6133</v>
      </c>
      <c r="E1259">
        <v>1</v>
      </c>
      <c r="F1259" t="s">
        <v>173</v>
      </c>
      <c r="G1259">
        <v>20040426</v>
      </c>
      <c r="H1259" t="s">
        <v>6134</v>
      </c>
      <c r="I1259" t="s">
        <v>6135</v>
      </c>
      <c r="J1259" t="s">
        <v>1651</v>
      </c>
      <c r="K1259" t="s">
        <v>72</v>
      </c>
      <c r="M1259" s="32">
        <f>IFERROR(IF($B1259="","",INDEX(所属情報!$E:$E,MATCH($A1259,所属情報!$A:$A,0))),"")</f>
        <v>492302</v>
      </c>
      <c r="N1259" s="175" t="str">
        <f t="shared" si="57"/>
        <v>丸尾　勇人 (1)</v>
      </c>
      <c r="O1259" s="32" t="str">
        <f t="shared" si="58"/>
        <v>ﾏﾙｵ ﾊﾔﾄ</v>
      </c>
      <c r="P1259" s="175" t="str">
        <f t="shared" si="59"/>
        <v>MARUO Hayato (04)</v>
      </c>
      <c r="Q1259" s="175" t="str">
        <f>IFERROR(IF($F1259="","",INDEX(リスト!$AL:$AL,MATCH($F1259,リスト!$AK:$AK,0))),"")</f>
        <v>27</v>
      </c>
      <c r="R1259" s="32" t="str">
        <f>IFERROR(IF($K1259="","",INDEX(リスト!$AO:$AO,MATCH($K1259,リスト!$AN:$AN,0))),"")</f>
        <v>JPN</v>
      </c>
      <c r="S1259" s="32" t="str">
        <f>IF($B1259="","",RIGHT($G1259*1000+100+COUNTIF($G$2:$G1259,$G1259),9))</f>
        <v>040426102</v>
      </c>
    </row>
    <row r="1260" spans="1:19" ht="18" customHeight="1" x14ac:dyDescent="0.55000000000000004">
      <c r="A1260" t="s">
        <v>1087</v>
      </c>
      <c r="B1260">
        <v>1259</v>
      </c>
      <c r="C1260" t="s">
        <v>6136</v>
      </c>
      <c r="D1260" t="s">
        <v>6137</v>
      </c>
      <c r="E1260">
        <v>1</v>
      </c>
      <c r="F1260" t="s">
        <v>173</v>
      </c>
      <c r="G1260">
        <v>20040831</v>
      </c>
      <c r="H1260" t="s">
        <v>6138</v>
      </c>
      <c r="I1260" t="s">
        <v>6139</v>
      </c>
      <c r="J1260" t="s">
        <v>1359</v>
      </c>
      <c r="K1260" t="s">
        <v>72</v>
      </c>
      <c r="M1260" s="32">
        <f>IFERROR(IF($B1260="","",INDEX(所属情報!$E:$E,MATCH($A1260,所属情報!$A:$A,0))),"")</f>
        <v>492302</v>
      </c>
      <c r="N1260" s="175" t="str">
        <f t="shared" si="57"/>
        <v>山形　晃誠 (1)</v>
      </c>
      <c r="O1260" s="32" t="str">
        <f t="shared" si="58"/>
        <v>ﾔﾏｶﾞﾀ ｺｳｾｲ</v>
      </c>
      <c r="P1260" s="175" t="str">
        <f t="shared" si="59"/>
        <v>YAMAGATA Kosei (04)</v>
      </c>
      <c r="Q1260" s="175" t="str">
        <f>IFERROR(IF($F1260="","",INDEX(リスト!$AL:$AL,MATCH($F1260,リスト!$AK:$AK,0))),"")</f>
        <v>27</v>
      </c>
      <c r="R1260" s="32" t="str">
        <f>IFERROR(IF($K1260="","",INDEX(リスト!$AO:$AO,MATCH($K1260,リスト!$AN:$AN,0))),"")</f>
        <v>JPN</v>
      </c>
      <c r="S1260" s="32" t="str">
        <f>IF($B1260="","",RIGHT($G1260*1000+100+COUNTIF($G$2:$G1260,$G1260),9))</f>
        <v>040831103</v>
      </c>
    </row>
    <row r="1261" spans="1:19" ht="18" customHeight="1" x14ac:dyDescent="0.55000000000000004">
      <c r="A1261" t="s">
        <v>1087</v>
      </c>
      <c r="B1261">
        <v>1260</v>
      </c>
      <c r="C1261" t="s">
        <v>6140</v>
      </c>
      <c r="D1261" t="s">
        <v>6141</v>
      </c>
      <c r="E1261">
        <v>1</v>
      </c>
      <c r="F1261" t="s">
        <v>165</v>
      </c>
      <c r="G1261">
        <v>20040815</v>
      </c>
      <c r="H1261" t="s">
        <v>6142</v>
      </c>
      <c r="I1261" t="s">
        <v>1750</v>
      </c>
      <c r="J1261" t="s">
        <v>1168</v>
      </c>
      <c r="K1261" t="s">
        <v>72</v>
      </c>
      <c r="M1261" s="32">
        <f>IFERROR(IF($B1261="","",INDEX(所属情報!$E:$E,MATCH($A1261,所属情報!$A:$A,0))),"")</f>
        <v>492302</v>
      </c>
      <c r="N1261" s="175" t="str">
        <f t="shared" si="57"/>
        <v>大西　拓海 (1)</v>
      </c>
      <c r="O1261" s="32" t="str">
        <f t="shared" si="58"/>
        <v>ｵｵﾆｼ ﾀｸﾐ</v>
      </c>
      <c r="P1261" s="175" t="str">
        <f t="shared" si="59"/>
        <v>ONISHI Takumi (04)</v>
      </c>
      <c r="Q1261" s="175" t="str">
        <f>IFERROR(IF($F1261="","",INDEX(リスト!$AL:$AL,MATCH($F1261,リスト!$AK:$AK,0))),"")</f>
        <v>25</v>
      </c>
      <c r="R1261" s="32" t="str">
        <f>IFERROR(IF($K1261="","",INDEX(リスト!$AO:$AO,MATCH($K1261,リスト!$AN:$AN,0))),"")</f>
        <v>JPN</v>
      </c>
      <c r="S1261" s="32" t="str">
        <f>IF($B1261="","",RIGHT($G1261*1000+100+COUNTIF($G$2:$G1261,$G1261),9))</f>
        <v>040815102</v>
      </c>
    </row>
    <row r="1262" spans="1:19" ht="18" customHeight="1" x14ac:dyDescent="0.55000000000000004">
      <c r="A1262" t="s">
        <v>883</v>
      </c>
      <c r="B1262">
        <v>1261</v>
      </c>
      <c r="C1262" t="s">
        <v>6143</v>
      </c>
      <c r="D1262" t="s">
        <v>6144</v>
      </c>
      <c r="E1262" t="s">
        <v>1165</v>
      </c>
      <c r="F1262" t="s">
        <v>177</v>
      </c>
      <c r="G1262">
        <v>19991006</v>
      </c>
      <c r="H1262" t="s">
        <v>6145</v>
      </c>
      <c r="I1262" t="s">
        <v>6146</v>
      </c>
      <c r="J1262" t="s">
        <v>1512</v>
      </c>
      <c r="K1262" t="s">
        <v>72</v>
      </c>
      <c r="M1262" s="32">
        <f>IFERROR(IF($B1262="","",INDEX(所属情報!$E:$E,MATCH($A1262,所属情報!$A:$A,0))),"")</f>
        <v>490054</v>
      </c>
      <c r="N1262" s="175" t="str">
        <f t="shared" si="57"/>
        <v>谷垣　賢 (M2)</v>
      </c>
      <c r="O1262" s="32" t="str">
        <f t="shared" si="58"/>
        <v>ﾀﾆｶﾞｷ ｻﾄｼ</v>
      </c>
      <c r="P1262" s="175" t="str">
        <f t="shared" si="59"/>
        <v>TANIGAKI Satoshi (99)</v>
      </c>
      <c r="Q1262" s="175" t="str">
        <f>IFERROR(IF($F1262="","",INDEX(リスト!$AL:$AL,MATCH($F1262,リスト!$AK:$AK,0))),"")</f>
        <v>28</v>
      </c>
      <c r="R1262" s="32" t="str">
        <f>IFERROR(IF($K1262="","",INDEX(リスト!$AO:$AO,MATCH($K1262,リスト!$AN:$AN,0))),"")</f>
        <v>JPN</v>
      </c>
      <c r="S1262" s="32" t="str">
        <f>IF($B1262="","",RIGHT($G1262*1000+100+COUNTIF($G$2:$G1262,$G1262),9))</f>
        <v>991006101</v>
      </c>
    </row>
    <row r="1263" spans="1:19" ht="18" customHeight="1" x14ac:dyDescent="0.55000000000000004">
      <c r="A1263" t="s">
        <v>883</v>
      </c>
      <c r="B1263">
        <v>1262</v>
      </c>
      <c r="C1263" t="s">
        <v>6147</v>
      </c>
      <c r="D1263" t="s">
        <v>6148</v>
      </c>
      <c r="E1263" t="s">
        <v>1165</v>
      </c>
      <c r="F1263" t="s">
        <v>177</v>
      </c>
      <c r="G1263">
        <v>19991227</v>
      </c>
      <c r="H1263" t="s">
        <v>6149</v>
      </c>
      <c r="I1263" t="s">
        <v>6150</v>
      </c>
      <c r="J1263" t="s">
        <v>1576</v>
      </c>
      <c r="K1263" t="s">
        <v>72</v>
      </c>
      <c r="M1263" s="32">
        <f>IFERROR(IF($B1263="","",INDEX(所属情報!$E:$E,MATCH($A1263,所属情報!$A:$A,0))),"")</f>
        <v>490054</v>
      </c>
      <c r="N1263" s="175" t="str">
        <f t="shared" si="57"/>
        <v>若江　亮平 (M2)</v>
      </c>
      <c r="O1263" s="32" t="str">
        <f t="shared" si="58"/>
        <v>ﾜｶｴ ﾘｮｳﾍｲ</v>
      </c>
      <c r="P1263" s="175" t="str">
        <f t="shared" si="59"/>
        <v>WAKAE Ryohei (99)</v>
      </c>
      <c r="Q1263" s="175" t="str">
        <f>IFERROR(IF($F1263="","",INDEX(リスト!$AL:$AL,MATCH($F1263,リスト!$AK:$AK,0))),"")</f>
        <v>28</v>
      </c>
      <c r="R1263" s="32" t="str">
        <f>IFERROR(IF($K1263="","",INDEX(リスト!$AO:$AO,MATCH($K1263,リスト!$AN:$AN,0))),"")</f>
        <v>JPN</v>
      </c>
      <c r="S1263" s="32" t="str">
        <f>IF($B1263="","",RIGHT($G1263*1000+100+COUNTIF($G$2:$G1263,$G1263),9))</f>
        <v>991227101</v>
      </c>
    </row>
    <row r="1264" spans="1:19" ht="18" customHeight="1" x14ac:dyDescent="0.55000000000000004">
      <c r="A1264" t="s">
        <v>883</v>
      </c>
      <c r="B1264">
        <v>1263</v>
      </c>
      <c r="C1264" t="s">
        <v>6151</v>
      </c>
      <c r="D1264" t="s">
        <v>6152</v>
      </c>
      <c r="E1264" t="s">
        <v>1635</v>
      </c>
      <c r="F1264" t="s">
        <v>165</v>
      </c>
      <c r="G1264">
        <v>19990615</v>
      </c>
      <c r="H1264" t="s">
        <v>6153</v>
      </c>
      <c r="I1264" t="s">
        <v>3340</v>
      </c>
      <c r="J1264" t="s">
        <v>2567</v>
      </c>
      <c r="K1264" t="s">
        <v>72</v>
      </c>
      <c r="M1264" s="32">
        <f>IFERROR(IF($B1264="","",INDEX(所属情報!$E:$E,MATCH($A1264,所属情報!$A:$A,0))),"")</f>
        <v>490054</v>
      </c>
      <c r="N1264" s="175" t="str">
        <f t="shared" si="57"/>
        <v>前田　楓太 (M1)</v>
      </c>
      <c r="O1264" s="32" t="str">
        <f t="shared" si="58"/>
        <v>ﾏｴﾀﾞ ﾌｳﾀ</v>
      </c>
      <c r="P1264" s="175" t="str">
        <f t="shared" si="59"/>
        <v>MAEDA Futa (99)</v>
      </c>
      <c r="Q1264" s="175" t="str">
        <f>IFERROR(IF($F1264="","",INDEX(リスト!$AL:$AL,MATCH($F1264,リスト!$AK:$AK,0))),"")</f>
        <v>25</v>
      </c>
      <c r="R1264" s="32" t="str">
        <f>IFERROR(IF($K1264="","",INDEX(リスト!$AO:$AO,MATCH($K1264,リスト!$AN:$AN,0))),"")</f>
        <v>JPN</v>
      </c>
      <c r="S1264" s="32" t="str">
        <f>IF($B1264="","",RIGHT($G1264*1000+100+COUNTIF($G$2:$G1264,$G1264),9))</f>
        <v>990615101</v>
      </c>
    </row>
    <row r="1265" spans="1:19" ht="18" customHeight="1" x14ac:dyDescent="0.55000000000000004">
      <c r="A1265" t="s">
        <v>883</v>
      </c>
      <c r="B1265">
        <v>1264</v>
      </c>
      <c r="C1265" t="s">
        <v>6154</v>
      </c>
      <c r="D1265" t="s">
        <v>6155</v>
      </c>
      <c r="E1265" t="s">
        <v>1635</v>
      </c>
      <c r="F1265" t="s">
        <v>149</v>
      </c>
      <c r="G1265">
        <v>20001107</v>
      </c>
      <c r="H1265" t="s">
        <v>6156</v>
      </c>
      <c r="I1265" t="s">
        <v>1202</v>
      </c>
      <c r="J1265" t="s">
        <v>6157</v>
      </c>
      <c r="K1265" t="s">
        <v>72</v>
      </c>
      <c r="M1265" s="32">
        <f>IFERROR(IF($B1265="","",INDEX(所属情報!$E:$E,MATCH($A1265,所属情報!$A:$A,0))),"")</f>
        <v>490054</v>
      </c>
      <c r="N1265" s="175" t="str">
        <f t="shared" si="57"/>
        <v>安藤　寛峻 (M1)</v>
      </c>
      <c r="O1265" s="32" t="str">
        <f t="shared" si="58"/>
        <v>ｱﾝﾄﾞｳ ﾋﾛﾀｶ</v>
      </c>
      <c r="P1265" s="175" t="str">
        <f t="shared" si="59"/>
        <v>ANDO Hirotaka (00)</v>
      </c>
      <c r="Q1265" s="175" t="str">
        <f>IFERROR(IF($F1265="","",INDEX(リスト!$AL:$AL,MATCH($F1265,リスト!$AK:$AK,0))),"")</f>
        <v>21</v>
      </c>
      <c r="R1265" s="32" t="str">
        <f>IFERROR(IF($K1265="","",INDEX(リスト!$AO:$AO,MATCH($K1265,リスト!$AN:$AN,0))),"")</f>
        <v>JPN</v>
      </c>
      <c r="S1265" s="32" t="str">
        <f>IF($B1265="","",RIGHT($G1265*1000+100+COUNTIF($G$2:$G1265,$G1265),9))</f>
        <v>001107101</v>
      </c>
    </row>
    <row r="1266" spans="1:19" ht="18" customHeight="1" x14ac:dyDescent="0.55000000000000004">
      <c r="A1266" t="s">
        <v>883</v>
      </c>
      <c r="B1266">
        <v>1265</v>
      </c>
      <c r="C1266" t="s">
        <v>6158</v>
      </c>
      <c r="D1266" t="s">
        <v>6159</v>
      </c>
      <c r="E1266" t="s">
        <v>1635</v>
      </c>
      <c r="F1266" t="s">
        <v>117</v>
      </c>
      <c r="G1266">
        <v>19991026</v>
      </c>
      <c r="H1266" t="s">
        <v>6160</v>
      </c>
      <c r="I1266" t="s">
        <v>1316</v>
      </c>
      <c r="J1266" t="s">
        <v>1651</v>
      </c>
      <c r="K1266" t="s">
        <v>72</v>
      </c>
      <c r="M1266" s="32">
        <f>IFERROR(IF($B1266="","",INDEX(所属情報!$E:$E,MATCH($A1266,所属情報!$A:$A,0))),"")</f>
        <v>490054</v>
      </c>
      <c r="N1266" s="175" t="str">
        <f t="shared" si="57"/>
        <v>佐藤　勇斗 (M1)</v>
      </c>
      <c r="O1266" s="32" t="str">
        <f t="shared" si="58"/>
        <v>ｻﾄｳ ﾊﾔﾄ</v>
      </c>
      <c r="P1266" s="175" t="str">
        <f t="shared" si="59"/>
        <v>SATO Hayato (99)</v>
      </c>
      <c r="Q1266" s="175" t="str">
        <f>IFERROR(IF($F1266="","",INDEX(リスト!$AL:$AL,MATCH($F1266,リスト!$AK:$AK,0))),"")</f>
        <v>13</v>
      </c>
      <c r="R1266" s="32" t="str">
        <f>IFERROR(IF($K1266="","",INDEX(リスト!$AO:$AO,MATCH($K1266,リスト!$AN:$AN,0))),"")</f>
        <v>JPN</v>
      </c>
      <c r="S1266" s="32" t="str">
        <f>IF($B1266="","",RIGHT($G1266*1000+100+COUNTIF($G$2:$G1266,$G1266),9))</f>
        <v>991026101</v>
      </c>
    </row>
    <row r="1267" spans="1:19" ht="18" customHeight="1" x14ac:dyDescent="0.55000000000000004">
      <c r="A1267" t="s">
        <v>883</v>
      </c>
      <c r="B1267">
        <v>1266</v>
      </c>
      <c r="C1267" t="s">
        <v>6161</v>
      </c>
      <c r="D1267" t="s">
        <v>6162</v>
      </c>
      <c r="E1267">
        <v>5</v>
      </c>
      <c r="F1267" t="s">
        <v>177</v>
      </c>
      <c r="G1267">
        <v>20001026</v>
      </c>
      <c r="H1267" t="s">
        <v>6163</v>
      </c>
      <c r="I1267" t="s">
        <v>6164</v>
      </c>
      <c r="J1267" t="s">
        <v>6165</v>
      </c>
      <c r="K1267" t="s">
        <v>72</v>
      </c>
      <c r="M1267" s="32">
        <f>IFERROR(IF($B1267="","",INDEX(所属情報!$E:$E,MATCH($A1267,所属情報!$A:$A,0))),"")</f>
        <v>490054</v>
      </c>
      <c r="N1267" s="175" t="str">
        <f t="shared" si="57"/>
        <v>南川　魁生 (5)</v>
      </c>
      <c r="O1267" s="32" t="str">
        <f t="shared" si="58"/>
        <v>ﾐﾅﾐｶﾜ ｶｲｾｲ</v>
      </c>
      <c r="P1267" s="175" t="str">
        <f t="shared" si="59"/>
        <v>MINAMIKAWA Kaisei (00)</v>
      </c>
      <c r="Q1267" s="175" t="str">
        <f>IFERROR(IF($F1267="","",INDEX(リスト!$AL:$AL,MATCH($F1267,リスト!$AK:$AK,0))),"")</f>
        <v>28</v>
      </c>
      <c r="R1267" s="32" t="str">
        <f>IFERROR(IF($K1267="","",INDEX(リスト!$AO:$AO,MATCH($K1267,リスト!$AN:$AN,0))),"")</f>
        <v>JPN</v>
      </c>
      <c r="S1267" s="32" t="str">
        <f>IF($B1267="","",RIGHT($G1267*1000+100+COUNTIF($G$2:$G1267,$G1267),9))</f>
        <v>001026101</v>
      </c>
    </row>
    <row r="1268" spans="1:19" ht="18" customHeight="1" x14ac:dyDescent="0.55000000000000004">
      <c r="A1268" t="s">
        <v>883</v>
      </c>
      <c r="B1268">
        <v>1267</v>
      </c>
      <c r="C1268" t="s">
        <v>6166</v>
      </c>
      <c r="D1268" t="s">
        <v>6167</v>
      </c>
      <c r="E1268" t="s">
        <v>1635</v>
      </c>
      <c r="F1268" t="s">
        <v>177</v>
      </c>
      <c r="G1268">
        <v>20000909</v>
      </c>
      <c r="H1268" t="s">
        <v>6168</v>
      </c>
      <c r="I1268" t="s">
        <v>1480</v>
      </c>
      <c r="J1268" t="s">
        <v>3913</v>
      </c>
      <c r="K1268" t="s">
        <v>72</v>
      </c>
      <c r="M1268" s="32">
        <f>IFERROR(IF($B1268="","",INDEX(所属情報!$E:$E,MATCH($A1268,所属情報!$A:$A,0))),"")</f>
        <v>490054</v>
      </c>
      <c r="N1268" s="175" t="str">
        <f t="shared" si="57"/>
        <v>矢野　大輔 (M1)</v>
      </c>
      <c r="O1268" s="32" t="str">
        <f t="shared" si="58"/>
        <v>ﾔﾉ ﾀﾞｲｽｹ</v>
      </c>
      <c r="P1268" s="175" t="str">
        <f t="shared" si="59"/>
        <v>YANO Daisuke (00)</v>
      </c>
      <c r="Q1268" s="175" t="str">
        <f>IFERROR(IF($F1268="","",INDEX(リスト!$AL:$AL,MATCH($F1268,リスト!$AK:$AK,0))),"")</f>
        <v>28</v>
      </c>
      <c r="R1268" s="32" t="str">
        <f>IFERROR(IF($K1268="","",INDEX(リスト!$AO:$AO,MATCH($K1268,リスト!$AN:$AN,0))),"")</f>
        <v>JPN</v>
      </c>
      <c r="S1268" s="32" t="str">
        <f>IF($B1268="","",RIGHT($G1268*1000+100+COUNTIF($G$2:$G1268,$G1268),9))</f>
        <v>000909103</v>
      </c>
    </row>
    <row r="1269" spans="1:19" ht="18" customHeight="1" x14ac:dyDescent="0.55000000000000004">
      <c r="A1269" t="s">
        <v>883</v>
      </c>
      <c r="B1269">
        <v>1268</v>
      </c>
      <c r="C1269" t="s">
        <v>6169</v>
      </c>
      <c r="D1269" t="s">
        <v>6170</v>
      </c>
      <c r="E1269" t="s">
        <v>1635</v>
      </c>
      <c r="F1269" t="s">
        <v>169</v>
      </c>
      <c r="G1269">
        <v>20010320</v>
      </c>
      <c r="H1269" t="s">
        <v>6171</v>
      </c>
      <c r="I1269" t="s">
        <v>2667</v>
      </c>
      <c r="J1269" t="s">
        <v>1531</v>
      </c>
      <c r="K1269" t="s">
        <v>72</v>
      </c>
      <c r="M1269" s="32">
        <f>IFERROR(IF($B1269="","",INDEX(所属情報!$E:$E,MATCH($A1269,所属情報!$A:$A,0))),"")</f>
        <v>490054</v>
      </c>
      <c r="N1269" s="175" t="str">
        <f t="shared" si="57"/>
        <v>山崎　大毅 (M1)</v>
      </c>
      <c r="O1269" s="32" t="str">
        <f t="shared" si="58"/>
        <v>ﾔﾏｻﾞｷ ﾀｲｷ</v>
      </c>
      <c r="P1269" s="175" t="str">
        <f t="shared" si="59"/>
        <v>YAMAZAKI Taiki (01)</v>
      </c>
      <c r="Q1269" s="175" t="str">
        <f>IFERROR(IF($F1269="","",INDEX(リスト!$AL:$AL,MATCH($F1269,リスト!$AK:$AK,0))),"")</f>
        <v>26</v>
      </c>
      <c r="R1269" s="32" t="str">
        <f>IFERROR(IF($K1269="","",INDEX(リスト!$AO:$AO,MATCH($K1269,リスト!$AN:$AN,0))),"")</f>
        <v>JPN</v>
      </c>
      <c r="S1269" s="32" t="str">
        <f>IF($B1269="","",RIGHT($G1269*1000+100+COUNTIF($G$2:$G1269,$G1269),9))</f>
        <v>010320101</v>
      </c>
    </row>
    <row r="1270" spans="1:19" ht="18" customHeight="1" x14ac:dyDescent="0.55000000000000004">
      <c r="A1270" t="s">
        <v>883</v>
      </c>
      <c r="B1270">
        <v>1269</v>
      </c>
      <c r="C1270" t="s">
        <v>6172</v>
      </c>
      <c r="D1270" t="s">
        <v>6173</v>
      </c>
      <c r="E1270">
        <v>4</v>
      </c>
      <c r="F1270" t="s">
        <v>177</v>
      </c>
      <c r="G1270">
        <v>20010706</v>
      </c>
      <c r="H1270" t="s">
        <v>6174</v>
      </c>
      <c r="I1270" t="s">
        <v>1823</v>
      </c>
      <c r="J1270" t="s">
        <v>1410</v>
      </c>
      <c r="K1270" t="s">
        <v>72</v>
      </c>
      <c r="M1270" s="32">
        <f>IFERROR(IF($B1270="","",INDEX(所属情報!$E:$E,MATCH($A1270,所属情報!$A:$A,0))),"")</f>
        <v>490054</v>
      </c>
      <c r="N1270" s="175" t="str">
        <f t="shared" si="57"/>
        <v>佐々木　太一 (4)</v>
      </c>
      <c r="O1270" s="32" t="str">
        <f t="shared" si="58"/>
        <v>ｻｻｷ ﾀｲﾁ</v>
      </c>
      <c r="P1270" s="175" t="str">
        <f t="shared" si="59"/>
        <v>SASAKI Taichi (01)</v>
      </c>
      <c r="Q1270" s="175" t="str">
        <f>IFERROR(IF($F1270="","",INDEX(リスト!$AL:$AL,MATCH($F1270,リスト!$AK:$AK,0))),"")</f>
        <v>28</v>
      </c>
      <c r="R1270" s="32" t="str">
        <f>IFERROR(IF($K1270="","",INDEX(リスト!$AO:$AO,MATCH($K1270,リスト!$AN:$AN,0))),"")</f>
        <v>JPN</v>
      </c>
      <c r="S1270" s="32" t="str">
        <f>IF($B1270="","",RIGHT($G1270*1000+100+COUNTIF($G$2:$G1270,$G1270),9))</f>
        <v>010706101</v>
      </c>
    </row>
    <row r="1271" spans="1:19" ht="18" customHeight="1" x14ac:dyDescent="0.55000000000000004">
      <c r="A1271" t="s">
        <v>883</v>
      </c>
      <c r="B1271">
        <v>1270</v>
      </c>
      <c r="C1271" t="s">
        <v>6175</v>
      </c>
      <c r="D1271" t="s">
        <v>6176</v>
      </c>
      <c r="E1271">
        <v>4</v>
      </c>
      <c r="F1271" t="s">
        <v>177</v>
      </c>
      <c r="G1271">
        <v>20010908</v>
      </c>
      <c r="H1271" t="s">
        <v>6177</v>
      </c>
      <c r="I1271" t="s">
        <v>6178</v>
      </c>
      <c r="J1271" t="s">
        <v>2571</v>
      </c>
      <c r="K1271" t="s">
        <v>72</v>
      </c>
      <c r="M1271" s="32">
        <f>IFERROR(IF($B1271="","",INDEX(所属情報!$E:$E,MATCH($A1271,所属情報!$A:$A,0))),"")</f>
        <v>490054</v>
      </c>
      <c r="N1271" s="175" t="str">
        <f t="shared" si="57"/>
        <v>横谷　陸哉 (4)</v>
      </c>
      <c r="O1271" s="32" t="str">
        <f t="shared" si="58"/>
        <v>ﾖｺﾀﾆ ﾘｸﾔ</v>
      </c>
      <c r="P1271" s="175" t="str">
        <f t="shared" si="59"/>
        <v>YOKOTANI Rikuya (01)</v>
      </c>
      <c r="Q1271" s="175" t="str">
        <f>IFERROR(IF($F1271="","",INDEX(リスト!$AL:$AL,MATCH($F1271,リスト!$AK:$AK,0))),"")</f>
        <v>28</v>
      </c>
      <c r="R1271" s="32" t="str">
        <f>IFERROR(IF($K1271="","",INDEX(リスト!$AO:$AO,MATCH($K1271,リスト!$AN:$AN,0))),"")</f>
        <v>JPN</v>
      </c>
      <c r="S1271" s="32" t="str">
        <f>IF($B1271="","",RIGHT($G1271*1000+100+COUNTIF($G$2:$G1271,$G1271),9))</f>
        <v>010908102</v>
      </c>
    </row>
    <row r="1272" spans="1:19" ht="18" customHeight="1" x14ac:dyDescent="0.55000000000000004">
      <c r="A1272" t="s">
        <v>883</v>
      </c>
      <c r="B1272">
        <v>1271</v>
      </c>
      <c r="C1272" t="s">
        <v>6179</v>
      </c>
      <c r="D1272" t="s">
        <v>6180</v>
      </c>
      <c r="E1272">
        <v>4</v>
      </c>
      <c r="F1272" t="s">
        <v>197</v>
      </c>
      <c r="G1272">
        <v>20011202</v>
      </c>
      <c r="H1272" t="s">
        <v>6181</v>
      </c>
      <c r="I1272" t="s">
        <v>6182</v>
      </c>
      <c r="J1272" t="s">
        <v>4708</v>
      </c>
      <c r="K1272" t="s">
        <v>72</v>
      </c>
      <c r="M1272" s="32">
        <f>IFERROR(IF($B1272="","",INDEX(所属情報!$E:$E,MATCH($A1272,所属情報!$A:$A,0))),"")</f>
        <v>490054</v>
      </c>
      <c r="N1272" s="175" t="str">
        <f t="shared" si="57"/>
        <v>山科　真之介 (4)</v>
      </c>
      <c r="O1272" s="32" t="str">
        <f t="shared" si="58"/>
        <v>ﾔﾏｼﾅ ｼﾝﾉｽｹ</v>
      </c>
      <c r="P1272" s="175" t="str">
        <f t="shared" si="59"/>
        <v>YAMASHINA Shinnosuke (01)</v>
      </c>
      <c r="Q1272" s="175" t="str">
        <f>IFERROR(IF($F1272="","",INDEX(リスト!$AL:$AL,MATCH($F1272,リスト!$AK:$AK,0))),"")</f>
        <v>33</v>
      </c>
      <c r="R1272" s="32" t="str">
        <f>IFERROR(IF($K1272="","",INDEX(リスト!$AO:$AO,MATCH($K1272,リスト!$AN:$AN,0))),"")</f>
        <v>JPN</v>
      </c>
      <c r="S1272" s="32" t="str">
        <f>IF($B1272="","",RIGHT($G1272*1000+100+COUNTIF($G$2:$G1272,$G1272),9))</f>
        <v>011202103</v>
      </c>
    </row>
    <row r="1273" spans="1:19" ht="18" customHeight="1" x14ac:dyDescent="0.55000000000000004">
      <c r="A1273" t="s">
        <v>883</v>
      </c>
      <c r="B1273">
        <v>1272</v>
      </c>
      <c r="C1273" t="s">
        <v>6183</v>
      </c>
      <c r="D1273" t="s">
        <v>6184</v>
      </c>
      <c r="E1273">
        <v>4</v>
      </c>
      <c r="F1273" t="s">
        <v>177</v>
      </c>
      <c r="G1273">
        <v>20010518</v>
      </c>
      <c r="H1273" t="s">
        <v>6185</v>
      </c>
      <c r="I1273" t="s">
        <v>6186</v>
      </c>
      <c r="J1273" t="s">
        <v>1641</v>
      </c>
      <c r="K1273" t="s">
        <v>72</v>
      </c>
      <c r="M1273" s="32">
        <f>IFERROR(IF($B1273="","",INDEX(所属情報!$E:$E,MATCH($A1273,所属情報!$A:$A,0))),"")</f>
        <v>490054</v>
      </c>
      <c r="N1273" s="175" t="str">
        <f t="shared" si="57"/>
        <v>塚原　啓太 (4)</v>
      </c>
      <c r="O1273" s="32" t="str">
        <f t="shared" si="58"/>
        <v>ﾂｶﾊﾗ ｹｲﾀ</v>
      </c>
      <c r="P1273" s="175" t="str">
        <f t="shared" si="59"/>
        <v>TSUKAHARA Keita (01)</v>
      </c>
      <c r="Q1273" s="175" t="str">
        <f>IFERROR(IF($F1273="","",INDEX(リスト!$AL:$AL,MATCH($F1273,リスト!$AK:$AK,0))),"")</f>
        <v>28</v>
      </c>
      <c r="R1273" s="32" t="str">
        <f>IFERROR(IF($K1273="","",INDEX(リスト!$AO:$AO,MATCH($K1273,リスト!$AN:$AN,0))),"")</f>
        <v>JPN</v>
      </c>
      <c r="S1273" s="32" t="str">
        <f>IF($B1273="","",RIGHT($G1273*1000+100+COUNTIF($G$2:$G1273,$G1273),9))</f>
        <v>010518102</v>
      </c>
    </row>
    <row r="1274" spans="1:19" ht="18" customHeight="1" x14ac:dyDescent="0.55000000000000004">
      <c r="A1274" t="s">
        <v>883</v>
      </c>
      <c r="B1274">
        <v>1273</v>
      </c>
      <c r="C1274" t="s">
        <v>6187</v>
      </c>
      <c r="D1274" t="s">
        <v>6188</v>
      </c>
      <c r="E1274">
        <v>4</v>
      </c>
      <c r="F1274" t="s">
        <v>197</v>
      </c>
      <c r="G1274">
        <v>20010625</v>
      </c>
      <c r="H1274" t="s">
        <v>6189</v>
      </c>
      <c r="I1274" t="s">
        <v>1543</v>
      </c>
      <c r="J1274" t="s">
        <v>2689</v>
      </c>
      <c r="K1274" t="s">
        <v>72</v>
      </c>
      <c r="M1274" s="32">
        <f>IFERROR(IF($B1274="","",INDEX(所属情報!$E:$E,MATCH($A1274,所属情報!$A:$A,0))),"")</f>
        <v>490054</v>
      </c>
      <c r="N1274" s="175" t="str">
        <f t="shared" si="57"/>
        <v>山本　空知 (4)</v>
      </c>
      <c r="O1274" s="32" t="str">
        <f t="shared" si="58"/>
        <v>ﾔﾏﾓﾄ ｿﾗﾁ</v>
      </c>
      <c r="P1274" s="175" t="str">
        <f t="shared" si="59"/>
        <v>YAMAMOTO Sorachi (01)</v>
      </c>
      <c r="Q1274" s="175" t="str">
        <f>IFERROR(IF($F1274="","",INDEX(リスト!$AL:$AL,MATCH($F1274,リスト!$AK:$AK,0))),"")</f>
        <v>33</v>
      </c>
      <c r="R1274" s="32" t="str">
        <f>IFERROR(IF($K1274="","",INDEX(リスト!$AO:$AO,MATCH($K1274,リスト!$AN:$AN,0))),"")</f>
        <v>JPN</v>
      </c>
      <c r="S1274" s="32" t="str">
        <f>IF($B1274="","",RIGHT($G1274*1000+100+COUNTIF($G$2:$G1274,$G1274),9))</f>
        <v>010625102</v>
      </c>
    </row>
    <row r="1275" spans="1:19" ht="18" customHeight="1" x14ac:dyDescent="0.55000000000000004">
      <c r="A1275" t="s">
        <v>883</v>
      </c>
      <c r="B1275">
        <v>1274</v>
      </c>
      <c r="C1275" t="s">
        <v>6190</v>
      </c>
      <c r="D1275" t="s">
        <v>6191</v>
      </c>
      <c r="E1275">
        <v>4</v>
      </c>
      <c r="F1275" t="s">
        <v>173</v>
      </c>
      <c r="G1275">
        <v>20010922</v>
      </c>
      <c r="H1275" t="s">
        <v>6192</v>
      </c>
      <c r="I1275" t="s">
        <v>6193</v>
      </c>
      <c r="J1275" t="s">
        <v>6194</v>
      </c>
      <c r="K1275" t="s">
        <v>72</v>
      </c>
      <c r="M1275" s="32">
        <f>IFERROR(IF($B1275="","",INDEX(所属情報!$E:$E,MATCH($A1275,所属情報!$A:$A,0))),"")</f>
        <v>490054</v>
      </c>
      <c r="N1275" s="175" t="str">
        <f t="shared" si="57"/>
        <v>前村　土温 (4)</v>
      </c>
      <c r="O1275" s="32" t="str">
        <f t="shared" si="58"/>
        <v>ﾏｴﾑﾗ ﾄｵﾝ</v>
      </c>
      <c r="P1275" s="175" t="str">
        <f t="shared" si="59"/>
        <v>MAEMURA Toon (01)</v>
      </c>
      <c r="Q1275" s="175" t="str">
        <f>IFERROR(IF($F1275="","",INDEX(リスト!$AL:$AL,MATCH($F1275,リスト!$AK:$AK,0))),"")</f>
        <v>27</v>
      </c>
      <c r="R1275" s="32" t="str">
        <f>IFERROR(IF($K1275="","",INDEX(リスト!$AO:$AO,MATCH($K1275,リスト!$AN:$AN,0))),"")</f>
        <v>JPN</v>
      </c>
      <c r="S1275" s="32" t="str">
        <f>IF($B1275="","",RIGHT($G1275*1000+100+COUNTIF($G$2:$G1275,$G1275),9))</f>
        <v>010922101</v>
      </c>
    </row>
    <row r="1276" spans="1:19" ht="18" customHeight="1" x14ac:dyDescent="0.55000000000000004">
      <c r="A1276" t="s">
        <v>883</v>
      </c>
      <c r="B1276">
        <v>1275</v>
      </c>
      <c r="C1276" t="s">
        <v>6195</v>
      </c>
      <c r="D1276" t="s">
        <v>6196</v>
      </c>
      <c r="E1276">
        <v>4</v>
      </c>
      <c r="F1276" t="s">
        <v>197</v>
      </c>
      <c r="G1276">
        <v>20010403</v>
      </c>
      <c r="H1276" t="s">
        <v>6197</v>
      </c>
      <c r="I1276" t="s">
        <v>4686</v>
      </c>
      <c r="J1276" t="s">
        <v>1531</v>
      </c>
      <c r="K1276" t="s">
        <v>72</v>
      </c>
      <c r="M1276" s="32">
        <f>IFERROR(IF($B1276="","",INDEX(所属情報!$E:$E,MATCH($A1276,所属情報!$A:$A,0))),"")</f>
        <v>490054</v>
      </c>
      <c r="N1276" s="175" t="str">
        <f t="shared" si="57"/>
        <v>三島　泰樹 (4)</v>
      </c>
      <c r="O1276" s="32" t="str">
        <f t="shared" si="58"/>
        <v>ﾐｼﾏ ﾀｲｷ</v>
      </c>
      <c r="P1276" s="175" t="str">
        <f t="shared" si="59"/>
        <v>MISHIMA Taiki (01)</v>
      </c>
      <c r="Q1276" s="175" t="str">
        <f>IFERROR(IF($F1276="","",INDEX(リスト!$AL:$AL,MATCH($F1276,リスト!$AK:$AK,0))),"")</f>
        <v>33</v>
      </c>
      <c r="R1276" s="32" t="str">
        <f>IFERROR(IF($K1276="","",INDEX(リスト!$AO:$AO,MATCH($K1276,リスト!$AN:$AN,0))),"")</f>
        <v>JPN</v>
      </c>
      <c r="S1276" s="32" t="str">
        <f>IF($B1276="","",RIGHT($G1276*1000+100+COUNTIF($G$2:$G1276,$G1276),9))</f>
        <v>010403103</v>
      </c>
    </row>
    <row r="1277" spans="1:19" ht="18" customHeight="1" x14ac:dyDescent="0.55000000000000004">
      <c r="A1277" t="s">
        <v>883</v>
      </c>
      <c r="B1277">
        <v>1276</v>
      </c>
      <c r="C1277" t="s">
        <v>6198</v>
      </c>
      <c r="D1277" t="s">
        <v>6199</v>
      </c>
      <c r="E1277">
        <v>4</v>
      </c>
      <c r="F1277" t="s">
        <v>181</v>
      </c>
      <c r="G1277">
        <v>20010713</v>
      </c>
      <c r="H1277" t="s">
        <v>6200</v>
      </c>
      <c r="I1277" t="s">
        <v>6201</v>
      </c>
      <c r="J1277" t="s">
        <v>6202</v>
      </c>
      <c r="K1277" t="s">
        <v>72</v>
      </c>
      <c r="M1277" s="32">
        <f>IFERROR(IF($B1277="","",INDEX(所属情報!$E:$E,MATCH($A1277,所属情報!$A:$A,0))),"")</f>
        <v>490054</v>
      </c>
      <c r="N1277" s="175" t="str">
        <f t="shared" si="57"/>
        <v>篠原　直生 (4)</v>
      </c>
      <c r="O1277" s="32" t="str">
        <f t="shared" si="58"/>
        <v>ｼﾉﾊﾗ ﾅｵ</v>
      </c>
      <c r="P1277" s="175" t="str">
        <f t="shared" si="59"/>
        <v>SHINOHARA Nao (01)</v>
      </c>
      <c r="Q1277" s="175" t="str">
        <f>IFERROR(IF($F1277="","",INDEX(リスト!$AL:$AL,MATCH($F1277,リスト!$AK:$AK,0))),"")</f>
        <v>29</v>
      </c>
      <c r="R1277" s="32" t="str">
        <f>IFERROR(IF($K1277="","",INDEX(リスト!$AO:$AO,MATCH($K1277,リスト!$AN:$AN,0))),"")</f>
        <v>JPN</v>
      </c>
      <c r="S1277" s="32" t="str">
        <f>IF($B1277="","",RIGHT($G1277*1000+100+COUNTIF($G$2:$G1277,$G1277),9))</f>
        <v>010713101</v>
      </c>
    </row>
    <row r="1278" spans="1:19" ht="18" customHeight="1" x14ac:dyDescent="0.55000000000000004">
      <c r="A1278" t="s">
        <v>883</v>
      </c>
      <c r="B1278">
        <v>1277</v>
      </c>
      <c r="C1278" t="s">
        <v>6203</v>
      </c>
      <c r="D1278" t="s">
        <v>6204</v>
      </c>
      <c r="E1278">
        <v>4</v>
      </c>
      <c r="F1278" t="s">
        <v>173</v>
      </c>
      <c r="G1278">
        <v>20011215</v>
      </c>
      <c r="H1278" t="s">
        <v>6205</v>
      </c>
      <c r="I1278" t="s">
        <v>3657</v>
      </c>
      <c r="J1278" t="s">
        <v>1795</v>
      </c>
      <c r="K1278" t="s">
        <v>72</v>
      </c>
      <c r="M1278" s="32">
        <f>IFERROR(IF($B1278="","",INDEX(所属情報!$E:$E,MATCH($A1278,所属情報!$A:$A,0))),"")</f>
        <v>490054</v>
      </c>
      <c r="N1278" s="175" t="str">
        <f t="shared" si="57"/>
        <v>上田　陽介 (4)</v>
      </c>
      <c r="O1278" s="32" t="str">
        <f t="shared" si="58"/>
        <v>ｳｴﾀﾞ ﾖｳｽｹ</v>
      </c>
      <c r="P1278" s="175" t="str">
        <f t="shared" si="59"/>
        <v>UEDA Yosuke (01)</v>
      </c>
      <c r="Q1278" s="175" t="str">
        <f>IFERROR(IF($F1278="","",INDEX(リスト!$AL:$AL,MATCH($F1278,リスト!$AK:$AK,0))),"")</f>
        <v>27</v>
      </c>
      <c r="R1278" s="32" t="str">
        <f>IFERROR(IF($K1278="","",INDEX(リスト!$AO:$AO,MATCH($K1278,リスト!$AN:$AN,0))),"")</f>
        <v>JPN</v>
      </c>
      <c r="S1278" s="32" t="str">
        <f>IF($B1278="","",RIGHT($G1278*1000+100+COUNTIF($G$2:$G1278,$G1278),9))</f>
        <v>011215102</v>
      </c>
    </row>
    <row r="1279" spans="1:19" ht="18" customHeight="1" x14ac:dyDescent="0.55000000000000004">
      <c r="A1279" t="s">
        <v>883</v>
      </c>
      <c r="B1279">
        <v>1278</v>
      </c>
      <c r="C1279" t="s">
        <v>6206</v>
      </c>
      <c r="D1279" t="s">
        <v>6207</v>
      </c>
      <c r="E1279">
        <v>4</v>
      </c>
      <c r="F1279" t="s">
        <v>177</v>
      </c>
      <c r="G1279">
        <v>20011130</v>
      </c>
      <c r="H1279" t="s">
        <v>6208</v>
      </c>
      <c r="I1279" t="s">
        <v>2433</v>
      </c>
      <c r="J1279" t="s">
        <v>1168</v>
      </c>
      <c r="K1279" t="s">
        <v>72</v>
      </c>
      <c r="M1279" s="32">
        <f>IFERROR(IF($B1279="","",INDEX(所属情報!$E:$E,MATCH($A1279,所属情報!$A:$A,0))),"")</f>
        <v>490054</v>
      </c>
      <c r="N1279" s="175" t="str">
        <f t="shared" si="57"/>
        <v>渡邊　拓海 (4)</v>
      </c>
      <c r="O1279" s="32" t="str">
        <f t="shared" si="58"/>
        <v>ﾜﾀﾅﾍﾞ ﾀｸﾐ</v>
      </c>
      <c r="P1279" s="175" t="str">
        <f t="shared" si="59"/>
        <v>WATANABE Takumi (01)</v>
      </c>
      <c r="Q1279" s="175" t="str">
        <f>IFERROR(IF($F1279="","",INDEX(リスト!$AL:$AL,MATCH($F1279,リスト!$AK:$AK,0))),"")</f>
        <v>28</v>
      </c>
      <c r="R1279" s="32" t="str">
        <f>IFERROR(IF($K1279="","",INDEX(リスト!$AO:$AO,MATCH($K1279,リスト!$AN:$AN,0))),"")</f>
        <v>JPN</v>
      </c>
      <c r="S1279" s="32" t="str">
        <f>IF($B1279="","",RIGHT($G1279*1000+100+COUNTIF($G$2:$G1279,$G1279),9))</f>
        <v>011130102</v>
      </c>
    </row>
    <row r="1280" spans="1:19" ht="18" customHeight="1" x14ac:dyDescent="0.55000000000000004">
      <c r="A1280" t="s">
        <v>883</v>
      </c>
      <c r="B1280">
        <v>1279</v>
      </c>
      <c r="C1280" t="s">
        <v>6209</v>
      </c>
      <c r="D1280" t="s">
        <v>6210</v>
      </c>
      <c r="E1280">
        <v>4</v>
      </c>
      <c r="F1280" t="s">
        <v>173</v>
      </c>
      <c r="G1280">
        <v>20020324</v>
      </c>
      <c r="H1280" t="s">
        <v>6211</v>
      </c>
      <c r="I1280" t="s">
        <v>6212</v>
      </c>
      <c r="J1280" t="s">
        <v>1853</v>
      </c>
      <c r="K1280" t="s">
        <v>72</v>
      </c>
      <c r="M1280" s="32">
        <f>IFERROR(IF($B1280="","",INDEX(所属情報!$E:$E,MATCH($A1280,所属情報!$A:$A,0))),"")</f>
        <v>490054</v>
      </c>
      <c r="N1280" s="175" t="str">
        <f t="shared" si="57"/>
        <v>松下　亘騎 (4)</v>
      </c>
      <c r="O1280" s="32" t="str">
        <f t="shared" si="58"/>
        <v>ﾏﾂｼﾀ ｺｳｷ</v>
      </c>
      <c r="P1280" s="175" t="str">
        <f t="shared" si="59"/>
        <v>MATSUSHITA Koki (02)</v>
      </c>
      <c r="Q1280" s="175" t="str">
        <f>IFERROR(IF($F1280="","",INDEX(リスト!$AL:$AL,MATCH($F1280,リスト!$AK:$AK,0))),"")</f>
        <v>27</v>
      </c>
      <c r="R1280" s="32" t="str">
        <f>IFERROR(IF($K1280="","",INDEX(リスト!$AO:$AO,MATCH($K1280,リスト!$AN:$AN,0))),"")</f>
        <v>JPN</v>
      </c>
      <c r="S1280" s="32" t="str">
        <f>IF($B1280="","",RIGHT($G1280*1000+100+COUNTIF($G$2:$G1280,$G1280),9))</f>
        <v>020324101</v>
      </c>
    </row>
    <row r="1281" spans="1:19" ht="18" customHeight="1" x14ac:dyDescent="0.55000000000000004">
      <c r="A1281" t="s">
        <v>883</v>
      </c>
      <c r="B1281">
        <v>1280</v>
      </c>
      <c r="C1281" t="s">
        <v>6213</v>
      </c>
      <c r="D1281" t="s">
        <v>6214</v>
      </c>
      <c r="E1281">
        <v>4</v>
      </c>
      <c r="F1281" t="s">
        <v>177</v>
      </c>
      <c r="G1281">
        <v>20010725</v>
      </c>
      <c r="H1281" t="s">
        <v>6215</v>
      </c>
      <c r="I1281" t="s">
        <v>4586</v>
      </c>
      <c r="J1281" t="s">
        <v>4682</v>
      </c>
      <c r="K1281" t="s">
        <v>72</v>
      </c>
      <c r="M1281" s="32">
        <f>IFERROR(IF($B1281="","",INDEX(所属情報!$E:$E,MATCH($A1281,所属情報!$A:$A,0))),"")</f>
        <v>490054</v>
      </c>
      <c r="N1281" s="175" t="str">
        <f t="shared" si="57"/>
        <v>小原　悠平 (4)</v>
      </c>
      <c r="O1281" s="32" t="str">
        <f t="shared" si="58"/>
        <v>ｵﾊﾗ ﾕｳﾍｲ</v>
      </c>
      <c r="P1281" s="175" t="str">
        <f t="shared" si="59"/>
        <v>OHARA Yuhei (01)</v>
      </c>
      <c r="Q1281" s="175" t="str">
        <f>IFERROR(IF($F1281="","",INDEX(リスト!$AL:$AL,MATCH($F1281,リスト!$AK:$AK,0))),"")</f>
        <v>28</v>
      </c>
      <c r="R1281" s="32" t="str">
        <f>IFERROR(IF($K1281="","",INDEX(リスト!$AO:$AO,MATCH($K1281,リスト!$AN:$AN,0))),"")</f>
        <v>JPN</v>
      </c>
      <c r="S1281" s="32" t="str">
        <f>IF($B1281="","",RIGHT($G1281*1000+100+COUNTIF($G$2:$G1281,$G1281),9))</f>
        <v>010725102</v>
      </c>
    </row>
    <row r="1282" spans="1:19" ht="18" customHeight="1" x14ac:dyDescent="0.55000000000000004">
      <c r="A1282" t="s">
        <v>883</v>
      </c>
      <c r="B1282">
        <v>1281</v>
      </c>
      <c r="C1282" t="s">
        <v>6216</v>
      </c>
      <c r="D1282" t="s">
        <v>6217</v>
      </c>
      <c r="E1282">
        <v>4</v>
      </c>
      <c r="F1282" t="s">
        <v>173</v>
      </c>
      <c r="G1282">
        <v>20010529</v>
      </c>
      <c r="H1282" t="s">
        <v>6218</v>
      </c>
      <c r="I1282" t="s">
        <v>6219</v>
      </c>
      <c r="J1282" t="s">
        <v>6220</v>
      </c>
      <c r="K1282" t="s">
        <v>72</v>
      </c>
      <c r="M1282" s="32">
        <f>IFERROR(IF($B1282="","",INDEX(所属情報!$E:$E,MATCH($A1282,所属情報!$A:$A,0))),"")</f>
        <v>490054</v>
      </c>
      <c r="N1282" s="175" t="str">
        <f t="shared" si="57"/>
        <v>高見　哉多 (4)</v>
      </c>
      <c r="O1282" s="32" t="str">
        <f t="shared" si="58"/>
        <v>ﾀｶﾐ ｶﾅﾀ</v>
      </c>
      <c r="P1282" s="175" t="str">
        <f t="shared" si="59"/>
        <v>TAKAMI Kanata (01)</v>
      </c>
      <c r="Q1282" s="175" t="str">
        <f>IFERROR(IF($F1282="","",INDEX(リスト!$AL:$AL,MATCH($F1282,リスト!$AK:$AK,0))),"")</f>
        <v>27</v>
      </c>
      <c r="R1282" s="32" t="str">
        <f>IFERROR(IF($K1282="","",INDEX(リスト!$AO:$AO,MATCH($K1282,リスト!$AN:$AN,0))),"")</f>
        <v>JPN</v>
      </c>
      <c r="S1282" s="32" t="str">
        <f>IF($B1282="","",RIGHT($G1282*1000+100+COUNTIF($G$2:$G1282,$G1282),9))</f>
        <v>010529102</v>
      </c>
    </row>
    <row r="1283" spans="1:19" ht="18" customHeight="1" x14ac:dyDescent="0.55000000000000004">
      <c r="A1283" t="s">
        <v>883</v>
      </c>
      <c r="B1283">
        <v>1282</v>
      </c>
      <c r="C1283" t="s">
        <v>6221</v>
      </c>
      <c r="D1283" t="s">
        <v>6222</v>
      </c>
      <c r="E1283">
        <v>4</v>
      </c>
      <c r="F1283" t="s">
        <v>173</v>
      </c>
      <c r="G1283">
        <v>20010430</v>
      </c>
      <c r="H1283" t="s">
        <v>6223</v>
      </c>
      <c r="I1283" t="s">
        <v>1937</v>
      </c>
      <c r="J1283" t="s">
        <v>1499</v>
      </c>
      <c r="K1283" t="s">
        <v>72</v>
      </c>
      <c r="M1283" s="32">
        <f>IFERROR(IF($B1283="","",INDEX(所属情報!$E:$E,MATCH($A1283,所属情報!$A:$A,0))),"")</f>
        <v>490054</v>
      </c>
      <c r="N1283" s="175" t="str">
        <f t="shared" ref="N1283:N1346" si="60">IF($C1283="","",IF($E1283="",$C1283,$C1283&amp;" ("&amp;$E1283&amp;")"))</f>
        <v>平田　岳 (4)</v>
      </c>
      <c r="O1283" s="32" t="str">
        <f t="shared" ref="O1283:O1346" si="61">IF($D1283="","",ASC($D1283))</f>
        <v>ﾋﾗﾀ ｶﾞｸ</v>
      </c>
      <c r="P1283" s="175" t="str">
        <f t="shared" ref="P1283:P1346" si="62">IF($I1283="","",UPPER($I1283)&amp;" "&amp;UPPER(LEFT($J1283,1))&amp;LOWER(RIGHT($J1283,LEN($J1283)-1))&amp;" ("&amp;MID($G1283,3,2)&amp;")")</f>
        <v>HIRATA Gaku (01)</v>
      </c>
      <c r="Q1283" s="175" t="str">
        <f>IFERROR(IF($F1283="","",INDEX(リスト!$AL:$AL,MATCH($F1283,リスト!$AK:$AK,0))),"")</f>
        <v>27</v>
      </c>
      <c r="R1283" s="32" t="str">
        <f>IFERROR(IF($K1283="","",INDEX(リスト!$AO:$AO,MATCH($K1283,リスト!$AN:$AN,0))),"")</f>
        <v>JPN</v>
      </c>
      <c r="S1283" s="32" t="str">
        <f>IF($B1283="","",RIGHT($G1283*1000+100+COUNTIF($G$2:$G1283,$G1283),9))</f>
        <v>010430101</v>
      </c>
    </row>
    <row r="1284" spans="1:19" ht="18" customHeight="1" x14ac:dyDescent="0.55000000000000004">
      <c r="A1284" t="s">
        <v>883</v>
      </c>
      <c r="B1284">
        <v>1283</v>
      </c>
      <c r="C1284" t="s">
        <v>6224</v>
      </c>
      <c r="D1284" t="s">
        <v>6225</v>
      </c>
      <c r="E1284">
        <v>4</v>
      </c>
      <c r="F1284" t="s">
        <v>177</v>
      </c>
      <c r="G1284">
        <v>20011204</v>
      </c>
      <c r="H1284" t="s">
        <v>6226</v>
      </c>
      <c r="I1284" t="s">
        <v>6227</v>
      </c>
      <c r="J1284" t="s">
        <v>1322</v>
      </c>
      <c r="K1284" t="s">
        <v>72</v>
      </c>
      <c r="M1284" s="32">
        <f>IFERROR(IF($B1284="","",INDEX(所属情報!$E:$E,MATCH($A1284,所属情報!$A:$A,0))),"")</f>
        <v>490054</v>
      </c>
      <c r="N1284" s="175" t="str">
        <f t="shared" si="60"/>
        <v>宮田　耕太郎 (4)</v>
      </c>
      <c r="O1284" s="32" t="str">
        <f t="shared" si="61"/>
        <v>ﾐﾔﾀ ｺｳﾀﾛｳ</v>
      </c>
      <c r="P1284" s="175" t="str">
        <f t="shared" si="62"/>
        <v>MIYATA Kotaro (01)</v>
      </c>
      <c r="Q1284" s="175" t="str">
        <f>IFERROR(IF($F1284="","",INDEX(リスト!$AL:$AL,MATCH($F1284,リスト!$AK:$AK,0))),"")</f>
        <v>28</v>
      </c>
      <c r="R1284" s="32" t="str">
        <f>IFERROR(IF($K1284="","",INDEX(リスト!$AO:$AO,MATCH($K1284,リスト!$AN:$AN,0))),"")</f>
        <v>JPN</v>
      </c>
      <c r="S1284" s="32" t="str">
        <f>IF($B1284="","",RIGHT($G1284*1000+100+COUNTIF($G$2:$G1284,$G1284),9))</f>
        <v>011204101</v>
      </c>
    </row>
    <row r="1285" spans="1:19" ht="18" customHeight="1" x14ac:dyDescent="0.55000000000000004">
      <c r="A1285" t="s">
        <v>883</v>
      </c>
      <c r="B1285">
        <v>1284</v>
      </c>
      <c r="C1285" t="s">
        <v>6228</v>
      </c>
      <c r="D1285" t="s">
        <v>6229</v>
      </c>
      <c r="E1285">
        <v>4</v>
      </c>
      <c r="F1285" t="s">
        <v>193</v>
      </c>
      <c r="G1285">
        <v>20011207</v>
      </c>
      <c r="H1285" t="s">
        <v>6230</v>
      </c>
      <c r="I1285" t="s">
        <v>6231</v>
      </c>
      <c r="J1285" t="s">
        <v>1287</v>
      </c>
      <c r="K1285" t="s">
        <v>72</v>
      </c>
      <c r="M1285" s="32">
        <f>IFERROR(IF($B1285="","",INDEX(所属情報!$E:$E,MATCH($A1285,所属情報!$A:$A,0))),"")</f>
        <v>490054</v>
      </c>
      <c r="N1285" s="175" t="str">
        <f t="shared" si="60"/>
        <v>髙木　拓人 (4)</v>
      </c>
      <c r="O1285" s="32" t="str">
        <f t="shared" si="61"/>
        <v>ﾀｶｷ ﾀｸﾄ</v>
      </c>
      <c r="P1285" s="175" t="str">
        <f t="shared" si="62"/>
        <v>TAKAKI Takuto (01)</v>
      </c>
      <c r="Q1285" s="175" t="str">
        <f>IFERROR(IF($F1285="","",INDEX(リスト!$AL:$AL,MATCH($F1285,リスト!$AK:$AK,0))),"")</f>
        <v>32</v>
      </c>
      <c r="R1285" s="32" t="str">
        <f>IFERROR(IF($K1285="","",INDEX(リスト!$AO:$AO,MATCH($K1285,リスト!$AN:$AN,0))),"")</f>
        <v>JPN</v>
      </c>
      <c r="S1285" s="32" t="str">
        <f>IF($B1285="","",RIGHT($G1285*1000+100+COUNTIF($G$2:$G1285,$G1285),9))</f>
        <v>011207103</v>
      </c>
    </row>
    <row r="1286" spans="1:19" ht="18" customHeight="1" x14ac:dyDescent="0.55000000000000004">
      <c r="A1286" t="s">
        <v>883</v>
      </c>
      <c r="B1286">
        <v>1285</v>
      </c>
      <c r="C1286" t="s">
        <v>6232</v>
      </c>
      <c r="D1286" t="s">
        <v>6233</v>
      </c>
      <c r="E1286">
        <v>3</v>
      </c>
      <c r="F1286" t="s">
        <v>173</v>
      </c>
      <c r="G1286">
        <v>20020904</v>
      </c>
      <c r="H1286" t="s">
        <v>6234</v>
      </c>
      <c r="I1286" t="s">
        <v>6235</v>
      </c>
      <c r="J1286" t="s">
        <v>2323</v>
      </c>
      <c r="K1286" t="s">
        <v>72</v>
      </c>
      <c r="M1286" s="32">
        <f>IFERROR(IF($B1286="","",INDEX(所属情報!$E:$E,MATCH($A1286,所属情報!$A:$A,0))),"")</f>
        <v>490054</v>
      </c>
      <c r="N1286" s="175" t="str">
        <f t="shared" si="60"/>
        <v>森脇　寛太 (3)</v>
      </c>
      <c r="O1286" s="32" t="str">
        <f t="shared" si="61"/>
        <v>ﾓﾘﾜｷ ｶﾝﾀ</v>
      </c>
      <c r="P1286" s="175" t="str">
        <f t="shared" si="62"/>
        <v>MORIWAKI Kanta (02)</v>
      </c>
      <c r="Q1286" s="175" t="str">
        <f>IFERROR(IF($F1286="","",INDEX(リスト!$AL:$AL,MATCH($F1286,リスト!$AK:$AK,0))),"")</f>
        <v>27</v>
      </c>
      <c r="R1286" s="32" t="str">
        <f>IFERROR(IF($K1286="","",INDEX(リスト!$AO:$AO,MATCH($K1286,リスト!$AN:$AN,0))),"")</f>
        <v>JPN</v>
      </c>
      <c r="S1286" s="32" t="str">
        <f>IF($B1286="","",RIGHT($G1286*1000+100+COUNTIF($G$2:$G1286,$G1286),9))</f>
        <v>020904102</v>
      </c>
    </row>
    <row r="1287" spans="1:19" ht="18" customHeight="1" x14ac:dyDescent="0.55000000000000004">
      <c r="A1287" t="s">
        <v>883</v>
      </c>
      <c r="B1287">
        <v>1286</v>
      </c>
      <c r="C1287" t="s">
        <v>6236</v>
      </c>
      <c r="D1287" t="s">
        <v>6237</v>
      </c>
      <c r="E1287">
        <v>3</v>
      </c>
      <c r="F1287" t="s">
        <v>177</v>
      </c>
      <c r="G1287">
        <v>20020718</v>
      </c>
      <c r="H1287" t="s">
        <v>6238</v>
      </c>
      <c r="I1287" t="s">
        <v>6239</v>
      </c>
      <c r="J1287" t="s">
        <v>1760</v>
      </c>
      <c r="K1287" t="s">
        <v>72</v>
      </c>
      <c r="M1287" s="32">
        <f>IFERROR(IF($B1287="","",INDEX(所属情報!$E:$E,MATCH($A1287,所属情報!$A:$A,0))),"")</f>
        <v>490054</v>
      </c>
      <c r="N1287" s="175" t="str">
        <f t="shared" si="60"/>
        <v>幡中　涼太 (3)</v>
      </c>
      <c r="O1287" s="32" t="str">
        <f t="shared" si="61"/>
        <v>ﾊﾀﾅｶ ﾘｮｳﾀ</v>
      </c>
      <c r="P1287" s="175" t="str">
        <f t="shared" si="62"/>
        <v>HATANAKA Ryota (02)</v>
      </c>
      <c r="Q1287" s="175" t="str">
        <f>IFERROR(IF($F1287="","",INDEX(リスト!$AL:$AL,MATCH($F1287,リスト!$AK:$AK,0))),"")</f>
        <v>28</v>
      </c>
      <c r="R1287" s="32" t="str">
        <f>IFERROR(IF($K1287="","",INDEX(リスト!$AO:$AO,MATCH($K1287,リスト!$AN:$AN,0))),"")</f>
        <v>JPN</v>
      </c>
      <c r="S1287" s="32" t="str">
        <f>IF($B1287="","",RIGHT($G1287*1000+100+COUNTIF($G$2:$G1287,$G1287),9))</f>
        <v>020718103</v>
      </c>
    </row>
    <row r="1288" spans="1:19" ht="18" customHeight="1" x14ac:dyDescent="0.55000000000000004">
      <c r="A1288" t="s">
        <v>883</v>
      </c>
      <c r="B1288">
        <v>1287</v>
      </c>
      <c r="C1288" t="s">
        <v>6240</v>
      </c>
      <c r="D1288" t="s">
        <v>6241</v>
      </c>
      <c r="E1288">
        <v>3</v>
      </c>
      <c r="F1288" t="s">
        <v>177</v>
      </c>
      <c r="G1288">
        <v>20021030</v>
      </c>
      <c r="H1288" t="s">
        <v>6242</v>
      </c>
      <c r="I1288" t="s">
        <v>6243</v>
      </c>
      <c r="J1288" t="s">
        <v>1756</v>
      </c>
      <c r="K1288" t="s">
        <v>72</v>
      </c>
      <c r="M1288" s="32">
        <f>IFERROR(IF($B1288="","",INDEX(所属情報!$E:$E,MATCH($A1288,所属情報!$A:$A,0))),"")</f>
        <v>490054</v>
      </c>
      <c r="N1288" s="175" t="str">
        <f t="shared" si="60"/>
        <v>青野　智也 (3)</v>
      </c>
      <c r="O1288" s="32" t="str">
        <f t="shared" si="61"/>
        <v>ｱｵﾉ ﾄﾓﾔ</v>
      </c>
      <c r="P1288" s="175" t="str">
        <f t="shared" si="62"/>
        <v>AONO Tomoya (02)</v>
      </c>
      <c r="Q1288" s="175" t="str">
        <f>IFERROR(IF($F1288="","",INDEX(リスト!$AL:$AL,MATCH($F1288,リスト!$AK:$AK,0))),"")</f>
        <v>28</v>
      </c>
      <c r="R1288" s="32" t="str">
        <f>IFERROR(IF($K1288="","",INDEX(リスト!$AO:$AO,MATCH($K1288,リスト!$AN:$AN,0))),"")</f>
        <v>JPN</v>
      </c>
      <c r="S1288" s="32" t="str">
        <f>IF($B1288="","",RIGHT($G1288*1000+100+COUNTIF($G$2:$G1288,$G1288),9))</f>
        <v>021030103</v>
      </c>
    </row>
    <row r="1289" spans="1:19" ht="18" customHeight="1" x14ac:dyDescent="0.55000000000000004">
      <c r="A1289" t="s">
        <v>883</v>
      </c>
      <c r="B1289">
        <v>1288</v>
      </c>
      <c r="C1289" t="s">
        <v>6244</v>
      </c>
      <c r="D1289" t="s">
        <v>6245</v>
      </c>
      <c r="E1289">
        <v>3</v>
      </c>
      <c r="F1289" t="s">
        <v>173</v>
      </c>
      <c r="G1289">
        <v>20020225</v>
      </c>
      <c r="H1289" t="s">
        <v>6246</v>
      </c>
      <c r="I1289" t="s">
        <v>6247</v>
      </c>
      <c r="J1289" t="s">
        <v>6248</v>
      </c>
      <c r="K1289" t="s">
        <v>72</v>
      </c>
      <c r="M1289" s="32">
        <f>IFERROR(IF($B1289="","",INDEX(所属情報!$E:$E,MATCH($A1289,所属情報!$A:$A,0))),"")</f>
        <v>490054</v>
      </c>
      <c r="N1289" s="175" t="str">
        <f t="shared" si="60"/>
        <v>木塚　海詩 (3)</v>
      </c>
      <c r="O1289" s="32" t="str">
        <f t="shared" si="61"/>
        <v>ｷﾂﾞｶ ｶｲｼ</v>
      </c>
      <c r="P1289" s="175" t="str">
        <f t="shared" si="62"/>
        <v>KIZUKA Kaishi (02)</v>
      </c>
      <c r="Q1289" s="175" t="str">
        <f>IFERROR(IF($F1289="","",INDEX(リスト!$AL:$AL,MATCH($F1289,リスト!$AK:$AK,0))),"")</f>
        <v>27</v>
      </c>
      <c r="R1289" s="32" t="str">
        <f>IFERROR(IF($K1289="","",INDEX(リスト!$AO:$AO,MATCH($K1289,リスト!$AN:$AN,0))),"")</f>
        <v>JPN</v>
      </c>
      <c r="S1289" s="32" t="str">
        <f>IF($B1289="","",RIGHT($G1289*1000+100+COUNTIF($G$2:$G1289,$G1289),9))</f>
        <v>020225102</v>
      </c>
    </row>
    <row r="1290" spans="1:19" ht="18" customHeight="1" x14ac:dyDescent="0.55000000000000004">
      <c r="A1290" t="s">
        <v>883</v>
      </c>
      <c r="B1290">
        <v>1289</v>
      </c>
      <c r="C1290" t="s">
        <v>6249</v>
      </c>
      <c r="D1290" t="s">
        <v>6250</v>
      </c>
      <c r="E1290">
        <v>3</v>
      </c>
      <c r="F1290" t="s">
        <v>217</v>
      </c>
      <c r="G1290">
        <v>20030305</v>
      </c>
      <c r="H1290" t="s">
        <v>6251</v>
      </c>
      <c r="I1290" t="s">
        <v>1750</v>
      </c>
      <c r="J1290" t="s">
        <v>1395</v>
      </c>
      <c r="K1290" t="s">
        <v>72</v>
      </c>
      <c r="M1290" s="32">
        <f>IFERROR(IF($B1290="","",INDEX(所属情報!$E:$E,MATCH($A1290,所属情報!$A:$A,0))),"")</f>
        <v>490054</v>
      </c>
      <c r="N1290" s="175" t="str">
        <f t="shared" si="60"/>
        <v>大西　悠生 (3)</v>
      </c>
      <c r="O1290" s="32" t="str">
        <f t="shared" si="61"/>
        <v>ｵｵﾆｼ ﾕｳｾｲ</v>
      </c>
      <c r="P1290" s="175" t="str">
        <f t="shared" si="62"/>
        <v>ONISHI Yusei (03)</v>
      </c>
      <c r="Q1290" s="175" t="str">
        <f>IFERROR(IF($F1290="","",INDEX(リスト!$AL:$AL,MATCH($F1290,リスト!$AK:$AK,0))),"")</f>
        <v>38</v>
      </c>
      <c r="R1290" s="32" t="str">
        <f>IFERROR(IF($K1290="","",INDEX(リスト!$AO:$AO,MATCH($K1290,リスト!$AN:$AN,0))),"")</f>
        <v>JPN</v>
      </c>
      <c r="S1290" s="32" t="str">
        <f>IF($B1290="","",RIGHT($G1290*1000+100+COUNTIF($G$2:$G1290,$G1290),9))</f>
        <v>030305103</v>
      </c>
    </row>
    <row r="1291" spans="1:19" ht="18" customHeight="1" x14ac:dyDescent="0.55000000000000004">
      <c r="A1291" t="s">
        <v>883</v>
      </c>
      <c r="B1291">
        <v>1290</v>
      </c>
      <c r="C1291" t="s">
        <v>6252</v>
      </c>
      <c r="D1291" t="s">
        <v>6253</v>
      </c>
      <c r="E1291">
        <v>3</v>
      </c>
      <c r="F1291" t="s">
        <v>177</v>
      </c>
      <c r="G1291">
        <v>20020330</v>
      </c>
      <c r="H1291" t="s">
        <v>6254</v>
      </c>
      <c r="I1291" t="s">
        <v>1903</v>
      </c>
      <c r="J1291" t="s">
        <v>1485</v>
      </c>
      <c r="K1291" t="s">
        <v>72</v>
      </c>
      <c r="M1291" s="32">
        <f>IFERROR(IF($B1291="","",INDEX(所属情報!$E:$E,MATCH($A1291,所属情報!$A:$A,0))),"")</f>
        <v>490054</v>
      </c>
      <c r="N1291" s="175" t="str">
        <f t="shared" si="60"/>
        <v>福本　雄太 (3)</v>
      </c>
      <c r="O1291" s="32" t="str">
        <f t="shared" si="61"/>
        <v>ﾌｸﾓﾄ ﾕｳﾀ</v>
      </c>
      <c r="P1291" s="175" t="str">
        <f t="shared" si="62"/>
        <v>FUKUMOTO Yuta (02)</v>
      </c>
      <c r="Q1291" s="175" t="str">
        <f>IFERROR(IF($F1291="","",INDEX(リスト!$AL:$AL,MATCH($F1291,リスト!$AK:$AK,0))),"")</f>
        <v>28</v>
      </c>
      <c r="R1291" s="32" t="str">
        <f>IFERROR(IF($K1291="","",INDEX(リスト!$AO:$AO,MATCH($K1291,リスト!$AN:$AN,0))),"")</f>
        <v>JPN</v>
      </c>
      <c r="S1291" s="32" t="str">
        <f>IF($B1291="","",RIGHT($G1291*1000+100+COUNTIF($G$2:$G1291,$G1291),9))</f>
        <v>020330102</v>
      </c>
    </row>
    <row r="1292" spans="1:19" ht="18" customHeight="1" x14ac:dyDescent="0.55000000000000004">
      <c r="A1292" t="s">
        <v>883</v>
      </c>
      <c r="B1292">
        <v>1291</v>
      </c>
      <c r="C1292" t="s">
        <v>6255</v>
      </c>
      <c r="D1292" t="s">
        <v>6256</v>
      </c>
      <c r="E1292">
        <v>3</v>
      </c>
      <c r="F1292" t="s">
        <v>177</v>
      </c>
      <c r="G1292">
        <v>20030112</v>
      </c>
      <c r="H1292" t="s">
        <v>6257</v>
      </c>
      <c r="I1292" t="s">
        <v>6146</v>
      </c>
      <c r="J1292" t="s">
        <v>2265</v>
      </c>
      <c r="K1292" t="s">
        <v>72</v>
      </c>
      <c r="M1292" s="32">
        <f>IFERROR(IF($B1292="","",INDEX(所属情報!$E:$E,MATCH($A1292,所属情報!$A:$A,0))),"")</f>
        <v>490054</v>
      </c>
      <c r="N1292" s="175" t="str">
        <f t="shared" si="60"/>
        <v>谷垣　幹 (3)</v>
      </c>
      <c r="O1292" s="32" t="str">
        <f t="shared" si="61"/>
        <v>ﾀﾆｶﾞｷ ﾂﾖｼ</v>
      </c>
      <c r="P1292" s="175" t="str">
        <f t="shared" si="62"/>
        <v>TANIGAKI Tsuyoshi (03)</v>
      </c>
      <c r="Q1292" s="175" t="str">
        <f>IFERROR(IF($F1292="","",INDEX(リスト!$AL:$AL,MATCH($F1292,リスト!$AK:$AK,0))),"")</f>
        <v>28</v>
      </c>
      <c r="R1292" s="32" t="str">
        <f>IFERROR(IF($K1292="","",INDEX(リスト!$AO:$AO,MATCH($K1292,リスト!$AN:$AN,0))),"")</f>
        <v>JPN</v>
      </c>
      <c r="S1292" s="32" t="str">
        <f>IF($B1292="","",RIGHT($G1292*1000+100+COUNTIF($G$2:$G1292,$G1292),9))</f>
        <v>030112101</v>
      </c>
    </row>
    <row r="1293" spans="1:19" ht="18" customHeight="1" x14ac:dyDescent="0.55000000000000004">
      <c r="A1293" t="s">
        <v>883</v>
      </c>
      <c r="B1293">
        <v>1292</v>
      </c>
      <c r="C1293" t="s">
        <v>6258</v>
      </c>
      <c r="D1293" t="s">
        <v>6259</v>
      </c>
      <c r="E1293">
        <v>3</v>
      </c>
      <c r="F1293" t="s">
        <v>205</v>
      </c>
      <c r="G1293">
        <v>20021109</v>
      </c>
      <c r="H1293" t="s">
        <v>6260</v>
      </c>
      <c r="I1293" t="s">
        <v>6261</v>
      </c>
      <c r="J1293" t="s">
        <v>1297</v>
      </c>
      <c r="K1293" t="s">
        <v>72</v>
      </c>
      <c r="M1293" s="32">
        <f>IFERROR(IF($B1293="","",INDEX(所属情報!$E:$E,MATCH($A1293,所属情報!$A:$A,0))),"")</f>
        <v>490054</v>
      </c>
      <c r="N1293" s="175" t="str">
        <f t="shared" si="60"/>
        <v>増田　陸人 (3)</v>
      </c>
      <c r="O1293" s="32" t="str">
        <f t="shared" si="61"/>
        <v>ﾏｼﾀﾞ ﾘｸﾄ</v>
      </c>
      <c r="P1293" s="175" t="str">
        <f t="shared" si="62"/>
        <v>MASHIDA Rikuto (02)</v>
      </c>
      <c r="Q1293" s="175" t="str">
        <f>IFERROR(IF($F1293="","",INDEX(リスト!$AL:$AL,MATCH($F1293,リスト!$AK:$AK,0))),"")</f>
        <v>35</v>
      </c>
      <c r="R1293" s="32" t="str">
        <f>IFERROR(IF($K1293="","",INDEX(リスト!$AO:$AO,MATCH($K1293,リスト!$AN:$AN,0))),"")</f>
        <v>JPN</v>
      </c>
      <c r="S1293" s="32" t="str">
        <f>IF($B1293="","",RIGHT($G1293*1000+100+COUNTIF($G$2:$G1293,$G1293),9))</f>
        <v>021109102</v>
      </c>
    </row>
    <row r="1294" spans="1:19" ht="18" customHeight="1" x14ac:dyDescent="0.55000000000000004">
      <c r="A1294" t="s">
        <v>883</v>
      </c>
      <c r="B1294">
        <v>1293</v>
      </c>
      <c r="C1294" t="s">
        <v>6262</v>
      </c>
      <c r="D1294" t="s">
        <v>6263</v>
      </c>
      <c r="E1294">
        <v>3</v>
      </c>
      <c r="F1294" t="s">
        <v>177</v>
      </c>
      <c r="G1294">
        <v>20030202</v>
      </c>
      <c r="H1294" t="s">
        <v>6264</v>
      </c>
      <c r="I1294" t="s">
        <v>6265</v>
      </c>
      <c r="J1294" t="s">
        <v>4335</v>
      </c>
      <c r="K1294" t="s">
        <v>72</v>
      </c>
      <c r="M1294" s="32">
        <f>IFERROR(IF($B1294="","",INDEX(所属情報!$E:$E,MATCH($A1294,所属情報!$A:$A,0))),"")</f>
        <v>490054</v>
      </c>
      <c r="N1294" s="175" t="str">
        <f t="shared" si="60"/>
        <v>渕本　太陽 (3)</v>
      </c>
      <c r="O1294" s="32" t="str">
        <f t="shared" si="61"/>
        <v>ﾌﾁﾓﾄ ﾀｲﾖｳ</v>
      </c>
      <c r="P1294" s="175" t="str">
        <f t="shared" si="62"/>
        <v>FUCHIMOTO Taiyo (03)</v>
      </c>
      <c r="Q1294" s="175" t="str">
        <f>IFERROR(IF($F1294="","",INDEX(リスト!$AL:$AL,MATCH($F1294,リスト!$AK:$AK,0))),"")</f>
        <v>28</v>
      </c>
      <c r="R1294" s="32" t="str">
        <f>IFERROR(IF($K1294="","",INDEX(リスト!$AO:$AO,MATCH($K1294,リスト!$AN:$AN,0))),"")</f>
        <v>JPN</v>
      </c>
      <c r="S1294" s="32" t="str">
        <f>IF($B1294="","",RIGHT($G1294*1000+100+COUNTIF($G$2:$G1294,$G1294),9))</f>
        <v>030202103</v>
      </c>
    </row>
    <row r="1295" spans="1:19" ht="18" customHeight="1" x14ac:dyDescent="0.55000000000000004">
      <c r="A1295" t="s">
        <v>883</v>
      </c>
      <c r="B1295">
        <v>1294</v>
      </c>
      <c r="C1295" t="s">
        <v>6266</v>
      </c>
      <c r="D1295" t="s">
        <v>6267</v>
      </c>
      <c r="E1295">
        <v>3</v>
      </c>
      <c r="F1295" t="s">
        <v>177</v>
      </c>
      <c r="G1295">
        <v>20021203</v>
      </c>
      <c r="H1295" t="s">
        <v>6268</v>
      </c>
      <c r="I1295" t="s">
        <v>2145</v>
      </c>
      <c r="J1295" t="s">
        <v>2957</v>
      </c>
      <c r="K1295" t="s">
        <v>72</v>
      </c>
      <c r="M1295" s="32">
        <f>IFERROR(IF($B1295="","",INDEX(所属情報!$E:$E,MATCH($A1295,所属情報!$A:$A,0))),"")</f>
        <v>490054</v>
      </c>
      <c r="N1295" s="175" t="str">
        <f t="shared" si="60"/>
        <v>伊藤　拓真 (3)</v>
      </c>
      <c r="O1295" s="32" t="str">
        <f t="shared" si="61"/>
        <v>ｲﾄｳ ﾀｸﾏ</v>
      </c>
      <c r="P1295" s="175" t="str">
        <f t="shared" si="62"/>
        <v>ITO Takuma (02)</v>
      </c>
      <c r="Q1295" s="175" t="str">
        <f>IFERROR(IF($F1295="","",INDEX(リスト!$AL:$AL,MATCH($F1295,リスト!$AK:$AK,0))),"")</f>
        <v>28</v>
      </c>
      <c r="R1295" s="32" t="str">
        <f>IFERROR(IF($K1295="","",INDEX(リスト!$AO:$AO,MATCH($K1295,リスト!$AN:$AN,0))),"")</f>
        <v>JPN</v>
      </c>
      <c r="S1295" s="32" t="str">
        <f>IF($B1295="","",RIGHT($G1295*1000+100+COUNTIF($G$2:$G1295,$G1295),9))</f>
        <v>021203102</v>
      </c>
    </row>
    <row r="1296" spans="1:19" ht="18" customHeight="1" x14ac:dyDescent="0.55000000000000004">
      <c r="A1296" t="s">
        <v>883</v>
      </c>
      <c r="B1296">
        <v>1295</v>
      </c>
      <c r="C1296" t="s">
        <v>6269</v>
      </c>
      <c r="D1296" t="s">
        <v>6270</v>
      </c>
      <c r="E1296">
        <v>3</v>
      </c>
      <c r="F1296" t="s">
        <v>177</v>
      </c>
      <c r="G1296">
        <v>20020917</v>
      </c>
      <c r="H1296" t="s">
        <v>6271</v>
      </c>
      <c r="I1296" t="s">
        <v>6272</v>
      </c>
      <c r="J1296" t="s">
        <v>6273</v>
      </c>
      <c r="K1296" t="s">
        <v>72</v>
      </c>
      <c r="M1296" s="32">
        <f>IFERROR(IF($B1296="","",INDEX(所属情報!$E:$E,MATCH($A1296,所属情報!$A:$A,0))),"")</f>
        <v>490054</v>
      </c>
      <c r="N1296" s="175" t="str">
        <f t="shared" si="60"/>
        <v>水内　政孝 (3)</v>
      </c>
      <c r="O1296" s="32" t="str">
        <f t="shared" si="61"/>
        <v>ﾐｽﾞｳﾁ ﾏｻﾀｶ</v>
      </c>
      <c r="P1296" s="175" t="str">
        <f t="shared" si="62"/>
        <v>MIZUUCHI Masataka (02)</v>
      </c>
      <c r="Q1296" s="175" t="str">
        <f>IFERROR(IF($F1296="","",INDEX(リスト!$AL:$AL,MATCH($F1296,リスト!$AK:$AK,0))),"")</f>
        <v>28</v>
      </c>
      <c r="R1296" s="32" t="str">
        <f>IFERROR(IF($K1296="","",INDEX(リスト!$AO:$AO,MATCH($K1296,リスト!$AN:$AN,0))),"")</f>
        <v>JPN</v>
      </c>
      <c r="S1296" s="32" t="str">
        <f>IF($B1296="","",RIGHT($G1296*1000+100+COUNTIF($G$2:$G1296,$G1296),9))</f>
        <v>020917102</v>
      </c>
    </row>
    <row r="1297" spans="1:19" ht="18" customHeight="1" x14ac:dyDescent="0.55000000000000004">
      <c r="A1297" t="s">
        <v>883</v>
      </c>
      <c r="B1297">
        <v>1296</v>
      </c>
      <c r="C1297" t="s">
        <v>6274</v>
      </c>
      <c r="D1297" t="s">
        <v>6275</v>
      </c>
      <c r="E1297">
        <v>3</v>
      </c>
      <c r="F1297" t="s">
        <v>177</v>
      </c>
      <c r="G1297">
        <v>20030219</v>
      </c>
      <c r="H1297" t="s">
        <v>6276</v>
      </c>
      <c r="I1297" t="s">
        <v>6277</v>
      </c>
      <c r="J1297" t="s">
        <v>1243</v>
      </c>
      <c r="K1297" t="s">
        <v>72</v>
      </c>
      <c r="M1297" s="32">
        <f>IFERROR(IF($B1297="","",INDEX(所属情報!$E:$E,MATCH($A1297,所属情報!$A:$A,0))),"")</f>
        <v>490054</v>
      </c>
      <c r="N1297" s="175" t="str">
        <f t="shared" si="60"/>
        <v>藤代　理久 (3)</v>
      </c>
      <c r="O1297" s="32" t="str">
        <f t="shared" si="61"/>
        <v>ﾌｼﾞｼﾛ ﾘｸ</v>
      </c>
      <c r="P1297" s="175" t="str">
        <f t="shared" si="62"/>
        <v>FUJISHIRO Riku (03)</v>
      </c>
      <c r="Q1297" s="175" t="str">
        <f>IFERROR(IF($F1297="","",INDEX(リスト!$AL:$AL,MATCH($F1297,リスト!$AK:$AK,0))),"")</f>
        <v>28</v>
      </c>
      <c r="R1297" s="32" t="str">
        <f>IFERROR(IF($K1297="","",INDEX(リスト!$AO:$AO,MATCH($K1297,リスト!$AN:$AN,0))),"")</f>
        <v>JPN</v>
      </c>
      <c r="S1297" s="32" t="str">
        <f>IF($B1297="","",RIGHT($G1297*1000+100+COUNTIF($G$2:$G1297,$G1297),9))</f>
        <v>030219101</v>
      </c>
    </row>
    <row r="1298" spans="1:19" ht="18" customHeight="1" x14ac:dyDescent="0.55000000000000004">
      <c r="A1298" t="s">
        <v>883</v>
      </c>
      <c r="B1298">
        <v>1297</v>
      </c>
      <c r="C1298" t="s">
        <v>6278</v>
      </c>
      <c r="D1298" t="s">
        <v>6279</v>
      </c>
      <c r="E1298">
        <v>3</v>
      </c>
      <c r="F1298" t="s">
        <v>177</v>
      </c>
      <c r="G1298">
        <v>20010603</v>
      </c>
      <c r="H1298" t="s">
        <v>6280</v>
      </c>
      <c r="I1298" t="s">
        <v>6281</v>
      </c>
      <c r="J1298" t="s">
        <v>1926</v>
      </c>
      <c r="K1298" t="s">
        <v>72</v>
      </c>
      <c r="M1298" s="32">
        <f>IFERROR(IF($B1298="","",INDEX(所属情報!$E:$E,MATCH($A1298,所属情報!$A:$A,0))),"")</f>
        <v>490054</v>
      </c>
      <c r="N1298" s="175" t="str">
        <f t="shared" si="60"/>
        <v>角川　裕哉 (3)</v>
      </c>
      <c r="O1298" s="32" t="str">
        <f t="shared" si="61"/>
        <v>ｶﾄﾞｶﾜ ﾕｳﾔ</v>
      </c>
      <c r="P1298" s="175" t="str">
        <f t="shared" si="62"/>
        <v>KADOKAWA Yuya (01)</v>
      </c>
      <c r="Q1298" s="175" t="str">
        <f>IFERROR(IF($F1298="","",INDEX(リスト!$AL:$AL,MATCH($F1298,リスト!$AK:$AK,0))),"")</f>
        <v>28</v>
      </c>
      <c r="R1298" s="32" t="str">
        <f>IFERROR(IF($K1298="","",INDEX(リスト!$AO:$AO,MATCH($K1298,リスト!$AN:$AN,0))),"")</f>
        <v>JPN</v>
      </c>
      <c r="S1298" s="32" t="str">
        <f>IF($B1298="","",RIGHT($G1298*1000+100+COUNTIF($G$2:$G1298,$G1298),9))</f>
        <v>010603102</v>
      </c>
    </row>
    <row r="1299" spans="1:19" ht="18" customHeight="1" x14ac:dyDescent="0.55000000000000004">
      <c r="A1299" t="s">
        <v>883</v>
      </c>
      <c r="B1299">
        <v>1298</v>
      </c>
      <c r="C1299" t="s">
        <v>6282</v>
      </c>
      <c r="D1299" t="s">
        <v>6283</v>
      </c>
      <c r="E1299">
        <v>3</v>
      </c>
      <c r="F1299" t="s">
        <v>177</v>
      </c>
      <c r="G1299">
        <v>20020917</v>
      </c>
      <c r="H1299" t="s">
        <v>6284</v>
      </c>
      <c r="I1299" t="s">
        <v>2697</v>
      </c>
      <c r="J1299" t="s">
        <v>1810</v>
      </c>
      <c r="K1299" t="s">
        <v>72</v>
      </c>
      <c r="M1299" s="32">
        <f>IFERROR(IF($B1299="","",INDEX(所属情報!$E:$E,MATCH($A1299,所属情報!$A:$A,0))),"")</f>
        <v>490054</v>
      </c>
      <c r="N1299" s="175" t="str">
        <f t="shared" si="60"/>
        <v>中山　翔太 (3)</v>
      </c>
      <c r="O1299" s="32" t="str">
        <f t="shared" si="61"/>
        <v>ﾅｶﾔﾏ ｼｮｳﾀ</v>
      </c>
      <c r="P1299" s="175" t="str">
        <f t="shared" si="62"/>
        <v>NAKAYAMA Shota (02)</v>
      </c>
      <c r="Q1299" s="175" t="str">
        <f>IFERROR(IF($F1299="","",INDEX(リスト!$AL:$AL,MATCH($F1299,リスト!$AK:$AK,0))),"")</f>
        <v>28</v>
      </c>
      <c r="R1299" s="32" t="str">
        <f>IFERROR(IF($K1299="","",INDEX(リスト!$AO:$AO,MATCH($K1299,リスト!$AN:$AN,0))),"")</f>
        <v>JPN</v>
      </c>
      <c r="S1299" s="32" t="str">
        <f>IF($B1299="","",RIGHT($G1299*1000+100+COUNTIF($G$2:$G1299,$G1299),9))</f>
        <v>020917103</v>
      </c>
    </row>
    <row r="1300" spans="1:19" ht="18" customHeight="1" x14ac:dyDescent="0.55000000000000004">
      <c r="A1300" t="s">
        <v>883</v>
      </c>
      <c r="B1300">
        <v>1299</v>
      </c>
      <c r="C1300" t="s">
        <v>6285</v>
      </c>
      <c r="D1300" t="s">
        <v>6286</v>
      </c>
      <c r="E1300">
        <v>3</v>
      </c>
      <c r="F1300" t="s">
        <v>177</v>
      </c>
      <c r="G1300">
        <v>20010505</v>
      </c>
      <c r="H1300" t="s">
        <v>6287</v>
      </c>
      <c r="I1300" t="s">
        <v>4044</v>
      </c>
      <c r="J1300" t="s">
        <v>2188</v>
      </c>
      <c r="K1300" t="s">
        <v>72</v>
      </c>
      <c r="M1300" s="32">
        <f>IFERROR(IF($B1300="","",INDEX(所属情報!$E:$E,MATCH($A1300,所属情報!$A:$A,0))),"")</f>
        <v>490054</v>
      </c>
      <c r="N1300" s="175" t="str">
        <f t="shared" si="60"/>
        <v>北村　健人 (3)</v>
      </c>
      <c r="O1300" s="32" t="str">
        <f t="shared" si="61"/>
        <v>ｷﾀﾑﾗ ｹﾝﾄ</v>
      </c>
      <c r="P1300" s="175" t="str">
        <f t="shared" si="62"/>
        <v>KITAMURA Kento (01)</v>
      </c>
      <c r="Q1300" s="175" t="str">
        <f>IFERROR(IF($F1300="","",INDEX(リスト!$AL:$AL,MATCH($F1300,リスト!$AK:$AK,0))),"")</f>
        <v>28</v>
      </c>
      <c r="R1300" s="32" t="str">
        <f>IFERROR(IF($K1300="","",INDEX(リスト!$AO:$AO,MATCH($K1300,リスト!$AN:$AN,0))),"")</f>
        <v>JPN</v>
      </c>
      <c r="S1300" s="32" t="str">
        <f>IF($B1300="","",RIGHT($G1300*1000+100+COUNTIF($G$2:$G1300,$G1300),9))</f>
        <v>010505102</v>
      </c>
    </row>
    <row r="1301" spans="1:19" ht="18" customHeight="1" x14ac:dyDescent="0.55000000000000004">
      <c r="A1301" t="s">
        <v>883</v>
      </c>
      <c r="B1301">
        <v>1300</v>
      </c>
      <c r="C1301" t="s">
        <v>6288</v>
      </c>
      <c r="D1301" t="s">
        <v>6289</v>
      </c>
      <c r="E1301">
        <v>3</v>
      </c>
      <c r="F1301" t="s">
        <v>177</v>
      </c>
      <c r="G1301">
        <v>20021104</v>
      </c>
      <c r="H1301" t="s">
        <v>6290</v>
      </c>
      <c r="I1301" t="s">
        <v>6291</v>
      </c>
      <c r="J1301" t="s">
        <v>1471</v>
      </c>
      <c r="K1301" t="s">
        <v>72</v>
      </c>
      <c r="M1301" s="32">
        <f>IFERROR(IF($B1301="","",INDEX(所属情報!$E:$E,MATCH($A1301,所属情報!$A:$A,0))),"")</f>
        <v>490054</v>
      </c>
      <c r="N1301" s="175" t="str">
        <f t="shared" si="60"/>
        <v>木子　雄斗 (3)</v>
      </c>
      <c r="O1301" s="32" t="str">
        <f t="shared" si="61"/>
        <v>ｷｺﾞ ﾕｳﾄ</v>
      </c>
      <c r="P1301" s="175" t="str">
        <f t="shared" si="62"/>
        <v>KIGO Yuto (02)</v>
      </c>
      <c r="Q1301" s="175" t="str">
        <f>IFERROR(IF($F1301="","",INDEX(リスト!$AL:$AL,MATCH($F1301,リスト!$AK:$AK,0))),"")</f>
        <v>28</v>
      </c>
      <c r="R1301" s="32" t="str">
        <f>IFERROR(IF($K1301="","",INDEX(リスト!$AO:$AO,MATCH($K1301,リスト!$AN:$AN,0))),"")</f>
        <v>JPN</v>
      </c>
      <c r="S1301" s="32" t="str">
        <f>IF($B1301="","",RIGHT($G1301*1000+100+COUNTIF($G$2:$G1301,$G1301),9))</f>
        <v>021104101</v>
      </c>
    </row>
    <row r="1302" spans="1:19" ht="18" customHeight="1" x14ac:dyDescent="0.55000000000000004">
      <c r="A1302" t="s">
        <v>883</v>
      </c>
      <c r="B1302">
        <v>1301</v>
      </c>
      <c r="C1302" t="s">
        <v>6292</v>
      </c>
      <c r="D1302" t="s">
        <v>6293</v>
      </c>
      <c r="E1302">
        <v>2</v>
      </c>
      <c r="F1302" t="s">
        <v>177</v>
      </c>
      <c r="G1302">
        <v>20040125</v>
      </c>
      <c r="H1302" t="s">
        <v>6294</v>
      </c>
      <c r="I1302" t="s">
        <v>6227</v>
      </c>
      <c r="J1302" t="s">
        <v>1443</v>
      </c>
      <c r="K1302" t="s">
        <v>72</v>
      </c>
      <c r="M1302" s="32">
        <f>IFERROR(IF($B1302="","",INDEX(所属情報!$E:$E,MATCH($A1302,所属情報!$A:$A,0))),"")</f>
        <v>490054</v>
      </c>
      <c r="N1302" s="175" t="str">
        <f t="shared" si="60"/>
        <v>宮田　晴人 (2)</v>
      </c>
      <c r="O1302" s="32" t="str">
        <f t="shared" si="61"/>
        <v>ﾐﾔﾀ ﾊﾙﾄ</v>
      </c>
      <c r="P1302" s="175" t="str">
        <f t="shared" si="62"/>
        <v>MIYATA Haruto (04)</v>
      </c>
      <c r="Q1302" s="175" t="str">
        <f>IFERROR(IF($F1302="","",INDEX(リスト!$AL:$AL,MATCH($F1302,リスト!$AK:$AK,0))),"")</f>
        <v>28</v>
      </c>
      <c r="R1302" s="32" t="str">
        <f>IFERROR(IF($K1302="","",INDEX(リスト!$AO:$AO,MATCH($K1302,リスト!$AN:$AN,0))),"")</f>
        <v>JPN</v>
      </c>
      <c r="S1302" s="32" t="str">
        <f>IF($B1302="","",RIGHT($G1302*1000+100+COUNTIF($G$2:$G1302,$G1302),9))</f>
        <v>040125101</v>
      </c>
    </row>
    <row r="1303" spans="1:19" ht="18" customHeight="1" x14ac:dyDescent="0.55000000000000004">
      <c r="A1303" t="s">
        <v>883</v>
      </c>
      <c r="B1303">
        <v>1302</v>
      </c>
      <c r="C1303" t="s">
        <v>6295</v>
      </c>
      <c r="D1303" t="s">
        <v>6296</v>
      </c>
      <c r="E1303">
        <v>2</v>
      </c>
      <c r="F1303" t="s">
        <v>177</v>
      </c>
      <c r="G1303">
        <v>20020704</v>
      </c>
      <c r="H1303" t="s">
        <v>6297</v>
      </c>
      <c r="I1303" t="s">
        <v>6298</v>
      </c>
      <c r="J1303" t="s">
        <v>1355</v>
      </c>
      <c r="K1303" t="s">
        <v>72</v>
      </c>
      <c r="M1303" s="32">
        <f>IFERROR(IF($B1303="","",INDEX(所属情報!$E:$E,MATCH($A1303,所属情報!$A:$A,0))),"")</f>
        <v>490054</v>
      </c>
      <c r="N1303" s="175" t="str">
        <f t="shared" si="60"/>
        <v>則岡　颯太 (2)</v>
      </c>
      <c r="O1303" s="32" t="str">
        <f t="shared" si="61"/>
        <v>ﾉﾘｵｶ ｿｳﾀ</v>
      </c>
      <c r="P1303" s="175" t="str">
        <f t="shared" si="62"/>
        <v>NORIOKA Sota (02)</v>
      </c>
      <c r="Q1303" s="175" t="str">
        <f>IFERROR(IF($F1303="","",INDEX(リスト!$AL:$AL,MATCH($F1303,リスト!$AK:$AK,0))),"")</f>
        <v>28</v>
      </c>
      <c r="R1303" s="32" t="str">
        <f>IFERROR(IF($K1303="","",INDEX(リスト!$AO:$AO,MATCH($K1303,リスト!$AN:$AN,0))),"")</f>
        <v>JPN</v>
      </c>
      <c r="S1303" s="32" t="str">
        <f>IF($B1303="","",RIGHT($G1303*1000+100+COUNTIF($G$2:$G1303,$G1303),9))</f>
        <v>020704103</v>
      </c>
    </row>
    <row r="1304" spans="1:19" ht="18" customHeight="1" x14ac:dyDescent="0.55000000000000004">
      <c r="A1304" t="s">
        <v>883</v>
      </c>
      <c r="B1304">
        <v>1303</v>
      </c>
      <c r="C1304" t="s">
        <v>6299</v>
      </c>
      <c r="D1304" t="s">
        <v>6300</v>
      </c>
      <c r="E1304">
        <v>2</v>
      </c>
      <c r="F1304" t="s">
        <v>177</v>
      </c>
      <c r="G1304">
        <v>20030717</v>
      </c>
      <c r="H1304" t="s">
        <v>6301</v>
      </c>
      <c r="I1304" t="s">
        <v>2745</v>
      </c>
      <c r="J1304" t="s">
        <v>1198</v>
      </c>
      <c r="K1304" t="s">
        <v>72</v>
      </c>
      <c r="M1304" s="32">
        <f>IFERROR(IF($B1304="","",INDEX(所属情報!$E:$E,MATCH($A1304,所属情報!$A:$A,0))),"")</f>
        <v>490054</v>
      </c>
      <c r="N1304" s="175" t="str">
        <f t="shared" si="60"/>
        <v>藤本　亮 (2)</v>
      </c>
      <c r="O1304" s="32" t="str">
        <f t="shared" si="61"/>
        <v>ﾌｼﾞﾓﾄ ﾘｮｳ</v>
      </c>
      <c r="P1304" s="175" t="str">
        <f t="shared" si="62"/>
        <v>FUJIMOTO Ryo (03)</v>
      </c>
      <c r="Q1304" s="175" t="str">
        <f>IFERROR(IF($F1304="","",INDEX(リスト!$AL:$AL,MATCH($F1304,リスト!$AK:$AK,0))),"")</f>
        <v>28</v>
      </c>
      <c r="R1304" s="32" t="str">
        <f>IFERROR(IF($K1304="","",INDEX(リスト!$AO:$AO,MATCH($K1304,リスト!$AN:$AN,0))),"")</f>
        <v>JPN</v>
      </c>
      <c r="S1304" s="32" t="str">
        <f>IF($B1304="","",RIGHT($G1304*1000+100+COUNTIF($G$2:$G1304,$G1304),9))</f>
        <v>030717103</v>
      </c>
    </row>
    <row r="1305" spans="1:19" ht="18" customHeight="1" x14ac:dyDescent="0.55000000000000004">
      <c r="A1305" t="s">
        <v>883</v>
      </c>
      <c r="B1305">
        <v>1304</v>
      </c>
      <c r="C1305" t="s">
        <v>6302</v>
      </c>
      <c r="D1305" t="s">
        <v>6303</v>
      </c>
      <c r="E1305">
        <v>2</v>
      </c>
      <c r="F1305" t="s">
        <v>177</v>
      </c>
      <c r="G1305">
        <v>20030928</v>
      </c>
      <c r="H1305" t="s">
        <v>6304</v>
      </c>
      <c r="I1305" t="s">
        <v>6305</v>
      </c>
      <c r="J1305" t="s">
        <v>5103</v>
      </c>
      <c r="K1305" t="s">
        <v>72</v>
      </c>
      <c r="M1305" s="32">
        <f>IFERROR(IF($B1305="","",INDEX(所属情報!$E:$E,MATCH($A1305,所属情報!$A:$A,0))),"")</f>
        <v>490054</v>
      </c>
      <c r="N1305" s="175" t="str">
        <f t="shared" si="60"/>
        <v>古賀　天 (2)</v>
      </c>
      <c r="O1305" s="32" t="str">
        <f t="shared" si="61"/>
        <v>ｺｶﾞ ﾀｶﾄ</v>
      </c>
      <c r="P1305" s="175" t="str">
        <f t="shared" si="62"/>
        <v>KOGA Takato (03)</v>
      </c>
      <c r="Q1305" s="175" t="str">
        <f>IFERROR(IF($F1305="","",INDEX(リスト!$AL:$AL,MATCH($F1305,リスト!$AK:$AK,0))),"")</f>
        <v>28</v>
      </c>
      <c r="R1305" s="32" t="str">
        <f>IFERROR(IF($K1305="","",INDEX(リスト!$AO:$AO,MATCH($K1305,リスト!$AN:$AN,0))),"")</f>
        <v>JPN</v>
      </c>
      <c r="S1305" s="32" t="str">
        <f>IF($B1305="","",RIGHT($G1305*1000+100+COUNTIF($G$2:$G1305,$G1305),9))</f>
        <v>030928103</v>
      </c>
    </row>
    <row r="1306" spans="1:19" ht="18" customHeight="1" x14ac:dyDescent="0.55000000000000004">
      <c r="A1306" t="s">
        <v>883</v>
      </c>
      <c r="B1306">
        <v>1305</v>
      </c>
      <c r="C1306" t="s">
        <v>6306</v>
      </c>
      <c r="D1306" t="s">
        <v>6307</v>
      </c>
      <c r="E1306">
        <v>2</v>
      </c>
      <c r="F1306" t="s">
        <v>177</v>
      </c>
      <c r="G1306">
        <v>20030406</v>
      </c>
      <c r="H1306" t="s">
        <v>6308</v>
      </c>
      <c r="I1306" t="s">
        <v>6309</v>
      </c>
      <c r="J1306" t="s">
        <v>6310</v>
      </c>
      <c r="K1306" t="s">
        <v>72</v>
      </c>
      <c r="M1306" s="32">
        <f>IFERROR(IF($B1306="","",INDEX(所属情報!$E:$E,MATCH($A1306,所属情報!$A:$A,0))),"")</f>
        <v>490054</v>
      </c>
      <c r="N1306" s="175" t="str">
        <f t="shared" si="60"/>
        <v>出口　友淳 (2)</v>
      </c>
      <c r="O1306" s="32" t="str">
        <f t="shared" si="61"/>
        <v>ﾃﾞｸﾞﾁ ﾄﾓｱﾂ</v>
      </c>
      <c r="P1306" s="175" t="str">
        <f t="shared" si="62"/>
        <v>DEGUCHI Tomoatsu (03)</v>
      </c>
      <c r="Q1306" s="175" t="str">
        <f>IFERROR(IF($F1306="","",INDEX(リスト!$AL:$AL,MATCH($F1306,リスト!$AK:$AK,0))),"")</f>
        <v>28</v>
      </c>
      <c r="R1306" s="32" t="str">
        <f>IFERROR(IF($K1306="","",INDEX(リスト!$AO:$AO,MATCH($K1306,リスト!$AN:$AN,0))),"")</f>
        <v>JPN</v>
      </c>
      <c r="S1306" s="32" t="str">
        <f>IF($B1306="","",RIGHT($G1306*1000+100+COUNTIF($G$2:$G1306,$G1306),9))</f>
        <v>030406104</v>
      </c>
    </row>
    <row r="1307" spans="1:19" ht="18" customHeight="1" x14ac:dyDescent="0.55000000000000004">
      <c r="A1307" t="s">
        <v>883</v>
      </c>
      <c r="B1307">
        <v>1306</v>
      </c>
      <c r="C1307" t="s">
        <v>6311</v>
      </c>
      <c r="D1307" t="s">
        <v>6312</v>
      </c>
      <c r="E1307">
        <v>2</v>
      </c>
      <c r="F1307" t="s">
        <v>177</v>
      </c>
      <c r="G1307">
        <v>20030531</v>
      </c>
      <c r="H1307" t="s">
        <v>6313</v>
      </c>
      <c r="I1307" t="s">
        <v>1677</v>
      </c>
      <c r="J1307" t="s">
        <v>1168</v>
      </c>
      <c r="K1307" t="s">
        <v>72</v>
      </c>
      <c r="M1307" s="32">
        <f>IFERROR(IF($B1307="","",INDEX(所属情報!$E:$E,MATCH($A1307,所属情報!$A:$A,0))),"")</f>
        <v>490054</v>
      </c>
      <c r="N1307" s="175" t="str">
        <f t="shared" si="60"/>
        <v>西田　匠見 (2)</v>
      </c>
      <c r="O1307" s="32" t="str">
        <f t="shared" si="61"/>
        <v>ﾆｼﾀﾞ ﾀｸﾐ</v>
      </c>
      <c r="P1307" s="175" t="str">
        <f t="shared" si="62"/>
        <v>NISHIDA Takumi (03)</v>
      </c>
      <c r="Q1307" s="175" t="str">
        <f>IFERROR(IF($F1307="","",INDEX(リスト!$AL:$AL,MATCH($F1307,リスト!$AK:$AK,0))),"")</f>
        <v>28</v>
      </c>
      <c r="R1307" s="32" t="str">
        <f>IFERROR(IF($K1307="","",INDEX(リスト!$AO:$AO,MATCH($K1307,リスト!$AN:$AN,0))),"")</f>
        <v>JPN</v>
      </c>
      <c r="S1307" s="32" t="str">
        <f>IF($B1307="","",RIGHT($G1307*1000+100+COUNTIF($G$2:$G1307,$G1307),9))</f>
        <v>030531101</v>
      </c>
    </row>
    <row r="1308" spans="1:19" ht="18" customHeight="1" x14ac:dyDescent="0.55000000000000004">
      <c r="A1308" t="s">
        <v>883</v>
      </c>
      <c r="B1308">
        <v>1307</v>
      </c>
      <c r="C1308" t="s">
        <v>6314</v>
      </c>
      <c r="D1308" t="s">
        <v>6315</v>
      </c>
      <c r="E1308">
        <v>2</v>
      </c>
      <c r="F1308" t="s">
        <v>173</v>
      </c>
      <c r="G1308">
        <v>20020722</v>
      </c>
      <c r="H1308" t="s">
        <v>6316</v>
      </c>
      <c r="I1308" t="s">
        <v>2155</v>
      </c>
      <c r="J1308" t="s">
        <v>1603</v>
      </c>
      <c r="K1308" t="s">
        <v>72</v>
      </c>
      <c r="M1308" s="32">
        <f>IFERROR(IF($B1308="","",INDEX(所属情報!$E:$E,MATCH($A1308,所属情報!$A:$A,0))),"")</f>
        <v>490054</v>
      </c>
      <c r="N1308" s="175" t="str">
        <f t="shared" si="60"/>
        <v>増田　圭紀 (2)</v>
      </c>
      <c r="O1308" s="32" t="str">
        <f t="shared" si="61"/>
        <v>ﾏｽﾀﾞ ﾖｼｷ</v>
      </c>
      <c r="P1308" s="175" t="str">
        <f t="shared" si="62"/>
        <v>MASUDA Yoshiki (02)</v>
      </c>
      <c r="Q1308" s="175" t="str">
        <f>IFERROR(IF($F1308="","",INDEX(リスト!$AL:$AL,MATCH($F1308,リスト!$AK:$AK,0))),"")</f>
        <v>27</v>
      </c>
      <c r="R1308" s="32" t="str">
        <f>IFERROR(IF($K1308="","",INDEX(リスト!$AO:$AO,MATCH($K1308,リスト!$AN:$AN,0))),"")</f>
        <v>JPN</v>
      </c>
      <c r="S1308" s="32" t="str">
        <f>IF($B1308="","",RIGHT($G1308*1000+100+COUNTIF($G$2:$G1308,$G1308),9))</f>
        <v>020722102</v>
      </c>
    </row>
    <row r="1309" spans="1:19" ht="18" customHeight="1" x14ac:dyDescent="0.55000000000000004">
      <c r="A1309" t="s">
        <v>883</v>
      </c>
      <c r="B1309">
        <v>1308</v>
      </c>
      <c r="C1309" t="s">
        <v>6317</v>
      </c>
      <c r="D1309" t="s">
        <v>6318</v>
      </c>
      <c r="E1309">
        <v>2</v>
      </c>
      <c r="F1309" t="s">
        <v>177</v>
      </c>
      <c r="G1309">
        <v>20030722</v>
      </c>
      <c r="H1309" t="s">
        <v>6319</v>
      </c>
      <c r="I1309" t="s">
        <v>3061</v>
      </c>
      <c r="J1309" t="s">
        <v>2817</v>
      </c>
      <c r="K1309" t="s">
        <v>72</v>
      </c>
      <c r="M1309" s="32">
        <f>IFERROR(IF($B1309="","",INDEX(所属情報!$E:$E,MATCH($A1309,所属情報!$A:$A,0))),"")</f>
        <v>490054</v>
      </c>
      <c r="N1309" s="175" t="str">
        <f t="shared" si="60"/>
        <v>宮阪　朋宏 (2)</v>
      </c>
      <c r="O1309" s="32" t="str">
        <f t="shared" si="61"/>
        <v>ﾐﾔｻｶ ﾄﾓﾋﾛ</v>
      </c>
      <c r="P1309" s="175" t="str">
        <f t="shared" si="62"/>
        <v>MIYASAKA Tomohiro (03)</v>
      </c>
      <c r="Q1309" s="175" t="str">
        <f>IFERROR(IF($F1309="","",INDEX(リスト!$AL:$AL,MATCH($F1309,リスト!$AK:$AK,0))),"")</f>
        <v>28</v>
      </c>
      <c r="R1309" s="32" t="str">
        <f>IFERROR(IF($K1309="","",INDEX(リスト!$AO:$AO,MATCH($K1309,リスト!$AN:$AN,0))),"")</f>
        <v>JPN</v>
      </c>
      <c r="S1309" s="32" t="str">
        <f>IF($B1309="","",RIGHT($G1309*1000+100+COUNTIF($G$2:$G1309,$G1309),9))</f>
        <v>030722101</v>
      </c>
    </row>
    <row r="1310" spans="1:19" ht="18" customHeight="1" x14ac:dyDescent="0.55000000000000004">
      <c r="A1310" t="s">
        <v>883</v>
      </c>
      <c r="B1310">
        <v>1309</v>
      </c>
      <c r="C1310" t="s">
        <v>6320</v>
      </c>
      <c r="D1310" t="s">
        <v>6321</v>
      </c>
      <c r="E1310">
        <v>2</v>
      </c>
      <c r="F1310" t="s">
        <v>177</v>
      </c>
      <c r="G1310">
        <v>20020910</v>
      </c>
      <c r="H1310" t="s">
        <v>6322</v>
      </c>
      <c r="I1310" t="s">
        <v>6323</v>
      </c>
      <c r="J1310" t="s">
        <v>3930</v>
      </c>
      <c r="K1310" t="s">
        <v>72</v>
      </c>
      <c r="M1310" s="32">
        <f>IFERROR(IF($B1310="","",INDEX(所属情報!$E:$E,MATCH($A1310,所属情報!$A:$A,0))),"")</f>
        <v>490054</v>
      </c>
      <c r="N1310" s="175" t="str">
        <f t="shared" si="60"/>
        <v>平尾　瑛 (2)</v>
      </c>
      <c r="O1310" s="32" t="str">
        <f t="shared" si="61"/>
        <v>ﾋﾗｵ ｱｷﾗ</v>
      </c>
      <c r="P1310" s="175" t="str">
        <f t="shared" si="62"/>
        <v>HIRAO Akira (02)</v>
      </c>
      <c r="Q1310" s="175" t="str">
        <f>IFERROR(IF($F1310="","",INDEX(リスト!$AL:$AL,MATCH($F1310,リスト!$AK:$AK,0))),"")</f>
        <v>28</v>
      </c>
      <c r="R1310" s="32" t="str">
        <f>IFERROR(IF($K1310="","",INDEX(リスト!$AO:$AO,MATCH($K1310,リスト!$AN:$AN,0))),"")</f>
        <v>JPN</v>
      </c>
      <c r="S1310" s="32" t="str">
        <f>IF($B1310="","",RIGHT($G1310*1000+100+COUNTIF($G$2:$G1310,$G1310),9))</f>
        <v>020910102</v>
      </c>
    </row>
    <row r="1311" spans="1:19" ht="18" customHeight="1" x14ac:dyDescent="0.55000000000000004">
      <c r="A1311" t="s">
        <v>883</v>
      </c>
      <c r="B1311">
        <v>1310</v>
      </c>
      <c r="C1311" t="s">
        <v>6324</v>
      </c>
      <c r="D1311" t="s">
        <v>6325</v>
      </c>
      <c r="E1311">
        <v>2</v>
      </c>
      <c r="F1311" t="s">
        <v>137</v>
      </c>
      <c r="G1311">
        <v>20031118</v>
      </c>
      <c r="H1311" t="s">
        <v>6326</v>
      </c>
      <c r="I1311" t="s">
        <v>6327</v>
      </c>
      <c r="J1311" t="s">
        <v>1641</v>
      </c>
      <c r="K1311" t="s">
        <v>72</v>
      </c>
      <c r="M1311" s="32">
        <f>IFERROR(IF($B1311="","",INDEX(所属情報!$E:$E,MATCH($A1311,所属情報!$A:$A,0))),"")</f>
        <v>490054</v>
      </c>
      <c r="N1311" s="175" t="str">
        <f t="shared" si="60"/>
        <v>岡部　恵大 (2)</v>
      </c>
      <c r="O1311" s="32" t="str">
        <f t="shared" si="61"/>
        <v>ｵｶﾍﾞ ｹｲﾀ</v>
      </c>
      <c r="P1311" s="175" t="str">
        <f t="shared" si="62"/>
        <v>OKABE Keita (03)</v>
      </c>
      <c r="Q1311" s="175" t="str">
        <f>IFERROR(IF($F1311="","",INDEX(リスト!$AL:$AL,MATCH($F1311,リスト!$AK:$AK,0))),"")</f>
        <v>18</v>
      </c>
      <c r="R1311" s="32" t="str">
        <f>IFERROR(IF($K1311="","",INDEX(リスト!$AO:$AO,MATCH($K1311,リスト!$AN:$AN,0))),"")</f>
        <v>JPN</v>
      </c>
      <c r="S1311" s="32" t="str">
        <f>IF($B1311="","",RIGHT($G1311*1000+100+COUNTIF($G$2:$G1311,$G1311),9))</f>
        <v>031118103</v>
      </c>
    </row>
    <row r="1312" spans="1:19" ht="18" customHeight="1" x14ac:dyDescent="0.55000000000000004">
      <c r="A1312" t="s">
        <v>883</v>
      </c>
      <c r="B1312">
        <v>1311</v>
      </c>
      <c r="C1312" t="s">
        <v>6328</v>
      </c>
      <c r="D1312" t="s">
        <v>6329</v>
      </c>
      <c r="E1312">
        <v>2</v>
      </c>
      <c r="F1312" t="s">
        <v>181</v>
      </c>
      <c r="G1312">
        <v>20030804</v>
      </c>
      <c r="H1312" t="s">
        <v>6330</v>
      </c>
      <c r="I1312" t="s">
        <v>1216</v>
      </c>
      <c r="J1312" t="s">
        <v>1760</v>
      </c>
      <c r="K1312" t="s">
        <v>72</v>
      </c>
      <c r="M1312" s="32">
        <f>IFERROR(IF($B1312="","",INDEX(所属情報!$E:$E,MATCH($A1312,所属情報!$A:$A,0))),"")</f>
        <v>490054</v>
      </c>
      <c r="N1312" s="175" t="str">
        <f t="shared" si="60"/>
        <v>岡田　亮太 (2)</v>
      </c>
      <c r="O1312" s="32" t="str">
        <f t="shared" si="61"/>
        <v>ｵｶﾀﾞ ﾘｮｳﾀ</v>
      </c>
      <c r="P1312" s="175" t="str">
        <f t="shared" si="62"/>
        <v>OKADA Ryota (03)</v>
      </c>
      <c r="Q1312" s="175" t="str">
        <f>IFERROR(IF($F1312="","",INDEX(リスト!$AL:$AL,MATCH($F1312,リスト!$AK:$AK,0))),"")</f>
        <v>29</v>
      </c>
      <c r="R1312" s="32" t="str">
        <f>IFERROR(IF($K1312="","",INDEX(リスト!$AO:$AO,MATCH($K1312,リスト!$AN:$AN,0))),"")</f>
        <v>JPN</v>
      </c>
      <c r="S1312" s="32" t="str">
        <f>IF($B1312="","",RIGHT($G1312*1000+100+COUNTIF($G$2:$G1312,$G1312),9))</f>
        <v>030804102</v>
      </c>
    </row>
    <row r="1313" spans="1:19" ht="18" customHeight="1" x14ac:dyDescent="0.55000000000000004">
      <c r="A1313" t="s">
        <v>883</v>
      </c>
      <c r="B1313">
        <v>1312</v>
      </c>
      <c r="C1313" t="s">
        <v>6331</v>
      </c>
      <c r="D1313" t="s">
        <v>6332</v>
      </c>
      <c r="E1313">
        <v>2</v>
      </c>
      <c r="F1313" t="s">
        <v>177</v>
      </c>
      <c r="G1313">
        <v>20030724</v>
      </c>
      <c r="H1313" t="s">
        <v>6333</v>
      </c>
      <c r="I1313" t="s">
        <v>4248</v>
      </c>
      <c r="J1313" t="s">
        <v>3732</v>
      </c>
      <c r="K1313" t="s">
        <v>72</v>
      </c>
      <c r="M1313" s="32">
        <f>IFERROR(IF($B1313="","",INDEX(所属情報!$E:$E,MATCH($A1313,所属情報!$A:$A,0))),"")</f>
        <v>490054</v>
      </c>
      <c r="N1313" s="175" t="str">
        <f t="shared" si="60"/>
        <v>平井　康士朗 (2)</v>
      </c>
      <c r="O1313" s="32" t="str">
        <f t="shared" si="61"/>
        <v>ﾋﾗｲ ｺｳｼﾛｳ</v>
      </c>
      <c r="P1313" s="175" t="str">
        <f t="shared" si="62"/>
        <v>HIRAI Koshiro (03)</v>
      </c>
      <c r="Q1313" s="175" t="str">
        <f>IFERROR(IF($F1313="","",INDEX(リスト!$AL:$AL,MATCH($F1313,リスト!$AK:$AK,0))),"")</f>
        <v>28</v>
      </c>
      <c r="R1313" s="32" t="str">
        <f>IFERROR(IF($K1313="","",INDEX(リスト!$AO:$AO,MATCH($K1313,リスト!$AN:$AN,0))),"")</f>
        <v>JPN</v>
      </c>
      <c r="S1313" s="32" t="str">
        <f>IF($B1313="","",RIGHT($G1313*1000+100+COUNTIF($G$2:$G1313,$G1313),9))</f>
        <v>030724102</v>
      </c>
    </row>
    <row r="1314" spans="1:19" ht="18" customHeight="1" x14ac:dyDescent="0.55000000000000004">
      <c r="A1314" t="s">
        <v>883</v>
      </c>
      <c r="B1314">
        <v>1313</v>
      </c>
      <c r="C1314" t="s">
        <v>6334</v>
      </c>
      <c r="D1314" t="s">
        <v>6335</v>
      </c>
      <c r="E1314">
        <v>2</v>
      </c>
      <c r="F1314" t="s">
        <v>173</v>
      </c>
      <c r="G1314">
        <v>20031221</v>
      </c>
      <c r="H1314" t="s">
        <v>6336</v>
      </c>
      <c r="I1314" t="s">
        <v>4913</v>
      </c>
      <c r="J1314" t="s">
        <v>1485</v>
      </c>
      <c r="K1314" t="s">
        <v>72</v>
      </c>
      <c r="M1314" s="32">
        <f>IFERROR(IF($B1314="","",INDEX(所属情報!$E:$E,MATCH($A1314,所属情報!$A:$A,0))),"")</f>
        <v>490054</v>
      </c>
      <c r="N1314" s="175" t="str">
        <f t="shared" si="60"/>
        <v>小田　悠汰 (2)</v>
      </c>
      <c r="O1314" s="32" t="str">
        <f t="shared" si="61"/>
        <v>ｵﾀﾞ ﾕｳﾀ</v>
      </c>
      <c r="P1314" s="175" t="str">
        <f t="shared" si="62"/>
        <v>ODA Yuta (03)</v>
      </c>
      <c r="Q1314" s="175" t="str">
        <f>IFERROR(IF($F1314="","",INDEX(リスト!$AL:$AL,MATCH($F1314,リスト!$AK:$AK,0))),"")</f>
        <v>27</v>
      </c>
      <c r="R1314" s="32" t="str">
        <f>IFERROR(IF($K1314="","",INDEX(リスト!$AO:$AO,MATCH($K1314,リスト!$AN:$AN,0))),"")</f>
        <v>JPN</v>
      </c>
      <c r="S1314" s="32" t="str">
        <f>IF($B1314="","",RIGHT($G1314*1000+100+COUNTIF($G$2:$G1314,$G1314),9))</f>
        <v>031221101</v>
      </c>
    </row>
    <row r="1315" spans="1:19" ht="18" customHeight="1" x14ac:dyDescent="0.55000000000000004">
      <c r="A1315" t="s">
        <v>883</v>
      </c>
      <c r="B1315">
        <v>1314</v>
      </c>
      <c r="C1315" t="s">
        <v>6337</v>
      </c>
      <c r="D1315" t="s">
        <v>6338</v>
      </c>
      <c r="E1315">
        <v>2</v>
      </c>
      <c r="F1315" t="s">
        <v>177</v>
      </c>
      <c r="G1315">
        <v>20040205</v>
      </c>
      <c r="H1315" t="s">
        <v>6339</v>
      </c>
      <c r="I1315" t="s">
        <v>6340</v>
      </c>
      <c r="J1315" t="s">
        <v>1714</v>
      </c>
      <c r="K1315" t="s">
        <v>72</v>
      </c>
      <c r="M1315" s="32">
        <f>IFERROR(IF($B1315="","",INDEX(所属情報!$E:$E,MATCH($A1315,所属情報!$A:$A,0))),"")</f>
        <v>490054</v>
      </c>
      <c r="N1315" s="175" t="str">
        <f t="shared" si="60"/>
        <v>新谷　浩生 (2)</v>
      </c>
      <c r="O1315" s="32" t="str">
        <f t="shared" si="61"/>
        <v>ｼﾝﾀﾆ ﾋﾛｷ</v>
      </c>
      <c r="P1315" s="175" t="str">
        <f t="shared" si="62"/>
        <v>SHINTANI Hiroki (04)</v>
      </c>
      <c r="Q1315" s="175" t="str">
        <f>IFERROR(IF($F1315="","",INDEX(リスト!$AL:$AL,MATCH($F1315,リスト!$AK:$AK,0))),"")</f>
        <v>28</v>
      </c>
      <c r="R1315" s="32" t="str">
        <f>IFERROR(IF($K1315="","",INDEX(リスト!$AO:$AO,MATCH($K1315,リスト!$AN:$AN,0))),"")</f>
        <v>JPN</v>
      </c>
      <c r="S1315" s="32" t="str">
        <f>IF($B1315="","",RIGHT($G1315*1000+100+COUNTIF($G$2:$G1315,$G1315),9))</f>
        <v>040205101</v>
      </c>
    </row>
    <row r="1316" spans="1:19" ht="18" customHeight="1" x14ac:dyDescent="0.55000000000000004">
      <c r="A1316" t="s">
        <v>883</v>
      </c>
      <c r="B1316">
        <v>1315</v>
      </c>
      <c r="C1316" t="s">
        <v>6341</v>
      </c>
      <c r="D1316" t="s">
        <v>6342</v>
      </c>
      <c r="E1316">
        <v>2</v>
      </c>
      <c r="F1316" t="s">
        <v>177</v>
      </c>
      <c r="G1316">
        <v>20020619</v>
      </c>
      <c r="H1316" t="s">
        <v>6343</v>
      </c>
      <c r="I1316" t="s">
        <v>6344</v>
      </c>
      <c r="J1316" t="s">
        <v>6345</v>
      </c>
      <c r="K1316" t="s">
        <v>72</v>
      </c>
      <c r="M1316" s="32">
        <f>IFERROR(IF($B1316="","",INDEX(所属情報!$E:$E,MATCH($A1316,所属情報!$A:$A,0))),"")</f>
        <v>490054</v>
      </c>
      <c r="N1316" s="175" t="str">
        <f t="shared" si="60"/>
        <v>唐治谷　翔大 (2)</v>
      </c>
      <c r="O1316" s="32" t="str">
        <f t="shared" si="61"/>
        <v>ﾄｼﾞﾀﾆ ｼｮｳﾀﾞｲ</v>
      </c>
      <c r="P1316" s="175" t="str">
        <f t="shared" si="62"/>
        <v>TOJITANI Shodai (02)</v>
      </c>
      <c r="Q1316" s="175" t="str">
        <f>IFERROR(IF($F1316="","",INDEX(リスト!$AL:$AL,MATCH($F1316,リスト!$AK:$AK,0))),"")</f>
        <v>28</v>
      </c>
      <c r="R1316" s="32" t="str">
        <f>IFERROR(IF($K1316="","",INDEX(リスト!$AO:$AO,MATCH($K1316,リスト!$AN:$AN,0))),"")</f>
        <v>JPN</v>
      </c>
      <c r="S1316" s="32" t="str">
        <f>IF($B1316="","",RIGHT($G1316*1000+100+COUNTIF($G$2:$G1316,$G1316),9))</f>
        <v>020619102</v>
      </c>
    </row>
    <row r="1317" spans="1:19" ht="18" customHeight="1" x14ac:dyDescent="0.55000000000000004">
      <c r="A1317" t="s">
        <v>883</v>
      </c>
      <c r="B1317">
        <v>1316</v>
      </c>
      <c r="C1317" t="s">
        <v>6346</v>
      </c>
      <c r="D1317" t="s">
        <v>6347</v>
      </c>
      <c r="E1317">
        <v>2</v>
      </c>
      <c r="F1317" t="s">
        <v>173</v>
      </c>
      <c r="G1317">
        <v>20030922</v>
      </c>
      <c r="H1317" t="s">
        <v>6348</v>
      </c>
      <c r="I1317" t="s">
        <v>1543</v>
      </c>
      <c r="J1317" t="s">
        <v>1512</v>
      </c>
      <c r="K1317" t="s">
        <v>72</v>
      </c>
      <c r="M1317" s="32">
        <f>IFERROR(IF($B1317="","",INDEX(所属情報!$E:$E,MATCH($A1317,所属情報!$A:$A,0))),"")</f>
        <v>490054</v>
      </c>
      <c r="N1317" s="175" t="str">
        <f t="shared" si="60"/>
        <v>山本　倫士 (2)</v>
      </c>
      <c r="O1317" s="32" t="str">
        <f t="shared" si="61"/>
        <v>ﾔﾏﾓﾄ ｻﾄｼ</v>
      </c>
      <c r="P1317" s="175" t="str">
        <f t="shared" si="62"/>
        <v>YAMAMOTO Satoshi (03)</v>
      </c>
      <c r="Q1317" s="175" t="str">
        <f>IFERROR(IF($F1317="","",INDEX(リスト!$AL:$AL,MATCH($F1317,リスト!$AK:$AK,0))),"")</f>
        <v>27</v>
      </c>
      <c r="R1317" s="32" t="str">
        <f>IFERROR(IF($K1317="","",INDEX(リスト!$AO:$AO,MATCH($K1317,リスト!$AN:$AN,0))),"")</f>
        <v>JPN</v>
      </c>
      <c r="S1317" s="32" t="str">
        <f>IF($B1317="","",RIGHT($G1317*1000+100+COUNTIF($G$2:$G1317,$G1317),9))</f>
        <v>030922102</v>
      </c>
    </row>
    <row r="1318" spans="1:19" ht="18" customHeight="1" x14ac:dyDescent="0.55000000000000004">
      <c r="A1318" t="s">
        <v>883</v>
      </c>
      <c r="B1318">
        <v>1317</v>
      </c>
      <c r="C1318" t="s">
        <v>6349</v>
      </c>
      <c r="D1318" t="s">
        <v>6350</v>
      </c>
      <c r="E1318">
        <v>3</v>
      </c>
      <c r="F1318" t="s">
        <v>181</v>
      </c>
      <c r="G1318">
        <v>20010501</v>
      </c>
      <c r="H1318" t="s">
        <v>6351</v>
      </c>
      <c r="I1318" t="s">
        <v>6352</v>
      </c>
      <c r="J1318" t="s">
        <v>3077</v>
      </c>
      <c r="K1318" t="s">
        <v>72</v>
      </c>
      <c r="M1318" s="32">
        <f>IFERROR(IF($B1318="","",INDEX(所属情報!$E:$E,MATCH($A1318,所属情報!$A:$A,0))),"")</f>
        <v>490054</v>
      </c>
      <c r="N1318" s="175" t="str">
        <f t="shared" si="60"/>
        <v>重吉　振一郎 (3)</v>
      </c>
      <c r="O1318" s="32" t="str">
        <f t="shared" si="61"/>
        <v>ｼｹﾞﾖｼ ｼﾝｲﾁﾛｳ</v>
      </c>
      <c r="P1318" s="175" t="str">
        <f t="shared" si="62"/>
        <v>SHIGEYOSHI Shinichiro (01)</v>
      </c>
      <c r="Q1318" s="175" t="str">
        <f>IFERROR(IF($F1318="","",INDEX(リスト!$AL:$AL,MATCH($F1318,リスト!$AK:$AK,0))),"")</f>
        <v>29</v>
      </c>
      <c r="R1318" s="32" t="str">
        <f>IFERROR(IF($K1318="","",INDEX(リスト!$AO:$AO,MATCH($K1318,リスト!$AN:$AN,0))),"")</f>
        <v>JPN</v>
      </c>
      <c r="S1318" s="32" t="str">
        <f>IF($B1318="","",RIGHT($G1318*1000+100+COUNTIF($G$2:$G1318,$G1318),9))</f>
        <v>010501102</v>
      </c>
    </row>
    <row r="1319" spans="1:19" ht="18" customHeight="1" x14ac:dyDescent="0.55000000000000004">
      <c r="A1319" t="s">
        <v>883</v>
      </c>
      <c r="B1319">
        <v>1318</v>
      </c>
      <c r="C1319" t="s">
        <v>6353</v>
      </c>
      <c r="D1319" t="s">
        <v>6354</v>
      </c>
      <c r="E1319">
        <v>2</v>
      </c>
      <c r="F1319" t="s">
        <v>177</v>
      </c>
      <c r="G1319">
        <v>20031229</v>
      </c>
      <c r="H1319" t="s">
        <v>6355</v>
      </c>
      <c r="I1319" t="s">
        <v>6356</v>
      </c>
      <c r="J1319" t="s">
        <v>1760</v>
      </c>
      <c r="K1319" t="s">
        <v>72</v>
      </c>
      <c r="M1319" s="32">
        <f>IFERROR(IF($B1319="","",INDEX(所属情報!$E:$E,MATCH($A1319,所属情報!$A:$A,0))),"")</f>
        <v>490054</v>
      </c>
      <c r="N1319" s="175" t="str">
        <f t="shared" si="60"/>
        <v>櫻田　涼太 (2)</v>
      </c>
      <c r="O1319" s="32" t="str">
        <f t="shared" si="61"/>
        <v>ｻｸﾗﾀﾞ ﾘｮｳﾀ</v>
      </c>
      <c r="P1319" s="175" t="str">
        <f t="shared" si="62"/>
        <v>SAKURADA Ryota (03)</v>
      </c>
      <c r="Q1319" s="175" t="str">
        <f>IFERROR(IF($F1319="","",INDEX(リスト!$AL:$AL,MATCH($F1319,リスト!$AK:$AK,0))),"")</f>
        <v>28</v>
      </c>
      <c r="R1319" s="32" t="str">
        <f>IFERROR(IF($K1319="","",INDEX(リスト!$AO:$AO,MATCH($K1319,リスト!$AN:$AN,0))),"")</f>
        <v>JPN</v>
      </c>
      <c r="S1319" s="32" t="str">
        <f>IF($B1319="","",RIGHT($G1319*1000+100+COUNTIF($G$2:$G1319,$G1319),9))</f>
        <v>031229104</v>
      </c>
    </row>
    <row r="1320" spans="1:19" ht="18" customHeight="1" x14ac:dyDescent="0.55000000000000004">
      <c r="A1320" t="s">
        <v>1095</v>
      </c>
      <c r="B1320">
        <v>1319</v>
      </c>
      <c r="C1320" t="s">
        <v>6357</v>
      </c>
      <c r="D1320" t="s">
        <v>6358</v>
      </c>
      <c r="E1320">
        <v>4</v>
      </c>
      <c r="F1320" t="s">
        <v>169</v>
      </c>
      <c r="G1320">
        <v>20000811</v>
      </c>
      <c r="H1320" t="s">
        <v>6359</v>
      </c>
      <c r="I1320" t="s">
        <v>6360</v>
      </c>
      <c r="J1320" t="s">
        <v>5756</v>
      </c>
      <c r="K1320" t="s">
        <v>72</v>
      </c>
      <c r="M1320" s="32">
        <f>IFERROR(IF($B1320="","",INDEX(所属情報!$E:$E,MATCH($A1320,所属情報!$A:$A,0))),"")</f>
        <v>492355</v>
      </c>
      <c r="N1320" s="175" t="str">
        <f t="shared" si="60"/>
        <v>辻中　悠河 (4)</v>
      </c>
      <c r="O1320" s="32" t="str">
        <f t="shared" si="61"/>
        <v>ﾂｼﾞﾅｶ ﾕｳｶﾞ</v>
      </c>
      <c r="P1320" s="175" t="str">
        <f t="shared" si="62"/>
        <v>TSUJINAKA Yuga (00)</v>
      </c>
      <c r="Q1320" s="175" t="str">
        <f>IFERROR(IF($F1320="","",INDEX(リスト!$AL:$AL,MATCH($F1320,リスト!$AK:$AK,0))),"")</f>
        <v>26</v>
      </c>
      <c r="R1320" s="32" t="str">
        <f>IFERROR(IF($K1320="","",INDEX(リスト!$AO:$AO,MATCH($K1320,リスト!$AN:$AN,0))),"")</f>
        <v>JPN</v>
      </c>
      <c r="S1320" s="32" t="str">
        <f>IF($B1320="","",RIGHT($G1320*1000+100+COUNTIF($G$2:$G1320,$G1320),9))</f>
        <v>000811101</v>
      </c>
    </row>
    <row r="1321" spans="1:19" ht="18" customHeight="1" x14ac:dyDescent="0.55000000000000004">
      <c r="A1321" t="s">
        <v>1095</v>
      </c>
      <c r="B1321">
        <v>1320</v>
      </c>
      <c r="C1321" t="s">
        <v>6361</v>
      </c>
      <c r="D1321" t="s">
        <v>6362</v>
      </c>
      <c r="E1321">
        <v>4</v>
      </c>
      <c r="F1321" t="s">
        <v>173</v>
      </c>
      <c r="G1321">
        <v>20011105</v>
      </c>
      <c r="H1321" t="s">
        <v>6363</v>
      </c>
      <c r="I1321" t="s">
        <v>6364</v>
      </c>
      <c r="J1321" t="s">
        <v>2862</v>
      </c>
      <c r="K1321" t="s">
        <v>72</v>
      </c>
      <c r="M1321" s="32">
        <f>IFERROR(IF($B1321="","",INDEX(所属情報!$E:$E,MATCH($A1321,所属情報!$A:$A,0))),"")</f>
        <v>492355</v>
      </c>
      <c r="N1321" s="175" t="str">
        <f t="shared" si="60"/>
        <v>井内　陽希 (4)</v>
      </c>
      <c r="O1321" s="32" t="str">
        <f t="shared" si="61"/>
        <v>ｲｳﾁ ﾊﾙｷ</v>
      </c>
      <c r="P1321" s="175" t="str">
        <f t="shared" si="62"/>
        <v>IUCHI Haruki (01)</v>
      </c>
      <c r="Q1321" s="175" t="str">
        <f>IFERROR(IF($F1321="","",INDEX(リスト!$AL:$AL,MATCH($F1321,リスト!$AK:$AK,0))),"")</f>
        <v>27</v>
      </c>
      <c r="R1321" s="32" t="str">
        <f>IFERROR(IF($K1321="","",INDEX(リスト!$AO:$AO,MATCH($K1321,リスト!$AN:$AN,0))),"")</f>
        <v>JPN</v>
      </c>
      <c r="S1321" s="32" t="str">
        <f>IF($B1321="","",RIGHT($G1321*1000+100+COUNTIF($G$2:$G1321,$G1321),9))</f>
        <v>011105102</v>
      </c>
    </row>
    <row r="1322" spans="1:19" ht="18" customHeight="1" x14ac:dyDescent="0.55000000000000004">
      <c r="A1322" t="s">
        <v>1095</v>
      </c>
      <c r="B1322">
        <v>1321</v>
      </c>
      <c r="C1322" t="s">
        <v>6365</v>
      </c>
      <c r="D1322" t="s">
        <v>6366</v>
      </c>
      <c r="E1322">
        <v>4</v>
      </c>
      <c r="F1322" t="s">
        <v>173</v>
      </c>
      <c r="G1322">
        <v>20010522</v>
      </c>
      <c r="H1322" t="s">
        <v>6367</v>
      </c>
      <c r="I1322" t="s">
        <v>1296</v>
      </c>
      <c r="J1322" t="s">
        <v>6056</v>
      </c>
      <c r="K1322" t="s">
        <v>72</v>
      </c>
      <c r="M1322" s="32">
        <f>IFERROR(IF($B1322="","",INDEX(所属情報!$E:$E,MATCH($A1322,所属情報!$A:$A,0))),"")</f>
        <v>492355</v>
      </c>
      <c r="N1322" s="175" t="str">
        <f t="shared" si="60"/>
        <v>石井　克樹 (4)</v>
      </c>
      <c r="O1322" s="32" t="str">
        <f t="shared" si="61"/>
        <v>ｲｼｲ ｶﾂｷ</v>
      </c>
      <c r="P1322" s="175" t="str">
        <f t="shared" si="62"/>
        <v>ISHII Katsuki (01)</v>
      </c>
      <c r="Q1322" s="175" t="str">
        <f>IFERROR(IF($F1322="","",INDEX(リスト!$AL:$AL,MATCH($F1322,リスト!$AK:$AK,0))),"")</f>
        <v>27</v>
      </c>
      <c r="R1322" s="32" t="str">
        <f>IFERROR(IF($K1322="","",INDEX(リスト!$AO:$AO,MATCH($K1322,リスト!$AN:$AN,0))),"")</f>
        <v>JPN</v>
      </c>
      <c r="S1322" s="32" t="str">
        <f>IF($B1322="","",RIGHT($G1322*1000+100+COUNTIF($G$2:$G1322,$G1322),9))</f>
        <v>010522104</v>
      </c>
    </row>
    <row r="1323" spans="1:19" ht="18" customHeight="1" x14ac:dyDescent="0.55000000000000004">
      <c r="A1323" t="s">
        <v>1095</v>
      </c>
      <c r="B1323">
        <v>1322</v>
      </c>
      <c r="C1323" t="s">
        <v>6368</v>
      </c>
      <c r="D1323" t="s">
        <v>6369</v>
      </c>
      <c r="E1323">
        <v>4</v>
      </c>
      <c r="F1323" t="s">
        <v>173</v>
      </c>
      <c r="G1323">
        <v>20010813</v>
      </c>
      <c r="H1323" t="s">
        <v>6370</v>
      </c>
      <c r="I1323" t="s">
        <v>6371</v>
      </c>
      <c r="J1323" t="s">
        <v>2133</v>
      </c>
      <c r="K1323" t="s">
        <v>72</v>
      </c>
      <c r="M1323" s="32">
        <f>IFERROR(IF($B1323="","",INDEX(所属情報!$E:$E,MATCH($A1323,所属情報!$A:$A,0))),"")</f>
        <v>492355</v>
      </c>
      <c r="N1323" s="175" t="str">
        <f t="shared" si="60"/>
        <v>福留　斗真 (4)</v>
      </c>
      <c r="O1323" s="32" t="str">
        <f t="shared" si="61"/>
        <v>ﾌｸﾄﾞﾒ ﾄｳﾏ</v>
      </c>
      <c r="P1323" s="175" t="str">
        <f t="shared" si="62"/>
        <v>FUKUDOME Toma (01)</v>
      </c>
      <c r="Q1323" s="175" t="str">
        <f>IFERROR(IF($F1323="","",INDEX(リスト!$AL:$AL,MATCH($F1323,リスト!$AK:$AK,0))),"")</f>
        <v>27</v>
      </c>
      <c r="R1323" s="32" t="str">
        <f>IFERROR(IF($K1323="","",INDEX(リスト!$AO:$AO,MATCH($K1323,リスト!$AN:$AN,0))),"")</f>
        <v>JPN</v>
      </c>
      <c r="S1323" s="32" t="str">
        <f>IF($B1323="","",RIGHT($G1323*1000+100+COUNTIF($G$2:$G1323,$G1323),9))</f>
        <v>010813101</v>
      </c>
    </row>
    <row r="1324" spans="1:19" ht="18" customHeight="1" x14ac:dyDescent="0.55000000000000004">
      <c r="A1324" t="s">
        <v>1095</v>
      </c>
      <c r="B1324">
        <v>1323</v>
      </c>
      <c r="C1324" t="s">
        <v>6372</v>
      </c>
      <c r="D1324" t="s">
        <v>6373</v>
      </c>
      <c r="E1324">
        <v>4</v>
      </c>
      <c r="F1324" t="s">
        <v>173</v>
      </c>
      <c r="G1324">
        <v>20020122</v>
      </c>
      <c r="H1324" t="s">
        <v>6374</v>
      </c>
      <c r="I1324" t="s">
        <v>1525</v>
      </c>
      <c r="J1324" t="s">
        <v>2179</v>
      </c>
      <c r="K1324" t="s">
        <v>72</v>
      </c>
      <c r="M1324" s="32">
        <f>IFERROR(IF($B1324="","",INDEX(所属情報!$E:$E,MATCH($A1324,所属情報!$A:$A,0))),"")</f>
        <v>492355</v>
      </c>
      <c r="N1324" s="175" t="str">
        <f t="shared" si="60"/>
        <v>小川　侑真 (4)</v>
      </c>
      <c r="O1324" s="32" t="str">
        <f t="shared" si="61"/>
        <v>ｵｶﾞﾜ ﾕｳﾏ</v>
      </c>
      <c r="P1324" s="175" t="str">
        <f t="shared" si="62"/>
        <v>OGAWA Yuma (02)</v>
      </c>
      <c r="Q1324" s="175" t="str">
        <f>IFERROR(IF($F1324="","",INDEX(リスト!$AL:$AL,MATCH($F1324,リスト!$AK:$AK,0))),"")</f>
        <v>27</v>
      </c>
      <c r="R1324" s="32" t="str">
        <f>IFERROR(IF($K1324="","",INDEX(リスト!$AO:$AO,MATCH($K1324,リスト!$AN:$AN,0))),"")</f>
        <v>JPN</v>
      </c>
      <c r="S1324" s="32" t="str">
        <f>IF($B1324="","",RIGHT($G1324*1000+100+COUNTIF($G$2:$G1324,$G1324),9))</f>
        <v>020122102</v>
      </c>
    </row>
    <row r="1325" spans="1:19" ht="18" customHeight="1" x14ac:dyDescent="0.55000000000000004">
      <c r="A1325" t="s">
        <v>1095</v>
      </c>
      <c r="B1325">
        <v>1324</v>
      </c>
      <c r="C1325" t="s">
        <v>6375</v>
      </c>
      <c r="D1325" t="s">
        <v>6376</v>
      </c>
      <c r="E1325">
        <v>4</v>
      </c>
      <c r="F1325" t="s">
        <v>169</v>
      </c>
      <c r="G1325">
        <v>20010402</v>
      </c>
      <c r="H1325" t="s">
        <v>6377</v>
      </c>
      <c r="I1325" t="s">
        <v>2834</v>
      </c>
      <c r="J1325" t="s">
        <v>4257</v>
      </c>
      <c r="K1325" t="s">
        <v>72</v>
      </c>
      <c r="M1325" s="32">
        <f>IFERROR(IF($B1325="","",INDEX(所属情報!$E:$E,MATCH($A1325,所属情報!$A:$A,0))),"")</f>
        <v>492355</v>
      </c>
      <c r="N1325" s="175" t="str">
        <f t="shared" si="60"/>
        <v>尾崎　舷太 (4)</v>
      </c>
      <c r="O1325" s="32" t="str">
        <f t="shared" si="61"/>
        <v>ｵｻﾞｷ ｹﾞﾝﾀ</v>
      </c>
      <c r="P1325" s="175" t="str">
        <f t="shared" si="62"/>
        <v>OZAKI Genta (01)</v>
      </c>
      <c r="Q1325" s="175" t="str">
        <f>IFERROR(IF($F1325="","",INDEX(リスト!$AL:$AL,MATCH($F1325,リスト!$AK:$AK,0))),"")</f>
        <v>26</v>
      </c>
      <c r="R1325" s="32" t="str">
        <f>IFERROR(IF($K1325="","",INDEX(リスト!$AO:$AO,MATCH($K1325,リスト!$AN:$AN,0))),"")</f>
        <v>JPN</v>
      </c>
      <c r="S1325" s="32" t="str">
        <f>IF($B1325="","",RIGHT($G1325*1000+100+COUNTIF($G$2:$G1325,$G1325),9))</f>
        <v>010402102</v>
      </c>
    </row>
    <row r="1326" spans="1:19" ht="18" customHeight="1" x14ac:dyDescent="0.55000000000000004">
      <c r="A1326" t="s">
        <v>1095</v>
      </c>
      <c r="B1326">
        <v>1325</v>
      </c>
      <c r="C1326" t="s">
        <v>6378</v>
      </c>
      <c r="D1326" t="s">
        <v>6379</v>
      </c>
      <c r="E1326">
        <v>4</v>
      </c>
      <c r="F1326" t="s">
        <v>181</v>
      </c>
      <c r="G1326">
        <v>20011105</v>
      </c>
      <c r="H1326" t="s">
        <v>6380</v>
      </c>
      <c r="I1326" t="s">
        <v>6381</v>
      </c>
      <c r="J1326" t="s">
        <v>6382</v>
      </c>
      <c r="K1326" t="s">
        <v>72</v>
      </c>
      <c r="M1326" s="32">
        <f>IFERROR(IF($B1326="","",INDEX(所属情報!$E:$E,MATCH($A1326,所属情報!$A:$A,0))),"")</f>
        <v>492355</v>
      </c>
      <c r="N1326" s="175" t="str">
        <f t="shared" si="60"/>
        <v>海江田　祥瑛 (4)</v>
      </c>
      <c r="O1326" s="32" t="str">
        <f t="shared" si="61"/>
        <v>ｶｲｴﾀﾞ ｼｮｳｴｲ</v>
      </c>
      <c r="P1326" s="175" t="str">
        <f t="shared" si="62"/>
        <v>KAIEDA Shoei (01)</v>
      </c>
      <c r="Q1326" s="175" t="str">
        <f>IFERROR(IF($F1326="","",INDEX(リスト!$AL:$AL,MATCH($F1326,リスト!$AK:$AK,0))),"")</f>
        <v>29</v>
      </c>
      <c r="R1326" s="32" t="str">
        <f>IFERROR(IF($K1326="","",INDEX(リスト!$AO:$AO,MATCH($K1326,リスト!$AN:$AN,0))),"")</f>
        <v>JPN</v>
      </c>
      <c r="S1326" s="32" t="str">
        <f>IF($B1326="","",RIGHT($G1326*1000+100+COUNTIF($G$2:$G1326,$G1326),9))</f>
        <v>011105103</v>
      </c>
    </row>
    <row r="1327" spans="1:19" ht="18" customHeight="1" x14ac:dyDescent="0.55000000000000004">
      <c r="A1327" t="s">
        <v>1095</v>
      </c>
      <c r="B1327">
        <v>1326</v>
      </c>
      <c r="C1327" t="s">
        <v>6383</v>
      </c>
      <c r="D1327" t="s">
        <v>6384</v>
      </c>
      <c r="E1327">
        <v>4</v>
      </c>
      <c r="F1327" t="s">
        <v>173</v>
      </c>
      <c r="G1327">
        <v>20020104</v>
      </c>
      <c r="H1327" t="s">
        <v>6385</v>
      </c>
      <c r="I1327" t="s">
        <v>6386</v>
      </c>
      <c r="J1327" t="s">
        <v>2179</v>
      </c>
      <c r="K1327" t="s">
        <v>72</v>
      </c>
      <c r="M1327" s="32">
        <f>IFERROR(IF($B1327="","",INDEX(所属情報!$E:$E,MATCH($A1327,所属情報!$A:$A,0))),"")</f>
        <v>492355</v>
      </c>
      <c r="N1327" s="175" t="str">
        <f t="shared" si="60"/>
        <v>加治木　悠真 (4)</v>
      </c>
      <c r="O1327" s="32" t="str">
        <f t="shared" si="61"/>
        <v>ｶｼﾞｷ ﾕｳﾏ</v>
      </c>
      <c r="P1327" s="175" t="str">
        <f t="shared" si="62"/>
        <v>KAJIKI Yuma (02)</v>
      </c>
      <c r="Q1327" s="175" t="str">
        <f>IFERROR(IF($F1327="","",INDEX(リスト!$AL:$AL,MATCH($F1327,リスト!$AK:$AK,0))),"")</f>
        <v>27</v>
      </c>
      <c r="R1327" s="32" t="str">
        <f>IFERROR(IF($K1327="","",INDEX(リスト!$AO:$AO,MATCH($K1327,リスト!$AN:$AN,0))),"")</f>
        <v>JPN</v>
      </c>
      <c r="S1327" s="32" t="str">
        <f>IF($B1327="","",RIGHT($G1327*1000+100+COUNTIF($G$2:$G1327,$G1327),9))</f>
        <v>020104101</v>
      </c>
    </row>
    <row r="1328" spans="1:19" ht="18" customHeight="1" x14ac:dyDescent="0.55000000000000004">
      <c r="A1328" t="s">
        <v>1095</v>
      </c>
      <c r="B1328">
        <v>1327</v>
      </c>
      <c r="C1328" t="s">
        <v>6387</v>
      </c>
      <c r="D1328" t="s">
        <v>6388</v>
      </c>
      <c r="E1328">
        <v>4</v>
      </c>
      <c r="F1328" t="s">
        <v>173</v>
      </c>
      <c r="G1328">
        <v>20011112</v>
      </c>
      <c r="H1328" t="s">
        <v>6389</v>
      </c>
      <c r="I1328" t="s">
        <v>1865</v>
      </c>
      <c r="J1328" t="s">
        <v>5873</v>
      </c>
      <c r="K1328" t="s">
        <v>72</v>
      </c>
      <c r="M1328" s="32">
        <f>IFERROR(IF($B1328="","",INDEX(所属情報!$E:$E,MATCH($A1328,所属情報!$A:$A,0))),"")</f>
        <v>492355</v>
      </c>
      <c r="N1328" s="175" t="str">
        <f t="shared" si="60"/>
        <v>加藤　真郷 (4)</v>
      </c>
      <c r="O1328" s="32" t="str">
        <f t="shared" si="61"/>
        <v>ｶﾄｳ ﾏｻﾄ</v>
      </c>
      <c r="P1328" s="175" t="str">
        <f t="shared" si="62"/>
        <v>KATO Masato (01)</v>
      </c>
      <c r="Q1328" s="175" t="str">
        <f>IFERROR(IF($F1328="","",INDEX(リスト!$AL:$AL,MATCH($F1328,リスト!$AK:$AK,0))),"")</f>
        <v>27</v>
      </c>
      <c r="R1328" s="32" t="str">
        <f>IFERROR(IF($K1328="","",INDEX(リスト!$AO:$AO,MATCH($K1328,リスト!$AN:$AN,0))),"")</f>
        <v>JPN</v>
      </c>
      <c r="S1328" s="32" t="str">
        <f>IF($B1328="","",RIGHT($G1328*1000+100+COUNTIF($G$2:$G1328,$G1328),9))</f>
        <v>011112101</v>
      </c>
    </row>
    <row r="1329" spans="1:19" ht="18" customHeight="1" x14ac:dyDescent="0.55000000000000004">
      <c r="A1329" t="s">
        <v>1095</v>
      </c>
      <c r="B1329">
        <v>1328</v>
      </c>
      <c r="C1329" t="s">
        <v>6390</v>
      </c>
      <c r="D1329" t="s">
        <v>6391</v>
      </c>
      <c r="E1329">
        <v>4</v>
      </c>
      <c r="F1329" t="s">
        <v>173</v>
      </c>
      <c r="G1329">
        <v>20011109</v>
      </c>
      <c r="H1329" t="s">
        <v>6392</v>
      </c>
      <c r="I1329" t="s">
        <v>6393</v>
      </c>
      <c r="J1329" t="s">
        <v>1228</v>
      </c>
      <c r="K1329" t="s">
        <v>72</v>
      </c>
      <c r="M1329" s="32">
        <f>IFERROR(IF($B1329="","",INDEX(所属情報!$E:$E,MATCH($A1329,所属情報!$A:$A,0))),"")</f>
        <v>492355</v>
      </c>
      <c r="N1329" s="175" t="str">
        <f t="shared" si="60"/>
        <v>河野　龍也 (4)</v>
      </c>
      <c r="O1329" s="32" t="str">
        <f t="shared" si="61"/>
        <v>ｺｳﾉ ﾀﾂﾔ</v>
      </c>
      <c r="P1329" s="175" t="str">
        <f t="shared" si="62"/>
        <v>KONO Tatsuya (01)</v>
      </c>
      <c r="Q1329" s="175" t="str">
        <f>IFERROR(IF($F1329="","",INDEX(リスト!$AL:$AL,MATCH($F1329,リスト!$AK:$AK,0))),"")</f>
        <v>27</v>
      </c>
      <c r="R1329" s="32" t="str">
        <f>IFERROR(IF($K1329="","",INDEX(リスト!$AO:$AO,MATCH($K1329,リスト!$AN:$AN,0))),"")</f>
        <v>JPN</v>
      </c>
      <c r="S1329" s="32" t="str">
        <f>IF($B1329="","",RIGHT($G1329*1000+100+COUNTIF($G$2:$G1329,$G1329),9))</f>
        <v>011109102</v>
      </c>
    </row>
    <row r="1330" spans="1:19" ht="18" customHeight="1" x14ac:dyDescent="0.55000000000000004">
      <c r="A1330" t="s">
        <v>1095</v>
      </c>
      <c r="B1330">
        <v>1329</v>
      </c>
      <c r="C1330" t="s">
        <v>6394</v>
      </c>
      <c r="D1330" t="s">
        <v>6395</v>
      </c>
      <c r="E1330">
        <v>4</v>
      </c>
      <c r="F1330" t="s">
        <v>181</v>
      </c>
      <c r="G1330">
        <v>20010512</v>
      </c>
      <c r="H1330" t="s">
        <v>6396</v>
      </c>
      <c r="I1330" t="s">
        <v>2873</v>
      </c>
      <c r="J1330" t="s">
        <v>1549</v>
      </c>
      <c r="K1330" t="s">
        <v>72</v>
      </c>
      <c r="M1330" s="32">
        <f>IFERROR(IF($B1330="","",INDEX(所属情報!$E:$E,MATCH($A1330,所属情報!$A:$A,0))),"")</f>
        <v>492355</v>
      </c>
      <c r="N1330" s="175" t="str">
        <f t="shared" si="60"/>
        <v>阪口　颯良 (4)</v>
      </c>
      <c r="O1330" s="32" t="str">
        <f t="shared" si="61"/>
        <v>ｻｶｸﾞﾁ ｿﾗ</v>
      </c>
      <c r="P1330" s="175" t="str">
        <f t="shared" si="62"/>
        <v>SAKAGUCHI Sora (01)</v>
      </c>
      <c r="Q1330" s="175" t="str">
        <f>IFERROR(IF($F1330="","",INDEX(リスト!$AL:$AL,MATCH($F1330,リスト!$AK:$AK,0))),"")</f>
        <v>29</v>
      </c>
      <c r="R1330" s="32" t="str">
        <f>IFERROR(IF($K1330="","",INDEX(リスト!$AO:$AO,MATCH($K1330,リスト!$AN:$AN,0))),"")</f>
        <v>JPN</v>
      </c>
      <c r="S1330" s="32" t="str">
        <f>IF($B1330="","",RIGHT($G1330*1000+100+COUNTIF($G$2:$G1330,$G1330),9))</f>
        <v>010512102</v>
      </c>
    </row>
    <row r="1331" spans="1:19" ht="18" customHeight="1" x14ac:dyDescent="0.55000000000000004">
      <c r="A1331" t="s">
        <v>1095</v>
      </c>
      <c r="B1331">
        <v>1330</v>
      </c>
      <c r="C1331" t="s">
        <v>6397</v>
      </c>
      <c r="D1331" t="s">
        <v>6398</v>
      </c>
      <c r="E1331">
        <v>4</v>
      </c>
      <c r="F1331" t="s">
        <v>221</v>
      </c>
      <c r="G1331">
        <v>20011109</v>
      </c>
      <c r="H1331" t="s">
        <v>6399</v>
      </c>
      <c r="I1331" t="s">
        <v>2269</v>
      </c>
      <c r="J1331" t="s">
        <v>6400</v>
      </c>
      <c r="K1331" t="s">
        <v>72</v>
      </c>
      <c r="M1331" s="32">
        <f>IFERROR(IF($B1331="","",INDEX(所属情報!$E:$E,MATCH($A1331,所属情報!$A:$A,0))),"")</f>
        <v>492355</v>
      </c>
      <c r="N1331" s="175" t="str">
        <f t="shared" si="60"/>
        <v>坂本　高誼 (4)</v>
      </c>
      <c r="O1331" s="32" t="str">
        <f t="shared" si="61"/>
        <v>ｻｶﾓﾄ ﾀｶﾖｼ</v>
      </c>
      <c r="P1331" s="175" t="str">
        <f t="shared" si="62"/>
        <v>SAKAMOTO Takayoshi (01)</v>
      </c>
      <c r="Q1331" s="175" t="str">
        <f>IFERROR(IF($F1331="","",INDEX(リスト!$AL:$AL,MATCH($F1331,リスト!$AK:$AK,0))),"")</f>
        <v>39</v>
      </c>
      <c r="R1331" s="32" t="str">
        <f>IFERROR(IF($K1331="","",INDEX(リスト!$AO:$AO,MATCH($K1331,リスト!$AN:$AN,0))),"")</f>
        <v>JPN</v>
      </c>
      <c r="S1331" s="32" t="str">
        <f>IF($B1331="","",RIGHT($G1331*1000+100+COUNTIF($G$2:$G1331,$G1331),9))</f>
        <v>011109103</v>
      </c>
    </row>
    <row r="1332" spans="1:19" ht="18" customHeight="1" x14ac:dyDescent="0.55000000000000004">
      <c r="A1332" t="s">
        <v>1095</v>
      </c>
      <c r="B1332">
        <v>1331</v>
      </c>
      <c r="C1332" t="s">
        <v>6401</v>
      </c>
      <c r="D1332" t="s">
        <v>6402</v>
      </c>
      <c r="E1332">
        <v>4</v>
      </c>
      <c r="F1332" t="s">
        <v>173</v>
      </c>
      <c r="G1332">
        <v>20010702</v>
      </c>
      <c r="H1332" t="s">
        <v>6403</v>
      </c>
      <c r="I1332" t="s">
        <v>6404</v>
      </c>
      <c r="J1332" t="s">
        <v>4109</v>
      </c>
      <c r="K1332" t="s">
        <v>72</v>
      </c>
      <c r="M1332" s="32">
        <f>IFERROR(IF($B1332="","",INDEX(所属情報!$E:$E,MATCH($A1332,所属情報!$A:$A,0))),"")</f>
        <v>492355</v>
      </c>
      <c r="N1332" s="175" t="str">
        <f t="shared" si="60"/>
        <v>杉田　想一朗 (4)</v>
      </c>
      <c r="O1332" s="32" t="str">
        <f t="shared" si="61"/>
        <v>ｽｷﾞﾀ ｿｳｲﾁﾛｳ</v>
      </c>
      <c r="P1332" s="175" t="str">
        <f t="shared" si="62"/>
        <v>SUGITA Soichiro (01)</v>
      </c>
      <c r="Q1332" s="175" t="str">
        <f>IFERROR(IF($F1332="","",INDEX(リスト!$AL:$AL,MATCH($F1332,リスト!$AK:$AK,0))),"")</f>
        <v>27</v>
      </c>
      <c r="R1332" s="32" t="str">
        <f>IFERROR(IF($K1332="","",INDEX(リスト!$AO:$AO,MATCH($K1332,リスト!$AN:$AN,0))),"")</f>
        <v>JPN</v>
      </c>
      <c r="S1332" s="32" t="str">
        <f>IF($B1332="","",RIGHT($G1332*1000+100+COUNTIF($G$2:$G1332,$G1332),9))</f>
        <v>010702101</v>
      </c>
    </row>
    <row r="1333" spans="1:19" ht="18" customHeight="1" x14ac:dyDescent="0.55000000000000004">
      <c r="A1333" t="s">
        <v>1095</v>
      </c>
      <c r="B1333">
        <v>1332</v>
      </c>
      <c r="C1333" t="s">
        <v>6405</v>
      </c>
      <c r="D1333" t="s">
        <v>6406</v>
      </c>
      <c r="E1333">
        <v>4</v>
      </c>
      <c r="F1333" t="s">
        <v>173</v>
      </c>
      <c r="G1333">
        <v>20010702</v>
      </c>
      <c r="H1333" t="s">
        <v>6407</v>
      </c>
      <c r="I1333" t="s">
        <v>6408</v>
      </c>
      <c r="J1333" t="s">
        <v>6409</v>
      </c>
      <c r="K1333" t="s">
        <v>72</v>
      </c>
      <c r="M1333" s="32">
        <f>IFERROR(IF($B1333="","",INDEX(所属情報!$E:$E,MATCH($A1333,所属情報!$A:$A,0))),"")</f>
        <v>492355</v>
      </c>
      <c r="N1333" s="175" t="str">
        <f t="shared" si="60"/>
        <v>高松　千也 (4)</v>
      </c>
      <c r="O1333" s="32" t="str">
        <f t="shared" si="61"/>
        <v>ﾀｶﾏﾂ ﾁﾅﾘ</v>
      </c>
      <c r="P1333" s="175" t="str">
        <f t="shared" si="62"/>
        <v>TAKAMATSU Chinari (01)</v>
      </c>
      <c r="Q1333" s="175" t="str">
        <f>IFERROR(IF($F1333="","",INDEX(リスト!$AL:$AL,MATCH($F1333,リスト!$AK:$AK,0))),"")</f>
        <v>27</v>
      </c>
      <c r="R1333" s="32" t="str">
        <f>IFERROR(IF($K1333="","",INDEX(リスト!$AO:$AO,MATCH($K1333,リスト!$AN:$AN,0))),"")</f>
        <v>JPN</v>
      </c>
      <c r="S1333" s="32" t="str">
        <f>IF($B1333="","",RIGHT($G1333*1000+100+COUNTIF($G$2:$G1333,$G1333),9))</f>
        <v>010702102</v>
      </c>
    </row>
    <row r="1334" spans="1:19" ht="18" customHeight="1" x14ac:dyDescent="0.55000000000000004">
      <c r="A1334" t="s">
        <v>1095</v>
      </c>
      <c r="B1334">
        <v>1333</v>
      </c>
      <c r="C1334" t="s">
        <v>6410</v>
      </c>
      <c r="D1334" t="s">
        <v>6411</v>
      </c>
      <c r="E1334">
        <v>4</v>
      </c>
      <c r="F1334" t="s">
        <v>169</v>
      </c>
      <c r="G1334">
        <v>20010417</v>
      </c>
      <c r="H1334" t="s">
        <v>6412</v>
      </c>
      <c r="I1334" t="s">
        <v>1222</v>
      </c>
      <c r="J1334" t="s">
        <v>3913</v>
      </c>
      <c r="K1334" t="s">
        <v>72</v>
      </c>
      <c r="M1334" s="32">
        <f>IFERROR(IF($B1334="","",INDEX(所属情報!$E:$E,MATCH($A1334,所属情報!$A:$A,0))),"")</f>
        <v>492355</v>
      </c>
      <c r="N1334" s="175" t="str">
        <f t="shared" si="60"/>
        <v>田中　大督 (4)</v>
      </c>
      <c r="O1334" s="32" t="str">
        <f t="shared" si="61"/>
        <v>ﾀﾅｶ ﾀﾞｲｽｹ</v>
      </c>
      <c r="P1334" s="175" t="str">
        <f t="shared" si="62"/>
        <v>TANAKA Daisuke (01)</v>
      </c>
      <c r="Q1334" s="175" t="str">
        <f>IFERROR(IF($F1334="","",INDEX(リスト!$AL:$AL,MATCH($F1334,リスト!$AK:$AK,0))),"")</f>
        <v>26</v>
      </c>
      <c r="R1334" s="32" t="str">
        <f>IFERROR(IF($K1334="","",INDEX(リスト!$AO:$AO,MATCH($K1334,リスト!$AN:$AN,0))),"")</f>
        <v>JPN</v>
      </c>
      <c r="S1334" s="32" t="str">
        <f>IF($B1334="","",RIGHT($G1334*1000+100+COUNTIF($G$2:$G1334,$G1334),9))</f>
        <v>010417102</v>
      </c>
    </row>
    <row r="1335" spans="1:19" ht="18" customHeight="1" x14ac:dyDescent="0.55000000000000004">
      <c r="A1335" t="s">
        <v>1095</v>
      </c>
      <c r="B1335">
        <v>1334</v>
      </c>
      <c r="C1335" t="s">
        <v>6413</v>
      </c>
      <c r="D1335" t="s">
        <v>6414</v>
      </c>
      <c r="E1335">
        <v>4</v>
      </c>
      <c r="F1335" t="s">
        <v>169</v>
      </c>
      <c r="G1335">
        <v>20010930</v>
      </c>
      <c r="H1335" t="s">
        <v>6415</v>
      </c>
      <c r="I1335" t="s">
        <v>1682</v>
      </c>
      <c r="J1335" t="s">
        <v>1651</v>
      </c>
      <c r="K1335" t="s">
        <v>72</v>
      </c>
      <c r="M1335" s="32">
        <f>IFERROR(IF($B1335="","",INDEX(所属情報!$E:$E,MATCH($A1335,所属情報!$A:$A,0))),"")</f>
        <v>492355</v>
      </c>
      <c r="N1335" s="175" t="str">
        <f t="shared" si="60"/>
        <v>中野　隼 (4)</v>
      </c>
      <c r="O1335" s="32" t="str">
        <f t="shared" si="61"/>
        <v>ﾅｶﾉ ﾊﾔﾄ</v>
      </c>
      <c r="P1335" s="175" t="str">
        <f t="shared" si="62"/>
        <v>NAKANO Hayato (01)</v>
      </c>
      <c r="Q1335" s="175" t="str">
        <f>IFERROR(IF($F1335="","",INDEX(リスト!$AL:$AL,MATCH($F1335,リスト!$AK:$AK,0))),"")</f>
        <v>26</v>
      </c>
      <c r="R1335" s="32" t="str">
        <f>IFERROR(IF($K1335="","",INDEX(リスト!$AO:$AO,MATCH($K1335,リスト!$AN:$AN,0))),"")</f>
        <v>JPN</v>
      </c>
      <c r="S1335" s="32" t="str">
        <f>IF($B1335="","",RIGHT($G1335*1000+100+COUNTIF($G$2:$G1335,$G1335),9))</f>
        <v>010930103</v>
      </c>
    </row>
    <row r="1336" spans="1:19" ht="18" customHeight="1" x14ac:dyDescent="0.55000000000000004">
      <c r="A1336" t="s">
        <v>1095</v>
      </c>
      <c r="B1336">
        <v>1335</v>
      </c>
      <c r="C1336" t="s">
        <v>6416</v>
      </c>
      <c r="D1336" t="s">
        <v>6417</v>
      </c>
      <c r="E1336">
        <v>4</v>
      </c>
      <c r="F1336" t="s">
        <v>173</v>
      </c>
      <c r="G1336">
        <v>20010731</v>
      </c>
      <c r="H1336" t="s">
        <v>6418</v>
      </c>
      <c r="I1336" t="s">
        <v>6419</v>
      </c>
      <c r="J1336" t="s">
        <v>5873</v>
      </c>
      <c r="K1336" t="s">
        <v>72</v>
      </c>
      <c r="M1336" s="32">
        <f>IFERROR(IF($B1336="","",INDEX(所属情報!$E:$E,MATCH($A1336,所属情報!$A:$A,0))),"")</f>
        <v>492355</v>
      </c>
      <c r="N1336" s="175" t="str">
        <f t="shared" si="60"/>
        <v>中間　雅人 (4)</v>
      </c>
      <c r="O1336" s="32" t="str">
        <f t="shared" si="61"/>
        <v>ﾅｶﾏ ﾏｻﾄ</v>
      </c>
      <c r="P1336" s="175" t="str">
        <f t="shared" si="62"/>
        <v>NAKAMA Masato (01)</v>
      </c>
      <c r="Q1336" s="175" t="str">
        <f>IFERROR(IF($F1336="","",INDEX(リスト!$AL:$AL,MATCH($F1336,リスト!$AK:$AK,0))),"")</f>
        <v>27</v>
      </c>
      <c r="R1336" s="32" t="str">
        <f>IFERROR(IF($K1336="","",INDEX(リスト!$AO:$AO,MATCH($K1336,リスト!$AN:$AN,0))),"")</f>
        <v>JPN</v>
      </c>
      <c r="S1336" s="32" t="str">
        <f>IF($B1336="","",RIGHT($G1336*1000+100+COUNTIF($G$2:$G1336,$G1336),9))</f>
        <v>010731101</v>
      </c>
    </row>
    <row r="1337" spans="1:19" ht="18" customHeight="1" x14ac:dyDescent="0.55000000000000004">
      <c r="A1337" t="s">
        <v>1095</v>
      </c>
      <c r="B1337">
        <v>1336</v>
      </c>
      <c r="C1337" t="s">
        <v>6420</v>
      </c>
      <c r="D1337" t="s">
        <v>6421</v>
      </c>
      <c r="E1337">
        <v>4</v>
      </c>
      <c r="F1337" t="s">
        <v>221</v>
      </c>
      <c r="G1337">
        <v>20020115</v>
      </c>
      <c r="H1337" t="s">
        <v>6422</v>
      </c>
      <c r="I1337" t="s">
        <v>2697</v>
      </c>
      <c r="J1337" t="s">
        <v>6423</v>
      </c>
      <c r="K1337" t="s">
        <v>72</v>
      </c>
      <c r="M1337" s="32">
        <f>IFERROR(IF($B1337="","",INDEX(所属情報!$E:$E,MATCH($A1337,所属情報!$A:$A,0))),"")</f>
        <v>492355</v>
      </c>
      <c r="N1337" s="175" t="str">
        <f t="shared" si="60"/>
        <v>中山　貴晶 (4)</v>
      </c>
      <c r="O1337" s="32" t="str">
        <f t="shared" si="61"/>
        <v>ﾅｶﾔﾏ ﾀｶｱｷ</v>
      </c>
      <c r="P1337" s="175" t="str">
        <f t="shared" si="62"/>
        <v>NAKAYAMA Takaaki (02)</v>
      </c>
      <c r="Q1337" s="175" t="str">
        <f>IFERROR(IF($F1337="","",INDEX(リスト!$AL:$AL,MATCH($F1337,リスト!$AK:$AK,0))),"")</f>
        <v>39</v>
      </c>
      <c r="R1337" s="32" t="str">
        <f>IFERROR(IF($K1337="","",INDEX(リスト!$AO:$AO,MATCH($K1337,リスト!$AN:$AN,0))),"")</f>
        <v>JPN</v>
      </c>
      <c r="S1337" s="32" t="str">
        <f>IF($B1337="","",RIGHT($G1337*1000+100+COUNTIF($G$2:$G1337,$G1337),9))</f>
        <v>020115101</v>
      </c>
    </row>
    <row r="1338" spans="1:19" ht="18" customHeight="1" x14ac:dyDescent="0.55000000000000004">
      <c r="A1338" t="s">
        <v>1095</v>
      </c>
      <c r="B1338">
        <v>1337</v>
      </c>
      <c r="C1338" t="s">
        <v>6424</v>
      </c>
      <c r="D1338" t="s">
        <v>6425</v>
      </c>
      <c r="E1338">
        <v>4</v>
      </c>
      <c r="F1338" t="s">
        <v>173</v>
      </c>
      <c r="G1338">
        <v>20020322</v>
      </c>
      <c r="H1338" t="s">
        <v>6426</v>
      </c>
      <c r="I1338" t="s">
        <v>6427</v>
      </c>
      <c r="J1338" t="s">
        <v>4594</v>
      </c>
      <c r="K1338" t="s">
        <v>72</v>
      </c>
      <c r="M1338" s="32">
        <f>IFERROR(IF($B1338="","",INDEX(所属情報!$E:$E,MATCH($A1338,所属情報!$A:$A,0))),"")</f>
        <v>492355</v>
      </c>
      <c r="N1338" s="175" t="str">
        <f t="shared" si="60"/>
        <v>本田　貴大 (4)</v>
      </c>
      <c r="O1338" s="32" t="str">
        <f t="shared" si="61"/>
        <v>ﾎﾝﾀﾞ ﾀｶﾋﾛ</v>
      </c>
      <c r="P1338" s="175" t="str">
        <f t="shared" si="62"/>
        <v>HONDA Takahiro (02)</v>
      </c>
      <c r="Q1338" s="175" t="str">
        <f>IFERROR(IF($F1338="","",INDEX(リスト!$AL:$AL,MATCH($F1338,リスト!$AK:$AK,0))),"")</f>
        <v>27</v>
      </c>
      <c r="R1338" s="32" t="str">
        <f>IFERROR(IF($K1338="","",INDEX(リスト!$AO:$AO,MATCH($K1338,リスト!$AN:$AN,0))),"")</f>
        <v>JPN</v>
      </c>
      <c r="S1338" s="32" t="str">
        <f>IF($B1338="","",RIGHT($G1338*1000+100+COUNTIF($G$2:$G1338,$G1338),9))</f>
        <v>020322101</v>
      </c>
    </row>
    <row r="1339" spans="1:19" ht="18" customHeight="1" x14ac:dyDescent="0.55000000000000004">
      <c r="A1339" t="s">
        <v>1095</v>
      </c>
      <c r="B1339">
        <v>1338</v>
      </c>
      <c r="C1339" t="s">
        <v>6428</v>
      </c>
      <c r="D1339" t="s">
        <v>6429</v>
      </c>
      <c r="E1339">
        <v>4</v>
      </c>
      <c r="F1339" t="s">
        <v>173</v>
      </c>
      <c r="G1339">
        <v>20011122</v>
      </c>
      <c r="H1339" t="s">
        <v>6430</v>
      </c>
      <c r="I1339" t="s">
        <v>6431</v>
      </c>
      <c r="J1339" t="s">
        <v>3181</v>
      </c>
      <c r="K1339" t="s">
        <v>72</v>
      </c>
      <c r="M1339" s="32">
        <f>IFERROR(IF($B1339="","",INDEX(所属情報!$E:$E,MATCH($A1339,所属情報!$A:$A,0))),"")</f>
        <v>492355</v>
      </c>
      <c r="N1339" s="175" t="str">
        <f t="shared" si="60"/>
        <v>初田　尚基 (4)</v>
      </c>
      <c r="O1339" s="32" t="str">
        <f t="shared" si="61"/>
        <v>ﾊﾂﾀﾞ ﾅｵｷ</v>
      </c>
      <c r="P1339" s="175" t="str">
        <f t="shared" si="62"/>
        <v>HATSUDA Naoki (01)</v>
      </c>
      <c r="Q1339" s="175" t="str">
        <f>IFERROR(IF($F1339="","",INDEX(リスト!$AL:$AL,MATCH($F1339,リスト!$AK:$AK,0))),"")</f>
        <v>27</v>
      </c>
      <c r="R1339" s="32" t="str">
        <f>IFERROR(IF($K1339="","",INDEX(リスト!$AO:$AO,MATCH($K1339,リスト!$AN:$AN,0))),"")</f>
        <v>JPN</v>
      </c>
      <c r="S1339" s="32" t="str">
        <f>IF($B1339="","",RIGHT($G1339*1000+100+COUNTIF($G$2:$G1339,$G1339),9))</f>
        <v>011122103</v>
      </c>
    </row>
    <row r="1340" spans="1:19" ht="18" customHeight="1" x14ac:dyDescent="0.55000000000000004">
      <c r="A1340" t="s">
        <v>1095</v>
      </c>
      <c r="B1340">
        <v>1339</v>
      </c>
      <c r="C1340" t="s">
        <v>6432</v>
      </c>
      <c r="D1340" t="s">
        <v>6433</v>
      </c>
      <c r="E1340">
        <v>4</v>
      </c>
      <c r="F1340" t="s">
        <v>173</v>
      </c>
      <c r="G1340">
        <v>20010815</v>
      </c>
      <c r="H1340" t="s">
        <v>6434</v>
      </c>
      <c r="I1340" t="s">
        <v>6435</v>
      </c>
      <c r="J1340" t="s">
        <v>6436</v>
      </c>
      <c r="K1340" t="s">
        <v>72</v>
      </c>
      <c r="M1340" s="32">
        <f>IFERROR(IF($B1340="","",INDEX(所属情報!$E:$E,MATCH($A1340,所属情報!$A:$A,0))),"")</f>
        <v>492355</v>
      </c>
      <c r="N1340" s="175" t="str">
        <f t="shared" si="60"/>
        <v>福沢　光希 (4)</v>
      </c>
      <c r="O1340" s="32" t="str">
        <f t="shared" si="61"/>
        <v>ﾌｸｻﾜ ﾃﾙｷ</v>
      </c>
      <c r="P1340" s="175" t="str">
        <f t="shared" si="62"/>
        <v>FUKUSAWA Teruki (01)</v>
      </c>
      <c r="Q1340" s="175" t="str">
        <f>IFERROR(IF($F1340="","",INDEX(リスト!$AL:$AL,MATCH($F1340,リスト!$AK:$AK,0))),"")</f>
        <v>27</v>
      </c>
      <c r="R1340" s="32" t="str">
        <f>IFERROR(IF($K1340="","",INDEX(リスト!$AO:$AO,MATCH($K1340,リスト!$AN:$AN,0))),"")</f>
        <v>JPN</v>
      </c>
      <c r="S1340" s="32" t="str">
        <f>IF($B1340="","",RIGHT($G1340*1000+100+COUNTIF($G$2:$G1340,$G1340),9))</f>
        <v>010815101</v>
      </c>
    </row>
    <row r="1341" spans="1:19" ht="18" customHeight="1" x14ac:dyDescent="0.55000000000000004">
      <c r="A1341" t="s">
        <v>1095</v>
      </c>
      <c r="B1341">
        <v>1340</v>
      </c>
      <c r="C1341" t="s">
        <v>6437</v>
      </c>
      <c r="D1341" t="s">
        <v>6438</v>
      </c>
      <c r="E1341">
        <v>4</v>
      </c>
      <c r="F1341" t="s">
        <v>173</v>
      </c>
      <c r="G1341">
        <v>20011029</v>
      </c>
      <c r="H1341" t="s">
        <v>6439</v>
      </c>
      <c r="I1341" t="s">
        <v>6440</v>
      </c>
      <c r="J1341" t="s">
        <v>1485</v>
      </c>
      <c r="K1341" t="s">
        <v>72</v>
      </c>
      <c r="M1341" s="32">
        <f>IFERROR(IF($B1341="","",INDEX(所属情報!$E:$E,MATCH($A1341,所属情報!$A:$A,0))),"")</f>
        <v>492355</v>
      </c>
      <c r="N1341" s="175" t="str">
        <f t="shared" si="60"/>
        <v>二井　悠太 (4)</v>
      </c>
      <c r="O1341" s="32" t="str">
        <f t="shared" si="61"/>
        <v>ﾌﾀｲ ﾕｳﾀ</v>
      </c>
      <c r="P1341" s="175" t="str">
        <f t="shared" si="62"/>
        <v>FUTAI Yuta (01)</v>
      </c>
      <c r="Q1341" s="175" t="str">
        <f>IFERROR(IF($F1341="","",INDEX(リスト!$AL:$AL,MATCH($F1341,リスト!$AK:$AK,0))),"")</f>
        <v>27</v>
      </c>
      <c r="R1341" s="32" t="str">
        <f>IFERROR(IF($K1341="","",INDEX(リスト!$AO:$AO,MATCH($K1341,リスト!$AN:$AN,0))),"")</f>
        <v>JPN</v>
      </c>
      <c r="S1341" s="32" t="str">
        <f>IF($B1341="","",RIGHT($G1341*1000+100+COUNTIF($G$2:$G1341,$G1341),9))</f>
        <v>011029102</v>
      </c>
    </row>
    <row r="1342" spans="1:19" ht="18" customHeight="1" x14ac:dyDescent="0.55000000000000004">
      <c r="A1342" t="s">
        <v>1095</v>
      </c>
      <c r="B1342">
        <v>1341</v>
      </c>
      <c r="C1342" t="s">
        <v>6441</v>
      </c>
      <c r="D1342" t="s">
        <v>6442</v>
      </c>
      <c r="E1342">
        <v>4</v>
      </c>
      <c r="F1342" t="s">
        <v>173</v>
      </c>
      <c r="G1342">
        <v>20010605</v>
      </c>
      <c r="H1342" t="s">
        <v>6443</v>
      </c>
      <c r="I1342" t="s">
        <v>4090</v>
      </c>
      <c r="J1342" t="s">
        <v>1733</v>
      </c>
      <c r="K1342" t="s">
        <v>72</v>
      </c>
      <c r="M1342" s="32">
        <f>IFERROR(IF($B1342="","",INDEX(所属情報!$E:$E,MATCH($A1342,所属情報!$A:$A,0))),"")</f>
        <v>492355</v>
      </c>
      <c r="N1342" s="175" t="str">
        <f t="shared" si="60"/>
        <v>前川　樹 (4)</v>
      </c>
      <c r="O1342" s="32" t="str">
        <f t="shared" si="61"/>
        <v>ﾏｴｶﾜ ｲﾂｷ</v>
      </c>
      <c r="P1342" s="175" t="str">
        <f t="shared" si="62"/>
        <v>MAEKAWA Itsuki (01)</v>
      </c>
      <c r="Q1342" s="175" t="str">
        <f>IFERROR(IF($F1342="","",INDEX(リスト!$AL:$AL,MATCH($F1342,リスト!$AK:$AK,0))),"")</f>
        <v>27</v>
      </c>
      <c r="R1342" s="32" t="str">
        <f>IFERROR(IF($K1342="","",INDEX(リスト!$AO:$AO,MATCH($K1342,リスト!$AN:$AN,0))),"")</f>
        <v>JPN</v>
      </c>
      <c r="S1342" s="32" t="str">
        <f>IF($B1342="","",RIGHT($G1342*1000+100+COUNTIF($G$2:$G1342,$G1342),9))</f>
        <v>010605103</v>
      </c>
    </row>
    <row r="1343" spans="1:19" ht="18" customHeight="1" x14ac:dyDescent="0.55000000000000004">
      <c r="A1343" t="s">
        <v>1095</v>
      </c>
      <c r="B1343">
        <v>1342</v>
      </c>
      <c r="C1343" t="s">
        <v>6444</v>
      </c>
      <c r="D1343" t="s">
        <v>6445</v>
      </c>
      <c r="E1343">
        <v>4</v>
      </c>
      <c r="F1343" t="s">
        <v>173</v>
      </c>
      <c r="G1343">
        <v>20011217</v>
      </c>
      <c r="H1343" t="s">
        <v>6446</v>
      </c>
      <c r="I1343" t="s">
        <v>6447</v>
      </c>
      <c r="J1343" t="s">
        <v>3181</v>
      </c>
      <c r="K1343" t="s">
        <v>72</v>
      </c>
      <c r="M1343" s="32">
        <f>IFERROR(IF($B1343="","",INDEX(所属情報!$E:$E,MATCH($A1343,所属情報!$A:$A,0))),"")</f>
        <v>492355</v>
      </c>
      <c r="N1343" s="175" t="str">
        <f t="shared" si="60"/>
        <v>諸山　直樹 (4)</v>
      </c>
      <c r="O1343" s="32" t="str">
        <f t="shared" si="61"/>
        <v>ﾓﾛﾔﾏ ﾅｵｷ</v>
      </c>
      <c r="P1343" s="175" t="str">
        <f t="shared" si="62"/>
        <v>MOROYAMA Naoki (01)</v>
      </c>
      <c r="Q1343" s="175" t="str">
        <f>IFERROR(IF($F1343="","",INDEX(リスト!$AL:$AL,MATCH($F1343,リスト!$AK:$AK,0))),"")</f>
        <v>27</v>
      </c>
      <c r="R1343" s="32" t="str">
        <f>IFERROR(IF($K1343="","",INDEX(リスト!$AO:$AO,MATCH($K1343,リスト!$AN:$AN,0))),"")</f>
        <v>JPN</v>
      </c>
      <c r="S1343" s="32" t="str">
        <f>IF($B1343="","",RIGHT($G1343*1000+100+COUNTIF($G$2:$G1343,$G1343),9))</f>
        <v>011217101</v>
      </c>
    </row>
    <row r="1344" spans="1:19" ht="18" customHeight="1" x14ac:dyDescent="0.55000000000000004">
      <c r="A1344" t="s">
        <v>1095</v>
      </c>
      <c r="B1344">
        <v>1343</v>
      </c>
      <c r="C1344" t="s">
        <v>6448</v>
      </c>
      <c r="D1344" t="s">
        <v>6449</v>
      </c>
      <c r="E1344">
        <v>4</v>
      </c>
      <c r="F1344" t="s">
        <v>173</v>
      </c>
      <c r="G1344">
        <v>20011230</v>
      </c>
      <c r="H1344" t="s">
        <v>6450</v>
      </c>
      <c r="I1344" t="s">
        <v>1543</v>
      </c>
      <c r="J1344" t="s">
        <v>6451</v>
      </c>
      <c r="K1344" t="s">
        <v>72</v>
      </c>
      <c r="M1344" s="32">
        <f>IFERROR(IF($B1344="","",INDEX(所属情報!$E:$E,MATCH($A1344,所属情報!$A:$A,0))),"")</f>
        <v>492355</v>
      </c>
      <c r="N1344" s="175" t="str">
        <f t="shared" si="60"/>
        <v>山本　稔太 (4)</v>
      </c>
      <c r="O1344" s="32" t="str">
        <f t="shared" si="61"/>
        <v>ﾔﾏﾓﾄ ｼﾞﾝﾀ</v>
      </c>
      <c r="P1344" s="175" t="str">
        <f t="shared" si="62"/>
        <v>YAMAMOTO Jinta (01)</v>
      </c>
      <c r="Q1344" s="175" t="str">
        <f>IFERROR(IF($F1344="","",INDEX(リスト!$AL:$AL,MATCH($F1344,リスト!$AK:$AK,0))),"")</f>
        <v>27</v>
      </c>
      <c r="R1344" s="32" t="str">
        <f>IFERROR(IF($K1344="","",INDEX(リスト!$AO:$AO,MATCH($K1344,リスト!$AN:$AN,0))),"")</f>
        <v>JPN</v>
      </c>
      <c r="S1344" s="32" t="str">
        <f>IF($B1344="","",RIGHT($G1344*1000+100+COUNTIF($G$2:$G1344,$G1344),9))</f>
        <v>011230101</v>
      </c>
    </row>
    <row r="1345" spans="1:19" ht="18" customHeight="1" x14ac:dyDescent="0.55000000000000004">
      <c r="A1345" t="s">
        <v>1095</v>
      </c>
      <c r="B1345">
        <v>1344</v>
      </c>
      <c r="C1345" t="s">
        <v>6452</v>
      </c>
      <c r="D1345" t="s">
        <v>6453</v>
      </c>
      <c r="E1345">
        <v>4</v>
      </c>
      <c r="F1345" t="s">
        <v>173</v>
      </c>
      <c r="G1345">
        <v>20020130</v>
      </c>
      <c r="H1345" t="s">
        <v>6454</v>
      </c>
      <c r="I1345" t="s">
        <v>1543</v>
      </c>
      <c r="J1345" t="s">
        <v>6455</v>
      </c>
      <c r="K1345" t="s">
        <v>72</v>
      </c>
      <c r="M1345" s="32">
        <f>IFERROR(IF($B1345="","",INDEX(所属情報!$E:$E,MATCH($A1345,所属情報!$A:$A,0))),"")</f>
        <v>492355</v>
      </c>
      <c r="N1345" s="175" t="str">
        <f t="shared" si="60"/>
        <v>山本　頼希 (4)</v>
      </c>
      <c r="O1345" s="32" t="str">
        <f t="shared" si="61"/>
        <v>ﾔﾏﾓﾄ ﾗｲｷ</v>
      </c>
      <c r="P1345" s="175" t="str">
        <f t="shared" si="62"/>
        <v>YAMAMOTO Raiki (02)</v>
      </c>
      <c r="Q1345" s="175" t="str">
        <f>IFERROR(IF($F1345="","",INDEX(リスト!$AL:$AL,MATCH($F1345,リスト!$AK:$AK,0))),"")</f>
        <v>27</v>
      </c>
      <c r="R1345" s="32" t="str">
        <f>IFERROR(IF($K1345="","",INDEX(リスト!$AO:$AO,MATCH($K1345,リスト!$AN:$AN,0))),"")</f>
        <v>JPN</v>
      </c>
      <c r="S1345" s="32" t="str">
        <f>IF($B1345="","",RIGHT($G1345*1000+100+COUNTIF($G$2:$G1345,$G1345),9))</f>
        <v>020130101</v>
      </c>
    </row>
    <row r="1346" spans="1:19" ht="18" customHeight="1" x14ac:dyDescent="0.55000000000000004">
      <c r="A1346" t="s">
        <v>1095</v>
      </c>
      <c r="B1346">
        <v>1345</v>
      </c>
      <c r="C1346" t="s">
        <v>6456</v>
      </c>
      <c r="D1346" t="s">
        <v>6457</v>
      </c>
      <c r="E1346">
        <v>3</v>
      </c>
      <c r="F1346" t="s">
        <v>173</v>
      </c>
      <c r="G1346">
        <v>20030305</v>
      </c>
      <c r="H1346" t="s">
        <v>6458</v>
      </c>
      <c r="I1346" t="s">
        <v>6459</v>
      </c>
      <c r="J1346" t="s">
        <v>4164</v>
      </c>
      <c r="K1346" t="s">
        <v>72</v>
      </c>
      <c r="M1346" s="32">
        <f>IFERROR(IF($B1346="","",INDEX(所属情報!$E:$E,MATCH($A1346,所属情報!$A:$A,0))),"")</f>
        <v>492355</v>
      </c>
      <c r="N1346" s="175" t="str">
        <f t="shared" si="60"/>
        <v>浅尾　颯 (3)</v>
      </c>
      <c r="O1346" s="32" t="str">
        <f t="shared" si="61"/>
        <v>ｱｻｵ ﾊﾔﾃ</v>
      </c>
      <c r="P1346" s="175" t="str">
        <f t="shared" si="62"/>
        <v>ASAO Hayate (03)</v>
      </c>
      <c r="Q1346" s="175" t="str">
        <f>IFERROR(IF($F1346="","",INDEX(リスト!$AL:$AL,MATCH($F1346,リスト!$AK:$AK,0))),"")</f>
        <v>27</v>
      </c>
      <c r="R1346" s="32" t="str">
        <f>IFERROR(IF($K1346="","",INDEX(リスト!$AO:$AO,MATCH($K1346,リスト!$AN:$AN,0))),"")</f>
        <v>JPN</v>
      </c>
      <c r="S1346" s="32" t="str">
        <f>IF($B1346="","",RIGHT($G1346*1000+100+COUNTIF($G$2:$G1346,$G1346),9))</f>
        <v>030305104</v>
      </c>
    </row>
    <row r="1347" spans="1:19" ht="18" customHeight="1" x14ac:dyDescent="0.55000000000000004">
      <c r="A1347" t="s">
        <v>1095</v>
      </c>
      <c r="B1347">
        <v>1346</v>
      </c>
      <c r="C1347" t="s">
        <v>6460</v>
      </c>
      <c r="D1347" t="s">
        <v>6461</v>
      </c>
      <c r="E1347">
        <v>3</v>
      </c>
      <c r="F1347" t="s">
        <v>173</v>
      </c>
      <c r="G1347">
        <v>20020924</v>
      </c>
      <c r="H1347" t="s">
        <v>6462</v>
      </c>
      <c r="I1347" t="s">
        <v>6463</v>
      </c>
      <c r="J1347" t="s">
        <v>1471</v>
      </c>
      <c r="K1347" t="s">
        <v>72</v>
      </c>
      <c r="M1347" s="32">
        <f>IFERROR(IF($B1347="","",INDEX(所属情報!$E:$E,MATCH($A1347,所属情報!$A:$A,0))),"")</f>
        <v>492355</v>
      </c>
      <c r="N1347" s="175" t="str">
        <f t="shared" ref="N1347:N1410" si="63">IF($C1347="","",IF($E1347="",$C1347,$C1347&amp;" ("&amp;$E1347&amp;")"))</f>
        <v>伊左治　優斗 (3)</v>
      </c>
      <c r="O1347" s="32" t="str">
        <f t="shared" ref="O1347:O1410" si="64">IF($D1347="","",ASC($D1347))</f>
        <v>ｲｻｼﾞ ﾕｳﾄ</v>
      </c>
      <c r="P1347" s="175" t="str">
        <f t="shared" ref="P1347:P1410" si="65">IF($I1347="","",UPPER($I1347)&amp;" "&amp;UPPER(LEFT($J1347,1))&amp;LOWER(RIGHT($J1347,LEN($J1347)-1))&amp;" ("&amp;MID($G1347,3,2)&amp;")")</f>
        <v>ISAJI Yuto (02)</v>
      </c>
      <c r="Q1347" s="175" t="str">
        <f>IFERROR(IF($F1347="","",INDEX(リスト!$AL:$AL,MATCH($F1347,リスト!$AK:$AK,0))),"")</f>
        <v>27</v>
      </c>
      <c r="R1347" s="32" t="str">
        <f>IFERROR(IF($K1347="","",INDEX(リスト!$AO:$AO,MATCH($K1347,リスト!$AN:$AN,0))),"")</f>
        <v>JPN</v>
      </c>
      <c r="S1347" s="32" t="str">
        <f>IF($B1347="","",RIGHT($G1347*1000+100+COUNTIF($G$2:$G1347,$G1347),9))</f>
        <v>020924101</v>
      </c>
    </row>
    <row r="1348" spans="1:19" ht="18" customHeight="1" x14ac:dyDescent="0.55000000000000004">
      <c r="A1348" t="s">
        <v>1095</v>
      </c>
      <c r="B1348">
        <v>1347</v>
      </c>
      <c r="C1348" t="s">
        <v>6464</v>
      </c>
      <c r="D1348" t="s">
        <v>6465</v>
      </c>
      <c r="E1348">
        <v>3</v>
      </c>
      <c r="F1348" t="s">
        <v>173</v>
      </c>
      <c r="G1348">
        <v>20021015</v>
      </c>
      <c r="H1348" t="s">
        <v>6466</v>
      </c>
      <c r="I1348" t="s">
        <v>6467</v>
      </c>
      <c r="J1348" t="s">
        <v>1340</v>
      </c>
      <c r="K1348" t="s">
        <v>72</v>
      </c>
      <c r="M1348" s="32">
        <f>IFERROR(IF($B1348="","",INDEX(所属情報!$E:$E,MATCH($A1348,所属情報!$A:$A,0))),"")</f>
        <v>492355</v>
      </c>
      <c r="N1348" s="175" t="str">
        <f t="shared" si="63"/>
        <v>伊崎　健太郎 (3)</v>
      </c>
      <c r="O1348" s="32" t="str">
        <f t="shared" si="64"/>
        <v>ｲｻﾞｷ ｹﾝﾀﾛｳ</v>
      </c>
      <c r="P1348" s="175" t="str">
        <f t="shared" si="65"/>
        <v>IZAKI Kentaro (02)</v>
      </c>
      <c r="Q1348" s="175" t="str">
        <f>IFERROR(IF($F1348="","",INDEX(リスト!$AL:$AL,MATCH($F1348,リスト!$AK:$AK,0))),"")</f>
        <v>27</v>
      </c>
      <c r="R1348" s="32" t="str">
        <f>IFERROR(IF($K1348="","",INDEX(リスト!$AO:$AO,MATCH($K1348,リスト!$AN:$AN,0))),"")</f>
        <v>JPN</v>
      </c>
      <c r="S1348" s="32" t="str">
        <f>IF($B1348="","",RIGHT($G1348*1000+100+COUNTIF($G$2:$G1348,$G1348),9))</f>
        <v>021015105</v>
      </c>
    </row>
    <row r="1349" spans="1:19" ht="18" customHeight="1" x14ac:dyDescent="0.55000000000000004">
      <c r="A1349" t="s">
        <v>1095</v>
      </c>
      <c r="B1349">
        <v>1348</v>
      </c>
      <c r="C1349" t="s">
        <v>6468</v>
      </c>
      <c r="D1349" t="s">
        <v>6469</v>
      </c>
      <c r="E1349">
        <v>3</v>
      </c>
      <c r="F1349" t="s">
        <v>173</v>
      </c>
      <c r="G1349">
        <v>20030112</v>
      </c>
      <c r="H1349" t="s">
        <v>6470</v>
      </c>
      <c r="I1349" t="s">
        <v>6471</v>
      </c>
      <c r="J1349" t="s">
        <v>1810</v>
      </c>
      <c r="K1349" t="s">
        <v>72</v>
      </c>
      <c r="M1349" s="32">
        <f>IFERROR(IF($B1349="","",INDEX(所属情報!$E:$E,MATCH($A1349,所属情報!$A:$A,0))),"")</f>
        <v>492355</v>
      </c>
      <c r="N1349" s="175" t="str">
        <f t="shared" si="63"/>
        <v>柏堂　翔太 (3)</v>
      </c>
      <c r="O1349" s="32" t="str">
        <f t="shared" si="64"/>
        <v>ｶｼﾜﾄﾞｳ ｼｮｳﾀ</v>
      </c>
      <c r="P1349" s="175" t="str">
        <f t="shared" si="65"/>
        <v>KASHIWADO Shota (03)</v>
      </c>
      <c r="Q1349" s="175" t="str">
        <f>IFERROR(IF($F1349="","",INDEX(リスト!$AL:$AL,MATCH($F1349,リスト!$AK:$AK,0))),"")</f>
        <v>27</v>
      </c>
      <c r="R1349" s="32" t="str">
        <f>IFERROR(IF($K1349="","",INDEX(リスト!$AO:$AO,MATCH($K1349,リスト!$AN:$AN,0))),"")</f>
        <v>JPN</v>
      </c>
      <c r="S1349" s="32" t="str">
        <f>IF($B1349="","",RIGHT($G1349*1000+100+COUNTIF($G$2:$G1349,$G1349),9))</f>
        <v>030112102</v>
      </c>
    </row>
    <row r="1350" spans="1:19" ht="18" customHeight="1" x14ac:dyDescent="0.55000000000000004">
      <c r="A1350" t="s">
        <v>1095</v>
      </c>
      <c r="B1350">
        <v>1349</v>
      </c>
      <c r="C1350" t="s">
        <v>6472</v>
      </c>
      <c r="D1350" t="s">
        <v>6473</v>
      </c>
      <c r="E1350">
        <v>3</v>
      </c>
      <c r="F1350" t="s">
        <v>177</v>
      </c>
      <c r="G1350">
        <v>20020716</v>
      </c>
      <c r="H1350" t="s">
        <v>6474</v>
      </c>
      <c r="I1350" t="s">
        <v>2094</v>
      </c>
      <c r="J1350" t="s">
        <v>1420</v>
      </c>
      <c r="K1350" t="s">
        <v>72</v>
      </c>
      <c r="M1350" s="32">
        <f>IFERROR(IF($B1350="","",INDEX(所属情報!$E:$E,MATCH($A1350,所属情報!$A:$A,0))),"")</f>
        <v>492355</v>
      </c>
      <c r="N1350" s="175" t="str">
        <f t="shared" si="63"/>
        <v>河村　颯志 (3)</v>
      </c>
      <c r="O1350" s="32" t="str">
        <f t="shared" si="64"/>
        <v>ｶﾜﾑﾗ ｿｳｼ</v>
      </c>
      <c r="P1350" s="175" t="str">
        <f t="shared" si="65"/>
        <v>KAWAMURA Soshi (02)</v>
      </c>
      <c r="Q1350" s="175" t="str">
        <f>IFERROR(IF($F1350="","",INDEX(リスト!$AL:$AL,MATCH($F1350,リスト!$AK:$AK,0))),"")</f>
        <v>28</v>
      </c>
      <c r="R1350" s="32" t="str">
        <f>IFERROR(IF($K1350="","",INDEX(リスト!$AO:$AO,MATCH($K1350,リスト!$AN:$AN,0))),"")</f>
        <v>JPN</v>
      </c>
      <c r="S1350" s="32" t="str">
        <f>IF($B1350="","",RIGHT($G1350*1000+100+COUNTIF($G$2:$G1350,$G1350),9))</f>
        <v>020716102</v>
      </c>
    </row>
    <row r="1351" spans="1:19" ht="18" customHeight="1" x14ac:dyDescent="0.55000000000000004">
      <c r="A1351" t="s">
        <v>1095</v>
      </c>
      <c r="B1351">
        <v>1350</v>
      </c>
      <c r="C1351" t="s">
        <v>6475</v>
      </c>
      <c r="D1351" t="s">
        <v>6476</v>
      </c>
      <c r="E1351">
        <v>3</v>
      </c>
      <c r="F1351" t="s">
        <v>173</v>
      </c>
      <c r="G1351">
        <v>20020827</v>
      </c>
      <c r="H1351" t="s">
        <v>6477</v>
      </c>
      <c r="I1351" t="s">
        <v>6478</v>
      </c>
      <c r="J1351" t="s">
        <v>1687</v>
      </c>
      <c r="K1351" t="s">
        <v>72</v>
      </c>
      <c r="M1351" s="32">
        <f>IFERROR(IF($B1351="","",INDEX(所属情報!$E:$E,MATCH($A1351,所属情報!$A:$A,0))),"")</f>
        <v>492355</v>
      </c>
      <c r="N1351" s="175" t="str">
        <f t="shared" si="63"/>
        <v>呉原　昌希 (3)</v>
      </c>
      <c r="O1351" s="32" t="str">
        <f t="shared" si="64"/>
        <v>ｸﾚﾊﾗ ｼｮｳｷ</v>
      </c>
      <c r="P1351" s="175" t="str">
        <f t="shared" si="65"/>
        <v>KUREHARA Shoki (02)</v>
      </c>
      <c r="Q1351" s="175" t="str">
        <f>IFERROR(IF($F1351="","",INDEX(リスト!$AL:$AL,MATCH($F1351,リスト!$AK:$AK,0))),"")</f>
        <v>27</v>
      </c>
      <c r="R1351" s="32" t="str">
        <f>IFERROR(IF($K1351="","",INDEX(リスト!$AO:$AO,MATCH($K1351,リスト!$AN:$AN,0))),"")</f>
        <v>JPN</v>
      </c>
      <c r="S1351" s="32" t="str">
        <f>IF($B1351="","",RIGHT($G1351*1000+100+COUNTIF($G$2:$G1351,$G1351),9))</f>
        <v>020827102</v>
      </c>
    </row>
    <row r="1352" spans="1:19" ht="18" customHeight="1" x14ac:dyDescent="0.55000000000000004">
      <c r="A1352" t="s">
        <v>1095</v>
      </c>
      <c r="B1352">
        <v>1351</v>
      </c>
      <c r="C1352" t="s">
        <v>6479</v>
      </c>
      <c r="D1352" t="s">
        <v>6480</v>
      </c>
      <c r="E1352">
        <v>3</v>
      </c>
      <c r="F1352" t="s">
        <v>173</v>
      </c>
      <c r="G1352">
        <v>20021128</v>
      </c>
      <c r="H1352" t="s">
        <v>6481</v>
      </c>
      <c r="I1352" t="s">
        <v>6482</v>
      </c>
      <c r="J1352" t="s">
        <v>1651</v>
      </c>
      <c r="K1352" t="s">
        <v>72</v>
      </c>
      <c r="M1352" s="32">
        <f>IFERROR(IF($B1352="","",INDEX(所属情報!$E:$E,MATCH($A1352,所属情報!$A:$A,0))),"")</f>
        <v>492355</v>
      </c>
      <c r="N1352" s="175" t="str">
        <f t="shared" si="63"/>
        <v>新田　颯斗 (3)</v>
      </c>
      <c r="O1352" s="32" t="str">
        <f t="shared" si="64"/>
        <v>ｼﾝﾃﾞﾝ ﾊﾔﾄ</v>
      </c>
      <c r="P1352" s="175" t="str">
        <f t="shared" si="65"/>
        <v>SHINDEN Hayato (02)</v>
      </c>
      <c r="Q1352" s="175" t="str">
        <f>IFERROR(IF($F1352="","",INDEX(リスト!$AL:$AL,MATCH($F1352,リスト!$AK:$AK,0))),"")</f>
        <v>27</v>
      </c>
      <c r="R1352" s="32" t="str">
        <f>IFERROR(IF($K1352="","",INDEX(リスト!$AO:$AO,MATCH($K1352,リスト!$AN:$AN,0))),"")</f>
        <v>JPN</v>
      </c>
      <c r="S1352" s="32" t="str">
        <f>IF($B1352="","",RIGHT($G1352*1000+100+COUNTIF($G$2:$G1352,$G1352),9))</f>
        <v>021128102</v>
      </c>
    </row>
    <row r="1353" spans="1:19" ht="18" customHeight="1" x14ac:dyDescent="0.55000000000000004">
      <c r="A1353" t="s">
        <v>1095</v>
      </c>
      <c r="B1353">
        <v>1352</v>
      </c>
      <c r="C1353" t="s">
        <v>6483</v>
      </c>
      <c r="D1353" t="s">
        <v>6484</v>
      </c>
      <c r="E1353">
        <v>3</v>
      </c>
      <c r="F1353" t="s">
        <v>169</v>
      </c>
      <c r="G1353">
        <v>20030203</v>
      </c>
      <c r="H1353" t="s">
        <v>6485</v>
      </c>
      <c r="I1353" t="s">
        <v>3345</v>
      </c>
      <c r="J1353" t="s">
        <v>1494</v>
      </c>
      <c r="K1353" t="s">
        <v>72</v>
      </c>
      <c r="M1353" s="32">
        <f>IFERROR(IF($B1353="","",INDEX(所属情報!$E:$E,MATCH($A1353,所属情報!$A:$A,0))),"")</f>
        <v>492355</v>
      </c>
      <c r="N1353" s="175" t="str">
        <f t="shared" si="63"/>
        <v>服部　結月 (3)</v>
      </c>
      <c r="O1353" s="32" t="str">
        <f t="shared" si="64"/>
        <v>ﾊｯﾄﾘ ﾕﾂﾞｷ</v>
      </c>
      <c r="P1353" s="175" t="str">
        <f t="shared" si="65"/>
        <v>HATTORI Yuzuki (03)</v>
      </c>
      <c r="Q1353" s="175" t="str">
        <f>IFERROR(IF($F1353="","",INDEX(リスト!$AL:$AL,MATCH($F1353,リスト!$AK:$AK,0))),"")</f>
        <v>26</v>
      </c>
      <c r="R1353" s="32" t="str">
        <f>IFERROR(IF($K1353="","",INDEX(リスト!$AO:$AO,MATCH($K1353,リスト!$AN:$AN,0))),"")</f>
        <v>JPN</v>
      </c>
      <c r="S1353" s="32" t="str">
        <f>IF($B1353="","",RIGHT($G1353*1000+100+COUNTIF($G$2:$G1353,$G1353),9))</f>
        <v>030203102</v>
      </c>
    </row>
    <row r="1354" spans="1:19" ht="18" customHeight="1" x14ac:dyDescent="0.55000000000000004">
      <c r="A1354" t="s">
        <v>1095</v>
      </c>
      <c r="B1354">
        <v>1353</v>
      </c>
      <c r="C1354" t="s">
        <v>6486</v>
      </c>
      <c r="D1354" t="s">
        <v>6487</v>
      </c>
      <c r="E1354">
        <v>3</v>
      </c>
      <c r="F1354" t="s">
        <v>173</v>
      </c>
      <c r="G1354">
        <v>20021122</v>
      </c>
      <c r="H1354" t="s">
        <v>6488</v>
      </c>
      <c r="I1354" t="s">
        <v>6489</v>
      </c>
      <c r="J1354" t="s">
        <v>1443</v>
      </c>
      <c r="K1354" t="s">
        <v>72</v>
      </c>
      <c r="M1354" s="32">
        <f>IFERROR(IF($B1354="","",INDEX(所属情報!$E:$E,MATCH($A1354,所属情報!$A:$A,0))),"")</f>
        <v>492355</v>
      </c>
      <c r="N1354" s="175" t="str">
        <f t="shared" si="63"/>
        <v>廣野　温大 (3)</v>
      </c>
      <c r="O1354" s="32" t="str">
        <f t="shared" si="64"/>
        <v>ﾋﾛﾉ ﾊﾙﾄ</v>
      </c>
      <c r="P1354" s="175" t="str">
        <f t="shared" si="65"/>
        <v>HIRONO Haruto (02)</v>
      </c>
      <c r="Q1354" s="175" t="str">
        <f>IFERROR(IF($F1354="","",INDEX(リスト!$AL:$AL,MATCH($F1354,リスト!$AK:$AK,0))),"")</f>
        <v>27</v>
      </c>
      <c r="R1354" s="32" t="str">
        <f>IFERROR(IF($K1354="","",INDEX(リスト!$AO:$AO,MATCH($K1354,リスト!$AN:$AN,0))),"")</f>
        <v>JPN</v>
      </c>
      <c r="S1354" s="32" t="str">
        <f>IF($B1354="","",RIGHT($G1354*1000+100+COUNTIF($G$2:$G1354,$G1354),9))</f>
        <v>021122103</v>
      </c>
    </row>
    <row r="1355" spans="1:19" ht="18" customHeight="1" x14ac:dyDescent="0.55000000000000004">
      <c r="A1355" t="s">
        <v>1095</v>
      </c>
      <c r="B1355">
        <v>1354</v>
      </c>
      <c r="C1355" t="s">
        <v>6490</v>
      </c>
      <c r="D1355" t="s">
        <v>6491</v>
      </c>
      <c r="E1355">
        <v>3</v>
      </c>
      <c r="F1355" t="s">
        <v>169</v>
      </c>
      <c r="G1355">
        <v>20030222</v>
      </c>
      <c r="H1355" t="s">
        <v>6492</v>
      </c>
      <c r="I1355" t="s">
        <v>1741</v>
      </c>
      <c r="J1355" t="s">
        <v>6493</v>
      </c>
      <c r="K1355" t="s">
        <v>72</v>
      </c>
      <c r="M1355" s="32">
        <f>IFERROR(IF($B1355="","",INDEX(所属情報!$E:$E,MATCH($A1355,所属情報!$A:$A,0))),"")</f>
        <v>492355</v>
      </c>
      <c r="N1355" s="175" t="str">
        <f t="shared" si="63"/>
        <v>古谷　皆人 (3)</v>
      </c>
      <c r="O1355" s="32" t="str">
        <f t="shared" si="64"/>
        <v>ﾌﾙﾀﾆ ﾐﾅﾄ</v>
      </c>
      <c r="P1355" s="175" t="str">
        <f t="shared" si="65"/>
        <v>FURUTANI Minato (03)</v>
      </c>
      <c r="Q1355" s="175" t="str">
        <f>IFERROR(IF($F1355="","",INDEX(リスト!$AL:$AL,MATCH($F1355,リスト!$AK:$AK,0))),"")</f>
        <v>26</v>
      </c>
      <c r="R1355" s="32" t="str">
        <f>IFERROR(IF($K1355="","",INDEX(リスト!$AO:$AO,MATCH($K1355,リスト!$AN:$AN,0))),"")</f>
        <v>JPN</v>
      </c>
      <c r="S1355" s="32" t="str">
        <f>IF($B1355="","",RIGHT($G1355*1000+100+COUNTIF($G$2:$G1355,$G1355),9))</f>
        <v>030222102</v>
      </c>
    </row>
    <row r="1356" spans="1:19" ht="18" customHeight="1" x14ac:dyDescent="0.55000000000000004">
      <c r="A1356" t="s">
        <v>1095</v>
      </c>
      <c r="B1356">
        <v>1355</v>
      </c>
      <c r="C1356" t="s">
        <v>6494</v>
      </c>
      <c r="D1356" t="s">
        <v>6495</v>
      </c>
      <c r="E1356">
        <v>3</v>
      </c>
      <c r="F1356" t="s">
        <v>173</v>
      </c>
      <c r="G1356">
        <v>20021114</v>
      </c>
      <c r="H1356" t="s">
        <v>6496</v>
      </c>
      <c r="I1356" t="s">
        <v>6427</v>
      </c>
      <c r="J1356" t="s">
        <v>4940</v>
      </c>
      <c r="K1356" t="s">
        <v>72</v>
      </c>
      <c r="M1356" s="32">
        <f>IFERROR(IF($B1356="","",INDEX(所属情報!$E:$E,MATCH($A1356,所属情報!$A:$A,0))),"")</f>
        <v>492355</v>
      </c>
      <c r="N1356" s="175" t="str">
        <f t="shared" si="63"/>
        <v>本多　凌生 (3)</v>
      </c>
      <c r="O1356" s="32" t="str">
        <f t="shared" si="64"/>
        <v>ﾎﾝﾀﾞ ﾘｮｳｾｲ</v>
      </c>
      <c r="P1356" s="175" t="str">
        <f t="shared" si="65"/>
        <v>HONDA Ryosei (02)</v>
      </c>
      <c r="Q1356" s="175" t="str">
        <f>IFERROR(IF($F1356="","",INDEX(リスト!$AL:$AL,MATCH($F1356,リスト!$AK:$AK,0))),"")</f>
        <v>27</v>
      </c>
      <c r="R1356" s="32" t="str">
        <f>IFERROR(IF($K1356="","",INDEX(リスト!$AO:$AO,MATCH($K1356,リスト!$AN:$AN,0))),"")</f>
        <v>JPN</v>
      </c>
      <c r="S1356" s="32" t="str">
        <f>IF($B1356="","",RIGHT($G1356*1000+100+COUNTIF($G$2:$G1356,$G1356),9))</f>
        <v>021114102</v>
      </c>
    </row>
    <row r="1357" spans="1:19" ht="18" customHeight="1" x14ac:dyDescent="0.55000000000000004">
      <c r="A1357" t="s">
        <v>1095</v>
      </c>
      <c r="B1357">
        <v>1356</v>
      </c>
      <c r="C1357" t="s">
        <v>6497</v>
      </c>
      <c r="D1357" t="s">
        <v>6498</v>
      </c>
      <c r="E1357">
        <v>3</v>
      </c>
      <c r="F1357" t="s">
        <v>173</v>
      </c>
      <c r="G1357">
        <v>20030309</v>
      </c>
      <c r="H1357" t="s">
        <v>6499</v>
      </c>
      <c r="I1357" t="s">
        <v>6500</v>
      </c>
      <c r="J1357" t="s">
        <v>1243</v>
      </c>
      <c r="K1357" t="s">
        <v>72</v>
      </c>
      <c r="M1357" s="32">
        <f>IFERROR(IF($B1357="","",INDEX(所属情報!$E:$E,MATCH($A1357,所属情報!$A:$A,0))),"")</f>
        <v>492355</v>
      </c>
      <c r="N1357" s="175" t="str">
        <f t="shared" si="63"/>
        <v>三橋　凌久 (3)</v>
      </c>
      <c r="O1357" s="32" t="str">
        <f t="shared" si="64"/>
        <v>ﾐﾂﾊｼ ﾘｸ</v>
      </c>
      <c r="P1357" s="175" t="str">
        <f t="shared" si="65"/>
        <v>MITSUHASHI Riku (03)</v>
      </c>
      <c r="Q1357" s="175" t="str">
        <f>IFERROR(IF($F1357="","",INDEX(リスト!$AL:$AL,MATCH($F1357,リスト!$AK:$AK,0))),"")</f>
        <v>27</v>
      </c>
      <c r="R1357" s="32" t="str">
        <f>IFERROR(IF($K1357="","",INDEX(リスト!$AO:$AO,MATCH($K1357,リスト!$AN:$AN,0))),"")</f>
        <v>JPN</v>
      </c>
      <c r="S1357" s="32" t="str">
        <f>IF($B1357="","",RIGHT($G1357*1000+100+COUNTIF($G$2:$G1357,$G1357),9))</f>
        <v>030309102</v>
      </c>
    </row>
    <row r="1358" spans="1:19" ht="18" customHeight="1" x14ac:dyDescent="0.55000000000000004">
      <c r="A1358" t="s">
        <v>1095</v>
      </c>
      <c r="B1358">
        <v>1357</v>
      </c>
      <c r="C1358" t="s">
        <v>6501</v>
      </c>
      <c r="D1358" t="s">
        <v>6502</v>
      </c>
      <c r="E1358">
        <v>3</v>
      </c>
      <c r="F1358" t="s">
        <v>185</v>
      </c>
      <c r="G1358">
        <v>20020618</v>
      </c>
      <c r="H1358" t="s">
        <v>6503</v>
      </c>
      <c r="I1358" t="s">
        <v>4017</v>
      </c>
      <c r="J1358" t="s">
        <v>1359</v>
      </c>
      <c r="K1358" t="s">
        <v>72</v>
      </c>
      <c r="M1358" s="32">
        <f>IFERROR(IF($B1358="","",INDEX(所属情報!$E:$E,MATCH($A1358,所属情報!$A:$A,0))),"")</f>
        <v>492355</v>
      </c>
      <c r="N1358" s="175" t="str">
        <f t="shared" si="63"/>
        <v>宮本　康成 (3)</v>
      </c>
      <c r="O1358" s="32" t="str">
        <f t="shared" si="64"/>
        <v>ﾐﾔﾓﾄ ｺｳｾｲ</v>
      </c>
      <c r="P1358" s="175" t="str">
        <f t="shared" si="65"/>
        <v>MIYAMOTO Kosei (02)</v>
      </c>
      <c r="Q1358" s="175" t="str">
        <f>IFERROR(IF($F1358="","",INDEX(リスト!$AL:$AL,MATCH($F1358,リスト!$AK:$AK,0))),"")</f>
        <v>30</v>
      </c>
      <c r="R1358" s="32" t="str">
        <f>IFERROR(IF($K1358="","",INDEX(リスト!$AO:$AO,MATCH($K1358,リスト!$AN:$AN,0))),"")</f>
        <v>JPN</v>
      </c>
      <c r="S1358" s="32" t="str">
        <f>IF($B1358="","",RIGHT($G1358*1000+100+COUNTIF($G$2:$G1358,$G1358),9))</f>
        <v>020618103</v>
      </c>
    </row>
    <row r="1359" spans="1:19" ht="18" customHeight="1" x14ac:dyDescent="0.55000000000000004">
      <c r="A1359" t="s">
        <v>1095</v>
      </c>
      <c r="B1359">
        <v>1358</v>
      </c>
      <c r="C1359" t="s">
        <v>6504</v>
      </c>
      <c r="D1359" t="s">
        <v>6505</v>
      </c>
      <c r="E1359">
        <v>3</v>
      </c>
      <c r="F1359" t="s">
        <v>221</v>
      </c>
      <c r="G1359">
        <v>20030130</v>
      </c>
      <c r="H1359" t="s">
        <v>6506</v>
      </c>
      <c r="I1359" t="s">
        <v>6507</v>
      </c>
      <c r="J1359" t="s">
        <v>1223</v>
      </c>
      <c r="K1359" t="s">
        <v>72</v>
      </c>
      <c r="M1359" s="32">
        <f>IFERROR(IF($B1359="","",INDEX(所属情報!$E:$E,MATCH($A1359,所属情報!$A:$A,0))),"")</f>
        <v>492355</v>
      </c>
      <c r="N1359" s="175" t="str">
        <f t="shared" si="63"/>
        <v>宗石　悠希 (3)</v>
      </c>
      <c r="O1359" s="32" t="str">
        <f t="shared" si="64"/>
        <v>ﾑﾈｲｼ ﾕｳｷ</v>
      </c>
      <c r="P1359" s="175" t="str">
        <f t="shared" si="65"/>
        <v>MUNEISHI Yuki (03)</v>
      </c>
      <c r="Q1359" s="175" t="str">
        <f>IFERROR(IF($F1359="","",INDEX(リスト!$AL:$AL,MATCH($F1359,リスト!$AK:$AK,0))),"")</f>
        <v>39</v>
      </c>
      <c r="R1359" s="32" t="str">
        <f>IFERROR(IF($K1359="","",INDEX(リスト!$AO:$AO,MATCH($K1359,リスト!$AN:$AN,0))),"")</f>
        <v>JPN</v>
      </c>
      <c r="S1359" s="32" t="str">
        <f>IF($B1359="","",RIGHT($G1359*1000+100+COUNTIF($G$2:$G1359,$G1359),9))</f>
        <v>030130101</v>
      </c>
    </row>
    <row r="1360" spans="1:19" ht="18" customHeight="1" x14ac:dyDescent="0.55000000000000004">
      <c r="A1360" t="s">
        <v>1095</v>
      </c>
      <c r="B1360">
        <v>1359</v>
      </c>
      <c r="C1360" t="s">
        <v>6508</v>
      </c>
      <c r="D1360" t="s">
        <v>6509</v>
      </c>
      <c r="E1360">
        <v>3</v>
      </c>
      <c r="F1360" t="s">
        <v>173</v>
      </c>
      <c r="G1360">
        <v>20021107</v>
      </c>
      <c r="H1360" t="s">
        <v>6510</v>
      </c>
      <c r="I1360" t="s">
        <v>6511</v>
      </c>
      <c r="J1360" t="s">
        <v>1297</v>
      </c>
      <c r="K1360" t="s">
        <v>72</v>
      </c>
      <c r="M1360" s="32">
        <f>IFERROR(IF($B1360="","",INDEX(所属情報!$E:$E,MATCH($A1360,所属情報!$A:$A,0))),"")</f>
        <v>492355</v>
      </c>
      <c r="N1360" s="175" t="str">
        <f t="shared" si="63"/>
        <v>祐島　陸人 (3)</v>
      </c>
      <c r="O1360" s="32" t="str">
        <f t="shared" si="64"/>
        <v>ﾕｳｼﾏ ﾘｸﾄ</v>
      </c>
      <c r="P1360" s="175" t="str">
        <f t="shared" si="65"/>
        <v>YUSHIMA Rikuto (02)</v>
      </c>
      <c r="Q1360" s="175" t="str">
        <f>IFERROR(IF($F1360="","",INDEX(リスト!$AL:$AL,MATCH($F1360,リスト!$AK:$AK,0))),"")</f>
        <v>27</v>
      </c>
      <c r="R1360" s="32" t="str">
        <f>IFERROR(IF($K1360="","",INDEX(リスト!$AO:$AO,MATCH($K1360,リスト!$AN:$AN,0))),"")</f>
        <v>JPN</v>
      </c>
      <c r="S1360" s="32" t="str">
        <f>IF($B1360="","",RIGHT($G1360*1000+100+COUNTIF($G$2:$G1360,$G1360),9))</f>
        <v>021107101</v>
      </c>
    </row>
    <row r="1361" spans="1:19" ht="18" customHeight="1" x14ac:dyDescent="0.55000000000000004">
      <c r="A1361" t="s">
        <v>1095</v>
      </c>
      <c r="B1361">
        <v>1360</v>
      </c>
      <c r="C1361" t="s">
        <v>6512</v>
      </c>
      <c r="D1361" t="s">
        <v>6513</v>
      </c>
      <c r="E1361">
        <v>2</v>
      </c>
      <c r="F1361" t="s">
        <v>173</v>
      </c>
      <c r="G1361">
        <v>20030418</v>
      </c>
      <c r="H1361" t="s">
        <v>6514</v>
      </c>
      <c r="I1361" t="s">
        <v>5511</v>
      </c>
      <c r="J1361" t="s">
        <v>1198</v>
      </c>
      <c r="K1361" t="s">
        <v>72</v>
      </c>
      <c r="M1361" s="32">
        <f>IFERROR(IF($B1361="","",INDEX(所属情報!$E:$E,MATCH($A1361,所属情報!$A:$A,0))),"")</f>
        <v>492355</v>
      </c>
      <c r="N1361" s="175" t="str">
        <f t="shared" si="63"/>
        <v>大葉　遼 (2)</v>
      </c>
      <c r="O1361" s="32" t="str">
        <f t="shared" si="64"/>
        <v>ｵｵﾊﾞ ﾘｮｳ</v>
      </c>
      <c r="P1361" s="175" t="str">
        <f t="shared" si="65"/>
        <v>OBA Ryo (03)</v>
      </c>
      <c r="Q1361" s="175" t="str">
        <f>IFERROR(IF($F1361="","",INDEX(リスト!$AL:$AL,MATCH($F1361,リスト!$AK:$AK,0))),"")</f>
        <v>27</v>
      </c>
      <c r="R1361" s="32" t="str">
        <f>IFERROR(IF($K1361="","",INDEX(リスト!$AO:$AO,MATCH($K1361,リスト!$AN:$AN,0))),"")</f>
        <v>JPN</v>
      </c>
      <c r="S1361" s="32" t="str">
        <f>IF($B1361="","",RIGHT($G1361*1000+100+COUNTIF($G$2:$G1361,$G1361),9))</f>
        <v>030418101</v>
      </c>
    </row>
    <row r="1362" spans="1:19" ht="18" customHeight="1" x14ac:dyDescent="0.55000000000000004">
      <c r="A1362" t="s">
        <v>1095</v>
      </c>
      <c r="B1362">
        <v>1361</v>
      </c>
      <c r="C1362" t="s">
        <v>6515</v>
      </c>
      <c r="D1362" t="s">
        <v>6516</v>
      </c>
      <c r="E1362">
        <v>2</v>
      </c>
      <c r="F1362" t="s">
        <v>173</v>
      </c>
      <c r="G1362">
        <v>20031122</v>
      </c>
      <c r="H1362" t="s">
        <v>6517</v>
      </c>
      <c r="I1362" t="s">
        <v>6518</v>
      </c>
      <c r="J1362" t="s">
        <v>1632</v>
      </c>
      <c r="K1362" t="s">
        <v>72</v>
      </c>
      <c r="M1362" s="32">
        <f>IFERROR(IF($B1362="","",INDEX(所属情報!$E:$E,MATCH($A1362,所属情報!$A:$A,0))),"")</f>
        <v>492355</v>
      </c>
      <c r="N1362" s="175" t="str">
        <f t="shared" si="63"/>
        <v>押井　耀 (2)</v>
      </c>
      <c r="O1362" s="32" t="str">
        <f t="shared" si="64"/>
        <v>ｵｼｲ ｶｶﾞﾔ</v>
      </c>
      <c r="P1362" s="175" t="str">
        <f t="shared" si="65"/>
        <v>OSHII Kagaya (03)</v>
      </c>
      <c r="Q1362" s="175" t="str">
        <f>IFERROR(IF($F1362="","",INDEX(リスト!$AL:$AL,MATCH($F1362,リスト!$AK:$AK,0))),"")</f>
        <v>27</v>
      </c>
      <c r="R1362" s="32" t="str">
        <f>IFERROR(IF($K1362="","",INDEX(リスト!$AO:$AO,MATCH($K1362,リスト!$AN:$AN,0))),"")</f>
        <v>JPN</v>
      </c>
      <c r="S1362" s="32" t="str">
        <f>IF($B1362="","",RIGHT($G1362*1000+100+COUNTIF($G$2:$G1362,$G1362),9))</f>
        <v>031122103</v>
      </c>
    </row>
    <row r="1363" spans="1:19" ht="18" customHeight="1" x14ac:dyDescent="0.55000000000000004">
      <c r="A1363" t="s">
        <v>1095</v>
      </c>
      <c r="B1363">
        <v>1362</v>
      </c>
      <c r="C1363" t="s">
        <v>6519</v>
      </c>
      <c r="D1363" t="s">
        <v>6520</v>
      </c>
      <c r="E1363">
        <v>2</v>
      </c>
      <c r="F1363" t="s">
        <v>173</v>
      </c>
      <c r="G1363">
        <v>20031026</v>
      </c>
      <c r="H1363" t="s">
        <v>6521</v>
      </c>
      <c r="I1363" t="s">
        <v>5931</v>
      </c>
      <c r="J1363" t="s">
        <v>6522</v>
      </c>
      <c r="K1363" t="s">
        <v>72</v>
      </c>
      <c r="M1363" s="32">
        <f>IFERROR(IF($B1363="","",INDEX(所属情報!$E:$E,MATCH($A1363,所属情報!$A:$A,0))),"")</f>
        <v>492355</v>
      </c>
      <c r="N1363" s="175" t="str">
        <f t="shared" si="63"/>
        <v>梶田　風也 (2)</v>
      </c>
      <c r="O1363" s="32" t="str">
        <f t="shared" si="64"/>
        <v>ｶｼﾞﾀ ﾌｳﾔ</v>
      </c>
      <c r="P1363" s="175" t="str">
        <f t="shared" si="65"/>
        <v>KAJITA Fuya (03)</v>
      </c>
      <c r="Q1363" s="175" t="str">
        <f>IFERROR(IF($F1363="","",INDEX(リスト!$AL:$AL,MATCH($F1363,リスト!$AK:$AK,0))),"")</f>
        <v>27</v>
      </c>
      <c r="R1363" s="32" t="str">
        <f>IFERROR(IF($K1363="","",INDEX(リスト!$AO:$AO,MATCH($K1363,リスト!$AN:$AN,0))),"")</f>
        <v>JPN</v>
      </c>
      <c r="S1363" s="32" t="str">
        <f>IF($B1363="","",RIGHT($G1363*1000+100+COUNTIF($G$2:$G1363,$G1363),9))</f>
        <v>031026103</v>
      </c>
    </row>
    <row r="1364" spans="1:19" ht="18" customHeight="1" x14ac:dyDescent="0.55000000000000004">
      <c r="A1364" t="s">
        <v>1095</v>
      </c>
      <c r="B1364">
        <v>1363</v>
      </c>
      <c r="C1364" t="s">
        <v>6523</v>
      </c>
      <c r="D1364" t="s">
        <v>6524</v>
      </c>
      <c r="E1364">
        <v>2</v>
      </c>
      <c r="F1364" t="s">
        <v>169</v>
      </c>
      <c r="G1364">
        <v>20031222</v>
      </c>
      <c r="H1364" t="s">
        <v>6525</v>
      </c>
      <c r="I1364" t="s">
        <v>5342</v>
      </c>
      <c r="J1364" t="s">
        <v>1489</v>
      </c>
      <c r="K1364" t="s">
        <v>72</v>
      </c>
      <c r="M1364" s="32">
        <f>IFERROR(IF($B1364="","",INDEX(所属情報!$E:$E,MATCH($A1364,所属情報!$A:$A,0))),"")</f>
        <v>492355</v>
      </c>
      <c r="N1364" s="175" t="str">
        <f t="shared" si="63"/>
        <v>北澤　太晟 (2)</v>
      </c>
      <c r="O1364" s="32" t="str">
        <f t="shared" si="64"/>
        <v>ｷﾀｻﾞﾜ ﾀｲｾｲ</v>
      </c>
      <c r="P1364" s="175" t="str">
        <f t="shared" si="65"/>
        <v>KITAZAWA Taisei (03)</v>
      </c>
      <c r="Q1364" s="175" t="str">
        <f>IFERROR(IF($F1364="","",INDEX(リスト!$AL:$AL,MATCH($F1364,リスト!$AK:$AK,0))),"")</f>
        <v>26</v>
      </c>
      <c r="R1364" s="32" t="str">
        <f>IFERROR(IF($K1364="","",INDEX(リスト!$AO:$AO,MATCH($K1364,リスト!$AN:$AN,0))),"")</f>
        <v>JPN</v>
      </c>
      <c r="S1364" s="32" t="str">
        <f>IF($B1364="","",RIGHT($G1364*1000+100+COUNTIF($G$2:$G1364,$G1364),9))</f>
        <v>031222102</v>
      </c>
    </row>
    <row r="1365" spans="1:19" ht="18" customHeight="1" x14ac:dyDescent="0.55000000000000004">
      <c r="A1365" t="s">
        <v>1095</v>
      </c>
      <c r="B1365">
        <v>1364</v>
      </c>
      <c r="C1365" t="s">
        <v>5744</v>
      </c>
      <c r="D1365" t="s">
        <v>6526</v>
      </c>
      <c r="E1365">
        <v>2</v>
      </c>
      <c r="F1365" t="s">
        <v>173</v>
      </c>
      <c r="G1365">
        <v>20030607</v>
      </c>
      <c r="H1365" t="s">
        <v>6527</v>
      </c>
      <c r="I1365" t="s">
        <v>2524</v>
      </c>
      <c r="J1365" t="s">
        <v>2931</v>
      </c>
      <c r="K1365" t="s">
        <v>72</v>
      </c>
      <c r="M1365" s="32">
        <f>IFERROR(IF($B1365="","",INDEX(所属情報!$E:$E,MATCH($A1365,所属情報!$A:$A,0))),"")</f>
        <v>492355</v>
      </c>
      <c r="N1365" s="175" t="str">
        <f t="shared" si="63"/>
        <v>木村　元 (2)</v>
      </c>
      <c r="O1365" s="32" t="str">
        <f t="shared" si="64"/>
        <v>ｷﾑﾗ ﾊｼﾞﾒ</v>
      </c>
      <c r="P1365" s="175" t="str">
        <f t="shared" si="65"/>
        <v>KIMURA Hajime (03)</v>
      </c>
      <c r="Q1365" s="175" t="str">
        <f>IFERROR(IF($F1365="","",INDEX(リスト!$AL:$AL,MATCH($F1365,リスト!$AK:$AK,0))),"")</f>
        <v>27</v>
      </c>
      <c r="R1365" s="32" t="str">
        <f>IFERROR(IF($K1365="","",INDEX(リスト!$AO:$AO,MATCH($K1365,リスト!$AN:$AN,0))),"")</f>
        <v>JPN</v>
      </c>
      <c r="S1365" s="32" t="str">
        <f>IF($B1365="","",RIGHT($G1365*1000+100+COUNTIF($G$2:$G1365,$G1365),9))</f>
        <v>030607102</v>
      </c>
    </row>
    <row r="1366" spans="1:19" ht="18" customHeight="1" x14ac:dyDescent="0.55000000000000004">
      <c r="A1366" t="s">
        <v>1095</v>
      </c>
      <c r="B1366">
        <v>1365</v>
      </c>
      <c r="C1366" t="s">
        <v>6528</v>
      </c>
      <c r="D1366" t="s">
        <v>6529</v>
      </c>
      <c r="E1366">
        <v>2</v>
      </c>
      <c r="F1366" t="s">
        <v>173</v>
      </c>
      <c r="G1366">
        <v>20040127</v>
      </c>
      <c r="H1366" t="s">
        <v>6530</v>
      </c>
      <c r="I1366" t="s">
        <v>2524</v>
      </c>
      <c r="J1366" t="s">
        <v>6493</v>
      </c>
      <c r="K1366" t="s">
        <v>72</v>
      </c>
      <c r="M1366" s="32">
        <f>IFERROR(IF($B1366="","",INDEX(所属情報!$E:$E,MATCH($A1366,所属情報!$A:$A,0))),"")</f>
        <v>492355</v>
      </c>
      <c r="N1366" s="175" t="str">
        <f t="shared" si="63"/>
        <v>木村　海和 (2)</v>
      </c>
      <c r="O1366" s="32" t="str">
        <f t="shared" si="64"/>
        <v>ｷﾑﾗ ﾐﾅﾄ</v>
      </c>
      <c r="P1366" s="175" t="str">
        <f t="shared" si="65"/>
        <v>KIMURA Minato (04)</v>
      </c>
      <c r="Q1366" s="175" t="str">
        <f>IFERROR(IF($F1366="","",INDEX(リスト!$AL:$AL,MATCH($F1366,リスト!$AK:$AK,0))),"")</f>
        <v>27</v>
      </c>
      <c r="R1366" s="32" t="str">
        <f>IFERROR(IF($K1366="","",INDEX(リスト!$AO:$AO,MATCH($K1366,リスト!$AN:$AN,0))),"")</f>
        <v>JPN</v>
      </c>
      <c r="S1366" s="32" t="str">
        <f>IF($B1366="","",RIGHT($G1366*1000+100+COUNTIF($G$2:$G1366,$G1366),9))</f>
        <v>040127101</v>
      </c>
    </row>
    <row r="1367" spans="1:19" ht="18" customHeight="1" x14ac:dyDescent="0.55000000000000004">
      <c r="A1367" t="s">
        <v>1095</v>
      </c>
      <c r="B1367">
        <v>1366</v>
      </c>
      <c r="C1367" t="s">
        <v>6531</v>
      </c>
      <c r="D1367" t="s">
        <v>6532</v>
      </c>
      <c r="E1367">
        <v>2</v>
      </c>
      <c r="F1367" t="s">
        <v>173</v>
      </c>
      <c r="G1367">
        <v>20040205</v>
      </c>
      <c r="H1367" t="s">
        <v>6533</v>
      </c>
      <c r="I1367" t="s">
        <v>6534</v>
      </c>
      <c r="J1367" t="s">
        <v>6535</v>
      </c>
      <c r="K1367" t="s">
        <v>72</v>
      </c>
      <c r="M1367" s="32">
        <f>IFERROR(IF($B1367="","",INDEX(所属情報!$E:$E,MATCH($A1367,所属情報!$A:$A,0))),"")</f>
        <v>492355</v>
      </c>
      <c r="N1367" s="175" t="str">
        <f t="shared" si="63"/>
        <v>黒岩　依央 (2)</v>
      </c>
      <c r="O1367" s="32" t="str">
        <f t="shared" si="64"/>
        <v>ｸﾛｲﾜ ｲｵ</v>
      </c>
      <c r="P1367" s="175" t="str">
        <f t="shared" si="65"/>
        <v>KUROIWA Io (04)</v>
      </c>
      <c r="Q1367" s="175" t="str">
        <f>IFERROR(IF($F1367="","",INDEX(リスト!$AL:$AL,MATCH($F1367,リスト!$AK:$AK,0))),"")</f>
        <v>27</v>
      </c>
      <c r="R1367" s="32" t="str">
        <f>IFERROR(IF($K1367="","",INDEX(リスト!$AO:$AO,MATCH($K1367,リスト!$AN:$AN,0))),"")</f>
        <v>JPN</v>
      </c>
      <c r="S1367" s="32" t="str">
        <f>IF($B1367="","",RIGHT($G1367*1000+100+COUNTIF($G$2:$G1367,$G1367),9))</f>
        <v>040205102</v>
      </c>
    </row>
    <row r="1368" spans="1:19" ht="18" customHeight="1" x14ac:dyDescent="0.55000000000000004">
      <c r="A1368" t="s">
        <v>1095</v>
      </c>
      <c r="B1368">
        <v>1367</v>
      </c>
      <c r="C1368" t="s">
        <v>6536</v>
      </c>
      <c r="D1368" t="s">
        <v>6537</v>
      </c>
      <c r="E1368">
        <v>2</v>
      </c>
      <c r="F1368" t="s">
        <v>181</v>
      </c>
      <c r="G1368">
        <v>20040124</v>
      </c>
      <c r="H1368" t="s">
        <v>6538</v>
      </c>
      <c r="I1368" t="s">
        <v>6539</v>
      </c>
      <c r="J1368" t="s">
        <v>1364</v>
      </c>
      <c r="K1368" t="s">
        <v>72</v>
      </c>
      <c r="M1368" s="32">
        <f>IFERROR(IF($B1368="","",INDEX(所属情報!$E:$E,MATCH($A1368,所属情報!$A:$A,0))),"")</f>
        <v>492355</v>
      </c>
      <c r="N1368" s="175" t="str">
        <f t="shared" si="63"/>
        <v>國谷　和飛 (2)</v>
      </c>
      <c r="O1368" s="32" t="str">
        <f t="shared" si="64"/>
        <v>ｸﾆﾀﾆ ｶｽﾞﾄ</v>
      </c>
      <c r="P1368" s="175" t="str">
        <f t="shared" si="65"/>
        <v>KUNITANI Kazuto (04)</v>
      </c>
      <c r="Q1368" s="175" t="str">
        <f>IFERROR(IF($F1368="","",INDEX(リスト!$AL:$AL,MATCH($F1368,リスト!$AK:$AK,0))),"")</f>
        <v>29</v>
      </c>
      <c r="R1368" s="32" t="str">
        <f>IFERROR(IF($K1368="","",INDEX(リスト!$AO:$AO,MATCH($K1368,リスト!$AN:$AN,0))),"")</f>
        <v>JPN</v>
      </c>
      <c r="S1368" s="32" t="str">
        <f>IF($B1368="","",RIGHT($G1368*1000+100+COUNTIF($G$2:$G1368,$G1368),9))</f>
        <v>040124102</v>
      </c>
    </row>
    <row r="1369" spans="1:19" ht="18" customHeight="1" x14ac:dyDescent="0.55000000000000004">
      <c r="A1369" t="s">
        <v>1095</v>
      </c>
      <c r="B1369">
        <v>1368</v>
      </c>
      <c r="C1369" t="s">
        <v>6540</v>
      </c>
      <c r="D1369" t="s">
        <v>6541</v>
      </c>
      <c r="E1369">
        <v>2</v>
      </c>
      <c r="F1369" t="s">
        <v>173</v>
      </c>
      <c r="G1369">
        <v>20030910</v>
      </c>
      <c r="H1369" t="s">
        <v>6542</v>
      </c>
      <c r="I1369" t="s">
        <v>6543</v>
      </c>
      <c r="J1369" t="s">
        <v>1217</v>
      </c>
      <c r="K1369" t="s">
        <v>72</v>
      </c>
      <c r="M1369" s="32">
        <f>IFERROR(IF($B1369="","",INDEX(所属情報!$E:$E,MATCH($A1369,所属情報!$A:$A,0))),"")</f>
        <v>492355</v>
      </c>
      <c r="N1369" s="175" t="str">
        <f t="shared" si="63"/>
        <v>陶　康平 (2)</v>
      </c>
      <c r="O1369" s="32" t="str">
        <f t="shared" si="64"/>
        <v>ｽｴ ｺｳﾍｲ</v>
      </c>
      <c r="P1369" s="175" t="str">
        <f t="shared" si="65"/>
        <v>SUE Kohei (03)</v>
      </c>
      <c r="Q1369" s="175" t="str">
        <f>IFERROR(IF($F1369="","",INDEX(リスト!$AL:$AL,MATCH($F1369,リスト!$AK:$AK,0))),"")</f>
        <v>27</v>
      </c>
      <c r="R1369" s="32" t="str">
        <f>IFERROR(IF($K1369="","",INDEX(リスト!$AO:$AO,MATCH($K1369,リスト!$AN:$AN,0))),"")</f>
        <v>JPN</v>
      </c>
      <c r="S1369" s="32" t="str">
        <f>IF($B1369="","",RIGHT($G1369*1000+100+COUNTIF($G$2:$G1369,$G1369),9))</f>
        <v>030910103</v>
      </c>
    </row>
    <row r="1370" spans="1:19" ht="18" customHeight="1" x14ac:dyDescent="0.55000000000000004">
      <c r="A1370" t="s">
        <v>1095</v>
      </c>
      <c r="B1370">
        <v>1369</v>
      </c>
      <c r="C1370" t="s">
        <v>6544</v>
      </c>
      <c r="D1370" t="s">
        <v>6545</v>
      </c>
      <c r="E1370">
        <v>2</v>
      </c>
      <c r="F1370" t="s">
        <v>173</v>
      </c>
      <c r="G1370">
        <v>20030807</v>
      </c>
      <c r="H1370" t="s">
        <v>6546</v>
      </c>
      <c r="I1370" t="s">
        <v>1617</v>
      </c>
      <c r="J1370" t="s">
        <v>1810</v>
      </c>
      <c r="K1370" t="s">
        <v>72</v>
      </c>
      <c r="M1370" s="32">
        <f>IFERROR(IF($B1370="","",INDEX(所属情報!$E:$E,MATCH($A1370,所属情報!$A:$A,0))),"")</f>
        <v>492355</v>
      </c>
      <c r="N1370" s="175" t="str">
        <f t="shared" si="63"/>
        <v>高橋　正汰 (2)</v>
      </c>
      <c r="O1370" s="32" t="str">
        <f t="shared" si="64"/>
        <v>ﾀｶﾊｼ ｼｮｳﾀ</v>
      </c>
      <c r="P1370" s="175" t="str">
        <f t="shared" si="65"/>
        <v>TAKAHASHI Shota (03)</v>
      </c>
      <c r="Q1370" s="175" t="str">
        <f>IFERROR(IF($F1370="","",INDEX(リスト!$AL:$AL,MATCH($F1370,リスト!$AK:$AK,0))),"")</f>
        <v>27</v>
      </c>
      <c r="R1370" s="32" t="str">
        <f>IFERROR(IF($K1370="","",INDEX(リスト!$AO:$AO,MATCH($K1370,リスト!$AN:$AN,0))),"")</f>
        <v>JPN</v>
      </c>
      <c r="S1370" s="32" t="str">
        <f>IF($B1370="","",RIGHT($G1370*1000+100+COUNTIF($G$2:$G1370,$G1370),9))</f>
        <v>030807102</v>
      </c>
    </row>
    <row r="1371" spans="1:19" ht="18" customHeight="1" x14ac:dyDescent="0.55000000000000004">
      <c r="A1371" t="s">
        <v>1095</v>
      </c>
      <c r="B1371">
        <v>1370</v>
      </c>
      <c r="C1371" t="s">
        <v>6547</v>
      </c>
      <c r="D1371" t="s">
        <v>6548</v>
      </c>
      <c r="E1371">
        <v>2</v>
      </c>
      <c r="F1371" t="s">
        <v>173</v>
      </c>
      <c r="G1371">
        <v>20040104</v>
      </c>
      <c r="H1371" t="s">
        <v>6549</v>
      </c>
      <c r="I1371" t="s">
        <v>1311</v>
      </c>
      <c r="J1371" t="s">
        <v>5451</v>
      </c>
      <c r="K1371" t="s">
        <v>72</v>
      </c>
      <c r="M1371" s="32">
        <f>IFERROR(IF($B1371="","",INDEX(所属情報!$E:$E,MATCH($A1371,所属情報!$A:$A,0))),"")</f>
        <v>492355</v>
      </c>
      <c r="N1371" s="175" t="str">
        <f t="shared" si="63"/>
        <v>竹内　優作 (2)</v>
      </c>
      <c r="O1371" s="32" t="str">
        <f t="shared" si="64"/>
        <v>ﾀｹｳﾁ ﾕｳｻｸ</v>
      </c>
      <c r="P1371" s="175" t="str">
        <f t="shared" si="65"/>
        <v>TAKEUCHI Yusaku (04)</v>
      </c>
      <c r="Q1371" s="175" t="str">
        <f>IFERROR(IF($F1371="","",INDEX(リスト!$AL:$AL,MATCH($F1371,リスト!$AK:$AK,0))),"")</f>
        <v>27</v>
      </c>
      <c r="R1371" s="32" t="str">
        <f>IFERROR(IF($K1371="","",INDEX(リスト!$AO:$AO,MATCH($K1371,リスト!$AN:$AN,0))),"")</f>
        <v>JPN</v>
      </c>
      <c r="S1371" s="32" t="str">
        <f>IF($B1371="","",RIGHT($G1371*1000+100+COUNTIF($G$2:$G1371,$G1371),9))</f>
        <v>040104101</v>
      </c>
    </row>
    <row r="1372" spans="1:19" ht="18" customHeight="1" x14ac:dyDescent="0.55000000000000004">
      <c r="A1372" t="s">
        <v>1095</v>
      </c>
      <c r="B1372">
        <v>1371</v>
      </c>
      <c r="C1372" t="s">
        <v>6550</v>
      </c>
      <c r="D1372" t="s">
        <v>6551</v>
      </c>
      <c r="E1372">
        <v>2</v>
      </c>
      <c r="F1372" t="s">
        <v>173</v>
      </c>
      <c r="G1372">
        <v>20030814</v>
      </c>
      <c r="H1372" t="s">
        <v>6552</v>
      </c>
      <c r="I1372" t="s">
        <v>1222</v>
      </c>
      <c r="J1372" t="s">
        <v>4388</v>
      </c>
      <c r="K1372" t="s">
        <v>72</v>
      </c>
      <c r="M1372" s="32">
        <f>IFERROR(IF($B1372="","",INDEX(所属情報!$E:$E,MATCH($A1372,所属情報!$A:$A,0))),"")</f>
        <v>492355</v>
      </c>
      <c r="N1372" s="175" t="str">
        <f t="shared" si="63"/>
        <v>田中　裕一郎 (2)</v>
      </c>
      <c r="O1372" s="32" t="str">
        <f t="shared" si="64"/>
        <v>ﾀﾅｶ ﾕｳｲﾁﾛｳ</v>
      </c>
      <c r="P1372" s="175" t="str">
        <f t="shared" si="65"/>
        <v>TANAKA Yuichiro (03)</v>
      </c>
      <c r="Q1372" s="175" t="str">
        <f>IFERROR(IF($F1372="","",INDEX(リスト!$AL:$AL,MATCH($F1372,リスト!$AK:$AK,0))),"")</f>
        <v>27</v>
      </c>
      <c r="R1372" s="32" t="str">
        <f>IFERROR(IF($K1372="","",INDEX(リスト!$AO:$AO,MATCH($K1372,リスト!$AN:$AN,0))),"")</f>
        <v>JPN</v>
      </c>
      <c r="S1372" s="32" t="str">
        <f>IF($B1372="","",RIGHT($G1372*1000+100+COUNTIF($G$2:$G1372,$G1372),9))</f>
        <v>030814101</v>
      </c>
    </row>
    <row r="1373" spans="1:19" ht="18" customHeight="1" x14ac:dyDescent="0.55000000000000004">
      <c r="A1373" t="s">
        <v>1095</v>
      </c>
      <c r="B1373">
        <v>1372</v>
      </c>
      <c r="C1373" t="s">
        <v>6553</v>
      </c>
      <c r="D1373" t="s">
        <v>6554</v>
      </c>
      <c r="E1373">
        <v>2</v>
      </c>
      <c r="F1373" t="s">
        <v>169</v>
      </c>
      <c r="G1373">
        <v>20030803</v>
      </c>
      <c r="H1373" t="s">
        <v>6555</v>
      </c>
      <c r="I1373" t="s">
        <v>6556</v>
      </c>
      <c r="J1373" t="s">
        <v>1921</v>
      </c>
      <c r="K1373" t="s">
        <v>72</v>
      </c>
      <c r="M1373" s="32">
        <f>IFERROR(IF($B1373="","",INDEX(所属情報!$E:$E,MATCH($A1373,所属情報!$A:$A,0))),"")</f>
        <v>492355</v>
      </c>
      <c r="N1373" s="175" t="str">
        <f t="shared" si="63"/>
        <v>飛田　駿星 (2)</v>
      </c>
      <c r="O1373" s="32" t="str">
        <f t="shared" si="64"/>
        <v>ﾄﾋﾞﾀ ﾘｭｳﾄ</v>
      </c>
      <c r="P1373" s="175" t="str">
        <f t="shared" si="65"/>
        <v>TOBITA Ryuto (03)</v>
      </c>
      <c r="Q1373" s="175" t="str">
        <f>IFERROR(IF($F1373="","",INDEX(リスト!$AL:$AL,MATCH($F1373,リスト!$AK:$AK,0))),"")</f>
        <v>26</v>
      </c>
      <c r="R1373" s="32" t="str">
        <f>IFERROR(IF($K1373="","",INDEX(リスト!$AO:$AO,MATCH($K1373,リスト!$AN:$AN,0))),"")</f>
        <v>JPN</v>
      </c>
      <c r="S1373" s="32" t="str">
        <f>IF($B1373="","",RIGHT($G1373*1000+100+COUNTIF($G$2:$G1373,$G1373),9))</f>
        <v>030803103</v>
      </c>
    </row>
    <row r="1374" spans="1:19" ht="18" customHeight="1" x14ac:dyDescent="0.55000000000000004">
      <c r="A1374" t="s">
        <v>1095</v>
      </c>
      <c r="B1374">
        <v>1373</v>
      </c>
      <c r="C1374" t="s">
        <v>6557</v>
      </c>
      <c r="D1374" t="s">
        <v>6558</v>
      </c>
      <c r="E1374">
        <v>2</v>
      </c>
      <c r="F1374" t="s">
        <v>173</v>
      </c>
      <c r="G1374">
        <v>20031117</v>
      </c>
      <c r="H1374" t="s">
        <v>6559</v>
      </c>
      <c r="I1374" t="s">
        <v>1177</v>
      </c>
      <c r="J1374" t="s">
        <v>1207</v>
      </c>
      <c r="K1374" t="s">
        <v>72</v>
      </c>
      <c r="M1374" s="32">
        <f>IFERROR(IF($B1374="","",INDEX(所属情報!$E:$E,MATCH($A1374,所属情報!$A:$A,0))),"")</f>
        <v>492355</v>
      </c>
      <c r="N1374" s="175" t="str">
        <f t="shared" si="63"/>
        <v>濵田　竜宜 (2)</v>
      </c>
      <c r="O1374" s="32" t="str">
        <f t="shared" si="64"/>
        <v>ﾊﾏﾀﾞ ﾘｭｳｷ</v>
      </c>
      <c r="P1374" s="175" t="str">
        <f t="shared" si="65"/>
        <v>HAMADA Ryuki (03)</v>
      </c>
      <c r="Q1374" s="175" t="str">
        <f>IFERROR(IF($F1374="","",INDEX(リスト!$AL:$AL,MATCH($F1374,リスト!$AK:$AK,0))),"")</f>
        <v>27</v>
      </c>
      <c r="R1374" s="32" t="str">
        <f>IFERROR(IF($K1374="","",INDEX(リスト!$AO:$AO,MATCH($K1374,リスト!$AN:$AN,0))),"")</f>
        <v>JPN</v>
      </c>
      <c r="S1374" s="32" t="str">
        <f>IF($B1374="","",RIGHT($G1374*1000+100+COUNTIF($G$2:$G1374,$G1374),9))</f>
        <v>031117102</v>
      </c>
    </row>
    <row r="1375" spans="1:19" ht="18" customHeight="1" x14ac:dyDescent="0.55000000000000004">
      <c r="A1375" t="s">
        <v>1095</v>
      </c>
      <c r="B1375">
        <v>1374</v>
      </c>
      <c r="C1375" t="s">
        <v>6560</v>
      </c>
      <c r="D1375" t="s">
        <v>6561</v>
      </c>
      <c r="E1375">
        <v>2</v>
      </c>
      <c r="F1375" t="s">
        <v>173</v>
      </c>
      <c r="G1375">
        <v>20030607</v>
      </c>
      <c r="H1375" t="s">
        <v>6562</v>
      </c>
      <c r="I1375" t="s">
        <v>3340</v>
      </c>
      <c r="J1375" t="s">
        <v>5512</v>
      </c>
      <c r="K1375" t="s">
        <v>72</v>
      </c>
      <c r="M1375" s="32">
        <f>IFERROR(IF($B1375="","",INDEX(所属情報!$E:$E,MATCH($A1375,所属情報!$A:$A,0))),"")</f>
        <v>492355</v>
      </c>
      <c r="N1375" s="175" t="str">
        <f t="shared" si="63"/>
        <v>前田　斎心 (2)</v>
      </c>
      <c r="O1375" s="32" t="str">
        <f t="shared" si="64"/>
        <v>ﾏｴﾀﾞ ｲｯｼﾝ</v>
      </c>
      <c r="P1375" s="175" t="str">
        <f t="shared" si="65"/>
        <v>MAEDA Isshin (03)</v>
      </c>
      <c r="Q1375" s="175" t="str">
        <f>IFERROR(IF($F1375="","",INDEX(リスト!$AL:$AL,MATCH($F1375,リスト!$AK:$AK,0))),"")</f>
        <v>27</v>
      </c>
      <c r="R1375" s="32" t="str">
        <f>IFERROR(IF($K1375="","",INDEX(リスト!$AO:$AO,MATCH($K1375,リスト!$AN:$AN,0))),"")</f>
        <v>JPN</v>
      </c>
      <c r="S1375" s="32" t="str">
        <f>IF($B1375="","",RIGHT($G1375*1000+100+COUNTIF($G$2:$G1375,$G1375),9))</f>
        <v>030607103</v>
      </c>
    </row>
    <row r="1376" spans="1:19" ht="18" customHeight="1" x14ac:dyDescent="0.55000000000000004">
      <c r="A1376" t="s">
        <v>1095</v>
      </c>
      <c r="B1376">
        <v>1375</v>
      </c>
      <c r="C1376" t="s">
        <v>6563</v>
      </c>
      <c r="D1376" t="s">
        <v>6564</v>
      </c>
      <c r="E1376">
        <v>2</v>
      </c>
      <c r="F1376" t="s">
        <v>173</v>
      </c>
      <c r="G1376">
        <v>20030618</v>
      </c>
      <c r="H1376" t="s">
        <v>6565</v>
      </c>
      <c r="I1376" t="s">
        <v>6227</v>
      </c>
      <c r="J1376" t="s">
        <v>1563</v>
      </c>
      <c r="K1376" t="s">
        <v>72</v>
      </c>
      <c r="M1376" s="32">
        <f>IFERROR(IF($B1376="","",INDEX(所属情報!$E:$E,MATCH($A1376,所属情報!$A:$A,0))),"")</f>
        <v>492355</v>
      </c>
      <c r="N1376" s="175" t="str">
        <f t="shared" si="63"/>
        <v>宮田　成輝 (2)</v>
      </c>
      <c r="O1376" s="32" t="str">
        <f t="shared" si="64"/>
        <v>ﾐﾔﾀ ﾅﾙｷ</v>
      </c>
      <c r="P1376" s="175" t="str">
        <f t="shared" si="65"/>
        <v>MIYATA Naruki (03)</v>
      </c>
      <c r="Q1376" s="175" t="str">
        <f>IFERROR(IF($F1376="","",INDEX(リスト!$AL:$AL,MATCH($F1376,リスト!$AK:$AK,0))),"")</f>
        <v>27</v>
      </c>
      <c r="R1376" s="32" t="str">
        <f>IFERROR(IF($K1376="","",INDEX(リスト!$AO:$AO,MATCH($K1376,リスト!$AN:$AN,0))),"")</f>
        <v>JPN</v>
      </c>
      <c r="S1376" s="32" t="str">
        <f>IF($B1376="","",RIGHT($G1376*1000+100+COUNTIF($G$2:$G1376,$G1376),9))</f>
        <v>030618104</v>
      </c>
    </row>
    <row r="1377" spans="1:19" ht="18" customHeight="1" x14ac:dyDescent="0.55000000000000004">
      <c r="A1377" t="s">
        <v>1095</v>
      </c>
      <c r="B1377">
        <v>1376</v>
      </c>
      <c r="C1377" t="s">
        <v>6566</v>
      </c>
      <c r="D1377" t="s">
        <v>6567</v>
      </c>
      <c r="E1377">
        <v>2</v>
      </c>
      <c r="F1377" t="s">
        <v>173</v>
      </c>
      <c r="G1377">
        <v>20031105</v>
      </c>
      <c r="H1377" t="s">
        <v>6568</v>
      </c>
      <c r="I1377" t="s">
        <v>1804</v>
      </c>
      <c r="J1377" t="s">
        <v>4335</v>
      </c>
      <c r="K1377" t="s">
        <v>72</v>
      </c>
      <c r="M1377" s="32">
        <f>IFERROR(IF($B1377="","",INDEX(所属情報!$E:$E,MATCH($A1377,所属情報!$A:$A,0))),"")</f>
        <v>492355</v>
      </c>
      <c r="N1377" s="175" t="str">
        <f t="shared" si="63"/>
        <v>山下　太陽 (2)</v>
      </c>
      <c r="O1377" s="32" t="str">
        <f t="shared" si="64"/>
        <v>ﾔﾏｼﾀ ﾀｲﾖｳ</v>
      </c>
      <c r="P1377" s="175" t="str">
        <f t="shared" si="65"/>
        <v>YAMASHITA Taiyo (03)</v>
      </c>
      <c r="Q1377" s="175" t="str">
        <f>IFERROR(IF($F1377="","",INDEX(リスト!$AL:$AL,MATCH($F1377,リスト!$AK:$AK,0))),"")</f>
        <v>27</v>
      </c>
      <c r="R1377" s="32" t="str">
        <f>IFERROR(IF($K1377="","",INDEX(リスト!$AO:$AO,MATCH($K1377,リスト!$AN:$AN,0))),"")</f>
        <v>JPN</v>
      </c>
      <c r="S1377" s="32" t="str">
        <f>IF($B1377="","",RIGHT($G1377*1000+100+COUNTIF($G$2:$G1377,$G1377),9))</f>
        <v>031105103</v>
      </c>
    </row>
    <row r="1378" spans="1:19" ht="18" customHeight="1" x14ac:dyDescent="0.55000000000000004">
      <c r="A1378" t="s">
        <v>1095</v>
      </c>
      <c r="B1378">
        <v>1377</v>
      </c>
      <c r="C1378" t="s">
        <v>6569</v>
      </c>
      <c r="D1378" t="s">
        <v>6570</v>
      </c>
      <c r="E1378">
        <v>2</v>
      </c>
      <c r="F1378" t="s">
        <v>173</v>
      </c>
      <c r="G1378">
        <v>20040317</v>
      </c>
      <c r="H1378" t="s">
        <v>6571</v>
      </c>
      <c r="I1378" t="s">
        <v>6572</v>
      </c>
      <c r="J1378" t="s">
        <v>1884</v>
      </c>
      <c r="K1378" t="s">
        <v>72</v>
      </c>
      <c r="M1378" s="32">
        <f>IFERROR(IF($B1378="","",INDEX(所属情報!$E:$E,MATCH($A1378,所属情報!$A:$A,0))),"")</f>
        <v>492355</v>
      </c>
      <c r="N1378" s="175" t="str">
        <f t="shared" si="63"/>
        <v>横峰　卓也 (2)</v>
      </c>
      <c r="O1378" s="32" t="str">
        <f t="shared" si="64"/>
        <v>ﾖｺﾐﾈ ﾀｸﾔ</v>
      </c>
      <c r="P1378" s="175" t="str">
        <f t="shared" si="65"/>
        <v>YOKOMINE Takuya (04)</v>
      </c>
      <c r="Q1378" s="175" t="str">
        <f>IFERROR(IF($F1378="","",INDEX(リスト!$AL:$AL,MATCH($F1378,リスト!$AK:$AK,0))),"")</f>
        <v>27</v>
      </c>
      <c r="R1378" s="32" t="str">
        <f>IFERROR(IF($K1378="","",INDEX(リスト!$AO:$AO,MATCH($K1378,リスト!$AN:$AN,0))),"")</f>
        <v>JPN</v>
      </c>
      <c r="S1378" s="32" t="str">
        <f>IF($B1378="","",RIGHT($G1378*1000+100+COUNTIF($G$2:$G1378,$G1378),9))</f>
        <v>040317101</v>
      </c>
    </row>
    <row r="1379" spans="1:19" ht="18" customHeight="1" x14ac:dyDescent="0.55000000000000004">
      <c r="A1379" t="s">
        <v>1095</v>
      </c>
      <c r="B1379">
        <v>1378</v>
      </c>
      <c r="C1379" t="s">
        <v>6573</v>
      </c>
      <c r="D1379" t="s">
        <v>6574</v>
      </c>
      <c r="E1379">
        <v>2</v>
      </c>
      <c r="F1379" t="s">
        <v>173</v>
      </c>
      <c r="G1379">
        <v>20030628</v>
      </c>
      <c r="H1379" t="s">
        <v>6575</v>
      </c>
      <c r="I1379" t="s">
        <v>6576</v>
      </c>
      <c r="J1379" t="s">
        <v>1853</v>
      </c>
      <c r="K1379" t="s">
        <v>72</v>
      </c>
      <c r="M1379" s="32">
        <f>IFERROR(IF($B1379="","",INDEX(所属情報!$E:$E,MATCH($A1379,所属情報!$A:$A,0))),"")</f>
        <v>492355</v>
      </c>
      <c r="N1379" s="175" t="str">
        <f t="shared" si="63"/>
        <v>大谷　光希 (2)</v>
      </c>
      <c r="O1379" s="32" t="str">
        <f t="shared" si="64"/>
        <v>ｵｵﾀﾆ ｺｳｷ</v>
      </c>
      <c r="P1379" s="175" t="str">
        <f t="shared" si="65"/>
        <v>OTANI Koki (03)</v>
      </c>
      <c r="Q1379" s="175" t="str">
        <f>IFERROR(IF($F1379="","",INDEX(リスト!$AL:$AL,MATCH($F1379,リスト!$AK:$AK,0))),"")</f>
        <v>27</v>
      </c>
      <c r="R1379" s="32" t="str">
        <f>IFERROR(IF($K1379="","",INDEX(リスト!$AO:$AO,MATCH($K1379,リスト!$AN:$AN,0))),"")</f>
        <v>JPN</v>
      </c>
      <c r="S1379" s="32" t="str">
        <f>IF($B1379="","",RIGHT($G1379*1000+100+COUNTIF($G$2:$G1379,$G1379),9))</f>
        <v>030628102</v>
      </c>
    </row>
    <row r="1380" spans="1:19" ht="18" customHeight="1" x14ac:dyDescent="0.55000000000000004">
      <c r="A1380" t="s">
        <v>1095</v>
      </c>
      <c r="B1380">
        <v>1379</v>
      </c>
      <c r="C1380" t="s">
        <v>6577</v>
      </c>
      <c r="D1380" t="s">
        <v>6578</v>
      </c>
      <c r="E1380">
        <v>2</v>
      </c>
      <c r="F1380" t="s">
        <v>181</v>
      </c>
      <c r="G1380">
        <v>20031015</v>
      </c>
      <c r="H1380" t="s">
        <v>6579</v>
      </c>
      <c r="I1380" t="s">
        <v>1713</v>
      </c>
      <c r="J1380" t="s">
        <v>1737</v>
      </c>
      <c r="K1380" t="s">
        <v>72</v>
      </c>
      <c r="M1380" s="32">
        <f>IFERROR(IF($B1380="","",INDEX(所属情報!$E:$E,MATCH($A1380,所属情報!$A:$A,0))),"")</f>
        <v>492355</v>
      </c>
      <c r="N1380" s="175" t="str">
        <f t="shared" si="63"/>
        <v>仲西　壱馬 (2)</v>
      </c>
      <c r="O1380" s="32" t="str">
        <f t="shared" si="64"/>
        <v>ﾅｶﾆｼ ｶｽﾞﾏ</v>
      </c>
      <c r="P1380" s="175" t="str">
        <f t="shared" si="65"/>
        <v>NAKANISHI Kazuma (03)</v>
      </c>
      <c r="Q1380" s="175" t="str">
        <f>IFERROR(IF($F1380="","",INDEX(リスト!$AL:$AL,MATCH($F1380,リスト!$AK:$AK,0))),"")</f>
        <v>29</v>
      </c>
      <c r="R1380" s="32" t="str">
        <f>IFERROR(IF($K1380="","",INDEX(リスト!$AO:$AO,MATCH($K1380,リスト!$AN:$AN,0))),"")</f>
        <v>JPN</v>
      </c>
      <c r="S1380" s="32" t="str">
        <f>IF($B1380="","",RIGHT($G1380*1000+100+COUNTIF($G$2:$G1380,$G1380),9))</f>
        <v>031015101</v>
      </c>
    </row>
    <row r="1381" spans="1:19" ht="18" customHeight="1" x14ac:dyDescent="0.55000000000000004">
      <c r="A1381" t="s">
        <v>1095</v>
      </c>
      <c r="B1381">
        <v>1380</v>
      </c>
      <c r="C1381" t="s">
        <v>6580</v>
      </c>
      <c r="D1381" t="s">
        <v>6581</v>
      </c>
      <c r="E1381">
        <v>2</v>
      </c>
      <c r="F1381" t="s">
        <v>173</v>
      </c>
      <c r="G1381">
        <v>20030706</v>
      </c>
      <c r="H1381" t="s">
        <v>6582</v>
      </c>
      <c r="I1381" t="s">
        <v>6583</v>
      </c>
      <c r="J1381" t="s">
        <v>4512</v>
      </c>
      <c r="K1381" t="s">
        <v>72</v>
      </c>
      <c r="M1381" s="32">
        <f>IFERROR(IF($B1381="","",INDEX(所属情報!$E:$E,MATCH($A1381,所属情報!$A:$A,0))),"")</f>
        <v>492355</v>
      </c>
      <c r="N1381" s="175" t="str">
        <f t="shared" si="63"/>
        <v>毛塚　貴雅 (2)</v>
      </c>
      <c r="O1381" s="32" t="str">
        <f t="shared" si="64"/>
        <v>ｹﾂﾞｶ ﾀｶﾏｻ</v>
      </c>
      <c r="P1381" s="175" t="str">
        <f t="shared" si="65"/>
        <v>KEZUKA Takamasa (03)</v>
      </c>
      <c r="Q1381" s="175" t="str">
        <f>IFERROR(IF($F1381="","",INDEX(リスト!$AL:$AL,MATCH($F1381,リスト!$AK:$AK,0))),"")</f>
        <v>27</v>
      </c>
      <c r="R1381" s="32" t="str">
        <f>IFERROR(IF($K1381="","",INDEX(リスト!$AO:$AO,MATCH($K1381,リスト!$AN:$AN,0))),"")</f>
        <v>JPN</v>
      </c>
      <c r="S1381" s="32" t="str">
        <f>IF($B1381="","",RIGHT($G1381*1000+100+COUNTIF($G$2:$G1381,$G1381),9))</f>
        <v>030706102</v>
      </c>
    </row>
    <row r="1382" spans="1:19" ht="18" customHeight="1" x14ac:dyDescent="0.55000000000000004">
      <c r="A1382" t="s">
        <v>1095</v>
      </c>
      <c r="B1382">
        <v>1381</v>
      </c>
      <c r="C1382" t="s">
        <v>6584</v>
      </c>
      <c r="D1382" t="s">
        <v>6585</v>
      </c>
      <c r="E1382">
        <v>2</v>
      </c>
      <c r="F1382" t="s">
        <v>169</v>
      </c>
      <c r="G1382">
        <v>20031117</v>
      </c>
      <c r="H1382" t="s">
        <v>6586</v>
      </c>
      <c r="I1382" t="s">
        <v>6587</v>
      </c>
      <c r="J1382" t="s">
        <v>5908</v>
      </c>
      <c r="K1382" t="s">
        <v>72</v>
      </c>
      <c r="M1382" s="32">
        <f>IFERROR(IF($B1382="","",INDEX(所属情報!$E:$E,MATCH($A1382,所属情報!$A:$A,0))),"")</f>
        <v>492355</v>
      </c>
      <c r="N1382" s="175" t="str">
        <f t="shared" si="63"/>
        <v>尾松　祐治 (2)</v>
      </c>
      <c r="O1382" s="32" t="str">
        <f t="shared" si="64"/>
        <v>ｵﾏﾂ ﾕｳｼﾞ</v>
      </c>
      <c r="P1382" s="175" t="str">
        <f t="shared" si="65"/>
        <v>OMATSU Yuji (03)</v>
      </c>
      <c r="Q1382" s="175" t="str">
        <f>IFERROR(IF($F1382="","",INDEX(リスト!$AL:$AL,MATCH($F1382,リスト!$AK:$AK,0))),"")</f>
        <v>26</v>
      </c>
      <c r="R1382" s="32" t="str">
        <f>IFERROR(IF($K1382="","",INDEX(リスト!$AO:$AO,MATCH($K1382,リスト!$AN:$AN,0))),"")</f>
        <v>JPN</v>
      </c>
      <c r="S1382" s="32" t="str">
        <f>IF($B1382="","",RIGHT($G1382*1000+100+COUNTIF($G$2:$G1382,$G1382),9))</f>
        <v>031117103</v>
      </c>
    </row>
    <row r="1383" spans="1:19" ht="18" customHeight="1" x14ac:dyDescent="0.55000000000000004">
      <c r="A1383" t="s">
        <v>1095</v>
      </c>
      <c r="B1383">
        <v>1382</v>
      </c>
      <c r="C1383" t="s">
        <v>6588</v>
      </c>
      <c r="D1383" t="s">
        <v>6589</v>
      </c>
      <c r="E1383">
        <v>2</v>
      </c>
      <c r="F1383" t="s">
        <v>173</v>
      </c>
      <c r="G1383">
        <v>20031202</v>
      </c>
      <c r="H1383" t="s">
        <v>6590</v>
      </c>
      <c r="I1383" t="s">
        <v>6591</v>
      </c>
      <c r="J1383" t="s">
        <v>5908</v>
      </c>
      <c r="K1383" t="s">
        <v>72</v>
      </c>
      <c r="M1383" s="32">
        <f>IFERROR(IF($B1383="","",INDEX(所属情報!$E:$E,MATCH($A1383,所属情報!$A:$A,0))),"")</f>
        <v>492355</v>
      </c>
      <c r="N1383" s="175" t="str">
        <f t="shared" si="63"/>
        <v>北本　雄士 (2)</v>
      </c>
      <c r="O1383" s="32" t="str">
        <f t="shared" si="64"/>
        <v>ｷﾀﾓﾄ ﾕｳｼﾞ</v>
      </c>
      <c r="P1383" s="175" t="str">
        <f t="shared" si="65"/>
        <v>KITAMOTO Yuji (03)</v>
      </c>
      <c r="Q1383" s="175" t="str">
        <f>IFERROR(IF($F1383="","",INDEX(リスト!$AL:$AL,MATCH($F1383,リスト!$AK:$AK,0))),"")</f>
        <v>27</v>
      </c>
      <c r="R1383" s="32" t="str">
        <f>IFERROR(IF($K1383="","",INDEX(リスト!$AO:$AO,MATCH($K1383,リスト!$AN:$AN,0))),"")</f>
        <v>JPN</v>
      </c>
      <c r="S1383" s="32" t="str">
        <f>IF($B1383="","",RIGHT($G1383*1000+100+COUNTIF($G$2:$G1383,$G1383),9))</f>
        <v>031202103</v>
      </c>
    </row>
    <row r="1384" spans="1:19" ht="18" customHeight="1" x14ac:dyDescent="0.55000000000000004">
      <c r="A1384" t="s">
        <v>1095</v>
      </c>
      <c r="B1384">
        <v>1383</v>
      </c>
      <c r="C1384" t="s">
        <v>6592</v>
      </c>
      <c r="D1384" t="s">
        <v>6593</v>
      </c>
      <c r="E1384">
        <v>2</v>
      </c>
      <c r="F1384" t="s">
        <v>173</v>
      </c>
      <c r="G1384">
        <v>20030403</v>
      </c>
      <c r="H1384" t="s">
        <v>6594</v>
      </c>
      <c r="I1384" t="s">
        <v>3657</v>
      </c>
      <c r="J1384" t="s">
        <v>3332</v>
      </c>
      <c r="K1384" t="s">
        <v>72</v>
      </c>
      <c r="M1384" s="32">
        <f>IFERROR(IF($B1384="","",INDEX(所属情報!$E:$E,MATCH($A1384,所属情報!$A:$A,0))),"")</f>
        <v>492355</v>
      </c>
      <c r="N1384" s="175" t="str">
        <f t="shared" si="63"/>
        <v>植田　絢慎 (2)</v>
      </c>
      <c r="O1384" s="32" t="str">
        <f t="shared" si="64"/>
        <v>ｳｴﾀﾞ ｹﾝｼﾝ</v>
      </c>
      <c r="P1384" s="175" t="str">
        <f t="shared" si="65"/>
        <v>UEDA Kenshin (03)</v>
      </c>
      <c r="Q1384" s="175" t="str">
        <f>IFERROR(IF($F1384="","",INDEX(リスト!$AL:$AL,MATCH($F1384,リスト!$AK:$AK,0))),"")</f>
        <v>27</v>
      </c>
      <c r="R1384" s="32" t="str">
        <f>IFERROR(IF($K1384="","",INDEX(リスト!$AO:$AO,MATCH($K1384,リスト!$AN:$AN,0))),"")</f>
        <v>JPN</v>
      </c>
      <c r="S1384" s="32" t="str">
        <f>IF($B1384="","",RIGHT($G1384*1000+100+COUNTIF($G$2:$G1384,$G1384),9))</f>
        <v>030403103</v>
      </c>
    </row>
    <row r="1385" spans="1:19" ht="18" customHeight="1" x14ac:dyDescent="0.55000000000000004">
      <c r="A1385" t="s">
        <v>1095</v>
      </c>
      <c r="B1385">
        <v>1384</v>
      </c>
      <c r="C1385" t="s">
        <v>6595</v>
      </c>
      <c r="D1385" t="s">
        <v>6596</v>
      </c>
      <c r="E1385">
        <v>2</v>
      </c>
      <c r="F1385" t="s">
        <v>173</v>
      </c>
      <c r="G1385">
        <v>20031028</v>
      </c>
      <c r="H1385" t="s">
        <v>6597</v>
      </c>
      <c r="I1385" t="s">
        <v>2145</v>
      </c>
      <c r="J1385" t="s">
        <v>6598</v>
      </c>
      <c r="K1385" t="s">
        <v>72</v>
      </c>
      <c r="M1385" s="32">
        <f>IFERROR(IF($B1385="","",INDEX(所属情報!$E:$E,MATCH($A1385,所属情報!$A:$A,0))),"")</f>
        <v>492355</v>
      </c>
      <c r="N1385" s="175" t="str">
        <f t="shared" si="63"/>
        <v>伊藤　茜哉 (2)</v>
      </c>
      <c r="O1385" s="32" t="str">
        <f t="shared" si="64"/>
        <v>ｲﾄｳ ｾﾝﾔ</v>
      </c>
      <c r="P1385" s="175" t="str">
        <f t="shared" si="65"/>
        <v>ITO Senya (03)</v>
      </c>
      <c r="Q1385" s="175" t="str">
        <f>IFERROR(IF($F1385="","",INDEX(リスト!$AL:$AL,MATCH($F1385,リスト!$AK:$AK,0))),"")</f>
        <v>27</v>
      </c>
      <c r="R1385" s="32" t="str">
        <f>IFERROR(IF($K1385="","",INDEX(リスト!$AO:$AO,MATCH($K1385,リスト!$AN:$AN,0))),"")</f>
        <v>JPN</v>
      </c>
      <c r="S1385" s="32" t="str">
        <f>IF($B1385="","",RIGHT($G1385*1000+100+COUNTIF($G$2:$G1385,$G1385),9))</f>
        <v>031028103</v>
      </c>
    </row>
    <row r="1386" spans="1:19" ht="18" customHeight="1" x14ac:dyDescent="0.55000000000000004">
      <c r="A1386" t="s">
        <v>1095</v>
      </c>
      <c r="B1386">
        <v>1385</v>
      </c>
      <c r="C1386" t="s">
        <v>6599</v>
      </c>
      <c r="D1386" t="s">
        <v>6600</v>
      </c>
      <c r="E1386">
        <v>2</v>
      </c>
      <c r="F1386" t="s">
        <v>169</v>
      </c>
      <c r="G1386">
        <v>20030529</v>
      </c>
      <c r="H1386" t="s">
        <v>6601</v>
      </c>
      <c r="I1386" t="s">
        <v>6602</v>
      </c>
      <c r="J1386" t="s">
        <v>1485</v>
      </c>
      <c r="K1386" t="s">
        <v>72</v>
      </c>
      <c r="M1386" s="32">
        <f>IFERROR(IF($B1386="","",INDEX(所属情報!$E:$E,MATCH($A1386,所属情報!$A:$A,0))),"")</f>
        <v>492355</v>
      </c>
      <c r="N1386" s="175" t="str">
        <f t="shared" si="63"/>
        <v>広瀬　裕大 (2)</v>
      </c>
      <c r="O1386" s="32" t="str">
        <f t="shared" si="64"/>
        <v>ﾋﾛｾ ﾕｳﾀ</v>
      </c>
      <c r="P1386" s="175" t="str">
        <f t="shared" si="65"/>
        <v>HIROSE Yuta (03)</v>
      </c>
      <c r="Q1386" s="175" t="str">
        <f>IFERROR(IF($F1386="","",INDEX(リスト!$AL:$AL,MATCH($F1386,リスト!$AK:$AK,0))),"")</f>
        <v>26</v>
      </c>
      <c r="R1386" s="32" t="str">
        <f>IFERROR(IF($K1386="","",INDEX(リスト!$AO:$AO,MATCH($K1386,リスト!$AN:$AN,0))),"")</f>
        <v>JPN</v>
      </c>
      <c r="S1386" s="32" t="str">
        <f>IF($B1386="","",RIGHT($G1386*1000+100+COUNTIF($G$2:$G1386,$G1386),9))</f>
        <v>030529101</v>
      </c>
    </row>
    <row r="1387" spans="1:19" ht="18" customHeight="1" x14ac:dyDescent="0.55000000000000004">
      <c r="A1387" t="s">
        <v>1095</v>
      </c>
      <c r="B1387">
        <v>1386</v>
      </c>
      <c r="C1387" t="s">
        <v>6603</v>
      </c>
      <c r="D1387" t="s">
        <v>6604</v>
      </c>
      <c r="E1387">
        <v>1</v>
      </c>
      <c r="F1387" t="s">
        <v>173</v>
      </c>
      <c r="G1387">
        <v>20040812</v>
      </c>
      <c r="H1387" t="s">
        <v>6605</v>
      </c>
      <c r="I1387" t="s">
        <v>6606</v>
      </c>
      <c r="J1387" t="s">
        <v>6607</v>
      </c>
      <c r="K1387" t="s">
        <v>72</v>
      </c>
      <c r="M1387" s="32">
        <f>IFERROR(IF($B1387="","",INDEX(所属情報!$E:$E,MATCH($A1387,所属情報!$A:$A,0))),"")</f>
        <v>492355</v>
      </c>
      <c r="N1387" s="175" t="str">
        <f t="shared" si="63"/>
        <v>井口　士心 (1)</v>
      </c>
      <c r="O1387" s="32" t="str">
        <f t="shared" si="64"/>
        <v>ｲｸﾞﾁ ﾔﾏﾄ</v>
      </c>
      <c r="P1387" s="175" t="str">
        <f t="shared" si="65"/>
        <v>IGUCHI Yamato (04)</v>
      </c>
      <c r="Q1387" s="175" t="str">
        <f>IFERROR(IF($F1387="","",INDEX(リスト!$AL:$AL,MATCH($F1387,リスト!$AK:$AK,0))),"")</f>
        <v>27</v>
      </c>
      <c r="R1387" s="32" t="str">
        <f>IFERROR(IF($K1387="","",INDEX(リスト!$AO:$AO,MATCH($K1387,リスト!$AN:$AN,0))),"")</f>
        <v>JPN</v>
      </c>
      <c r="S1387" s="32" t="str">
        <f>IF($B1387="","",RIGHT($G1387*1000+100+COUNTIF($G$2:$G1387,$G1387),9))</f>
        <v>040812101</v>
      </c>
    </row>
    <row r="1388" spans="1:19" ht="18" customHeight="1" x14ac:dyDescent="0.55000000000000004">
      <c r="A1388" t="s">
        <v>1095</v>
      </c>
      <c r="B1388">
        <v>1387</v>
      </c>
      <c r="C1388" t="s">
        <v>6608</v>
      </c>
      <c r="D1388" t="s">
        <v>6609</v>
      </c>
      <c r="E1388">
        <v>1</v>
      </c>
      <c r="F1388" t="s">
        <v>169</v>
      </c>
      <c r="G1388">
        <v>20050311</v>
      </c>
      <c r="H1388" t="s">
        <v>6610</v>
      </c>
      <c r="I1388" t="s">
        <v>1809</v>
      </c>
      <c r="J1388" t="s">
        <v>2179</v>
      </c>
      <c r="K1388" t="s">
        <v>72</v>
      </c>
      <c r="M1388" s="32">
        <f>IFERROR(IF($B1388="","",INDEX(所属情報!$E:$E,MATCH($A1388,所属情報!$A:$A,0))),"")</f>
        <v>492355</v>
      </c>
      <c r="N1388" s="175" t="str">
        <f t="shared" si="63"/>
        <v>泉　佑真 (1)</v>
      </c>
      <c r="O1388" s="32" t="str">
        <f t="shared" si="64"/>
        <v>ｲｽﾞﾐ ﾕｳﾏ</v>
      </c>
      <c r="P1388" s="175" t="str">
        <f t="shared" si="65"/>
        <v>IZUMI Yuma (05)</v>
      </c>
      <c r="Q1388" s="175" t="str">
        <f>IFERROR(IF($F1388="","",INDEX(リスト!$AL:$AL,MATCH($F1388,リスト!$AK:$AK,0))),"")</f>
        <v>26</v>
      </c>
      <c r="R1388" s="32" t="str">
        <f>IFERROR(IF($K1388="","",INDEX(リスト!$AO:$AO,MATCH($K1388,リスト!$AN:$AN,0))),"")</f>
        <v>JPN</v>
      </c>
      <c r="S1388" s="32" t="str">
        <f>IF($B1388="","",RIGHT($G1388*1000+100+COUNTIF($G$2:$G1388,$G1388),9))</f>
        <v>050311102</v>
      </c>
    </row>
    <row r="1389" spans="1:19" ht="18" customHeight="1" x14ac:dyDescent="0.55000000000000004">
      <c r="A1389" t="s">
        <v>1095</v>
      </c>
      <c r="B1389">
        <v>1388</v>
      </c>
      <c r="C1389" t="s">
        <v>6611</v>
      </c>
      <c r="D1389" t="s">
        <v>6612</v>
      </c>
      <c r="E1389">
        <v>1</v>
      </c>
      <c r="F1389" t="s">
        <v>181</v>
      </c>
      <c r="G1389">
        <v>20040604</v>
      </c>
      <c r="H1389" t="s">
        <v>6613</v>
      </c>
      <c r="I1389" t="s">
        <v>2245</v>
      </c>
      <c r="J1389" t="s">
        <v>1889</v>
      </c>
      <c r="K1389" t="s">
        <v>72</v>
      </c>
      <c r="M1389" s="32">
        <f>IFERROR(IF($B1389="","",INDEX(所属情報!$E:$E,MATCH($A1389,所属情報!$A:$A,0))),"")</f>
        <v>492355</v>
      </c>
      <c r="N1389" s="175" t="str">
        <f t="shared" si="63"/>
        <v>岩田　幸大 (1)</v>
      </c>
      <c r="O1389" s="32" t="str">
        <f t="shared" si="64"/>
        <v>ｲﾜﾀ ｺｳﾀﾞｲ</v>
      </c>
      <c r="P1389" s="175" t="str">
        <f t="shared" si="65"/>
        <v>IWATA Kodai (04)</v>
      </c>
      <c r="Q1389" s="175" t="str">
        <f>IFERROR(IF($F1389="","",INDEX(リスト!$AL:$AL,MATCH($F1389,リスト!$AK:$AK,0))),"")</f>
        <v>29</v>
      </c>
      <c r="R1389" s="32" t="str">
        <f>IFERROR(IF($K1389="","",INDEX(リスト!$AO:$AO,MATCH($K1389,リスト!$AN:$AN,0))),"")</f>
        <v>JPN</v>
      </c>
      <c r="S1389" s="32" t="str">
        <f>IF($B1389="","",RIGHT($G1389*1000+100+COUNTIF($G$2:$G1389,$G1389),9))</f>
        <v>040604101</v>
      </c>
    </row>
    <row r="1390" spans="1:19" ht="18" customHeight="1" x14ac:dyDescent="0.55000000000000004">
      <c r="A1390" t="s">
        <v>1095</v>
      </c>
      <c r="B1390">
        <v>1389</v>
      </c>
      <c r="C1390" t="s">
        <v>6614</v>
      </c>
      <c r="D1390" t="s">
        <v>6615</v>
      </c>
      <c r="E1390">
        <v>1</v>
      </c>
      <c r="F1390" t="s">
        <v>173</v>
      </c>
      <c r="G1390">
        <v>20040404</v>
      </c>
      <c r="H1390" t="s">
        <v>6616</v>
      </c>
      <c r="I1390" t="s">
        <v>1567</v>
      </c>
      <c r="J1390" t="s">
        <v>6617</v>
      </c>
      <c r="K1390" t="s">
        <v>72</v>
      </c>
      <c r="M1390" s="32">
        <f>IFERROR(IF($B1390="","",INDEX(所属情報!$E:$E,MATCH($A1390,所属情報!$A:$A,0))),"")</f>
        <v>492355</v>
      </c>
      <c r="N1390" s="175" t="str">
        <f t="shared" si="63"/>
        <v>上野　佑太朗 (1)</v>
      </c>
      <c r="O1390" s="32" t="str">
        <f t="shared" si="64"/>
        <v>ｳｴﾉ ﾕｳﾀﾛｳ</v>
      </c>
      <c r="P1390" s="175" t="str">
        <f t="shared" si="65"/>
        <v>UENO Yutaro (04)</v>
      </c>
      <c r="Q1390" s="175" t="str">
        <f>IFERROR(IF($F1390="","",INDEX(リスト!$AL:$AL,MATCH($F1390,リスト!$AK:$AK,0))),"")</f>
        <v>27</v>
      </c>
      <c r="R1390" s="32" t="str">
        <f>IFERROR(IF($K1390="","",INDEX(リスト!$AO:$AO,MATCH($K1390,リスト!$AN:$AN,0))),"")</f>
        <v>JPN</v>
      </c>
      <c r="S1390" s="32" t="str">
        <f>IF($B1390="","",RIGHT($G1390*1000+100+COUNTIF($G$2:$G1390,$G1390),9))</f>
        <v>040404101</v>
      </c>
    </row>
    <row r="1391" spans="1:19" ht="18" customHeight="1" x14ac:dyDescent="0.55000000000000004">
      <c r="A1391" t="s">
        <v>1095</v>
      </c>
      <c r="B1391">
        <v>1390</v>
      </c>
      <c r="C1391" t="s">
        <v>6618</v>
      </c>
      <c r="D1391" t="s">
        <v>6619</v>
      </c>
      <c r="E1391">
        <v>1</v>
      </c>
      <c r="F1391" t="s">
        <v>169</v>
      </c>
      <c r="G1391">
        <v>20040416</v>
      </c>
      <c r="H1391" t="s">
        <v>6620</v>
      </c>
      <c r="I1391" t="s">
        <v>6621</v>
      </c>
      <c r="J1391" t="s">
        <v>2660</v>
      </c>
      <c r="K1391" t="s">
        <v>72</v>
      </c>
      <c r="M1391" s="32">
        <f>IFERROR(IF($B1391="","",INDEX(所属情報!$E:$E,MATCH($A1391,所属情報!$A:$A,0))),"")</f>
        <v>492355</v>
      </c>
      <c r="N1391" s="175" t="str">
        <f t="shared" si="63"/>
        <v>大狩　伸太郎 (1)</v>
      </c>
      <c r="O1391" s="32" t="str">
        <f t="shared" si="64"/>
        <v>ｵｵｶﾞﾘ ｼﾝﾀﾛｳ</v>
      </c>
      <c r="P1391" s="175" t="str">
        <f t="shared" si="65"/>
        <v>OGARI Shintaro (04)</v>
      </c>
      <c r="Q1391" s="175" t="str">
        <f>IFERROR(IF($F1391="","",INDEX(リスト!$AL:$AL,MATCH($F1391,リスト!$AK:$AK,0))),"")</f>
        <v>26</v>
      </c>
      <c r="R1391" s="32" t="str">
        <f>IFERROR(IF($K1391="","",INDEX(リスト!$AO:$AO,MATCH($K1391,リスト!$AN:$AN,0))),"")</f>
        <v>JPN</v>
      </c>
      <c r="S1391" s="32" t="str">
        <f>IF($B1391="","",RIGHT($G1391*1000+100+COUNTIF($G$2:$G1391,$G1391),9))</f>
        <v>040416102</v>
      </c>
    </row>
    <row r="1392" spans="1:19" ht="18" customHeight="1" x14ac:dyDescent="0.55000000000000004">
      <c r="A1392" t="s">
        <v>1095</v>
      </c>
      <c r="B1392">
        <v>1391</v>
      </c>
      <c r="C1392" t="s">
        <v>6622</v>
      </c>
      <c r="D1392" t="s">
        <v>6623</v>
      </c>
      <c r="E1392">
        <v>1</v>
      </c>
      <c r="F1392" t="s">
        <v>173</v>
      </c>
      <c r="G1392">
        <v>20040618</v>
      </c>
      <c r="H1392" t="s">
        <v>6624</v>
      </c>
      <c r="I1392" t="s">
        <v>1216</v>
      </c>
      <c r="J1392" t="s">
        <v>5451</v>
      </c>
      <c r="K1392" t="s">
        <v>72</v>
      </c>
      <c r="M1392" s="32">
        <f>IFERROR(IF($B1392="","",INDEX(所属情報!$E:$E,MATCH($A1392,所属情報!$A:$A,0))),"")</f>
        <v>492355</v>
      </c>
      <c r="N1392" s="175" t="str">
        <f t="shared" si="63"/>
        <v>岡田　優作 (1)</v>
      </c>
      <c r="O1392" s="32" t="str">
        <f t="shared" si="64"/>
        <v>ｵｶﾀﾞ ﾕｳｻｸ</v>
      </c>
      <c r="P1392" s="175" t="str">
        <f t="shared" si="65"/>
        <v>OKADA Yusaku (04)</v>
      </c>
      <c r="Q1392" s="175" t="str">
        <f>IFERROR(IF($F1392="","",INDEX(リスト!$AL:$AL,MATCH($F1392,リスト!$AK:$AK,0))),"")</f>
        <v>27</v>
      </c>
      <c r="R1392" s="32" t="str">
        <f>IFERROR(IF($K1392="","",INDEX(リスト!$AO:$AO,MATCH($K1392,リスト!$AN:$AN,0))),"")</f>
        <v>JPN</v>
      </c>
      <c r="S1392" s="32" t="str">
        <f>IF($B1392="","",RIGHT($G1392*1000+100+COUNTIF($G$2:$G1392,$G1392),9))</f>
        <v>040618101</v>
      </c>
    </row>
    <row r="1393" spans="1:19" ht="18" customHeight="1" x14ac:dyDescent="0.55000000000000004">
      <c r="A1393" t="s">
        <v>1095</v>
      </c>
      <c r="B1393">
        <v>1392</v>
      </c>
      <c r="C1393" t="s">
        <v>6625</v>
      </c>
      <c r="D1393" t="s">
        <v>6626</v>
      </c>
      <c r="E1393">
        <v>1</v>
      </c>
      <c r="F1393" t="s">
        <v>173</v>
      </c>
      <c r="G1393">
        <v>20040614</v>
      </c>
      <c r="H1393" t="s">
        <v>6627</v>
      </c>
      <c r="I1393" t="s">
        <v>6628</v>
      </c>
      <c r="J1393" t="s">
        <v>3353</v>
      </c>
      <c r="K1393" t="s">
        <v>72</v>
      </c>
      <c r="M1393" s="32">
        <f>IFERROR(IF($B1393="","",INDEX(所属情報!$E:$E,MATCH($A1393,所属情報!$A:$A,0))),"")</f>
        <v>492355</v>
      </c>
      <c r="N1393" s="175" t="str">
        <f t="shared" si="63"/>
        <v>金倉　帆希 (1)</v>
      </c>
      <c r="O1393" s="32" t="str">
        <f t="shared" si="64"/>
        <v>ｶﾅｸﾗ ﾎﾏﾚ</v>
      </c>
      <c r="P1393" s="175" t="str">
        <f t="shared" si="65"/>
        <v>KANAKURA Homare (04)</v>
      </c>
      <c r="Q1393" s="175" t="str">
        <f>IFERROR(IF($F1393="","",INDEX(リスト!$AL:$AL,MATCH($F1393,リスト!$AK:$AK,0))),"")</f>
        <v>27</v>
      </c>
      <c r="R1393" s="32" t="str">
        <f>IFERROR(IF($K1393="","",INDEX(リスト!$AO:$AO,MATCH($K1393,リスト!$AN:$AN,0))),"")</f>
        <v>JPN</v>
      </c>
      <c r="S1393" s="32" t="str">
        <f>IF($B1393="","",RIGHT($G1393*1000+100+COUNTIF($G$2:$G1393,$G1393),9))</f>
        <v>040614101</v>
      </c>
    </row>
    <row r="1394" spans="1:19" ht="18" customHeight="1" x14ac:dyDescent="0.55000000000000004">
      <c r="A1394" t="s">
        <v>1095</v>
      </c>
      <c r="B1394">
        <v>1393</v>
      </c>
      <c r="C1394" t="s">
        <v>6629</v>
      </c>
      <c r="D1394" t="s">
        <v>6630</v>
      </c>
      <c r="E1394">
        <v>1</v>
      </c>
      <c r="F1394" t="s">
        <v>173</v>
      </c>
      <c r="G1394">
        <v>20050209</v>
      </c>
      <c r="H1394" t="s">
        <v>6631</v>
      </c>
      <c r="I1394" t="s">
        <v>1222</v>
      </c>
      <c r="J1394" t="s">
        <v>6632</v>
      </c>
      <c r="K1394" t="s">
        <v>72</v>
      </c>
      <c r="M1394" s="32">
        <f>IFERROR(IF($B1394="","",INDEX(所属情報!$E:$E,MATCH($A1394,所属情報!$A:$A,0))),"")</f>
        <v>492355</v>
      </c>
      <c r="N1394" s="175" t="str">
        <f t="shared" si="63"/>
        <v>田中　一郎 (1)</v>
      </c>
      <c r="O1394" s="32" t="str">
        <f t="shared" si="64"/>
        <v>ﾀﾅｶ ｲﾁﾛｳ</v>
      </c>
      <c r="P1394" s="175" t="str">
        <f t="shared" si="65"/>
        <v>TANAKA Ichiro (05)</v>
      </c>
      <c r="Q1394" s="175" t="str">
        <f>IFERROR(IF($F1394="","",INDEX(リスト!$AL:$AL,MATCH($F1394,リスト!$AK:$AK,0))),"")</f>
        <v>27</v>
      </c>
      <c r="R1394" s="32" t="str">
        <f>IFERROR(IF($K1394="","",INDEX(リスト!$AO:$AO,MATCH($K1394,リスト!$AN:$AN,0))),"")</f>
        <v>JPN</v>
      </c>
      <c r="S1394" s="32" t="str">
        <f>IF($B1394="","",RIGHT($G1394*1000+100+COUNTIF($G$2:$G1394,$G1394),9))</f>
        <v>050209101</v>
      </c>
    </row>
    <row r="1395" spans="1:19" ht="18" customHeight="1" x14ac:dyDescent="0.55000000000000004">
      <c r="A1395" t="s">
        <v>1095</v>
      </c>
      <c r="B1395">
        <v>1394</v>
      </c>
      <c r="C1395" t="s">
        <v>6633</v>
      </c>
      <c r="D1395" t="s">
        <v>6634</v>
      </c>
      <c r="E1395">
        <v>1</v>
      </c>
      <c r="F1395" t="s">
        <v>169</v>
      </c>
      <c r="G1395">
        <v>20041228</v>
      </c>
      <c r="H1395" t="s">
        <v>6635</v>
      </c>
      <c r="I1395" t="s">
        <v>6636</v>
      </c>
      <c r="J1395" t="s">
        <v>1853</v>
      </c>
      <c r="K1395" t="s">
        <v>72</v>
      </c>
      <c r="M1395" s="32">
        <f>IFERROR(IF($B1395="","",INDEX(所属情報!$E:$E,MATCH($A1395,所属情報!$A:$A,0))),"")</f>
        <v>492355</v>
      </c>
      <c r="N1395" s="175" t="str">
        <f t="shared" si="63"/>
        <v>寺崎　晃基 (1)</v>
      </c>
      <c r="O1395" s="32" t="str">
        <f t="shared" si="64"/>
        <v>ﾃﾗｻｷ ｺｳｷ</v>
      </c>
      <c r="P1395" s="175" t="str">
        <f t="shared" si="65"/>
        <v>TERASAKI Koki (04)</v>
      </c>
      <c r="Q1395" s="175" t="str">
        <f>IFERROR(IF($F1395="","",INDEX(リスト!$AL:$AL,MATCH($F1395,リスト!$AK:$AK,0))),"")</f>
        <v>26</v>
      </c>
      <c r="R1395" s="32" t="str">
        <f>IFERROR(IF($K1395="","",INDEX(リスト!$AO:$AO,MATCH($K1395,リスト!$AN:$AN,0))),"")</f>
        <v>JPN</v>
      </c>
      <c r="S1395" s="32" t="str">
        <f>IF($B1395="","",RIGHT($G1395*1000+100+COUNTIF($G$2:$G1395,$G1395),9))</f>
        <v>041228102</v>
      </c>
    </row>
    <row r="1396" spans="1:19" ht="18" customHeight="1" x14ac:dyDescent="0.55000000000000004">
      <c r="A1396" t="s">
        <v>1095</v>
      </c>
      <c r="B1396">
        <v>1395</v>
      </c>
      <c r="C1396" t="s">
        <v>6637</v>
      </c>
      <c r="D1396" t="s">
        <v>6638</v>
      </c>
      <c r="E1396">
        <v>1</v>
      </c>
      <c r="F1396" t="s">
        <v>173</v>
      </c>
      <c r="G1396">
        <v>20050214</v>
      </c>
      <c r="H1396" t="s">
        <v>6639</v>
      </c>
      <c r="I1396" t="s">
        <v>4296</v>
      </c>
      <c r="J1396" t="s">
        <v>1322</v>
      </c>
      <c r="K1396" t="s">
        <v>72</v>
      </c>
      <c r="M1396" s="32">
        <f>IFERROR(IF($B1396="","",INDEX(所属情報!$E:$E,MATCH($A1396,所属情報!$A:$A,0))),"")</f>
        <v>492355</v>
      </c>
      <c r="N1396" s="175" t="str">
        <f t="shared" si="63"/>
        <v>冨永　康太郎 (1)</v>
      </c>
      <c r="O1396" s="32" t="str">
        <f t="shared" si="64"/>
        <v>ﾄﾐﾅｶﾞ ｺｳﾀﾛｳ</v>
      </c>
      <c r="P1396" s="175" t="str">
        <f t="shared" si="65"/>
        <v>TOMINAGA Kotaro (05)</v>
      </c>
      <c r="Q1396" s="175" t="str">
        <f>IFERROR(IF($F1396="","",INDEX(リスト!$AL:$AL,MATCH($F1396,リスト!$AK:$AK,0))),"")</f>
        <v>27</v>
      </c>
      <c r="R1396" s="32" t="str">
        <f>IFERROR(IF($K1396="","",INDEX(リスト!$AO:$AO,MATCH($K1396,リスト!$AN:$AN,0))),"")</f>
        <v>JPN</v>
      </c>
      <c r="S1396" s="32" t="str">
        <f>IF($B1396="","",RIGHT($G1396*1000+100+COUNTIF($G$2:$G1396,$G1396),9))</f>
        <v>050214102</v>
      </c>
    </row>
    <row r="1397" spans="1:19" ht="18" customHeight="1" x14ac:dyDescent="0.55000000000000004">
      <c r="A1397" t="s">
        <v>1095</v>
      </c>
      <c r="B1397">
        <v>1396</v>
      </c>
      <c r="C1397" t="s">
        <v>6640</v>
      </c>
      <c r="D1397" t="s">
        <v>6641</v>
      </c>
      <c r="E1397">
        <v>1</v>
      </c>
      <c r="F1397" t="s">
        <v>173</v>
      </c>
      <c r="G1397">
        <v>20050208</v>
      </c>
      <c r="H1397" t="s">
        <v>6642</v>
      </c>
      <c r="I1397" t="s">
        <v>5312</v>
      </c>
      <c r="J1397" t="s">
        <v>3102</v>
      </c>
      <c r="K1397" t="s">
        <v>72</v>
      </c>
      <c r="M1397" s="32">
        <f>IFERROR(IF($B1397="","",INDEX(所属情報!$E:$E,MATCH($A1397,所属情報!$A:$A,0))),"")</f>
        <v>492355</v>
      </c>
      <c r="N1397" s="175" t="str">
        <f t="shared" si="63"/>
        <v>水谷　匠 (1)</v>
      </c>
      <c r="O1397" s="32" t="str">
        <f t="shared" si="64"/>
        <v>ﾐｽﾞﾀﾆ ｼｮｳ</v>
      </c>
      <c r="P1397" s="175" t="str">
        <f t="shared" si="65"/>
        <v>MIZUTANI Sho (05)</v>
      </c>
      <c r="Q1397" s="175" t="str">
        <f>IFERROR(IF($F1397="","",INDEX(リスト!$AL:$AL,MATCH($F1397,リスト!$AK:$AK,0))),"")</f>
        <v>27</v>
      </c>
      <c r="R1397" s="32" t="str">
        <f>IFERROR(IF($K1397="","",INDEX(リスト!$AO:$AO,MATCH($K1397,リスト!$AN:$AN,0))),"")</f>
        <v>JPN</v>
      </c>
      <c r="S1397" s="32" t="str">
        <f>IF($B1397="","",RIGHT($G1397*1000+100+COUNTIF($G$2:$G1397,$G1397),9))</f>
        <v>050208101</v>
      </c>
    </row>
    <row r="1398" spans="1:19" ht="18" customHeight="1" x14ac:dyDescent="0.55000000000000004">
      <c r="A1398" t="s">
        <v>1095</v>
      </c>
      <c r="B1398">
        <v>1397</v>
      </c>
      <c r="C1398" t="s">
        <v>6643</v>
      </c>
      <c r="D1398" t="s">
        <v>6644</v>
      </c>
      <c r="E1398">
        <v>1</v>
      </c>
      <c r="F1398" t="s">
        <v>173</v>
      </c>
      <c r="G1398">
        <v>20040527</v>
      </c>
      <c r="H1398" t="s">
        <v>6645</v>
      </c>
      <c r="I1398" t="s">
        <v>4395</v>
      </c>
      <c r="J1398" t="s">
        <v>1737</v>
      </c>
      <c r="K1398" t="s">
        <v>72</v>
      </c>
      <c r="M1398" s="32">
        <f>IFERROR(IF($B1398="","",INDEX(所属情報!$E:$E,MATCH($A1398,所属情報!$A:$A,0))),"")</f>
        <v>492355</v>
      </c>
      <c r="N1398" s="175" t="str">
        <f t="shared" si="63"/>
        <v>米田　知真 (1)</v>
      </c>
      <c r="O1398" s="32" t="str">
        <f t="shared" si="64"/>
        <v>ﾖﾈﾀﾞ ｶｽﾞﾏ</v>
      </c>
      <c r="P1398" s="175" t="str">
        <f t="shared" si="65"/>
        <v>YONEDA Kazuma (04)</v>
      </c>
      <c r="Q1398" s="175" t="str">
        <f>IFERROR(IF($F1398="","",INDEX(リスト!$AL:$AL,MATCH($F1398,リスト!$AK:$AK,0))),"")</f>
        <v>27</v>
      </c>
      <c r="R1398" s="32" t="str">
        <f>IFERROR(IF($K1398="","",INDEX(リスト!$AO:$AO,MATCH($K1398,リスト!$AN:$AN,0))),"")</f>
        <v>JPN</v>
      </c>
      <c r="S1398" s="32" t="str">
        <f>IF($B1398="","",RIGHT($G1398*1000+100+COUNTIF($G$2:$G1398,$G1398),9))</f>
        <v>040527101</v>
      </c>
    </row>
    <row r="1399" spans="1:19" ht="18" customHeight="1" x14ac:dyDescent="0.55000000000000004">
      <c r="A1399" t="s">
        <v>1095</v>
      </c>
      <c r="B1399">
        <v>1398</v>
      </c>
      <c r="C1399" t="s">
        <v>6646</v>
      </c>
      <c r="D1399" t="s">
        <v>6647</v>
      </c>
      <c r="E1399">
        <v>1</v>
      </c>
      <c r="F1399" t="s">
        <v>173</v>
      </c>
      <c r="G1399">
        <v>20040912</v>
      </c>
      <c r="H1399" t="s">
        <v>6648</v>
      </c>
      <c r="I1399" t="s">
        <v>2680</v>
      </c>
      <c r="J1399" t="s">
        <v>1355</v>
      </c>
      <c r="K1399" t="s">
        <v>72</v>
      </c>
      <c r="M1399" s="32">
        <f>IFERROR(IF($B1399="","",INDEX(所属情報!$E:$E,MATCH($A1399,所属情報!$A:$A,0))),"")</f>
        <v>492355</v>
      </c>
      <c r="N1399" s="175" t="str">
        <f t="shared" si="63"/>
        <v>坂井　颯太 (1)</v>
      </c>
      <c r="O1399" s="32" t="str">
        <f t="shared" si="64"/>
        <v>ｻｶｲ ｿｳﾀ</v>
      </c>
      <c r="P1399" s="175" t="str">
        <f t="shared" si="65"/>
        <v>SAKAI Sota (04)</v>
      </c>
      <c r="Q1399" s="175" t="str">
        <f>IFERROR(IF($F1399="","",INDEX(リスト!$AL:$AL,MATCH($F1399,リスト!$AK:$AK,0))),"")</f>
        <v>27</v>
      </c>
      <c r="R1399" s="32" t="str">
        <f>IFERROR(IF($K1399="","",INDEX(リスト!$AO:$AO,MATCH($K1399,リスト!$AN:$AN,0))),"")</f>
        <v>JPN</v>
      </c>
      <c r="S1399" s="32" t="str">
        <f>IF($B1399="","",RIGHT($G1399*1000+100+COUNTIF($G$2:$G1399,$G1399),9))</f>
        <v>040912101</v>
      </c>
    </row>
    <row r="1400" spans="1:19" ht="18" customHeight="1" x14ac:dyDescent="0.55000000000000004">
      <c r="A1400" t="s">
        <v>1095</v>
      </c>
      <c r="B1400">
        <v>1399</v>
      </c>
      <c r="C1400" t="s">
        <v>6649</v>
      </c>
      <c r="D1400" t="s">
        <v>6650</v>
      </c>
      <c r="E1400">
        <v>1</v>
      </c>
      <c r="F1400" t="s">
        <v>173</v>
      </c>
      <c r="G1400">
        <v>20050127</v>
      </c>
      <c r="H1400" t="s">
        <v>6651</v>
      </c>
      <c r="I1400" t="s">
        <v>6652</v>
      </c>
      <c r="J1400" t="s">
        <v>6653</v>
      </c>
      <c r="K1400" t="s">
        <v>72</v>
      </c>
      <c r="M1400" s="32">
        <f>IFERROR(IF($B1400="","",INDEX(所属情報!$E:$E,MATCH($A1400,所属情報!$A:$A,0))),"")</f>
        <v>492355</v>
      </c>
      <c r="N1400" s="175" t="str">
        <f t="shared" si="63"/>
        <v>佐々本　琉聖 (1)</v>
      </c>
      <c r="O1400" s="32" t="str">
        <f t="shared" si="64"/>
        <v>ｻｻﾓﾄ ﾙｷﾔ</v>
      </c>
      <c r="P1400" s="175" t="str">
        <f t="shared" si="65"/>
        <v>SASAMOTO Rukiya (05)</v>
      </c>
      <c r="Q1400" s="175" t="str">
        <f>IFERROR(IF($F1400="","",INDEX(リスト!$AL:$AL,MATCH($F1400,リスト!$AK:$AK,0))),"")</f>
        <v>27</v>
      </c>
      <c r="R1400" s="32" t="str">
        <f>IFERROR(IF($K1400="","",INDEX(リスト!$AO:$AO,MATCH($K1400,リスト!$AN:$AN,0))),"")</f>
        <v>JPN</v>
      </c>
      <c r="S1400" s="32" t="str">
        <f>IF($B1400="","",RIGHT($G1400*1000+100+COUNTIF($G$2:$G1400,$G1400),9))</f>
        <v>050127101</v>
      </c>
    </row>
    <row r="1401" spans="1:19" ht="18" customHeight="1" x14ac:dyDescent="0.55000000000000004">
      <c r="A1401" t="s">
        <v>1095</v>
      </c>
      <c r="B1401">
        <v>1400</v>
      </c>
      <c r="C1401" t="s">
        <v>6654</v>
      </c>
      <c r="D1401" t="s">
        <v>6655</v>
      </c>
      <c r="E1401">
        <v>1</v>
      </c>
      <c r="F1401" t="s">
        <v>173</v>
      </c>
      <c r="G1401">
        <v>20050213</v>
      </c>
      <c r="H1401" t="s">
        <v>6656</v>
      </c>
      <c r="I1401" t="s">
        <v>6657</v>
      </c>
      <c r="J1401" t="s">
        <v>5070</v>
      </c>
      <c r="K1401" t="s">
        <v>72</v>
      </c>
      <c r="M1401" s="32">
        <f>IFERROR(IF($B1401="","",INDEX(所属情報!$E:$E,MATCH($A1401,所属情報!$A:$A,0))),"")</f>
        <v>492355</v>
      </c>
      <c r="N1401" s="175" t="str">
        <f t="shared" si="63"/>
        <v>財津　志仁 (1)</v>
      </c>
      <c r="O1401" s="32" t="str">
        <f t="shared" si="64"/>
        <v>ｻﾞｲﾂ ﾕｷﾄ</v>
      </c>
      <c r="P1401" s="175" t="str">
        <f t="shared" si="65"/>
        <v>ZAITSU Yukito (05)</v>
      </c>
      <c r="Q1401" s="175" t="str">
        <f>IFERROR(IF($F1401="","",INDEX(リスト!$AL:$AL,MATCH($F1401,リスト!$AK:$AK,0))),"")</f>
        <v>27</v>
      </c>
      <c r="R1401" s="32" t="str">
        <f>IFERROR(IF($K1401="","",INDEX(リスト!$AO:$AO,MATCH($K1401,リスト!$AN:$AN,0))),"")</f>
        <v>JPN</v>
      </c>
      <c r="S1401" s="32" t="str">
        <f>IF($B1401="","",RIGHT($G1401*1000+100+COUNTIF($G$2:$G1401,$G1401),9))</f>
        <v>050213101</v>
      </c>
    </row>
    <row r="1402" spans="1:19" ht="18" customHeight="1" x14ac:dyDescent="0.55000000000000004">
      <c r="A1402" t="s">
        <v>1095</v>
      </c>
      <c r="B1402">
        <v>1401</v>
      </c>
      <c r="C1402" t="s">
        <v>6658</v>
      </c>
      <c r="D1402" t="s">
        <v>6659</v>
      </c>
      <c r="E1402">
        <v>1</v>
      </c>
      <c r="F1402" t="s">
        <v>173</v>
      </c>
      <c r="G1402">
        <v>20040525</v>
      </c>
      <c r="H1402" t="s">
        <v>6660</v>
      </c>
      <c r="I1402" t="s">
        <v>4090</v>
      </c>
      <c r="J1402" t="s">
        <v>2342</v>
      </c>
      <c r="K1402" t="s">
        <v>72</v>
      </c>
      <c r="M1402" s="32">
        <f>IFERROR(IF($B1402="","",INDEX(所属情報!$E:$E,MATCH($A1402,所属情報!$A:$A,0))),"")</f>
        <v>492355</v>
      </c>
      <c r="N1402" s="175" t="str">
        <f t="shared" si="63"/>
        <v>前川　ハル (1)</v>
      </c>
      <c r="O1402" s="32" t="str">
        <f t="shared" si="64"/>
        <v>ﾏｴｶﾜ ﾊﾙ</v>
      </c>
      <c r="P1402" s="175" t="str">
        <f t="shared" si="65"/>
        <v>MAEKAWA Haru (04)</v>
      </c>
      <c r="Q1402" s="175" t="str">
        <f>IFERROR(IF($F1402="","",INDEX(リスト!$AL:$AL,MATCH($F1402,リスト!$AK:$AK,0))),"")</f>
        <v>27</v>
      </c>
      <c r="R1402" s="32" t="str">
        <f>IFERROR(IF($K1402="","",INDEX(リスト!$AO:$AO,MATCH($K1402,リスト!$AN:$AN,0))),"")</f>
        <v>JPN</v>
      </c>
      <c r="S1402" s="32" t="str">
        <f>IF($B1402="","",RIGHT($G1402*1000+100+COUNTIF($G$2:$G1402,$G1402),9))</f>
        <v>040525101</v>
      </c>
    </row>
    <row r="1403" spans="1:19" ht="18" customHeight="1" x14ac:dyDescent="0.55000000000000004">
      <c r="A1403" t="s">
        <v>1095</v>
      </c>
      <c r="B1403">
        <v>1402</v>
      </c>
      <c r="C1403" t="s">
        <v>6661</v>
      </c>
      <c r="D1403" t="s">
        <v>6662</v>
      </c>
      <c r="E1403">
        <v>1</v>
      </c>
      <c r="F1403" t="s">
        <v>173</v>
      </c>
      <c r="G1403">
        <v>20040903</v>
      </c>
      <c r="H1403" t="s">
        <v>6663</v>
      </c>
      <c r="I1403" t="s">
        <v>2433</v>
      </c>
      <c r="J1403" t="s">
        <v>1926</v>
      </c>
      <c r="K1403" t="s">
        <v>72</v>
      </c>
      <c r="M1403" s="32">
        <f>IFERROR(IF($B1403="","",INDEX(所属情報!$E:$E,MATCH($A1403,所属情報!$A:$A,0))),"")</f>
        <v>492355</v>
      </c>
      <c r="N1403" s="175" t="str">
        <f t="shared" si="63"/>
        <v>渡邉　裕也 (1)</v>
      </c>
      <c r="O1403" s="32" t="str">
        <f t="shared" si="64"/>
        <v>ﾜﾀﾅﾍﾞ ﾕｳﾔ</v>
      </c>
      <c r="P1403" s="175" t="str">
        <f t="shared" si="65"/>
        <v>WATANABE Yuya (04)</v>
      </c>
      <c r="Q1403" s="175" t="str">
        <f>IFERROR(IF($F1403="","",INDEX(リスト!$AL:$AL,MATCH($F1403,リスト!$AK:$AK,0))),"")</f>
        <v>27</v>
      </c>
      <c r="R1403" s="32" t="str">
        <f>IFERROR(IF($K1403="","",INDEX(リスト!$AO:$AO,MATCH($K1403,リスト!$AN:$AN,0))),"")</f>
        <v>JPN</v>
      </c>
      <c r="S1403" s="32" t="str">
        <f>IF($B1403="","",RIGHT($G1403*1000+100+COUNTIF($G$2:$G1403,$G1403),9))</f>
        <v>040903101</v>
      </c>
    </row>
    <row r="1404" spans="1:19" ht="18" customHeight="1" x14ac:dyDescent="0.55000000000000004">
      <c r="A1404" t="s">
        <v>1095</v>
      </c>
      <c r="B1404">
        <v>1403</v>
      </c>
      <c r="C1404" t="s">
        <v>6664</v>
      </c>
      <c r="D1404" t="s">
        <v>6665</v>
      </c>
      <c r="E1404">
        <v>1</v>
      </c>
      <c r="F1404" t="s">
        <v>173</v>
      </c>
      <c r="G1404">
        <v>20041108</v>
      </c>
      <c r="H1404" t="s">
        <v>6666</v>
      </c>
      <c r="I1404" t="s">
        <v>3681</v>
      </c>
      <c r="J1404" t="s">
        <v>1297</v>
      </c>
      <c r="K1404" t="s">
        <v>72</v>
      </c>
      <c r="M1404" s="32">
        <f>IFERROR(IF($B1404="","",INDEX(所属情報!$E:$E,MATCH($A1404,所属情報!$A:$A,0))),"")</f>
        <v>492355</v>
      </c>
      <c r="N1404" s="175" t="str">
        <f t="shared" si="63"/>
        <v>小谷　陸大 (1)</v>
      </c>
      <c r="O1404" s="32" t="str">
        <f t="shared" si="64"/>
        <v>ｺﾀﾆ ﾘｸﾄ</v>
      </c>
      <c r="P1404" s="175" t="str">
        <f t="shared" si="65"/>
        <v>KOTANI Rikuto (04)</v>
      </c>
      <c r="Q1404" s="175" t="str">
        <f>IFERROR(IF($F1404="","",INDEX(リスト!$AL:$AL,MATCH($F1404,リスト!$AK:$AK,0))),"")</f>
        <v>27</v>
      </c>
      <c r="R1404" s="32" t="str">
        <f>IFERROR(IF($K1404="","",INDEX(リスト!$AO:$AO,MATCH($K1404,リスト!$AN:$AN,0))),"")</f>
        <v>JPN</v>
      </c>
      <c r="S1404" s="32" t="str">
        <f>IF($B1404="","",RIGHT($G1404*1000+100+COUNTIF($G$2:$G1404,$G1404),9))</f>
        <v>041108101</v>
      </c>
    </row>
    <row r="1405" spans="1:19" ht="18" customHeight="1" x14ac:dyDescent="0.55000000000000004">
      <c r="A1405" t="s">
        <v>1095</v>
      </c>
      <c r="B1405">
        <v>1404</v>
      </c>
      <c r="C1405" t="s">
        <v>6667</v>
      </c>
      <c r="D1405" t="s">
        <v>6668</v>
      </c>
      <c r="E1405">
        <v>1</v>
      </c>
      <c r="F1405" t="s">
        <v>173</v>
      </c>
      <c r="G1405">
        <v>20040623</v>
      </c>
      <c r="H1405" t="s">
        <v>6669</v>
      </c>
      <c r="I1405" t="s">
        <v>2433</v>
      </c>
      <c r="J1405" t="s">
        <v>1544</v>
      </c>
      <c r="K1405" t="s">
        <v>72</v>
      </c>
      <c r="M1405" s="32">
        <f>IFERROR(IF($B1405="","",INDEX(所属情報!$E:$E,MATCH($A1405,所属情報!$A:$A,0))),"")</f>
        <v>492355</v>
      </c>
      <c r="N1405" s="175" t="str">
        <f t="shared" si="63"/>
        <v>渡邊　雅也 (1)</v>
      </c>
      <c r="O1405" s="32" t="str">
        <f t="shared" si="64"/>
        <v>ﾜﾀﾅﾍﾞ ﾏｻﾔ</v>
      </c>
      <c r="P1405" s="175" t="str">
        <f t="shared" si="65"/>
        <v>WATANABE Masaya (04)</v>
      </c>
      <c r="Q1405" s="175" t="str">
        <f>IFERROR(IF($F1405="","",INDEX(リスト!$AL:$AL,MATCH($F1405,リスト!$AK:$AK,0))),"")</f>
        <v>27</v>
      </c>
      <c r="R1405" s="32" t="str">
        <f>IFERROR(IF($K1405="","",INDEX(リスト!$AO:$AO,MATCH($K1405,リスト!$AN:$AN,0))),"")</f>
        <v>JPN</v>
      </c>
      <c r="S1405" s="32" t="str">
        <f>IF($B1405="","",RIGHT($G1405*1000+100+COUNTIF($G$2:$G1405,$G1405),9))</f>
        <v>040623103</v>
      </c>
    </row>
    <row r="1406" spans="1:19" ht="18" customHeight="1" x14ac:dyDescent="0.55000000000000004">
      <c r="A1406" t="s">
        <v>1095</v>
      </c>
      <c r="B1406">
        <v>1405</v>
      </c>
      <c r="C1406" t="s">
        <v>6670</v>
      </c>
      <c r="D1406" t="s">
        <v>6671</v>
      </c>
      <c r="E1406">
        <v>1</v>
      </c>
      <c r="F1406" t="s">
        <v>169</v>
      </c>
      <c r="G1406">
        <v>20040407</v>
      </c>
      <c r="H1406" t="s">
        <v>6672</v>
      </c>
      <c r="I1406" t="s">
        <v>6673</v>
      </c>
      <c r="J1406" t="s">
        <v>1834</v>
      </c>
      <c r="K1406" t="s">
        <v>72</v>
      </c>
      <c r="M1406" s="32">
        <f>IFERROR(IF($B1406="","",INDEX(所属情報!$E:$E,MATCH($A1406,所属情報!$A:$A,0))),"")</f>
        <v>492355</v>
      </c>
      <c r="N1406" s="175" t="str">
        <f t="shared" si="63"/>
        <v>渡部　宏斗 (1)</v>
      </c>
      <c r="O1406" s="32" t="str">
        <f t="shared" si="64"/>
        <v>ﾜﾀﾍﾞ ﾋﾛﾄ</v>
      </c>
      <c r="P1406" s="175" t="str">
        <f t="shared" si="65"/>
        <v>WATABE Hiroto (04)</v>
      </c>
      <c r="Q1406" s="175" t="str">
        <f>IFERROR(IF($F1406="","",INDEX(リスト!$AL:$AL,MATCH($F1406,リスト!$AK:$AK,0))),"")</f>
        <v>26</v>
      </c>
      <c r="R1406" s="32" t="str">
        <f>IFERROR(IF($K1406="","",INDEX(リスト!$AO:$AO,MATCH($K1406,リスト!$AN:$AN,0))),"")</f>
        <v>JPN</v>
      </c>
      <c r="S1406" s="32" t="str">
        <f>IF($B1406="","",RIGHT($G1406*1000+100+COUNTIF($G$2:$G1406,$G1406),9))</f>
        <v>040407101</v>
      </c>
    </row>
    <row r="1407" spans="1:19" ht="18" customHeight="1" x14ac:dyDescent="0.55000000000000004">
      <c r="A1407" t="s">
        <v>1095</v>
      </c>
      <c r="B1407">
        <v>1406</v>
      </c>
      <c r="C1407" t="s">
        <v>6674</v>
      </c>
      <c r="D1407" t="s">
        <v>6675</v>
      </c>
      <c r="E1407">
        <v>1</v>
      </c>
      <c r="F1407" t="s">
        <v>173</v>
      </c>
      <c r="G1407">
        <v>20040719</v>
      </c>
      <c r="H1407" t="s">
        <v>6676</v>
      </c>
      <c r="I1407" t="s">
        <v>2487</v>
      </c>
      <c r="J1407" t="s">
        <v>6102</v>
      </c>
      <c r="K1407" t="s">
        <v>72</v>
      </c>
      <c r="M1407" s="32">
        <f>IFERROR(IF($B1407="","",INDEX(所属情報!$E:$E,MATCH($A1407,所属情報!$A:$A,0))),"")</f>
        <v>492355</v>
      </c>
      <c r="N1407" s="175" t="str">
        <f t="shared" si="63"/>
        <v>中戸　俊哉 (1)</v>
      </c>
      <c r="O1407" s="32" t="str">
        <f t="shared" si="64"/>
        <v>ﾅｶﾄ ｼｭﾝﾔ</v>
      </c>
      <c r="P1407" s="175" t="str">
        <f t="shared" si="65"/>
        <v>NAKATO Shunya (04)</v>
      </c>
      <c r="Q1407" s="175" t="str">
        <f>IFERROR(IF($F1407="","",INDEX(リスト!$AL:$AL,MATCH($F1407,リスト!$AK:$AK,0))),"")</f>
        <v>27</v>
      </c>
      <c r="R1407" s="32" t="str">
        <f>IFERROR(IF($K1407="","",INDEX(リスト!$AO:$AO,MATCH($K1407,リスト!$AN:$AN,0))),"")</f>
        <v>JPN</v>
      </c>
      <c r="S1407" s="32" t="str">
        <f>IF($B1407="","",RIGHT($G1407*1000+100+COUNTIF($G$2:$G1407,$G1407),9))</f>
        <v>040719101</v>
      </c>
    </row>
    <row r="1408" spans="1:19" ht="18" customHeight="1" x14ac:dyDescent="0.55000000000000004">
      <c r="A1408" t="s">
        <v>1095</v>
      </c>
      <c r="B1408">
        <v>1407</v>
      </c>
      <c r="C1408" t="s">
        <v>6677</v>
      </c>
      <c r="D1408" t="s">
        <v>6678</v>
      </c>
      <c r="E1408">
        <v>1</v>
      </c>
      <c r="F1408" t="s">
        <v>173</v>
      </c>
      <c r="G1408">
        <v>20040617</v>
      </c>
      <c r="H1408" t="s">
        <v>6679</v>
      </c>
      <c r="I1408" t="s">
        <v>6680</v>
      </c>
      <c r="J1408" t="s">
        <v>5873</v>
      </c>
      <c r="K1408" t="s">
        <v>72</v>
      </c>
      <c r="M1408" s="32">
        <f>IFERROR(IF($B1408="","",INDEX(所属情報!$E:$E,MATCH($A1408,所属情報!$A:$A,0))),"")</f>
        <v>492355</v>
      </c>
      <c r="N1408" s="175" t="str">
        <f t="shared" si="63"/>
        <v>今村　理人 (1)</v>
      </c>
      <c r="O1408" s="32" t="str">
        <f t="shared" si="64"/>
        <v>ｲﾏﾑﾗ ﾏｻﾄ</v>
      </c>
      <c r="P1408" s="175" t="str">
        <f t="shared" si="65"/>
        <v>IMAMURA Masato (04)</v>
      </c>
      <c r="Q1408" s="175" t="str">
        <f>IFERROR(IF($F1408="","",INDEX(リスト!$AL:$AL,MATCH($F1408,リスト!$AK:$AK,0))),"")</f>
        <v>27</v>
      </c>
      <c r="R1408" s="32" t="str">
        <f>IFERROR(IF($K1408="","",INDEX(リスト!$AO:$AO,MATCH($K1408,リスト!$AN:$AN,0))),"")</f>
        <v>JPN</v>
      </c>
      <c r="S1408" s="32" t="str">
        <f>IF($B1408="","",RIGHT($G1408*1000+100+COUNTIF($G$2:$G1408,$G1408),9))</f>
        <v>040617103</v>
      </c>
    </row>
    <row r="1409" spans="1:19" ht="18" customHeight="1" x14ac:dyDescent="0.55000000000000004">
      <c r="A1409" t="s">
        <v>1095</v>
      </c>
      <c r="B1409">
        <v>1408</v>
      </c>
      <c r="C1409" t="s">
        <v>6681</v>
      </c>
      <c r="D1409" t="s">
        <v>6682</v>
      </c>
      <c r="E1409">
        <v>1</v>
      </c>
      <c r="F1409" t="s">
        <v>173</v>
      </c>
      <c r="G1409">
        <v>20041121</v>
      </c>
      <c r="H1409" t="s">
        <v>6683</v>
      </c>
      <c r="I1409" t="s">
        <v>2332</v>
      </c>
      <c r="J1409" t="s">
        <v>1618</v>
      </c>
      <c r="K1409" t="s">
        <v>72</v>
      </c>
      <c r="M1409" s="32">
        <f>IFERROR(IF($B1409="","",INDEX(所属情報!$E:$E,MATCH($A1409,所属情報!$A:$A,0))),"")</f>
        <v>492355</v>
      </c>
      <c r="N1409" s="175" t="str">
        <f t="shared" si="63"/>
        <v>吉本　良真 (1)</v>
      </c>
      <c r="O1409" s="32" t="str">
        <f t="shared" si="64"/>
        <v>ﾖｼﾓﾄ ﾘｮｳﾏ</v>
      </c>
      <c r="P1409" s="175" t="str">
        <f t="shared" si="65"/>
        <v>YOSHIMOTO Ryoma (04)</v>
      </c>
      <c r="Q1409" s="175" t="str">
        <f>IFERROR(IF($F1409="","",INDEX(リスト!$AL:$AL,MATCH($F1409,リスト!$AK:$AK,0))),"")</f>
        <v>27</v>
      </c>
      <c r="R1409" s="32" t="str">
        <f>IFERROR(IF($K1409="","",INDEX(リスト!$AO:$AO,MATCH($K1409,リスト!$AN:$AN,0))),"")</f>
        <v>JPN</v>
      </c>
      <c r="S1409" s="32" t="str">
        <f>IF($B1409="","",RIGHT($G1409*1000+100+COUNTIF($G$2:$G1409,$G1409),9))</f>
        <v>041121101</v>
      </c>
    </row>
    <row r="1410" spans="1:19" ht="18" customHeight="1" x14ac:dyDescent="0.55000000000000004">
      <c r="A1410" t="s">
        <v>1095</v>
      </c>
      <c r="B1410">
        <v>1409</v>
      </c>
      <c r="C1410" t="s">
        <v>6684</v>
      </c>
      <c r="D1410" t="s">
        <v>6685</v>
      </c>
      <c r="E1410">
        <v>1</v>
      </c>
      <c r="F1410" t="s">
        <v>181</v>
      </c>
      <c r="G1410">
        <v>20040901</v>
      </c>
      <c r="H1410" t="s">
        <v>6686</v>
      </c>
      <c r="I1410" t="s">
        <v>1553</v>
      </c>
      <c r="J1410" t="s">
        <v>2460</v>
      </c>
      <c r="K1410" t="s">
        <v>72</v>
      </c>
      <c r="M1410" s="32">
        <f>IFERROR(IF($B1410="","",INDEX(所属情報!$E:$E,MATCH($A1410,所属情報!$A:$A,0))),"")</f>
        <v>492355</v>
      </c>
      <c r="N1410" s="175" t="str">
        <f t="shared" si="63"/>
        <v>森　陽太 (1)</v>
      </c>
      <c r="O1410" s="32" t="str">
        <f t="shared" si="64"/>
        <v>ﾓﾘ ﾋﾅﾀ</v>
      </c>
      <c r="P1410" s="175" t="str">
        <f t="shared" si="65"/>
        <v>MORI Hinata (04)</v>
      </c>
      <c r="Q1410" s="175" t="str">
        <f>IFERROR(IF($F1410="","",INDEX(リスト!$AL:$AL,MATCH($F1410,リスト!$AK:$AK,0))),"")</f>
        <v>29</v>
      </c>
      <c r="R1410" s="32" t="str">
        <f>IFERROR(IF($K1410="","",INDEX(リスト!$AO:$AO,MATCH($K1410,リスト!$AN:$AN,0))),"")</f>
        <v>JPN</v>
      </c>
      <c r="S1410" s="32" t="str">
        <f>IF($B1410="","",RIGHT($G1410*1000+100+COUNTIF($G$2:$G1410,$G1410),9))</f>
        <v>040901101</v>
      </c>
    </row>
    <row r="1411" spans="1:19" ht="18" customHeight="1" x14ac:dyDescent="0.55000000000000004">
      <c r="A1411" t="s">
        <v>1095</v>
      </c>
      <c r="B1411">
        <v>1410</v>
      </c>
      <c r="C1411" t="s">
        <v>6687</v>
      </c>
      <c r="D1411" t="s">
        <v>6688</v>
      </c>
      <c r="E1411">
        <v>1</v>
      </c>
      <c r="F1411" t="s">
        <v>173</v>
      </c>
      <c r="G1411">
        <v>20040423</v>
      </c>
      <c r="H1411" t="s">
        <v>6689</v>
      </c>
      <c r="I1411" t="s">
        <v>1311</v>
      </c>
      <c r="J1411" t="s">
        <v>2571</v>
      </c>
      <c r="K1411" t="s">
        <v>72</v>
      </c>
      <c r="M1411" s="32">
        <f>IFERROR(IF($B1411="","",INDEX(所属情報!$E:$E,MATCH($A1411,所属情報!$A:$A,0))),"")</f>
        <v>492355</v>
      </c>
      <c r="N1411" s="175" t="str">
        <f t="shared" ref="N1411:N1474" si="66">IF($C1411="","",IF($E1411="",$C1411,$C1411&amp;" ("&amp;$E1411&amp;")"))</f>
        <v>竹内　璃空弥 (1)</v>
      </c>
      <c r="O1411" s="32" t="str">
        <f t="shared" ref="O1411:O1474" si="67">IF($D1411="","",ASC($D1411))</f>
        <v>ﾀｹｳﾁ ﾘｸﾔ</v>
      </c>
      <c r="P1411" s="175" t="str">
        <f t="shared" ref="P1411:P1474" si="68">IF($I1411="","",UPPER($I1411)&amp;" "&amp;UPPER(LEFT($J1411,1))&amp;LOWER(RIGHT($J1411,LEN($J1411)-1))&amp;" ("&amp;MID($G1411,3,2)&amp;")")</f>
        <v>TAKEUCHI Rikuya (04)</v>
      </c>
      <c r="Q1411" s="175" t="str">
        <f>IFERROR(IF($F1411="","",INDEX(リスト!$AL:$AL,MATCH($F1411,リスト!$AK:$AK,0))),"")</f>
        <v>27</v>
      </c>
      <c r="R1411" s="32" t="str">
        <f>IFERROR(IF($K1411="","",INDEX(リスト!$AO:$AO,MATCH($K1411,リスト!$AN:$AN,0))),"")</f>
        <v>JPN</v>
      </c>
      <c r="S1411" s="32" t="str">
        <f>IF($B1411="","",RIGHT($G1411*1000+100+COUNTIF($G$2:$G1411,$G1411),9))</f>
        <v>040423101</v>
      </c>
    </row>
    <row r="1412" spans="1:19" ht="18" customHeight="1" x14ac:dyDescent="0.55000000000000004">
      <c r="A1412" t="s">
        <v>1159</v>
      </c>
      <c r="B1412">
        <v>1411</v>
      </c>
      <c r="C1412" t="s">
        <v>6690</v>
      </c>
      <c r="D1412" t="s">
        <v>6691</v>
      </c>
      <c r="E1412" t="s">
        <v>1165</v>
      </c>
      <c r="F1412" t="s">
        <v>173</v>
      </c>
      <c r="G1412">
        <v>19981024</v>
      </c>
      <c r="H1412" t="s">
        <v>6692</v>
      </c>
      <c r="I1412" t="s">
        <v>6693</v>
      </c>
      <c r="J1412" t="s">
        <v>1661</v>
      </c>
      <c r="K1412" t="s">
        <v>72</v>
      </c>
      <c r="M1412" s="32">
        <f>IFERROR(IF($B1412="","",INDEX(所属情報!$E:$E,MATCH($A1412,所属情報!$A:$A,0))),"")</f>
        <v>501018</v>
      </c>
      <c r="N1412" s="175" t="str">
        <f t="shared" si="66"/>
        <v>味方　海斗 (M2)</v>
      </c>
      <c r="O1412" s="32" t="str">
        <f t="shared" si="67"/>
        <v>ｱｼﾞｶﾀ ｶｲﾄ</v>
      </c>
      <c r="P1412" s="175" t="str">
        <f t="shared" si="68"/>
        <v>AJIKATA Kaito (98)</v>
      </c>
      <c r="Q1412" s="175" t="str">
        <f>IFERROR(IF($F1412="","",INDEX(リスト!$AL:$AL,MATCH($F1412,リスト!$AK:$AK,0))),"")</f>
        <v>27</v>
      </c>
      <c r="R1412" s="32" t="str">
        <f>IFERROR(IF($K1412="","",INDEX(リスト!$AO:$AO,MATCH($K1412,リスト!$AN:$AN,0))),"")</f>
        <v>JPN</v>
      </c>
      <c r="S1412" s="32" t="str">
        <f>IF($B1412="","",RIGHT($G1412*1000+100+COUNTIF($G$2:$G1412,$G1412),9))</f>
        <v>981024101</v>
      </c>
    </row>
    <row r="1413" spans="1:19" ht="18" customHeight="1" x14ac:dyDescent="0.55000000000000004">
      <c r="A1413" t="s">
        <v>1159</v>
      </c>
      <c r="B1413">
        <v>1412</v>
      </c>
      <c r="C1413" t="s">
        <v>6694</v>
      </c>
      <c r="D1413" t="s">
        <v>6695</v>
      </c>
      <c r="E1413">
        <v>6</v>
      </c>
      <c r="F1413" t="s">
        <v>173</v>
      </c>
      <c r="G1413">
        <v>20000310</v>
      </c>
      <c r="H1413" t="s">
        <v>6696</v>
      </c>
      <c r="I1413" t="s">
        <v>6697</v>
      </c>
      <c r="J1413" t="s">
        <v>2214</v>
      </c>
      <c r="K1413" t="s">
        <v>72</v>
      </c>
      <c r="M1413" s="32">
        <f>IFERROR(IF($B1413="","",INDEX(所属情報!$E:$E,MATCH($A1413,所属情報!$A:$A,0))),"")</f>
        <v>501018</v>
      </c>
      <c r="N1413" s="175" t="str">
        <f t="shared" si="66"/>
        <v>嵐　健太 (6)</v>
      </c>
      <c r="O1413" s="32" t="str">
        <f t="shared" si="67"/>
        <v>ｱﾗｼ ｹﾝﾀ</v>
      </c>
      <c r="P1413" s="175" t="str">
        <f t="shared" si="68"/>
        <v>ARASHI Kenta (00)</v>
      </c>
      <c r="Q1413" s="175" t="str">
        <f>IFERROR(IF($F1413="","",INDEX(リスト!$AL:$AL,MATCH($F1413,リスト!$AK:$AK,0))),"")</f>
        <v>27</v>
      </c>
      <c r="R1413" s="32" t="str">
        <f>IFERROR(IF($K1413="","",INDEX(リスト!$AO:$AO,MATCH($K1413,リスト!$AN:$AN,0))),"")</f>
        <v>JPN</v>
      </c>
      <c r="S1413" s="32" t="str">
        <f>IF($B1413="","",RIGHT($G1413*1000+100+COUNTIF($G$2:$G1413,$G1413),9))</f>
        <v>000310101</v>
      </c>
    </row>
    <row r="1414" spans="1:19" ht="18" customHeight="1" x14ac:dyDescent="0.55000000000000004">
      <c r="A1414" t="s">
        <v>1159</v>
      </c>
      <c r="B1414">
        <v>1413</v>
      </c>
      <c r="C1414" t="s">
        <v>6698</v>
      </c>
      <c r="D1414" t="s">
        <v>6699</v>
      </c>
      <c r="E1414" t="s">
        <v>1165</v>
      </c>
      <c r="F1414" t="s">
        <v>177</v>
      </c>
      <c r="G1414">
        <v>19990518</v>
      </c>
      <c r="H1414" t="s">
        <v>6700</v>
      </c>
      <c r="I1414" t="s">
        <v>6701</v>
      </c>
      <c r="J1414" t="s">
        <v>3789</v>
      </c>
      <c r="K1414" t="s">
        <v>72</v>
      </c>
      <c r="M1414" s="32">
        <f>IFERROR(IF($B1414="","",INDEX(所属情報!$E:$E,MATCH($A1414,所属情報!$A:$A,0))),"")</f>
        <v>501018</v>
      </c>
      <c r="N1414" s="175" t="str">
        <f t="shared" si="66"/>
        <v>稲葉　丈人 (M2)</v>
      </c>
      <c r="O1414" s="32" t="str">
        <f t="shared" si="67"/>
        <v>ｲﾅﾊﾞ ﾀｹﾄ</v>
      </c>
      <c r="P1414" s="175" t="str">
        <f t="shared" si="68"/>
        <v>INABA Taketo (99)</v>
      </c>
      <c r="Q1414" s="175" t="str">
        <f>IFERROR(IF($F1414="","",INDEX(リスト!$AL:$AL,MATCH($F1414,リスト!$AK:$AK,0))),"")</f>
        <v>28</v>
      </c>
      <c r="R1414" s="32" t="str">
        <f>IFERROR(IF($K1414="","",INDEX(リスト!$AO:$AO,MATCH($K1414,リスト!$AN:$AN,0))),"")</f>
        <v>JPN</v>
      </c>
      <c r="S1414" s="32" t="str">
        <f>IF($B1414="","",RIGHT($G1414*1000+100+COUNTIF($G$2:$G1414,$G1414),9))</f>
        <v>990518101</v>
      </c>
    </row>
    <row r="1415" spans="1:19" ht="18" customHeight="1" x14ac:dyDescent="0.55000000000000004">
      <c r="A1415" t="s">
        <v>1159</v>
      </c>
      <c r="B1415">
        <v>1414</v>
      </c>
      <c r="C1415" t="s">
        <v>6702</v>
      </c>
      <c r="D1415" t="s">
        <v>6703</v>
      </c>
      <c r="E1415">
        <v>6</v>
      </c>
      <c r="F1415" t="s">
        <v>173</v>
      </c>
      <c r="G1415">
        <v>19990428</v>
      </c>
      <c r="H1415" t="s">
        <v>6704</v>
      </c>
      <c r="I1415" t="s">
        <v>6705</v>
      </c>
      <c r="J1415" t="s">
        <v>1884</v>
      </c>
      <c r="K1415" t="s">
        <v>72</v>
      </c>
      <c r="M1415" s="32">
        <f>IFERROR(IF($B1415="","",INDEX(所属情報!$E:$E,MATCH($A1415,所属情報!$A:$A,0))),"")</f>
        <v>501018</v>
      </c>
      <c r="N1415" s="175" t="str">
        <f t="shared" si="66"/>
        <v>角本　拓也 (6)</v>
      </c>
      <c r="O1415" s="32" t="str">
        <f t="shared" si="67"/>
        <v>ｶｸﾓﾄ ﾀｸﾔ</v>
      </c>
      <c r="P1415" s="175" t="str">
        <f t="shared" si="68"/>
        <v>KAKUMOTO Takuya (99)</v>
      </c>
      <c r="Q1415" s="175" t="str">
        <f>IFERROR(IF($F1415="","",INDEX(リスト!$AL:$AL,MATCH($F1415,リスト!$AK:$AK,0))),"")</f>
        <v>27</v>
      </c>
      <c r="R1415" s="32" t="str">
        <f>IFERROR(IF($K1415="","",INDEX(リスト!$AO:$AO,MATCH($K1415,リスト!$AN:$AN,0))),"")</f>
        <v>JPN</v>
      </c>
      <c r="S1415" s="32" t="str">
        <f>IF($B1415="","",RIGHT($G1415*1000+100+COUNTIF($G$2:$G1415,$G1415),9))</f>
        <v>990428102</v>
      </c>
    </row>
    <row r="1416" spans="1:19" ht="18" customHeight="1" x14ac:dyDescent="0.55000000000000004">
      <c r="A1416" t="s">
        <v>1159</v>
      </c>
      <c r="B1416">
        <v>1415</v>
      </c>
      <c r="C1416" t="s">
        <v>6706</v>
      </c>
      <c r="D1416" t="s">
        <v>6707</v>
      </c>
      <c r="E1416" t="s">
        <v>1165</v>
      </c>
      <c r="F1416" t="s">
        <v>173</v>
      </c>
      <c r="G1416">
        <v>19991101</v>
      </c>
      <c r="H1416" t="s">
        <v>6708</v>
      </c>
      <c r="I1416" t="s">
        <v>2873</v>
      </c>
      <c r="J1416" t="s">
        <v>1372</v>
      </c>
      <c r="K1416" t="s">
        <v>72</v>
      </c>
      <c r="M1416" s="32">
        <f>IFERROR(IF($B1416="","",INDEX(所属情報!$E:$E,MATCH($A1416,所属情報!$A:$A,0))),"")</f>
        <v>501018</v>
      </c>
      <c r="N1416" s="175" t="str">
        <f t="shared" si="66"/>
        <v>坂口　智樹 (M2)</v>
      </c>
      <c r="O1416" s="32" t="str">
        <f t="shared" si="67"/>
        <v>ｻｶｸﾞﾁ ﾄﾓｷ</v>
      </c>
      <c r="P1416" s="175" t="str">
        <f t="shared" si="68"/>
        <v>SAKAGUCHI Tomoki (99)</v>
      </c>
      <c r="Q1416" s="175" t="str">
        <f>IFERROR(IF($F1416="","",INDEX(リスト!$AL:$AL,MATCH($F1416,リスト!$AK:$AK,0))),"")</f>
        <v>27</v>
      </c>
      <c r="R1416" s="32" t="str">
        <f>IFERROR(IF($K1416="","",INDEX(リスト!$AO:$AO,MATCH($K1416,リスト!$AN:$AN,0))),"")</f>
        <v>JPN</v>
      </c>
      <c r="S1416" s="32" t="str">
        <f>IF($B1416="","",RIGHT($G1416*1000+100+COUNTIF($G$2:$G1416,$G1416),9))</f>
        <v>991101101</v>
      </c>
    </row>
    <row r="1417" spans="1:19" ht="18" customHeight="1" x14ac:dyDescent="0.55000000000000004">
      <c r="A1417" t="s">
        <v>1159</v>
      </c>
      <c r="B1417">
        <v>1416</v>
      </c>
      <c r="C1417" t="s">
        <v>6709</v>
      </c>
      <c r="D1417" t="s">
        <v>6710</v>
      </c>
      <c r="E1417" t="s">
        <v>1635</v>
      </c>
      <c r="F1417" t="s">
        <v>173</v>
      </c>
      <c r="G1417">
        <v>20000806</v>
      </c>
      <c r="H1417" t="s">
        <v>6711</v>
      </c>
      <c r="I1417" t="s">
        <v>6712</v>
      </c>
      <c r="J1417" t="s">
        <v>1243</v>
      </c>
      <c r="K1417" t="s">
        <v>72</v>
      </c>
      <c r="M1417" s="32">
        <f>IFERROR(IF($B1417="","",INDEX(所属情報!$E:$E,MATCH($A1417,所属情報!$A:$A,0))),"")</f>
        <v>501018</v>
      </c>
      <c r="N1417" s="175" t="str">
        <f t="shared" si="66"/>
        <v>大内　陸 (M1)</v>
      </c>
      <c r="O1417" s="32" t="str">
        <f t="shared" si="67"/>
        <v>ｵｵｳﾁ ﾘｸ</v>
      </c>
      <c r="P1417" s="175" t="str">
        <f t="shared" si="68"/>
        <v>OUCHI Riku (00)</v>
      </c>
      <c r="Q1417" s="175" t="str">
        <f>IFERROR(IF($F1417="","",INDEX(リスト!$AL:$AL,MATCH($F1417,リスト!$AK:$AK,0))),"")</f>
        <v>27</v>
      </c>
      <c r="R1417" s="32" t="str">
        <f>IFERROR(IF($K1417="","",INDEX(リスト!$AO:$AO,MATCH($K1417,リスト!$AN:$AN,0))),"")</f>
        <v>JPN</v>
      </c>
      <c r="S1417" s="32" t="str">
        <f>IF($B1417="","",RIGHT($G1417*1000+100+COUNTIF($G$2:$G1417,$G1417),9))</f>
        <v>000806101</v>
      </c>
    </row>
    <row r="1418" spans="1:19" ht="18" customHeight="1" x14ac:dyDescent="0.55000000000000004">
      <c r="A1418" t="s">
        <v>1159</v>
      </c>
      <c r="B1418">
        <v>1417</v>
      </c>
      <c r="C1418" t="s">
        <v>6713</v>
      </c>
      <c r="D1418" t="s">
        <v>6714</v>
      </c>
      <c r="E1418" t="s">
        <v>1635</v>
      </c>
      <c r="F1418" t="s">
        <v>169</v>
      </c>
      <c r="G1418">
        <v>19990427</v>
      </c>
      <c r="H1418" t="s">
        <v>6715</v>
      </c>
      <c r="I1418" t="s">
        <v>6716</v>
      </c>
      <c r="J1418" t="s">
        <v>6717</v>
      </c>
      <c r="K1418" t="s">
        <v>72</v>
      </c>
      <c r="M1418" s="32">
        <f>IFERROR(IF($B1418="","",INDEX(所属情報!$E:$E,MATCH($A1418,所属情報!$A:$A,0))),"")</f>
        <v>501018</v>
      </c>
      <c r="N1418" s="175" t="str">
        <f t="shared" si="66"/>
        <v>濱崎　佳真 (M1)</v>
      </c>
      <c r="O1418" s="32" t="str">
        <f t="shared" si="67"/>
        <v>ﾊﾏｻｷ ｹｲﾏ</v>
      </c>
      <c r="P1418" s="175" t="str">
        <f t="shared" si="68"/>
        <v>HAMASAKI Keima (99)</v>
      </c>
      <c r="Q1418" s="175" t="str">
        <f>IFERROR(IF($F1418="","",INDEX(リスト!$AL:$AL,MATCH($F1418,リスト!$AK:$AK,0))),"")</f>
        <v>26</v>
      </c>
      <c r="R1418" s="32" t="str">
        <f>IFERROR(IF($K1418="","",INDEX(リスト!$AO:$AO,MATCH($K1418,リスト!$AN:$AN,0))),"")</f>
        <v>JPN</v>
      </c>
      <c r="S1418" s="32" t="str">
        <f>IF($B1418="","",RIGHT($G1418*1000+100+COUNTIF($G$2:$G1418,$G1418),9))</f>
        <v>990427101</v>
      </c>
    </row>
    <row r="1419" spans="1:19" ht="18" customHeight="1" x14ac:dyDescent="0.55000000000000004">
      <c r="A1419" t="s">
        <v>1159</v>
      </c>
      <c r="B1419">
        <v>1418</v>
      </c>
      <c r="C1419" t="s">
        <v>6718</v>
      </c>
      <c r="D1419" t="s">
        <v>6719</v>
      </c>
      <c r="E1419" t="s">
        <v>1635</v>
      </c>
      <c r="F1419" t="s">
        <v>173</v>
      </c>
      <c r="G1419">
        <v>19990506</v>
      </c>
      <c r="H1419" t="s">
        <v>6720</v>
      </c>
      <c r="I1419" t="s">
        <v>6721</v>
      </c>
      <c r="J1419" t="s">
        <v>1608</v>
      </c>
      <c r="K1419" t="s">
        <v>72</v>
      </c>
      <c r="M1419" s="32">
        <f>IFERROR(IF($B1419="","",INDEX(所属情報!$E:$E,MATCH($A1419,所属情報!$A:$A,0))),"")</f>
        <v>501018</v>
      </c>
      <c r="N1419" s="175" t="str">
        <f t="shared" si="66"/>
        <v>幅田　真史 (M1)</v>
      </c>
      <c r="O1419" s="32" t="str">
        <f t="shared" si="67"/>
        <v>ﾊﾊﾞﾀ ﾏｻｼ</v>
      </c>
      <c r="P1419" s="175" t="str">
        <f t="shared" si="68"/>
        <v>HABATA Masashi (99)</v>
      </c>
      <c r="Q1419" s="175" t="str">
        <f>IFERROR(IF($F1419="","",INDEX(リスト!$AL:$AL,MATCH($F1419,リスト!$AK:$AK,0))),"")</f>
        <v>27</v>
      </c>
      <c r="R1419" s="32" t="str">
        <f>IFERROR(IF($K1419="","",INDEX(リスト!$AO:$AO,MATCH($K1419,リスト!$AN:$AN,0))),"")</f>
        <v>JPN</v>
      </c>
      <c r="S1419" s="32" t="str">
        <f>IF($B1419="","",RIGHT($G1419*1000+100+COUNTIF($G$2:$G1419,$G1419),9))</f>
        <v>990506101</v>
      </c>
    </row>
    <row r="1420" spans="1:19" ht="18" customHeight="1" x14ac:dyDescent="0.55000000000000004">
      <c r="A1420" t="s">
        <v>1159</v>
      </c>
      <c r="B1420">
        <v>1419</v>
      </c>
      <c r="C1420" t="s">
        <v>6722</v>
      </c>
      <c r="D1420" t="s">
        <v>6723</v>
      </c>
      <c r="E1420" t="s">
        <v>1635</v>
      </c>
      <c r="F1420" t="s">
        <v>173</v>
      </c>
      <c r="G1420">
        <v>19991102</v>
      </c>
      <c r="H1420" t="s">
        <v>6724</v>
      </c>
      <c r="I1420" t="s">
        <v>6725</v>
      </c>
      <c r="J1420" t="s">
        <v>1376</v>
      </c>
      <c r="K1420" t="s">
        <v>72</v>
      </c>
      <c r="M1420" s="32">
        <f>IFERROR(IF($B1420="","",INDEX(所属情報!$E:$E,MATCH($A1420,所属情報!$A:$A,0))),"")</f>
        <v>501018</v>
      </c>
      <c r="N1420" s="175" t="str">
        <f t="shared" si="66"/>
        <v>細谷　雅貴 (M1)</v>
      </c>
      <c r="O1420" s="32" t="str">
        <f t="shared" si="67"/>
        <v>ﾎｿﾔ ﾏｻｷ</v>
      </c>
      <c r="P1420" s="175" t="str">
        <f t="shared" si="68"/>
        <v>HOSOYA Masaki (99)</v>
      </c>
      <c r="Q1420" s="175" t="str">
        <f>IFERROR(IF($F1420="","",INDEX(リスト!$AL:$AL,MATCH($F1420,リスト!$AK:$AK,0))),"")</f>
        <v>27</v>
      </c>
      <c r="R1420" s="32" t="str">
        <f>IFERROR(IF($K1420="","",INDEX(リスト!$AO:$AO,MATCH($K1420,リスト!$AN:$AN,0))),"")</f>
        <v>JPN</v>
      </c>
      <c r="S1420" s="32" t="str">
        <f>IF($B1420="","",RIGHT($G1420*1000+100+COUNTIF($G$2:$G1420,$G1420),9))</f>
        <v>991102101</v>
      </c>
    </row>
    <row r="1421" spans="1:19" ht="18" customHeight="1" x14ac:dyDescent="0.55000000000000004">
      <c r="A1421" t="s">
        <v>1159</v>
      </c>
      <c r="B1421">
        <v>1420</v>
      </c>
      <c r="C1421" t="s">
        <v>6726</v>
      </c>
      <c r="D1421" t="s">
        <v>6727</v>
      </c>
      <c r="E1421">
        <v>4</v>
      </c>
      <c r="F1421" t="s">
        <v>173</v>
      </c>
      <c r="G1421">
        <v>20020103</v>
      </c>
      <c r="H1421" t="s">
        <v>6728</v>
      </c>
      <c r="I1421" t="s">
        <v>1202</v>
      </c>
      <c r="J1421" t="s">
        <v>1317</v>
      </c>
      <c r="K1421" t="s">
        <v>72</v>
      </c>
      <c r="M1421" s="32">
        <f>IFERROR(IF($B1421="","",INDEX(所属情報!$E:$E,MATCH($A1421,所属情報!$A:$A,0))),"")</f>
        <v>501018</v>
      </c>
      <c r="N1421" s="175" t="str">
        <f t="shared" si="66"/>
        <v>安藤　亮介 (4)</v>
      </c>
      <c r="O1421" s="32" t="str">
        <f t="shared" si="67"/>
        <v>ｱﾝﾄﾞｳ ﾘｮｳｽｹ</v>
      </c>
      <c r="P1421" s="175" t="str">
        <f t="shared" si="68"/>
        <v>ANDO Ryosuke (02)</v>
      </c>
      <c r="Q1421" s="175" t="str">
        <f>IFERROR(IF($F1421="","",INDEX(リスト!$AL:$AL,MATCH($F1421,リスト!$AK:$AK,0))),"")</f>
        <v>27</v>
      </c>
      <c r="R1421" s="32" t="str">
        <f>IFERROR(IF($K1421="","",INDEX(リスト!$AO:$AO,MATCH($K1421,リスト!$AN:$AN,0))),"")</f>
        <v>JPN</v>
      </c>
      <c r="S1421" s="32" t="str">
        <f>IF($B1421="","",RIGHT($G1421*1000+100+COUNTIF($G$2:$G1421,$G1421),9))</f>
        <v>020103101</v>
      </c>
    </row>
    <row r="1422" spans="1:19" ht="18" customHeight="1" x14ac:dyDescent="0.55000000000000004">
      <c r="A1422" t="s">
        <v>1159</v>
      </c>
      <c r="B1422">
        <v>1421</v>
      </c>
      <c r="C1422" t="s">
        <v>6729</v>
      </c>
      <c r="D1422" t="s">
        <v>6730</v>
      </c>
      <c r="E1422">
        <v>4</v>
      </c>
      <c r="F1422" t="s">
        <v>173</v>
      </c>
      <c r="G1422">
        <v>20020120</v>
      </c>
      <c r="H1422" t="s">
        <v>6731</v>
      </c>
      <c r="I1422" t="s">
        <v>5598</v>
      </c>
      <c r="J1422" t="s">
        <v>1938</v>
      </c>
      <c r="K1422" t="s">
        <v>72</v>
      </c>
      <c r="M1422" s="32">
        <f>IFERROR(IF($B1422="","",INDEX(所属情報!$E:$E,MATCH($A1422,所属情報!$A:$A,0))),"")</f>
        <v>501018</v>
      </c>
      <c r="N1422" s="175" t="str">
        <f t="shared" si="66"/>
        <v>植木　雄大 (4)</v>
      </c>
      <c r="O1422" s="32" t="str">
        <f t="shared" si="67"/>
        <v>ｳｴｷ ﾕｳﾀﾞｲ</v>
      </c>
      <c r="P1422" s="175" t="str">
        <f t="shared" si="68"/>
        <v>UEKI Yudai (02)</v>
      </c>
      <c r="Q1422" s="175" t="str">
        <f>IFERROR(IF($F1422="","",INDEX(リスト!$AL:$AL,MATCH($F1422,リスト!$AK:$AK,0))),"")</f>
        <v>27</v>
      </c>
      <c r="R1422" s="32" t="str">
        <f>IFERROR(IF($K1422="","",INDEX(リスト!$AO:$AO,MATCH($K1422,リスト!$AN:$AN,0))),"")</f>
        <v>JPN</v>
      </c>
      <c r="S1422" s="32" t="str">
        <f>IF($B1422="","",RIGHT($G1422*1000+100+COUNTIF($G$2:$G1422,$G1422),9))</f>
        <v>020120104</v>
      </c>
    </row>
    <row r="1423" spans="1:19" ht="18" customHeight="1" x14ac:dyDescent="0.55000000000000004">
      <c r="A1423" t="s">
        <v>1159</v>
      </c>
      <c r="B1423">
        <v>1422</v>
      </c>
      <c r="C1423" t="s">
        <v>6732</v>
      </c>
      <c r="D1423" t="s">
        <v>6733</v>
      </c>
      <c r="E1423">
        <v>4</v>
      </c>
      <c r="F1423" t="s">
        <v>173</v>
      </c>
      <c r="G1423">
        <v>20001104</v>
      </c>
      <c r="H1423" t="s">
        <v>6734</v>
      </c>
      <c r="I1423" t="s">
        <v>1789</v>
      </c>
      <c r="J1423" t="s">
        <v>1965</v>
      </c>
      <c r="K1423" t="s">
        <v>72</v>
      </c>
      <c r="M1423" s="32">
        <f>IFERROR(IF($B1423="","",INDEX(所属情報!$E:$E,MATCH($A1423,所属情報!$A:$A,0))),"")</f>
        <v>501018</v>
      </c>
      <c r="N1423" s="175" t="str">
        <f t="shared" si="66"/>
        <v>上村　侑 (4)</v>
      </c>
      <c r="O1423" s="32" t="str">
        <f t="shared" si="67"/>
        <v>ｳｴﾑﾗ ﾕｳ</v>
      </c>
      <c r="P1423" s="175" t="str">
        <f t="shared" si="68"/>
        <v>UEMURA Yu (00)</v>
      </c>
      <c r="Q1423" s="175" t="str">
        <f>IFERROR(IF($F1423="","",INDEX(リスト!$AL:$AL,MATCH($F1423,リスト!$AK:$AK,0))),"")</f>
        <v>27</v>
      </c>
      <c r="R1423" s="32" t="str">
        <f>IFERROR(IF($K1423="","",INDEX(リスト!$AO:$AO,MATCH($K1423,リスト!$AN:$AN,0))),"")</f>
        <v>JPN</v>
      </c>
      <c r="S1423" s="32" t="str">
        <f>IF($B1423="","",RIGHT($G1423*1000+100+COUNTIF($G$2:$G1423,$G1423),9))</f>
        <v>001104101</v>
      </c>
    </row>
    <row r="1424" spans="1:19" ht="18" customHeight="1" x14ac:dyDescent="0.55000000000000004">
      <c r="A1424" t="s">
        <v>1159</v>
      </c>
      <c r="B1424">
        <v>1423</v>
      </c>
      <c r="C1424" t="s">
        <v>6735</v>
      </c>
      <c r="D1424" t="s">
        <v>6736</v>
      </c>
      <c r="E1424">
        <v>4</v>
      </c>
      <c r="F1424" t="s">
        <v>185</v>
      </c>
      <c r="G1424">
        <v>20011114</v>
      </c>
      <c r="H1424" t="s">
        <v>6737</v>
      </c>
      <c r="I1424" t="s">
        <v>3028</v>
      </c>
      <c r="J1424" t="s">
        <v>6738</v>
      </c>
      <c r="K1424" t="s">
        <v>72</v>
      </c>
      <c r="M1424" s="32">
        <f>IFERROR(IF($B1424="","",INDEX(所属情報!$E:$E,MATCH($A1424,所属情報!$A:$A,0))),"")</f>
        <v>501018</v>
      </c>
      <c r="N1424" s="175" t="str">
        <f t="shared" si="66"/>
        <v>宇野　篤彦 (4)</v>
      </c>
      <c r="O1424" s="32" t="str">
        <f t="shared" si="67"/>
        <v>ｳﾉ ｱﾂﾋｺ</v>
      </c>
      <c r="P1424" s="175" t="str">
        <f t="shared" si="68"/>
        <v>UNO Atsuhiko (01)</v>
      </c>
      <c r="Q1424" s="175" t="str">
        <f>IFERROR(IF($F1424="","",INDEX(リスト!$AL:$AL,MATCH($F1424,リスト!$AK:$AK,0))),"")</f>
        <v>30</v>
      </c>
      <c r="R1424" s="32" t="str">
        <f>IFERROR(IF($K1424="","",INDEX(リスト!$AO:$AO,MATCH($K1424,リスト!$AN:$AN,0))),"")</f>
        <v>JPN</v>
      </c>
      <c r="S1424" s="32" t="str">
        <f>IF($B1424="","",RIGHT($G1424*1000+100+COUNTIF($G$2:$G1424,$G1424),9))</f>
        <v>011114101</v>
      </c>
    </row>
    <row r="1425" spans="1:19" ht="18" customHeight="1" x14ac:dyDescent="0.55000000000000004">
      <c r="A1425" t="s">
        <v>1159</v>
      </c>
      <c r="B1425">
        <v>1424</v>
      </c>
      <c r="C1425" t="s">
        <v>6739</v>
      </c>
      <c r="D1425" t="s">
        <v>6740</v>
      </c>
      <c r="E1425">
        <v>4</v>
      </c>
      <c r="F1425" t="s">
        <v>173</v>
      </c>
      <c r="G1425">
        <v>20020102</v>
      </c>
      <c r="H1425" t="s">
        <v>6741</v>
      </c>
      <c r="I1425" t="s">
        <v>4264</v>
      </c>
      <c r="J1425" t="s">
        <v>3921</v>
      </c>
      <c r="K1425" t="s">
        <v>72</v>
      </c>
      <c r="M1425" s="32">
        <f>IFERROR(IF($B1425="","",INDEX(所属情報!$E:$E,MATCH($A1425,所属情報!$A:$A,0))),"")</f>
        <v>501018</v>
      </c>
      <c r="N1425" s="175" t="str">
        <f t="shared" si="66"/>
        <v>岡嶌　峻平 (4)</v>
      </c>
      <c r="O1425" s="32" t="str">
        <f t="shared" si="67"/>
        <v>ｵｶｼﾞﾏ ｼｭﾝﾍﾟｲ</v>
      </c>
      <c r="P1425" s="175" t="str">
        <f t="shared" si="68"/>
        <v>OKAJIMA Shumpei (02)</v>
      </c>
      <c r="Q1425" s="175" t="str">
        <f>IFERROR(IF($F1425="","",INDEX(リスト!$AL:$AL,MATCH($F1425,リスト!$AK:$AK,0))),"")</f>
        <v>27</v>
      </c>
      <c r="R1425" s="32" t="str">
        <f>IFERROR(IF($K1425="","",INDEX(リスト!$AO:$AO,MATCH($K1425,リスト!$AN:$AN,0))),"")</f>
        <v>JPN</v>
      </c>
      <c r="S1425" s="32" t="str">
        <f>IF($B1425="","",RIGHT($G1425*1000+100+COUNTIF($G$2:$G1425,$G1425),9))</f>
        <v>020102101</v>
      </c>
    </row>
    <row r="1426" spans="1:19" ht="18" customHeight="1" x14ac:dyDescent="0.55000000000000004">
      <c r="A1426" t="s">
        <v>1159</v>
      </c>
      <c r="B1426">
        <v>1425</v>
      </c>
      <c r="C1426" t="s">
        <v>6742</v>
      </c>
      <c r="D1426" t="s">
        <v>6743</v>
      </c>
      <c r="E1426">
        <v>4</v>
      </c>
      <c r="F1426" t="s">
        <v>173</v>
      </c>
      <c r="G1426">
        <v>20020329</v>
      </c>
      <c r="H1426" t="s">
        <v>6744</v>
      </c>
      <c r="I1426" t="s">
        <v>6745</v>
      </c>
      <c r="J1426" t="s">
        <v>6746</v>
      </c>
      <c r="K1426" t="s">
        <v>72</v>
      </c>
      <c r="M1426" s="32">
        <f>IFERROR(IF($B1426="","",INDEX(所属情報!$E:$E,MATCH($A1426,所属情報!$A:$A,0))),"")</f>
        <v>501018</v>
      </c>
      <c r="N1426" s="175" t="str">
        <f t="shared" si="66"/>
        <v>宜野座金　流亜 (4)</v>
      </c>
      <c r="O1426" s="32" t="str">
        <f t="shared" si="67"/>
        <v>ｷﾞﾉｻﾞｷﾑ ﾙｱ</v>
      </c>
      <c r="P1426" s="175" t="str">
        <f t="shared" si="68"/>
        <v>GINOZAKIMU Rua (02)</v>
      </c>
      <c r="Q1426" s="175" t="str">
        <f>IFERROR(IF($F1426="","",INDEX(リスト!$AL:$AL,MATCH($F1426,リスト!$AK:$AK,0))),"")</f>
        <v>27</v>
      </c>
      <c r="R1426" s="32" t="str">
        <f>IFERROR(IF($K1426="","",INDEX(リスト!$AO:$AO,MATCH($K1426,リスト!$AN:$AN,0))),"")</f>
        <v>JPN</v>
      </c>
      <c r="S1426" s="32" t="str">
        <f>IF($B1426="","",RIGHT($G1426*1000+100+COUNTIF($G$2:$G1426,$G1426),9))</f>
        <v>020329102</v>
      </c>
    </row>
    <row r="1427" spans="1:19" ht="18" customHeight="1" x14ac:dyDescent="0.55000000000000004">
      <c r="A1427" t="s">
        <v>1159</v>
      </c>
      <c r="B1427">
        <v>1426</v>
      </c>
      <c r="C1427" t="s">
        <v>6747</v>
      </c>
      <c r="D1427" t="s">
        <v>6748</v>
      </c>
      <c r="E1427">
        <v>4</v>
      </c>
      <c r="F1427" t="s">
        <v>181</v>
      </c>
      <c r="G1427">
        <v>20020223</v>
      </c>
      <c r="H1427" t="s">
        <v>6749</v>
      </c>
      <c r="I1427" t="s">
        <v>2400</v>
      </c>
      <c r="J1427" t="s">
        <v>6750</v>
      </c>
      <c r="K1427" t="s">
        <v>72</v>
      </c>
      <c r="M1427" s="32">
        <f>IFERROR(IF($B1427="","",INDEX(所属情報!$E:$E,MATCH($A1427,所属情報!$A:$A,0))),"")</f>
        <v>501018</v>
      </c>
      <c r="N1427" s="175" t="str">
        <f t="shared" si="66"/>
        <v>島田　昌佳 (4)</v>
      </c>
      <c r="O1427" s="32" t="str">
        <f t="shared" si="67"/>
        <v>ｼﾏﾀﾞ ﾏｻﾖｼ</v>
      </c>
      <c r="P1427" s="175" t="str">
        <f t="shared" si="68"/>
        <v>SHIMADA Masayoshi (02)</v>
      </c>
      <c r="Q1427" s="175" t="str">
        <f>IFERROR(IF($F1427="","",INDEX(リスト!$AL:$AL,MATCH($F1427,リスト!$AK:$AK,0))),"")</f>
        <v>29</v>
      </c>
      <c r="R1427" s="32" t="str">
        <f>IFERROR(IF($K1427="","",INDEX(リスト!$AO:$AO,MATCH($K1427,リスト!$AN:$AN,0))),"")</f>
        <v>JPN</v>
      </c>
      <c r="S1427" s="32" t="str">
        <f>IF($B1427="","",RIGHT($G1427*1000+100+COUNTIF($G$2:$G1427,$G1427),9))</f>
        <v>020223102</v>
      </c>
    </row>
    <row r="1428" spans="1:19" ht="18" customHeight="1" x14ac:dyDescent="0.55000000000000004">
      <c r="A1428" t="s">
        <v>1159</v>
      </c>
      <c r="B1428">
        <v>1427</v>
      </c>
      <c r="C1428" t="s">
        <v>6751</v>
      </c>
      <c r="D1428" t="s">
        <v>6752</v>
      </c>
      <c r="E1428">
        <v>4</v>
      </c>
      <c r="F1428" t="s">
        <v>173</v>
      </c>
      <c r="G1428">
        <v>20020126</v>
      </c>
      <c r="H1428" t="s">
        <v>6753</v>
      </c>
      <c r="I1428" t="s">
        <v>6754</v>
      </c>
      <c r="J1428" t="s">
        <v>3986</v>
      </c>
      <c r="K1428" t="s">
        <v>72</v>
      </c>
      <c r="M1428" s="32">
        <f>IFERROR(IF($B1428="","",INDEX(所属情報!$E:$E,MATCH($A1428,所属情報!$A:$A,0))),"")</f>
        <v>501018</v>
      </c>
      <c r="N1428" s="175" t="str">
        <f t="shared" si="66"/>
        <v>末原　壮馬 (4)</v>
      </c>
      <c r="O1428" s="32" t="str">
        <f t="shared" si="67"/>
        <v>ｽｴﾊﾗ ｿｳﾏ</v>
      </c>
      <c r="P1428" s="175" t="str">
        <f t="shared" si="68"/>
        <v>SUEHARA Soma (02)</v>
      </c>
      <c r="Q1428" s="175" t="str">
        <f>IFERROR(IF($F1428="","",INDEX(リスト!$AL:$AL,MATCH($F1428,リスト!$AK:$AK,0))),"")</f>
        <v>27</v>
      </c>
      <c r="R1428" s="32" t="str">
        <f>IFERROR(IF($K1428="","",INDEX(リスト!$AO:$AO,MATCH($K1428,リスト!$AN:$AN,0))),"")</f>
        <v>JPN</v>
      </c>
      <c r="S1428" s="32" t="str">
        <f>IF($B1428="","",RIGHT($G1428*1000+100+COUNTIF($G$2:$G1428,$G1428),9))</f>
        <v>020126101</v>
      </c>
    </row>
    <row r="1429" spans="1:19" ht="18" customHeight="1" x14ac:dyDescent="0.55000000000000004">
      <c r="A1429" t="s">
        <v>1159</v>
      </c>
      <c r="B1429">
        <v>1428</v>
      </c>
      <c r="C1429" t="s">
        <v>6755</v>
      </c>
      <c r="D1429" t="s">
        <v>6756</v>
      </c>
      <c r="E1429">
        <v>4</v>
      </c>
      <c r="F1429" t="s">
        <v>173</v>
      </c>
      <c r="G1429">
        <v>20010909</v>
      </c>
      <c r="H1429" t="s">
        <v>6757</v>
      </c>
      <c r="I1429" t="s">
        <v>1617</v>
      </c>
      <c r="J1429" t="s">
        <v>1853</v>
      </c>
      <c r="K1429" t="s">
        <v>72</v>
      </c>
      <c r="M1429" s="32">
        <f>IFERROR(IF($B1429="","",INDEX(所属情報!$E:$E,MATCH($A1429,所属情報!$A:$A,0))),"")</f>
        <v>501018</v>
      </c>
      <c r="N1429" s="175" t="str">
        <f t="shared" si="66"/>
        <v>高橋　考輝 (4)</v>
      </c>
      <c r="O1429" s="32" t="str">
        <f t="shared" si="67"/>
        <v>ﾀｶﾊｼ ｺｳｷ</v>
      </c>
      <c r="P1429" s="175" t="str">
        <f t="shared" si="68"/>
        <v>TAKAHASHI Koki (01)</v>
      </c>
      <c r="Q1429" s="175" t="str">
        <f>IFERROR(IF($F1429="","",INDEX(リスト!$AL:$AL,MATCH($F1429,リスト!$AK:$AK,0))),"")</f>
        <v>27</v>
      </c>
      <c r="R1429" s="32" t="str">
        <f>IFERROR(IF($K1429="","",INDEX(リスト!$AO:$AO,MATCH($K1429,リスト!$AN:$AN,0))),"")</f>
        <v>JPN</v>
      </c>
      <c r="S1429" s="32" t="str">
        <f>IF($B1429="","",RIGHT($G1429*1000+100+COUNTIF($G$2:$G1429,$G1429),9))</f>
        <v>010909102</v>
      </c>
    </row>
    <row r="1430" spans="1:19" ht="18" customHeight="1" x14ac:dyDescent="0.55000000000000004">
      <c r="A1430" t="s">
        <v>1159</v>
      </c>
      <c r="B1430">
        <v>1429</v>
      </c>
      <c r="C1430" t="s">
        <v>6758</v>
      </c>
      <c r="D1430" t="s">
        <v>6759</v>
      </c>
      <c r="E1430">
        <v>4</v>
      </c>
      <c r="F1430" t="s">
        <v>173</v>
      </c>
      <c r="G1430">
        <v>20011226</v>
      </c>
      <c r="H1430" t="s">
        <v>6760</v>
      </c>
      <c r="I1430" t="s">
        <v>1301</v>
      </c>
      <c r="J1430" t="s">
        <v>1322</v>
      </c>
      <c r="K1430" t="s">
        <v>72</v>
      </c>
      <c r="M1430" s="32">
        <f>IFERROR(IF($B1430="","",INDEX(所属情報!$E:$E,MATCH($A1430,所属情報!$A:$A,0))),"")</f>
        <v>501018</v>
      </c>
      <c r="N1430" s="175" t="str">
        <f t="shared" si="66"/>
        <v>中田　小太郎 (4)</v>
      </c>
      <c r="O1430" s="32" t="str">
        <f t="shared" si="67"/>
        <v>ﾅｶﾀ ｺﾀﾛｳ</v>
      </c>
      <c r="P1430" s="175" t="str">
        <f t="shared" si="68"/>
        <v>NAKATA Kotaro (01)</v>
      </c>
      <c r="Q1430" s="175" t="str">
        <f>IFERROR(IF($F1430="","",INDEX(リスト!$AL:$AL,MATCH($F1430,リスト!$AK:$AK,0))),"")</f>
        <v>27</v>
      </c>
      <c r="R1430" s="32" t="str">
        <f>IFERROR(IF($K1430="","",INDEX(リスト!$AO:$AO,MATCH($K1430,リスト!$AN:$AN,0))),"")</f>
        <v>JPN</v>
      </c>
      <c r="S1430" s="32" t="str">
        <f>IF($B1430="","",RIGHT($G1430*1000+100+COUNTIF($G$2:$G1430,$G1430),9))</f>
        <v>011226101</v>
      </c>
    </row>
    <row r="1431" spans="1:19" ht="18" customHeight="1" x14ac:dyDescent="0.55000000000000004">
      <c r="A1431" t="s">
        <v>1159</v>
      </c>
      <c r="B1431">
        <v>1430</v>
      </c>
      <c r="C1431" t="s">
        <v>6761</v>
      </c>
      <c r="D1431" t="s">
        <v>6762</v>
      </c>
      <c r="E1431">
        <v>4</v>
      </c>
      <c r="F1431" t="s">
        <v>173</v>
      </c>
      <c r="G1431">
        <v>20010416</v>
      </c>
      <c r="H1431" t="s">
        <v>6763</v>
      </c>
      <c r="I1431" t="s">
        <v>3340</v>
      </c>
      <c r="J1431" t="s">
        <v>1168</v>
      </c>
      <c r="K1431" t="s">
        <v>72</v>
      </c>
      <c r="M1431" s="32">
        <f>IFERROR(IF($B1431="","",INDEX(所属情報!$E:$E,MATCH($A1431,所属情報!$A:$A,0))),"")</f>
        <v>501018</v>
      </c>
      <c r="N1431" s="175" t="str">
        <f t="shared" si="66"/>
        <v>前田　拓巳 (4)</v>
      </c>
      <c r="O1431" s="32" t="str">
        <f t="shared" si="67"/>
        <v>ﾏｴﾀﾞ ﾀｸﾐ</v>
      </c>
      <c r="P1431" s="175" t="str">
        <f t="shared" si="68"/>
        <v>MAEDA Takumi (01)</v>
      </c>
      <c r="Q1431" s="175" t="str">
        <f>IFERROR(IF($F1431="","",INDEX(リスト!$AL:$AL,MATCH($F1431,リスト!$AK:$AK,0))),"")</f>
        <v>27</v>
      </c>
      <c r="R1431" s="32" t="str">
        <f>IFERROR(IF($K1431="","",INDEX(リスト!$AO:$AO,MATCH($K1431,リスト!$AN:$AN,0))),"")</f>
        <v>JPN</v>
      </c>
      <c r="S1431" s="32" t="str">
        <f>IF($B1431="","",RIGHT($G1431*1000+100+COUNTIF($G$2:$G1431,$G1431),9))</f>
        <v>010416101</v>
      </c>
    </row>
    <row r="1432" spans="1:19" ht="18" customHeight="1" x14ac:dyDescent="0.55000000000000004">
      <c r="A1432" t="s">
        <v>1159</v>
      </c>
      <c r="B1432">
        <v>1431</v>
      </c>
      <c r="C1432" t="s">
        <v>6764</v>
      </c>
      <c r="D1432" t="s">
        <v>6765</v>
      </c>
      <c r="E1432">
        <v>4</v>
      </c>
      <c r="F1432" t="s">
        <v>173</v>
      </c>
      <c r="G1432">
        <v>20010521</v>
      </c>
      <c r="H1432" t="s">
        <v>6766</v>
      </c>
      <c r="I1432" t="s">
        <v>2058</v>
      </c>
      <c r="J1432" t="s">
        <v>6767</v>
      </c>
      <c r="K1432" t="s">
        <v>72</v>
      </c>
      <c r="M1432" s="32">
        <f>IFERROR(IF($B1432="","",INDEX(所属情報!$E:$E,MATCH($A1432,所属情報!$A:$A,0))),"")</f>
        <v>501018</v>
      </c>
      <c r="N1432" s="175" t="str">
        <f t="shared" si="66"/>
        <v>山口　龍真 (4)</v>
      </c>
      <c r="O1432" s="32" t="str">
        <f t="shared" si="67"/>
        <v>ﾔﾏｸﾞﾁ ﾘｭｳｼﾝ</v>
      </c>
      <c r="P1432" s="175" t="str">
        <f t="shared" si="68"/>
        <v>YAMAGUCHI Ryushin (01)</v>
      </c>
      <c r="Q1432" s="175" t="str">
        <f>IFERROR(IF($F1432="","",INDEX(リスト!$AL:$AL,MATCH($F1432,リスト!$AK:$AK,0))),"")</f>
        <v>27</v>
      </c>
      <c r="R1432" s="32" t="str">
        <f>IFERROR(IF($K1432="","",INDEX(リスト!$AO:$AO,MATCH($K1432,リスト!$AN:$AN,0))),"")</f>
        <v>JPN</v>
      </c>
      <c r="S1432" s="32" t="str">
        <f>IF($B1432="","",RIGHT($G1432*1000+100+COUNTIF($G$2:$G1432,$G1432),9))</f>
        <v>010521103</v>
      </c>
    </row>
    <row r="1433" spans="1:19" ht="18" customHeight="1" x14ac:dyDescent="0.55000000000000004">
      <c r="A1433" t="s">
        <v>1159</v>
      </c>
      <c r="B1433">
        <v>1432</v>
      </c>
      <c r="C1433" t="s">
        <v>6768</v>
      </c>
      <c r="D1433" t="s">
        <v>6769</v>
      </c>
      <c r="E1433">
        <v>4</v>
      </c>
      <c r="F1433" t="s">
        <v>177</v>
      </c>
      <c r="G1433">
        <v>20011105</v>
      </c>
      <c r="H1433" t="s">
        <v>6770</v>
      </c>
      <c r="I1433" t="s">
        <v>1493</v>
      </c>
      <c r="J1433" t="s">
        <v>5882</v>
      </c>
      <c r="K1433" t="s">
        <v>72</v>
      </c>
      <c r="M1433" s="32">
        <f>IFERROR(IF($B1433="","",INDEX(所属情報!$E:$E,MATCH($A1433,所属情報!$A:$A,0))),"")</f>
        <v>501018</v>
      </c>
      <c r="N1433" s="175" t="str">
        <f t="shared" si="66"/>
        <v>山田　恭佑 (4)</v>
      </c>
      <c r="O1433" s="32" t="str">
        <f t="shared" si="67"/>
        <v>ﾔﾏﾀﾞ ｷｮｳｽｹ</v>
      </c>
      <c r="P1433" s="175" t="str">
        <f t="shared" si="68"/>
        <v>YAMADA Kyosuke (01)</v>
      </c>
      <c r="Q1433" s="175" t="str">
        <f>IFERROR(IF($F1433="","",INDEX(リスト!$AL:$AL,MATCH($F1433,リスト!$AK:$AK,0))),"")</f>
        <v>28</v>
      </c>
      <c r="R1433" s="32" t="str">
        <f>IFERROR(IF($K1433="","",INDEX(リスト!$AO:$AO,MATCH($K1433,リスト!$AN:$AN,0))),"")</f>
        <v>JPN</v>
      </c>
      <c r="S1433" s="32" t="str">
        <f>IF($B1433="","",RIGHT($G1433*1000+100+COUNTIF($G$2:$G1433,$G1433),9))</f>
        <v>011105104</v>
      </c>
    </row>
    <row r="1434" spans="1:19" ht="18" customHeight="1" x14ac:dyDescent="0.55000000000000004">
      <c r="A1434" t="s">
        <v>1159</v>
      </c>
      <c r="B1434">
        <v>1433</v>
      </c>
      <c r="C1434" t="s">
        <v>6771</v>
      </c>
      <c r="D1434" t="s">
        <v>6772</v>
      </c>
      <c r="E1434">
        <v>4</v>
      </c>
      <c r="F1434" t="s">
        <v>181</v>
      </c>
      <c r="G1434">
        <v>20010815</v>
      </c>
      <c r="H1434" t="s">
        <v>6773</v>
      </c>
      <c r="I1434" t="s">
        <v>2023</v>
      </c>
      <c r="J1434" t="s">
        <v>3161</v>
      </c>
      <c r="K1434" t="s">
        <v>72</v>
      </c>
      <c r="M1434" s="32">
        <f>IFERROR(IF($B1434="","",INDEX(所属情報!$E:$E,MATCH($A1434,所属情報!$A:$A,0))),"")</f>
        <v>501018</v>
      </c>
      <c r="N1434" s="175" t="str">
        <f t="shared" si="66"/>
        <v>吉川　知宏 (4)</v>
      </c>
      <c r="O1434" s="32" t="str">
        <f t="shared" si="67"/>
        <v>ﾖｼｶﾜ ﾁﾋﾛ</v>
      </c>
      <c r="P1434" s="175" t="str">
        <f t="shared" si="68"/>
        <v>YOSHIKAWA Chihiro (01)</v>
      </c>
      <c r="Q1434" s="175" t="str">
        <f>IFERROR(IF($F1434="","",INDEX(リスト!$AL:$AL,MATCH($F1434,リスト!$AK:$AK,0))),"")</f>
        <v>29</v>
      </c>
      <c r="R1434" s="32" t="str">
        <f>IFERROR(IF($K1434="","",INDEX(リスト!$AO:$AO,MATCH($K1434,リスト!$AN:$AN,0))),"")</f>
        <v>JPN</v>
      </c>
      <c r="S1434" s="32" t="str">
        <f>IF($B1434="","",RIGHT($G1434*1000+100+COUNTIF($G$2:$G1434,$G1434),9))</f>
        <v>010815102</v>
      </c>
    </row>
    <row r="1435" spans="1:19" ht="18" customHeight="1" x14ac:dyDescent="0.55000000000000004">
      <c r="A1435" t="s">
        <v>1159</v>
      </c>
      <c r="B1435">
        <v>1434</v>
      </c>
      <c r="C1435" t="s">
        <v>6774</v>
      </c>
      <c r="D1435" t="s">
        <v>6775</v>
      </c>
      <c r="E1435">
        <v>3</v>
      </c>
      <c r="F1435" t="s">
        <v>173</v>
      </c>
      <c r="G1435">
        <v>20021128</v>
      </c>
      <c r="H1435" t="s">
        <v>6776</v>
      </c>
      <c r="I1435" t="s">
        <v>6777</v>
      </c>
      <c r="J1435" t="s">
        <v>1834</v>
      </c>
      <c r="K1435" t="s">
        <v>72</v>
      </c>
      <c r="M1435" s="32">
        <f>IFERROR(IF($B1435="","",INDEX(所属情報!$E:$E,MATCH($A1435,所属情報!$A:$A,0))),"")</f>
        <v>501018</v>
      </c>
      <c r="N1435" s="175" t="str">
        <f t="shared" si="66"/>
        <v>瀬川　大翔 (3)</v>
      </c>
      <c r="O1435" s="32" t="str">
        <f t="shared" si="67"/>
        <v>ｾｶﾞﾜ ﾋﾛﾄ</v>
      </c>
      <c r="P1435" s="175" t="str">
        <f t="shared" si="68"/>
        <v>SEGAWA Hiroto (02)</v>
      </c>
      <c r="Q1435" s="175" t="str">
        <f>IFERROR(IF($F1435="","",INDEX(リスト!$AL:$AL,MATCH($F1435,リスト!$AK:$AK,0))),"")</f>
        <v>27</v>
      </c>
      <c r="R1435" s="32" t="str">
        <f>IFERROR(IF($K1435="","",INDEX(リスト!$AO:$AO,MATCH($K1435,リスト!$AN:$AN,0))),"")</f>
        <v>JPN</v>
      </c>
      <c r="S1435" s="32" t="str">
        <f>IF($B1435="","",RIGHT($G1435*1000+100+COUNTIF($G$2:$G1435,$G1435),9))</f>
        <v>021128103</v>
      </c>
    </row>
    <row r="1436" spans="1:19" ht="18" customHeight="1" x14ac:dyDescent="0.55000000000000004">
      <c r="A1436" t="s">
        <v>1159</v>
      </c>
      <c r="B1436">
        <v>1435</v>
      </c>
      <c r="C1436" t="s">
        <v>6778</v>
      </c>
      <c r="D1436" t="s">
        <v>6779</v>
      </c>
      <c r="E1436">
        <v>3</v>
      </c>
      <c r="F1436" t="s">
        <v>173</v>
      </c>
      <c r="G1436">
        <v>20021029</v>
      </c>
      <c r="H1436" t="s">
        <v>6780</v>
      </c>
      <c r="I1436" t="s">
        <v>1339</v>
      </c>
      <c r="J1436" t="s">
        <v>1355</v>
      </c>
      <c r="K1436" t="s">
        <v>72</v>
      </c>
      <c r="M1436" s="32">
        <f>IFERROR(IF($B1436="","",INDEX(所属情報!$E:$E,MATCH($A1436,所属情報!$A:$A,0))),"")</f>
        <v>501018</v>
      </c>
      <c r="N1436" s="175" t="str">
        <f t="shared" si="66"/>
        <v>中谷　颯太 (3)</v>
      </c>
      <c r="O1436" s="32" t="str">
        <f t="shared" si="67"/>
        <v>ﾅｶﾀﾆ ｿｳﾀ</v>
      </c>
      <c r="P1436" s="175" t="str">
        <f t="shared" si="68"/>
        <v>NAKATANI Sota (02)</v>
      </c>
      <c r="Q1436" s="175" t="str">
        <f>IFERROR(IF($F1436="","",INDEX(リスト!$AL:$AL,MATCH($F1436,リスト!$AK:$AK,0))),"")</f>
        <v>27</v>
      </c>
      <c r="R1436" s="32" t="str">
        <f>IFERROR(IF($K1436="","",INDEX(リスト!$AO:$AO,MATCH($K1436,リスト!$AN:$AN,0))),"")</f>
        <v>JPN</v>
      </c>
      <c r="S1436" s="32" t="str">
        <f>IF($B1436="","",RIGHT($G1436*1000+100+COUNTIF($G$2:$G1436,$G1436),9))</f>
        <v>021029105</v>
      </c>
    </row>
    <row r="1437" spans="1:19" ht="18" customHeight="1" x14ac:dyDescent="0.55000000000000004">
      <c r="A1437" t="s">
        <v>1159</v>
      </c>
      <c r="B1437">
        <v>1436</v>
      </c>
      <c r="C1437" t="s">
        <v>6781</v>
      </c>
      <c r="D1437" t="s">
        <v>6782</v>
      </c>
      <c r="E1437">
        <v>3</v>
      </c>
      <c r="F1437" t="s">
        <v>173</v>
      </c>
      <c r="G1437">
        <v>20010603</v>
      </c>
      <c r="H1437" t="s">
        <v>6783</v>
      </c>
      <c r="I1437" t="s">
        <v>6784</v>
      </c>
      <c r="J1437" t="s">
        <v>1287</v>
      </c>
      <c r="K1437" t="s">
        <v>72</v>
      </c>
      <c r="M1437" s="32">
        <f>IFERROR(IF($B1437="","",INDEX(所属情報!$E:$E,MATCH($A1437,所属情報!$A:$A,0))),"")</f>
        <v>501018</v>
      </c>
      <c r="N1437" s="175" t="str">
        <f t="shared" si="66"/>
        <v>中部　拓斗 (3)</v>
      </c>
      <c r="O1437" s="32" t="str">
        <f t="shared" si="67"/>
        <v>ﾅｶﾍﾞ ﾀｸﾄ</v>
      </c>
      <c r="P1437" s="175" t="str">
        <f t="shared" si="68"/>
        <v>NAKABE Takuto (01)</v>
      </c>
      <c r="Q1437" s="175" t="str">
        <f>IFERROR(IF($F1437="","",INDEX(リスト!$AL:$AL,MATCH($F1437,リスト!$AK:$AK,0))),"")</f>
        <v>27</v>
      </c>
      <c r="R1437" s="32" t="str">
        <f>IFERROR(IF($K1437="","",INDEX(リスト!$AO:$AO,MATCH($K1437,リスト!$AN:$AN,0))),"")</f>
        <v>JPN</v>
      </c>
      <c r="S1437" s="32" t="str">
        <f>IF($B1437="","",RIGHT($G1437*1000+100+COUNTIF($G$2:$G1437,$G1437),9))</f>
        <v>010603103</v>
      </c>
    </row>
    <row r="1438" spans="1:19" ht="18" customHeight="1" x14ac:dyDescent="0.55000000000000004">
      <c r="A1438" t="s">
        <v>1159</v>
      </c>
      <c r="B1438">
        <v>1437</v>
      </c>
      <c r="C1438" t="s">
        <v>6785</v>
      </c>
      <c r="D1438" t="s">
        <v>6786</v>
      </c>
      <c r="E1438">
        <v>3</v>
      </c>
      <c r="F1438" t="s">
        <v>173</v>
      </c>
      <c r="G1438">
        <v>20020627</v>
      </c>
      <c r="H1438" t="s">
        <v>6787</v>
      </c>
      <c r="I1438" t="s">
        <v>4546</v>
      </c>
      <c r="J1438" t="s">
        <v>2660</v>
      </c>
      <c r="K1438" t="s">
        <v>72</v>
      </c>
      <c r="M1438" s="32">
        <f>IFERROR(IF($B1438="","",INDEX(所属情報!$E:$E,MATCH($A1438,所属情報!$A:$A,0))),"")</f>
        <v>501018</v>
      </c>
      <c r="N1438" s="175" t="str">
        <f t="shared" si="66"/>
        <v>長田　紳太郎 (3)</v>
      </c>
      <c r="O1438" s="32" t="str">
        <f t="shared" si="67"/>
        <v>ﾅｶﾞﾀ ｼﾝﾀﾛｳ</v>
      </c>
      <c r="P1438" s="175" t="str">
        <f t="shared" si="68"/>
        <v>NAGATA Shintaro (02)</v>
      </c>
      <c r="Q1438" s="175" t="str">
        <f>IFERROR(IF($F1438="","",INDEX(リスト!$AL:$AL,MATCH($F1438,リスト!$AK:$AK,0))),"")</f>
        <v>27</v>
      </c>
      <c r="R1438" s="32" t="str">
        <f>IFERROR(IF($K1438="","",INDEX(リスト!$AO:$AO,MATCH($K1438,リスト!$AN:$AN,0))),"")</f>
        <v>JPN</v>
      </c>
      <c r="S1438" s="32" t="str">
        <f>IF($B1438="","",RIGHT($G1438*1000+100+COUNTIF($G$2:$G1438,$G1438),9))</f>
        <v>020627103</v>
      </c>
    </row>
    <row r="1439" spans="1:19" ht="18" customHeight="1" x14ac:dyDescent="0.55000000000000004">
      <c r="A1439" t="s">
        <v>1159</v>
      </c>
      <c r="B1439">
        <v>1438</v>
      </c>
      <c r="C1439" t="s">
        <v>6788</v>
      </c>
      <c r="D1439" t="s">
        <v>6789</v>
      </c>
      <c r="E1439">
        <v>3</v>
      </c>
      <c r="F1439" t="s">
        <v>173</v>
      </c>
      <c r="G1439">
        <v>20010421</v>
      </c>
      <c r="H1439" t="s">
        <v>6790</v>
      </c>
      <c r="I1439" t="s">
        <v>6106</v>
      </c>
      <c r="J1439" t="s">
        <v>4322</v>
      </c>
      <c r="K1439" t="s">
        <v>72</v>
      </c>
      <c r="M1439" s="32">
        <f>IFERROR(IF($B1439="","",INDEX(所属情報!$E:$E,MATCH($A1439,所属情報!$A:$A,0))),"")</f>
        <v>501018</v>
      </c>
      <c r="N1439" s="175" t="str">
        <f t="shared" si="66"/>
        <v>成瀬　朝日 (3)</v>
      </c>
      <c r="O1439" s="32" t="str">
        <f t="shared" si="67"/>
        <v>ﾅﾙｾ ｱｻﾋ</v>
      </c>
      <c r="P1439" s="175" t="str">
        <f t="shared" si="68"/>
        <v>NARUSE Asahi (01)</v>
      </c>
      <c r="Q1439" s="175" t="str">
        <f>IFERROR(IF($F1439="","",INDEX(リスト!$AL:$AL,MATCH($F1439,リスト!$AK:$AK,0))),"")</f>
        <v>27</v>
      </c>
      <c r="R1439" s="32" t="str">
        <f>IFERROR(IF($K1439="","",INDEX(リスト!$AO:$AO,MATCH($K1439,リスト!$AN:$AN,0))),"")</f>
        <v>JPN</v>
      </c>
      <c r="S1439" s="32" t="str">
        <f>IF($B1439="","",RIGHT($G1439*1000+100+COUNTIF($G$2:$G1439,$G1439),9))</f>
        <v>010421102</v>
      </c>
    </row>
    <row r="1440" spans="1:19" ht="18" customHeight="1" x14ac:dyDescent="0.55000000000000004">
      <c r="A1440" t="s">
        <v>1159</v>
      </c>
      <c r="B1440">
        <v>1439</v>
      </c>
      <c r="C1440" t="s">
        <v>6791</v>
      </c>
      <c r="D1440" t="s">
        <v>6792</v>
      </c>
      <c r="E1440">
        <v>3</v>
      </c>
      <c r="F1440" t="s">
        <v>213</v>
      </c>
      <c r="G1440">
        <v>20010422</v>
      </c>
      <c r="H1440" t="s">
        <v>6793</v>
      </c>
      <c r="I1440" t="s">
        <v>6794</v>
      </c>
      <c r="J1440" t="s">
        <v>3930</v>
      </c>
      <c r="K1440" t="s">
        <v>72</v>
      </c>
      <c r="M1440" s="32">
        <f>IFERROR(IF($B1440="","",INDEX(所属情報!$E:$E,MATCH($A1440,所属情報!$A:$A,0))),"")</f>
        <v>501018</v>
      </c>
      <c r="N1440" s="175" t="str">
        <f t="shared" si="66"/>
        <v>二宮　章 (3)</v>
      </c>
      <c r="O1440" s="32" t="str">
        <f t="shared" si="67"/>
        <v>ﾆﾉﾐﾔ ｱｷﾗ</v>
      </c>
      <c r="P1440" s="175" t="str">
        <f t="shared" si="68"/>
        <v>NINOMIYA Akira (01)</v>
      </c>
      <c r="Q1440" s="175" t="str">
        <f>IFERROR(IF($F1440="","",INDEX(リスト!$AL:$AL,MATCH($F1440,リスト!$AK:$AK,0))),"")</f>
        <v>37</v>
      </c>
      <c r="R1440" s="32" t="str">
        <f>IFERROR(IF($K1440="","",INDEX(リスト!$AO:$AO,MATCH($K1440,リスト!$AN:$AN,0))),"")</f>
        <v>JPN</v>
      </c>
      <c r="S1440" s="32" t="str">
        <f>IF($B1440="","",RIGHT($G1440*1000+100+COUNTIF($G$2:$G1440,$G1440),9))</f>
        <v>010422101</v>
      </c>
    </row>
    <row r="1441" spans="1:19" ht="18" customHeight="1" x14ac:dyDescent="0.55000000000000004">
      <c r="A1441" t="s">
        <v>1159</v>
      </c>
      <c r="B1441">
        <v>1440</v>
      </c>
      <c r="C1441" t="s">
        <v>6795</v>
      </c>
      <c r="D1441" t="s">
        <v>6796</v>
      </c>
      <c r="E1441">
        <v>3</v>
      </c>
      <c r="F1441" t="s">
        <v>173</v>
      </c>
      <c r="G1441">
        <v>20010801</v>
      </c>
      <c r="H1441" t="s">
        <v>6797</v>
      </c>
      <c r="I1441" t="s">
        <v>6798</v>
      </c>
      <c r="J1441" t="s">
        <v>6799</v>
      </c>
      <c r="K1441" t="s">
        <v>72</v>
      </c>
      <c r="M1441" s="32">
        <f>IFERROR(IF($B1441="","",INDEX(所属情報!$E:$E,MATCH($A1441,所属情報!$A:$A,0))),"")</f>
        <v>501018</v>
      </c>
      <c r="N1441" s="175" t="str">
        <f t="shared" si="66"/>
        <v>伴野　凪都 (3)</v>
      </c>
      <c r="O1441" s="32" t="str">
        <f t="shared" si="67"/>
        <v>ﾊﾞﾝﾉ ﾅｷﾞﾄ</v>
      </c>
      <c r="P1441" s="175" t="str">
        <f t="shared" si="68"/>
        <v>BANNO Nagito (01)</v>
      </c>
      <c r="Q1441" s="175" t="str">
        <f>IFERROR(IF($F1441="","",INDEX(リスト!$AL:$AL,MATCH($F1441,リスト!$AK:$AK,0))),"")</f>
        <v>27</v>
      </c>
      <c r="R1441" s="32" t="str">
        <f>IFERROR(IF($K1441="","",INDEX(リスト!$AO:$AO,MATCH($K1441,リスト!$AN:$AN,0))),"")</f>
        <v>JPN</v>
      </c>
      <c r="S1441" s="32" t="str">
        <f>IF($B1441="","",RIGHT($G1441*1000+100+COUNTIF($G$2:$G1441,$G1441),9))</f>
        <v>010801101</v>
      </c>
    </row>
    <row r="1442" spans="1:19" ht="18" customHeight="1" x14ac:dyDescent="0.55000000000000004">
      <c r="A1442" t="s">
        <v>1159</v>
      </c>
      <c r="B1442">
        <v>1441</v>
      </c>
      <c r="C1442" t="s">
        <v>6800</v>
      </c>
      <c r="D1442" t="s">
        <v>6801</v>
      </c>
      <c r="E1442">
        <v>3</v>
      </c>
      <c r="F1442" t="s">
        <v>173</v>
      </c>
      <c r="G1442">
        <v>20020507</v>
      </c>
      <c r="H1442" t="s">
        <v>6802</v>
      </c>
      <c r="I1442" t="s">
        <v>6803</v>
      </c>
      <c r="J1442" t="s">
        <v>1853</v>
      </c>
      <c r="K1442" t="s">
        <v>72</v>
      </c>
      <c r="M1442" s="32">
        <f>IFERROR(IF($B1442="","",INDEX(所属情報!$E:$E,MATCH($A1442,所属情報!$A:$A,0))),"")</f>
        <v>501018</v>
      </c>
      <c r="N1442" s="175" t="str">
        <f t="shared" si="66"/>
        <v>平西　幸貴 (3)</v>
      </c>
      <c r="O1442" s="32" t="str">
        <f t="shared" si="67"/>
        <v>ﾋﾗﾆｼ ｺｳｷ</v>
      </c>
      <c r="P1442" s="175" t="str">
        <f t="shared" si="68"/>
        <v>HIRANISHI Koki (02)</v>
      </c>
      <c r="Q1442" s="175" t="str">
        <f>IFERROR(IF($F1442="","",INDEX(リスト!$AL:$AL,MATCH($F1442,リスト!$AK:$AK,0))),"")</f>
        <v>27</v>
      </c>
      <c r="R1442" s="32" t="str">
        <f>IFERROR(IF($K1442="","",INDEX(リスト!$AO:$AO,MATCH($K1442,リスト!$AN:$AN,0))),"")</f>
        <v>JPN</v>
      </c>
      <c r="S1442" s="32" t="str">
        <f>IF($B1442="","",RIGHT($G1442*1000+100+COUNTIF($G$2:$G1442,$G1442),9))</f>
        <v>020507103</v>
      </c>
    </row>
    <row r="1443" spans="1:19" ht="18" customHeight="1" x14ac:dyDescent="0.55000000000000004">
      <c r="A1443" t="s">
        <v>1159</v>
      </c>
      <c r="B1443">
        <v>1442</v>
      </c>
      <c r="C1443" t="s">
        <v>6804</v>
      </c>
      <c r="D1443" t="s">
        <v>6805</v>
      </c>
      <c r="E1443">
        <v>3</v>
      </c>
      <c r="F1443" t="s">
        <v>173</v>
      </c>
      <c r="G1443">
        <v>20010923</v>
      </c>
      <c r="H1443" t="s">
        <v>6806</v>
      </c>
      <c r="I1443" t="s">
        <v>6807</v>
      </c>
      <c r="J1443" t="s">
        <v>2660</v>
      </c>
      <c r="K1443" t="s">
        <v>72</v>
      </c>
      <c r="M1443" s="32">
        <f>IFERROR(IF($B1443="","",INDEX(所属情報!$E:$E,MATCH($A1443,所属情報!$A:$A,0))),"")</f>
        <v>501018</v>
      </c>
      <c r="N1443" s="175" t="str">
        <f t="shared" si="66"/>
        <v>深津　新太郎 (3)</v>
      </c>
      <c r="O1443" s="32" t="str">
        <f t="shared" si="67"/>
        <v>ﾌｶﾂ ｼﾝﾀﾛｳ</v>
      </c>
      <c r="P1443" s="175" t="str">
        <f t="shared" si="68"/>
        <v>FUKATSU Shintaro (01)</v>
      </c>
      <c r="Q1443" s="175" t="str">
        <f>IFERROR(IF($F1443="","",INDEX(リスト!$AL:$AL,MATCH($F1443,リスト!$AK:$AK,0))),"")</f>
        <v>27</v>
      </c>
      <c r="R1443" s="32" t="str">
        <f>IFERROR(IF($K1443="","",INDEX(リスト!$AO:$AO,MATCH($K1443,リスト!$AN:$AN,0))),"")</f>
        <v>JPN</v>
      </c>
      <c r="S1443" s="32" t="str">
        <f>IF($B1443="","",RIGHT($G1443*1000+100+COUNTIF($G$2:$G1443,$G1443),9))</f>
        <v>010923101</v>
      </c>
    </row>
    <row r="1444" spans="1:19" ht="18" customHeight="1" x14ac:dyDescent="0.55000000000000004">
      <c r="A1444" t="s">
        <v>1159</v>
      </c>
      <c r="B1444">
        <v>1443</v>
      </c>
      <c r="C1444" t="s">
        <v>6808</v>
      </c>
      <c r="D1444" t="s">
        <v>6809</v>
      </c>
      <c r="E1444">
        <v>3</v>
      </c>
      <c r="F1444" t="s">
        <v>173</v>
      </c>
      <c r="G1444">
        <v>20020708</v>
      </c>
      <c r="H1444" t="s">
        <v>6810</v>
      </c>
      <c r="I1444" t="s">
        <v>6811</v>
      </c>
      <c r="J1444" t="s">
        <v>2500</v>
      </c>
      <c r="K1444" t="s">
        <v>72</v>
      </c>
      <c r="M1444" s="32">
        <f>IFERROR(IF($B1444="","",INDEX(所属情報!$E:$E,MATCH($A1444,所属情報!$A:$A,0))),"")</f>
        <v>501018</v>
      </c>
      <c r="N1444" s="175" t="str">
        <f t="shared" si="66"/>
        <v>藤木　瑞生 (3)</v>
      </c>
      <c r="O1444" s="32" t="str">
        <f t="shared" si="67"/>
        <v>ﾌｼﾞｷ ﾐｽﾞｷ</v>
      </c>
      <c r="P1444" s="175" t="str">
        <f t="shared" si="68"/>
        <v>FUJIKI Mizuki (02)</v>
      </c>
      <c r="Q1444" s="175" t="str">
        <f>IFERROR(IF($F1444="","",INDEX(リスト!$AL:$AL,MATCH($F1444,リスト!$AK:$AK,0))),"")</f>
        <v>27</v>
      </c>
      <c r="R1444" s="32" t="str">
        <f>IFERROR(IF($K1444="","",INDEX(リスト!$AO:$AO,MATCH($K1444,リスト!$AN:$AN,0))),"")</f>
        <v>JPN</v>
      </c>
      <c r="S1444" s="32" t="str">
        <f>IF($B1444="","",RIGHT($G1444*1000+100+COUNTIF($G$2:$G1444,$G1444),9))</f>
        <v>020708101</v>
      </c>
    </row>
    <row r="1445" spans="1:19" ht="18" customHeight="1" x14ac:dyDescent="0.55000000000000004">
      <c r="A1445" t="s">
        <v>1159</v>
      </c>
      <c r="B1445">
        <v>1444</v>
      </c>
      <c r="C1445" t="s">
        <v>6812</v>
      </c>
      <c r="D1445" t="s">
        <v>6813</v>
      </c>
      <c r="E1445">
        <v>3</v>
      </c>
      <c r="F1445" t="s">
        <v>173</v>
      </c>
      <c r="G1445">
        <v>20020911</v>
      </c>
      <c r="H1445" t="s">
        <v>6814</v>
      </c>
      <c r="I1445" t="s">
        <v>3538</v>
      </c>
      <c r="J1445" t="s">
        <v>3223</v>
      </c>
      <c r="K1445" t="s">
        <v>72</v>
      </c>
      <c r="M1445" s="32">
        <f>IFERROR(IF($B1445="","",INDEX(所属情報!$E:$E,MATCH($A1445,所属情報!$A:$A,0))),"")</f>
        <v>501018</v>
      </c>
      <c r="N1445" s="175" t="str">
        <f t="shared" si="66"/>
        <v>山城　爽輔 (3)</v>
      </c>
      <c r="O1445" s="32" t="str">
        <f t="shared" si="67"/>
        <v>ﾔﾏｼﾛ ｿｳｽｹ</v>
      </c>
      <c r="P1445" s="175" t="str">
        <f t="shared" si="68"/>
        <v>YAMASHIRO Sosuke (02)</v>
      </c>
      <c r="Q1445" s="175" t="str">
        <f>IFERROR(IF($F1445="","",INDEX(リスト!$AL:$AL,MATCH($F1445,リスト!$AK:$AK,0))),"")</f>
        <v>27</v>
      </c>
      <c r="R1445" s="32" t="str">
        <f>IFERROR(IF($K1445="","",INDEX(リスト!$AO:$AO,MATCH($K1445,リスト!$AN:$AN,0))),"")</f>
        <v>JPN</v>
      </c>
      <c r="S1445" s="32" t="str">
        <f>IF($B1445="","",RIGHT($G1445*1000+100+COUNTIF($G$2:$G1445,$G1445),9))</f>
        <v>020911102</v>
      </c>
    </row>
    <row r="1446" spans="1:19" ht="18" customHeight="1" x14ac:dyDescent="0.55000000000000004">
      <c r="A1446" t="s">
        <v>1159</v>
      </c>
      <c r="B1446">
        <v>1445</v>
      </c>
      <c r="C1446" t="s">
        <v>6815</v>
      </c>
      <c r="D1446" t="s">
        <v>6816</v>
      </c>
      <c r="E1446">
        <v>2</v>
      </c>
      <c r="F1446" t="s">
        <v>173</v>
      </c>
      <c r="G1446">
        <v>20031028</v>
      </c>
      <c r="H1446" t="s">
        <v>6817</v>
      </c>
      <c r="I1446" t="s">
        <v>1700</v>
      </c>
      <c r="J1446" t="s">
        <v>1489</v>
      </c>
      <c r="K1446" t="s">
        <v>72</v>
      </c>
      <c r="M1446" s="32">
        <f>IFERROR(IF($B1446="","",INDEX(所属情報!$E:$E,MATCH($A1446,所属情報!$A:$A,0))),"")</f>
        <v>501018</v>
      </c>
      <c r="N1446" s="175" t="str">
        <f t="shared" si="66"/>
        <v>尾野　泰成 (2)</v>
      </c>
      <c r="O1446" s="32" t="str">
        <f t="shared" si="67"/>
        <v>ｵﾉ ﾀｲｾｲ</v>
      </c>
      <c r="P1446" s="175" t="str">
        <f t="shared" si="68"/>
        <v>ONO Taisei (03)</v>
      </c>
      <c r="Q1446" s="175" t="str">
        <f>IFERROR(IF($F1446="","",INDEX(リスト!$AL:$AL,MATCH($F1446,リスト!$AK:$AK,0))),"")</f>
        <v>27</v>
      </c>
      <c r="R1446" s="32" t="str">
        <f>IFERROR(IF($K1446="","",INDEX(リスト!$AO:$AO,MATCH($K1446,リスト!$AN:$AN,0))),"")</f>
        <v>JPN</v>
      </c>
      <c r="S1446" s="32" t="str">
        <f>IF($B1446="","",RIGHT($G1446*1000+100+COUNTIF($G$2:$G1446,$G1446),9))</f>
        <v>031028104</v>
      </c>
    </row>
    <row r="1447" spans="1:19" ht="18" customHeight="1" x14ac:dyDescent="0.55000000000000004">
      <c r="A1447" t="s">
        <v>1159</v>
      </c>
      <c r="B1447">
        <v>1446</v>
      </c>
      <c r="C1447" t="s">
        <v>6818</v>
      </c>
      <c r="D1447" t="s">
        <v>6819</v>
      </c>
      <c r="E1447">
        <v>2</v>
      </c>
      <c r="F1447" t="s">
        <v>173</v>
      </c>
      <c r="G1447">
        <v>20040315</v>
      </c>
      <c r="H1447" t="s">
        <v>6820</v>
      </c>
      <c r="I1447" t="s">
        <v>6821</v>
      </c>
      <c r="J1447" t="s">
        <v>1228</v>
      </c>
      <c r="K1447" t="s">
        <v>72</v>
      </c>
      <c r="M1447" s="32">
        <f>IFERROR(IF($B1447="","",INDEX(所属情報!$E:$E,MATCH($A1447,所属情報!$A:$A,0))),"")</f>
        <v>501018</v>
      </c>
      <c r="N1447" s="175" t="str">
        <f t="shared" si="66"/>
        <v>神髙　達也 (2)</v>
      </c>
      <c r="O1447" s="32" t="str">
        <f t="shared" si="67"/>
        <v>ｶﾝﾀﾞｶ ﾀﾂﾔ</v>
      </c>
      <c r="P1447" s="175" t="str">
        <f t="shared" si="68"/>
        <v>KANDAKA Tatsuya (04)</v>
      </c>
      <c r="Q1447" s="175" t="str">
        <f>IFERROR(IF($F1447="","",INDEX(リスト!$AL:$AL,MATCH($F1447,リスト!$AK:$AK,0))),"")</f>
        <v>27</v>
      </c>
      <c r="R1447" s="32" t="str">
        <f>IFERROR(IF($K1447="","",INDEX(リスト!$AO:$AO,MATCH($K1447,リスト!$AN:$AN,0))),"")</f>
        <v>JPN</v>
      </c>
      <c r="S1447" s="32" t="str">
        <f>IF($B1447="","",RIGHT($G1447*1000+100+COUNTIF($G$2:$G1447,$G1447),9))</f>
        <v>040315102</v>
      </c>
    </row>
    <row r="1448" spans="1:19" ht="18" customHeight="1" x14ac:dyDescent="0.55000000000000004">
      <c r="A1448" t="s">
        <v>1159</v>
      </c>
      <c r="B1448">
        <v>1447</v>
      </c>
      <c r="C1448" t="s">
        <v>6822</v>
      </c>
      <c r="D1448" t="s">
        <v>6823</v>
      </c>
      <c r="E1448">
        <v>2</v>
      </c>
      <c r="F1448" t="s">
        <v>181</v>
      </c>
      <c r="G1448">
        <v>20030423</v>
      </c>
      <c r="H1448" t="s">
        <v>6824</v>
      </c>
      <c r="I1448" t="s">
        <v>4229</v>
      </c>
      <c r="J1448" t="s">
        <v>4474</v>
      </c>
      <c r="K1448" t="s">
        <v>72</v>
      </c>
      <c r="M1448" s="32">
        <f>IFERROR(IF($B1448="","",INDEX(所属情報!$E:$E,MATCH($A1448,所属情報!$A:$A,0))),"")</f>
        <v>501018</v>
      </c>
      <c r="N1448" s="175" t="str">
        <f t="shared" si="66"/>
        <v>杉浦　宏我 (2)</v>
      </c>
      <c r="O1448" s="32" t="str">
        <f t="shared" si="67"/>
        <v>ｽｷﾞｳﾗ ｺｳｶﾞ</v>
      </c>
      <c r="P1448" s="175" t="str">
        <f t="shared" si="68"/>
        <v>SUGIURA Koga (03)</v>
      </c>
      <c r="Q1448" s="175" t="str">
        <f>IFERROR(IF($F1448="","",INDEX(リスト!$AL:$AL,MATCH($F1448,リスト!$AK:$AK,0))),"")</f>
        <v>29</v>
      </c>
      <c r="R1448" s="32" t="str">
        <f>IFERROR(IF($K1448="","",INDEX(リスト!$AO:$AO,MATCH($K1448,リスト!$AN:$AN,0))),"")</f>
        <v>JPN</v>
      </c>
      <c r="S1448" s="32" t="str">
        <f>IF($B1448="","",RIGHT($G1448*1000+100+COUNTIF($G$2:$G1448,$G1448),9))</f>
        <v>030423103</v>
      </c>
    </row>
    <row r="1449" spans="1:19" ht="18" customHeight="1" x14ac:dyDescent="0.55000000000000004">
      <c r="A1449" t="s">
        <v>1159</v>
      </c>
      <c r="B1449">
        <v>1448</v>
      </c>
      <c r="C1449" t="s">
        <v>6825</v>
      </c>
      <c r="D1449" t="s">
        <v>6826</v>
      </c>
      <c r="E1449">
        <v>2</v>
      </c>
      <c r="F1449" t="s">
        <v>173</v>
      </c>
      <c r="G1449">
        <v>20030818</v>
      </c>
      <c r="H1449" t="s">
        <v>6827</v>
      </c>
      <c r="I1449" t="s">
        <v>1222</v>
      </c>
      <c r="J1449" t="s">
        <v>1395</v>
      </c>
      <c r="K1449" t="s">
        <v>72</v>
      </c>
      <c r="M1449" s="32">
        <f>IFERROR(IF($B1449="","",INDEX(所属情報!$E:$E,MATCH($A1449,所属情報!$A:$A,0))),"")</f>
        <v>501018</v>
      </c>
      <c r="N1449" s="175" t="str">
        <f t="shared" si="66"/>
        <v>田中　湧晟 (2)</v>
      </c>
      <c r="O1449" s="32" t="str">
        <f t="shared" si="67"/>
        <v>ﾀﾅｶ ﾕｳｾｲ</v>
      </c>
      <c r="P1449" s="175" t="str">
        <f t="shared" si="68"/>
        <v>TANAKA Yusei (03)</v>
      </c>
      <c r="Q1449" s="175" t="str">
        <f>IFERROR(IF($F1449="","",INDEX(リスト!$AL:$AL,MATCH($F1449,リスト!$AK:$AK,0))),"")</f>
        <v>27</v>
      </c>
      <c r="R1449" s="32" t="str">
        <f>IFERROR(IF($K1449="","",INDEX(リスト!$AO:$AO,MATCH($K1449,リスト!$AN:$AN,0))),"")</f>
        <v>JPN</v>
      </c>
      <c r="S1449" s="32" t="str">
        <f>IF($B1449="","",RIGHT($G1449*1000+100+COUNTIF($G$2:$G1449,$G1449),9))</f>
        <v>030818102</v>
      </c>
    </row>
    <row r="1450" spans="1:19" ht="18" customHeight="1" x14ac:dyDescent="0.55000000000000004">
      <c r="A1450" t="s">
        <v>1159</v>
      </c>
      <c r="B1450">
        <v>1449</v>
      </c>
      <c r="C1450" t="s">
        <v>6828</v>
      </c>
      <c r="D1450" t="s">
        <v>6829</v>
      </c>
      <c r="E1450">
        <v>2</v>
      </c>
      <c r="F1450" t="s">
        <v>173</v>
      </c>
      <c r="G1450">
        <v>20020810</v>
      </c>
      <c r="H1450" t="s">
        <v>6830</v>
      </c>
      <c r="I1450" t="s">
        <v>6831</v>
      </c>
      <c r="J1450" t="s">
        <v>2862</v>
      </c>
      <c r="K1450" t="s">
        <v>72</v>
      </c>
      <c r="M1450" s="32">
        <f>IFERROR(IF($B1450="","",INDEX(所属情報!$E:$E,MATCH($A1450,所属情報!$A:$A,0))),"")</f>
        <v>501018</v>
      </c>
      <c r="N1450" s="175" t="str">
        <f t="shared" si="66"/>
        <v>千草　開 (2)</v>
      </c>
      <c r="O1450" s="32" t="str">
        <f t="shared" si="67"/>
        <v>ﾁｸﾞｻ ﾊﾙｷ</v>
      </c>
      <c r="P1450" s="175" t="str">
        <f t="shared" si="68"/>
        <v>CHIGUSA Haruki (02)</v>
      </c>
      <c r="Q1450" s="175" t="str">
        <f>IFERROR(IF($F1450="","",INDEX(リスト!$AL:$AL,MATCH($F1450,リスト!$AK:$AK,0))),"")</f>
        <v>27</v>
      </c>
      <c r="R1450" s="32" t="str">
        <f>IFERROR(IF($K1450="","",INDEX(リスト!$AO:$AO,MATCH($K1450,リスト!$AN:$AN,0))),"")</f>
        <v>JPN</v>
      </c>
      <c r="S1450" s="32" t="str">
        <f>IF($B1450="","",RIGHT($G1450*1000+100+COUNTIF($G$2:$G1450,$G1450),9))</f>
        <v>020810102</v>
      </c>
    </row>
    <row r="1451" spans="1:19" ht="18" customHeight="1" x14ac:dyDescent="0.55000000000000004">
      <c r="A1451" t="s">
        <v>1159</v>
      </c>
      <c r="B1451">
        <v>1450</v>
      </c>
      <c r="C1451" t="s">
        <v>6832</v>
      </c>
      <c r="D1451" t="s">
        <v>6833</v>
      </c>
      <c r="E1451">
        <v>3</v>
      </c>
      <c r="F1451" t="s">
        <v>173</v>
      </c>
      <c r="G1451">
        <v>20030110</v>
      </c>
      <c r="H1451" t="s">
        <v>6834</v>
      </c>
      <c r="I1451" t="s">
        <v>3727</v>
      </c>
      <c r="J1451" t="s">
        <v>4708</v>
      </c>
      <c r="K1451" t="s">
        <v>72</v>
      </c>
      <c r="M1451" s="32">
        <f>IFERROR(IF($B1451="","",INDEX(所属情報!$E:$E,MATCH($A1451,所属情報!$A:$A,0))),"")</f>
        <v>501018</v>
      </c>
      <c r="N1451" s="175" t="str">
        <f t="shared" si="66"/>
        <v>長野　慎之介 (3)</v>
      </c>
      <c r="O1451" s="32" t="str">
        <f t="shared" si="67"/>
        <v>ﾅｶﾞﾉ ｼﾝﾉｽｹ</v>
      </c>
      <c r="P1451" s="175" t="str">
        <f t="shared" si="68"/>
        <v>NAGANO Shinnosuke (03)</v>
      </c>
      <c r="Q1451" s="175" t="str">
        <f>IFERROR(IF($F1451="","",INDEX(リスト!$AL:$AL,MATCH($F1451,リスト!$AK:$AK,0))),"")</f>
        <v>27</v>
      </c>
      <c r="R1451" s="32" t="str">
        <f>IFERROR(IF($K1451="","",INDEX(リスト!$AO:$AO,MATCH($K1451,リスト!$AN:$AN,0))),"")</f>
        <v>JPN</v>
      </c>
      <c r="S1451" s="32" t="str">
        <f>IF($B1451="","",RIGHT($G1451*1000+100+COUNTIF($G$2:$G1451,$G1451),9))</f>
        <v>030110102</v>
      </c>
    </row>
    <row r="1452" spans="1:19" ht="18" customHeight="1" x14ac:dyDescent="0.55000000000000004">
      <c r="A1452" t="s">
        <v>1159</v>
      </c>
      <c r="B1452">
        <v>1451</v>
      </c>
      <c r="C1452" t="s">
        <v>6835</v>
      </c>
      <c r="D1452" t="s">
        <v>6836</v>
      </c>
      <c r="E1452">
        <v>2</v>
      </c>
      <c r="F1452" t="s">
        <v>177</v>
      </c>
      <c r="G1452">
        <v>20040226</v>
      </c>
      <c r="H1452" t="s">
        <v>6837</v>
      </c>
      <c r="I1452" t="s">
        <v>2745</v>
      </c>
      <c r="J1452" t="s">
        <v>2862</v>
      </c>
      <c r="K1452" t="s">
        <v>72</v>
      </c>
      <c r="M1452" s="32">
        <f>IFERROR(IF($B1452="","",INDEX(所属情報!$E:$E,MATCH($A1452,所属情報!$A:$A,0))),"")</f>
        <v>501018</v>
      </c>
      <c r="N1452" s="175" t="str">
        <f t="shared" si="66"/>
        <v>藤本　陽紀 (2)</v>
      </c>
      <c r="O1452" s="32" t="str">
        <f t="shared" si="67"/>
        <v>ﾌｼﾞﾓﾄ ﾊﾙｷ</v>
      </c>
      <c r="P1452" s="175" t="str">
        <f t="shared" si="68"/>
        <v>FUJIMOTO Haruki (04)</v>
      </c>
      <c r="Q1452" s="175" t="str">
        <f>IFERROR(IF($F1452="","",INDEX(リスト!$AL:$AL,MATCH($F1452,リスト!$AK:$AK,0))),"")</f>
        <v>28</v>
      </c>
      <c r="R1452" s="32" t="str">
        <f>IFERROR(IF($K1452="","",INDEX(リスト!$AO:$AO,MATCH($K1452,リスト!$AN:$AN,0))),"")</f>
        <v>JPN</v>
      </c>
      <c r="S1452" s="32" t="str">
        <f>IF($B1452="","",RIGHT($G1452*1000+100+COUNTIF($G$2:$G1452,$G1452),9))</f>
        <v>040226101</v>
      </c>
    </row>
    <row r="1453" spans="1:19" ht="18" customHeight="1" x14ac:dyDescent="0.55000000000000004">
      <c r="A1453" t="s">
        <v>1159</v>
      </c>
      <c r="B1453">
        <v>1452</v>
      </c>
      <c r="C1453" t="s">
        <v>6838</v>
      </c>
      <c r="D1453" t="s">
        <v>6839</v>
      </c>
      <c r="E1453">
        <v>2</v>
      </c>
      <c r="F1453" t="s">
        <v>173</v>
      </c>
      <c r="G1453">
        <v>20030618</v>
      </c>
      <c r="H1453" t="s">
        <v>6840</v>
      </c>
      <c r="I1453" t="s">
        <v>2238</v>
      </c>
      <c r="J1453" t="s">
        <v>6841</v>
      </c>
      <c r="K1453" t="s">
        <v>72</v>
      </c>
      <c r="M1453" s="32">
        <f>IFERROR(IF($B1453="","",INDEX(所属情報!$E:$E,MATCH($A1453,所属情報!$A:$A,0))),"")</f>
        <v>501018</v>
      </c>
      <c r="N1453" s="175" t="str">
        <f t="shared" si="66"/>
        <v>濵　直佑 (2)</v>
      </c>
      <c r="O1453" s="32" t="str">
        <f t="shared" si="67"/>
        <v>ﾊﾏ ﾅｵｽｹ</v>
      </c>
      <c r="P1453" s="175" t="str">
        <f t="shared" si="68"/>
        <v>HAMA Naosuke (03)</v>
      </c>
      <c r="Q1453" s="175" t="str">
        <f>IFERROR(IF($F1453="","",INDEX(リスト!$AL:$AL,MATCH($F1453,リスト!$AK:$AK,0))),"")</f>
        <v>27</v>
      </c>
      <c r="R1453" s="32" t="str">
        <f>IFERROR(IF($K1453="","",INDEX(リスト!$AO:$AO,MATCH($K1453,リスト!$AN:$AN,0))),"")</f>
        <v>JPN</v>
      </c>
      <c r="S1453" s="32" t="str">
        <f>IF($B1453="","",RIGHT($G1453*1000+100+COUNTIF($G$2:$G1453,$G1453),9))</f>
        <v>030618105</v>
      </c>
    </row>
    <row r="1454" spans="1:19" ht="18" customHeight="1" x14ac:dyDescent="0.55000000000000004">
      <c r="A1454" t="s">
        <v>1159</v>
      </c>
      <c r="B1454">
        <v>1453</v>
      </c>
      <c r="C1454" t="s">
        <v>6842</v>
      </c>
      <c r="D1454" t="s">
        <v>6843</v>
      </c>
      <c r="E1454">
        <v>2</v>
      </c>
      <c r="F1454" t="s">
        <v>173</v>
      </c>
      <c r="G1454">
        <v>20040218</v>
      </c>
      <c r="H1454" t="s">
        <v>6844</v>
      </c>
      <c r="I1454" t="s">
        <v>1172</v>
      </c>
      <c r="J1454" t="s">
        <v>6845</v>
      </c>
      <c r="K1454" t="s">
        <v>72</v>
      </c>
      <c r="M1454" s="32">
        <f>IFERROR(IF($B1454="","",INDEX(所属情報!$E:$E,MATCH($A1454,所属情報!$A:$A,0))),"")</f>
        <v>501018</v>
      </c>
      <c r="N1454" s="175" t="str">
        <f t="shared" si="66"/>
        <v>吉田　直剛 (2)</v>
      </c>
      <c r="O1454" s="32" t="str">
        <f t="shared" si="67"/>
        <v>ﾖｼﾀﾞ ﾅｵﾀｹ</v>
      </c>
      <c r="P1454" s="175" t="str">
        <f t="shared" si="68"/>
        <v>YOSHIDA Naotake (04)</v>
      </c>
      <c r="Q1454" s="175" t="str">
        <f>IFERROR(IF($F1454="","",INDEX(リスト!$AL:$AL,MATCH($F1454,リスト!$AK:$AK,0))),"")</f>
        <v>27</v>
      </c>
      <c r="R1454" s="32" t="str">
        <f>IFERROR(IF($K1454="","",INDEX(リスト!$AO:$AO,MATCH($K1454,リスト!$AN:$AN,0))),"")</f>
        <v>JPN</v>
      </c>
      <c r="S1454" s="32" t="str">
        <f>IF($B1454="","",RIGHT($G1454*1000+100+COUNTIF($G$2:$G1454,$G1454),9))</f>
        <v>040218101</v>
      </c>
    </row>
    <row r="1455" spans="1:19" ht="18" customHeight="1" x14ac:dyDescent="0.55000000000000004">
      <c r="A1455" t="s">
        <v>1159</v>
      </c>
      <c r="B1455">
        <v>1454</v>
      </c>
      <c r="C1455" t="s">
        <v>6846</v>
      </c>
      <c r="D1455" t="s">
        <v>6847</v>
      </c>
      <c r="E1455">
        <v>2</v>
      </c>
      <c r="F1455" t="s">
        <v>173</v>
      </c>
      <c r="G1455">
        <v>20040110</v>
      </c>
      <c r="H1455" t="s">
        <v>6848</v>
      </c>
      <c r="I1455" t="s">
        <v>6849</v>
      </c>
      <c r="J1455" t="s">
        <v>4335</v>
      </c>
      <c r="K1455" t="s">
        <v>72</v>
      </c>
      <c r="M1455" s="32">
        <f>IFERROR(IF($B1455="","",INDEX(所属情報!$E:$E,MATCH($A1455,所属情報!$A:$A,0))),"")</f>
        <v>501018</v>
      </c>
      <c r="N1455" s="175" t="str">
        <f t="shared" si="66"/>
        <v>椿原　大洋 (2)</v>
      </c>
      <c r="O1455" s="32" t="str">
        <f t="shared" si="67"/>
        <v>ﾂﾊﾞｷﾊﾗ ﾀｲﾖｳ</v>
      </c>
      <c r="P1455" s="175" t="str">
        <f t="shared" si="68"/>
        <v>TSUBAKIHARA Taiyo (04)</v>
      </c>
      <c r="Q1455" s="175" t="str">
        <f>IFERROR(IF($F1455="","",INDEX(リスト!$AL:$AL,MATCH($F1455,リスト!$AK:$AK,0))),"")</f>
        <v>27</v>
      </c>
      <c r="R1455" s="32" t="str">
        <f>IFERROR(IF($K1455="","",INDEX(リスト!$AO:$AO,MATCH($K1455,リスト!$AN:$AN,0))),"")</f>
        <v>JPN</v>
      </c>
      <c r="S1455" s="32" t="str">
        <f>IF($B1455="","",RIGHT($G1455*1000+100+COUNTIF($G$2:$G1455,$G1455),9))</f>
        <v>040110101</v>
      </c>
    </row>
    <row r="1456" spans="1:19" ht="18" customHeight="1" x14ac:dyDescent="0.55000000000000004">
      <c r="A1456" t="s">
        <v>1159</v>
      </c>
      <c r="B1456">
        <v>1455</v>
      </c>
      <c r="C1456" t="s">
        <v>6850</v>
      </c>
      <c r="D1456" t="s">
        <v>6851</v>
      </c>
      <c r="E1456">
        <v>2</v>
      </c>
      <c r="F1456" t="s">
        <v>173</v>
      </c>
      <c r="G1456">
        <v>20030719</v>
      </c>
      <c r="H1456" t="s">
        <v>6852</v>
      </c>
      <c r="I1456" t="s">
        <v>2946</v>
      </c>
      <c r="J1456" t="s">
        <v>6853</v>
      </c>
      <c r="K1456" t="s">
        <v>72</v>
      </c>
      <c r="M1456" s="32">
        <f>IFERROR(IF($B1456="","",INDEX(所属情報!$E:$E,MATCH($A1456,所属情報!$A:$A,0))),"")</f>
        <v>501018</v>
      </c>
      <c r="N1456" s="175" t="str">
        <f t="shared" si="66"/>
        <v>北川　勝久 (2)</v>
      </c>
      <c r="O1456" s="32" t="str">
        <f t="shared" si="67"/>
        <v>ｷﾀｶﾞﾜ ｶﾂﾋｻ</v>
      </c>
      <c r="P1456" s="175" t="str">
        <f t="shared" si="68"/>
        <v>KITAGAWA Katsuhisa (03)</v>
      </c>
      <c r="Q1456" s="175" t="str">
        <f>IFERROR(IF($F1456="","",INDEX(リスト!$AL:$AL,MATCH($F1456,リスト!$AK:$AK,0))),"")</f>
        <v>27</v>
      </c>
      <c r="R1456" s="32" t="str">
        <f>IFERROR(IF($K1456="","",INDEX(リスト!$AO:$AO,MATCH($K1456,リスト!$AN:$AN,0))),"")</f>
        <v>JPN</v>
      </c>
      <c r="S1456" s="32" t="str">
        <f>IF($B1456="","",RIGHT($G1456*1000+100+COUNTIF($G$2:$G1456,$G1456),9))</f>
        <v>030719101</v>
      </c>
    </row>
    <row r="1457" spans="1:19" ht="18" customHeight="1" x14ac:dyDescent="0.55000000000000004">
      <c r="A1457" t="s">
        <v>1159</v>
      </c>
      <c r="B1457">
        <v>1456</v>
      </c>
      <c r="C1457" t="s">
        <v>6854</v>
      </c>
      <c r="D1457" t="s">
        <v>6855</v>
      </c>
      <c r="E1457">
        <v>2</v>
      </c>
      <c r="F1457" t="s">
        <v>173</v>
      </c>
      <c r="G1457">
        <v>20030602</v>
      </c>
      <c r="H1457" t="s">
        <v>6856</v>
      </c>
      <c r="I1457" t="s">
        <v>6725</v>
      </c>
      <c r="J1457" t="s">
        <v>1317</v>
      </c>
      <c r="K1457" t="s">
        <v>72</v>
      </c>
      <c r="M1457" s="32">
        <f>IFERROR(IF($B1457="","",INDEX(所属情報!$E:$E,MATCH($A1457,所属情報!$A:$A,0))),"")</f>
        <v>501018</v>
      </c>
      <c r="N1457" s="175" t="str">
        <f t="shared" si="66"/>
        <v>細谷　亮介 (2)</v>
      </c>
      <c r="O1457" s="32" t="str">
        <f t="shared" si="67"/>
        <v>ﾎｿﾔ ﾘｮｳｽｹ</v>
      </c>
      <c r="P1457" s="175" t="str">
        <f t="shared" si="68"/>
        <v>HOSOYA Ryosuke (03)</v>
      </c>
      <c r="Q1457" s="175" t="str">
        <f>IFERROR(IF($F1457="","",INDEX(リスト!$AL:$AL,MATCH($F1457,リスト!$AK:$AK,0))),"")</f>
        <v>27</v>
      </c>
      <c r="R1457" s="32" t="str">
        <f>IFERROR(IF($K1457="","",INDEX(リスト!$AO:$AO,MATCH($K1457,リスト!$AN:$AN,0))),"")</f>
        <v>JPN</v>
      </c>
      <c r="S1457" s="32" t="str">
        <f>IF($B1457="","",RIGHT($G1457*1000+100+COUNTIF($G$2:$G1457,$G1457),9))</f>
        <v>030602103</v>
      </c>
    </row>
    <row r="1458" spans="1:19" ht="18" customHeight="1" x14ac:dyDescent="0.55000000000000004">
      <c r="A1458" t="s">
        <v>1159</v>
      </c>
      <c r="B1458">
        <v>1457</v>
      </c>
      <c r="C1458" t="s">
        <v>6857</v>
      </c>
      <c r="D1458" t="s">
        <v>6858</v>
      </c>
      <c r="E1458">
        <v>2</v>
      </c>
      <c r="F1458" t="s">
        <v>173</v>
      </c>
      <c r="G1458">
        <v>20030912</v>
      </c>
      <c r="H1458" t="s">
        <v>6859</v>
      </c>
      <c r="I1458" t="s">
        <v>2850</v>
      </c>
      <c r="J1458" t="s">
        <v>2627</v>
      </c>
      <c r="K1458" t="s">
        <v>72</v>
      </c>
      <c r="M1458" s="32">
        <f>IFERROR(IF($B1458="","",INDEX(所属情報!$E:$E,MATCH($A1458,所属情報!$A:$A,0))),"")</f>
        <v>501018</v>
      </c>
      <c r="N1458" s="175" t="str">
        <f t="shared" si="66"/>
        <v>米澤　晴惟 (2)</v>
      </c>
      <c r="O1458" s="32" t="str">
        <f t="shared" si="67"/>
        <v>ﾖﾈｻﾞﾜ ﾊﾙﾉﾌﾞ</v>
      </c>
      <c r="P1458" s="175" t="str">
        <f t="shared" si="68"/>
        <v>YONEZAWA Harunobu (03)</v>
      </c>
      <c r="Q1458" s="175" t="str">
        <f>IFERROR(IF($F1458="","",INDEX(リスト!$AL:$AL,MATCH($F1458,リスト!$AK:$AK,0))),"")</f>
        <v>27</v>
      </c>
      <c r="R1458" s="32" t="str">
        <f>IFERROR(IF($K1458="","",INDEX(リスト!$AO:$AO,MATCH($K1458,リスト!$AN:$AN,0))),"")</f>
        <v>JPN</v>
      </c>
      <c r="S1458" s="32" t="str">
        <f>IF($B1458="","",RIGHT($G1458*1000+100+COUNTIF($G$2:$G1458,$G1458),9))</f>
        <v>030912102</v>
      </c>
    </row>
    <row r="1459" spans="1:19" ht="18" customHeight="1" x14ac:dyDescent="0.55000000000000004">
      <c r="A1459" t="s">
        <v>1159</v>
      </c>
      <c r="B1459">
        <v>1458</v>
      </c>
      <c r="C1459" t="s">
        <v>6860</v>
      </c>
      <c r="D1459" t="s">
        <v>6861</v>
      </c>
      <c r="E1459">
        <v>2</v>
      </c>
      <c r="F1459" t="s">
        <v>173</v>
      </c>
      <c r="G1459">
        <v>20030127</v>
      </c>
      <c r="H1459" t="s">
        <v>6862</v>
      </c>
      <c r="I1459" t="s">
        <v>5957</v>
      </c>
      <c r="J1459" t="s">
        <v>6863</v>
      </c>
      <c r="K1459" t="s">
        <v>72</v>
      </c>
      <c r="M1459" s="32">
        <f>IFERROR(IF($B1459="","",INDEX(所属情報!$E:$E,MATCH($A1459,所属情報!$A:$A,0))),"")</f>
        <v>501018</v>
      </c>
      <c r="N1459" s="175" t="str">
        <f t="shared" si="66"/>
        <v>大藪　敬二郎 (2)</v>
      </c>
      <c r="O1459" s="32" t="str">
        <f t="shared" si="67"/>
        <v>ｵｵﾔﾌﾞ ｹｲｼﾞﾛｳ</v>
      </c>
      <c r="P1459" s="175" t="str">
        <f t="shared" si="68"/>
        <v>OYABU Keijiro (03)</v>
      </c>
      <c r="Q1459" s="175" t="str">
        <f>IFERROR(IF($F1459="","",INDEX(リスト!$AL:$AL,MATCH($F1459,リスト!$AK:$AK,0))),"")</f>
        <v>27</v>
      </c>
      <c r="R1459" s="32" t="str">
        <f>IFERROR(IF($K1459="","",INDEX(リスト!$AO:$AO,MATCH($K1459,リスト!$AN:$AN,0))),"")</f>
        <v>JPN</v>
      </c>
      <c r="S1459" s="32" t="str">
        <f>IF($B1459="","",RIGHT($G1459*1000+100+COUNTIF($G$2:$G1459,$G1459),9))</f>
        <v>030127102</v>
      </c>
    </row>
    <row r="1460" spans="1:19" ht="18" customHeight="1" x14ac:dyDescent="0.55000000000000004">
      <c r="A1460" t="s">
        <v>867</v>
      </c>
      <c r="B1460">
        <v>1459</v>
      </c>
      <c r="C1460" t="s">
        <v>6864</v>
      </c>
      <c r="D1460" t="s">
        <v>6865</v>
      </c>
      <c r="E1460" t="s">
        <v>1165</v>
      </c>
      <c r="F1460" t="s">
        <v>169</v>
      </c>
      <c r="G1460">
        <v>19990829</v>
      </c>
      <c r="H1460" t="s">
        <v>6866</v>
      </c>
      <c r="I1460" t="s">
        <v>3497</v>
      </c>
      <c r="J1460" t="s">
        <v>1485</v>
      </c>
      <c r="K1460" t="s">
        <v>72</v>
      </c>
      <c r="M1460" s="32">
        <f>IFERROR(IF($B1460="","",INDEX(所属情報!$E:$E,MATCH($A1460,所属情報!$A:$A,0))),"")</f>
        <v>490049</v>
      </c>
      <c r="N1460" s="175" t="str">
        <f t="shared" si="66"/>
        <v>古川　悠太 (M2)</v>
      </c>
      <c r="O1460" s="32" t="str">
        <f t="shared" si="67"/>
        <v>ﾌﾙｶﾜ ﾕｳﾀ</v>
      </c>
      <c r="P1460" s="175" t="str">
        <f t="shared" si="68"/>
        <v>FURUKAWA Yuta (99)</v>
      </c>
      <c r="Q1460" s="175" t="str">
        <f>IFERROR(IF($F1460="","",INDEX(リスト!$AL:$AL,MATCH($F1460,リスト!$AK:$AK,0))),"")</f>
        <v>26</v>
      </c>
      <c r="R1460" s="32" t="str">
        <f>IFERROR(IF($K1460="","",INDEX(リスト!$AO:$AO,MATCH($K1460,リスト!$AN:$AN,0))),"")</f>
        <v>JPN</v>
      </c>
      <c r="S1460" s="32" t="str">
        <f>IF($B1460="","",RIGHT($G1460*1000+100+COUNTIF($G$2:$G1460,$G1460),9))</f>
        <v>990829101</v>
      </c>
    </row>
    <row r="1461" spans="1:19" ht="18" customHeight="1" x14ac:dyDescent="0.55000000000000004">
      <c r="A1461" t="s">
        <v>867</v>
      </c>
      <c r="B1461">
        <v>1460</v>
      </c>
      <c r="C1461" t="s">
        <v>6867</v>
      </c>
      <c r="D1461" t="s">
        <v>6868</v>
      </c>
      <c r="E1461" t="s">
        <v>1635</v>
      </c>
      <c r="F1461" t="s">
        <v>161</v>
      </c>
      <c r="G1461">
        <v>20000611</v>
      </c>
      <c r="H1461" t="s">
        <v>6869</v>
      </c>
      <c r="I1461" t="s">
        <v>6870</v>
      </c>
      <c r="J1461" t="s">
        <v>6871</v>
      </c>
      <c r="K1461" t="s">
        <v>72</v>
      </c>
      <c r="M1461" s="32">
        <f>IFERROR(IF($B1461="","",INDEX(所属情報!$E:$E,MATCH($A1461,所属情報!$A:$A,0))),"")</f>
        <v>490049</v>
      </c>
      <c r="N1461" s="175" t="str">
        <f t="shared" si="66"/>
        <v>宇佐美　雄章 (M1)</v>
      </c>
      <c r="O1461" s="32" t="str">
        <f t="shared" si="67"/>
        <v>ｳｻﾐ ﾀｹｱｷ</v>
      </c>
      <c r="P1461" s="175" t="str">
        <f t="shared" si="68"/>
        <v>USAMI Takeaki (00)</v>
      </c>
      <c r="Q1461" s="175" t="str">
        <f>IFERROR(IF($F1461="","",INDEX(リスト!$AL:$AL,MATCH($F1461,リスト!$AK:$AK,0))),"")</f>
        <v>24</v>
      </c>
      <c r="R1461" s="32" t="str">
        <f>IFERROR(IF($K1461="","",INDEX(リスト!$AO:$AO,MATCH($K1461,リスト!$AN:$AN,0))),"")</f>
        <v>JPN</v>
      </c>
      <c r="S1461" s="32" t="str">
        <f>IF($B1461="","",RIGHT($G1461*1000+100+COUNTIF($G$2:$G1461,$G1461),9))</f>
        <v>000611101</v>
      </c>
    </row>
    <row r="1462" spans="1:19" ht="18" customHeight="1" x14ac:dyDescent="0.55000000000000004">
      <c r="A1462" t="s">
        <v>867</v>
      </c>
      <c r="B1462">
        <v>1461</v>
      </c>
      <c r="C1462" t="s">
        <v>6872</v>
      </c>
      <c r="D1462" t="s">
        <v>6873</v>
      </c>
      <c r="E1462" t="s">
        <v>1635</v>
      </c>
      <c r="F1462" t="s">
        <v>173</v>
      </c>
      <c r="G1462">
        <v>20000627</v>
      </c>
      <c r="H1462" t="s">
        <v>6874</v>
      </c>
      <c r="I1462" t="s">
        <v>6875</v>
      </c>
      <c r="J1462" t="s">
        <v>1568</v>
      </c>
      <c r="K1462" t="s">
        <v>72</v>
      </c>
      <c r="M1462" s="32">
        <f>IFERROR(IF($B1462="","",INDEX(所属情報!$E:$E,MATCH($A1462,所属情報!$A:$A,0))),"")</f>
        <v>490049</v>
      </c>
      <c r="N1462" s="175" t="str">
        <f t="shared" si="66"/>
        <v>峰山　達希 (M1)</v>
      </c>
      <c r="O1462" s="32" t="str">
        <f t="shared" si="67"/>
        <v>ﾐﾈﾔﾏ ﾀﾂｷ</v>
      </c>
      <c r="P1462" s="175" t="str">
        <f t="shared" si="68"/>
        <v>MINEYAMA Tatsuki (00)</v>
      </c>
      <c r="Q1462" s="175" t="str">
        <f>IFERROR(IF($F1462="","",INDEX(リスト!$AL:$AL,MATCH($F1462,リスト!$AK:$AK,0))),"")</f>
        <v>27</v>
      </c>
      <c r="R1462" s="32" t="str">
        <f>IFERROR(IF($K1462="","",INDEX(リスト!$AO:$AO,MATCH($K1462,リスト!$AN:$AN,0))),"")</f>
        <v>JPN</v>
      </c>
      <c r="S1462" s="32" t="str">
        <f>IF($B1462="","",RIGHT($G1462*1000+100+COUNTIF($G$2:$G1462,$G1462),9))</f>
        <v>000627101</v>
      </c>
    </row>
    <row r="1463" spans="1:19" ht="18" customHeight="1" x14ac:dyDescent="0.55000000000000004">
      <c r="A1463" t="s">
        <v>867</v>
      </c>
      <c r="B1463">
        <v>1462</v>
      </c>
      <c r="C1463" t="s">
        <v>6876</v>
      </c>
      <c r="D1463" t="s">
        <v>6877</v>
      </c>
      <c r="E1463">
        <v>4</v>
      </c>
      <c r="F1463" t="s">
        <v>137</v>
      </c>
      <c r="G1463">
        <v>20020327</v>
      </c>
      <c r="H1463" t="s">
        <v>6878</v>
      </c>
      <c r="I1463" t="s">
        <v>6879</v>
      </c>
      <c r="J1463" t="s">
        <v>1618</v>
      </c>
      <c r="K1463" t="s">
        <v>72</v>
      </c>
      <c r="M1463" s="32">
        <f>IFERROR(IF($B1463="","",INDEX(所属情報!$E:$E,MATCH($A1463,所属情報!$A:$A,0))),"")</f>
        <v>490049</v>
      </c>
      <c r="N1463" s="175" t="str">
        <f t="shared" si="66"/>
        <v>山前　諒真 (4)</v>
      </c>
      <c r="O1463" s="32" t="str">
        <f t="shared" si="67"/>
        <v>ﾔﾏﾏｴ ﾘｮｳﾏ</v>
      </c>
      <c r="P1463" s="175" t="str">
        <f t="shared" si="68"/>
        <v>YAMAMAE Ryoma (02)</v>
      </c>
      <c r="Q1463" s="175" t="str">
        <f>IFERROR(IF($F1463="","",INDEX(リスト!$AL:$AL,MATCH($F1463,リスト!$AK:$AK,0))),"")</f>
        <v>18</v>
      </c>
      <c r="R1463" s="32" t="str">
        <f>IFERROR(IF($K1463="","",INDEX(リスト!$AO:$AO,MATCH($K1463,リスト!$AN:$AN,0))),"")</f>
        <v>JPN</v>
      </c>
      <c r="S1463" s="32" t="str">
        <f>IF($B1463="","",RIGHT($G1463*1000+100+COUNTIF($G$2:$G1463,$G1463),9))</f>
        <v>020327101</v>
      </c>
    </row>
    <row r="1464" spans="1:19" ht="18" customHeight="1" x14ac:dyDescent="0.55000000000000004">
      <c r="A1464" t="s">
        <v>867</v>
      </c>
      <c r="B1464">
        <v>1463</v>
      </c>
      <c r="C1464" t="s">
        <v>6880</v>
      </c>
      <c r="D1464" t="s">
        <v>6881</v>
      </c>
      <c r="E1464">
        <v>4</v>
      </c>
      <c r="F1464" t="s">
        <v>169</v>
      </c>
      <c r="G1464">
        <v>20011130</v>
      </c>
      <c r="H1464" t="s">
        <v>6882</v>
      </c>
      <c r="I1464" t="s">
        <v>2710</v>
      </c>
      <c r="J1464" t="s">
        <v>1938</v>
      </c>
      <c r="K1464" t="s">
        <v>72</v>
      </c>
      <c r="M1464" s="32">
        <f>IFERROR(IF($B1464="","",INDEX(所属情報!$E:$E,MATCH($A1464,所属情報!$A:$A,0))),"")</f>
        <v>490049</v>
      </c>
      <c r="N1464" s="175" t="str">
        <f t="shared" si="66"/>
        <v>寺井　雄大 (4)</v>
      </c>
      <c r="O1464" s="32" t="str">
        <f t="shared" si="67"/>
        <v>ﾃﾗｲ ﾕｳﾀﾞｲ</v>
      </c>
      <c r="P1464" s="175" t="str">
        <f t="shared" si="68"/>
        <v>TERAI Yudai (01)</v>
      </c>
      <c r="Q1464" s="175" t="str">
        <f>IFERROR(IF($F1464="","",INDEX(リスト!$AL:$AL,MATCH($F1464,リスト!$AK:$AK,0))),"")</f>
        <v>26</v>
      </c>
      <c r="R1464" s="32" t="str">
        <f>IFERROR(IF($K1464="","",INDEX(リスト!$AO:$AO,MATCH($K1464,リスト!$AN:$AN,0))),"")</f>
        <v>JPN</v>
      </c>
      <c r="S1464" s="32" t="str">
        <f>IF($B1464="","",RIGHT($G1464*1000+100+COUNTIF($G$2:$G1464,$G1464),9))</f>
        <v>011130103</v>
      </c>
    </row>
    <row r="1465" spans="1:19" ht="18" customHeight="1" x14ac:dyDescent="0.55000000000000004">
      <c r="A1465" t="s">
        <v>867</v>
      </c>
      <c r="B1465">
        <v>1464</v>
      </c>
      <c r="C1465" t="s">
        <v>6883</v>
      </c>
      <c r="D1465" t="s">
        <v>6884</v>
      </c>
      <c r="E1465">
        <v>4</v>
      </c>
      <c r="F1465" t="s">
        <v>169</v>
      </c>
      <c r="G1465">
        <v>20010526</v>
      </c>
      <c r="H1465" t="s">
        <v>6885</v>
      </c>
      <c r="I1465" t="s">
        <v>4044</v>
      </c>
      <c r="J1465" t="s">
        <v>6886</v>
      </c>
      <c r="K1465" t="s">
        <v>72</v>
      </c>
      <c r="M1465" s="32">
        <f>IFERROR(IF($B1465="","",INDEX(所属情報!$E:$E,MATCH($A1465,所属情報!$A:$A,0))),"")</f>
        <v>490049</v>
      </c>
      <c r="N1465" s="175" t="str">
        <f t="shared" si="66"/>
        <v>北村　翠 (4)</v>
      </c>
      <c r="O1465" s="32" t="str">
        <f t="shared" si="67"/>
        <v>ｷﾀﾑﾗ ｽｲ</v>
      </c>
      <c r="P1465" s="175" t="str">
        <f t="shared" si="68"/>
        <v>KITAMURA Sui (01)</v>
      </c>
      <c r="Q1465" s="175" t="str">
        <f>IFERROR(IF($F1465="","",INDEX(リスト!$AL:$AL,MATCH($F1465,リスト!$AK:$AK,0))),"")</f>
        <v>26</v>
      </c>
      <c r="R1465" s="32" t="str">
        <f>IFERROR(IF($K1465="","",INDEX(リスト!$AO:$AO,MATCH($K1465,リスト!$AN:$AN,0))),"")</f>
        <v>JPN</v>
      </c>
      <c r="S1465" s="32" t="str">
        <f>IF($B1465="","",RIGHT($G1465*1000+100+COUNTIF($G$2:$G1465,$G1465),9))</f>
        <v>010526101</v>
      </c>
    </row>
    <row r="1466" spans="1:19" ht="18" customHeight="1" x14ac:dyDescent="0.55000000000000004">
      <c r="A1466" t="s">
        <v>867</v>
      </c>
      <c r="B1466">
        <v>1465</v>
      </c>
      <c r="C1466" t="s">
        <v>6887</v>
      </c>
      <c r="D1466" t="s">
        <v>6888</v>
      </c>
      <c r="E1466">
        <v>4</v>
      </c>
      <c r="F1466" t="s">
        <v>169</v>
      </c>
      <c r="G1466">
        <v>20000916</v>
      </c>
      <c r="H1466" t="s">
        <v>6889</v>
      </c>
      <c r="I1466" t="s">
        <v>6602</v>
      </c>
      <c r="J1466" t="s">
        <v>1861</v>
      </c>
      <c r="K1466" t="s">
        <v>72</v>
      </c>
      <c r="M1466" s="32">
        <f>IFERROR(IF($B1466="","",INDEX(所属情報!$E:$E,MATCH($A1466,所属情報!$A:$A,0))),"")</f>
        <v>490049</v>
      </c>
      <c r="N1466" s="175" t="str">
        <f t="shared" si="66"/>
        <v>廣瀬　壮太朗 (4)</v>
      </c>
      <c r="O1466" s="32" t="str">
        <f t="shared" si="67"/>
        <v>ﾋﾛｾ ｿｳﾀﾛｳ</v>
      </c>
      <c r="P1466" s="175" t="str">
        <f t="shared" si="68"/>
        <v>HIROSE Sotaro (00)</v>
      </c>
      <c r="Q1466" s="175" t="str">
        <f>IFERROR(IF($F1466="","",INDEX(リスト!$AL:$AL,MATCH($F1466,リスト!$AK:$AK,0))),"")</f>
        <v>26</v>
      </c>
      <c r="R1466" s="32" t="str">
        <f>IFERROR(IF($K1466="","",INDEX(リスト!$AO:$AO,MATCH($K1466,リスト!$AN:$AN,0))),"")</f>
        <v>JPN</v>
      </c>
      <c r="S1466" s="32" t="str">
        <f>IF($B1466="","",RIGHT($G1466*1000+100+COUNTIF($G$2:$G1466,$G1466),9))</f>
        <v>000916101</v>
      </c>
    </row>
    <row r="1467" spans="1:19" ht="18" customHeight="1" x14ac:dyDescent="0.55000000000000004">
      <c r="A1467" t="s">
        <v>867</v>
      </c>
      <c r="B1467">
        <v>1466</v>
      </c>
      <c r="C1467" t="s">
        <v>6890</v>
      </c>
      <c r="D1467" t="s">
        <v>6891</v>
      </c>
      <c r="E1467">
        <v>4</v>
      </c>
      <c r="F1467" t="s">
        <v>169</v>
      </c>
      <c r="G1467">
        <v>20010406</v>
      </c>
      <c r="H1467" t="s">
        <v>6892</v>
      </c>
      <c r="I1467" t="s">
        <v>6893</v>
      </c>
      <c r="J1467" t="s">
        <v>1926</v>
      </c>
      <c r="K1467" t="s">
        <v>72</v>
      </c>
      <c r="M1467" s="32">
        <f>IFERROR(IF($B1467="","",INDEX(所属情報!$E:$E,MATCH($A1467,所属情報!$A:$A,0))),"")</f>
        <v>490049</v>
      </c>
      <c r="N1467" s="175" t="str">
        <f t="shared" si="66"/>
        <v>三本木　優也 (4)</v>
      </c>
      <c r="O1467" s="32" t="str">
        <f t="shared" si="67"/>
        <v>ｻﾝﾎﾞﾝｷﾞ ﾕｳﾔ</v>
      </c>
      <c r="P1467" s="175" t="str">
        <f t="shared" si="68"/>
        <v>SAMBONGI Yuya (01)</v>
      </c>
      <c r="Q1467" s="175" t="str">
        <f>IFERROR(IF($F1467="","",INDEX(リスト!$AL:$AL,MATCH($F1467,リスト!$AK:$AK,0))),"")</f>
        <v>26</v>
      </c>
      <c r="R1467" s="32" t="str">
        <f>IFERROR(IF($K1467="","",INDEX(リスト!$AO:$AO,MATCH($K1467,リスト!$AN:$AN,0))),"")</f>
        <v>JPN</v>
      </c>
      <c r="S1467" s="32" t="str">
        <f>IF($B1467="","",RIGHT($G1467*1000+100+COUNTIF($G$2:$G1467,$G1467),9))</f>
        <v>010406102</v>
      </c>
    </row>
    <row r="1468" spans="1:19" ht="18" customHeight="1" x14ac:dyDescent="0.55000000000000004">
      <c r="A1468" t="s">
        <v>867</v>
      </c>
      <c r="B1468">
        <v>1467</v>
      </c>
      <c r="C1468" t="s">
        <v>6894</v>
      </c>
      <c r="D1468" t="s">
        <v>6895</v>
      </c>
      <c r="E1468">
        <v>3</v>
      </c>
      <c r="F1468" t="s">
        <v>213</v>
      </c>
      <c r="G1468">
        <v>20020608</v>
      </c>
      <c r="H1468" t="s">
        <v>6896</v>
      </c>
      <c r="I1468" t="s">
        <v>2168</v>
      </c>
      <c r="J1468" t="s">
        <v>6897</v>
      </c>
      <c r="K1468" t="s">
        <v>72</v>
      </c>
      <c r="M1468" s="32">
        <f>IFERROR(IF($B1468="","",INDEX(所属情報!$E:$E,MATCH($A1468,所属情報!$A:$A,0))),"")</f>
        <v>490049</v>
      </c>
      <c r="N1468" s="175" t="str">
        <f t="shared" si="66"/>
        <v>板東　帝太 (3)</v>
      </c>
      <c r="O1468" s="32" t="str">
        <f t="shared" si="67"/>
        <v>ﾊﾞﾝﾄﾞｳ ｵｳﾀ</v>
      </c>
      <c r="P1468" s="175" t="str">
        <f t="shared" si="68"/>
        <v>BANDO Ota (02)</v>
      </c>
      <c r="Q1468" s="175" t="str">
        <f>IFERROR(IF($F1468="","",INDEX(リスト!$AL:$AL,MATCH($F1468,リスト!$AK:$AK,0))),"")</f>
        <v>37</v>
      </c>
      <c r="R1468" s="32" t="str">
        <f>IFERROR(IF($K1468="","",INDEX(リスト!$AO:$AO,MATCH($K1468,リスト!$AN:$AN,0))),"")</f>
        <v>JPN</v>
      </c>
      <c r="S1468" s="32" t="str">
        <f>IF($B1468="","",RIGHT($G1468*1000+100+COUNTIF($G$2:$G1468,$G1468),9))</f>
        <v>020608102</v>
      </c>
    </row>
    <row r="1469" spans="1:19" ht="18" customHeight="1" x14ac:dyDescent="0.55000000000000004">
      <c r="A1469" t="s">
        <v>867</v>
      </c>
      <c r="B1469">
        <v>1468</v>
      </c>
      <c r="C1469" t="s">
        <v>6898</v>
      </c>
      <c r="D1469" t="s">
        <v>6899</v>
      </c>
      <c r="E1469">
        <v>3</v>
      </c>
      <c r="F1469" t="s">
        <v>169</v>
      </c>
      <c r="G1469">
        <v>20021110</v>
      </c>
      <c r="H1469" t="s">
        <v>6900</v>
      </c>
      <c r="I1469" t="s">
        <v>1650</v>
      </c>
      <c r="J1469" t="s">
        <v>6901</v>
      </c>
      <c r="K1469" t="s">
        <v>72</v>
      </c>
      <c r="M1469" s="32">
        <f>IFERROR(IF($B1469="","",INDEX(所属情報!$E:$E,MATCH($A1469,所属情報!$A:$A,0))),"")</f>
        <v>490049</v>
      </c>
      <c r="N1469" s="175" t="str">
        <f t="shared" si="66"/>
        <v>井上　陽登 (3)</v>
      </c>
      <c r="O1469" s="32" t="str">
        <f t="shared" si="67"/>
        <v>ｲﾉｳｴ ｱｷﾄ</v>
      </c>
      <c r="P1469" s="175" t="str">
        <f t="shared" si="68"/>
        <v>INOUE Akito (02)</v>
      </c>
      <c r="Q1469" s="175" t="str">
        <f>IFERROR(IF($F1469="","",INDEX(リスト!$AL:$AL,MATCH($F1469,リスト!$AK:$AK,0))),"")</f>
        <v>26</v>
      </c>
      <c r="R1469" s="32" t="str">
        <f>IFERROR(IF($K1469="","",INDEX(リスト!$AO:$AO,MATCH($K1469,リスト!$AN:$AN,0))),"")</f>
        <v>JPN</v>
      </c>
      <c r="S1469" s="32" t="str">
        <f>IF($B1469="","",RIGHT($G1469*1000+100+COUNTIF($G$2:$G1469,$G1469),9))</f>
        <v>021110101</v>
      </c>
    </row>
    <row r="1470" spans="1:19" ht="18" customHeight="1" x14ac:dyDescent="0.55000000000000004">
      <c r="A1470" t="s">
        <v>867</v>
      </c>
      <c r="B1470">
        <v>1469</v>
      </c>
      <c r="C1470" t="s">
        <v>6902</v>
      </c>
      <c r="D1470" t="s">
        <v>6903</v>
      </c>
      <c r="E1470">
        <v>3</v>
      </c>
      <c r="F1470" t="s">
        <v>169</v>
      </c>
      <c r="G1470">
        <v>20020803</v>
      </c>
      <c r="H1470" t="s">
        <v>6904</v>
      </c>
      <c r="I1470" t="s">
        <v>1316</v>
      </c>
      <c r="J1470" t="s">
        <v>1372</v>
      </c>
      <c r="K1470" t="s">
        <v>72</v>
      </c>
      <c r="M1470" s="32">
        <f>IFERROR(IF($B1470="","",INDEX(所属情報!$E:$E,MATCH($A1470,所属情報!$A:$A,0))),"")</f>
        <v>490049</v>
      </c>
      <c r="N1470" s="175" t="str">
        <f t="shared" si="66"/>
        <v>佐藤　智樹 (3)</v>
      </c>
      <c r="O1470" s="32" t="str">
        <f t="shared" si="67"/>
        <v>ｻﾄｳ ﾄﾓｷ</v>
      </c>
      <c r="P1470" s="175" t="str">
        <f t="shared" si="68"/>
        <v>SATO Tomoki (02)</v>
      </c>
      <c r="Q1470" s="175" t="str">
        <f>IFERROR(IF($F1470="","",INDEX(リスト!$AL:$AL,MATCH($F1470,リスト!$AK:$AK,0))),"")</f>
        <v>26</v>
      </c>
      <c r="R1470" s="32" t="str">
        <f>IFERROR(IF($K1470="","",INDEX(リスト!$AO:$AO,MATCH($K1470,リスト!$AN:$AN,0))),"")</f>
        <v>JPN</v>
      </c>
      <c r="S1470" s="32" t="str">
        <f>IF($B1470="","",RIGHT($G1470*1000+100+COUNTIF($G$2:$G1470,$G1470),9))</f>
        <v>020803103</v>
      </c>
    </row>
    <row r="1471" spans="1:19" ht="18" customHeight="1" x14ac:dyDescent="0.55000000000000004">
      <c r="A1471" t="s">
        <v>867</v>
      </c>
      <c r="B1471">
        <v>1470</v>
      </c>
      <c r="C1471" t="s">
        <v>6905</v>
      </c>
      <c r="D1471" t="s">
        <v>6906</v>
      </c>
      <c r="E1471">
        <v>3</v>
      </c>
      <c r="F1471" t="s">
        <v>169</v>
      </c>
      <c r="G1471">
        <v>20020504</v>
      </c>
      <c r="H1471" t="s">
        <v>6907</v>
      </c>
      <c r="I1471" t="s">
        <v>1242</v>
      </c>
      <c r="J1471" t="s">
        <v>1834</v>
      </c>
      <c r="K1471" t="s">
        <v>72</v>
      </c>
      <c r="M1471" s="32">
        <f>IFERROR(IF($B1471="","",INDEX(所属情報!$E:$E,MATCH($A1471,所属情報!$A:$A,0))),"")</f>
        <v>490049</v>
      </c>
      <c r="N1471" s="175" t="str">
        <f t="shared" si="66"/>
        <v>志水　宙斗 (3)</v>
      </c>
      <c r="O1471" s="32" t="str">
        <f t="shared" si="67"/>
        <v>ｼﾐｽﾞ ﾋﾛﾄ</v>
      </c>
      <c r="P1471" s="175" t="str">
        <f t="shared" si="68"/>
        <v>SHIMIZU Hiroto (02)</v>
      </c>
      <c r="Q1471" s="175" t="str">
        <f>IFERROR(IF($F1471="","",INDEX(リスト!$AL:$AL,MATCH($F1471,リスト!$AK:$AK,0))),"")</f>
        <v>26</v>
      </c>
      <c r="R1471" s="32" t="str">
        <f>IFERROR(IF($K1471="","",INDEX(リスト!$AO:$AO,MATCH($K1471,リスト!$AN:$AN,0))),"")</f>
        <v>JPN</v>
      </c>
      <c r="S1471" s="32" t="str">
        <f>IF($B1471="","",RIGHT($G1471*1000+100+COUNTIF($G$2:$G1471,$G1471),9))</f>
        <v>020504102</v>
      </c>
    </row>
    <row r="1472" spans="1:19" ht="18" customHeight="1" x14ac:dyDescent="0.55000000000000004">
      <c r="A1472" t="s">
        <v>867</v>
      </c>
      <c r="B1472">
        <v>1471</v>
      </c>
      <c r="C1472" t="s">
        <v>6908</v>
      </c>
      <c r="D1472" t="s">
        <v>6909</v>
      </c>
      <c r="E1472">
        <v>2</v>
      </c>
      <c r="F1472" t="s">
        <v>169</v>
      </c>
      <c r="G1472">
        <v>20040324</v>
      </c>
      <c r="H1472" t="s">
        <v>6910</v>
      </c>
      <c r="I1472" t="s">
        <v>1475</v>
      </c>
      <c r="J1472" t="s">
        <v>2123</v>
      </c>
      <c r="K1472" t="s">
        <v>72</v>
      </c>
      <c r="M1472" s="32">
        <f>IFERROR(IF($B1472="","",INDEX(所属情報!$E:$E,MATCH($A1472,所属情報!$A:$A,0))),"")</f>
        <v>490049</v>
      </c>
      <c r="N1472" s="175" t="str">
        <f t="shared" si="66"/>
        <v>中井　一成 (2)</v>
      </c>
      <c r="O1472" s="32" t="str">
        <f t="shared" si="67"/>
        <v>ﾅｶｲ ｲｯｾｲ</v>
      </c>
      <c r="P1472" s="175" t="str">
        <f t="shared" si="68"/>
        <v>NAKAI Issei (04)</v>
      </c>
      <c r="Q1472" s="175" t="str">
        <f>IFERROR(IF($F1472="","",INDEX(リスト!$AL:$AL,MATCH($F1472,リスト!$AK:$AK,0))),"")</f>
        <v>26</v>
      </c>
      <c r="R1472" s="32" t="str">
        <f>IFERROR(IF($K1472="","",INDEX(リスト!$AO:$AO,MATCH($K1472,リスト!$AN:$AN,0))),"")</f>
        <v>JPN</v>
      </c>
      <c r="S1472" s="32" t="str">
        <f>IF($B1472="","",RIGHT($G1472*1000+100+COUNTIF($G$2:$G1472,$G1472),9))</f>
        <v>040324101</v>
      </c>
    </row>
    <row r="1473" spans="1:19" ht="18" customHeight="1" x14ac:dyDescent="0.55000000000000004">
      <c r="A1473" t="s">
        <v>867</v>
      </c>
      <c r="B1473">
        <v>1472</v>
      </c>
      <c r="C1473" t="s">
        <v>6911</v>
      </c>
      <c r="D1473" t="s">
        <v>6912</v>
      </c>
      <c r="E1473">
        <v>2</v>
      </c>
      <c r="F1473" t="s">
        <v>169</v>
      </c>
      <c r="G1473">
        <v>20031108</v>
      </c>
      <c r="H1473" t="s">
        <v>6913</v>
      </c>
      <c r="I1473" t="s">
        <v>2103</v>
      </c>
      <c r="J1473" t="s">
        <v>1198</v>
      </c>
      <c r="K1473" t="s">
        <v>72</v>
      </c>
      <c r="M1473" s="32">
        <f>IFERROR(IF($B1473="","",INDEX(所属情報!$E:$E,MATCH($A1473,所属情報!$A:$A,0))),"")</f>
        <v>490049</v>
      </c>
      <c r="N1473" s="175" t="str">
        <f t="shared" si="66"/>
        <v>西川　諒 (2)</v>
      </c>
      <c r="O1473" s="32" t="str">
        <f t="shared" si="67"/>
        <v>ﾆｼｶﾜ ﾘｮｳ</v>
      </c>
      <c r="P1473" s="175" t="str">
        <f t="shared" si="68"/>
        <v>NISHIKAWA Ryo (03)</v>
      </c>
      <c r="Q1473" s="175" t="str">
        <f>IFERROR(IF($F1473="","",INDEX(リスト!$AL:$AL,MATCH($F1473,リスト!$AK:$AK,0))),"")</f>
        <v>26</v>
      </c>
      <c r="R1473" s="32" t="str">
        <f>IFERROR(IF($K1473="","",INDEX(リスト!$AO:$AO,MATCH($K1473,リスト!$AN:$AN,0))),"")</f>
        <v>JPN</v>
      </c>
      <c r="S1473" s="32" t="str">
        <f>IF($B1473="","",RIGHT($G1473*1000+100+COUNTIF($G$2:$G1473,$G1473),9))</f>
        <v>031108101</v>
      </c>
    </row>
    <row r="1474" spans="1:19" ht="18" customHeight="1" x14ac:dyDescent="0.55000000000000004">
      <c r="A1474" t="s">
        <v>867</v>
      </c>
      <c r="B1474">
        <v>1473</v>
      </c>
      <c r="C1474" t="s">
        <v>6914</v>
      </c>
      <c r="D1474" t="s">
        <v>6915</v>
      </c>
      <c r="E1474">
        <v>2</v>
      </c>
      <c r="F1474" t="s">
        <v>213</v>
      </c>
      <c r="G1474">
        <v>20031110</v>
      </c>
      <c r="H1474" t="s">
        <v>6916</v>
      </c>
      <c r="I1474" t="s">
        <v>4017</v>
      </c>
      <c r="J1474" t="s">
        <v>6917</v>
      </c>
      <c r="K1474" t="s">
        <v>72</v>
      </c>
      <c r="M1474" s="32">
        <f>IFERROR(IF($B1474="","",INDEX(所属情報!$E:$E,MATCH($A1474,所属情報!$A:$A,0))),"")</f>
        <v>490049</v>
      </c>
      <c r="N1474" s="175" t="str">
        <f t="shared" si="66"/>
        <v>宮本　真久翔 (2)</v>
      </c>
      <c r="O1474" s="32" t="str">
        <f t="shared" si="67"/>
        <v>ﾐﾔﾓﾄ ﾏｸﾄ</v>
      </c>
      <c r="P1474" s="175" t="str">
        <f t="shared" si="68"/>
        <v>MIYAMOTO Makuto (03)</v>
      </c>
      <c r="Q1474" s="175" t="str">
        <f>IFERROR(IF($F1474="","",INDEX(リスト!$AL:$AL,MATCH($F1474,リスト!$AK:$AK,0))),"")</f>
        <v>37</v>
      </c>
      <c r="R1474" s="32" t="str">
        <f>IFERROR(IF($K1474="","",INDEX(リスト!$AO:$AO,MATCH($K1474,リスト!$AN:$AN,0))),"")</f>
        <v>JPN</v>
      </c>
      <c r="S1474" s="32" t="str">
        <f>IF($B1474="","",RIGHT($G1474*1000+100+COUNTIF($G$2:$G1474,$G1474),9))</f>
        <v>031110101</v>
      </c>
    </row>
    <row r="1475" spans="1:19" ht="18" customHeight="1" x14ac:dyDescent="0.55000000000000004">
      <c r="A1475" t="s">
        <v>867</v>
      </c>
      <c r="B1475">
        <v>1474</v>
      </c>
      <c r="C1475" t="s">
        <v>6918</v>
      </c>
      <c r="D1475" t="s">
        <v>6919</v>
      </c>
      <c r="E1475">
        <v>2</v>
      </c>
      <c r="F1475" t="s">
        <v>169</v>
      </c>
      <c r="G1475">
        <v>20030730</v>
      </c>
      <c r="H1475" t="s">
        <v>6920</v>
      </c>
      <c r="I1475" t="s">
        <v>5308</v>
      </c>
      <c r="J1475" t="s">
        <v>1810</v>
      </c>
      <c r="K1475" t="s">
        <v>72</v>
      </c>
      <c r="M1475" s="32">
        <f>IFERROR(IF($B1475="","",INDEX(所属情報!$E:$E,MATCH($A1475,所属情報!$A:$A,0))),"")</f>
        <v>490049</v>
      </c>
      <c r="N1475" s="175" t="str">
        <f t="shared" ref="N1475:N1538" si="69">IF($C1475="","",IF($E1475="",$C1475,$C1475&amp;" ("&amp;$E1475&amp;")"))</f>
        <v>大橋　星太 (2)</v>
      </c>
      <c r="O1475" s="32" t="str">
        <f t="shared" ref="O1475:O1538" si="70">IF($D1475="","",ASC($D1475))</f>
        <v>ｵｵﾊｼ ｼｮｳﾀ</v>
      </c>
      <c r="P1475" s="175" t="str">
        <f t="shared" ref="P1475:P1538" si="71">IF($I1475="","",UPPER($I1475)&amp;" "&amp;UPPER(LEFT($J1475,1))&amp;LOWER(RIGHT($J1475,LEN($J1475)-1))&amp;" ("&amp;MID($G1475,3,2)&amp;")")</f>
        <v>OHASHI Shota (03)</v>
      </c>
      <c r="Q1475" s="175" t="str">
        <f>IFERROR(IF($F1475="","",INDEX(リスト!$AL:$AL,MATCH($F1475,リスト!$AK:$AK,0))),"")</f>
        <v>26</v>
      </c>
      <c r="R1475" s="32" t="str">
        <f>IFERROR(IF($K1475="","",INDEX(リスト!$AO:$AO,MATCH($K1475,リスト!$AN:$AN,0))),"")</f>
        <v>JPN</v>
      </c>
      <c r="S1475" s="32" t="str">
        <f>IF($B1475="","",RIGHT($G1475*1000+100+COUNTIF($G$2:$G1475,$G1475),9))</f>
        <v>030730102</v>
      </c>
    </row>
    <row r="1476" spans="1:19" ht="18" customHeight="1" x14ac:dyDescent="0.55000000000000004">
      <c r="A1476" t="s">
        <v>867</v>
      </c>
      <c r="B1476">
        <v>1475</v>
      </c>
      <c r="C1476" t="s">
        <v>6921</v>
      </c>
      <c r="D1476" t="s">
        <v>6922</v>
      </c>
      <c r="E1476">
        <v>2</v>
      </c>
      <c r="F1476" t="s">
        <v>165</v>
      </c>
      <c r="G1476">
        <v>20030614</v>
      </c>
      <c r="H1476" t="s">
        <v>6923</v>
      </c>
      <c r="I1476" t="s">
        <v>6606</v>
      </c>
      <c r="J1476" t="s">
        <v>4106</v>
      </c>
      <c r="K1476" t="s">
        <v>72</v>
      </c>
      <c r="M1476" s="32">
        <f>IFERROR(IF($B1476="","",INDEX(所属情報!$E:$E,MATCH($A1476,所属情報!$A:$A,0))),"")</f>
        <v>490049</v>
      </c>
      <c r="N1476" s="175" t="str">
        <f t="shared" si="69"/>
        <v>井口　大地 (2)</v>
      </c>
      <c r="O1476" s="32" t="str">
        <f t="shared" si="70"/>
        <v>ｲｸﾞﾁ ﾀﾞｲﾁ</v>
      </c>
      <c r="P1476" s="175" t="str">
        <f t="shared" si="71"/>
        <v>IGUCHI Daichi (03)</v>
      </c>
      <c r="Q1476" s="175" t="str">
        <f>IFERROR(IF($F1476="","",INDEX(リスト!$AL:$AL,MATCH($F1476,リスト!$AK:$AK,0))),"")</f>
        <v>25</v>
      </c>
      <c r="R1476" s="32" t="str">
        <f>IFERROR(IF($K1476="","",INDEX(リスト!$AO:$AO,MATCH($K1476,リスト!$AN:$AN,0))),"")</f>
        <v>JPN</v>
      </c>
      <c r="S1476" s="32" t="str">
        <f>IF($B1476="","",RIGHT($G1476*1000+100+COUNTIF($G$2:$G1476,$G1476),9))</f>
        <v>030614102</v>
      </c>
    </row>
    <row r="1477" spans="1:19" ht="18" customHeight="1" x14ac:dyDescent="0.55000000000000004">
      <c r="A1477" t="s">
        <v>867</v>
      </c>
      <c r="B1477">
        <v>1476</v>
      </c>
      <c r="C1477" t="s">
        <v>6924</v>
      </c>
      <c r="D1477" t="s">
        <v>6925</v>
      </c>
      <c r="E1477">
        <v>2</v>
      </c>
      <c r="F1477" t="s">
        <v>169</v>
      </c>
      <c r="G1477">
        <v>20030822</v>
      </c>
      <c r="H1477" t="s">
        <v>6926</v>
      </c>
      <c r="I1477" t="s">
        <v>6927</v>
      </c>
      <c r="J1477" t="s">
        <v>6928</v>
      </c>
      <c r="K1477" t="s">
        <v>72</v>
      </c>
      <c r="M1477" s="32">
        <f>IFERROR(IF($B1477="","",INDEX(所属情報!$E:$E,MATCH($A1477,所属情報!$A:$A,0))),"")</f>
        <v>490049</v>
      </c>
      <c r="N1477" s="175" t="str">
        <f t="shared" si="69"/>
        <v>愚川　瑛晨 (2)</v>
      </c>
      <c r="O1477" s="32" t="str">
        <f t="shared" si="70"/>
        <v>ｸﾞｶﾜ ｴｲｷ</v>
      </c>
      <c r="P1477" s="175" t="str">
        <f t="shared" si="71"/>
        <v>GUKAWA Eiki (03)</v>
      </c>
      <c r="Q1477" s="175" t="str">
        <f>IFERROR(IF($F1477="","",INDEX(リスト!$AL:$AL,MATCH($F1477,リスト!$AK:$AK,0))),"")</f>
        <v>26</v>
      </c>
      <c r="R1477" s="32" t="str">
        <f>IFERROR(IF($K1477="","",INDEX(リスト!$AO:$AO,MATCH($K1477,リスト!$AN:$AN,0))),"")</f>
        <v>JPN</v>
      </c>
      <c r="S1477" s="32" t="str">
        <f>IF($B1477="","",RIGHT($G1477*1000+100+COUNTIF($G$2:$G1477,$G1477),9))</f>
        <v>030822103</v>
      </c>
    </row>
    <row r="1478" spans="1:19" ht="18" customHeight="1" x14ac:dyDescent="0.55000000000000004">
      <c r="A1478" t="s">
        <v>867</v>
      </c>
      <c r="B1478">
        <v>1477</v>
      </c>
      <c r="C1478" t="s">
        <v>6929</v>
      </c>
      <c r="D1478" t="s">
        <v>6930</v>
      </c>
      <c r="E1478">
        <v>2</v>
      </c>
      <c r="F1478" t="s">
        <v>169</v>
      </c>
      <c r="G1478">
        <v>20030423</v>
      </c>
      <c r="H1478" t="s">
        <v>6931</v>
      </c>
      <c r="I1478" t="s">
        <v>6932</v>
      </c>
      <c r="J1478" t="s">
        <v>2483</v>
      </c>
      <c r="K1478" t="s">
        <v>72</v>
      </c>
      <c r="M1478" s="32">
        <f>IFERROR(IF($B1478="","",INDEX(所属情報!$E:$E,MATCH($A1478,所属情報!$A:$A,0))),"")</f>
        <v>490049</v>
      </c>
      <c r="N1478" s="175" t="str">
        <f t="shared" si="69"/>
        <v>大門　悟 (2)</v>
      </c>
      <c r="O1478" s="32" t="str">
        <f t="shared" si="70"/>
        <v>ﾀﾞｲﾓﾝ ｻﾄﾙ</v>
      </c>
      <c r="P1478" s="175" t="str">
        <f t="shared" si="71"/>
        <v>DAIMON Satoru (03)</v>
      </c>
      <c r="Q1478" s="175" t="str">
        <f>IFERROR(IF($F1478="","",INDEX(リスト!$AL:$AL,MATCH($F1478,リスト!$AK:$AK,0))),"")</f>
        <v>26</v>
      </c>
      <c r="R1478" s="32" t="str">
        <f>IFERROR(IF($K1478="","",INDEX(リスト!$AO:$AO,MATCH($K1478,リスト!$AN:$AN,0))),"")</f>
        <v>JPN</v>
      </c>
      <c r="S1478" s="32" t="str">
        <f>IF($B1478="","",RIGHT($G1478*1000+100+COUNTIF($G$2:$G1478,$G1478),9))</f>
        <v>030423104</v>
      </c>
    </row>
    <row r="1479" spans="1:19" ht="18" customHeight="1" x14ac:dyDescent="0.55000000000000004">
      <c r="A1479" t="s">
        <v>867</v>
      </c>
      <c r="B1479">
        <v>1478</v>
      </c>
      <c r="C1479" t="s">
        <v>6933</v>
      </c>
      <c r="D1479" t="s">
        <v>6934</v>
      </c>
      <c r="E1479">
        <v>2</v>
      </c>
      <c r="F1479" t="s">
        <v>129</v>
      </c>
      <c r="G1479">
        <v>20030702</v>
      </c>
      <c r="H1479" t="s">
        <v>6935</v>
      </c>
      <c r="I1479" t="s">
        <v>1172</v>
      </c>
      <c r="J1479" t="s">
        <v>6936</v>
      </c>
      <c r="K1479" t="s">
        <v>72</v>
      </c>
      <c r="M1479" s="32">
        <f>IFERROR(IF($B1479="","",INDEX(所属情報!$E:$E,MATCH($A1479,所属情報!$A:$A,0))),"")</f>
        <v>490049</v>
      </c>
      <c r="N1479" s="175" t="str">
        <f t="shared" si="69"/>
        <v>吉田　篤郎 (2)</v>
      </c>
      <c r="O1479" s="32" t="str">
        <f t="shared" si="70"/>
        <v>ﾖｼﾀﾞ ｱﾂﾛｳ</v>
      </c>
      <c r="P1479" s="175" t="str">
        <f t="shared" si="71"/>
        <v>YOSHIDA Atsuro (03)</v>
      </c>
      <c r="Q1479" s="175" t="str">
        <f>IFERROR(IF($F1479="","",INDEX(リスト!$AL:$AL,MATCH($F1479,リスト!$AK:$AK,0))),"")</f>
        <v>16</v>
      </c>
      <c r="R1479" s="32" t="str">
        <f>IFERROR(IF($K1479="","",INDEX(リスト!$AO:$AO,MATCH($K1479,リスト!$AN:$AN,0))),"")</f>
        <v>JPN</v>
      </c>
      <c r="S1479" s="32" t="str">
        <f>IF($B1479="","",RIGHT($G1479*1000+100+COUNTIF($G$2:$G1479,$G1479),9))</f>
        <v>030702102</v>
      </c>
    </row>
    <row r="1480" spans="1:19" ht="18" customHeight="1" x14ac:dyDescent="0.55000000000000004">
      <c r="A1480" t="s">
        <v>867</v>
      </c>
      <c r="B1480">
        <v>1479</v>
      </c>
      <c r="C1480" t="s">
        <v>6937</v>
      </c>
      <c r="D1480" t="s">
        <v>6938</v>
      </c>
      <c r="E1480">
        <v>2</v>
      </c>
      <c r="F1480" t="s">
        <v>173</v>
      </c>
      <c r="G1480">
        <v>20030919</v>
      </c>
      <c r="H1480" t="s">
        <v>6939</v>
      </c>
      <c r="I1480" t="s">
        <v>6940</v>
      </c>
      <c r="J1480" t="s">
        <v>3930</v>
      </c>
      <c r="K1480" t="s">
        <v>72</v>
      </c>
      <c r="M1480" s="32">
        <f>IFERROR(IF($B1480="","",INDEX(所属情報!$E:$E,MATCH($A1480,所属情報!$A:$A,0))),"")</f>
        <v>490049</v>
      </c>
      <c r="N1480" s="175" t="str">
        <f t="shared" si="69"/>
        <v>戸田　晶 (2)</v>
      </c>
      <c r="O1480" s="32" t="str">
        <f t="shared" si="70"/>
        <v>ﾄﾀﾞ ｱｷﾗ</v>
      </c>
      <c r="P1480" s="175" t="str">
        <f t="shared" si="71"/>
        <v>TODA Akira (03)</v>
      </c>
      <c r="Q1480" s="175" t="str">
        <f>IFERROR(IF($F1480="","",INDEX(リスト!$AL:$AL,MATCH($F1480,リスト!$AK:$AK,0))),"")</f>
        <v>27</v>
      </c>
      <c r="R1480" s="32" t="str">
        <f>IFERROR(IF($K1480="","",INDEX(リスト!$AO:$AO,MATCH($K1480,リスト!$AN:$AN,0))),"")</f>
        <v>JPN</v>
      </c>
      <c r="S1480" s="32" t="str">
        <f>IF($B1480="","",RIGHT($G1480*1000+100+COUNTIF($G$2:$G1480,$G1480),9))</f>
        <v>030919103</v>
      </c>
    </row>
    <row r="1481" spans="1:19" ht="18" customHeight="1" x14ac:dyDescent="0.55000000000000004">
      <c r="A1481" t="s">
        <v>1091</v>
      </c>
      <c r="B1481">
        <v>1480</v>
      </c>
      <c r="C1481" t="s">
        <v>6941</v>
      </c>
      <c r="D1481" t="s">
        <v>6942</v>
      </c>
      <c r="E1481">
        <v>4</v>
      </c>
      <c r="F1481" t="s">
        <v>213</v>
      </c>
      <c r="G1481">
        <v>20010428</v>
      </c>
      <c r="H1481" t="s">
        <v>6943</v>
      </c>
      <c r="I1481" t="s">
        <v>6944</v>
      </c>
      <c r="J1481" t="s">
        <v>3634</v>
      </c>
      <c r="K1481" t="s">
        <v>72</v>
      </c>
      <c r="M1481" s="32">
        <f>IFERROR(IF($B1481="","",INDEX(所属情報!$E:$E,MATCH($A1481,所属情報!$A:$A,0))),"")</f>
        <v>492329</v>
      </c>
      <c r="N1481" s="175" t="str">
        <f t="shared" si="69"/>
        <v>柴坂　磨拓 (4)</v>
      </c>
      <c r="O1481" s="32" t="str">
        <f t="shared" si="70"/>
        <v>ｼﾊﾞｻｶ ﾏﾋﾛ</v>
      </c>
      <c r="P1481" s="175" t="str">
        <f t="shared" si="71"/>
        <v>SHIBASAKA Mahiro (01)</v>
      </c>
      <c r="Q1481" s="175" t="str">
        <f>IFERROR(IF($F1481="","",INDEX(リスト!$AL:$AL,MATCH($F1481,リスト!$AK:$AK,0))),"")</f>
        <v>37</v>
      </c>
      <c r="R1481" s="32" t="str">
        <f>IFERROR(IF($K1481="","",INDEX(リスト!$AO:$AO,MATCH($K1481,リスト!$AN:$AN,0))),"")</f>
        <v>JPN</v>
      </c>
      <c r="S1481" s="32" t="str">
        <f>IF($B1481="","",RIGHT($G1481*1000+100+COUNTIF($G$2:$G1481,$G1481),9))</f>
        <v>010428102</v>
      </c>
    </row>
    <row r="1482" spans="1:19" ht="18" customHeight="1" x14ac:dyDescent="0.55000000000000004">
      <c r="A1482" t="s">
        <v>1091</v>
      </c>
      <c r="B1482">
        <v>1481</v>
      </c>
      <c r="C1482" t="s">
        <v>6945</v>
      </c>
      <c r="D1482" t="s">
        <v>6946</v>
      </c>
      <c r="E1482">
        <v>4</v>
      </c>
      <c r="F1482" t="s">
        <v>165</v>
      </c>
      <c r="G1482">
        <v>20020112</v>
      </c>
      <c r="H1482" t="s">
        <v>6947</v>
      </c>
      <c r="I1482" t="s">
        <v>1804</v>
      </c>
      <c r="J1482" t="s">
        <v>1955</v>
      </c>
      <c r="K1482" t="s">
        <v>72</v>
      </c>
      <c r="M1482" s="32">
        <f>IFERROR(IF($B1482="","",INDEX(所属情報!$E:$E,MATCH($A1482,所属情報!$A:$A,0))),"")</f>
        <v>492329</v>
      </c>
      <c r="N1482" s="175" t="str">
        <f t="shared" si="69"/>
        <v>山下　真翔 (4)</v>
      </c>
      <c r="O1482" s="32" t="str">
        <f t="shared" si="70"/>
        <v>ﾔﾏｼﾀ ﾏﾅﾄ</v>
      </c>
      <c r="P1482" s="175" t="str">
        <f t="shared" si="71"/>
        <v>YAMASHITA Manato (02)</v>
      </c>
      <c r="Q1482" s="175" t="str">
        <f>IFERROR(IF($F1482="","",INDEX(リスト!$AL:$AL,MATCH($F1482,リスト!$AK:$AK,0))),"")</f>
        <v>25</v>
      </c>
      <c r="R1482" s="32" t="str">
        <f>IFERROR(IF($K1482="","",INDEX(リスト!$AO:$AO,MATCH($K1482,リスト!$AN:$AN,0))),"")</f>
        <v>JPN</v>
      </c>
      <c r="S1482" s="32" t="str">
        <f>IF($B1482="","",RIGHT($G1482*1000+100+COUNTIF($G$2:$G1482,$G1482),9))</f>
        <v>020112101</v>
      </c>
    </row>
    <row r="1483" spans="1:19" ht="18" customHeight="1" x14ac:dyDescent="0.55000000000000004">
      <c r="A1483" t="s">
        <v>1091</v>
      </c>
      <c r="B1483">
        <v>1482</v>
      </c>
      <c r="C1483" t="s">
        <v>6948</v>
      </c>
      <c r="D1483" t="s">
        <v>6949</v>
      </c>
      <c r="E1483">
        <v>4</v>
      </c>
      <c r="F1483" t="s">
        <v>169</v>
      </c>
      <c r="G1483">
        <v>20011018</v>
      </c>
      <c r="H1483" t="s">
        <v>6950</v>
      </c>
      <c r="I1483" t="s">
        <v>6951</v>
      </c>
      <c r="J1483" t="s">
        <v>2500</v>
      </c>
      <c r="K1483" t="s">
        <v>72</v>
      </c>
      <c r="M1483" s="32">
        <f>IFERROR(IF($B1483="","",INDEX(所属情報!$E:$E,MATCH($A1483,所属情報!$A:$A,0))),"")</f>
        <v>492329</v>
      </c>
      <c r="N1483" s="175" t="str">
        <f t="shared" si="69"/>
        <v>五十棲　瑞樹 (4)</v>
      </c>
      <c r="O1483" s="32" t="str">
        <f t="shared" si="70"/>
        <v>ｲｿｽﾞﾐ ﾐｽﾞｷ</v>
      </c>
      <c r="P1483" s="175" t="str">
        <f t="shared" si="71"/>
        <v>ISOZUMI Mizuki (01)</v>
      </c>
      <c r="Q1483" s="175" t="str">
        <f>IFERROR(IF($F1483="","",INDEX(リスト!$AL:$AL,MATCH($F1483,リスト!$AK:$AK,0))),"")</f>
        <v>26</v>
      </c>
      <c r="R1483" s="32" t="str">
        <f>IFERROR(IF($K1483="","",INDEX(リスト!$AO:$AO,MATCH($K1483,リスト!$AN:$AN,0))),"")</f>
        <v>JPN</v>
      </c>
      <c r="S1483" s="32" t="str">
        <f>IF($B1483="","",RIGHT($G1483*1000+100+COUNTIF($G$2:$G1483,$G1483),9))</f>
        <v>011018102</v>
      </c>
    </row>
    <row r="1484" spans="1:19" ht="18" customHeight="1" x14ac:dyDescent="0.55000000000000004">
      <c r="A1484" t="s">
        <v>1091</v>
      </c>
      <c r="B1484">
        <v>1483</v>
      </c>
      <c r="C1484" t="s">
        <v>6952</v>
      </c>
      <c r="D1484" t="s">
        <v>6953</v>
      </c>
      <c r="E1484">
        <v>4</v>
      </c>
      <c r="F1484" t="s">
        <v>169</v>
      </c>
      <c r="G1484">
        <v>20010618</v>
      </c>
      <c r="H1484" t="s">
        <v>6954</v>
      </c>
      <c r="I1484" t="s">
        <v>2719</v>
      </c>
      <c r="J1484" t="s">
        <v>6955</v>
      </c>
      <c r="K1484" t="s">
        <v>72</v>
      </c>
      <c r="M1484" s="32">
        <f>IFERROR(IF($B1484="","",INDEX(所属情報!$E:$E,MATCH($A1484,所属情報!$A:$A,0))),"")</f>
        <v>492329</v>
      </c>
      <c r="N1484" s="175" t="str">
        <f t="shared" si="69"/>
        <v>岩井　誠大 (4)</v>
      </c>
      <c r="O1484" s="32" t="str">
        <f t="shared" si="70"/>
        <v>ｲﾜｲ ｾｲﾀﾞｲ</v>
      </c>
      <c r="P1484" s="175" t="str">
        <f t="shared" si="71"/>
        <v>IWAI Seidai (01)</v>
      </c>
      <c r="Q1484" s="175" t="str">
        <f>IFERROR(IF($F1484="","",INDEX(リスト!$AL:$AL,MATCH($F1484,リスト!$AK:$AK,0))),"")</f>
        <v>26</v>
      </c>
      <c r="R1484" s="32" t="str">
        <f>IFERROR(IF($K1484="","",INDEX(リスト!$AO:$AO,MATCH($K1484,リスト!$AN:$AN,0))),"")</f>
        <v>JPN</v>
      </c>
      <c r="S1484" s="32" t="str">
        <f>IF($B1484="","",RIGHT($G1484*1000+100+COUNTIF($G$2:$G1484,$G1484),9))</f>
        <v>010618102</v>
      </c>
    </row>
    <row r="1485" spans="1:19" ht="18" customHeight="1" x14ac:dyDescent="0.55000000000000004">
      <c r="A1485" t="s">
        <v>1091</v>
      </c>
      <c r="B1485">
        <v>1484</v>
      </c>
      <c r="C1485" t="s">
        <v>6956</v>
      </c>
      <c r="D1485" t="s">
        <v>6957</v>
      </c>
      <c r="E1485">
        <v>4</v>
      </c>
      <c r="F1485" t="s">
        <v>169</v>
      </c>
      <c r="G1485">
        <v>20010718</v>
      </c>
      <c r="H1485" t="s">
        <v>6958</v>
      </c>
      <c r="I1485" t="s">
        <v>1543</v>
      </c>
      <c r="J1485" t="s">
        <v>3181</v>
      </c>
      <c r="K1485" t="s">
        <v>72</v>
      </c>
      <c r="M1485" s="32">
        <f>IFERROR(IF($B1485="","",INDEX(所属情報!$E:$E,MATCH($A1485,所属情報!$A:$A,0))),"")</f>
        <v>492329</v>
      </c>
      <c r="N1485" s="175" t="str">
        <f t="shared" si="69"/>
        <v>山本　直生 (4)</v>
      </c>
      <c r="O1485" s="32" t="str">
        <f t="shared" si="70"/>
        <v>ﾔﾏﾓﾄ ﾅｵｷ</v>
      </c>
      <c r="P1485" s="175" t="str">
        <f t="shared" si="71"/>
        <v>YAMAMOTO Naoki (01)</v>
      </c>
      <c r="Q1485" s="175" t="str">
        <f>IFERROR(IF($F1485="","",INDEX(リスト!$AL:$AL,MATCH($F1485,リスト!$AK:$AK,0))),"")</f>
        <v>26</v>
      </c>
      <c r="R1485" s="32" t="str">
        <f>IFERROR(IF($K1485="","",INDEX(リスト!$AO:$AO,MATCH($K1485,リスト!$AN:$AN,0))),"")</f>
        <v>JPN</v>
      </c>
      <c r="S1485" s="32" t="str">
        <f>IF($B1485="","",RIGHT($G1485*1000+100+COUNTIF($G$2:$G1485,$G1485),9))</f>
        <v>010718102</v>
      </c>
    </row>
    <row r="1486" spans="1:19" ht="18" customHeight="1" x14ac:dyDescent="0.55000000000000004">
      <c r="A1486" t="s">
        <v>1091</v>
      </c>
      <c r="B1486">
        <v>1485</v>
      </c>
      <c r="C1486" t="s">
        <v>6959</v>
      </c>
      <c r="D1486" t="s">
        <v>6960</v>
      </c>
      <c r="E1486">
        <v>4</v>
      </c>
      <c r="F1486" t="s">
        <v>177</v>
      </c>
      <c r="G1486">
        <v>20010416</v>
      </c>
      <c r="H1486" t="s">
        <v>6961</v>
      </c>
      <c r="I1486" t="s">
        <v>2089</v>
      </c>
      <c r="J1486" t="s">
        <v>6962</v>
      </c>
      <c r="K1486" t="s">
        <v>72</v>
      </c>
      <c r="M1486" s="32">
        <f>IFERROR(IF($B1486="","",INDEX(所属情報!$E:$E,MATCH($A1486,所属情報!$A:$A,0))),"")</f>
        <v>492329</v>
      </c>
      <c r="N1486" s="175" t="str">
        <f t="shared" si="69"/>
        <v>廣田　光彦 (4)</v>
      </c>
      <c r="O1486" s="32" t="str">
        <f t="shared" si="70"/>
        <v>ﾋﾛﾀ ﾐﾂﾋｺ</v>
      </c>
      <c r="P1486" s="175" t="str">
        <f t="shared" si="71"/>
        <v>HIROTA Mitsuhiko (01)</v>
      </c>
      <c r="Q1486" s="175" t="str">
        <f>IFERROR(IF($F1486="","",INDEX(リスト!$AL:$AL,MATCH($F1486,リスト!$AK:$AK,0))),"")</f>
        <v>28</v>
      </c>
      <c r="R1486" s="32" t="str">
        <f>IFERROR(IF($K1486="","",INDEX(リスト!$AO:$AO,MATCH($K1486,リスト!$AN:$AN,0))),"")</f>
        <v>JPN</v>
      </c>
      <c r="S1486" s="32" t="str">
        <f>IF($B1486="","",RIGHT($G1486*1000+100+COUNTIF($G$2:$G1486,$G1486),9))</f>
        <v>010416102</v>
      </c>
    </row>
    <row r="1487" spans="1:19" ht="18" customHeight="1" x14ac:dyDescent="0.55000000000000004">
      <c r="A1487" t="s">
        <v>1091</v>
      </c>
      <c r="B1487">
        <v>1486</v>
      </c>
      <c r="C1487" t="s">
        <v>6963</v>
      </c>
      <c r="D1487" t="s">
        <v>6964</v>
      </c>
      <c r="E1487">
        <v>4</v>
      </c>
      <c r="F1487" t="s">
        <v>169</v>
      </c>
      <c r="G1487">
        <v>20010424</v>
      </c>
      <c r="H1487" t="s">
        <v>6965</v>
      </c>
      <c r="I1487" t="s">
        <v>4209</v>
      </c>
      <c r="J1487" t="s">
        <v>1539</v>
      </c>
      <c r="K1487" t="s">
        <v>72</v>
      </c>
      <c r="M1487" s="32">
        <f>IFERROR(IF($B1487="","",INDEX(所属情報!$E:$E,MATCH($A1487,所属情報!$A:$A,0))),"")</f>
        <v>492329</v>
      </c>
      <c r="N1487" s="175" t="str">
        <f t="shared" si="69"/>
        <v>田村　星哉 (4)</v>
      </c>
      <c r="O1487" s="32" t="str">
        <f t="shared" si="70"/>
        <v>ﾀﾑﾗ ｾｲﾔ</v>
      </c>
      <c r="P1487" s="175" t="str">
        <f t="shared" si="71"/>
        <v>TAMURA Seiya (01)</v>
      </c>
      <c r="Q1487" s="175" t="str">
        <f>IFERROR(IF($F1487="","",INDEX(リスト!$AL:$AL,MATCH($F1487,リスト!$AK:$AK,0))),"")</f>
        <v>26</v>
      </c>
      <c r="R1487" s="32" t="str">
        <f>IFERROR(IF($K1487="","",INDEX(リスト!$AO:$AO,MATCH($K1487,リスト!$AN:$AN,0))),"")</f>
        <v>JPN</v>
      </c>
      <c r="S1487" s="32" t="str">
        <f>IF($B1487="","",RIGHT($G1487*1000+100+COUNTIF($G$2:$G1487,$G1487),9))</f>
        <v>010424101</v>
      </c>
    </row>
    <row r="1488" spans="1:19" ht="18" customHeight="1" x14ac:dyDescent="0.55000000000000004">
      <c r="A1488" t="s">
        <v>1091</v>
      </c>
      <c r="B1488">
        <v>1487</v>
      </c>
      <c r="C1488" t="s">
        <v>6966</v>
      </c>
      <c r="D1488" t="s">
        <v>6967</v>
      </c>
      <c r="E1488">
        <v>4</v>
      </c>
      <c r="F1488" t="s">
        <v>169</v>
      </c>
      <c r="G1488">
        <v>20020111</v>
      </c>
      <c r="H1488" t="s">
        <v>6968</v>
      </c>
      <c r="I1488" t="s">
        <v>5402</v>
      </c>
      <c r="J1488" t="s">
        <v>1714</v>
      </c>
      <c r="K1488" t="s">
        <v>72</v>
      </c>
      <c r="M1488" s="32">
        <f>IFERROR(IF($B1488="","",INDEX(所属情報!$E:$E,MATCH($A1488,所属情報!$A:$A,0))),"")</f>
        <v>492329</v>
      </c>
      <c r="N1488" s="175" t="str">
        <f t="shared" si="69"/>
        <v>山添　裕生 (4)</v>
      </c>
      <c r="O1488" s="32" t="str">
        <f t="shared" si="70"/>
        <v>ﾔﾏｿﾞｴ ﾋﾛｷ</v>
      </c>
      <c r="P1488" s="175" t="str">
        <f t="shared" si="71"/>
        <v>YAMAZOE Hiroki (02)</v>
      </c>
      <c r="Q1488" s="175" t="str">
        <f>IFERROR(IF($F1488="","",INDEX(リスト!$AL:$AL,MATCH($F1488,リスト!$AK:$AK,0))),"")</f>
        <v>26</v>
      </c>
      <c r="R1488" s="32" t="str">
        <f>IFERROR(IF($K1488="","",INDEX(リスト!$AO:$AO,MATCH($K1488,リスト!$AN:$AN,0))),"")</f>
        <v>JPN</v>
      </c>
      <c r="S1488" s="32" t="str">
        <f>IF($B1488="","",RIGHT($G1488*1000+100+COUNTIF($G$2:$G1488,$G1488),9))</f>
        <v>020111101</v>
      </c>
    </row>
    <row r="1489" spans="1:19" ht="18" customHeight="1" x14ac:dyDescent="0.55000000000000004">
      <c r="A1489" t="s">
        <v>1091</v>
      </c>
      <c r="B1489">
        <v>1488</v>
      </c>
      <c r="C1489" t="s">
        <v>6969</v>
      </c>
      <c r="D1489" t="s">
        <v>6970</v>
      </c>
      <c r="E1489">
        <v>3</v>
      </c>
      <c r="F1489" t="s">
        <v>169</v>
      </c>
      <c r="G1489">
        <v>20020724</v>
      </c>
      <c r="H1489" t="s">
        <v>6971</v>
      </c>
      <c r="I1489" t="s">
        <v>3564</v>
      </c>
      <c r="J1489" t="s">
        <v>1512</v>
      </c>
      <c r="K1489" t="s">
        <v>72</v>
      </c>
      <c r="M1489" s="32">
        <f>IFERROR(IF($B1489="","",INDEX(所属情報!$E:$E,MATCH($A1489,所属情報!$A:$A,0))),"")</f>
        <v>492329</v>
      </c>
      <c r="N1489" s="175" t="str">
        <f t="shared" si="69"/>
        <v>木田　慧司 (3)</v>
      </c>
      <c r="O1489" s="32" t="str">
        <f t="shared" si="70"/>
        <v>ｷﾀﾞ ｻﾄｼ</v>
      </c>
      <c r="P1489" s="175" t="str">
        <f t="shared" si="71"/>
        <v>KIDA Satoshi (02)</v>
      </c>
      <c r="Q1489" s="175" t="str">
        <f>IFERROR(IF($F1489="","",INDEX(リスト!$AL:$AL,MATCH($F1489,リスト!$AK:$AK,0))),"")</f>
        <v>26</v>
      </c>
      <c r="R1489" s="32" t="str">
        <f>IFERROR(IF($K1489="","",INDEX(リスト!$AO:$AO,MATCH($K1489,リスト!$AN:$AN,0))),"")</f>
        <v>JPN</v>
      </c>
      <c r="S1489" s="32" t="str">
        <f>IF($B1489="","",RIGHT($G1489*1000+100+COUNTIF($G$2:$G1489,$G1489),9))</f>
        <v>020724102</v>
      </c>
    </row>
    <row r="1490" spans="1:19" ht="18" customHeight="1" x14ac:dyDescent="0.55000000000000004">
      <c r="A1490" t="s">
        <v>1091</v>
      </c>
      <c r="B1490">
        <v>1489</v>
      </c>
      <c r="C1490" t="s">
        <v>6972</v>
      </c>
      <c r="D1490" t="s">
        <v>6973</v>
      </c>
      <c r="E1490">
        <v>3</v>
      </c>
      <c r="F1490" t="s">
        <v>169</v>
      </c>
      <c r="G1490">
        <v>20021220</v>
      </c>
      <c r="H1490" t="s">
        <v>6974</v>
      </c>
      <c r="I1490" t="s">
        <v>1819</v>
      </c>
      <c r="J1490" t="s">
        <v>6975</v>
      </c>
      <c r="K1490" t="s">
        <v>72</v>
      </c>
      <c r="M1490" s="32">
        <f>IFERROR(IF($B1490="","",INDEX(所属情報!$E:$E,MATCH($A1490,所属情報!$A:$A,0))),"")</f>
        <v>492329</v>
      </c>
      <c r="N1490" s="175" t="str">
        <f t="shared" si="69"/>
        <v>中沢　実夢 (3)</v>
      </c>
      <c r="O1490" s="32" t="str">
        <f t="shared" si="70"/>
        <v>ﾅｶｻﾞﾜ ﾐﾕ</v>
      </c>
      <c r="P1490" s="175" t="str">
        <f t="shared" si="71"/>
        <v>NAKAZAWA Miyu (02)</v>
      </c>
      <c r="Q1490" s="175" t="str">
        <f>IFERROR(IF($F1490="","",INDEX(リスト!$AL:$AL,MATCH($F1490,リスト!$AK:$AK,0))),"")</f>
        <v>26</v>
      </c>
      <c r="R1490" s="32" t="str">
        <f>IFERROR(IF($K1490="","",INDEX(リスト!$AO:$AO,MATCH($K1490,リスト!$AN:$AN,0))),"")</f>
        <v>JPN</v>
      </c>
      <c r="S1490" s="32" t="str">
        <f>IF($B1490="","",RIGHT($G1490*1000+100+COUNTIF($G$2:$G1490,$G1490),9))</f>
        <v>021220102</v>
      </c>
    </row>
    <row r="1491" spans="1:19" ht="18" customHeight="1" x14ac:dyDescent="0.55000000000000004">
      <c r="A1491" t="s">
        <v>1091</v>
      </c>
      <c r="B1491">
        <v>1490</v>
      </c>
      <c r="C1491" t="s">
        <v>6976</v>
      </c>
      <c r="D1491" t="s">
        <v>6977</v>
      </c>
      <c r="E1491">
        <v>3</v>
      </c>
      <c r="F1491" t="s">
        <v>249</v>
      </c>
      <c r="G1491">
        <v>20021114</v>
      </c>
      <c r="H1491" t="s">
        <v>6978</v>
      </c>
      <c r="I1491" t="s">
        <v>6979</v>
      </c>
      <c r="J1491" t="s">
        <v>6980</v>
      </c>
      <c r="K1491" t="s">
        <v>72</v>
      </c>
      <c r="M1491" s="32">
        <f>IFERROR(IF($B1491="","",INDEX(所属情報!$E:$E,MATCH($A1491,所属情報!$A:$A,0))),"")</f>
        <v>492329</v>
      </c>
      <c r="N1491" s="175" t="str">
        <f t="shared" si="69"/>
        <v>松木　聖直 (3)</v>
      </c>
      <c r="O1491" s="32" t="str">
        <f t="shared" si="70"/>
        <v>ﾏﾂｷ ﾏｻﾅｵ</v>
      </c>
      <c r="P1491" s="175" t="str">
        <f t="shared" si="71"/>
        <v>MATSUKI Masanao (02)</v>
      </c>
      <c r="Q1491" s="175" t="str">
        <f>IFERROR(IF($F1491="","",INDEX(リスト!$AL:$AL,MATCH($F1491,リスト!$AK:$AK,0))),"")</f>
        <v>46</v>
      </c>
      <c r="R1491" s="32" t="str">
        <f>IFERROR(IF($K1491="","",INDEX(リスト!$AO:$AO,MATCH($K1491,リスト!$AN:$AN,0))),"")</f>
        <v>JPN</v>
      </c>
      <c r="S1491" s="32" t="str">
        <f>IF($B1491="","",RIGHT($G1491*1000+100+COUNTIF($G$2:$G1491,$G1491),9))</f>
        <v>021114103</v>
      </c>
    </row>
    <row r="1492" spans="1:19" ht="18" customHeight="1" x14ac:dyDescent="0.55000000000000004">
      <c r="A1492" t="s">
        <v>1091</v>
      </c>
      <c r="B1492">
        <v>1491</v>
      </c>
      <c r="C1492" t="s">
        <v>6981</v>
      </c>
      <c r="D1492" t="s">
        <v>6982</v>
      </c>
      <c r="E1492">
        <v>3</v>
      </c>
      <c r="F1492" t="s">
        <v>249</v>
      </c>
      <c r="G1492">
        <v>20030221</v>
      </c>
      <c r="H1492" t="s">
        <v>6983</v>
      </c>
      <c r="I1492" t="s">
        <v>1222</v>
      </c>
      <c r="J1492" t="s">
        <v>1926</v>
      </c>
      <c r="K1492" t="s">
        <v>72</v>
      </c>
      <c r="M1492" s="32">
        <f>IFERROR(IF($B1492="","",INDEX(所属情報!$E:$E,MATCH($A1492,所属情報!$A:$A,0))),"")</f>
        <v>492329</v>
      </c>
      <c r="N1492" s="175" t="str">
        <f t="shared" si="69"/>
        <v>田中　佑弥 (3)</v>
      </c>
      <c r="O1492" s="32" t="str">
        <f t="shared" si="70"/>
        <v>ﾀﾅｶ ﾕｳﾔ</v>
      </c>
      <c r="P1492" s="175" t="str">
        <f t="shared" si="71"/>
        <v>TANAKA Yuya (03)</v>
      </c>
      <c r="Q1492" s="175" t="str">
        <f>IFERROR(IF($F1492="","",INDEX(リスト!$AL:$AL,MATCH($F1492,リスト!$AK:$AK,0))),"")</f>
        <v>46</v>
      </c>
      <c r="R1492" s="32" t="str">
        <f>IFERROR(IF($K1492="","",INDEX(リスト!$AO:$AO,MATCH($K1492,リスト!$AN:$AN,0))),"")</f>
        <v>JPN</v>
      </c>
      <c r="S1492" s="32" t="str">
        <f>IF($B1492="","",RIGHT($G1492*1000+100+COUNTIF($G$2:$G1492,$G1492),9))</f>
        <v>030221103</v>
      </c>
    </row>
    <row r="1493" spans="1:19" ht="18" customHeight="1" x14ac:dyDescent="0.55000000000000004">
      <c r="A1493" t="s">
        <v>1091</v>
      </c>
      <c r="B1493">
        <v>1492</v>
      </c>
      <c r="C1493" t="s">
        <v>6984</v>
      </c>
      <c r="D1493" t="s">
        <v>6985</v>
      </c>
      <c r="E1493">
        <v>3</v>
      </c>
      <c r="F1493" t="s">
        <v>169</v>
      </c>
      <c r="G1493">
        <v>20021118</v>
      </c>
      <c r="H1493" t="s">
        <v>6986</v>
      </c>
      <c r="I1493" t="s">
        <v>4138</v>
      </c>
      <c r="J1493" t="s">
        <v>1424</v>
      </c>
      <c r="K1493" t="s">
        <v>72</v>
      </c>
      <c r="M1493" s="32">
        <f>IFERROR(IF($B1493="","",INDEX(所属情報!$E:$E,MATCH($A1493,所属情報!$A:$A,0))),"")</f>
        <v>492329</v>
      </c>
      <c r="N1493" s="175" t="str">
        <f t="shared" si="69"/>
        <v>野田　昂汰 (3)</v>
      </c>
      <c r="O1493" s="32" t="str">
        <f t="shared" si="70"/>
        <v>ﾉﾀﾞ ｺｳﾀ</v>
      </c>
      <c r="P1493" s="175" t="str">
        <f t="shared" si="71"/>
        <v>NODA Kota (02)</v>
      </c>
      <c r="Q1493" s="175" t="str">
        <f>IFERROR(IF($F1493="","",INDEX(リスト!$AL:$AL,MATCH($F1493,リスト!$AK:$AK,0))),"")</f>
        <v>26</v>
      </c>
      <c r="R1493" s="32" t="str">
        <f>IFERROR(IF($K1493="","",INDEX(リスト!$AO:$AO,MATCH($K1493,リスト!$AN:$AN,0))),"")</f>
        <v>JPN</v>
      </c>
      <c r="S1493" s="32" t="str">
        <f>IF($B1493="","",RIGHT($G1493*1000+100+COUNTIF($G$2:$G1493,$G1493),9))</f>
        <v>021118103</v>
      </c>
    </row>
    <row r="1494" spans="1:19" ht="18" customHeight="1" x14ac:dyDescent="0.55000000000000004">
      <c r="A1494" t="s">
        <v>1091</v>
      </c>
      <c r="B1494">
        <v>1493</v>
      </c>
      <c r="C1494" t="s">
        <v>6987</v>
      </c>
      <c r="D1494" t="s">
        <v>6988</v>
      </c>
      <c r="E1494">
        <v>3</v>
      </c>
      <c r="F1494" t="s">
        <v>173</v>
      </c>
      <c r="G1494">
        <v>20020814</v>
      </c>
      <c r="H1494" t="s">
        <v>6989</v>
      </c>
      <c r="I1494" t="s">
        <v>1755</v>
      </c>
      <c r="J1494" t="s">
        <v>1424</v>
      </c>
      <c r="K1494" t="s">
        <v>72</v>
      </c>
      <c r="M1494" s="32">
        <f>IFERROR(IF($B1494="","",INDEX(所属情報!$E:$E,MATCH($A1494,所属情報!$A:$A,0))),"")</f>
        <v>492329</v>
      </c>
      <c r="N1494" s="175" t="str">
        <f t="shared" si="69"/>
        <v>松原　光汰 (3)</v>
      </c>
      <c r="O1494" s="32" t="str">
        <f t="shared" si="70"/>
        <v>ﾏﾂﾊﾞﾗ ｺｳﾀ</v>
      </c>
      <c r="P1494" s="175" t="str">
        <f t="shared" si="71"/>
        <v>MATSUBARA Kota (02)</v>
      </c>
      <c r="Q1494" s="175" t="str">
        <f>IFERROR(IF($F1494="","",INDEX(リスト!$AL:$AL,MATCH($F1494,リスト!$AK:$AK,0))),"")</f>
        <v>27</v>
      </c>
      <c r="R1494" s="32" t="str">
        <f>IFERROR(IF($K1494="","",INDEX(リスト!$AO:$AO,MATCH($K1494,リスト!$AN:$AN,0))),"")</f>
        <v>JPN</v>
      </c>
      <c r="S1494" s="32" t="str">
        <f>IF($B1494="","",RIGHT($G1494*1000+100+COUNTIF($G$2:$G1494,$G1494),9))</f>
        <v>020814102</v>
      </c>
    </row>
    <row r="1495" spans="1:19" ht="18" customHeight="1" x14ac:dyDescent="0.55000000000000004">
      <c r="A1495" t="s">
        <v>1091</v>
      </c>
      <c r="B1495">
        <v>1494</v>
      </c>
      <c r="C1495" t="s">
        <v>6990</v>
      </c>
      <c r="D1495" t="s">
        <v>6991</v>
      </c>
      <c r="E1495">
        <v>3</v>
      </c>
      <c r="F1495" t="s">
        <v>169</v>
      </c>
      <c r="G1495">
        <v>20030130</v>
      </c>
      <c r="H1495" t="s">
        <v>6992</v>
      </c>
      <c r="I1495" t="s">
        <v>1589</v>
      </c>
      <c r="J1495" t="s">
        <v>6993</v>
      </c>
      <c r="K1495" t="s">
        <v>72</v>
      </c>
      <c r="M1495" s="32">
        <f>IFERROR(IF($B1495="","",INDEX(所属情報!$E:$E,MATCH($A1495,所属情報!$A:$A,0))),"")</f>
        <v>492329</v>
      </c>
      <c r="N1495" s="175" t="str">
        <f t="shared" si="69"/>
        <v>藤原　翔真 (3)</v>
      </c>
      <c r="O1495" s="32" t="str">
        <f t="shared" si="70"/>
        <v>ﾌｼﾞﾜﾗ ｼｮｳﾏ</v>
      </c>
      <c r="P1495" s="175" t="str">
        <f t="shared" si="71"/>
        <v>FUJIWARA Shoma (03)</v>
      </c>
      <c r="Q1495" s="175" t="str">
        <f>IFERROR(IF($F1495="","",INDEX(リスト!$AL:$AL,MATCH($F1495,リスト!$AK:$AK,0))),"")</f>
        <v>26</v>
      </c>
      <c r="R1495" s="32" t="str">
        <f>IFERROR(IF($K1495="","",INDEX(リスト!$AO:$AO,MATCH($K1495,リスト!$AN:$AN,0))),"")</f>
        <v>JPN</v>
      </c>
      <c r="S1495" s="32" t="str">
        <f>IF($B1495="","",RIGHT($G1495*1000+100+COUNTIF($G$2:$G1495,$G1495),9))</f>
        <v>030130102</v>
      </c>
    </row>
    <row r="1496" spans="1:19" ht="18" customHeight="1" x14ac:dyDescent="0.55000000000000004">
      <c r="A1496" t="s">
        <v>1091</v>
      </c>
      <c r="B1496">
        <v>1495</v>
      </c>
      <c r="C1496" t="s">
        <v>6994</v>
      </c>
      <c r="D1496" t="s">
        <v>6995</v>
      </c>
      <c r="E1496">
        <v>3</v>
      </c>
      <c r="F1496" t="s">
        <v>169</v>
      </c>
      <c r="G1496">
        <v>20020903</v>
      </c>
      <c r="H1496" t="s">
        <v>6996</v>
      </c>
      <c r="I1496" t="s">
        <v>1222</v>
      </c>
      <c r="J1496" t="s">
        <v>6997</v>
      </c>
      <c r="K1496" t="s">
        <v>72</v>
      </c>
      <c r="M1496" s="32">
        <f>IFERROR(IF($B1496="","",INDEX(所属情報!$E:$E,MATCH($A1496,所属情報!$A:$A,0))),"")</f>
        <v>492329</v>
      </c>
      <c r="N1496" s="175" t="str">
        <f t="shared" si="69"/>
        <v>田中　柊 (3)</v>
      </c>
      <c r="O1496" s="32" t="str">
        <f t="shared" si="70"/>
        <v>ﾀﾅｶ ｼｭｳ</v>
      </c>
      <c r="P1496" s="175" t="str">
        <f t="shared" si="71"/>
        <v>TANAKA Shu (02)</v>
      </c>
      <c r="Q1496" s="175" t="str">
        <f>IFERROR(IF($F1496="","",INDEX(リスト!$AL:$AL,MATCH($F1496,リスト!$AK:$AK,0))),"")</f>
        <v>26</v>
      </c>
      <c r="R1496" s="32" t="str">
        <f>IFERROR(IF($K1496="","",INDEX(リスト!$AO:$AO,MATCH($K1496,リスト!$AN:$AN,0))),"")</f>
        <v>JPN</v>
      </c>
      <c r="S1496" s="32" t="str">
        <f>IF($B1496="","",RIGHT($G1496*1000+100+COUNTIF($G$2:$G1496,$G1496),9))</f>
        <v>020903101</v>
      </c>
    </row>
    <row r="1497" spans="1:19" ht="18" customHeight="1" x14ac:dyDescent="0.55000000000000004">
      <c r="A1497" t="s">
        <v>1091</v>
      </c>
      <c r="B1497">
        <v>1496</v>
      </c>
      <c r="C1497" t="s">
        <v>6998</v>
      </c>
      <c r="D1497" t="s">
        <v>6999</v>
      </c>
      <c r="E1497">
        <v>3</v>
      </c>
      <c r="F1497" t="s">
        <v>169</v>
      </c>
      <c r="G1497">
        <v>20021224</v>
      </c>
      <c r="H1497" t="s">
        <v>7000</v>
      </c>
      <c r="I1497" t="s">
        <v>2433</v>
      </c>
      <c r="J1497" t="s">
        <v>7001</v>
      </c>
      <c r="K1497" t="s">
        <v>72</v>
      </c>
      <c r="M1497" s="32">
        <f>IFERROR(IF($B1497="","",INDEX(所属情報!$E:$E,MATCH($A1497,所属情報!$A:$A,0))),"")</f>
        <v>492329</v>
      </c>
      <c r="N1497" s="175" t="str">
        <f t="shared" si="69"/>
        <v>渡邊　准基 (3)</v>
      </c>
      <c r="O1497" s="32" t="str">
        <f t="shared" si="70"/>
        <v>ﾜﾀﾅﾍﾞ ｼﾞｭﾝｷ</v>
      </c>
      <c r="P1497" s="175" t="str">
        <f t="shared" si="71"/>
        <v>WATANABE Junki (02)</v>
      </c>
      <c r="Q1497" s="175" t="str">
        <f>IFERROR(IF($F1497="","",INDEX(リスト!$AL:$AL,MATCH($F1497,リスト!$AK:$AK,0))),"")</f>
        <v>26</v>
      </c>
      <c r="R1497" s="32" t="str">
        <f>IFERROR(IF($K1497="","",INDEX(リスト!$AO:$AO,MATCH($K1497,リスト!$AN:$AN,0))),"")</f>
        <v>JPN</v>
      </c>
      <c r="S1497" s="32" t="str">
        <f>IF($B1497="","",RIGHT($G1497*1000+100+COUNTIF($G$2:$G1497,$G1497),9))</f>
        <v>021224102</v>
      </c>
    </row>
    <row r="1498" spans="1:19" ht="18" customHeight="1" x14ac:dyDescent="0.55000000000000004">
      <c r="A1498" t="s">
        <v>1091</v>
      </c>
      <c r="B1498">
        <v>1497</v>
      </c>
      <c r="C1498" t="s">
        <v>7002</v>
      </c>
      <c r="D1498" t="s">
        <v>7003</v>
      </c>
      <c r="E1498">
        <v>2</v>
      </c>
      <c r="F1498" t="s">
        <v>169</v>
      </c>
      <c r="G1498">
        <v>20030430</v>
      </c>
      <c r="H1498" t="s">
        <v>7004</v>
      </c>
      <c r="I1498" t="s">
        <v>1976</v>
      </c>
      <c r="J1498" t="s">
        <v>7005</v>
      </c>
      <c r="K1498" t="s">
        <v>72</v>
      </c>
      <c r="M1498" s="32">
        <f>IFERROR(IF($B1498="","",INDEX(所属情報!$E:$E,MATCH($A1498,所属情報!$A:$A,0))),"")</f>
        <v>492329</v>
      </c>
      <c r="N1498" s="175" t="str">
        <f t="shared" si="69"/>
        <v>福井　伯 (2)</v>
      </c>
      <c r="O1498" s="32" t="str">
        <f t="shared" si="70"/>
        <v>ﾌｸｲ ﾊｸ</v>
      </c>
      <c r="P1498" s="175" t="str">
        <f t="shared" si="71"/>
        <v>FUKUI Haku (03)</v>
      </c>
      <c r="Q1498" s="175" t="str">
        <f>IFERROR(IF($F1498="","",INDEX(リスト!$AL:$AL,MATCH($F1498,リスト!$AK:$AK,0))),"")</f>
        <v>26</v>
      </c>
      <c r="R1498" s="32" t="str">
        <f>IFERROR(IF($K1498="","",INDEX(リスト!$AO:$AO,MATCH($K1498,リスト!$AN:$AN,0))),"")</f>
        <v>JPN</v>
      </c>
      <c r="S1498" s="32" t="str">
        <f>IF($B1498="","",RIGHT($G1498*1000+100+COUNTIF($G$2:$G1498,$G1498),9))</f>
        <v>030430103</v>
      </c>
    </row>
    <row r="1499" spans="1:19" ht="18" customHeight="1" x14ac:dyDescent="0.55000000000000004">
      <c r="A1499" t="s">
        <v>1091</v>
      </c>
      <c r="B1499">
        <v>1498</v>
      </c>
      <c r="C1499" t="s">
        <v>7006</v>
      </c>
      <c r="D1499" t="s">
        <v>7007</v>
      </c>
      <c r="E1499">
        <v>2</v>
      </c>
      <c r="F1499" t="s">
        <v>169</v>
      </c>
      <c r="G1499">
        <v>20031023</v>
      </c>
      <c r="H1499" t="s">
        <v>7008</v>
      </c>
      <c r="I1499" t="s">
        <v>3617</v>
      </c>
      <c r="J1499" t="s">
        <v>2862</v>
      </c>
      <c r="K1499" t="s">
        <v>72</v>
      </c>
      <c r="M1499" s="32">
        <f>IFERROR(IF($B1499="","",INDEX(所属情報!$E:$E,MATCH($A1499,所属情報!$A:$A,0))),"")</f>
        <v>492329</v>
      </c>
      <c r="N1499" s="175" t="str">
        <f t="shared" si="69"/>
        <v>浅野　晴樹 (2)</v>
      </c>
      <c r="O1499" s="32" t="str">
        <f t="shared" si="70"/>
        <v>ｱｻﾉ ﾊﾙｷ</v>
      </c>
      <c r="P1499" s="175" t="str">
        <f t="shared" si="71"/>
        <v>ASANO Haruki (03)</v>
      </c>
      <c r="Q1499" s="175" t="str">
        <f>IFERROR(IF($F1499="","",INDEX(リスト!$AL:$AL,MATCH($F1499,リスト!$AK:$AK,0))),"")</f>
        <v>26</v>
      </c>
      <c r="R1499" s="32" t="str">
        <f>IFERROR(IF($K1499="","",INDEX(リスト!$AO:$AO,MATCH($K1499,リスト!$AN:$AN,0))),"")</f>
        <v>JPN</v>
      </c>
      <c r="S1499" s="32" t="str">
        <f>IF($B1499="","",RIGHT($G1499*1000+100+COUNTIF($G$2:$G1499,$G1499),9))</f>
        <v>031023103</v>
      </c>
    </row>
    <row r="1500" spans="1:19" ht="18" customHeight="1" x14ac:dyDescent="0.55000000000000004">
      <c r="A1500" t="s">
        <v>1091</v>
      </c>
      <c r="B1500">
        <v>1499</v>
      </c>
      <c r="C1500" t="s">
        <v>7009</v>
      </c>
      <c r="D1500" t="s">
        <v>7010</v>
      </c>
      <c r="E1500">
        <v>2</v>
      </c>
      <c r="F1500" t="s">
        <v>197</v>
      </c>
      <c r="G1500">
        <v>20030405</v>
      </c>
      <c r="H1500" t="s">
        <v>7011</v>
      </c>
      <c r="I1500" t="s">
        <v>2697</v>
      </c>
      <c r="J1500" t="s">
        <v>5304</v>
      </c>
      <c r="K1500" t="s">
        <v>72</v>
      </c>
      <c r="M1500" s="32">
        <f>IFERROR(IF($B1500="","",INDEX(所属情報!$E:$E,MATCH($A1500,所属情報!$A:$A,0))),"")</f>
        <v>492329</v>
      </c>
      <c r="N1500" s="175" t="str">
        <f t="shared" si="69"/>
        <v>中山　文太 (2)</v>
      </c>
      <c r="O1500" s="32" t="str">
        <f t="shared" si="70"/>
        <v>ﾅｶﾔﾏ ﾌﾞﾝﾀ</v>
      </c>
      <c r="P1500" s="175" t="str">
        <f t="shared" si="71"/>
        <v>NAKAYAMA Bunta (03)</v>
      </c>
      <c r="Q1500" s="175" t="str">
        <f>IFERROR(IF($F1500="","",INDEX(リスト!$AL:$AL,MATCH($F1500,リスト!$AK:$AK,0))),"")</f>
        <v>33</v>
      </c>
      <c r="R1500" s="32" t="str">
        <f>IFERROR(IF($K1500="","",INDEX(リスト!$AO:$AO,MATCH($K1500,リスト!$AN:$AN,0))),"")</f>
        <v>JPN</v>
      </c>
      <c r="S1500" s="32" t="str">
        <f>IF($B1500="","",RIGHT($G1500*1000+100+COUNTIF($G$2:$G1500,$G1500),9))</f>
        <v>030405101</v>
      </c>
    </row>
    <row r="1501" spans="1:19" ht="18" customHeight="1" x14ac:dyDescent="0.55000000000000004">
      <c r="A1501" t="s">
        <v>1091</v>
      </c>
      <c r="B1501">
        <v>1500</v>
      </c>
      <c r="C1501" t="s">
        <v>7012</v>
      </c>
      <c r="D1501" t="s">
        <v>7013</v>
      </c>
      <c r="E1501">
        <v>2</v>
      </c>
      <c r="F1501" t="s">
        <v>169</v>
      </c>
      <c r="G1501">
        <v>20030622</v>
      </c>
      <c r="H1501" t="s">
        <v>7014</v>
      </c>
      <c r="I1501" t="s">
        <v>7015</v>
      </c>
      <c r="J1501" t="s">
        <v>7016</v>
      </c>
      <c r="K1501" t="s">
        <v>72</v>
      </c>
      <c r="M1501" s="32">
        <f>IFERROR(IF($B1501="","",INDEX(所属情報!$E:$E,MATCH($A1501,所属情報!$A:$A,0))),"")</f>
        <v>492329</v>
      </c>
      <c r="N1501" s="175" t="str">
        <f t="shared" si="69"/>
        <v>村本　海玖斗 (2)</v>
      </c>
      <c r="O1501" s="32" t="str">
        <f t="shared" si="70"/>
        <v>ﾑﾗﾓﾄ ﾐｸﾄ</v>
      </c>
      <c r="P1501" s="175" t="str">
        <f t="shared" si="71"/>
        <v>MURAMOTO Mikuto (03)</v>
      </c>
      <c r="Q1501" s="175" t="str">
        <f>IFERROR(IF($F1501="","",INDEX(リスト!$AL:$AL,MATCH($F1501,リスト!$AK:$AK,0))),"")</f>
        <v>26</v>
      </c>
      <c r="R1501" s="32" t="str">
        <f>IFERROR(IF($K1501="","",INDEX(リスト!$AO:$AO,MATCH($K1501,リスト!$AN:$AN,0))),"")</f>
        <v>JPN</v>
      </c>
      <c r="S1501" s="32" t="str">
        <f>IF($B1501="","",RIGHT($G1501*1000+100+COUNTIF($G$2:$G1501,$G1501),9))</f>
        <v>030622102</v>
      </c>
    </row>
    <row r="1502" spans="1:19" ht="18" customHeight="1" x14ac:dyDescent="0.55000000000000004">
      <c r="A1502" t="s">
        <v>1091</v>
      </c>
      <c r="B1502">
        <v>1501</v>
      </c>
      <c r="C1502" t="s">
        <v>7017</v>
      </c>
      <c r="D1502" t="s">
        <v>7018</v>
      </c>
      <c r="E1502">
        <v>2</v>
      </c>
      <c r="F1502" t="s">
        <v>169</v>
      </c>
      <c r="G1502">
        <v>20030925</v>
      </c>
      <c r="H1502" t="s">
        <v>7019</v>
      </c>
      <c r="I1502" t="s">
        <v>1713</v>
      </c>
      <c r="J1502" t="s">
        <v>1198</v>
      </c>
      <c r="K1502" t="s">
        <v>72</v>
      </c>
      <c r="M1502" s="32">
        <f>IFERROR(IF($B1502="","",INDEX(所属情報!$E:$E,MATCH($A1502,所属情報!$A:$A,0))),"")</f>
        <v>492329</v>
      </c>
      <c r="N1502" s="175" t="str">
        <f t="shared" si="69"/>
        <v>中西　遼 (2)</v>
      </c>
      <c r="O1502" s="32" t="str">
        <f t="shared" si="70"/>
        <v>ﾅｶﾆｼ ﾘｮｳ</v>
      </c>
      <c r="P1502" s="175" t="str">
        <f t="shared" si="71"/>
        <v>NAKANISHI Ryo (03)</v>
      </c>
      <c r="Q1502" s="175" t="str">
        <f>IFERROR(IF($F1502="","",INDEX(リスト!$AL:$AL,MATCH($F1502,リスト!$AK:$AK,0))),"")</f>
        <v>26</v>
      </c>
      <c r="R1502" s="32" t="str">
        <f>IFERROR(IF($K1502="","",INDEX(リスト!$AO:$AO,MATCH($K1502,リスト!$AN:$AN,0))),"")</f>
        <v>JPN</v>
      </c>
      <c r="S1502" s="32" t="str">
        <f>IF($B1502="","",RIGHT($G1502*1000+100+COUNTIF($G$2:$G1502,$G1502),9))</f>
        <v>030925103</v>
      </c>
    </row>
    <row r="1503" spans="1:19" ht="18" customHeight="1" x14ac:dyDescent="0.55000000000000004">
      <c r="A1503" t="s">
        <v>1091</v>
      </c>
      <c r="B1503">
        <v>1502</v>
      </c>
      <c r="C1503" t="s">
        <v>7020</v>
      </c>
      <c r="D1503" t="s">
        <v>7021</v>
      </c>
      <c r="E1503">
        <v>2</v>
      </c>
      <c r="F1503" t="s">
        <v>181</v>
      </c>
      <c r="G1503">
        <v>20030802</v>
      </c>
      <c r="H1503" t="s">
        <v>7022</v>
      </c>
      <c r="I1503" t="s">
        <v>1764</v>
      </c>
      <c r="J1503" t="s">
        <v>1359</v>
      </c>
      <c r="K1503" t="s">
        <v>72</v>
      </c>
      <c r="M1503" s="32">
        <f>IFERROR(IF($B1503="","",INDEX(所属情報!$E:$E,MATCH($A1503,所属情報!$A:$A,0))),"")</f>
        <v>492329</v>
      </c>
      <c r="N1503" s="175" t="str">
        <f t="shared" si="69"/>
        <v>辰巳　晃誠 (2)</v>
      </c>
      <c r="O1503" s="32" t="str">
        <f t="shared" si="70"/>
        <v>ﾀﾂﾐ ｺｳｾｲ</v>
      </c>
      <c r="P1503" s="175" t="str">
        <f t="shared" si="71"/>
        <v>TATSUMI Kosei (03)</v>
      </c>
      <c r="Q1503" s="175" t="str">
        <f>IFERROR(IF($F1503="","",INDEX(リスト!$AL:$AL,MATCH($F1503,リスト!$AK:$AK,0))),"")</f>
        <v>29</v>
      </c>
      <c r="R1503" s="32" t="str">
        <f>IFERROR(IF($K1503="","",INDEX(リスト!$AO:$AO,MATCH($K1503,リスト!$AN:$AN,0))),"")</f>
        <v>JPN</v>
      </c>
      <c r="S1503" s="32" t="str">
        <f>IF($B1503="","",RIGHT($G1503*1000+100+COUNTIF($G$2:$G1503,$G1503),9))</f>
        <v>030802102</v>
      </c>
    </row>
    <row r="1504" spans="1:19" ht="18" customHeight="1" x14ac:dyDescent="0.55000000000000004">
      <c r="A1504" t="s">
        <v>1091</v>
      </c>
      <c r="B1504">
        <v>1503</v>
      </c>
      <c r="C1504" t="s">
        <v>7023</v>
      </c>
      <c r="D1504" t="s">
        <v>7024</v>
      </c>
      <c r="E1504">
        <v>2</v>
      </c>
      <c r="F1504" t="s">
        <v>253</v>
      </c>
      <c r="G1504">
        <v>20030415</v>
      </c>
      <c r="H1504" t="s">
        <v>7025</v>
      </c>
      <c r="I1504" t="s">
        <v>7026</v>
      </c>
      <c r="J1504" t="s">
        <v>7027</v>
      </c>
      <c r="K1504" t="s">
        <v>72</v>
      </c>
      <c r="M1504" s="32">
        <f>IFERROR(IF($B1504="","",INDEX(所属情報!$E:$E,MATCH($A1504,所属情報!$A:$A,0))),"")</f>
        <v>492329</v>
      </c>
      <c r="N1504" s="175" t="str">
        <f t="shared" si="69"/>
        <v>島袋　李陸 (2)</v>
      </c>
      <c r="O1504" s="32" t="str">
        <f t="shared" si="70"/>
        <v>ｼﾏﾌﾞｸﾛ ﾘﾘｸ</v>
      </c>
      <c r="P1504" s="175" t="str">
        <f t="shared" si="71"/>
        <v>SHIMABUKURO Ririku (03)</v>
      </c>
      <c r="Q1504" s="175" t="str">
        <f>IFERROR(IF($F1504="","",INDEX(リスト!$AL:$AL,MATCH($F1504,リスト!$AK:$AK,0))),"")</f>
        <v>47</v>
      </c>
      <c r="R1504" s="32" t="str">
        <f>IFERROR(IF($K1504="","",INDEX(リスト!$AO:$AO,MATCH($K1504,リスト!$AN:$AN,0))),"")</f>
        <v>JPN</v>
      </c>
      <c r="S1504" s="32" t="str">
        <f>IF($B1504="","",RIGHT($G1504*1000+100+COUNTIF($G$2:$G1504,$G1504),9))</f>
        <v>030415101</v>
      </c>
    </row>
    <row r="1505" spans="1:19" ht="18" customHeight="1" x14ac:dyDescent="0.55000000000000004">
      <c r="A1505" t="s">
        <v>1091</v>
      </c>
      <c r="B1505">
        <v>1504</v>
      </c>
      <c r="C1505" t="s">
        <v>7028</v>
      </c>
      <c r="D1505" t="s">
        <v>7029</v>
      </c>
      <c r="E1505">
        <v>2</v>
      </c>
      <c r="F1505" t="s">
        <v>237</v>
      </c>
      <c r="G1505">
        <v>20030706</v>
      </c>
      <c r="H1505" t="s">
        <v>7030</v>
      </c>
      <c r="I1505" t="s">
        <v>7031</v>
      </c>
      <c r="J1505" t="s">
        <v>7032</v>
      </c>
      <c r="K1505" t="s">
        <v>72</v>
      </c>
      <c r="M1505" s="32">
        <f>IFERROR(IF($B1505="","",INDEX(所属情報!$E:$E,MATCH($A1505,所属情報!$A:$A,0))),"")</f>
        <v>492329</v>
      </c>
      <c r="N1505" s="175" t="str">
        <f t="shared" si="69"/>
        <v>徳永　光涼 (2)</v>
      </c>
      <c r="O1505" s="32" t="str">
        <f t="shared" si="70"/>
        <v>ﾄｸﾅｶﾞ ｺｳﾘｮｳ</v>
      </c>
      <c r="P1505" s="175" t="str">
        <f t="shared" si="71"/>
        <v>TOKUNAGA Koryo (03)</v>
      </c>
      <c r="Q1505" s="175" t="str">
        <f>IFERROR(IF($F1505="","",INDEX(リスト!$AL:$AL,MATCH($F1505,リスト!$AK:$AK,0))),"")</f>
        <v>43</v>
      </c>
      <c r="R1505" s="32" t="str">
        <f>IFERROR(IF($K1505="","",INDEX(リスト!$AO:$AO,MATCH($K1505,リスト!$AN:$AN,0))),"")</f>
        <v>JPN</v>
      </c>
      <c r="S1505" s="32" t="str">
        <f>IF($B1505="","",RIGHT($G1505*1000+100+COUNTIF($G$2:$G1505,$G1505),9))</f>
        <v>030706103</v>
      </c>
    </row>
    <row r="1506" spans="1:19" ht="18" customHeight="1" x14ac:dyDescent="0.55000000000000004">
      <c r="A1506" t="s">
        <v>1091</v>
      </c>
      <c r="B1506">
        <v>1505</v>
      </c>
      <c r="C1506" t="s">
        <v>7033</v>
      </c>
      <c r="D1506" t="s">
        <v>7034</v>
      </c>
      <c r="E1506">
        <v>2</v>
      </c>
      <c r="F1506" t="s">
        <v>169</v>
      </c>
      <c r="G1506">
        <v>20031203</v>
      </c>
      <c r="H1506" t="s">
        <v>7035</v>
      </c>
      <c r="I1506" t="s">
        <v>7036</v>
      </c>
      <c r="J1506" t="s">
        <v>6102</v>
      </c>
      <c r="K1506" t="s">
        <v>72</v>
      </c>
      <c r="M1506" s="32">
        <f>IFERROR(IF($B1506="","",INDEX(所属情報!$E:$E,MATCH($A1506,所属情報!$A:$A,0))),"")</f>
        <v>492329</v>
      </c>
      <c r="N1506" s="175" t="str">
        <f t="shared" si="69"/>
        <v>藤掛　舜也 (2)</v>
      </c>
      <c r="O1506" s="32" t="str">
        <f t="shared" si="70"/>
        <v>ﾌｼﾞｶｹ ｼｭﾝﾔ</v>
      </c>
      <c r="P1506" s="175" t="str">
        <f t="shared" si="71"/>
        <v>FUJIKAKE Shunya (03)</v>
      </c>
      <c r="Q1506" s="175" t="str">
        <f>IFERROR(IF($F1506="","",INDEX(リスト!$AL:$AL,MATCH($F1506,リスト!$AK:$AK,0))),"")</f>
        <v>26</v>
      </c>
      <c r="R1506" s="32" t="str">
        <f>IFERROR(IF($K1506="","",INDEX(リスト!$AO:$AO,MATCH($K1506,リスト!$AN:$AN,0))),"")</f>
        <v>JPN</v>
      </c>
      <c r="S1506" s="32" t="str">
        <f>IF($B1506="","",RIGHT($G1506*1000+100+COUNTIF($G$2:$G1506,$G1506),9))</f>
        <v>031203101</v>
      </c>
    </row>
    <row r="1507" spans="1:19" ht="18" customHeight="1" x14ac:dyDescent="0.55000000000000004">
      <c r="A1507" t="s">
        <v>1091</v>
      </c>
      <c r="B1507">
        <v>1506</v>
      </c>
      <c r="C1507" t="s">
        <v>7037</v>
      </c>
      <c r="D1507" t="s">
        <v>7038</v>
      </c>
      <c r="E1507">
        <v>2</v>
      </c>
      <c r="F1507" t="s">
        <v>173</v>
      </c>
      <c r="G1507">
        <v>20030402</v>
      </c>
      <c r="H1507" t="s">
        <v>7039</v>
      </c>
      <c r="I1507" t="s">
        <v>6393</v>
      </c>
      <c r="J1507" t="s">
        <v>7040</v>
      </c>
      <c r="K1507" t="s">
        <v>72</v>
      </c>
      <c r="M1507" s="32">
        <f>IFERROR(IF($B1507="","",INDEX(所属情報!$E:$E,MATCH($A1507,所属情報!$A:$A,0))),"")</f>
        <v>492329</v>
      </c>
      <c r="N1507" s="175" t="str">
        <f t="shared" si="69"/>
        <v>河野　純太 (2)</v>
      </c>
      <c r="O1507" s="32" t="str">
        <f t="shared" si="70"/>
        <v>ｺｳﾉ ｼﾞｭﾝﾀ</v>
      </c>
      <c r="P1507" s="175" t="str">
        <f t="shared" si="71"/>
        <v>KONO Junta (03)</v>
      </c>
      <c r="Q1507" s="175" t="str">
        <f>IFERROR(IF($F1507="","",INDEX(リスト!$AL:$AL,MATCH($F1507,リスト!$AK:$AK,0))),"")</f>
        <v>27</v>
      </c>
      <c r="R1507" s="32" t="str">
        <f>IFERROR(IF($K1507="","",INDEX(リスト!$AO:$AO,MATCH($K1507,リスト!$AN:$AN,0))),"")</f>
        <v>JPN</v>
      </c>
      <c r="S1507" s="32" t="str">
        <f>IF($B1507="","",RIGHT($G1507*1000+100+COUNTIF($G$2:$G1507,$G1507),9))</f>
        <v>030402104</v>
      </c>
    </row>
    <row r="1508" spans="1:19" ht="18" customHeight="1" x14ac:dyDescent="0.55000000000000004">
      <c r="A1508" t="s">
        <v>1091</v>
      </c>
      <c r="B1508">
        <v>1507</v>
      </c>
      <c r="C1508" t="s">
        <v>7041</v>
      </c>
      <c r="D1508" t="s">
        <v>7042</v>
      </c>
      <c r="E1508">
        <v>2</v>
      </c>
      <c r="F1508" t="s">
        <v>169</v>
      </c>
      <c r="G1508">
        <v>20040205</v>
      </c>
      <c r="H1508" t="s">
        <v>7043</v>
      </c>
      <c r="I1508" t="s">
        <v>2680</v>
      </c>
      <c r="J1508" t="s">
        <v>1965</v>
      </c>
      <c r="K1508" t="s">
        <v>72</v>
      </c>
      <c r="M1508" s="32">
        <f>IFERROR(IF($B1508="","",INDEX(所属情報!$E:$E,MATCH($A1508,所属情報!$A:$A,0))),"")</f>
        <v>492329</v>
      </c>
      <c r="N1508" s="175" t="str">
        <f t="shared" si="69"/>
        <v>酒井　優 (2)</v>
      </c>
      <c r="O1508" s="32" t="str">
        <f t="shared" si="70"/>
        <v>ｻｶｲ ﾕｳ</v>
      </c>
      <c r="P1508" s="175" t="str">
        <f t="shared" si="71"/>
        <v>SAKAI Yu (04)</v>
      </c>
      <c r="Q1508" s="175" t="str">
        <f>IFERROR(IF($F1508="","",INDEX(リスト!$AL:$AL,MATCH($F1508,リスト!$AK:$AK,0))),"")</f>
        <v>26</v>
      </c>
      <c r="R1508" s="32" t="str">
        <f>IFERROR(IF($K1508="","",INDEX(リスト!$AO:$AO,MATCH($K1508,リスト!$AN:$AN,0))),"")</f>
        <v>JPN</v>
      </c>
      <c r="S1508" s="32" t="str">
        <f>IF($B1508="","",RIGHT($G1508*1000+100+COUNTIF($G$2:$G1508,$G1508),9))</f>
        <v>040205103</v>
      </c>
    </row>
    <row r="1509" spans="1:19" ht="18" customHeight="1" x14ac:dyDescent="0.55000000000000004">
      <c r="A1509" t="s">
        <v>1091</v>
      </c>
      <c r="B1509">
        <v>1508</v>
      </c>
      <c r="C1509" t="s">
        <v>7044</v>
      </c>
      <c r="D1509" t="s">
        <v>7045</v>
      </c>
      <c r="E1509">
        <v>2</v>
      </c>
      <c r="F1509" t="s">
        <v>185</v>
      </c>
      <c r="G1509">
        <v>20030706</v>
      </c>
      <c r="H1509" t="s">
        <v>7046</v>
      </c>
      <c r="I1509" t="s">
        <v>1673</v>
      </c>
      <c r="J1509" t="s">
        <v>6202</v>
      </c>
      <c r="K1509" t="s">
        <v>72</v>
      </c>
      <c r="M1509" s="32">
        <f>IFERROR(IF($B1509="","",INDEX(所属情報!$E:$E,MATCH($A1509,所属情報!$A:$A,0))),"")</f>
        <v>492329</v>
      </c>
      <c r="N1509" s="175" t="str">
        <f t="shared" si="69"/>
        <v>奥村　夏生 (2)</v>
      </c>
      <c r="O1509" s="32" t="str">
        <f t="shared" si="70"/>
        <v>ｵｸﾑﾗ ﾅｵ</v>
      </c>
      <c r="P1509" s="175" t="str">
        <f t="shared" si="71"/>
        <v>OKUMURA Nao (03)</v>
      </c>
      <c r="Q1509" s="175" t="str">
        <f>IFERROR(IF($F1509="","",INDEX(リスト!$AL:$AL,MATCH($F1509,リスト!$AK:$AK,0))),"")</f>
        <v>30</v>
      </c>
      <c r="R1509" s="32" t="str">
        <f>IFERROR(IF($K1509="","",INDEX(リスト!$AO:$AO,MATCH($K1509,リスト!$AN:$AN,0))),"")</f>
        <v>JPN</v>
      </c>
      <c r="S1509" s="32" t="str">
        <f>IF($B1509="","",RIGHT($G1509*1000+100+COUNTIF($G$2:$G1509,$G1509),9))</f>
        <v>030706104</v>
      </c>
    </row>
    <row r="1510" spans="1:19" ht="18" customHeight="1" x14ac:dyDescent="0.55000000000000004">
      <c r="A1510" t="s">
        <v>1091</v>
      </c>
      <c r="B1510">
        <v>1509</v>
      </c>
      <c r="C1510" t="s">
        <v>7047</v>
      </c>
      <c r="D1510" t="s">
        <v>7048</v>
      </c>
      <c r="E1510">
        <v>2</v>
      </c>
      <c r="F1510" t="s">
        <v>169</v>
      </c>
      <c r="G1510">
        <v>20031103</v>
      </c>
      <c r="H1510" t="s">
        <v>7049</v>
      </c>
      <c r="I1510" t="s">
        <v>7050</v>
      </c>
      <c r="J1510" t="s">
        <v>2062</v>
      </c>
      <c r="K1510" t="s">
        <v>72</v>
      </c>
      <c r="M1510" s="32">
        <f>IFERROR(IF($B1510="","",INDEX(所属情報!$E:$E,MATCH($A1510,所属情報!$A:$A,0))),"")</f>
        <v>492329</v>
      </c>
      <c r="N1510" s="175" t="str">
        <f t="shared" si="69"/>
        <v>下村　瞭河 (2)</v>
      </c>
      <c r="O1510" s="32" t="str">
        <f t="shared" si="70"/>
        <v>ｼﾓﾑﾗ ﾘｮｳｶﾞ</v>
      </c>
      <c r="P1510" s="175" t="str">
        <f t="shared" si="71"/>
        <v>SHIMOMURA Ryoga (03)</v>
      </c>
      <c r="Q1510" s="175" t="str">
        <f>IFERROR(IF($F1510="","",INDEX(リスト!$AL:$AL,MATCH($F1510,リスト!$AK:$AK,0))),"")</f>
        <v>26</v>
      </c>
      <c r="R1510" s="32" t="str">
        <f>IFERROR(IF($K1510="","",INDEX(リスト!$AO:$AO,MATCH($K1510,リスト!$AN:$AN,0))),"")</f>
        <v>JPN</v>
      </c>
      <c r="S1510" s="32" t="str">
        <f>IF($B1510="","",RIGHT($G1510*1000+100+COUNTIF($G$2:$G1510,$G1510),9))</f>
        <v>031103102</v>
      </c>
    </row>
    <row r="1511" spans="1:19" ht="18" customHeight="1" x14ac:dyDescent="0.55000000000000004">
      <c r="A1511" t="s">
        <v>1091</v>
      </c>
      <c r="B1511">
        <v>1510</v>
      </c>
      <c r="C1511" t="s">
        <v>7051</v>
      </c>
      <c r="D1511" t="s">
        <v>7052</v>
      </c>
      <c r="E1511">
        <v>2</v>
      </c>
      <c r="F1511" t="s">
        <v>173</v>
      </c>
      <c r="G1511">
        <v>20030909</v>
      </c>
      <c r="H1511" t="s">
        <v>7053</v>
      </c>
      <c r="I1511" t="s">
        <v>1682</v>
      </c>
      <c r="J1511" t="s">
        <v>1661</v>
      </c>
      <c r="K1511" t="s">
        <v>72</v>
      </c>
      <c r="M1511" s="32">
        <f>IFERROR(IF($B1511="","",INDEX(所属情報!$E:$E,MATCH($A1511,所属情報!$A:$A,0))),"")</f>
        <v>492329</v>
      </c>
      <c r="N1511" s="175" t="str">
        <f t="shared" si="69"/>
        <v>中野　海斗 (2)</v>
      </c>
      <c r="O1511" s="32" t="str">
        <f t="shared" si="70"/>
        <v>ﾅｶﾉ ｶｲﾄ</v>
      </c>
      <c r="P1511" s="175" t="str">
        <f t="shared" si="71"/>
        <v>NAKANO Kaito (03)</v>
      </c>
      <c r="Q1511" s="175" t="str">
        <f>IFERROR(IF($F1511="","",INDEX(リスト!$AL:$AL,MATCH($F1511,リスト!$AK:$AK,0))),"")</f>
        <v>27</v>
      </c>
      <c r="R1511" s="32" t="str">
        <f>IFERROR(IF($K1511="","",INDEX(リスト!$AO:$AO,MATCH($K1511,リスト!$AN:$AN,0))),"")</f>
        <v>JPN</v>
      </c>
      <c r="S1511" s="32" t="str">
        <f>IF($B1511="","",RIGHT($G1511*1000+100+COUNTIF($G$2:$G1511,$G1511),9))</f>
        <v>030909101</v>
      </c>
    </row>
    <row r="1512" spans="1:19" ht="18" customHeight="1" x14ac:dyDescent="0.55000000000000004">
      <c r="A1512" t="s">
        <v>1091</v>
      </c>
      <c r="B1512">
        <v>1511</v>
      </c>
      <c r="C1512" t="s">
        <v>7054</v>
      </c>
      <c r="D1512" t="s">
        <v>7055</v>
      </c>
      <c r="E1512">
        <v>2</v>
      </c>
      <c r="F1512" t="s">
        <v>165</v>
      </c>
      <c r="G1512">
        <v>20031123</v>
      </c>
      <c r="H1512" t="s">
        <v>7056</v>
      </c>
      <c r="I1512" t="s">
        <v>7057</v>
      </c>
      <c r="J1512" t="s">
        <v>1756</v>
      </c>
      <c r="K1512" t="s">
        <v>72</v>
      </c>
      <c r="M1512" s="32">
        <f>IFERROR(IF($B1512="","",INDEX(所属情報!$E:$E,MATCH($A1512,所属情報!$A:$A,0))),"")</f>
        <v>492329</v>
      </c>
      <c r="N1512" s="175" t="str">
        <f t="shared" si="69"/>
        <v>飯野　友哉 (2)</v>
      </c>
      <c r="O1512" s="32" t="str">
        <f t="shared" si="70"/>
        <v>ｲｲﾉ ﾄﾓﾔ</v>
      </c>
      <c r="P1512" s="175" t="str">
        <f t="shared" si="71"/>
        <v>IINO Tomoya (03)</v>
      </c>
      <c r="Q1512" s="175" t="str">
        <f>IFERROR(IF($F1512="","",INDEX(リスト!$AL:$AL,MATCH($F1512,リスト!$AK:$AK,0))),"")</f>
        <v>25</v>
      </c>
      <c r="R1512" s="32" t="str">
        <f>IFERROR(IF($K1512="","",INDEX(リスト!$AO:$AO,MATCH($K1512,リスト!$AN:$AN,0))),"")</f>
        <v>JPN</v>
      </c>
      <c r="S1512" s="32" t="str">
        <f>IF($B1512="","",RIGHT($G1512*1000+100+COUNTIF($G$2:$G1512,$G1512),9))</f>
        <v>031123105</v>
      </c>
    </row>
    <row r="1513" spans="1:19" ht="18" customHeight="1" x14ac:dyDescent="0.55000000000000004">
      <c r="A1513" t="s">
        <v>1091</v>
      </c>
      <c r="B1513">
        <v>1512</v>
      </c>
      <c r="C1513" t="s">
        <v>7058</v>
      </c>
      <c r="D1513" t="s">
        <v>7059</v>
      </c>
      <c r="E1513">
        <v>2</v>
      </c>
      <c r="F1513" t="s">
        <v>173</v>
      </c>
      <c r="G1513">
        <v>20030805</v>
      </c>
      <c r="H1513" t="s">
        <v>7060</v>
      </c>
      <c r="I1513" t="s">
        <v>1301</v>
      </c>
      <c r="J1513" t="s">
        <v>7061</v>
      </c>
      <c r="K1513" t="s">
        <v>72</v>
      </c>
      <c r="M1513" s="32">
        <f>IFERROR(IF($B1513="","",INDEX(所属情報!$E:$E,MATCH($A1513,所属情報!$A:$A,0))),"")</f>
        <v>492329</v>
      </c>
      <c r="N1513" s="175" t="str">
        <f t="shared" si="69"/>
        <v>中田　アドリアン勝 (2)</v>
      </c>
      <c r="O1513" s="32" t="str">
        <f t="shared" si="70"/>
        <v>ﾅｶﾀ ｱﾄﾞﾘｱﾝﾏｻﾙ</v>
      </c>
      <c r="P1513" s="175" t="str">
        <f t="shared" si="71"/>
        <v>NAKATA Adrianmasaru (03)</v>
      </c>
      <c r="Q1513" s="175" t="str">
        <f>IFERROR(IF($F1513="","",INDEX(リスト!$AL:$AL,MATCH($F1513,リスト!$AK:$AK,0))),"")</f>
        <v>27</v>
      </c>
      <c r="R1513" s="32" t="str">
        <f>IFERROR(IF($K1513="","",INDEX(リスト!$AO:$AO,MATCH($K1513,リスト!$AN:$AN,0))),"")</f>
        <v>JPN</v>
      </c>
      <c r="S1513" s="32" t="str">
        <f>IF($B1513="","",RIGHT($G1513*1000+100+COUNTIF($G$2:$G1513,$G1513),9))</f>
        <v>030805102</v>
      </c>
    </row>
    <row r="1514" spans="1:19" ht="18" customHeight="1" x14ac:dyDescent="0.55000000000000004">
      <c r="A1514" t="s">
        <v>1091</v>
      </c>
      <c r="B1514">
        <v>1513</v>
      </c>
      <c r="C1514" t="s">
        <v>7062</v>
      </c>
      <c r="D1514" t="s">
        <v>7063</v>
      </c>
      <c r="E1514">
        <v>3</v>
      </c>
      <c r="F1514" t="s">
        <v>169</v>
      </c>
      <c r="G1514">
        <v>20030210</v>
      </c>
      <c r="H1514" t="s">
        <v>7064</v>
      </c>
      <c r="I1514" t="s">
        <v>1242</v>
      </c>
      <c r="J1514" t="s">
        <v>4106</v>
      </c>
      <c r="K1514" t="s">
        <v>72</v>
      </c>
      <c r="M1514" s="32">
        <f>IFERROR(IF($B1514="","",INDEX(所属情報!$E:$E,MATCH($A1514,所属情報!$A:$A,0))),"")</f>
        <v>492329</v>
      </c>
      <c r="N1514" s="175" t="str">
        <f t="shared" si="69"/>
        <v>清水　大地 (3)</v>
      </c>
      <c r="O1514" s="32" t="str">
        <f t="shared" si="70"/>
        <v>ｼﾐｽﾞ ﾀﾞｲﾁ</v>
      </c>
      <c r="P1514" s="175" t="str">
        <f t="shared" si="71"/>
        <v>SHIMIZU Daichi (03)</v>
      </c>
      <c r="Q1514" s="175" t="str">
        <f>IFERROR(IF($F1514="","",INDEX(リスト!$AL:$AL,MATCH($F1514,リスト!$AK:$AK,0))),"")</f>
        <v>26</v>
      </c>
      <c r="R1514" s="32" t="str">
        <f>IFERROR(IF($K1514="","",INDEX(リスト!$AO:$AO,MATCH($K1514,リスト!$AN:$AN,0))),"")</f>
        <v>JPN</v>
      </c>
      <c r="S1514" s="32" t="str">
        <f>IF($B1514="","",RIGHT($G1514*1000+100+COUNTIF($G$2:$G1514,$G1514),9))</f>
        <v>030210103</v>
      </c>
    </row>
    <row r="1515" spans="1:19" ht="18" customHeight="1" x14ac:dyDescent="0.55000000000000004">
      <c r="A1515" t="s">
        <v>1091</v>
      </c>
      <c r="B1515">
        <v>1514</v>
      </c>
      <c r="C1515" t="s">
        <v>7065</v>
      </c>
      <c r="D1515" t="s">
        <v>7066</v>
      </c>
      <c r="E1515">
        <v>3</v>
      </c>
      <c r="F1515" t="s">
        <v>173</v>
      </c>
      <c r="G1515">
        <v>20020423</v>
      </c>
      <c r="H1515" t="s">
        <v>7067</v>
      </c>
      <c r="I1515" t="s">
        <v>7068</v>
      </c>
      <c r="J1515" t="s">
        <v>6102</v>
      </c>
      <c r="K1515" t="s">
        <v>72</v>
      </c>
      <c r="M1515" s="32">
        <f>IFERROR(IF($B1515="","",INDEX(所属情報!$E:$E,MATCH($A1515,所属情報!$A:$A,0))),"")</f>
        <v>492329</v>
      </c>
      <c r="N1515" s="175" t="str">
        <f t="shared" si="69"/>
        <v>柏木　駿弥 (3)</v>
      </c>
      <c r="O1515" s="32" t="str">
        <f t="shared" si="70"/>
        <v>ｶｼﾜｷﾞ ｼｭﾝﾔ</v>
      </c>
      <c r="P1515" s="175" t="str">
        <f t="shared" si="71"/>
        <v>KASHIWAGI Shunya (02)</v>
      </c>
      <c r="Q1515" s="175" t="str">
        <f>IFERROR(IF($F1515="","",INDEX(リスト!$AL:$AL,MATCH($F1515,リスト!$AK:$AK,0))),"")</f>
        <v>27</v>
      </c>
      <c r="R1515" s="32" t="str">
        <f>IFERROR(IF($K1515="","",INDEX(リスト!$AO:$AO,MATCH($K1515,リスト!$AN:$AN,0))),"")</f>
        <v>JPN</v>
      </c>
      <c r="S1515" s="32" t="str">
        <f>IF($B1515="","",RIGHT($G1515*1000+100+COUNTIF($G$2:$G1515,$G1515),9))</f>
        <v>020423103</v>
      </c>
    </row>
    <row r="1516" spans="1:19" ht="18" customHeight="1" x14ac:dyDescent="0.55000000000000004">
      <c r="A1516" t="s">
        <v>1091</v>
      </c>
      <c r="B1516">
        <v>1515</v>
      </c>
      <c r="C1516" t="s">
        <v>7069</v>
      </c>
      <c r="D1516" t="s">
        <v>7070</v>
      </c>
      <c r="E1516">
        <v>2</v>
      </c>
      <c r="F1516" t="s">
        <v>149</v>
      </c>
      <c r="G1516">
        <v>20030428</v>
      </c>
      <c r="H1516" t="s">
        <v>7071</v>
      </c>
      <c r="I1516" t="s">
        <v>1222</v>
      </c>
      <c r="J1516" t="s">
        <v>7072</v>
      </c>
      <c r="K1516" t="s">
        <v>72</v>
      </c>
      <c r="M1516" s="32">
        <f>IFERROR(IF($B1516="","",INDEX(所属情報!$E:$E,MATCH($A1516,所属情報!$A:$A,0))),"")</f>
        <v>492329</v>
      </c>
      <c r="N1516" s="175" t="str">
        <f t="shared" si="69"/>
        <v>田中　一範 (2)</v>
      </c>
      <c r="O1516" s="32" t="str">
        <f t="shared" si="70"/>
        <v>ﾀﾅｶ ｶｽﾞﾉﾘ</v>
      </c>
      <c r="P1516" s="175" t="str">
        <f t="shared" si="71"/>
        <v>TANAKA Kazunori (03)</v>
      </c>
      <c r="Q1516" s="175" t="str">
        <f>IFERROR(IF($F1516="","",INDEX(リスト!$AL:$AL,MATCH($F1516,リスト!$AK:$AK,0))),"")</f>
        <v>21</v>
      </c>
      <c r="R1516" s="32" t="str">
        <f>IFERROR(IF($K1516="","",INDEX(リスト!$AO:$AO,MATCH($K1516,リスト!$AN:$AN,0))),"")</f>
        <v>JPN</v>
      </c>
      <c r="S1516" s="32" t="str">
        <f>IF($B1516="","",RIGHT($G1516*1000+100+COUNTIF($G$2:$G1516,$G1516),9))</f>
        <v>030428103</v>
      </c>
    </row>
    <row r="1517" spans="1:19" ht="18" customHeight="1" x14ac:dyDescent="0.55000000000000004">
      <c r="A1517" t="s">
        <v>1091</v>
      </c>
      <c r="B1517">
        <v>1516</v>
      </c>
      <c r="C1517" t="s">
        <v>7073</v>
      </c>
      <c r="D1517" t="s">
        <v>7074</v>
      </c>
      <c r="E1517">
        <v>2</v>
      </c>
      <c r="F1517" t="s">
        <v>173</v>
      </c>
      <c r="G1517">
        <v>20030520</v>
      </c>
      <c r="H1517" t="s">
        <v>7075</v>
      </c>
      <c r="I1517" t="s">
        <v>7076</v>
      </c>
      <c r="J1517" t="s">
        <v>7077</v>
      </c>
      <c r="K1517" t="s">
        <v>72</v>
      </c>
      <c r="M1517" s="32">
        <f>IFERROR(IF($B1517="","",INDEX(所属情報!$E:$E,MATCH($A1517,所属情報!$A:$A,0))),"")</f>
        <v>492329</v>
      </c>
      <c r="N1517" s="175" t="str">
        <f t="shared" si="69"/>
        <v>廣畑　玖人 (2)</v>
      </c>
      <c r="O1517" s="32" t="str">
        <f t="shared" si="70"/>
        <v>ﾋﾛﾊﾀ ﾋｻﾄ</v>
      </c>
      <c r="P1517" s="175" t="str">
        <f t="shared" si="71"/>
        <v>HIROHATA Hisato (03)</v>
      </c>
      <c r="Q1517" s="175" t="str">
        <f>IFERROR(IF($F1517="","",INDEX(リスト!$AL:$AL,MATCH($F1517,リスト!$AK:$AK,0))),"")</f>
        <v>27</v>
      </c>
      <c r="R1517" s="32" t="str">
        <f>IFERROR(IF($K1517="","",INDEX(リスト!$AO:$AO,MATCH($K1517,リスト!$AN:$AN,0))),"")</f>
        <v>JPN</v>
      </c>
      <c r="S1517" s="32" t="str">
        <f>IF($B1517="","",RIGHT($G1517*1000+100+COUNTIF($G$2:$G1517,$G1517),9))</f>
        <v>030520102</v>
      </c>
    </row>
    <row r="1518" spans="1:19" ht="18" customHeight="1" x14ac:dyDescent="0.55000000000000004">
      <c r="A1518" t="s">
        <v>1091</v>
      </c>
      <c r="B1518">
        <v>1517</v>
      </c>
      <c r="C1518" t="s">
        <v>7078</v>
      </c>
      <c r="D1518" t="s">
        <v>7079</v>
      </c>
      <c r="E1518">
        <v>2</v>
      </c>
      <c r="F1518" t="s">
        <v>161</v>
      </c>
      <c r="G1518">
        <v>20040110</v>
      </c>
      <c r="H1518" t="s">
        <v>7080</v>
      </c>
      <c r="I1518" t="s">
        <v>1276</v>
      </c>
      <c r="J1518" t="s">
        <v>4641</v>
      </c>
      <c r="K1518" t="s">
        <v>72</v>
      </c>
      <c r="M1518" s="32">
        <f>IFERROR(IF($B1518="","",INDEX(所属情報!$E:$E,MATCH($A1518,所属情報!$A:$A,0))),"")</f>
        <v>492329</v>
      </c>
      <c r="N1518" s="175" t="str">
        <f t="shared" si="69"/>
        <v>岡本　怜士 (2)</v>
      </c>
      <c r="O1518" s="32" t="str">
        <f t="shared" si="70"/>
        <v>ｵｶﾓﾄ ﾚｲｼﾞ</v>
      </c>
      <c r="P1518" s="175" t="str">
        <f t="shared" si="71"/>
        <v>OKAMOTO Reiji (04)</v>
      </c>
      <c r="Q1518" s="175" t="str">
        <f>IFERROR(IF($F1518="","",INDEX(リスト!$AL:$AL,MATCH($F1518,リスト!$AK:$AK,0))),"")</f>
        <v>24</v>
      </c>
      <c r="R1518" s="32" t="str">
        <f>IFERROR(IF($K1518="","",INDEX(リスト!$AO:$AO,MATCH($K1518,リスト!$AN:$AN,0))),"")</f>
        <v>JPN</v>
      </c>
      <c r="S1518" s="32" t="str">
        <f>IF($B1518="","",RIGHT($G1518*1000+100+COUNTIF($G$2:$G1518,$G1518),9))</f>
        <v>040110102</v>
      </c>
    </row>
    <row r="1519" spans="1:19" ht="18" customHeight="1" x14ac:dyDescent="0.55000000000000004">
      <c r="A1519" t="s">
        <v>1091</v>
      </c>
      <c r="B1519">
        <v>1518</v>
      </c>
      <c r="C1519" t="s">
        <v>7081</v>
      </c>
      <c r="D1519" t="s">
        <v>7082</v>
      </c>
      <c r="E1519">
        <v>1</v>
      </c>
      <c r="F1519" t="s">
        <v>169</v>
      </c>
      <c r="G1519">
        <v>20041224</v>
      </c>
      <c r="H1519" t="s">
        <v>7083</v>
      </c>
      <c r="I1519" t="s">
        <v>1580</v>
      </c>
      <c r="J1519" t="s">
        <v>3913</v>
      </c>
      <c r="K1519" t="s">
        <v>72</v>
      </c>
      <c r="M1519" s="32">
        <f>IFERROR(IF($B1519="","",INDEX(所属情報!$E:$E,MATCH($A1519,所属情報!$A:$A,0))),"")</f>
        <v>492329</v>
      </c>
      <c r="N1519" s="175" t="str">
        <f t="shared" si="69"/>
        <v>松村　大輔 (1)</v>
      </c>
      <c r="O1519" s="32" t="str">
        <f t="shared" si="70"/>
        <v>ﾏﾂﾑﾗ ﾀﾞｲｽｹ</v>
      </c>
      <c r="P1519" s="175" t="str">
        <f t="shared" si="71"/>
        <v>MATSUMURA Daisuke (04)</v>
      </c>
      <c r="Q1519" s="175" t="str">
        <f>IFERROR(IF($F1519="","",INDEX(リスト!$AL:$AL,MATCH($F1519,リスト!$AK:$AK,0))),"")</f>
        <v>26</v>
      </c>
      <c r="R1519" s="32" t="str">
        <f>IFERROR(IF($K1519="","",INDEX(リスト!$AO:$AO,MATCH($K1519,リスト!$AN:$AN,0))),"")</f>
        <v>JPN</v>
      </c>
      <c r="S1519" s="32" t="str">
        <f>IF($B1519="","",RIGHT($G1519*1000+100+COUNTIF($G$2:$G1519,$G1519),9))</f>
        <v>041224101</v>
      </c>
    </row>
    <row r="1520" spans="1:19" ht="18" customHeight="1" x14ac:dyDescent="0.55000000000000004">
      <c r="A1520" t="s">
        <v>1091</v>
      </c>
      <c r="B1520">
        <v>1519</v>
      </c>
      <c r="C1520" t="s">
        <v>7084</v>
      </c>
      <c r="D1520" t="s">
        <v>7085</v>
      </c>
      <c r="E1520">
        <v>1</v>
      </c>
      <c r="F1520" t="s">
        <v>197</v>
      </c>
      <c r="G1520">
        <v>20041207</v>
      </c>
      <c r="H1520" t="s">
        <v>7086</v>
      </c>
      <c r="I1520" t="s">
        <v>1222</v>
      </c>
      <c r="J1520" t="s">
        <v>7087</v>
      </c>
      <c r="K1520" t="s">
        <v>72</v>
      </c>
      <c r="M1520" s="32">
        <f>IFERROR(IF($B1520="","",INDEX(所属情報!$E:$E,MATCH($A1520,所属情報!$A:$A,0))),"")</f>
        <v>492329</v>
      </c>
      <c r="N1520" s="175" t="str">
        <f t="shared" si="69"/>
        <v>田中　寿芽 (1)</v>
      </c>
      <c r="O1520" s="32" t="str">
        <f t="shared" si="70"/>
        <v>ﾀﾅｶ ｼｭｳｶﾞ</v>
      </c>
      <c r="P1520" s="175" t="str">
        <f t="shared" si="71"/>
        <v>TANAKA Shuga (04)</v>
      </c>
      <c r="Q1520" s="175" t="str">
        <f>IFERROR(IF($F1520="","",INDEX(リスト!$AL:$AL,MATCH($F1520,リスト!$AK:$AK,0))),"")</f>
        <v>33</v>
      </c>
      <c r="R1520" s="32" t="str">
        <f>IFERROR(IF($K1520="","",INDEX(リスト!$AO:$AO,MATCH($K1520,リスト!$AN:$AN,0))),"")</f>
        <v>JPN</v>
      </c>
      <c r="S1520" s="32" t="str">
        <f>IF($B1520="","",RIGHT($G1520*1000+100+COUNTIF($G$2:$G1520,$G1520),9))</f>
        <v>041207102</v>
      </c>
    </row>
    <row r="1521" spans="1:19" ht="18" customHeight="1" x14ac:dyDescent="0.55000000000000004">
      <c r="A1521" t="s">
        <v>1091</v>
      </c>
      <c r="B1521">
        <v>1520</v>
      </c>
      <c r="C1521" t="s">
        <v>7088</v>
      </c>
      <c r="D1521" t="s">
        <v>7089</v>
      </c>
      <c r="E1521">
        <v>1</v>
      </c>
      <c r="F1521" t="s">
        <v>169</v>
      </c>
      <c r="G1521">
        <v>20050214</v>
      </c>
      <c r="H1521" t="s">
        <v>7090</v>
      </c>
      <c r="I1521" t="s">
        <v>1192</v>
      </c>
      <c r="J1521" t="s">
        <v>2080</v>
      </c>
      <c r="K1521" t="s">
        <v>72</v>
      </c>
      <c r="M1521" s="32">
        <f>IFERROR(IF($B1521="","",INDEX(所属情報!$E:$E,MATCH($A1521,所属情報!$A:$A,0))),"")</f>
        <v>492329</v>
      </c>
      <c r="N1521" s="175" t="str">
        <f t="shared" si="69"/>
        <v>久保田　大暉 (1)</v>
      </c>
      <c r="O1521" s="32" t="str">
        <f t="shared" si="70"/>
        <v>ｸﾎﾞﾀ ﾀﾞｲｷ</v>
      </c>
      <c r="P1521" s="175" t="str">
        <f t="shared" si="71"/>
        <v>KUBOTA Daiki (05)</v>
      </c>
      <c r="Q1521" s="175" t="str">
        <f>IFERROR(IF($F1521="","",INDEX(リスト!$AL:$AL,MATCH($F1521,リスト!$AK:$AK,0))),"")</f>
        <v>26</v>
      </c>
      <c r="R1521" s="32" t="str">
        <f>IFERROR(IF($K1521="","",INDEX(リスト!$AO:$AO,MATCH($K1521,リスト!$AN:$AN,0))),"")</f>
        <v>JPN</v>
      </c>
      <c r="S1521" s="32" t="str">
        <f>IF($B1521="","",RIGHT($G1521*1000+100+COUNTIF($G$2:$G1521,$G1521),9))</f>
        <v>050214103</v>
      </c>
    </row>
    <row r="1522" spans="1:19" ht="18" customHeight="1" x14ac:dyDescent="0.55000000000000004">
      <c r="A1522" t="s">
        <v>1091</v>
      </c>
      <c r="B1522">
        <v>1521</v>
      </c>
      <c r="C1522" t="s">
        <v>7091</v>
      </c>
      <c r="D1522" t="s">
        <v>7092</v>
      </c>
      <c r="E1522">
        <v>1</v>
      </c>
      <c r="F1522" t="s">
        <v>165</v>
      </c>
      <c r="G1522">
        <v>20040901</v>
      </c>
      <c r="H1522" t="s">
        <v>7093</v>
      </c>
      <c r="I1522" t="s">
        <v>7094</v>
      </c>
      <c r="J1522" t="s">
        <v>7095</v>
      </c>
      <c r="K1522" t="s">
        <v>72</v>
      </c>
      <c r="M1522" s="32">
        <f>IFERROR(IF($B1522="","",INDEX(所属情報!$E:$E,MATCH($A1522,所属情報!$A:$A,0))),"")</f>
        <v>492329</v>
      </c>
      <c r="N1522" s="175" t="str">
        <f t="shared" si="69"/>
        <v>江川　翔也 (1)</v>
      </c>
      <c r="O1522" s="32" t="str">
        <f t="shared" si="70"/>
        <v>ｴｶﾞﾜ ﾄｳﾔ</v>
      </c>
      <c r="P1522" s="175" t="str">
        <f t="shared" si="71"/>
        <v>EGAWA Toya (04)</v>
      </c>
      <c r="Q1522" s="175" t="str">
        <f>IFERROR(IF($F1522="","",INDEX(リスト!$AL:$AL,MATCH($F1522,リスト!$AK:$AK,0))),"")</f>
        <v>25</v>
      </c>
      <c r="R1522" s="32" t="str">
        <f>IFERROR(IF($K1522="","",INDEX(リスト!$AO:$AO,MATCH($K1522,リスト!$AN:$AN,0))),"")</f>
        <v>JPN</v>
      </c>
      <c r="S1522" s="32" t="str">
        <f>IF($B1522="","",RIGHT($G1522*1000+100+COUNTIF($G$2:$G1522,$G1522),9))</f>
        <v>040901102</v>
      </c>
    </row>
    <row r="1523" spans="1:19" ht="18" customHeight="1" x14ac:dyDescent="0.55000000000000004">
      <c r="A1523" t="s">
        <v>1091</v>
      </c>
      <c r="B1523">
        <v>1522</v>
      </c>
      <c r="C1523" t="s">
        <v>7096</v>
      </c>
      <c r="D1523" t="s">
        <v>7097</v>
      </c>
      <c r="E1523">
        <v>1</v>
      </c>
      <c r="F1523" t="s">
        <v>165</v>
      </c>
      <c r="G1523">
        <v>20040425</v>
      </c>
      <c r="H1523" t="s">
        <v>7098</v>
      </c>
      <c r="I1523" t="s">
        <v>7099</v>
      </c>
      <c r="J1523" t="s">
        <v>3457</v>
      </c>
      <c r="K1523" t="s">
        <v>72</v>
      </c>
      <c r="M1523" s="32">
        <f>IFERROR(IF($B1523="","",INDEX(所属情報!$E:$E,MATCH($A1523,所属情報!$A:$A,0))),"")</f>
        <v>492329</v>
      </c>
      <c r="N1523" s="175" t="str">
        <f t="shared" si="69"/>
        <v>伊與田　航 (1)</v>
      </c>
      <c r="O1523" s="32" t="str">
        <f t="shared" si="70"/>
        <v>ｲﾖﾀ ﾜﾀﾙ</v>
      </c>
      <c r="P1523" s="175" t="str">
        <f t="shared" si="71"/>
        <v>IYOTA Wataru (04)</v>
      </c>
      <c r="Q1523" s="175" t="str">
        <f>IFERROR(IF($F1523="","",INDEX(リスト!$AL:$AL,MATCH($F1523,リスト!$AK:$AK,0))),"")</f>
        <v>25</v>
      </c>
      <c r="R1523" s="32" t="str">
        <f>IFERROR(IF($K1523="","",INDEX(リスト!$AO:$AO,MATCH($K1523,リスト!$AN:$AN,0))),"")</f>
        <v>JPN</v>
      </c>
      <c r="S1523" s="32" t="str">
        <f>IF($B1523="","",RIGHT($G1523*1000+100+COUNTIF($G$2:$G1523,$G1523),9))</f>
        <v>040425101</v>
      </c>
    </row>
    <row r="1524" spans="1:19" ht="18" customHeight="1" x14ac:dyDescent="0.55000000000000004">
      <c r="A1524" t="s">
        <v>1091</v>
      </c>
      <c r="B1524">
        <v>1523</v>
      </c>
      <c r="C1524" t="s">
        <v>7100</v>
      </c>
      <c r="D1524" t="s">
        <v>7101</v>
      </c>
      <c r="E1524">
        <v>1</v>
      </c>
      <c r="F1524" t="s">
        <v>209</v>
      </c>
      <c r="G1524">
        <v>20040412</v>
      </c>
      <c r="H1524" t="s">
        <v>7102</v>
      </c>
      <c r="I1524" t="s">
        <v>1964</v>
      </c>
      <c r="J1524" t="s">
        <v>1661</v>
      </c>
      <c r="K1524" t="s">
        <v>72</v>
      </c>
      <c r="M1524" s="32">
        <f>IFERROR(IF($B1524="","",INDEX(所属情報!$E:$E,MATCH($A1524,所属情報!$A:$A,0))),"")</f>
        <v>492329</v>
      </c>
      <c r="N1524" s="175" t="str">
        <f t="shared" si="69"/>
        <v>中川　快斗 (1)</v>
      </c>
      <c r="O1524" s="32" t="str">
        <f t="shared" si="70"/>
        <v>ﾅｶｶﾞﾜ ｶｲﾄ</v>
      </c>
      <c r="P1524" s="175" t="str">
        <f t="shared" si="71"/>
        <v>NAKAGAWA Kaito (04)</v>
      </c>
      <c r="Q1524" s="175" t="str">
        <f>IFERROR(IF($F1524="","",INDEX(リスト!$AL:$AL,MATCH($F1524,リスト!$AK:$AK,0))),"")</f>
        <v>36</v>
      </c>
      <c r="R1524" s="32" t="str">
        <f>IFERROR(IF($K1524="","",INDEX(リスト!$AO:$AO,MATCH($K1524,リスト!$AN:$AN,0))),"")</f>
        <v>JPN</v>
      </c>
      <c r="S1524" s="32" t="str">
        <f>IF($B1524="","",RIGHT($G1524*1000+100+COUNTIF($G$2:$G1524,$G1524),9))</f>
        <v>040412101</v>
      </c>
    </row>
    <row r="1525" spans="1:19" ht="18" customHeight="1" x14ac:dyDescent="0.55000000000000004">
      <c r="A1525" t="s">
        <v>1091</v>
      </c>
      <c r="B1525">
        <v>1524</v>
      </c>
      <c r="C1525" t="s">
        <v>7103</v>
      </c>
      <c r="D1525" t="s">
        <v>7104</v>
      </c>
      <c r="E1525">
        <v>1</v>
      </c>
      <c r="F1525" t="s">
        <v>165</v>
      </c>
      <c r="G1525">
        <v>20041012</v>
      </c>
      <c r="H1525" t="s">
        <v>7105</v>
      </c>
      <c r="I1525" t="s">
        <v>7106</v>
      </c>
      <c r="J1525" t="s">
        <v>1485</v>
      </c>
      <c r="K1525" t="s">
        <v>72</v>
      </c>
      <c r="M1525" s="32">
        <f>IFERROR(IF($B1525="","",INDEX(所属情報!$E:$E,MATCH($A1525,所属情報!$A:$A,0))),"")</f>
        <v>492329</v>
      </c>
      <c r="N1525" s="175" t="str">
        <f t="shared" si="69"/>
        <v>雲林院　悠太 (1)</v>
      </c>
      <c r="O1525" s="32" t="str">
        <f t="shared" si="70"/>
        <v>ｳﾝﾘﾝｲﾝ ﾕｳﾀ</v>
      </c>
      <c r="P1525" s="175" t="str">
        <f t="shared" si="71"/>
        <v>UNRININ Yuta (04)</v>
      </c>
      <c r="Q1525" s="175" t="str">
        <f>IFERROR(IF($F1525="","",INDEX(リスト!$AL:$AL,MATCH($F1525,リスト!$AK:$AK,0))),"")</f>
        <v>25</v>
      </c>
      <c r="R1525" s="32" t="str">
        <f>IFERROR(IF($K1525="","",INDEX(リスト!$AO:$AO,MATCH($K1525,リスト!$AN:$AN,0))),"")</f>
        <v>JPN</v>
      </c>
      <c r="S1525" s="32" t="str">
        <f>IF($B1525="","",RIGHT($G1525*1000+100+COUNTIF($G$2:$G1525,$G1525),9))</f>
        <v>041012102</v>
      </c>
    </row>
    <row r="1526" spans="1:19" ht="18" customHeight="1" x14ac:dyDescent="0.55000000000000004">
      <c r="A1526" t="s">
        <v>1091</v>
      </c>
      <c r="B1526">
        <v>1525</v>
      </c>
      <c r="C1526" t="s">
        <v>7107</v>
      </c>
      <c r="D1526" t="s">
        <v>7108</v>
      </c>
      <c r="E1526">
        <v>1</v>
      </c>
      <c r="F1526" t="s">
        <v>197</v>
      </c>
      <c r="G1526">
        <v>20040728</v>
      </c>
      <c r="H1526" t="s">
        <v>7109</v>
      </c>
      <c r="I1526" t="s">
        <v>3395</v>
      </c>
      <c r="J1526" t="s">
        <v>1443</v>
      </c>
      <c r="K1526" t="s">
        <v>72</v>
      </c>
      <c r="M1526" s="32">
        <f>IFERROR(IF($B1526="","",INDEX(所属情報!$E:$E,MATCH($A1526,所属情報!$A:$A,0))),"")</f>
        <v>492329</v>
      </c>
      <c r="N1526" s="175" t="str">
        <f t="shared" si="69"/>
        <v>内田　遥斗 (1)</v>
      </c>
      <c r="O1526" s="32" t="str">
        <f t="shared" si="70"/>
        <v>ｳﾁﾀﾞ ﾊﾙﾄ</v>
      </c>
      <c r="P1526" s="175" t="str">
        <f t="shared" si="71"/>
        <v>UCHIDA Haruto (04)</v>
      </c>
      <c r="Q1526" s="175" t="str">
        <f>IFERROR(IF($F1526="","",INDEX(リスト!$AL:$AL,MATCH($F1526,リスト!$AK:$AK,0))),"")</f>
        <v>33</v>
      </c>
      <c r="R1526" s="32" t="str">
        <f>IFERROR(IF($K1526="","",INDEX(リスト!$AO:$AO,MATCH($K1526,リスト!$AN:$AN,0))),"")</f>
        <v>JPN</v>
      </c>
      <c r="S1526" s="32" t="str">
        <f>IF($B1526="","",RIGHT($G1526*1000+100+COUNTIF($G$2:$G1526,$G1526),9))</f>
        <v>040728101</v>
      </c>
    </row>
    <row r="1527" spans="1:19" ht="18" customHeight="1" x14ac:dyDescent="0.55000000000000004">
      <c r="A1527" t="s">
        <v>1091</v>
      </c>
      <c r="B1527">
        <v>1526</v>
      </c>
      <c r="C1527" t="s">
        <v>7110</v>
      </c>
      <c r="D1527" t="s">
        <v>7111</v>
      </c>
      <c r="E1527">
        <v>1</v>
      </c>
      <c r="F1527" t="s">
        <v>225</v>
      </c>
      <c r="G1527">
        <v>20040406</v>
      </c>
      <c r="H1527" t="s">
        <v>7112</v>
      </c>
      <c r="I1527" t="s">
        <v>7113</v>
      </c>
      <c r="J1527" t="s">
        <v>7114</v>
      </c>
      <c r="K1527" t="s">
        <v>72</v>
      </c>
      <c r="M1527" s="32">
        <f>IFERROR(IF($B1527="","",INDEX(所属情報!$E:$E,MATCH($A1527,所属情報!$A:$A,0))),"")</f>
        <v>492329</v>
      </c>
      <c r="N1527" s="175" t="str">
        <f t="shared" si="69"/>
        <v>渕　昭人 (1)</v>
      </c>
      <c r="O1527" s="32" t="str">
        <f t="shared" si="70"/>
        <v>ﾌﾁ ｱｷﾋﾄ</v>
      </c>
      <c r="P1527" s="175" t="str">
        <f t="shared" si="71"/>
        <v>FUCHI Akihito (04)</v>
      </c>
      <c r="Q1527" s="175" t="str">
        <f>IFERROR(IF($F1527="","",INDEX(リスト!$AL:$AL,MATCH($F1527,リスト!$AK:$AK,0))),"")</f>
        <v>40</v>
      </c>
      <c r="R1527" s="32" t="str">
        <f>IFERROR(IF($K1527="","",INDEX(リスト!$AO:$AO,MATCH($K1527,リスト!$AN:$AN,0))),"")</f>
        <v>JPN</v>
      </c>
      <c r="S1527" s="32" t="str">
        <f>IF($B1527="","",RIGHT($G1527*1000+100+COUNTIF($G$2:$G1527,$G1527),9))</f>
        <v>040406101</v>
      </c>
    </row>
    <row r="1528" spans="1:19" ht="18" customHeight="1" x14ac:dyDescent="0.55000000000000004">
      <c r="A1528" t="s">
        <v>1091</v>
      </c>
      <c r="B1528">
        <v>1527</v>
      </c>
      <c r="C1528" t="s">
        <v>7115</v>
      </c>
      <c r="D1528" t="s">
        <v>7116</v>
      </c>
      <c r="E1528">
        <v>1</v>
      </c>
      <c r="F1528" t="s">
        <v>149</v>
      </c>
      <c r="G1528">
        <v>20041228</v>
      </c>
      <c r="H1528" t="s">
        <v>7117</v>
      </c>
      <c r="I1528" t="s">
        <v>3189</v>
      </c>
      <c r="J1528" t="s">
        <v>1955</v>
      </c>
      <c r="K1528" t="s">
        <v>72</v>
      </c>
      <c r="M1528" s="32">
        <f>IFERROR(IF($B1528="","",INDEX(所属情報!$E:$E,MATCH($A1528,所属情報!$A:$A,0))),"")</f>
        <v>492329</v>
      </c>
      <c r="N1528" s="175" t="str">
        <f t="shared" si="69"/>
        <v>天野　愛都 (1)</v>
      </c>
      <c r="O1528" s="32" t="str">
        <f t="shared" si="70"/>
        <v>ｱﾏﾉ ﾏﾅﾄ</v>
      </c>
      <c r="P1528" s="175" t="str">
        <f t="shared" si="71"/>
        <v>AMANO Manato (04)</v>
      </c>
      <c r="Q1528" s="175" t="str">
        <f>IFERROR(IF($F1528="","",INDEX(リスト!$AL:$AL,MATCH($F1528,リスト!$AK:$AK,0))),"")</f>
        <v>21</v>
      </c>
      <c r="R1528" s="32" t="str">
        <f>IFERROR(IF($K1528="","",INDEX(リスト!$AO:$AO,MATCH($K1528,リスト!$AN:$AN,0))),"")</f>
        <v>JPN</v>
      </c>
      <c r="S1528" s="32" t="str">
        <f>IF($B1528="","",RIGHT($G1528*1000+100+COUNTIF($G$2:$G1528,$G1528),9))</f>
        <v>041228103</v>
      </c>
    </row>
    <row r="1529" spans="1:19" ht="18" customHeight="1" x14ac:dyDescent="0.55000000000000004">
      <c r="A1529" t="s">
        <v>1091</v>
      </c>
      <c r="B1529">
        <v>1528</v>
      </c>
      <c r="C1529" t="s">
        <v>7118</v>
      </c>
      <c r="D1529" t="s">
        <v>7119</v>
      </c>
      <c r="E1529">
        <v>1</v>
      </c>
      <c r="F1529" t="s">
        <v>169</v>
      </c>
      <c r="G1529">
        <v>20040913</v>
      </c>
      <c r="H1529" t="s">
        <v>7120</v>
      </c>
      <c r="I1529" t="s">
        <v>2763</v>
      </c>
      <c r="J1529" t="s">
        <v>6382</v>
      </c>
      <c r="K1529" t="s">
        <v>72</v>
      </c>
      <c r="M1529" s="32">
        <f>IFERROR(IF($B1529="","",INDEX(所属情報!$E:$E,MATCH($A1529,所属情報!$A:$A,0))),"")</f>
        <v>492329</v>
      </c>
      <c r="N1529" s="175" t="str">
        <f t="shared" si="69"/>
        <v>稲田　翔永 (1)</v>
      </c>
      <c r="O1529" s="32" t="str">
        <f t="shared" si="70"/>
        <v>ｲﾅﾀﾞ ｼｮｳｴｲ</v>
      </c>
      <c r="P1529" s="175" t="str">
        <f t="shared" si="71"/>
        <v>INADA Shoei (04)</v>
      </c>
      <c r="Q1529" s="175" t="str">
        <f>IFERROR(IF($F1529="","",INDEX(リスト!$AL:$AL,MATCH($F1529,リスト!$AK:$AK,0))),"")</f>
        <v>26</v>
      </c>
      <c r="R1529" s="32" t="str">
        <f>IFERROR(IF($K1529="","",INDEX(リスト!$AO:$AO,MATCH($K1529,リスト!$AN:$AN,0))),"")</f>
        <v>JPN</v>
      </c>
      <c r="S1529" s="32" t="str">
        <f>IF($B1529="","",RIGHT($G1529*1000+100+COUNTIF($G$2:$G1529,$G1529),9))</f>
        <v>040913101</v>
      </c>
    </row>
    <row r="1530" spans="1:19" ht="18" customHeight="1" x14ac:dyDescent="0.55000000000000004">
      <c r="A1530" t="s">
        <v>1091</v>
      </c>
      <c r="B1530">
        <v>1529</v>
      </c>
      <c r="C1530" t="s">
        <v>7121</v>
      </c>
      <c r="D1530" t="s">
        <v>7122</v>
      </c>
      <c r="E1530">
        <v>1</v>
      </c>
      <c r="F1530" t="s">
        <v>217</v>
      </c>
      <c r="G1530">
        <v>20050224</v>
      </c>
      <c r="H1530" t="s">
        <v>7123</v>
      </c>
      <c r="I1530" t="s">
        <v>2631</v>
      </c>
      <c r="J1530" t="s">
        <v>7124</v>
      </c>
      <c r="K1530" t="s">
        <v>72</v>
      </c>
      <c r="M1530" s="32">
        <f>IFERROR(IF($B1530="","",INDEX(所属情報!$E:$E,MATCH($A1530,所属情報!$A:$A,0))),"")</f>
        <v>492329</v>
      </c>
      <c r="N1530" s="175" t="str">
        <f t="shared" si="69"/>
        <v>大石　愛琉 (1)</v>
      </c>
      <c r="O1530" s="32" t="str">
        <f t="shared" si="70"/>
        <v>ｵｵｲｼ ｱｲﾙ</v>
      </c>
      <c r="P1530" s="175" t="str">
        <f t="shared" si="71"/>
        <v>OISHI Airu (05)</v>
      </c>
      <c r="Q1530" s="175" t="str">
        <f>IFERROR(IF($F1530="","",INDEX(リスト!$AL:$AL,MATCH($F1530,リスト!$AK:$AK,0))),"")</f>
        <v>38</v>
      </c>
      <c r="R1530" s="32" t="str">
        <f>IFERROR(IF($K1530="","",INDEX(リスト!$AO:$AO,MATCH($K1530,リスト!$AN:$AN,0))),"")</f>
        <v>JPN</v>
      </c>
      <c r="S1530" s="32" t="str">
        <f>IF($B1530="","",RIGHT($G1530*1000+100+COUNTIF($G$2:$G1530,$G1530),9))</f>
        <v>050224101</v>
      </c>
    </row>
    <row r="1531" spans="1:19" ht="18" customHeight="1" x14ac:dyDescent="0.55000000000000004">
      <c r="A1531" t="s">
        <v>1091</v>
      </c>
      <c r="B1531">
        <v>1530</v>
      </c>
      <c r="C1531" t="s">
        <v>7125</v>
      </c>
      <c r="D1531" t="s">
        <v>7126</v>
      </c>
      <c r="E1531">
        <v>1</v>
      </c>
      <c r="F1531" t="s">
        <v>201</v>
      </c>
      <c r="G1531">
        <v>20040721</v>
      </c>
      <c r="H1531" t="s">
        <v>7127</v>
      </c>
      <c r="I1531" t="s">
        <v>7128</v>
      </c>
      <c r="J1531" t="s">
        <v>5613</v>
      </c>
      <c r="K1531" t="s">
        <v>72</v>
      </c>
      <c r="M1531" s="32">
        <f>IFERROR(IF($B1531="","",INDEX(所属情報!$E:$E,MATCH($A1531,所属情報!$A:$A,0))),"")</f>
        <v>492329</v>
      </c>
      <c r="N1531" s="175" t="str">
        <f t="shared" si="69"/>
        <v>大中　雅智 (1)</v>
      </c>
      <c r="O1531" s="32" t="str">
        <f t="shared" si="70"/>
        <v>ｵｵﾅｶ ﾏｻﾄｼ</v>
      </c>
      <c r="P1531" s="175" t="str">
        <f t="shared" si="71"/>
        <v>ONAKA Masatoshi (04)</v>
      </c>
      <c r="Q1531" s="175" t="str">
        <f>IFERROR(IF($F1531="","",INDEX(リスト!$AL:$AL,MATCH($F1531,リスト!$AK:$AK,0))),"")</f>
        <v>34</v>
      </c>
      <c r="R1531" s="32" t="str">
        <f>IFERROR(IF($K1531="","",INDEX(リスト!$AO:$AO,MATCH($K1531,リスト!$AN:$AN,0))),"")</f>
        <v>JPN</v>
      </c>
      <c r="S1531" s="32" t="str">
        <f>IF($B1531="","",RIGHT($G1531*1000+100+COUNTIF($G$2:$G1531,$G1531),9))</f>
        <v>040721102</v>
      </c>
    </row>
    <row r="1532" spans="1:19" ht="18" customHeight="1" x14ac:dyDescent="0.55000000000000004">
      <c r="A1532" t="s">
        <v>1091</v>
      </c>
      <c r="B1532">
        <v>1531</v>
      </c>
      <c r="C1532" t="s">
        <v>7129</v>
      </c>
      <c r="D1532" t="s">
        <v>7130</v>
      </c>
      <c r="E1532">
        <v>1</v>
      </c>
      <c r="F1532" t="s">
        <v>165</v>
      </c>
      <c r="G1532">
        <v>20040721</v>
      </c>
      <c r="H1532" t="s">
        <v>7131</v>
      </c>
      <c r="I1532" t="s">
        <v>7132</v>
      </c>
      <c r="J1532" t="s">
        <v>7133</v>
      </c>
      <c r="K1532" t="s">
        <v>72</v>
      </c>
      <c r="M1532" s="32">
        <f>IFERROR(IF($B1532="","",INDEX(所属情報!$E:$E,MATCH($A1532,所属情報!$A:$A,0))),"")</f>
        <v>492329</v>
      </c>
      <c r="N1532" s="175" t="str">
        <f t="shared" si="69"/>
        <v>長尾　海来 (1)</v>
      </c>
      <c r="O1532" s="32" t="str">
        <f t="shared" si="70"/>
        <v>ﾅｶﾞｵ ﾐﾗｲ</v>
      </c>
      <c r="P1532" s="175" t="str">
        <f t="shared" si="71"/>
        <v>NAGAO Mirai (04)</v>
      </c>
      <c r="Q1532" s="175" t="str">
        <f>IFERROR(IF($F1532="","",INDEX(リスト!$AL:$AL,MATCH($F1532,リスト!$AK:$AK,0))),"")</f>
        <v>25</v>
      </c>
      <c r="R1532" s="32" t="str">
        <f>IFERROR(IF($K1532="","",INDEX(リスト!$AO:$AO,MATCH($K1532,リスト!$AN:$AN,0))),"")</f>
        <v>JPN</v>
      </c>
      <c r="S1532" s="32" t="str">
        <f>IF($B1532="","",RIGHT($G1532*1000+100+COUNTIF($G$2:$G1532,$G1532),9))</f>
        <v>040721103</v>
      </c>
    </row>
    <row r="1533" spans="1:19" ht="18" customHeight="1" x14ac:dyDescent="0.55000000000000004">
      <c r="A1533" t="s">
        <v>1111</v>
      </c>
      <c r="B1533">
        <v>1532</v>
      </c>
      <c r="C1533" t="s">
        <v>7134</v>
      </c>
      <c r="D1533" t="s">
        <v>7135</v>
      </c>
      <c r="E1533">
        <v>4</v>
      </c>
      <c r="F1533" t="s">
        <v>177</v>
      </c>
      <c r="G1533">
        <v>20010829</v>
      </c>
      <c r="H1533" t="s">
        <v>7136</v>
      </c>
      <c r="I1533" t="s">
        <v>7137</v>
      </c>
      <c r="J1533" t="s">
        <v>1926</v>
      </c>
      <c r="K1533" t="s">
        <v>72</v>
      </c>
      <c r="M1533" s="32">
        <f>IFERROR(IF($B1533="","",INDEX(所属情報!$E:$E,MATCH($A1533,所属情報!$A:$A,0))),"")</f>
        <v>492430</v>
      </c>
      <c r="N1533" s="175" t="str">
        <f t="shared" si="69"/>
        <v>有田　優也 (4)</v>
      </c>
      <c r="O1533" s="32" t="str">
        <f t="shared" si="70"/>
        <v>ｱﾘﾀ ﾕｳﾔ</v>
      </c>
      <c r="P1533" s="175" t="str">
        <f t="shared" si="71"/>
        <v>ARITA Yuya (01)</v>
      </c>
      <c r="Q1533" s="175" t="str">
        <f>IFERROR(IF($F1533="","",INDEX(リスト!$AL:$AL,MATCH($F1533,リスト!$AK:$AK,0))),"")</f>
        <v>28</v>
      </c>
      <c r="R1533" s="32" t="str">
        <f>IFERROR(IF($K1533="","",INDEX(リスト!$AO:$AO,MATCH($K1533,リスト!$AN:$AN,0))),"")</f>
        <v>JPN</v>
      </c>
      <c r="S1533" s="32" t="str">
        <f>IF($B1533="","",RIGHT($G1533*1000+100+COUNTIF($G$2:$G1533,$G1533),9))</f>
        <v>010829102</v>
      </c>
    </row>
    <row r="1534" spans="1:19" ht="18" customHeight="1" x14ac:dyDescent="0.55000000000000004">
      <c r="A1534" t="s">
        <v>1111</v>
      </c>
      <c r="B1534">
        <v>1533</v>
      </c>
      <c r="C1534" t="s">
        <v>7138</v>
      </c>
      <c r="D1534" t="s">
        <v>7139</v>
      </c>
      <c r="E1534">
        <v>4</v>
      </c>
      <c r="F1534" t="s">
        <v>177</v>
      </c>
      <c r="G1534">
        <v>20010604</v>
      </c>
      <c r="H1534" t="s">
        <v>7140</v>
      </c>
      <c r="I1534" t="s">
        <v>1964</v>
      </c>
      <c r="J1534" t="s">
        <v>7141</v>
      </c>
      <c r="K1534" t="s">
        <v>72</v>
      </c>
      <c r="M1534" s="32">
        <f>IFERROR(IF($B1534="","",INDEX(所属情報!$E:$E,MATCH($A1534,所属情報!$A:$A,0))),"")</f>
        <v>492430</v>
      </c>
      <c r="N1534" s="175" t="str">
        <f t="shared" si="69"/>
        <v>中川　隼一 (4)</v>
      </c>
      <c r="O1534" s="32" t="str">
        <f t="shared" si="70"/>
        <v>ﾅｶｶﾞﾜ ｼｭﾝｲﾁ</v>
      </c>
      <c r="P1534" s="175" t="str">
        <f t="shared" si="71"/>
        <v>NAKAGAWA Shunichi (01)</v>
      </c>
      <c r="Q1534" s="175" t="str">
        <f>IFERROR(IF($F1534="","",INDEX(リスト!$AL:$AL,MATCH($F1534,リスト!$AK:$AK,0))),"")</f>
        <v>28</v>
      </c>
      <c r="R1534" s="32" t="str">
        <f>IFERROR(IF($K1534="","",INDEX(リスト!$AO:$AO,MATCH($K1534,リスト!$AN:$AN,0))),"")</f>
        <v>JPN</v>
      </c>
      <c r="S1534" s="32" t="str">
        <f>IF($B1534="","",RIGHT($G1534*1000+100+COUNTIF($G$2:$G1534,$G1534),9))</f>
        <v>010604102</v>
      </c>
    </row>
    <row r="1535" spans="1:19" ht="18" customHeight="1" x14ac:dyDescent="0.55000000000000004">
      <c r="A1535" t="s">
        <v>1111</v>
      </c>
      <c r="B1535">
        <v>1534</v>
      </c>
      <c r="C1535" t="s">
        <v>7142</v>
      </c>
      <c r="D1535" t="s">
        <v>7143</v>
      </c>
      <c r="E1535">
        <v>4</v>
      </c>
      <c r="F1535" t="s">
        <v>221</v>
      </c>
      <c r="G1535">
        <v>20010411</v>
      </c>
      <c r="H1535" t="s">
        <v>7144</v>
      </c>
      <c r="I1535" t="s">
        <v>7145</v>
      </c>
      <c r="J1535" t="s">
        <v>1526</v>
      </c>
      <c r="K1535" t="s">
        <v>72</v>
      </c>
      <c r="M1535" s="32">
        <f>IFERROR(IF($B1535="","",INDEX(所属情報!$E:$E,MATCH($A1535,所属情報!$A:$A,0))),"")</f>
        <v>492430</v>
      </c>
      <c r="N1535" s="175" t="str">
        <f t="shared" si="69"/>
        <v>東濱　龍之介 (4)</v>
      </c>
      <c r="O1535" s="32" t="str">
        <f t="shared" si="70"/>
        <v>ﾋｶﾞｼﾊﾏ ﾘｭｳﾉｽｹ</v>
      </c>
      <c r="P1535" s="175" t="str">
        <f t="shared" si="71"/>
        <v>HIGASHIHAMA Ryunosuke (01)</v>
      </c>
      <c r="Q1535" s="175" t="str">
        <f>IFERROR(IF($F1535="","",INDEX(リスト!$AL:$AL,MATCH($F1535,リスト!$AK:$AK,0))),"")</f>
        <v>39</v>
      </c>
      <c r="R1535" s="32" t="str">
        <f>IFERROR(IF($K1535="","",INDEX(リスト!$AO:$AO,MATCH($K1535,リスト!$AN:$AN,0))),"")</f>
        <v>JPN</v>
      </c>
      <c r="S1535" s="32" t="str">
        <f>IF($B1535="","",RIGHT($G1535*1000+100+COUNTIF($G$2:$G1535,$G1535),9))</f>
        <v>010411102</v>
      </c>
    </row>
    <row r="1536" spans="1:19" ht="18" customHeight="1" x14ac:dyDescent="0.55000000000000004">
      <c r="A1536" t="s">
        <v>1111</v>
      </c>
      <c r="B1536">
        <v>1535</v>
      </c>
      <c r="C1536" t="s">
        <v>7146</v>
      </c>
      <c r="D1536" t="s">
        <v>7147</v>
      </c>
      <c r="E1536">
        <v>4</v>
      </c>
      <c r="F1536" t="s">
        <v>177</v>
      </c>
      <c r="G1536">
        <v>20010506</v>
      </c>
      <c r="H1536" t="s">
        <v>7148</v>
      </c>
      <c r="I1536" t="s">
        <v>1553</v>
      </c>
      <c r="J1536" t="s">
        <v>1198</v>
      </c>
      <c r="K1536" t="s">
        <v>72</v>
      </c>
      <c r="M1536" s="32">
        <f>IFERROR(IF($B1536="","",INDEX(所属情報!$E:$E,MATCH($A1536,所属情報!$A:$A,0))),"")</f>
        <v>492430</v>
      </c>
      <c r="N1536" s="175" t="str">
        <f t="shared" si="69"/>
        <v>森　玲 (4)</v>
      </c>
      <c r="O1536" s="32" t="str">
        <f t="shared" si="70"/>
        <v>ﾓﾘ ﾘｮｳ</v>
      </c>
      <c r="P1536" s="175" t="str">
        <f t="shared" si="71"/>
        <v>MORI Ryo (01)</v>
      </c>
      <c r="Q1536" s="175" t="str">
        <f>IFERROR(IF($F1536="","",INDEX(リスト!$AL:$AL,MATCH($F1536,リスト!$AK:$AK,0))),"")</f>
        <v>28</v>
      </c>
      <c r="R1536" s="32" t="str">
        <f>IFERROR(IF($K1536="","",INDEX(リスト!$AO:$AO,MATCH($K1536,リスト!$AN:$AN,0))),"")</f>
        <v>JPN</v>
      </c>
      <c r="S1536" s="32" t="str">
        <f>IF($B1536="","",RIGHT($G1536*1000+100+COUNTIF($G$2:$G1536,$G1536),9))</f>
        <v>010506103</v>
      </c>
    </row>
    <row r="1537" spans="1:19" ht="18" customHeight="1" x14ac:dyDescent="0.55000000000000004">
      <c r="A1537" t="s">
        <v>1111</v>
      </c>
      <c r="B1537">
        <v>1536</v>
      </c>
      <c r="C1537" t="s">
        <v>7149</v>
      </c>
      <c r="D1537" t="s">
        <v>7150</v>
      </c>
      <c r="E1537">
        <v>4</v>
      </c>
      <c r="F1537" t="s">
        <v>177</v>
      </c>
      <c r="G1537">
        <v>20010629</v>
      </c>
      <c r="H1537" t="s">
        <v>7151</v>
      </c>
      <c r="I1537" t="s">
        <v>2589</v>
      </c>
      <c r="J1537" t="s">
        <v>7152</v>
      </c>
      <c r="K1537" t="s">
        <v>72</v>
      </c>
      <c r="M1537" s="32">
        <f>IFERROR(IF($B1537="","",INDEX(所属情報!$E:$E,MATCH($A1537,所属情報!$A:$A,0))),"")</f>
        <v>492430</v>
      </c>
      <c r="N1537" s="175" t="str">
        <f t="shared" si="69"/>
        <v>森川　隼成 (4)</v>
      </c>
      <c r="O1537" s="32" t="str">
        <f t="shared" si="70"/>
        <v>ﾓﾘｶﾜ ﾄｼﾅﾘ</v>
      </c>
      <c r="P1537" s="175" t="str">
        <f t="shared" si="71"/>
        <v>MORIKAWA Toshinari (01)</v>
      </c>
      <c r="Q1537" s="175" t="str">
        <f>IFERROR(IF($F1537="","",INDEX(リスト!$AL:$AL,MATCH($F1537,リスト!$AK:$AK,0))),"")</f>
        <v>28</v>
      </c>
      <c r="R1537" s="32" t="str">
        <f>IFERROR(IF($K1537="","",INDEX(リスト!$AO:$AO,MATCH($K1537,リスト!$AN:$AN,0))),"")</f>
        <v>JPN</v>
      </c>
      <c r="S1537" s="32" t="str">
        <f>IF($B1537="","",RIGHT($G1537*1000+100+COUNTIF($G$2:$G1537,$G1537),9))</f>
        <v>010629101</v>
      </c>
    </row>
    <row r="1538" spans="1:19" ht="18" customHeight="1" x14ac:dyDescent="0.55000000000000004">
      <c r="A1538" t="s">
        <v>1111</v>
      </c>
      <c r="B1538">
        <v>1537</v>
      </c>
      <c r="C1538" t="s">
        <v>7153</v>
      </c>
      <c r="D1538" t="s">
        <v>7154</v>
      </c>
      <c r="E1538">
        <v>3</v>
      </c>
      <c r="F1538" t="s">
        <v>177</v>
      </c>
      <c r="G1538">
        <v>20030110</v>
      </c>
      <c r="H1538" t="s">
        <v>7155</v>
      </c>
      <c r="I1538" t="s">
        <v>1750</v>
      </c>
      <c r="J1538" t="s">
        <v>2535</v>
      </c>
      <c r="K1538" t="s">
        <v>72</v>
      </c>
      <c r="M1538" s="32">
        <f>IFERROR(IF($B1538="","",INDEX(所属情報!$E:$E,MATCH($A1538,所属情報!$A:$A,0))),"")</f>
        <v>492430</v>
      </c>
      <c r="N1538" s="175" t="str">
        <f t="shared" si="69"/>
        <v>大西　遼太郎 (3)</v>
      </c>
      <c r="O1538" s="32" t="str">
        <f t="shared" si="70"/>
        <v>ｵｵﾆｼ ﾘｮｳﾀﾛｳ</v>
      </c>
      <c r="P1538" s="175" t="str">
        <f t="shared" si="71"/>
        <v>ONISHI Ryotaro (03)</v>
      </c>
      <c r="Q1538" s="175" t="str">
        <f>IFERROR(IF($F1538="","",INDEX(リスト!$AL:$AL,MATCH($F1538,リスト!$AK:$AK,0))),"")</f>
        <v>28</v>
      </c>
      <c r="R1538" s="32" t="str">
        <f>IFERROR(IF($K1538="","",INDEX(リスト!$AO:$AO,MATCH($K1538,リスト!$AN:$AN,0))),"")</f>
        <v>JPN</v>
      </c>
      <c r="S1538" s="32" t="str">
        <f>IF($B1538="","",RIGHT($G1538*1000+100+COUNTIF($G$2:$G1538,$G1538),9))</f>
        <v>030110103</v>
      </c>
    </row>
    <row r="1539" spans="1:19" ht="18" customHeight="1" x14ac:dyDescent="0.55000000000000004">
      <c r="A1539" t="s">
        <v>1111</v>
      </c>
      <c r="B1539">
        <v>1538</v>
      </c>
      <c r="C1539" t="s">
        <v>7156</v>
      </c>
      <c r="D1539" t="s">
        <v>7157</v>
      </c>
      <c r="E1539">
        <v>3</v>
      </c>
      <c r="F1539" t="s">
        <v>177</v>
      </c>
      <c r="G1539">
        <v>20020913</v>
      </c>
      <c r="H1539" t="s">
        <v>7158</v>
      </c>
      <c r="I1539" t="s">
        <v>7159</v>
      </c>
      <c r="J1539" t="s">
        <v>3789</v>
      </c>
      <c r="K1539" t="s">
        <v>72</v>
      </c>
      <c r="M1539" s="32">
        <f>IFERROR(IF($B1539="","",INDEX(所属情報!$E:$E,MATCH($A1539,所属情報!$A:$A,0))),"")</f>
        <v>492430</v>
      </c>
      <c r="N1539" s="175" t="str">
        <f t="shared" ref="N1539:N1602" si="72">IF($C1539="","",IF($E1539="",$C1539,$C1539&amp;" ("&amp;$E1539&amp;")"))</f>
        <v>桐月　健斗 (3)</v>
      </c>
      <c r="O1539" s="32" t="str">
        <f t="shared" ref="O1539:O1602" si="73">IF($D1539="","",ASC($D1539))</f>
        <v>ｷﾘﾂﾞｷ ﾀｹﾄ</v>
      </c>
      <c r="P1539" s="175" t="str">
        <f t="shared" ref="P1539:P1602" si="74">IF($I1539="","",UPPER($I1539)&amp;" "&amp;UPPER(LEFT($J1539,1))&amp;LOWER(RIGHT($J1539,LEN($J1539)-1))&amp;" ("&amp;MID($G1539,3,2)&amp;")")</f>
        <v>KIRIZUKI Taketo (02)</v>
      </c>
      <c r="Q1539" s="175" t="str">
        <f>IFERROR(IF($F1539="","",INDEX(リスト!$AL:$AL,MATCH($F1539,リスト!$AK:$AK,0))),"")</f>
        <v>28</v>
      </c>
      <c r="R1539" s="32" t="str">
        <f>IFERROR(IF($K1539="","",INDEX(リスト!$AO:$AO,MATCH($K1539,リスト!$AN:$AN,0))),"")</f>
        <v>JPN</v>
      </c>
      <c r="S1539" s="32" t="str">
        <f>IF($B1539="","",RIGHT($G1539*1000+100+COUNTIF($G$2:$G1539,$G1539),9))</f>
        <v>020913101</v>
      </c>
    </row>
    <row r="1540" spans="1:19" ht="18" customHeight="1" x14ac:dyDescent="0.55000000000000004">
      <c r="A1540" t="s">
        <v>1111</v>
      </c>
      <c r="B1540">
        <v>1539</v>
      </c>
      <c r="C1540" t="s">
        <v>7160</v>
      </c>
      <c r="D1540" t="s">
        <v>7161</v>
      </c>
      <c r="E1540">
        <v>3</v>
      </c>
      <c r="F1540" t="s">
        <v>177</v>
      </c>
      <c r="G1540">
        <v>20021011</v>
      </c>
      <c r="H1540" t="s">
        <v>7162</v>
      </c>
      <c r="I1540" t="s">
        <v>7163</v>
      </c>
      <c r="J1540" t="s">
        <v>1661</v>
      </c>
      <c r="K1540" t="s">
        <v>72</v>
      </c>
      <c r="M1540" s="32">
        <f>IFERROR(IF($B1540="","",INDEX(所属情報!$E:$E,MATCH($A1540,所属情報!$A:$A,0))),"")</f>
        <v>492430</v>
      </c>
      <c r="N1540" s="175" t="str">
        <f t="shared" si="72"/>
        <v>昆陽　海士 (3)</v>
      </c>
      <c r="O1540" s="32" t="str">
        <f t="shared" si="73"/>
        <v>ｺﾝﾖｳ ｶｲﾄ</v>
      </c>
      <c r="P1540" s="175" t="str">
        <f t="shared" si="74"/>
        <v>KONYO Kaito (02)</v>
      </c>
      <c r="Q1540" s="175" t="str">
        <f>IFERROR(IF($F1540="","",INDEX(リスト!$AL:$AL,MATCH($F1540,リスト!$AK:$AK,0))),"")</f>
        <v>28</v>
      </c>
      <c r="R1540" s="32" t="str">
        <f>IFERROR(IF($K1540="","",INDEX(リスト!$AO:$AO,MATCH($K1540,リスト!$AN:$AN,0))),"")</f>
        <v>JPN</v>
      </c>
      <c r="S1540" s="32" t="str">
        <f>IF($B1540="","",RIGHT($G1540*1000+100+COUNTIF($G$2:$G1540,$G1540),9))</f>
        <v>021011103</v>
      </c>
    </row>
    <row r="1541" spans="1:19" ht="18" customHeight="1" x14ac:dyDescent="0.55000000000000004">
      <c r="A1541" t="s">
        <v>1111</v>
      </c>
      <c r="B1541">
        <v>1540</v>
      </c>
      <c r="C1541" t="s">
        <v>7164</v>
      </c>
      <c r="D1541" t="s">
        <v>7165</v>
      </c>
      <c r="E1541">
        <v>3</v>
      </c>
      <c r="F1541" t="s">
        <v>177</v>
      </c>
      <c r="G1541">
        <v>20021012</v>
      </c>
      <c r="H1541" t="s">
        <v>7166</v>
      </c>
      <c r="I1541" t="s">
        <v>4186</v>
      </c>
      <c r="J1541" t="s">
        <v>1481</v>
      </c>
      <c r="K1541" t="s">
        <v>72</v>
      </c>
      <c r="M1541" s="32">
        <f>IFERROR(IF($B1541="","",INDEX(所属情報!$E:$E,MATCH($A1541,所属情報!$A:$A,0))),"")</f>
        <v>492430</v>
      </c>
      <c r="N1541" s="175" t="str">
        <f t="shared" si="72"/>
        <v>立花　元希 (3)</v>
      </c>
      <c r="O1541" s="32" t="str">
        <f t="shared" si="73"/>
        <v>ﾀﾁﾊﾞﾅ ｹﾞﾝｷ</v>
      </c>
      <c r="P1541" s="175" t="str">
        <f t="shared" si="74"/>
        <v>TACHIBANA Genki (02)</v>
      </c>
      <c r="Q1541" s="175" t="str">
        <f>IFERROR(IF($F1541="","",INDEX(リスト!$AL:$AL,MATCH($F1541,リスト!$AK:$AK,0))),"")</f>
        <v>28</v>
      </c>
      <c r="R1541" s="32" t="str">
        <f>IFERROR(IF($K1541="","",INDEX(リスト!$AO:$AO,MATCH($K1541,リスト!$AN:$AN,0))),"")</f>
        <v>JPN</v>
      </c>
      <c r="S1541" s="32" t="str">
        <f>IF($B1541="","",RIGHT($G1541*1000+100+COUNTIF($G$2:$G1541,$G1541),9))</f>
        <v>021012102</v>
      </c>
    </row>
    <row r="1542" spans="1:19" ht="18" customHeight="1" x14ac:dyDescent="0.55000000000000004">
      <c r="A1542" t="s">
        <v>1111</v>
      </c>
      <c r="B1542">
        <v>1541</v>
      </c>
      <c r="C1542" t="s">
        <v>7167</v>
      </c>
      <c r="D1542" t="s">
        <v>7168</v>
      </c>
      <c r="E1542">
        <v>3</v>
      </c>
      <c r="F1542" t="s">
        <v>177</v>
      </c>
      <c r="G1542">
        <v>20020407</v>
      </c>
      <c r="H1542" t="s">
        <v>7169</v>
      </c>
      <c r="I1542" t="s">
        <v>4090</v>
      </c>
      <c r="J1542" t="s">
        <v>7170</v>
      </c>
      <c r="K1542" t="s">
        <v>72</v>
      </c>
      <c r="M1542" s="32">
        <f>IFERROR(IF($B1542="","",INDEX(所属情報!$E:$E,MATCH($A1542,所属情報!$A:$A,0))),"")</f>
        <v>492430</v>
      </c>
      <c r="N1542" s="175" t="str">
        <f t="shared" si="72"/>
        <v>前川　誠之介 (3)</v>
      </c>
      <c r="O1542" s="32" t="str">
        <f t="shared" si="73"/>
        <v>ﾏｴｶﾜ ｾｲﾉｽｹ</v>
      </c>
      <c r="P1542" s="175" t="str">
        <f t="shared" si="74"/>
        <v>MAEKAWA Seinosuke (02)</v>
      </c>
      <c r="Q1542" s="175" t="str">
        <f>IFERROR(IF($F1542="","",INDEX(リスト!$AL:$AL,MATCH($F1542,リスト!$AK:$AK,0))),"")</f>
        <v>28</v>
      </c>
      <c r="R1542" s="32" t="str">
        <f>IFERROR(IF($K1542="","",INDEX(リスト!$AO:$AO,MATCH($K1542,リスト!$AN:$AN,0))),"")</f>
        <v>JPN</v>
      </c>
      <c r="S1542" s="32" t="str">
        <f>IF($B1542="","",RIGHT($G1542*1000+100+COUNTIF($G$2:$G1542,$G1542),9))</f>
        <v>020407104</v>
      </c>
    </row>
    <row r="1543" spans="1:19" ht="18" customHeight="1" x14ac:dyDescent="0.55000000000000004">
      <c r="A1543" t="s">
        <v>1111</v>
      </c>
      <c r="B1543">
        <v>1542</v>
      </c>
      <c r="C1543" t="s">
        <v>7171</v>
      </c>
      <c r="D1543" t="s">
        <v>7172</v>
      </c>
      <c r="E1543">
        <v>3</v>
      </c>
      <c r="F1543" t="s">
        <v>169</v>
      </c>
      <c r="G1543">
        <v>20020626</v>
      </c>
      <c r="H1543" t="s">
        <v>7173</v>
      </c>
      <c r="I1543" t="s">
        <v>1804</v>
      </c>
      <c r="J1543" t="s">
        <v>2328</v>
      </c>
      <c r="K1543" t="s">
        <v>72</v>
      </c>
      <c r="M1543" s="32">
        <f>IFERROR(IF($B1543="","",INDEX(所属情報!$E:$E,MATCH($A1543,所属情報!$A:$A,0))),"")</f>
        <v>492430</v>
      </c>
      <c r="N1543" s="175" t="str">
        <f t="shared" si="72"/>
        <v>山下　遼也 (3)</v>
      </c>
      <c r="O1543" s="32" t="str">
        <f t="shared" si="73"/>
        <v>ﾔﾏｼﾀ ﾘｮｳﾔ</v>
      </c>
      <c r="P1543" s="175" t="str">
        <f t="shared" si="74"/>
        <v>YAMASHITA Ryoya (02)</v>
      </c>
      <c r="Q1543" s="175" t="str">
        <f>IFERROR(IF($F1543="","",INDEX(リスト!$AL:$AL,MATCH($F1543,リスト!$AK:$AK,0))),"")</f>
        <v>26</v>
      </c>
      <c r="R1543" s="32" t="str">
        <f>IFERROR(IF($K1543="","",INDEX(リスト!$AO:$AO,MATCH($K1543,リスト!$AN:$AN,0))),"")</f>
        <v>JPN</v>
      </c>
      <c r="S1543" s="32" t="str">
        <f>IF($B1543="","",RIGHT($G1543*1000+100+COUNTIF($G$2:$G1543,$G1543),9))</f>
        <v>020626102</v>
      </c>
    </row>
    <row r="1544" spans="1:19" ht="18" customHeight="1" x14ac:dyDescent="0.55000000000000004">
      <c r="A1544" t="s">
        <v>1111</v>
      </c>
      <c r="B1544">
        <v>1543</v>
      </c>
      <c r="C1544" t="s">
        <v>7174</v>
      </c>
      <c r="D1544" t="s">
        <v>7175</v>
      </c>
      <c r="E1544">
        <v>2</v>
      </c>
      <c r="F1544" t="s">
        <v>177</v>
      </c>
      <c r="G1544">
        <v>20030524</v>
      </c>
      <c r="H1544" t="s">
        <v>7176</v>
      </c>
      <c r="I1544" t="s">
        <v>7177</v>
      </c>
      <c r="J1544" t="s">
        <v>3913</v>
      </c>
      <c r="K1544" t="s">
        <v>72</v>
      </c>
      <c r="M1544" s="32">
        <f>IFERROR(IF($B1544="","",INDEX(所属情報!$E:$E,MATCH($A1544,所属情報!$A:$A,0))),"")</f>
        <v>492430</v>
      </c>
      <c r="N1544" s="175" t="str">
        <f t="shared" si="72"/>
        <v>池本　大介 (2)</v>
      </c>
      <c r="O1544" s="32" t="str">
        <f t="shared" si="73"/>
        <v>ｲｹﾓﾄ ﾀﾞｲｽｹ</v>
      </c>
      <c r="P1544" s="175" t="str">
        <f t="shared" si="74"/>
        <v>IKEMOTO Daisuke (03)</v>
      </c>
      <c r="Q1544" s="175" t="str">
        <f>IFERROR(IF($F1544="","",INDEX(リスト!$AL:$AL,MATCH($F1544,リスト!$AK:$AK,0))),"")</f>
        <v>28</v>
      </c>
      <c r="R1544" s="32" t="str">
        <f>IFERROR(IF($K1544="","",INDEX(リスト!$AO:$AO,MATCH($K1544,リスト!$AN:$AN,0))),"")</f>
        <v>JPN</v>
      </c>
      <c r="S1544" s="32" t="str">
        <f>IF($B1544="","",RIGHT($G1544*1000+100+COUNTIF($G$2:$G1544,$G1544),9))</f>
        <v>030524102</v>
      </c>
    </row>
    <row r="1545" spans="1:19" ht="18" customHeight="1" x14ac:dyDescent="0.55000000000000004">
      <c r="A1545" t="s">
        <v>1111</v>
      </c>
      <c r="B1545">
        <v>1544</v>
      </c>
      <c r="C1545" t="s">
        <v>7178</v>
      </c>
      <c r="D1545" t="s">
        <v>7179</v>
      </c>
      <c r="E1545">
        <v>2</v>
      </c>
      <c r="F1545" t="s">
        <v>177</v>
      </c>
      <c r="G1545">
        <v>20031228</v>
      </c>
      <c r="H1545" t="s">
        <v>7180</v>
      </c>
      <c r="I1545" t="s">
        <v>7181</v>
      </c>
      <c r="J1545" t="s">
        <v>1965</v>
      </c>
      <c r="K1545" t="s">
        <v>72</v>
      </c>
      <c r="M1545" s="32">
        <f>IFERROR(IF($B1545="","",INDEX(所属情報!$E:$E,MATCH($A1545,所属情報!$A:$A,0))),"")</f>
        <v>492430</v>
      </c>
      <c r="N1545" s="175" t="str">
        <f t="shared" si="72"/>
        <v>柴崎　優 (2)</v>
      </c>
      <c r="O1545" s="32" t="str">
        <f t="shared" si="73"/>
        <v>ｼﾊﾞｻｷ ﾕｳ</v>
      </c>
      <c r="P1545" s="175" t="str">
        <f t="shared" si="74"/>
        <v>SHIBASAKI Yu (03)</v>
      </c>
      <c r="Q1545" s="175" t="str">
        <f>IFERROR(IF($F1545="","",INDEX(リスト!$AL:$AL,MATCH($F1545,リスト!$AK:$AK,0))),"")</f>
        <v>28</v>
      </c>
      <c r="R1545" s="32" t="str">
        <f>IFERROR(IF($K1545="","",INDEX(リスト!$AO:$AO,MATCH($K1545,リスト!$AN:$AN,0))),"")</f>
        <v>JPN</v>
      </c>
      <c r="S1545" s="32" t="str">
        <f>IF($B1545="","",RIGHT($G1545*1000+100+COUNTIF($G$2:$G1545,$G1545),9))</f>
        <v>031228101</v>
      </c>
    </row>
    <row r="1546" spans="1:19" ht="18" customHeight="1" x14ac:dyDescent="0.55000000000000004">
      <c r="A1546" t="s">
        <v>1111</v>
      </c>
      <c r="B1546">
        <v>1545</v>
      </c>
      <c r="C1546" t="s">
        <v>7182</v>
      </c>
      <c r="D1546" t="s">
        <v>7183</v>
      </c>
      <c r="E1546">
        <v>2</v>
      </c>
      <c r="F1546" t="s">
        <v>173</v>
      </c>
      <c r="G1546">
        <v>20040106</v>
      </c>
      <c r="H1546" t="s">
        <v>7184</v>
      </c>
      <c r="I1546" t="s">
        <v>7185</v>
      </c>
      <c r="J1546" t="s">
        <v>3747</v>
      </c>
      <c r="K1546" t="s">
        <v>72</v>
      </c>
      <c r="M1546" s="32">
        <f>IFERROR(IF($B1546="","",INDEX(所属情報!$E:$E,MATCH($A1546,所属情報!$A:$A,0))),"")</f>
        <v>492430</v>
      </c>
      <c r="N1546" s="175" t="str">
        <f t="shared" si="72"/>
        <v>末藤　唯人 (2)</v>
      </c>
      <c r="O1546" s="32" t="str">
        <f t="shared" si="73"/>
        <v>ｽｴﾄｳ ﾕｲﾄ</v>
      </c>
      <c r="P1546" s="175" t="str">
        <f t="shared" si="74"/>
        <v>SUETO Yuito (04)</v>
      </c>
      <c r="Q1546" s="175" t="str">
        <f>IFERROR(IF($F1546="","",INDEX(リスト!$AL:$AL,MATCH($F1546,リスト!$AK:$AK,0))),"")</f>
        <v>27</v>
      </c>
      <c r="R1546" s="32" t="str">
        <f>IFERROR(IF($K1546="","",INDEX(リスト!$AO:$AO,MATCH($K1546,リスト!$AN:$AN,0))),"")</f>
        <v>JPN</v>
      </c>
      <c r="S1546" s="32" t="str">
        <f>IF($B1546="","",RIGHT($G1546*1000+100+COUNTIF($G$2:$G1546,$G1546),9))</f>
        <v>040106101</v>
      </c>
    </row>
    <row r="1547" spans="1:19" ht="18" customHeight="1" x14ac:dyDescent="0.55000000000000004">
      <c r="A1547" t="s">
        <v>1111</v>
      </c>
      <c r="B1547">
        <v>1546</v>
      </c>
      <c r="C1547" t="s">
        <v>7186</v>
      </c>
      <c r="D1547" t="s">
        <v>7187</v>
      </c>
      <c r="E1547">
        <v>2</v>
      </c>
      <c r="F1547" t="s">
        <v>177</v>
      </c>
      <c r="G1547">
        <v>20030804</v>
      </c>
      <c r="H1547" t="s">
        <v>7188</v>
      </c>
      <c r="I1547" t="s">
        <v>7189</v>
      </c>
      <c r="J1547" t="s">
        <v>1272</v>
      </c>
      <c r="K1547" t="s">
        <v>72</v>
      </c>
      <c r="M1547" s="32">
        <f>IFERROR(IF($B1547="","",INDEX(所属情報!$E:$E,MATCH($A1547,所属情報!$A:$A,0))),"")</f>
        <v>492430</v>
      </c>
      <c r="N1547" s="175" t="str">
        <f t="shared" si="72"/>
        <v>東原　知輝 (2)</v>
      </c>
      <c r="O1547" s="32" t="str">
        <f t="shared" si="73"/>
        <v>ﾋｶﾞｼﾊﾗ ｶｽﾞｷ</v>
      </c>
      <c r="P1547" s="175" t="str">
        <f t="shared" si="74"/>
        <v>HIGASHIHARA Kazuki (03)</v>
      </c>
      <c r="Q1547" s="175" t="str">
        <f>IFERROR(IF($F1547="","",INDEX(リスト!$AL:$AL,MATCH($F1547,リスト!$AK:$AK,0))),"")</f>
        <v>28</v>
      </c>
      <c r="R1547" s="32" t="str">
        <f>IFERROR(IF($K1547="","",INDEX(リスト!$AO:$AO,MATCH($K1547,リスト!$AN:$AN,0))),"")</f>
        <v>JPN</v>
      </c>
      <c r="S1547" s="32" t="str">
        <f>IF($B1547="","",RIGHT($G1547*1000+100+COUNTIF($G$2:$G1547,$G1547),9))</f>
        <v>030804103</v>
      </c>
    </row>
    <row r="1548" spans="1:19" ht="18" customHeight="1" x14ac:dyDescent="0.55000000000000004">
      <c r="A1548" t="s">
        <v>1111</v>
      </c>
      <c r="B1548">
        <v>1547</v>
      </c>
      <c r="C1548" t="s">
        <v>7190</v>
      </c>
      <c r="D1548" t="s">
        <v>7191</v>
      </c>
      <c r="E1548">
        <v>2</v>
      </c>
      <c r="F1548" t="s">
        <v>165</v>
      </c>
      <c r="G1548">
        <v>20040116</v>
      </c>
      <c r="H1548" t="s">
        <v>7192</v>
      </c>
      <c r="I1548" t="s">
        <v>1543</v>
      </c>
      <c r="J1548" t="s">
        <v>1733</v>
      </c>
      <c r="K1548" t="s">
        <v>72</v>
      </c>
      <c r="M1548" s="32">
        <f>IFERROR(IF($B1548="","",INDEX(所属情報!$E:$E,MATCH($A1548,所属情報!$A:$A,0))),"")</f>
        <v>492430</v>
      </c>
      <c r="N1548" s="175" t="str">
        <f t="shared" si="72"/>
        <v>山本　慈喜 (2)</v>
      </c>
      <c r="O1548" s="32" t="str">
        <f t="shared" si="73"/>
        <v>ﾔﾏﾓﾄ ｲﾂｷ</v>
      </c>
      <c r="P1548" s="175" t="str">
        <f t="shared" si="74"/>
        <v>YAMAMOTO Itsuki (04)</v>
      </c>
      <c r="Q1548" s="175" t="str">
        <f>IFERROR(IF($F1548="","",INDEX(リスト!$AL:$AL,MATCH($F1548,リスト!$AK:$AK,0))),"")</f>
        <v>25</v>
      </c>
      <c r="R1548" s="32" t="str">
        <f>IFERROR(IF($K1548="","",INDEX(リスト!$AO:$AO,MATCH($K1548,リスト!$AN:$AN,0))),"")</f>
        <v>JPN</v>
      </c>
      <c r="S1548" s="32" t="str">
        <f>IF($B1548="","",RIGHT($G1548*1000+100+COUNTIF($G$2:$G1548,$G1548),9))</f>
        <v>040116101</v>
      </c>
    </row>
    <row r="1549" spans="1:19" ht="18" customHeight="1" x14ac:dyDescent="0.55000000000000004">
      <c r="A1549" t="s">
        <v>1111</v>
      </c>
      <c r="B1549">
        <v>1548</v>
      </c>
      <c r="C1549" t="s">
        <v>7193</v>
      </c>
      <c r="D1549" t="s">
        <v>7194</v>
      </c>
      <c r="E1549">
        <v>2</v>
      </c>
      <c r="F1549" t="s">
        <v>177</v>
      </c>
      <c r="G1549">
        <v>20030520</v>
      </c>
      <c r="H1549" t="s">
        <v>7195</v>
      </c>
      <c r="I1549" t="s">
        <v>2023</v>
      </c>
      <c r="J1549" t="s">
        <v>3437</v>
      </c>
      <c r="K1549" t="s">
        <v>72</v>
      </c>
      <c r="M1549" s="32">
        <f>IFERROR(IF($B1549="","",INDEX(所属情報!$E:$E,MATCH($A1549,所属情報!$A:$A,0))),"")</f>
        <v>492430</v>
      </c>
      <c r="N1549" s="175" t="str">
        <f t="shared" si="72"/>
        <v>吉川　新 (2)</v>
      </c>
      <c r="O1549" s="32" t="str">
        <f t="shared" si="73"/>
        <v>ﾖｼｶﾜ ｱﾗﾀ</v>
      </c>
      <c r="P1549" s="175" t="str">
        <f t="shared" si="74"/>
        <v>YOSHIKAWA Arata (03)</v>
      </c>
      <c r="Q1549" s="175" t="str">
        <f>IFERROR(IF($F1549="","",INDEX(リスト!$AL:$AL,MATCH($F1549,リスト!$AK:$AK,0))),"")</f>
        <v>28</v>
      </c>
      <c r="R1549" s="32" t="str">
        <f>IFERROR(IF($K1549="","",INDEX(リスト!$AO:$AO,MATCH($K1549,リスト!$AN:$AN,0))),"")</f>
        <v>JPN</v>
      </c>
      <c r="S1549" s="32" t="str">
        <f>IF($B1549="","",RIGHT($G1549*1000+100+COUNTIF($G$2:$G1549,$G1549),9))</f>
        <v>030520103</v>
      </c>
    </row>
    <row r="1550" spans="1:19" ht="18" customHeight="1" x14ac:dyDescent="0.55000000000000004">
      <c r="A1550" t="s">
        <v>1111</v>
      </c>
      <c r="B1550">
        <v>1549</v>
      </c>
      <c r="C1550" t="s">
        <v>7196</v>
      </c>
      <c r="D1550" t="s">
        <v>7197</v>
      </c>
      <c r="E1550">
        <v>1</v>
      </c>
      <c r="F1550" t="s">
        <v>177</v>
      </c>
      <c r="G1550">
        <v>20040506</v>
      </c>
      <c r="H1550" t="s">
        <v>7198</v>
      </c>
      <c r="I1550" t="s">
        <v>7199</v>
      </c>
      <c r="J1550" t="s">
        <v>1947</v>
      </c>
      <c r="K1550" t="s">
        <v>72</v>
      </c>
      <c r="M1550" s="32">
        <f>IFERROR(IF($B1550="","",INDEX(所属情報!$E:$E,MATCH($A1550,所属情報!$A:$A,0))),"")</f>
        <v>492430</v>
      </c>
      <c r="N1550" s="175" t="str">
        <f t="shared" si="72"/>
        <v>福田　光晃 (1)</v>
      </c>
      <c r="O1550" s="32" t="str">
        <f t="shared" si="73"/>
        <v>ﾌｸﾀﾞ ﾋｶﾙ</v>
      </c>
      <c r="P1550" s="175" t="str">
        <f t="shared" si="74"/>
        <v>FUKUDA Hikaru (04)</v>
      </c>
      <c r="Q1550" s="175" t="str">
        <f>IFERROR(IF($F1550="","",INDEX(リスト!$AL:$AL,MATCH($F1550,リスト!$AK:$AK,0))),"")</f>
        <v>28</v>
      </c>
      <c r="R1550" s="32" t="str">
        <f>IFERROR(IF($K1550="","",INDEX(リスト!$AO:$AO,MATCH($K1550,リスト!$AN:$AN,0))),"")</f>
        <v>JPN</v>
      </c>
      <c r="S1550" s="32" t="str">
        <f>IF($B1550="","",RIGHT($G1550*1000+100+COUNTIF($G$2:$G1550,$G1550),9))</f>
        <v>040506101</v>
      </c>
    </row>
    <row r="1551" spans="1:19" ht="18" customHeight="1" x14ac:dyDescent="0.55000000000000004">
      <c r="A1551" t="s">
        <v>1111</v>
      </c>
      <c r="B1551">
        <v>1550</v>
      </c>
      <c r="C1551" t="s">
        <v>7200</v>
      </c>
      <c r="D1551" t="s">
        <v>7201</v>
      </c>
      <c r="E1551">
        <v>1</v>
      </c>
      <c r="F1551" t="s">
        <v>177</v>
      </c>
      <c r="G1551">
        <v>20040904</v>
      </c>
      <c r="H1551" t="s">
        <v>7202</v>
      </c>
      <c r="I1551" t="s">
        <v>1222</v>
      </c>
      <c r="J1551" t="s">
        <v>1322</v>
      </c>
      <c r="K1551" t="s">
        <v>72</v>
      </c>
      <c r="M1551" s="32">
        <f>IFERROR(IF($B1551="","",INDEX(所属情報!$E:$E,MATCH($A1551,所属情報!$A:$A,0))),"")</f>
        <v>492430</v>
      </c>
      <c r="N1551" s="175" t="str">
        <f t="shared" si="72"/>
        <v>田中　康太郎 (1)</v>
      </c>
      <c r="O1551" s="32" t="str">
        <f t="shared" si="73"/>
        <v>ﾀﾅｶ ｺｳﾀﾛｳ</v>
      </c>
      <c r="P1551" s="175" t="str">
        <f t="shared" si="74"/>
        <v>TANAKA Kotaro (04)</v>
      </c>
      <c r="Q1551" s="175" t="str">
        <f>IFERROR(IF($F1551="","",INDEX(リスト!$AL:$AL,MATCH($F1551,リスト!$AK:$AK,0))),"")</f>
        <v>28</v>
      </c>
      <c r="R1551" s="32" t="str">
        <f>IFERROR(IF($K1551="","",INDEX(リスト!$AO:$AO,MATCH($K1551,リスト!$AN:$AN,0))),"")</f>
        <v>JPN</v>
      </c>
      <c r="S1551" s="32" t="str">
        <f>IF($B1551="","",RIGHT($G1551*1000+100+COUNTIF($G$2:$G1551,$G1551),9))</f>
        <v>040904101</v>
      </c>
    </row>
    <row r="1552" spans="1:19" ht="18" customHeight="1" x14ac:dyDescent="0.55000000000000004">
      <c r="A1552" t="s">
        <v>1111</v>
      </c>
      <c r="B1552">
        <v>1551</v>
      </c>
      <c r="C1552" t="s">
        <v>7203</v>
      </c>
      <c r="D1552" t="s">
        <v>7204</v>
      </c>
      <c r="E1552">
        <v>1</v>
      </c>
      <c r="F1552" t="s">
        <v>177</v>
      </c>
      <c r="G1552">
        <v>20040620</v>
      </c>
      <c r="H1552" t="s">
        <v>7205</v>
      </c>
      <c r="I1552" t="s">
        <v>4090</v>
      </c>
      <c r="J1552" t="s">
        <v>1330</v>
      </c>
      <c r="K1552" t="s">
        <v>72</v>
      </c>
      <c r="M1552" s="32">
        <f>IFERROR(IF($B1552="","",INDEX(所属情報!$E:$E,MATCH($A1552,所属情報!$A:$A,0))),"")</f>
        <v>492430</v>
      </c>
      <c r="N1552" s="175" t="str">
        <f t="shared" si="72"/>
        <v>前川　歩斗 (1)</v>
      </c>
      <c r="O1552" s="32" t="str">
        <f t="shared" si="73"/>
        <v>ﾏｴｶﾜ ｱﾙﾄ</v>
      </c>
      <c r="P1552" s="175" t="str">
        <f t="shared" si="74"/>
        <v>MAEKAWA Aruto (04)</v>
      </c>
      <c r="Q1552" s="175" t="str">
        <f>IFERROR(IF($F1552="","",INDEX(リスト!$AL:$AL,MATCH($F1552,リスト!$AK:$AK,0))),"")</f>
        <v>28</v>
      </c>
      <c r="R1552" s="32" t="str">
        <f>IFERROR(IF($K1552="","",INDEX(リスト!$AO:$AO,MATCH($K1552,リスト!$AN:$AN,0))),"")</f>
        <v>JPN</v>
      </c>
      <c r="S1552" s="32" t="str">
        <f>IF($B1552="","",RIGHT($G1552*1000+100+COUNTIF($G$2:$G1552,$G1552),9))</f>
        <v>040620101</v>
      </c>
    </row>
    <row r="1553" spans="1:19" ht="18" customHeight="1" x14ac:dyDescent="0.55000000000000004">
      <c r="A1553" t="s">
        <v>1111</v>
      </c>
      <c r="B1553">
        <v>1552</v>
      </c>
      <c r="C1553" t="s">
        <v>7206</v>
      </c>
      <c r="D1553" t="s">
        <v>7207</v>
      </c>
      <c r="E1553">
        <v>1</v>
      </c>
      <c r="F1553" t="s">
        <v>177</v>
      </c>
      <c r="G1553">
        <v>20040510</v>
      </c>
      <c r="H1553" t="s">
        <v>7208</v>
      </c>
      <c r="I1553" t="s">
        <v>3657</v>
      </c>
      <c r="J1553" t="s">
        <v>6607</v>
      </c>
      <c r="K1553" t="s">
        <v>72</v>
      </c>
      <c r="M1553" s="32">
        <f>IFERROR(IF($B1553="","",INDEX(所属情報!$E:$E,MATCH($A1553,所属情報!$A:$A,0))),"")</f>
        <v>492430</v>
      </c>
      <c r="N1553" s="175" t="str">
        <f t="shared" si="72"/>
        <v>上田　大翔 (1)</v>
      </c>
      <c r="O1553" s="32" t="str">
        <f t="shared" si="73"/>
        <v>ｳｴﾀﾞ ﾔﾏﾄ</v>
      </c>
      <c r="P1553" s="175" t="str">
        <f t="shared" si="74"/>
        <v>UEDA Yamato (04)</v>
      </c>
      <c r="Q1553" s="175" t="str">
        <f>IFERROR(IF($F1553="","",INDEX(リスト!$AL:$AL,MATCH($F1553,リスト!$AK:$AK,0))),"")</f>
        <v>28</v>
      </c>
      <c r="R1553" s="32" t="str">
        <f>IFERROR(IF($K1553="","",INDEX(リスト!$AO:$AO,MATCH($K1553,リスト!$AN:$AN,0))),"")</f>
        <v>JPN</v>
      </c>
      <c r="S1553" s="32" t="str">
        <f>IF($B1553="","",RIGHT($G1553*1000+100+COUNTIF($G$2:$G1553,$G1553),9))</f>
        <v>040510101</v>
      </c>
    </row>
    <row r="1554" spans="1:19" ht="18" customHeight="1" x14ac:dyDescent="0.55000000000000004">
      <c r="A1554" t="s">
        <v>1111</v>
      </c>
      <c r="B1554">
        <v>1553</v>
      </c>
      <c r="C1554" t="s">
        <v>7209</v>
      </c>
      <c r="D1554" t="s">
        <v>7210</v>
      </c>
      <c r="E1554">
        <v>1</v>
      </c>
      <c r="F1554" t="s">
        <v>177</v>
      </c>
      <c r="G1554">
        <v>20040411</v>
      </c>
      <c r="H1554" t="s">
        <v>7211</v>
      </c>
      <c r="I1554" t="s">
        <v>1727</v>
      </c>
      <c r="J1554" t="s">
        <v>1733</v>
      </c>
      <c r="K1554" t="s">
        <v>72</v>
      </c>
      <c r="M1554" s="32">
        <f>IFERROR(IF($B1554="","",INDEX(所属情報!$E:$E,MATCH($A1554,所属情報!$A:$A,0))),"")</f>
        <v>492430</v>
      </c>
      <c r="N1554" s="175" t="str">
        <f t="shared" si="72"/>
        <v>中島　一喜 (1)</v>
      </c>
      <c r="O1554" s="32" t="str">
        <f t="shared" si="73"/>
        <v>ﾅｶｼﾏ ｲﾂｷ</v>
      </c>
      <c r="P1554" s="175" t="str">
        <f t="shared" si="74"/>
        <v>NAKASHIMA Itsuki (04)</v>
      </c>
      <c r="Q1554" s="175" t="str">
        <f>IFERROR(IF($F1554="","",INDEX(リスト!$AL:$AL,MATCH($F1554,リスト!$AK:$AK,0))),"")</f>
        <v>28</v>
      </c>
      <c r="R1554" s="32" t="str">
        <f>IFERROR(IF($K1554="","",INDEX(リスト!$AO:$AO,MATCH($K1554,リスト!$AN:$AN,0))),"")</f>
        <v>JPN</v>
      </c>
      <c r="S1554" s="32" t="str">
        <f>IF($B1554="","",RIGHT($G1554*1000+100+COUNTIF($G$2:$G1554,$G1554),9))</f>
        <v>040411101</v>
      </c>
    </row>
    <row r="1555" spans="1:19" ht="18" customHeight="1" x14ac:dyDescent="0.55000000000000004">
      <c r="A1555" t="s">
        <v>1111</v>
      </c>
      <c r="B1555">
        <v>1554</v>
      </c>
      <c r="C1555" t="s">
        <v>7212</v>
      </c>
      <c r="D1555" t="s">
        <v>7213</v>
      </c>
      <c r="E1555">
        <v>1</v>
      </c>
      <c r="F1555" t="s">
        <v>169</v>
      </c>
      <c r="G1555">
        <v>20040724</v>
      </c>
      <c r="H1555" t="s">
        <v>7214</v>
      </c>
      <c r="I1555" t="s">
        <v>5687</v>
      </c>
      <c r="J1555" t="s">
        <v>1466</v>
      </c>
      <c r="K1555" t="s">
        <v>72</v>
      </c>
      <c r="M1555" s="32">
        <f>IFERROR(IF($B1555="","",INDEX(所属情報!$E:$E,MATCH($A1555,所属情報!$A:$A,0))),"")</f>
        <v>492430</v>
      </c>
      <c r="N1555" s="175" t="str">
        <f t="shared" si="72"/>
        <v>安井　雅典 (1)</v>
      </c>
      <c r="O1555" s="32" t="str">
        <f t="shared" si="73"/>
        <v>ﾔｽｲ ﾏｻﾉﾘ</v>
      </c>
      <c r="P1555" s="175" t="str">
        <f t="shared" si="74"/>
        <v>YASUI Masanori (04)</v>
      </c>
      <c r="Q1555" s="175" t="str">
        <f>IFERROR(IF($F1555="","",INDEX(リスト!$AL:$AL,MATCH($F1555,リスト!$AK:$AK,0))),"")</f>
        <v>26</v>
      </c>
      <c r="R1555" s="32" t="str">
        <f>IFERROR(IF($K1555="","",INDEX(リスト!$AO:$AO,MATCH($K1555,リスト!$AN:$AN,0))),"")</f>
        <v>JPN</v>
      </c>
      <c r="S1555" s="32" t="str">
        <f>IF($B1555="","",RIGHT($G1555*1000+100+COUNTIF($G$2:$G1555,$G1555),9))</f>
        <v>040724102</v>
      </c>
    </row>
    <row r="1556" spans="1:19" ht="18" customHeight="1" x14ac:dyDescent="0.55000000000000004">
      <c r="A1556" t="s">
        <v>1111</v>
      </c>
      <c r="B1556">
        <v>1555</v>
      </c>
      <c r="C1556" t="s">
        <v>7215</v>
      </c>
      <c r="D1556" t="s">
        <v>7216</v>
      </c>
      <c r="E1556">
        <v>1</v>
      </c>
      <c r="F1556" t="s">
        <v>149</v>
      </c>
      <c r="G1556">
        <v>20041012</v>
      </c>
      <c r="H1556" t="s">
        <v>7217</v>
      </c>
      <c r="I1556" t="s">
        <v>1673</v>
      </c>
      <c r="J1556" t="s">
        <v>4300</v>
      </c>
      <c r="K1556" t="s">
        <v>72</v>
      </c>
      <c r="M1556" s="32">
        <f>IFERROR(IF($B1556="","",INDEX(所属情報!$E:$E,MATCH($A1556,所属情報!$A:$A,0))),"")</f>
        <v>492430</v>
      </c>
      <c r="N1556" s="175" t="str">
        <f t="shared" si="72"/>
        <v>奥村　竜二 (1)</v>
      </c>
      <c r="O1556" s="32" t="str">
        <f t="shared" si="73"/>
        <v>ｵｸﾑﾗ ﾘｭｳｼﾞ</v>
      </c>
      <c r="P1556" s="175" t="str">
        <f t="shared" si="74"/>
        <v>OKUMURA Ryuji (04)</v>
      </c>
      <c r="Q1556" s="175" t="str">
        <f>IFERROR(IF($F1556="","",INDEX(リスト!$AL:$AL,MATCH($F1556,リスト!$AK:$AK,0))),"")</f>
        <v>21</v>
      </c>
      <c r="R1556" s="32" t="str">
        <f>IFERROR(IF($K1556="","",INDEX(リスト!$AO:$AO,MATCH($K1556,リスト!$AN:$AN,0))),"")</f>
        <v>JPN</v>
      </c>
      <c r="S1556" s="32" t="str">
        <f>IF($B1556="","",RIGHT($G1556*1000+100+COUNTIF($G$2:$G1556,$G1556),9))</f>
        <v>041012103</v>
      </c>
    </row>
    <row r="1557" spans="1:19" ht="18" customHeight="1" x14ac:dyDescent="0.55000000000000004">
      <c r="A1557" t="s">
        <v>1135</v>
      </c>
      <c r="B1557">
        <v>1556</v>
      </c>
      <c r="C1557" t="s">
        <v>7218</v>
      </c>
      <c r="D1557" t="s">
        <v>7219</v>
      </c>
      <c r="E1557">
        <v>3</v>
      </c>
      <c r="F1557" t="s">
        <v>173</v>
      </c>
      <c r="G1557">
        <v>20020709</v>
      </c>
      <c r="H1557" t="s">
        <v>7220</v>
      </c>
      <c r="I1557" t="s">
        <v>2269</v>
      </c>
      <c r="J1557" t="s">
        <v>5613</v>
      </c>
      <c r="K1557" t="s">
        <v>72</v>
      </c>
      <c r="M1557" s="32">
        <f>IFERROR(IF($B1557="","",INDEX(所属情報!$E:$E,MATCH($A1557,所属情報!$A:$A,0))),"")</f>
        <v>492526</v>
      </c>
      <c r="N1557" s="175" t="str">
        <f t="shared" si="72"/>
        <v>坂本　真駿 (3)</v>
      </c>
      <c r="O1557" s="32" t="str">
        <f t="shared" si="73"/>
        <v>ｻｶﾓﾄ ﾏｻﾄｼ</v>
      </c>
      <c r="P1557" s="175" t="str">
        <f t="shared" si="74"/>
        <v>SAKAMOTO Masatoshi (02)</v>
      </c>
      <c r="Q1557" s="175" t="str">
        <f>IFERROR(IF($F1557="","",INDEX(リスト!$AL:$AL,MATCH($F1557,リスト!$AK:$AK,0))),"")</f>
        <v>27</v>
      </c>
      <c r="R1557" s="32" t="str">
        <f>IFERROR(IF($K1557="","",INDEX(リスト!$AO:$AO,MATCH($K1557,リスト!$AN:$AN,0))),"")</f>
        <v>JPN</v>
      </c>
      <c r="S1557" s="32" t="str">
        <f>IF($B1557="","",RIGHT($G1557*1000+100+COUNTIF($G$2:$G1557,$G1557),9))</f>
        <v>020709103</v>
      </c>
    </row>
    <row r="1558" spans="1:19" ht="18" customHeight="1" x14ac:dyDescent="0.55000000000000004">
      <c r="A1558" t="s">
        <v>1135</v>
      </c>
      <c r="B1558">
        <v>1557</v>
      </c>
      <c r="C1558" t="s">
        <v>7221</v>
      </c>
      <c r="D1558" t="s">
        <v>7222</v>
      </c>
      <c r="E1558">
        <v>2</v>
      </c>
      <c r="F1558" t="s">
        <v>173</v>
      </c>
      <c r="G1558">
        <v>20030921</v>
      </c>
      <c r="H1558" t="s">
        <v>7223</v>
      </c>
      <c r="I1558" t="s">
        <v>1447</v>
      </c>
      <c r="J1558" t="s">
        <v>2214</v>
      </c>
      <c r="K1558" t="s">
        <v>72</v>
      </c>
      <c r="M1558" s="32">
        <f>IFERROR(IF($B1558="","",INDEX(所属情報!$E:$E,MATCH($A1558,所属情報!$A:$A,0))),"")</f>
        <v>492526</v>
      </c>
      <c r="N1558" s="175" t="str">
        <f t="shared" si="72"/>
        <v>山岸　健太 (2)</v>
      </c>
      <c r="O1558" s="32" t="str">
        <f t="shared" si="73"/>
        <v>ﾔﾏｷﾞｼ ｹﾝﾀ</v>
      </c>
      <c r="P1558" s="175" t="str">
        <f t="shared" si="74"/>
        <v>YAMAGISHI Kenta (03)</v>
      </c>
      <c r="Q1558" s="175" t="str">
        <f>IFERROR(IF($F1558="","",INDEX(リスト!$AL:$AL,MATCH($F1558,リスト!$AK:$AK,0))),"")</f>
        <v>27</v>
      </c>
      <c r="R1558" s="32" t="str">
        <f>IFERROR(IF($K1558="","",INDEX(リスト!$AO:$AO,MATCH($K1558,リスト!$AN:$AN,0))),"")</f>
        <v>JPN</v>
      </c>
      <c r="S1558" s="32" t="str">
        <f>IF($B1558="","",RIGHT($G1558*1000+100+COUNTIF($G$2:$G1558,$G1558),9))</f>
        <v>030921103</v>
      </c>
    </row>
    <row r="1559" spans="1:19" ht="18" customHeight="1" x14ac:dyDescent="0.55000000000000004">
      <c r="A1559" t="s">
        <v>1135</v>
      </c>
      <c r="B1559">
        <v>1558</v>
      </c>
      <c r="C1559" t="s">
        <v>7224</v>
      </c>
      <c r="D1559" t="s">
        <v>7225</v>
      </c>
      <c r="E1559">
        <v>2</v>
      </c>
      <c r="F1559" t="s">
        <v>181</v>
      </c>
      <c r="G1559">
        <v>20031015</v>
      </c>
      <c r="H1559" t="s">
        <v>7226</v>
      </c>
      <c r="I1559" t="s">
        <v>3217</v>
      </c>
      <c r="J1559" t="s">
        <v>2554</v>
      </c>
      <c r="K1559" t="s">
        <v>72</v>
      </c>
      <c r="M1559" s="32">
        <f>IFERROR(IF($B1559="","",INDEX(所属情報!$E:$E,MATCH($A1559,所属情報!$A:$A,0))),"")</f>
        <v>492526</v>
      </c>
      <c r="N1559" s="175" t="str">
        <f t="shared" si="72"/>
        <v>原口　篤志 (2)</v>
      </c>
      <c r="O1559" s="32" t="str">
        <f t="shared" si="73"/>
        <v>ﾊﾗｸﾞﾁ ｱﾂｼ</v>
      </c>
      <c r="P1559" s="175" t="str">
        <f t="shared" si="74"/>
        <v>HARAGUCHI Atsushi (03)</v>
      </c>
      <c r="Q1559" s="175" t="str">
        <f>IFERROR(IF($F1559="","",INDEX(リスト!$AL:$AL,MATCH($F1559,リスト!$AK:$AK,0))),"")</f>
        <v>29</v>
      </c>
      <c r="R1559" s="32" t="str">
        <f>IFERROR(IF($K1559="","",INDEX(リスト!$AO:$AO,MATCH($K1559,リスト!$AN:$AN,0))),"")</f>
        <v>JPN</v>
      </c>
      <c r="S1559" s="32" t="str">
        <f>IF($B1559="","",RIGHT($G1559*1000+100+COUNTIF($G$2:$G1559,$G1559),9))</f>
        <v>031015102</v>
      </c>
    </row>
    <row r="1560" spans="1:19" ht="18" customHeight="1" x14ac:dyDescent="0.55000000000000004">
      <c r="A1560" t="s">
        <v>1135</v>
      </c>
      <c r="B1560">
        <v>1559</v>
      </c>
      <c r="C1560" t="s">
        <v>7227</v>
      </c>
      <c r="D1560" t="s">
        <v>7228</v>
      </c>
      <c r="E1560">
        <v>2</v>
      </c>
      <c r="F1560" t="s">
        <v>181</v>
      </c>
      <c r="G1560">
        <v>20040103</v>
      </c>
      <c r="H1560" t="s">
        <v>7229</v>
      </c>
      <c r="I1560" t="s">
        <v>1650</v>
      </c>
      <c r="J1560" t="s">
        <v>3913</v>
      </c>
      <c r="K1560" t="s">
        <v>72</v>
      </c>
      <c r="M1560" s="32">
        <f>IFERROR(IF($B1560="","",INDEX(所属情報!$E:$E,MATCH($A1560,所属情報!$A:$A,0))),"")</f>
        <v>492526</v>
      </c>
      <c r="N1560" s="175" t="str">
        <f t="shared" si="72"/>
        <v>井上　大祐 (2)</v>
      </c>
      <c r="O1560" s="32" t="str">
        <f t="shared" si="73"/>
        <v>ｲﾉｳｴ ﾀﾞｲｽｹ</v>
      </c>
      <c r="P1560" s="175" t="str">
        <f t="shared" si="74"/>
        <v>INOUE Daisuke (04)</v>
      </c>
      <c r="Q1560" s="175" t="str">
        <f>IFERROR(IF($F1560="","",INDEX(リスト!$AL:$AL,MATCH($F1560,リスト!$AK:$AK,0))),"")</f>
        <v>29</v>
      </c>
      <c r="R1560" s="32" t="str">
        <f>IFERROR(IF($K1560="","",INDEX(リスト!$AO:$AO,MATCH($K1560,リスト!$AN:$AN,0))),"")</f>
        <v>JPN</v>
      </c>
      <c r="S1560" s="32" t="str">
        <f>IF($B1560="","",RIGHT($G1560*1000+100+COUNTIF($G$2:$G1560,$G1560),9))</f>
        <v>040103101</v>
      </c>
    </row>
    <row r="1561" spans="1:19" ht="18" customHeight="1" x14ac:dyDescent="0.55000000000000004">
      <c r="A1561" t="s">
        <v>911</v>
      </c>
      <c r="B1561">
        <v>1560</v>
      </c>
      <c r="C1561" t="s">
        <v>7230</v>
      </c>
      <c r="D1561" t="s">
        <v>7231</v>
      </c>
      <c r="E1561">
        <v>4</v>
      </c>
      <c r="F1561" t="s">
        <v>169</v>
      </c>
      <c r="G1561">
        <v>20020109</v>
      </c>
      <c r="H1561" t="s">
        <v>7232</v>
      </c>
      <c r="I1561" t="s">
        <v>4546</v>
      </c>
      <c r="J1561" t="s">
        <v>7233</v>
      </c>
      <c r="K1561" t="s">
        <v>72</v>
      </c>
      <c r="M1561" s="32">
        <f>IFERROR(IF($B1561="","",INDEX(所属情報!$E:$E,MATCH($A1561,所属情報!$A:$A,0))),"")</f>
        <v>491015</v>
      </c>
      <c r="N1561" s="175" t="str">
        <f t="shared" si="72"/>
        <v>永田　秀悟 (4)</v>
      </c>
      <c r="O1561" s="32" t="str">
        <f t="shared" si="73"/>
        <v>ﾅｶﾞﾀ ｼｭｳｺﾞ</v>
      </c>
      <c r="P1561" s="175" t="str">
        <f t="shared" si="74"/>
        <v>NAGATA Shugo (02)</v>
      </c>
      <c r="Q1561" s="175" t="str">
        <f>IFERROR(IF($F1561="","",INDEX(リスト!$AL:$AL,MATCH($F1561,リスト!$AK:$AK,0))),"")</f>
        <v>26</v>
      </c>
      <c r="R1561" s="32" t="str">
        <f>IFERROR(IF($K1561="","",INDEX(リスト!$AO:$AO,MATCH($K1561,リスト!$AN:$AN,0))),"")</f>
        <v>JPN</v>
      </c>
      <c r="S1561" s="32" t="str">
        <f>IF($B1561="","",RIGHT($G1561*1000+100+COUNTIF($G$2:$G1561,$G1561),9))</f>
        <v>020109102</v>
      </c>
    </row>
    <row r="1562" spans="1:19" ht="18" customHeight="1" x14ac:dyDescent="0.55000000000000004">
      <c r="A1562" t="s">
        <v>911</v>
      </c>
      <c r="B1562">
        <v>1561</v>
      </c>
      <c r="C1562" t="s">
        <v>7234</v>
      </c>
      <c r="D1562" t="s">
        <v>7235</v>
      </c>
      <c r="E1562">
        <v>4</v>
      </c>
      <c r="F1562" t="s">
        <v>169</v>
      </c>
      <c r="G1562">
        <v>20020325</v>
      </c>
      <c r="H1562" t="s">
        <v>7236</v>
      </c>
      <c r="I1562" t="s">
        <v>1799</v>
      </c>
      <c r="J1562" t="s">
        <v>1228</v>
      </c>
      <c r="K1562" t="s">
        <v>72</v>
      </c>
      <c r="M1562" s="32">
        <f>IFERROR(IF($B1562="","",INDEX(所属情報!$E:$E,MATCH($A1562,所属情報!$A:$A,0))),"")</f>
        <v>491015</v>
      </c>
      <c r="N1562" s="175" t="str">
        <f t="shared" si="72"/>
        <v>髙野　龍也 (4)</v>
      </c>
      <c r="O1562" s="32" t="str">
        <f t="shared" si="73"/>
        <v>ﾀｶﾉ ﾀﾂﾔ</v>
      </c>
      <c r="P1562" s="175" t="str">
        <f t="shared" si="74"/>
        <v>TAKANO Tatsuya (02)</v>
      </c>
      <c r="Q1562" s="175" t="str">
        <f>IFERROR(IF($F1562="","",INDEX(リスト!$AL:$AL,MATCH($F1562,リスト!$AK:$AK,0))),"")</f>
        <v>26</v>
      </c>
      <c r="R1562" s="32" t="str">
        <f>IFERROR(IF($K1562="","",INDEX(リスト!$AO:$AO,MATCH($K1562,リスト!$AN:$AN,0))),"")</f>
        <v>JPN</v>
      </c>
      <c r="S1562" s="32" t="str">
        <f>IF($B1562="","",RIGHT($G1562*1000+100+COUNTIF($G$2:$G1562,$G1562),9))</f>
        <v>020325102</v>
      </c>
    </row>
    <row r="1563" spans="1:19" ht="18" customHeight="1" x14ac:dyDescent="0.55000000000000004">
      <c r="A1563" t="s">
        <v>911</v>
      </c>
      <c r="B1563">
        <v>1562</v>
      </c>
      <c r="C1563" t="s">
        <v>7237</v>
      </c>
      <c r="D1563" t="s">
        <v>7238</v>
      </c>
      <c r="E1563">
        <v>3</v>
      </c>
      <c r="F1563" t="s">
        <v>177</v>
      </c>
      <c r="G1563">
        <v>20020804</v>
      </c>
      <c r="H1563" t="s">
        <v>7239</v>
      </c>
      <c r="I1563" t="s">
        <v>1433</v>
      </c>
      <c r="J1563" t="s">
        <v>7240</v>
      </c>
      <c r="K1563" t="s">
        <v>72</v>
      </c>
      <c r="M1563" s="32">
        <f>IFERROR(IF($B1563="","",INDEX(所属情報!$E:$E,MATCH($A1563,所属情報!$A:$A,0))),"")</f>
        <v>491015</v>
      </c>
      <c r="N1563" s="175" t="str">
        <f t="shared" si="72"/>
        <v>西村　知朗 (3)</v>
      </c>
      <c r="O1563" s="32" t="str">
        <f t="shared" si="73"/>
        <v>ﾆｼﾑﾗ ﾄﾓﾛｳ</v>
      </c>
      <c r="P1563" s="175" t="str">
        <f t="shared" si="74"/>
        <v>NISHIMURA Tomoro (02)</v>
      </c>
      <c r="Q1563" s="175" t="str">
        <f>IFERROR(IF($F1563="","",INDEX(リスト!$AL:$AL,MATCH($F1563,リスト!$AK:$AK,0))),"")</f>
        <v>28</v>
      </c>
      <c r="R1563" s="32" t="str">
        <f>IFERROR(IF($K1563="","",INDEX(リスト!$AO:$AO,MATCH($K1563,リスト!$AN:$AN,0))),"")</f>
        <v>JPN</v>
      </c>
      <c r="S1563" s="32" t="str">
        <f>IF($B1563="","",RIGHT($G1563*1000+100+COUNTIF($G$2:$G1563,$G1563),9))</f>
        <v>020804102</v>
      </c>
    </row>
    <row r="1564" spans="1:19" ht="18" customHeight="1" x14ac:dyDescent="0.55000000000000004">
      <c r="A1564" t="s">
        <v>911</v>
      </c>
      <c r="B1564">
        <v>1563</v>
      </c>
      <c r="C1564" t="s">
        <v>7241</v>
      </c>
      <c r="D1564" t="s">
        <v>7242</v>
      </c>
      <c r="E1564">
        <v>3</v>
      </c>
      <c r="F1564" t="s">
        <v>169</v>
      </c>
      <c r="G1564">
        <v>20020605</v>
      </c>
      <c r="H1564" t="s">
        <v>7243</v>
      </c>
      <c r="I1564" t="s">
        <v>1617</v>
      </c>
      <c r="J1564" t="s">
        <v>7244</v>
      </c>
      <c r="K1564" t="s">
        <v>72</v>
      </c>
      <c r="M1564" s="32">
        <f>IFERROR(IF($B1564="","",INDEX(所属情報!$E:$E,MATCH($A1564,所属情報!$A:$A,0))),"")</f>
        <v>491015</v>
      </c>
      <c r="N1564" s="175" t="str">
        <f t="shared" si="72"/>
        <v>高橋　開道 (3)</v>
      </c>
      <c r="O1564" s="32" t="str">
        <f t="shared" si="73"/>
        <v>ﾀｶﾊｼ ｶｲﾄﾞｳ</v>
      </c>
      <c r="P1564" s="175" t="str">
        <f t="shared" si="74"/>
        <v>TAKAHASHI Kaido (02)</v>
      </c>
      <c r="Q1564" s="175" t="str">
        <f>IFERROR(IF($F1564="","",INDEX(リスト!$AL:$AL,MATCH($F1564,リスト!$AK:$AK,0))),"")</f>
        <v>26</v>
      </c>
      <c r="R1564" s="32" t="str">
        <f>IFERROR(IF($K1564="","",INDEX(リスト!$AO:$AO,MATCH($K1564,リスト!$AN:$AN,0))),"")</f>
        <v>JPN</v>
      </c>
      <c r="S1564" s="32" t="str">
        <f>IF($B1564="","",RIGHT($G1564*1000+100+COUNTIF($G$2:$G1564,$G1564),9))</f>
        <v>020605104</v>
      </c>
    </row>
    <row r="1565" spans="1:19" ht="18" customHeight="1" x14ac:dyDescent="0.55000000000000004">
      <c r="A1565" t="s">
        <v>911</v>
      </c>
      <c r="B1565">
        <v>1564</v>
      </c>
      <c r="C1565" t="s">
        <v>7245</v>
      </c>
      <c r="D1565" t="s">
        <v>7246</v>
      </c>
      <c r="E1565">
        <v>3</v>
      </c>
      <c r="F1565" t="s">
        <v>169</v>
      </c>
      <c r="G1565">
        <v>20030206</v>
      </c>
      <c r="H1565" t="s">
        <v>7247</v>
      </c>
      <c r="I1565" t="s">
        <v>4004</v>
      </c>
      <c r="J1565" t="s">
        <v>1223</v>
      </c>
      <c r="K1565" t="s">
        <v>72</v>
      </c>
      <c r="M1565" s="32">
        <f>IFERROR(IF($B1565="","",INDEX(所属情報!$E:$E,MATCH($A1565,所属情報!$A:$A,0))),"")</f>
        <v>491015</v>
      </c>
      <c r="N1565" s="175" t="str">
        <f t="shared" si="72"/>
        <v>松山　佑己 (3)</v>
      </c>
      <c r="O1565" s="32" t="str">
        <f t="shared" si="73"/>
        <v>ﾏﾂﾔﾏ ﾕｳｷ</v>
      </c>
      <c r="P1565" s="175" t="str">
        <f t="shared" si="74"/>
        <v>MATSUYAMA Yuki (03)</v>
      </c>
      <c r="Q1565" s="175" t="str">
        <f>IFERROR(IF($F1565="","",INDEX(リスト!$AL:$AL,MATCH($F1565,リスト!$AK:$AK,0))),"")</f>
        <v>26</v>
      </c>
      <c r="R1565" s="32" t="str">
        <f>IFERROR(IF($K1565="","",INDEX(リスト!$AO:$AO,MATCH($K1565,リスト!$AN:$AN,0))),"")</f>
        <v>JPN</v>
      </c>
      <c r="S1565" s="32" t="str">
        <f>IF($B1565="","",RIGHT($G1565*1000+100+COUNTIF($G$2:$G1565,$G1565),9))</f>
        <v>030206101</v>
      </c>
    </row>
    <row r="1566" spans="1:19" ht="18" customHeight="1" x14ac:dyDescent="0.55000000000000004">
      <c r="A1566" t="s">
        <v>911</v>
      </c>
      <c r="B1566">
        <v>1565</v>
      </c>
      <c r="C1566" t="s">
        <v>7248</v>
      </c>
      <c r="D1566" t="s">
        <v>7249</v>
      </c>
      <c r="E1566">
        <v>2</v>
      </c>
      <c r="F1566" t="s">
        <v>169</v>
      </c>
      <c r="G1566">
        <v>20030503</v>
      </c>
      <c r="H1566" t="s">
        <v>7250</v>
      </c>
      <c r="I1566" t="s">
        <v>7251</v>
      </c>
      <c r="J1566" t="s">
        <v>7252</v>
      </c>
      <c r="K1566" t="s">
        <v>72</v>
      </c>
      <c r="M1566" s="32">
        <f>IFERROR(IF($B1566="","",INDEX(所属情報!$E:$E,MATCH($A1566,所属情報!$A:$A,0))),"")</f>
        <v>491015</v>
      </c>
      <c r="N1566" s="175" t="str">
        <f t="shared" si="72"/>
        <v>田岡　信一 (2)</v>
      </c>
      <c r="O1566" s="32" t="str">
        <f t="shared" si="73"/>
        <v>ﾀｵｶ ｼﾝｲﾁ</v>
      </c>
      <c r="P1566" s="175" t="str">
        <f t="shared" si="74"/>
        <v>TAOKA Shinichi (03)</v>
      </c>
      <c r="Q1566" s="175" t="str">
        <f>IFERROR(IF($F1566="","",INDEX(リスト!$AL:$AL,MATCH($F1566,リスト!$AK:$AK,0))),"")</f>
        <v>26</v>
      </c>
      <c r="R1566" s="32" t="str">
        <f>IFERROR(IF($K1566="","",INDEX(リスト!$AO:$AO,MATCH($K1566,リスト!$AN:$AN,0))),"")</f>
        <v>JPN</v>
      </c>
      <c r="S1566" s="32" t="str">
        <f>IF($B1566="","",RIGHT($G1566*1000+100+COUNTIF($G$2:$G1566,$G1566),9))</f>
        <v>030503101</v>
      </c>
    </row>
    <row r="1567" spans="1:19" ht="18" customHeight="1" x14ac:dyDescent="0.55000000000000004">
      <c r="A1567" t="s">
        <v>911</v>
      </c>
      <c r="B1567">
        <v>1566</v>
      </c>
      <c r="C1567" t="s">
        <v>7253</v>
      </c>
      <c r="D1567" t="s">
        <v>7254</v>
      </c>
      <c r="E1567">
        <v>2</v>
      </c>
      <c r="F1567" t="s">
        <v>169</v>
      </c>
      <c r="G1567">
        <v>20040121</v>
      </c>
      <c r="H1567" t="s">
        <v>7255</v>
      </c>
      <c r="I1567" t="s">
        <v>7256</v>
      </c>
      <c r="J1567" t="s">
        <v>7257</v>
      </c>
      <c r="K1567" t="s">
        <v>72</v>
      </c>
      <c r="M1567" s="32">
        <f>IFERROR(IF($B1567="","",INDEX(所属情報!$E:$E,MATCH($A1567,所属情報!$A:$A,0))),"")</f>
        <v>491015</v>
      </c>
      <c r="N1567" s="175" t="str">
        <f t="shared" si="72"/>
        <v>牧田　武陽心 (2)</v>
      </c>
      <c r="O1567" s="32" t="str">
        <f t="shared" si="73"/>
        <v>ﾏｷﾀ ﾀｹﾋｺ</v>
      </c>
      <c r="P1567" s="175" t="str">
        <f t="shared" si="74"/>
        <v>MAKITA Takehiko (04)</v>
      </c>
      <c r="Q1567" s="175" t="str">
        <f>IFERROR(IF($F1567="","",INDEX(リスト!$AL:$AL,MATCH($F1567,リスト!$AK:$AK,0))),"")</f>
        <v>26</v>
      </c>
      <c r="R1567" s="32" t="str">
        <f>IFERROR(IF($K1567="","",INDEX(リスト!$AO:$AO,MATCH($K1567,リスト!$AN:$AN,0))),"")</f>
        <v>JPN</v>
      </c>
      <c r="S1567" s="32" t="str">
        <f>IF($B1567="","",RIGHT($G1567*1000+100+COUNTIF($G$2:$G1567,$G1567),9))</f>
        <v>040121103</v>
      </c>
    </row>
    <row r="1568" spans="1:19" ht="18" customHeight="1" x14ac:dyDescent="0.55000000000000004">
      <c r="A1568" t="s">
        <v>911</v>
      </c>
      <c r="B1568">
        <v>1567</v>
      </c>
      <c r="C1568" t="s">
        <v>7258</v>
      </c>
      <c r="D1568" t="s">
        <v>7259</v>
      </c>
      <c r="E1568">
        <v>2</v>
      </c>
      <c r="F1568" t="s">
        <v>169</v>
      </c>
      <c r="G1568">
        <v>20030814</v>
      </c>
      <c r="H1568" t="s">
        <v>7260</v>
      </c>
      <c r="I1568" t="s">
        <v>4012</v>
      </c>
      <c r="J1568" t="s">
        <v>1198</v>
      </c>
      <c r="K1568" t="s">
        <v>72</v>
      </c>
      <c r="M1568" s="32">
        <f>IFERROR(IF($B1568="","",INDEX(所属情報!$E:$E,MATCH($A1568,所属情報!$A:$A,0))),"")</f>
        <v>491015</v>
      </c>
      <c r="N1568" s="175" t="str">
        <f t="shared" si="72"/>
        <v>宮崎　遼 (2)</v>
      </c>
      <c r="O1568" s="32" t="str">
        <f t="shared" si="73"/>
        <v>ﾐﾔｻﾞｷ ﾘｮｳ</v>
      </c>
      <c r="P1568" s="175" t="str">
        <f t="shared" si="74"/>
        <v>MIYAZAKI Ryo (03)</v>
      </c>
      <c r="Q1568" s="175" t="str">
        <f>IFERROR(IF($F1568="","",INDEX(リスト!$AL:$AL,MATCH($F1568,リスト!$AK:$AK,0))),"")</f>
        <v>26</v>
      </c>
      <c r="R1568" s="32" t="str">
        <f>IFERROR(IF($K1568="","",INDEX(リスト!$AO:$AO,MATCH($K1568,リスト!$AN:$AN,0))),"")</f>
        <v>JPN</v>
      </c>
      <c r="S1568" s="32" t="str">
        <f>IF($B1568="","",RIGHT($G1568*1000+100+COUNTIF($G$2:$G1568,$G1568),9))</f>
        <v>030814102</v>
      </c>
    </row>
    <row r="1569" spans="1:19" ht="18" customHeight="1" x14ac:dyDescent="0.55000000000000004">
      <c r="A1569" t="s">
        <v>911</v>
      </c>
      <c r="B1569">
        <v>1568</v>
      </c>
      <c r="C1569" t="s">
        <v>7261</v>
      </c>
      <c r="D1569" t="s">
        <v>7262</v>
      </c>
      <c r="E1569">
        <v>4</v>
      </c>
      <c r="F1569" t="s">
        <v>169</v>
      </c>
      <c r="G1569">
        <v>20020304</v>
      </c>
      <c r="H1569" t="s">
        <v>7263</v>
      </c>
      <c r="I1569" t="s">
        <v>2042</v>
      </c>
      <c r="J1569" t="s">
        <v>6997</v>
      </c>
      <c r="K1569" t="s">
        <v>72</v>
      </c>
      <c r="M1569" s="32">
        <f>IFERROR(IF($B1569="","",INDEX(所属情報!$E:$E,MATCH($A1569,所属情報!$A:$A,0))),"")</f>
        <v>491015</v>
      </c>
      <c r="N1569" s="175" t="str">
        <f t="shared" si="72"/>
        <v>橋本　朱右 (4)</v>
      </c>
      <c r="O1569" s="32" t="str">
        <f t="shared" si="73"/>
        <v>ﾊｼﾓﾄ ｼｭｳ</v>
      </c>
      <c r="P1569" s="175" t="str">
        <f t="shared" si="74"/>
        <v>HASHIMOTO Shu (02)</v>
      </c>
      <c r="Q1569" s="175" t="str">
        <f>IFERROR(IF($F1569="","",INDEX(リスト!$AL:$AL,MATCH($F1569,リスト!$AK:$AK,0))),"")</f>
        <v>26</v>
      </c>
      <c r="R1569" s="32" t="str">
        <f>IFERROR(IF($K1569="","",INDEX(リスト!$AO:$AO,MATCH($K1569,リスト!$AN:$AN,0))),"")</f>
        <v>JPN</v>
      </c>
      <c r="S1569" s="32" t="str">
        <f>IF($B1569="","",RIGHT($G1569*1000+100+COUNTIF($G$2:$G1569,$G1569),9))</f>
        <v>020304103</v>
      </c>
    </row>
    <row r="1570" spans="1:19" ht="18" customHeight="1" x14ac:dyDescent="0.55000000000000004">
      <c r="A1570" t="s">
        <v>1051</v>
      </c>
      <c r="B1570">
        <v>1569</v>
      </c>
      <c r="C1570" t="s">
        <v>7264</v>
      </c>
      <c r="D1570" t="s">
        <v>7265</v>
      </c>
      <c r="E1570" t="s">
        <v>1165</v>
      </c>
      <c r="F1570" t="s">
        <v>177</v>
      </c>
      <c r="G1570">
        <v>19990525</v>
      </c>
      <c r="H1570" t="s">
        <v>7266</v>
      </c>
      <c r="I1570" t="s">
        <v>7267</v>
      </c>
      <c r="J1570" t="s">
        <v>2817</v>
      </c>
      <c r="K1570" t="s">
        <v>72</v>
      </c>
      <c r="M1570" s="32">
        <f>IFERROR(IF($B1570="","",INDEX(所属情報!$E:$E,MATCH($A1570,所属情報!$A:$A,0))),"")</f>
        <v>492234</v>
      </c>
      <c r="N1570" s="175" t="str">
        <f t="shared" si="72"/>
        <v>葛川　智博 (M2)</v>
      </c>
      <c r="O1570" s="32" t="str">
        <f t="shared" si="73"/>
        <v>ｸｽﾞｶﾜ ﾄﾓﾋﾛ</v>
      </c>
      <c r="P1570" s="175" t="str">
        <f t="shared" si="74"/>
        <v>KUZUKAWA Tomohiro (99)</v>
      </c>
      <c r="Q1570" s="175" t="str">
        <f>IFERROR(IF($F1570="","",INDEX(リスト!$AL:$AL,MATCH($F1570,リスト!$AK:$AK,0))),"")</f>
        <v>28</v>
      </c>
      <c r="R1570" s="32" t="str">
        <f>IFERROR(IF($K1570="","",INDEX(リスト!$AO:$AO,MATCH($K1570,リスト!$AN:$AN,0))),"")</f>
        <v>JPN</v>
      </c>
      <c r="S1570" s="32" t="str">
        <f>IF($B1570="","",RIGHT($G1570*1000+100+COUNTIF($G$2:$G1570,$G1570),9))</f>
        <v>990525101</v>
      </c>
    </row>
    <row r="1571" spans="1:19" ht="18" customHeight="1" x14ac:dyDescent="0.55000000000000004">
      <c r="A1571" t="s">
        <v>1051</v>
      </c>
      <c r="B1571">
        <v>1570</v>
      </c>
      <c r="C1571" t="s">
        <v>7268</v>
      </c>
      <c r="D1571" t="s">
        <v>7269</v>
      </c>
      <c r="E1571">
        <v>4</v>
      </c>
      <c r="F1571" t="s">
        <v>177</v>
      </c>
      <c r="G1571">
        <v>20020302</v>
      </c>
      <c r="H1571" t="s">
        <v>7270</v>
      </c>
      <c r="I1571" t="s">
        <v>7271</v>
      </c>
      <c r="J1571" t="s">
        <v>7272</v>
      </c>
      <c r="K1571" t="s">
        <v>72</v>
      </c>
      <c r="M1571" s="32">
        <f>IFERROR(IF($B1571="","",INDEX(所属情報!$E:$E,MATCH($A1571,所属情報!$A:$A,0))),"")</f>
        <v>492234</v>
      </c>
      <c r="N1571" s="175" t="str">
        <f t="shared" si="72"/>
        <v>神崎　貴仁 (4)</v>
      </c>
      <c r="O1571" s="32" t="str">
        <f t="shared" si="73"/>
        <v>ｶﾝｻﾞｷ ﾀｶﾋﾄ</v>
      </c>
      <c r="P1571" s="175" t="str">
        <f t="shared" si="74"/>
        <v>KANZAKI Takahito (02)</v>
      </c>
      <c r="Q1571" s="175" t="str">
        <f>IFERROR(IF($F1571="","",INDEX(リスト!$AL:$AL,MATCH($F1571,リスト!$AK:$AK,0))),"")</f>
        <v>28</v>
      </c>
      <c r="R1571" s="32" t="str">
        <f>IFERROR(IF($K1571="","",INDEX(リスト!$AO:$AO,MATCH($K1571,リスト!$AN:$AN,0))),"")</f>
        <v>JPN</v>
      </c>
      <c r="S1571" s="32" t="str">
        <f>IF($B1571="","",RIGHT($G1571*1000+100+COUNTIF($G$2:$G1571,$G1571),9))</f>
        <v>020302101</v>
      </c>
    </row>
    <row r="1572" spans="1:19" ht="18" customHeight="1" x14ac:dyDescent="0.55000000000000004">
      <c r="A1572" t="s">
        <v>1051</v>
      </c>
      <c r="B1572">
        <v>1571</v>
      </c>
      <c r="C1572" t="s">
        <v>7273</v>
      </c>
      <c r="D1572" t="s">
        <v>7274</v>
      </c>
      <c r="E1572">
        <v>4</v>
      </c>
      <c r="F1572" t="s">
        <v>177</v>
      </c>
      <c r="G1572">
        <v>20010614</v>
      </c>
      <c r="H1572" t="s">
        <v>7275</v>
      </c>
      <c r="I1572" t="s">
        <v>4913</v>
      </c>
      <c r="J1572" t="s">
        <v>7276</v>
      </c>
      <c r="K1572" t="s">
        <v>72</v>
      </c>
      <c r="M1572" s="32">
        <f>IFERROR(IF($B1572="","",INDEX(所属情報!$E:$E,MATCH($A1572,所属情報!$A:$A,0))),"")</f>
        <v>492234</v>
      </c>
      <c r="N1572" s="175" t="str">
        <f t="shared" si="72"/>
        <v>尾田　尚正 (4)</v>
      </c>
      <c r="O1572" s="32" t="str">
        <f t="shared" si="73"/>
        <v>ｵﾀﾞ ﾅｵﾏｻ</v>
      </c>
      <c r="P1572" s="175" t="str">
        <f t="shared" si="74"/>
        <v>ODA Naomasa (01)</v>
      </c>
      <c r="Q1572" s="175" t="str">
        <f>IFERROR(IF($F1572="","",INDEX(リスト!$AL:$AL,MATCH($F1572,リスト!$AK:$AK,0))),"")</f>
        <v>28</v>
      </c>
      <c r="R1572" s="32" t="str">
        <f>IFERROR(IF($K1572="","",INDEX(リスト!$AO:$AO,MATCH($K1572,リスト!$AN:$AN,0))),"")</f>
        <v>JPN</v>
      </c>
      <c r="S1572" s="32" t="str">
        <f>IF($B1572="","",RIGHT($G1572*1000+100+COUNTIF($G$2:$G1572,$G1572),9))</f>
        <v>010614104</v>
      </c>
    </row>
    <row r="1573" spans="1:19" ht="18" customHeight="1" x14ac:dyDescent="0.55000000000000004">
      <c r="A1573" t="s">
        <v>1051</v>
      </c>
      <c r="B1573">
        <v>1572</v>
      </c>
      <c r="C1573" t="s">
        <v>7277</v>
      </c>
      <c r="D1573" t="s">
        <v>7278</v>
      </c>
      <c r="E1573">
        <v>4</v>
      </c>
      <c r="F1573" t="s">
        <v>173</v>
      </c>
      <c r="G1573">
        <v>20011115</v>
      </c>
      <c r="H1573" t="s">
        <v>7279</v>
      </c>
      <c r="I1573" t="s">
        <v>7280</v>
      </c>
      <c r="J1573" t="s">
        <v>7281</v>
      </c>
      <c r="K1573" t="s">
        <v>72</v>
      </c>
      <c r="M1573" s="32">
        <f>IFERROR(IF($B1573="","",INDEX(所属情報!$E:$E,MATCH($A1573,所属情報!$A:$A,0))),"")</f>
        <v>492234</v>
      </c>
      <c r="N1573" s="175" t="str">
        <f t="shared" si="72"/>
        <v>杉野　聖太 (4)</v>
      </c>
      <c r="O1573" s="32" t="str">
        <f t="shared" si="73"/>
        <v>ｽｷﾞﾉ ｾｲﾀ</v>
      </c>
      <c r="P1573" s="175" t="str">
        <f t="shared" si="74"/>
        <v>SUGINO Seita (01)</v>
      </c>
      <c r="Q1573" s="175" t="str">
        <f>IFERROR(IF($F1573="","",INDEX(リスト!$AL:$AL,MATCH($F1573,リスト!$AK:$AK,0))),"")</f>
        <v>27</v>
      </c>
      <c r="R1573" s="32" t="str">
        <f>IFERROR(IF($K1573="","",INDEX(リスト!$AO:$AO,MATCH($K1573,リスト!$AN:$AN,0))),"")</f>
        <v>JPN</v>
      </c>
      <c r="S1573" s="32" t="str">
        <f>IF($B1573="","",RIGHT($G1573*1000+100+COUNTIF($G$2:$G1573,$G1573),9))</f>
        <v>011115102</v>
      </c>
    </row>
    <row r="1574" spans="1:19" ht="18" customHeight="1" x14ac:dyDescent="0.55000000000000004">
      <c r="A1574" t="s">
        <v>1051</v>
      </c>
      <c r="B1574">
        <v>1573</v>
      </c>
      <c r="C1574" t="s">
        <v>7282</v>
      </c>
      <c r="D1574" t="s">
        <v>7283</v>
      </c>
      <c r="E1574">
        <v>4</v>
      </c>
      <c r="F1574" t="s">
        <v>173</v>
      </c>
      <c r="G1574">
        <v>20010414</v>
      </c>
      <c r="H1574" t="s">
        <v>7284</v>
      </c>
      <c r="I1574" t="s">
        <v>7285</v>
      </c>
      <c r="J1574" t="s">
        <v>2862</v>
      </c>
      <c r="K1574" t="s">
        <v>72</v>
      </c>
      <c r="M1574" s="32">
        <f>IFERROR(IF($B1574="","",INDEX(所属情報!$E:$E,MATCH($A1574,所属情報!$A:$A,0))),"")</f>
        <v>492234</v>
      </c>
      <c r="N1574" s="175" t="str">
        <f t="shared" si="72"/>
        <v>松久保　春紀 (4)</v>
      </c>
      <c r="O1574" s="32" t="str">
        <f t="shared" si="73"/>
        <v>ﾏﾂｸﾎﾞ ﾊﾙｷ</v>
      </c>
      <c r="P1574" s="175" t="str">
        <f t="shared" si="74"/>
        <v>MATSUKUBO Haruki (01)</v>
      </c>
      <c r="Q1574" s="175" t="str">
        <f>IFERROR(IF($F1574="","",INDEX(リスト!$AL:$AL,MATCH($F1574,リスト!$AK:$AK,0))),"")</f>
        <v>27</v>
      </c>
      <c r="R1574" s="32" t="str">
        <f>IFERROR(IF($K1574="","",INDEX(リスト!$AO:$AO,MATCH($K1574,リスト!$AN:$AN,0))),"")</f>
        <v>JPN</v>
      </c>
      <c r="S1574" s="32" t="str">
        <f>IF($B1574="","",RIGHT($G1574*1000+100+COUNTIF($G$2:$G1574,$G1574),9))</f>
        <v>010414102</v>
      </c>
    </row>
    <row r="1575" spans="1:19" ht="18" customHeight="1" x14ac:dyDescent="0.55000000000000004">
      <c r="A1575" t="s">
        <v>1051</v>
      </c>
      <c r="B1575">
        <v>1574</v>
      </c>
      <c r="C1575" t="s">
        <v>7286</v>
      </c>
      <c r="D1575" t="s">
        <v>7287</v>
      </c>
      <c r="E1575">
        <v>4</v>
      </c>
      <c r="F1575" t="s">
        <v>177</v>
      </c>
      <c r="G1575">
        <v>20010912</v>
      </c>
      <c r="H1575" t="s">
        <v>7288</v>
      </c>
      <c r="I1575" t="s">
        <v>7289</v>
      </c>
      <c r="J1575" t="s">
        <v>3441</v>
      </c>
      <c r="K1575" t="s">
        <v>72</v>
      </c>
      <c r="M1575" s="32">
        <f>IFERROR(IF($B1575="","",INDEX(所属情報!$E:$E,MATCH($A1575,所属情報!$A:$A,0))),"")</f>
        <v>492234</v>
      </c>
      <c r="N1575" s="175" t="str">
        <f t="shared" si="72"/>
        <v>結城　克海 (4)</v>
      </c>
      <c r="O1575" s="32" t="str">
        <f t="shared" si="73"/>
        <v>ﾕｳｷ ｶﾂﾐ</v>
      </c>
      <c r="P1575" s="175" t="str">
        <f t="shared" si="74"/>
        <v>YUKI Katsumi (01)</v>
      </c>
      <c r="Q1575" s="175" t="str">
        <f>IFERROR(IF($F1575="","",INDEX(リスト!$AL:$AL,MATCH($F1575,リスト!$AK:$AK,0))),"")</f>
        <v>28</v>
      </c>
      <c r="R1575" s="32" t="str">
        <f>IFERROR(IF($K1575="","",INDEX(リスト!$AO:$AO,MATCH($K1575,リスト!$AN:$AN,0))),"")</f>
        <v>JPN</v>
      </c>
      <c r="S1575" s="32" t="str">
        <f>IF($B1575="","",RIGHT($G1575*1000+100+COUNTIF($G$2:$G1575,$G1575),9))</f>
        <v>010912102</v>
      </c>
    </row>
    <row r="1576" spans="1:19" ht="18" customHeight="1" x14ac:dyDescent="0.55000000000000004">
      <c r="A1576" t="s">
        <v>1051</v>
      </c>
      <c r="B1576">
        <v>1575</v>
      </c>
      <c r="C1576" t="s">
        <v>7290</v>
      </c>
      <c r="D1576" t="s">
        <v>7291</v>
      </c>
      <c r="E1576">
        <v>4</v>
      </c>
      <c r="F1576" t="s">
        <v>177</v>
      </c>
      <c r="G1576">
        <v>20000705</v>
      </c>
      <c r="H1576" t="s">
        <v>7292</v>
      </c>
      <c r="I1576" t="s">
        <v>7293</v>
      </c>
      <c r="J1576" t="s">
        <v>1297</v>
      </c>
      <c r="K1576" t="s">
        <v>72</v>
      </c>
      <c r="M1576" s="32">
        <f>IFERROR(IF($B1576="","",INDEX(所属情報!$E:$E,MATCH($A1576,所属情報!$A:$A,0))),"")</f>
        <v>492234</v>
      </c>
      <c r="N1576" s="175" t="str">
        <f t="shared" si="72"/>
        <v>大平　陸斗 (4)</v>
      </c>
      <c r="O1576" s="32" t="str">
        <f t="shared" si="73"/>
        <v>ｵｵﾋﾗ ﾘｸﾄ</v>
      </c>
      <c r="P1576" s="175" t="str">
        <f t="shared" si="74"/>
        <v>OHIRA Rikuto (00)</v>
      </c>
      <c r="Q1576" s="175" t="str">
        <f>IFERROR(IF($F1576="","",INDEX(リスト!$AL:$AL,MATCH($F1576,リスト!$AK:$AK,0))),"")</f>
        <v>28</v>
      </c>
      <c r="R1576" s="32" t="str">
        <f>IFERROR(IF($K1576="","",INDEX(リスト!$AO:$AO,MATCH($K1576,リスト!$AN:$AN,0))),"")</f>
        <v>JPN</v>
      </c>
      <c r="S1576" s="32" t="str">
        <f>IF($B1576="","",RIGHT($G1576*1000+100+COUNTIF($G$2:$G1576,$G1576),9))</f>
        <v>000705101</v>
      </c>
    </row>
    <row r="1577" spans="1:19" ht="18" customHeight="1" x14ac:dyDescent="0.55000000000000004">
      <c r="A1577" t="s">
        <v>1051</v>
      </c>
      <c r="B1577">
        <v>1576</v>
      </c>
      <c r="C1577" t="s">
        <v>7294</v>
      </c>
      <c r="D1577" t="s">
        <v>7295</v>
      </c>
      <c r="E1577">
        <v>3</v>
      </c>
      <c r="F1577" t="s">
        <v>177</v>
      </c>
      <c r="G1577">
        <v>20020922</v>
      </c>
      <c r="H1577" t="s">
        <v>7296</v>
      </c>
      <c r="I1577" t="s">
        <v>7297</v>
      </c>
      <c r="J1577" t="s">
        <v>1400</v>
      </c>
      <c r="K1577" t="s">
        <v>72</v>
      </c>
      <c r="M1577" s="32">
        <f>IFERROR(IF($B1577="","",INDEX(所属情報!$E:$E,MATCH($A1577,所属情報!$A:$A,0))),"")</f>
        <v>492234</v>
      </c>
      <c r="N1577" s="175" t="str">
        <f t="shared" si="72"/>
        <v>猿渡　善斗 (3)</v>
      </c>
      <c r="O1577" s="32" t="str">
        <f t="shared" si="73"/>
        <v>ｻﾙﾜﾀﾘ ﾖｼﾄ</v>
      </c>
      <c r="P1577" s="175" t="str">
        <f t="shared" si="74"/>
        <v>SARUWATARI Yoshito (02)</v>
      </c>
      <c r="Q1577" s="175" t="str">
        <f>IFERROR(IF($F1577="","",INDEX(リスト!$AL:$AL,MATCH($F1577,リスト!$AK:$AK,0))),"")</f>
        <v>28</v>
      </c>
      <c r="R1577" s="32" t="str">
        <f>IFERROR(IF($K1577="","",INDEX(リスト!$AO:$AO,MATCH($K1577,リスト!$AN:$AN,0))),"")</f>
        <v>JPN</v>
      </c>
      <c r="S1577" s="32" t="str">
        <f>IF($B1577="","",RIGHT($G1577*1000+100+COUNTIF($G$2:$G1577,$G1577),9))</f>
        <v>020922102</v>
      </c>
    </row>
    <row r="1578" spans="1:19" ht="18" customHeight="1" x14ac:dyDescent="0.55000000000000004">
      <c r="A1578" t="s">
        <v>1051</v>
      </c>
      <c r="B1578">
        <v>1577</v>
      </c>
      <c r="C1578" t="s">
        <v>7298</v>
      </c>
      <c r="D1578" t="s">
        <v>7299</v>
      </c>
      <c r="E1578">
        <v>3</v>
      </c>
      <c r="F1578" t="s">
        <v>177</v>
      </c>
      <c r="G1578">
        <v>20030328</v>
      </c>
      <c r="H1578" t="s">
        <v>7300</v>
      </c>
      <c r="I1578" t="s">
        <v>7301</v>
      </c>
      <c r="J1578" t="s">
        <v>1168</v>
      </c>
      <c r="K1578" t="s">
        <v>72</v>
      </c>
      <c r="M1578" s="32">
        <f>IFERROR(IF($B1578="","",INDEX(所属情報!$E:$E,MATCH($A1578,所属情報!$A:$A,0))),"")</f>
        <v>492234</v>
      </c>
      <c r="N1578" s="175" t="str">
        <f t="shared" si="72"/>
        <v>衣笠　拓実 (3)</v>
      </c>
      <c r="O1578" s="32" t="str">
        <f t="shared" si="73"/>
        <v>ｷﾇｶﾞｻ ﾀｸﾐ</v>
      </c>
      <c r="P1578" s="175" t="str">
        <f t="shared" si="74"/>
        <v>KINUGASA Takumi (03)</v>
      </c>
      <c r="Q1578" s="175" t="str">
        <f>IFERROR(IF($F1578="","",INDEX(リスト!$AL:$AL,MATCH($F1578,リスト!$AK:$AK,0))),"")</f>
        <v>28</v>
      </c>
      <c r="R1578" s="32" t="str">
        <f>IFERROR(IF($K1578="","",INDEX(リスト!$AO:$AO,MATCH($K1578,リスト!$AN:$AN,0))),"")</f>
        <v>JPN</v>
      </c>
      <c r="S1578" s="32" t="str">
        <f>IF($B1578="","",RIGHT($G1578*1000+100+COUNTIF($G$2:$G1578,$G1578),9))</f>
        <v>030328102</v>
      </c>
    </row>
    <row r="1579" spans="1:19" ht="18" customHeight="1" x14ac:dyDescent="0.55000000000000004">
      <c r="A1579" t="s">
        <v>1051</v>
      </c>
      <c r="B1579">
        <v>1578</v>
      </c>
      <c r="C1579" t="s">
        <v>7302</v>
      </c>
      <c r="D1579" t="s">
        <v>7303</v>
      </c>
      <c r="E1579">
        <v>3</v>
      </c>
      <c r="F1579" t="s">
        <v>177</v>
      </c>
      <c r="G1579">
        <v>20021002</v>
      </c>
      <c r="H1579" t="s">
        <v>7304</v>
      </c>
      <c r="I1579" t="s">
        <v>7305</v>
      </c>
      <c r="J1579" t="s">
        <v>1485</v>
      </c>
      <c r="K1579" t="s">
        <v>72</v>
      </c>
      <c r="M1579" s="32">
        <f>IFERROR(IF($B1579="","",INDEX(所属情報!$E:$E,MATCH($A1579,所属情報!$A:$A,0))),"")</f>
        <v>492234</v>
      </c>
      <c r="N1579" s="175" t="str">
        <f t="shared" si="72"/>
        <v>阪崎　祐太 (3)</v>
      </c>
      <c r="O1579" s="32" t="str">
        <f t="shared" si="73"/>
        <v>ｻｶｻﾞｷ ﾕｳﾀ</v>
      </c>
      <c r="P1579" s="175" t="str">
        <f t="shared" si="74"/>
        <v>SAKAZAKI Yuta (02)</v>
      </c>
      <c r="Q1579" s="175" t="str">
        <f>IFERROR(IF($F1579="","",INDEX(リスト!$AL:$AL,MATCH($F1579,リスト!$AK:$AK,0))),"")</f>
        <v>28</v>
      </c>
      <c r="R1579" s="32" t="str">
        <f>IFERROR(IF($K1579="","",INDEX(リスト!$AO:$AO,MATCH($K1579,リスト!$AN:$AN,0))),"")</f>
        <v>JPN</v>
      </c>
      <c r="S1579" s="32" t="str">
        <f>IF($B1579="","",RIGHT($G1579*1000+100+COUNTIF($G$2:$G1579,$G1579),9))</f>
        <v>021002103</v>
      </c>
    </row>
    <row r="1580" spans="1:19" ht="18" customHeight="1" x14ac:dyDescent="0.55000000000000004">
      <c r="A1580" t="s">
        <v>1051</v>
      </c>
      <c r="B1580">
        <v>1579</v>
      </c>
      <c r="C1580" t="s">
        <v>7306</v>
      </c>
      <c r="D1580" t="s">
        <v>7307</v>
      </c>
      <c r="E1580">
        <v>3</v>
      </c>
      <c r="F1580" t="s">
        <v>177</v>
      </c>
      <c r="G1580">
        <v>20021118</v>
      </c>
      <c r="H1580" t="s">
        <v>7308</v>
      </c>
      <c r="I1580" t="s">
        <v>1291</v>
      </c>
      <c r="J1580" t="s">
        <v>1810</v>
      </c>
      <c r="K1580" t="s">
        <v>72</v>
      </c>
      <c r="M1580" s="32">
        <f>IFERROR(IF($B1580="","",INDEX(所属情報!$E:$E,MATCH($A1580,所属情報!$A:$A,0))),"")</f>
        <v>492234</v>
      </c>
      <c r="N1580" s="175" t="str">
        <f t="shared" si="72"/>
        <v>児島　翔太 (3)</v>
      </c>
      <c r="O1580" s="32" t="str">
        <f t="shared" si="73"/>
        <v>ｺｼﾞﾏ ｼｮｳﾀ</v>
      </c>
      <c r="P1580" s="175" t="str">
        <f t="shared" si="74"/>
        <v>KOJIMA Shota (02)</v>
      </c>
      <c r="Q1580" s="175" t="str">
        <f>IFERROR(IF($F1580="","",INDEX(リスト!$AL:$AL,MATCH($F1580,リスト!$AK:$AK,0))),"")</f>
        <v>28</v>
      </c>
      <c r="R1580" s="32" t="str">
        <f>IFERROR(IF($K1580="","",INDEX(リスト!$AO:$AO,MATCH($K1580,リスト!$AN:$AN,0))),"")</f>
        <v>JPN</v>
      </c>
      <c r="S1580" s="32" t="str">
        <f>IF($B1580="","",RIGHT($G1580*1000+100+COUNTIF($G$2:$G1580,$G1580),9))</f>
        <v>021118104</v>
      </c>
    </row>
    <row r="1581" spans="1:19" ht="18" customHeight="1" x14ac:dyDescent="0.55000000000000004">
      <c r="A1581" t="s">
        <v>1051</v>
      </c>
      <c r="B1581">
        <v>1580</v>
      </c>
      <c r="C1581" t="s">
        <v>7309</v>
      </c>
      <c r="D1581" t="s">
        <v>7310</v>
      </c>
      <c r="E1581">
        <v>3</v>
      </c>
      <c r="F1581" t="s">
        <v>209</v>
      </c>
      <c r="G1581">
        <v>20020520</v>
      </c>
      <c r="H1581" t="s">
        <v>7311</v>
      </c>
      <c r="I1581" t="s">
        <v>4395</v>
      </c>
      <c r="J1581" t="s">
        <v>1810</v>
      </c>
      <c r="K1581" t="s">
        <v>72</v>
      </c>
      <c r="M1581" s="32">
        <f>IFERROR(IF($B1581="","",INDEX(所属情報!$E:$E,MATCH($A1581,所属情報!$A:$A,0))),"")</f>
        <v>492234</v>
      </c>
      <c r="N1581" s="175" t="str">
        <f t="shared" si="72"/>
        <v>米田　翔太 (3)</v>
      </c>
      <c r="O1581" s="32" t="str">
        <f t="shared" si="73"/>
        <v>ﾖﾈﾀﾞ ｼｮｳﾀ</v>
      </c>
      <c r="P1581" s="175" t="str">
        <f t="shared" si="74"/>
        <v>YONEDA Shota (02)</v>
      </c>
      <c r="Q1581" s="175" t="str">
        <f>IFERROR(IF($F1581="","",INDEX(リスト!$AL:$AL,MATCH($F1581,リスト!$AK:$AK,0))),"")</f>
        <v>36</v>
      </c>
      <c r="R1581" s="32" t="str">
        <f>IFERROR(IF($K1581="","",INDEX(リスト!$AO:$AO,MATCH($K1581,リスト!$AN:$AN,0))),"")</f>
        <v>JPN</v>
      </c>
      <c r="S1581" s="32" t="str">
        <f>IF($B1581="","",RIGHT($G1581*1000+100+COUNTIF($G$2:$G1581,$G1581),9))</f>
        <v>020520102</v>
      </c>
    </row>
    <row r="1582" spans="1:19" ht="18" customHeight="1" x14ac:dyDescent="0.55000000000000004">
      <c r="A1582" t="s">
        <v>1051</v>
      </c>
      <c r="B1582">
        <v>1581</v>
      </c>
      <c r="C1582" t="s">
        <v>7312</v>
      </c>
      <c r="D1582" t="s">
        <v>7313</v>
      </c>
      <c r="E1582">
        <v>3</v>
      </c>
      <c r="F1582" t="s">
        <v>7314</v>
      </c>
      <c r="G1582">
        <v>20021223</v>
      </c>
      <c r="H1582" t="s">
        <v>7315</v>
      </c>
      <c r="I1582" t="s">
        <v>7316</v>
      </c>
      <c r="J1582" t="s">
        <v>1168</v>
      </c>
      <c r="K1582" t="s">
        <v>72</v>
      </c>
      <c r="M1582" s="32">
        <f>IFERROR(IF($B1582="","",INDEX(所属情報!$E:$E,MATCH($A1582,所属情報!$A:$A,0))),"")</f>
        <v>492234</v>
      </c>
      <c r="N1582" s="175" t="str">
        <f t="shared" si="72"/>
        <v>谷尾　匠 (3)</v>
      </c>
      <c r="O1582" s="32" t="str">
        <f t="shared" si="73"/>
        <v>ﾀﾆｵ ﾀｸﾐ</v>
      </c>
      <c r="P1582" s="175" t="str">
        <f t="shared" si="74"/>
        <v>TANIO Takumi (02)</v>
      </c>
      <c r="Q1582" s="175" t="str">
        <f>IFERROR(IF($F1582="","",INDEX(リスト!$AL:$AL,MATCH($F1582,リスト!$AK:$AK,0))),"")</f>
        <v>34</v>
      </c>
      <c r="R1582" s="32" t="str">
        <f>IFERROR(IF($K1582="","",INDEX(リスト!$AO:$AO,MATCH($K1582,リスト!$AN:$AN,0))),"")</f>
        <v>JPN</v>
      </c>
      <c r="S1582" s="32" t="str">
        <f>IF($B1582="","",RIGHT($G1582*1000+100+COUNTIF($G$2:$G1582,$G1582),9))</f>
        <v>021223101</v>
      </c>
    </row>
    <row r="1583" spans="1:19" ht="18" customHeight="1" x14ac:dyDescent="0.55000000000000004">
      <c r="A1583" t="s">
        <v>1051</v>
      </c>
      <c r="B1583">
        <v>1582</v>
      </c>
      <c r="C1583" t="s">
        <v>7317</v>
      </c>
      <c r="D1583" t="s">
        <v>7318</v>
      </c>
      <c r="E1583">
        <v>3</v>
      </c>
      <c r="F1583" t="s">
        <v>177</v>
      </c>
      <c r="G1583">
        <v>20030323</v>
      </c>
      <c r="H1583" t="s">
        <v>7319</v>
      </c>
      <c r="I1583" t="s">
        <v>3340</v>
      </c>
      <c r="J1583" t="s">
        <v>1297</v>
      </c>
      <c r="K1583" t="s">
        <v>72</v>
      </c>
      <c r="M1583" s="32">
        <f>IFERROR(IF($B1583="","",INDEX(所属情報!$E:$E,MATCH($A1583,所属情報!$A:$A,0))),"")</f>
        <v>492234</v>
      </c>
      <c r="N1583" s="175" t="str">
        <f t="shared" si="72"/>
        <v>前田　陸人 (3)</v>
      </c>
      <c r="O1583" s="32" t="str">
        <f t="shared" si="73"/>
        <v>ﾏｴﾀﾞ ﾘｸﾄ</v>
      </c>
      <c r="P1583" s="175" t="str">
        <f t="shared" si="74"/>
        <v>MAEDA Rikuto (03)</v>
      </c>
      <c r="Q1583" s="175" t="str">
        <f>IFERROR(IF($F1583="","",INDEX(リスト!$AL:$AL,MATCH($F1583,リスト!$AK:$AK,0))),"")</f>
        <v>28</v>
      </c>
      <c r="R1583" s="32" t="str">
        <f>IFERROR(IF($K1583="","",INDEX(リスト!$AO:$AO,MATCH($K1583,リスト!$AN:$AN,0))),"")</f>
        <v>JPN</v>
      </c>
      <c r="S1583" s="32" t="str">
        <f>IF($B1583="","",RIGHT($G1583*1000+100+COUNTIF($G$2:$G1583,$G1583),9))</f>
        <v>030323101</v>
      </c>
    </row>
    <row r="1584" spans="1:19" ht="18" customHeight="1" x14ac:dyDescent="0.55000000000000004">
      <c r="A1584" t="s">
        <v>1051</v>
      </c>
      <c r="B1584">
        <v>1583</v>
      </c>
      <c r="C1584" t="s">
        <v>7320</v>
      </c>
      <c r="D1584" t="s">
        <v>7321</v>
      </c>
      <c r="E1584">
        <v>3</v>
      </c>
      <c r="F1584" t="s">
        <v>177</v>
      </c>
      <c r="G1584">
        <v>20010626</v>
      </c>
      <c r="H1584" t="s">
        <v>7322</v>
      </c>
      <c r="I1584" t="s">
        <v>1677</v>
      </c>
      <c r="J1584" t="s">
        <v>1926</v>
      </c>
      <c r="K1584" t="s">
        <v>72</v>
      </c>
      <c r="M1584" s="32">
        <f>IFERROR(IF($B1584="","",INDEX(所属情報!$E:$E,MATCH($A1584,所属情報!$A:$A,0))),"")</f>
        <v>492234</v>
      </c>
      <c r="N1584" s="175" t="str">
        <f t="shared" si="72"/>
        <v>西田　雄哉 (3)</v>
      </c>
      <c r="O1584" s="32" t="str">
        <f t="shared" si="73"/>
        <v>ﾆｼﾀﾞ ﾕｳﾔ</v>
      </c>
      <c r="P1584" s="175" t="str">
        <f t="shared" si="74"/>
        <v>NISHIDA Yuya (01)</v>
      </c>
      <c r="Q1584" s="175" t="str">
        <f>IFERROR(IF($F1584="","",INDEX(リスト!$AL:$AL,MATCH($F1584,リスト!$AK:$AK,0))),"")</f>
        <v>28</v>
      </c>
      <c r="R1584" s="32" t="str">
        <f>IFERROR(IF($K1584="","",INDEX(リスト!$AO:$AO,MATCH($K1584,リスト!$AN:$AN,0))),"")</f>
        <v>JPN</v>
      </c>
      <c r="S1584" s="32" t="str">
        <f>IF($B1584="","",RIGHT($G1584*1000+100+COUNTIF($G$2:$G1584,$G1584),9))</f>
        <v>010626101</v>
      </c>
    </row>
    <row r="1585" spans="1:19" ht="18" customHeight="1" x14ac:dyDescent="0.55000000000000004">
      <c r="A1585" t="s">
        <v>1051</v>
      </c>
      <c r="B1585">
        <v>1584</v>
      </c>
      <c r="C1585" t="s">
        <v>7323</v>
      </c>
      <c r="D1585" t="s">
        <v>7324</v>
      </c>
      <c r="E1585">
        <v>3</v>
      </c>
      <c r="F1585" t="s">
        <v>177</v>
      </c>
      <c r="G1585">
        <v>20021214</v>
      </c>
      <c r="H1585" t="s">
        <v>7325</v>
      </c>
      <c r="I1585" t="s">
        <v>7326</v>
      </c>
      <c r="J1585" t="s">
        <v>7327</v>
      </c>
      <c r="K1585" t="s">
        <v>72</v>
      </c>
      <c r="M1585" s="32">
        <f>IFERROR(IF($B1585="","",INDEX(所属情報!$E:$E,MATCH($A1585,所属情報!$A:$A,0))),"")</f>
        <v>492234</v>
      </c>
      <c r="N1585" s="175" t="str">
        <f t="shared" si="72"/>
        <v>時枝　結一 (3)</v>
      </c>
      <c r="O1585" s="32" t="str">
        <f t="shared" si="73"/>
        <v>ﾄｷｴﾀﾞ ﾕｲ</v>
      </c>
      <c r="P1585" s="175" t="str">
        <f t="shared" si="74"/>
        <v>TOKIEDA Yui (02)</v>
      </c>
      <c r="Q1585" s="175" t="str">
        <f>IFERROR(IF($F1585="","",INDEX(リスト!$AL:$AL,MATCH($F1585,リスト!$AK:$AK,0))),"")</f>
        <v>28</v>
      </c>
      <c r="R1585" s="32" t="str">
        <f>IFERROR(IF($K1585="","",INDEX(リスト!$AO:$AO,MATCH($K1585,リスト!$AN:$AN,0))),"")</f>
        <v>JPN</v>
      </c>
      <c r="S1585" s="32" t="str">
        <f>IF($B1585="","",RIGHT($G1585*1000+100+COUNTIF($G$2:$G1585,$G1585),9))</f>
        <v>021214101</v>
      </c>
    </row>
    <row r="1586" spans="1:19" ht="18" customHeight="1" x14ac:dyDescent="0.55000000000000004">
      <c r="A1586" t="s">
        <v>1051</v>
      </c>
      <c r="B1586">
        <v>1585</v>
      </c>
      <c r="C1586" t="s">
        <v>7328</v>
      </c>
      <c r="D1586" t="s">
        <v>7329</v>
      </c>
      <c r="E1586">
        <v>3</v>
      </c>
      <c r="F1586" t="s">
        <v>177</v>
      </c>
      <c r="G1586">
        <v>20020612</v>
      </c>
      <c r="H1586" t="s">
        <v>7330</v>
      </c>
      <c r="I1586" t="s">
        <v>7331</v>
      </c>
      <c r="J1586" t="s">
        <v>3404</v>
      </c>
      <c r="K1586" t="s">
        <v>72</v>
      </c>
      <c r="M1586" s="32">
        <f>IFERROR(IF($B1586="","",INDEX(所属情報!$E:$E,MATCH($A1586,所属情報!$A:$A,0))),"")</f>
        <v>492234</v>
      </c>
      <c r="N1586" s="175" t="str">
        <f t="shared" si="72"/>
        <v>中田　誠之 (3)</v>
      </c>
      <c r="O1586" s="32" t="str">
        <f t="shared" si="73"/>
        <v>ﾅｶﾀﾞ ﾏｻﾕｷ</v>
      </c>
      <c r="P1586" s="175" t="str">
        <f t="shared" si="74"/>
        <v>NAKADA Masayuki (02)</v>
      </c>
      <c r="Q1586" s="175" t="str">
        <f>IFERROR(IF($F1586="","",INDEX(リスト!$AL:$AL,MATCH($F1586,リスト!$AK:$AK,0))),"")</f>
        <v>28</v>
      </c>
      <c r="R1586" s="32" t="str">
        <f>IFERROR(IF($K1586="","",INDEX(リスト!$AO:$AO,MATCH($K1586,リスト!$AN:$AN,0))),"")</f>
        <v>JPN</v>
      </c>
      <c r="S1586" s="32" t="str">
        <f>IF($B1586="","",RIGHT($G1586*1000+100+COUNTIF($G$2:$G1586,$G1586),9))</f>
        <v>020612102</v>
      </c>
    </row>
    <row r="1587" spans="1:19" ht="18" customHeight="1" x14ac:dyDescent="0.55000000000000004">
      <c r="A1587" t="s">
        <v>1051</v>
      </c>
      <c r="B1587">
        <v>1586</v>
      </c>
      <c r="C1587" t="s">
        <v>7332</v>
      </c>
      <c r="D1587" t="s">
        <v>7333</v>
      </c>
      <c r="E1587">
        <v>3</v>
      </c>
      <c r="F1587" t="s">
        <v>177</v>
      </c>
      <c r="G1587">
        <v>20021103</v>
      </c>
      <c r="H1587" t="s">
        <v>7334</v>
      </c>
      <c r="I1587" t="s">
        <v>7335</v>
      </c>
      <c r="J1587" t="s">
        <v>5617</v>
      </c>
      <c r="K1587" t="s">
        <v>72</v>
      </c>
      <c r="M1587" s="32">
        <f>IFERROR(IF($B1587="","",INDEX(所属情報!$E:$E,MATCH($A1587,所属情報!$A:$A,0))),"")</f>
        <v>492234</v>
      </c>
      <c r="N1587" s="175" t="str">
        <f t="shared" si="72"/>
        <v>槇尾　哉利 (3)</v>
      </c>
      <c r="O1587" s="32" t="str">
        <f t="shared" si="73"/>
        <v>ﾏｷｵ ｶﾅﾄ</v>
      </c>
      <c r="P1587" s="175" t="str">
        <f t="shared" si="74"/>
        <v>MAKIO Kanato (02)</v>
      </c>
      <c r="Q1587" s="175" t="str">
        <f>IFERROR(IF($F1587="","",INDEX(リスト!$AL:$AL,MATCH($F1587,リスト!$AK:$AK,0))),"")</f>
        <v>28</v>
      </c>
      <c r="R1587" s="32" t="str">
        <f>IFERROR(IF($K1587="","",INDEX(リスト!$AO:$AO,MATCH($K1587,リスト!$AN:$AN,0))),"")</f>
        <v>JPN</v>
      </c>
      <c r="S1587" s="32" t="str">
        <f>IF($B1587="","",RIGHT($G1587*1000+100+COUNTIF($G$2:$G1587,$G1587),9))</f>
        <v>021103102</v>
      </c>
    </row>
    <row r="1588" spans="1:19" ht="18" customHeight="1" x14ac:dyDescent="0.55000000000000004">
      <c r="A1588" t="s">
        <v>1051</v>
      </c>
      <c r="B1588">
        <v>1587</v>
      </c>
      <c r="C1588" t="s">
        <v>7336</v>
      </c>
      <c r="D1588" t="s">
        <v>7337</v>
      </c>
      <c r="E1588">
        <v>3</v>
      </c>
      <c r="F1588" t="s">
        <v>177</v>
      </c>
      <c r="G1588">
        <v>20021203</v>
      </c>
      <c r="H1588" t="s">
        <v>7338</v>
      </c>
      <c r="I1588" t="s">
        <v>7339</v>
      </c>
      <c r="J1588" t="s">
        <v>6056</v>
      </c>
      <c r="K1588" t="s">
        <v>72</v>
      </c>
      <c r="M1588" s="32">
        <f>IFERROR(IF($B1588="","",INDEX(所属情報!$E:$E,MATCH($A1588,所属情報!$A:$A,0))),"")</f>
        <v>492234</v>
      </c>
      <c r="N1588" s="175" t="str">
        <f t="shared" si="72"/>
        <v>奥井　克紀 (3)</v>
      </c>
      <c r="O1588" s="32" t="str">
        <f t="shared" si="73"/>
        <v>ｵｸｲ ｶﾂｷ</v>
      </c>
      <c r="P1588" s="175" t="str">
        <f t="shared" si="74"/>
        <v>OKUI Katsuki (02)</v>
      </c>
      <c r="Q1588" s="175" t="str">
        <f>IFERROR(IF($F1588="","",INDEX(リスト!$AL:$AL,MATCH($F1588,リスト!$AK:$AK,0))),"")</f>
        <v>28</v>
      </c>
      <c r="R1588" s="32" t="str">
        <f>IFERROR(IF($K1588="","",INDEX(リスト!$AO:$AO,MATCH($K1588,リスト!$AN:$AN,0))),"")</f>
        <v>JPN</v>
      </c>
      <c r="S1588" s="32" t="str">
        <f>IF($B1588="","",RIGHT($G1588*1000+100+COUNTIF($G$2:$G1588,$G1588),9))</f>
        <v>021203103</v>
      </c>
    </row>
    <row r="1589" spans="1:19" ht="18" customHeight="1" x14ac:dyDescent="0.55000000000000004">
      <c r="A1589" t="s">
        <v>1051</v>
      </c>
      <c r="B1589">
        <v>1588</v>
      </c>
      <c r="C1589" t="s">
        <v>7340</v>
      </c>
      <c r="D1589" t="s">
        <v>7341</v>
      </c>
      <c r="E1589">
        <v>4</v>
      </c>
      <c r="F1589" t="s">
        <v>177</v>
      </c>
      <c r="G1589">
        <v>20000914</v>
      </c>
      <c r="H1589" t="s">
        <v>7342</v>
      </c>
      <c r="I1589" t="s">
        <v>4278</v>
      </c>
      <c r="J1589" t="s">
        <v>2080</v>
      </c>
      <c r="K1589" t="s">
        <v>72</v>
      </c>
      <c r="M1589" s="32">
        <f>IFERROR(IF($B1589="","",INDEX(所属情報!$E:$E,MATCH($A1589,所属情報!$A:$A,0))),"")</f>
        <v>492234</v>
      </c>
      <c r="N1589" s="175" t="str">
        <f t="shared" si="72"/>
        <v>三原　大輝 (4)</v>
      </c>
      <c r="O1589" s="32" t="str">
        <f t="shared" si="73"/>
        <v>ﾐﾊﾗ ﾀﾞｲｷ</v>
      </c>
      <c r="P1589" s="175" t="str">
        <f t="shared" si="74"/>
        <v>MIHARA Daiki (00)</v>
      </c>
      <c r="Q1589" s="175" t="str">
        <f>IFERROR(IF($F1589="","",INDEX(リスト!$AL:$AL,MATCH($F1589,リスト!$AK:$AK,0))),"")</f>
        <v>28</v>
      </c>
      <c r="R1589" s="32" t="str">
        <f>IFERROR(IF($K1589="","",INDEX(リスト!$AO:$AO,MATCH($K1589,リスト!$AN:$AN,0))),"")</f>
        <v>JPN</v>
      </c>
      <c r="S1589" s="32" t="str">
        <f>IF($B1589="","",RIGHT($G1589*1000+100+COUNTIF($G$2:$G1589,$G1589),9))</f>
        <v>000914101</v>
      </c>
    </row>
    <row r="1590" spans="1:19" ht="18" customHeight="1" x14ac:dyDescent="0.55000000000000004">
      <c r="A1590" t="s">
        <v>1051</v>
      </c>
      <c r="B1590">
        <v>1589</v>
      </c>
      <c r="C1590" t="s">
        <v>7343</v>
      </c>
      <c r="D1590" t="s">
        <v>7344</v>
      </c>
      <c r="E1590">
        <v>3</v>
      </c>
      <c r="F1590" t="s">
        <v>177</v>
      </c>
      <c r="G1590">
        <v>20020525</v>
      </c>
      <c r="H1590" t="s">
        <v>7345</v>
      </c>
      <c r="I1590" t="s">
        <v>1237</v>
      </c>
      <c r="J1590" t="s">
        <v>1223</v>
      </c>
      <c r="K1590" t="s">
        <v>72</v>
      </c>
      <c r="M1590" s="32">
        <f>IFERROR(IF($B1590="","",INDEX(所属情報!$E:$E,MATCH($A1590,所属情報!$A:$A,0))),"")</f>
        <v>492234</v>
      </c>
      <c r="N1590" s="175" t="str">
        <f t="shared" si="72"/>
        <v>小林　優輝 (3)</v>
      </c>
      <c r="O1590" s="32" t="str">
        <f t="shared" si="73"/>
        <v>ｺﾊﾞﾔｼ ﾕｳｷ</v>
      </c>
      <c r="P1590" s="175" t="str">
        <f t="shared" si="74"/>
        <v>KOBAYASHI Yuki (02)</v>
      </c>
      <c r="Q1590" s="175" t="str">
        <f>IFERROR(IF($F1590="","",INDEX(リスト!$AL:$AL,MATCH($F1590,リスト!$AK:$AK,0))),"")</f>
        <v>28</v>
      </c>
      <c r="R1590" s="32" t="str">
        <f>IFERROR(IF($K1590="","",INDEX(リスト!$AO:$AO,MATCH($K1590,リスト!$AN:$AN,0))),"")</f>
        <v>JPN</v>
      </c>
      <c r="S1590" s="32" t="str">
        <f>IF($B1590="","",RIGHT($G1590*1000+100+COUNTIF($G$2:$G1590,$G1590),9))</f>
        <v>020525102</v>
      </c>
    </row>
    <row r="1591" spans="1:19" ht="18" customHeight="1" x14ac:dyDescent="0.55000000000000004">
      <c r="A1591" t="s">
        <v>1051</v>
      </c>
      <c r="B1591">
        <v>1590</v>
      </c>
      <c r="C1591" t="s">
        <v>7346</v>
      </c>
      <c r="D1591" t="s">
        <v>7347</v>
      </c>
      <c r="E1591">
        <v>2</v>
      </c>
      <c r="F1591" t="s">
        <v>173</v>
      </c>
      <c r="G1591">
        <v>20030615</v>
      </c>
      <c r="H1591" t="s">
        <v>7348</v>
      </c>
      <c r="I1591" t="s">
        <v>1409</v>
      </c>
      <c r="J1591" t="s">
        <v>7349</v>
      </c>
      <c r="K1591" t="s">
        <v>72</v>
      </c>
      <c r="M1591" s="32">
        <f>IFERROR(IF($B1591="","",INDEX(所属情報!$E:$E,MATCH($A1591,所属情報!$A:$A,0))),"")</f>
        <v>492234</v>
      </c>
      <c r="N1591" s="175" t="str">
        <f t="shared" si="72"/>
        <v>松本　力丸 (2)</v>
      </c>
      <c r="O1591" s="32" t="str">
        <f t="shared" si="73"/>
        <v>ﾏﾂﾓﾄ ﾘｷﾏﾙ</v>
      </c>
      <c r="P1591" s="175" t="str">
        <f t="shared" si="74"/>
        <v>MATSUMOTO Rikimaru (03)</v>
      </c>
      <c r="Q1591" s="175" t="str">
        <f>IFERROR(IF($F1591="","",INDEX(リスト!$AL:$AL,MATCH($F1591,リスト!$AK:$AK,0))),"")</f>
        <v>27</v>
      </c>
      <c r="R1591" s="32" t="str">
        <f>IFERROR(IF($K1591="","",INDEX(リスト!$AO:$AO,MATCH($K1591,リスト!$AN:$AN,0))),"")</f>
        <v>JPN</v>
      </c>
      <c r="S1591" s="32" t="str">
        <f>IF($B1591="","",RIGHT($G1591*1000+100+COUNTIF($G$2:$G1591,$G1591),9))</f>
        <v>030615103</v>
      </c>
    </row>
    <row r="1592" spans="1:19" ht="18" customHeight="1" x14ac:dyDescent="0.55000000000000004">
      <c r="A1592" t="s">
        <v>1051</v>
      </c>
      <c r="B1592">
        <v>1591</v>
      </c>
      <c r="C1592" t="s">
        <v>7350</v>
      </c>
      <c r="D1592" t="s">
        <v>7351</v>
      </c>
      <c r="E1592">
        <v>2</v>
      </c>
      <c r="F1592" t="s">
        <v>177</v>
      </c>
      <c r="G1592">
        <v>20030410</v>
      </c>
      <c r="H1592" t="s">
        <v>7352</v>
      </c>
      <c r="I1592" t="s">
        <v>7353</v>
      </c>
      <c r="J1592" t="s">
        <v>1287</v>
      </c>
      <c r="K1592" t="s">
        <v>72</v>
      </c>
      <c r="M1592" s="32">
        <f>IFERROR(IF($B1592="","",INDEX(所属情報!$E:$E,MATCH($A1592,所属情報!$A:$A,0))),"")</f>
        <v>492234</v>
      </c>
      <c r="N1592" s="175" t="str">
        <f t="shared" si="72"/>
        <v>大國　拓人 (2)</v>
      </c>
      <c r="O1592" s="32" t="str">
        <f t="shared" si="73"/>
        <v>ｵｵｸﾆ ﾀｸﾄ</v>
      </c>
      <c r="P1592" s="175" t="str">
        <f t="shared" si="74"/>
        <v>OKUNI Takuto (03)</v>
      </c>
      <c r="Q1592" s="175" t="str">
        <f>IFERROR(IF($F1592="","",INDEX(リスト!$AL:$AL,MATCH($F1592,リスト!$AK:$AK,0))),"")</f>
        <v>28</v>
      </c>
      <c r="R1592" s="32" t="str">
        <f>IFERROR(IF($K1592="","",INDEX(リスト!$AO:$AO,MATCH($K1592,リスト!$AN:$AN,0))),"")</f>
        <v>JPN</v>
      </c>
      <c r="S1592" s="32" t="str">
        <f>IF($B1592="","",RIGHT($G1592*1000+100+COUNTIF($G$2:$G1592,$G1592),9))</f>
        <v>030410103</v>
      </c>
    </row>
    <row r="1593" spans="1:19" ht="18" customHeight="1" x14ac:dyDescent="0.55000000000000004">
      <c r="A1593" t="s">
        <v>1051</v>
      </c>
      <c r="B1593">
        <v>1592</v>
      </c>
      <c r="C1593" t="s">
        <v>7354</v>
      </c>
      <c r="D1593" t="s">
        <v>7355</v>
      </c>
      <c r="E1593">
        <v>2</v>
      </c>
      <c r="F1593" t="s">
        <v>173</v>
      </c>
      <c r="G1593">
        <v>20040302</v>
      </c>
      <c r="H1593" t="s">
        <v>7356</v>
      </c>
      <c r="I1593" t="s">
        <v>1311</v>
      </c>
      <c r="J1593" t="s">
        <v>3094</v>
      </c>
      <c r="K1593" t="s">
        <v>72</v>
      </c>
      <c r="M1593" s="32">
        <f>IFERROR(IF($B1593="","",INDEX(所属情報!$E:$E,MATCH($A1593,所属情報!$A:$A,0))),"")</f>
        <v>492234</v>
      </c>
      <c r="N1593" s="175" t="str">
        <f t="shared" si="72"/>
        <v>竹内　蓮 (2)</v>
      </c>
      <c r="O1593" s="32" t="str">
        <f t="shared" si="73"/>
        <v>ﾀｹｳﾁ ﾚﾝ</v>
      </c>
      <c r="P1593" s="175" t="str">
        <f t="shared" si="74"/>
        <v>TAKEUCHI Ren (04)</v>
      </c>
      <c r="Q1593" s="175" t="str">
        <f>IFERROR(IF($F1593="","",INDEX(リスト!$AL:$AL,MATCH($F1593,リスト!$AK:$AK,0))),"")</f>
        <v>27</v>
      </c>
      <c r="R1593" s="32" t="str">
        <f>IFERROR(IF($K1593="","",INDEX(リスト!$AO:$AO,MATCH($K1593,リスト!$AN:$AN,0))),"")</f>
        <v>JPN</v>
      </c>
      <c r="S1593" s="32" t="str">
        <f>IF($B1593="","",RIGHT($G1593*1000+100+COUNTIF($G$2:$G1593,$G1593),9))</f>
        <v>040302103</v>
      </c>
    </row>
    <row r="1594" spans="1:19" ht="18" customHeight="1" x14ac:dyDescent="0.55000000000000004">
      <c r="A1594" t="s">
        <v>1051</v>
      </c>
      <c r="B1594">
        <v>1593</v>
      </c>
      <c r="C1594" t="s">
        <v>7357</v>
      </c>
      <c r="D1594" t="s">
        <v>7358</v>
      </c>
      <c r="E1594">
        <v>2</v>
      </c>
      <c r="F1594" t="s">
        <v>173</v>
      </c>
      <c r="G1594">
        <v>20030629</v>
      </c>
      <c r="H1594" t="s">
        <v>7359</v>
      </c>
      <c r="I1594" t="s">
        <v>5735</v>
      </c>
      <c r="J1594" t="s">
        <v>1853</v>
      </c>
      <c r="K1594" t="s">
        <v>72</v>
      </c>
      <c r="M1594" s="32">
        <f>IFERROR(IF($B1594="","",INDEX(所属情報!$E:$E,MATCH($A1594,所属情報!$A:$A,0))),"")</f>
        <v>492234</v>
      </c>
      <c r="N1594" s="175" t="str">
        <f t="shared" si="72"/>
        <v>浅田　晃季 (2)</v>
      </c>
      <c r="O1594" s="32" t="str">
        <f t="shared" si="73"/>
        <v>ｱｻﾀﾞ ｺｳｷ</v>
      </c>
      <c r="P1594" s="175" t="str">
        <f t="shared" si="74"/>
        <v>ASADA Koki (03)</v>
      </c>
      <c r="Q1594" s="175" t="str">
        <f>IFERROR(IF($F1594="","",INDEX(リスト!$AL:$AL,MATCH($F1594,リスト!$AK:$AK,0))),"")</f>
        <v>27</v>
      </c>
      <c r="R1594" s="32" t="str">
        <f>IFERROR(IF($K1594="","",INDEX(リスト!$AO:$AO,MATCH($K1594,リスト!$AN:$AN,0))),"")</f>
        <v>JPN</v>
      </c>
      <c r="S1594" s="32" t="str">
        <f>IF($B1594="","",RIGHT($G1594*1000+100+COUNTIF($G$2:$G1594,$G1594),9))</f>
        <v>030629102</v>
      </c>
    </row>
    <row r="1595" spans="1:19" ht="18" customHeight="1" x14ac:dyDescent="0.55000000000000004">
      <c r="A1595" t="s">
        <v>1051</v>
      </c>
      <c r="B1595">
        <v>1594</v>
      </c>
      <c r="C1595" t="s">
        <v>7360</v>
      </c>
      <c r="D1595" t="s">
        <v>7361</v>
      </c>
      <c r="E1595">
        <v>2</v>
      </c>
      <c r="F1595" t="s">
        <v>177</v>
      </c>
      <c r="G1595">
        <v>20040126</v>
      </c>
      <c r="H1595" t="s">
        <v>7362</v>
      </c>
      <c r="I1595" t="s">
        <v>7363</v>
      </c>
      <c r="J1595" t="s">
        <v>7364</v>
      </c>
      <c r="K1595" t="s">
        <v>72</v>
      </c>
      <c r="M1595" s="32">
        <f>IFERROR(IF($B1595="","",INDEX(所属情報!$E:$E,MATCH($A1595,所属情報!$A:$A,0))),"")</f>
        <v>492234</v>
      </c>
      <c r="N1595" s="175" t="str">
        <f t="shared" si="72"/>
        <v>姫田　瑛斗 (2)</v>
      </c>
      <c r="O1595" s="32" t="str">
        <f t="shared" si="73"/>
        <v>ﾋﾒﾀﾞ ｴｲﾄ</v>
      </c>
      <c r="P1595" s="175" t="str">
        <f t="shared" si="74"/>
        <v>HIMEDA Eito (04)</v>
      </c>
      <c r="Q1595" s="175" t="str">
        <f>IFERROR(IF($F1595="","",INDEX(リスト!$AL:$AL,MATCH($F1595,リスト!$AK:$AK,0))),"")</f>
        <v>28</v>
      </c>
      <c r="R1595" s="32" t="str">
        <f>IFERROR(IF($K1595="","",INDEX(リスト!$AO:$AO,MATCH($K1595,リスト!$AN:$AN,0))),"")</f>
        <v>JPN</v>
      </c>
      <c r="S1595" s="32" t="str">
        <f>IF($B1595="","",RIGHT($G1595*1000+100+COUNTIF($G$2:$G1595,$G1595),9))</f>
        <v>040126101</v>
      </c>
    </row>
    <row r="1596" spans="1:19" ht="18" customHeight="1" x14ac:dyDescent="0.55000000000000004">
      <c r="A1596" t="s">
        <v>1051</v>
      </c>
      <c r="B1596">
        <v>1595</v>
      </c>
      <c r="C1596" t="s">
        <v>7365</v>
      </c>
      <c r="D1596" t="s">
        <v>7366</v>
      </c>
      <c r="E1596">
        <v>1</v>
      </c>
      <c r="F1596" t="s">
        <v>177</v>
      </c>
      <c r="G1596">
        <v>20040427</v>
      </c>
      <c r="H1596" t="s">
        <v>7367</v>
      </c>
      <c r="I1596" t="s">
        <v>1389</v>
      </c>
      <c r="J1596" t="s">
        <v>7368</v>
      </c>
      <c r="K1596" t="s">
        <v>72</v>
      </c>
      <c r="M1596" s="32">
        <f>IFERROR(IF($B1596="","",INDEX(所属情報!$E:$E,MATCH($A1596,所属情報!$A:$A,0))),"")</f>
        <v>492234</v>
      </c>
      <c r="N1596" s="175" t="str">
        <f t="shared" si="72"/>
        <v>中尾　恭吾 (1)</v>
      </c>
      <c r="O1596" s="32" t="str">
        <f t="shared" si="73"/>
        <v>ﾅｶｵ ｷｮｳｺﾞ</v>
      </c>
      <c r="P1596" s="175" t="str">
        <f t="shared" si="74"/>
        <v>NAKAO Kyogo (04)</v>
      </c>
      <c r="Q1596" s="175" t="str">
        <f>IFERROR(IF($F1596="","",INDEX(リスト!$AL:$AL,MATCH($F1596,リスト!$AK:$AK,0))),"")</f>
        <v>28</v>
      </c>
      <c r="R1596" s="32" t="str">
        <f>IFERROR(IF($K1596="","",INDEX(リスト!$AO:$AO,MATCH($K1596,リスト!$AN:$AN,0))),"")</f>
        <v>JPN</v>
      </c>
      <c r="S1596" s="32" t="str">
        <f>IF($B1596="","",RIGHT($G1596*1000+100+COUNTIF($G$2:$G1596,$G1596),9))</f>
        <v>040427101</v>
      </c>
    </row>
    <row r="1597" spans="1:19" ht="18" customHeight="1" x14ac:dyDescent="0.55000000000000004">
      <c r="A1597" t="s">
        <v>1051</v>
      </c>
      <c r="B1597">
        <v>1596</v>
      </c>
      <c r="C1597" t="s">
        <v>7369</v>
      </c>
      <c r="D1597" t="s">
        <v>7370</v>
      </c>
      <c r="E1597">
        <v>1</v>
      </c>
      <c r="F1597" t="s">
        <v>177</v>
      </c>
      <c r="G1597">
        <v>20041025</v>
      </c>
      <c r="H1597" t="s">
        <v>7371</v>
      </c>
      <c r="I1597" t="s">
        <v>7372</v>
      </c>
      <c r="J1597" t="s">
        <v>7373</v>
      </c>
      <c r="K1597" t="s">
        <v>72</v>
      </c>
      <c r="M1597" s="32">
        <f>IFERROR(IF($B1597="","",INDEX(所属情報!$E:$E,MATCH($A1597,所属情報!$A:$A,0))),"")</f>
        <v>492234</v>
      </c>
      <c r="N1597" s="175" t="str">
        <f t="shared" si="72"/>
        <v>相川　翔一郎 (1)</v>
      </c>
      <c r="O1597" s="32" t="str">
        <f t="shared" si="73"/>
        <v>ｱｲｶﾜ ｼｮｳｲﾁﾛｳ</v>
      </c>
      <c r="P1597" s="175" t="str">
        <f t="shared" si="74"/>
        <v>AIKAWA Shoichiro (04)</v>
      </c>
      <c r="Q1597" s="175" t="str">
        <f>IFERROR(IF($F1597="","",INDEX(リスト!$AL:$AL,MATCH($F1597,リスト!$AK:$AK,0))),"")</f>
        <v>28</v>
      </c>
      <c r="R1597" s="32" t="str">
        <f>IFERROR(IF($K1597="","",INDEX(リスト!$AO:$AO,MATCH($K1597,リスト!$AN:$AN,0))),"")</f>
        <v>JPN</v>
      </c>
      <c r="S1597" s="32" t="str">
        <f>IF($B1597="","",RIGHT($G1597*1000+100+COUNTIF($G$2:$G1597,$G1597),9))</f>
        <v>041025101</v>
      </c>
    </row>
    <row r="1598" spans="1:19" ht="18" customHeight="1" x14ac:dyDescent="0.55000000000000004">
      <c r="A1598" t="s">
        <v>979</v>
      </c>
      <c r="B1598">
        <v>1597</v>
      </c>
      <c r="C1598" t="s">
        <v>7374</v>
      </c>
      <c r="D1598" t="s">
        <v>7375</v>
      </c>
      <c r="E1598">
        <v>3</v>
      </c>
      <c r="F1598" t="s">
        <v>173</v>
      </c>
      <c r="G1598">
        <v>20021206</v>
      </c>
      <c r="H1598" t="s">
        <v>7376</v>
      </c>
      <c r="I1598" t="s">
        <v>2269</v>
      </c>
      <c r="J1598" t="s">
        <v>1481</v>
      </c>
      <c r="K1598" t="s">
        <v>72</v>
      </c>
      <c r="M1598" s="32">
        <f>IFERROR(IF($B1598="","",INDEX(所属情報!$E:$E,MATCH($A1598,所属情報!$A:$A,0))),"")</f>
        <v>492204</v>
      </c>
      <c r="N1598" s="175" t="str">
        <f t="shared" si="72"/>
        <v>坂本　元喜 (3)</v>
      </c>
      <c r="O1598" s="32" t="str">
        <f t="shared" si="73"/>
        <v>ｻｶﾓﾄ ｹﾞﾝｷ</v>
      </c>
      <c r="P1598" s="175" t="str">
        <f t="shared" si="74"/>
        <v>SAKAMOTO Genki (02)</v>
      </c>
      <c r="Q1598" s="175" t="str">
        <f>IFERROR(IF($F1598="","",INDEX(リスト!$AL:$AL,MATCH($F1598,リスト!$AK:$AK,0))),"")</f>
        <v>27</v>
      </c>
      <c r="R1598" s="32" t="str">
        <f>IFERROR(IF($K1598="","",INDEX(リスト!$AO:$AO,MATCH($K1598,リスト!$AN:$AN,0))),"")</f>
        <v>JPN</v>
      </c>
      <c r="S1598" s="32" t="str">
        <f>IF($B1598="","",RIGHT($G1598*1000+100+COUNTIF($G$2:$G1598,$G1598),9))</f>
        <v>021206102</v>
      </c>
    </row>
    <row r="1599" spans="1:19" ht="18" customHeight="1" x14ac:dyDescent="0.55000000000000004">
      <c r="A1599" t="s">
        <v>979</v>
      </c>
      <c r="B1599">
        <v>1598</v>
      </c>
      <c r="C1599" t="s">
        <v>7377</v>
      </c>
      <c r="D1599" t="s">
        <v>7378</v>
      </c>
      <c r="E1599">
        <v>4</v>
      </c>
      <c r="F1599" t="s">
        <v>217</v>
      </c>
      <c r="G1599">
        <v>20010816</v>
      </c>
      <c r="H1599" t="s">
        <v>7379</v>
      </c>
      <c r="I1599" t="s">
        <v>5455</v>
      </c>
      <c r="J1599" t="s">
        <v>5873</v>
      </c>
      <c r="K1599" t="s">
        <v>72</v>
      </c>
      <c r="M1599" s="32">
        <f>IFERROR(IF($B1599="","",INDEX(所属情報!$E:$E,MATCH($A1599,所属情報!$A:$A,0))),"")</f>
        <v>492204</v>
      </c>
      <c r="N1599" s="175" t="str">
        <f t="shared" si="72"/>
        <v>石本　勝人 (4)</v>
      </c>
      <c r="O1599" s="32" t="str">
        <f t="shared" si="73"/>
        <v>ｲｼﾓﾄ ﾏｻﾄ</v>
      </c>
      <c r="P1599" s="175" t="str">
        <f t="shared" si="74"/>
        <v>ISHIMOTO Masato (01)</v>
      </c>
      <c r="Q1599" s="175" t="str">
        <f>IFERROR(IF($F1599="","",INDEX(リスト!$AL:$AL,MATCH($F1599,リスト!$AK:$AK,0))),"")</f>
        <v>38</v>
      </c>
      <c r="R1599" s="32" t="str">
        <f>IFERROR(IF($K1599="","",INDEX(リスト!$AO:$AO,MATCH($K1599,リスト!$AN:$AN,0))),"")</f>
        <v>JPN</v>
      </c>
      <c r="S1599" s="32" t="str">
        <f>IF($B1599="","",RIGHT($G1599*1000+100+COUNTIF($G$2:$G1599,$G1599),9))</f>
        <v>010816103</v>
      </c>
    </row>
    <row r="1600" spans="1:19" ht="18" customHeight="1" x14ac:dyDescent="0.55000000000000004">
      <c r="A1600" t="s">
        <v>979</v>
      </c>
      <c r="B1600">
        <v>1599</v>
      </c>
      <c r="C1600" t="s">
        <v>7380</v>
      </c>
      <c r="D1600" t="s">
        <v>7381</v>
      </c>
      <c r="E1600">
        <v>4</v>
      </c>
      <c r="F1600" t="s">
        <v>221</v>
      </c>
      <c r="G1600">
        <v>20011220</v>
      </c>
      <c r="H1600" t="s">
        <v>7382</v>
      </c>
      <c r="I1600" t="s">
        <v>2631</v>
      </c>
      <c r="J1600" t="s">
        <v>1297</v>
      </c>
      <c r="K1600" t="s">
        <v>72</v>
      </c>
      <c r="M1600" s="32">
        <f>IFERROR(IF($B1600="","",INDEX(所属情報!$E:$E,MATCH($A1600,所属情報!$A:$A,0))),"")</f>
        <v>492204</v>
      </c>
      <c r="N1600" s="175" t="str">
        <f t="shared" si="72"/>
        <v>大石　陸斗 (4)</v>
      </c>
      <c r="O1600" s="32" t="str">
        <f t="shared" si="73"/>
        <v>ｵｵｲｼ ﾘｸﾄ</v>
      </c>
      <c r="P1600" s="175" t="str">
        <f t="shared" si="74"/>
        <v>OISHI Rikuto (01)</v>
      </c>
      <c r="Q1600" s="175" t="str">
        <f>IFERROR(IF($F1600="","",INDEX(リスト!$AL:$AL,MATCH($F1600,リスト!$AK:$AK,0))),"")</f>
        <v>39</v>
      </c>
      <c r="R1600" s="32" t="str">
        <f>IFERROR(IF($K1600="","",INDEX(リスト!$AO:$AO,MATCH($K1600,リスト!$AN:$AN,0))),"")</f>
        <v>JPN</v>
      </c>
      <c r="S1600" s="32" t="str">
        <f>IF($B1600="","",RIGHT($G1600*1000+100+COUNTIF($G$2:$G1600,$G1600),9))</f>
        <v>011220102</v>
      </c>
    </row>
    <row r="1601" spans="1:19" ht="18" customHeight="1" x14ac:dyDescent="0.55000000000000004">
      <c r="A1601" t="s">
        <v>979</v>
      </c>
      <c r="B1601">
        <v>1600</v>
      </c>
      <c r="C1601" t="s">
        <v>7383</v>
      </c>
      <c r="D1601" t="s">
        <v>7384</v>
      </c>
      <c r="E1601">
        <v>4</v>
      </c>
      <c r="F1601" t="s">
        <v>177</v>
      </c>
      <c r="G1601">
        <v>20011227</v>
      </c>
      <c r="H1601" t="s">
        <v>7385</v>
      </c>
      <c r="I1601" t="s">
        <v>7386</v>
      </c>
      <c r="J1601" t="s">
        <v>7387</v>
      </c>
      <c r="K1601" t="s">
        <v>72</v>
      </c>
      <c r="M1601" s="32">
        <f>IFERROR(IF($B1601="","",INDEX(所属情報!$E:$E,MATCH($A1601,所属情報!$A:$A,0))),"")</f>
        <v>492204</v>
      </c>
      <c r="N1601" s="175" t="str">
        <f t="shared" si="72"/>
        <v>金岡　弘尚 (4)</v>
      </c>
      <c r="O1601" s="32" t="str">
        <f t="shared" si="73"/>
        <v>ｶﾅｵｶ ﾋﾛﾅｵ</v>
      </c>
      <c r="P1601" s="175" t="str">
        <f t="shared" si="74"/>
        <v>KANAOKA Hironao (01)</v>
      </c>
      <c r="Q1601" s="175" t="str">
        <f>IFERROR(IF($F1601="","",INDEX(リスト!$AL:$AL,MATCH($F1601,リスト!$AK:$AK,0))),"")</f>
        <v>28</v>
      </c>
      <c r="R1601" s="32" t="str">
        <f>IFERROR(IF($K1601="","",INDEX(リスト!$AO:$AO,MATCH($K1601,リスト!$AN:$AN,0))),"")</f>
        <v>JPN</v>
      </c>
      <c r="S1601" s="32" t="str">
        <f>IF($B1601="","",RIGHT($G1601*1000+100+COUNTIF($G$2:$G1601,$G1601),9))</f>
        <v>011227101</v>
      </c>
    </row>
    <row r="1602" spans="1:19" ht="18" customHeight="1" x14ac:dyDescent="0.55000000000000004">
      <c r="A1602" t="s">
        <v>979</v>
      </c>
      <c r="B1602">
        <v>1601</v>
      </c>
      <c r="C1602" t="s">
        <v>7388</v>
      </c>
      <c r="D1602" t="s">
        <v>7389</v>
      </c>
      <c r="E1602">
        <v>4</v>
      </c>
      <c r="F1602" t="s">
        <v>173</v>
      </c>
      <c r="G1602">
        <v>20020307</v>
      </c>
      <c r="H1602" t="s">
        <v>7390</v>
      </c>
      <c r="I1602" t="s">
        <v>4366</v>
      </c>
      <c r="J1602" t="s">
        <v>3599</v>
      </c>
      <c r="K1602" t="s">
        <v>72</v>
      </c>
      <c r="M1602" s="32">
        <f>IFERROR(IF($B1602="","",INDEX(所属情報!$E:$E,MATCH($A1602,所属情報!$A:$A,0))),"")</f>
        <v>492204</v>
      </c>
      <c r="N1602" s="175" t="str">
        <f t="shared" si="72"/>
        <v>杉本　誠大 (4)</v>
      </c>
      <c r="O1602" s="32" t="str">
        <f t="shared" si="73"/>
        <v>ｽｷﾞﾓﾄ ﾏｻﾋﾛ</v>
      </c>
      <c r="P1602" s="175" t="str">
        <f t="shared" si="74"/>
        <v>SUGIMOTO Masahiro (02)</v>
      </c>
      <c r="Q1602" s="175" t="str">
        <f>IFERROR(IF($F1602="","",INDEX(リスト!$AL:$AL,MATCH($F1602,リスト!$AK:$AK,0))),"")</f>
        <v>27</v>
      </c>
      <c r="R1602" s="32" t="str">
        <f>IFERROR(IF($K1602="","",INDEX(リスト!$AO:$AO,MATCH($K1602,リスト!$AN:$AN,0))),"")</f>
        <v>JPN</v>
      </c>
      <c r="S1602" s="32" t="str">
        <f>IF($B1602="","",RIGHT($G1602*1000+100+COUNTIF($G$2:$G1602,$G1602),9))</f>
        <v>020307102</v>
      </c>
    </row>
    <row r="1603" spans="1:19" ht="18" customHeight="1" x14ac:dyDescent="0.55000000000000004">
      <c r="A1603" t="s">
        <v>979</v>
      </c>
      <c r="B1603">
        <v>1602</v>
      </c>
      <c r="C1603" t="s">
        <v>7391</v>
      </c>
      <c r="D1603" t="s">
        <v>7392</v>
      </c>
      <c r="E1603">
        <v>4</v>
      </c>
      <c r="F1603" t="s">
        <v>173</v>
      </c>
      <c r="G1603">
        <v>20010731</v>
      </c>
      <c r="H1603" t="s">
        <v>7393</v>
      </c>
      <c r="I1603" t="s">
        <v>1804</v>
      </c>
      <c r="J1603" t="s">
        <v>7394</v>
      </c>
      <c r="K1603" t="s">
        <v>72</v>
      </c>
      <c r="M1603" s="32">
        <f>IFERROR(IF($B1603="","",INDEX(所属情報!$E:$E,MATCH($A1603,所属情報!$A:$A,0))),"")</f>
        <v>492204</v>
      </c>
      <c r="N1603" s="175" t="str">
        <f t="shared" ref="N1603:N1666" si="75">IF($C1603="","",IF($E1603="",$C1603,$C1603&amp;" ("&amp;$E1603&amp;")"))</f>
        <v>山下　新史 (4)</v>
      </c>
      <c r="O1603" s="32" t="str">
        <f t="shared" ref="O1603:O1666" si="76">IF($D1603="","",ASC($D1603))</f>
        <v>ﾔﾏｼﾀ ｱﾗｼ</v>
      </c>
      <c r="P1603" s="175" t="str">
        <f t="shared" ref="P1603:P1666" si="77">IF($I1603="","",UPPER($I1603)&amp;" "&amp;UPPER(LEFT($J1603,1))&amp;LOWER(RIGHT($J1603,LEN($J1603)-1))&amp;" ("&amp;MID($G1603,3,2)&amp;")")</f>
        <v>YAMASHITA Arashi (01)</v>
      </c>
      <c r="Q1603" s="175" t="str">
        <f>IFERROR(IF($F1603="","",INDEX(リスト!$AL:$AL,MATCH($F1603,リスト!$AK:$AK,0))),"")</f>
        <v>27</v>
      </c>
      <c r="R1603" s="32" t="str">
        <f>IFERROR(IF($K1603="","",INDEX(リスト!$AO:$AO,MATCH($K1603,リスト!$AN:$AN,0))),"")</f>
        <v>JPN</v>
      </c>
      <c r="S1603" s="32" t="str">
        <f>IF($B1603="","",RIGHT($G1603*1000+100+COUNTIF($G$2:$G1603,$G1603),9))</f>
        <v>010731102</v>
      </c>
    </row>
    <row r="1604" spans="1:19" ht="18" customHeight="1" x14ac:dyDescent="0.55000000000000004">
      <c r="A1604" t="s">
        <v>979</v>
      </c>
      <c r="B1604">
        <v>1603</v>
      </c>
      <c r="C1604" t="s">
        <v>7395</v>
      </c>
      <c r="D1604" t="s">
        <v>7396</v>
      </c>
      <c r="E1604">
        <v>4</v>
      </c>
      <c r="F1604" t="s">
        <v>173</v>
      </c>
      <c r="G1604">
        <v>20010727</v>
      </c>
      <c r="H1604" t="s">
        <v>7397</v>
      </c>
      <c r="I1604" t="s">
        <v>1187</v>
      </c>
      <c r="J1604" t="s">
        <v>2156</v>
      </c>
      <c r="K1604" t="s">
        <v>72</v>
      </c>
      <c r="M1604" s="32">
        <f>IFERROR(IF($B1604="","",INDEX(所属情報!$E:$E,MATCH($A1604,所属情報!$A:$A,0))),"")</f>
        <v>492204</v>
      </c>
      <c r="N1604" s="175" t="str">
        <f t="shared" si="75"/>
        <v>横山　志穏 (4)</v>
      </c>
      <c r="O1604" s="32" t="str">
        <f t="shared" si="76"/>
        <v>ﾖｺﾔﾏ ｼｵﾝ</v>
      </c>
      <c r="P1604" s="175" t="str">
        <f t="shared" si="77"/>
        <v>YOKOYAMA Shion (01)</v>
      </c>
      <c r="Q1604" s="175" t="str">
        <f>IFERROR(IF($F1604="","",INDEX(リスト!$AL:$AL,MATCH($F1604,リスト!$AK:$AK,0))),"")</f>
        <v>27</v>
      </c>
      <c r="R1604" s="32" t="str">
        <f>IFERROR(IF($K1604="","",INDEX(リスト!$AO:$AO,MATCH($K1604,リスト!$AN:$AN,0))),"")</f>
        <v>JPN</v>
      </c>
      <c r="S1604" s="32" t="str">
        <f>IF($B1604="","",RIGHT($G1604*1000+100+COUNTIF($G$2:$G1604,$G1604),9))</f>
        <v>010727101</v>
      </c>
    </row>
    <row r="1605" spans="1:19" ht="18" customHeight="1" x14ac:dyDescent="0.55000000000000004">
      <c r="A1605" t="s">
        <v>979</v>
      </c>
      <c r="B1605">
        <v>1604</v>
      </c>
      <c r="C1605" t="s">
        <v>7398</v>
      </c>
      <c r="D1605" t="s">
        <v>7399</v>
      </c>
      <c r="E1605">
        <v>4</v>
      </c>
      <c r="F1605" t="s">
        <v>221</v>
      </c>
      <c r="G1605">
        <v>20011116</v>
      </c>
      <c r="H1605" t="s">
        <v>7400</v>
      </c>
      <c r="I1605" t="s">
        <v>7401</v>
      </c>
      <c r="J1605" t="s">
        <v>1372</v>
      </c>
      <c r="K1605" t="s">
        <v>72</v>
      </c>
      <c r="M1605" s="32">
        <f>IFERROR(IF($B1605="","",INDEX(所属情報!$E:$E,MATCH($A1605,所属情報!$A:$A,0))),"")</f>
        <v>492204</v>
      </c>
      <c r="N1605" s="175" t="str">
        <f t="shared" si="75"/>
        <v>依岡　朋紀 (4)</v>
      </c>
      <c r="O1605" s="32" t="str">
        <f t="shared" si="76"/>
        <v>ﾖﾘｵｶ ﾄﾓｷ</v>
      </c>
      <c r="P1605" s="175" t="str">
        <f t="shared" si="77"/>
        <v>YORIOKA Tomoki (01)</v>
      </c>
      <c r="Q1605" s="175" t="str">
        <f>IFERROR(IF($F1605="","",INDEX(リスト!$AL:$AL,MATCH($F1605,リスト!$AK:$AK,0))),"")</f>
        <v>39</v>
      </c>
      <c r="R1605" s="32" t="str">
        <f>IFERROR(IF($K1605="","",INDEX(リスト!$AO:$AO,MATCH($K1605,リスト!$AN:$AN,0))),"")</f>
        <v>JPN</v>
      </c>
      <c r="S1605" s="32" t="str">
        <f>IF($B1605="","",RIGHT($G1605*1000+100+COUNTIF($G$2:$G1605,$G1605),9))</f>
        <v>011116102</v>
      </c>
    </row>
    <row r="1606" spans="1:19" ht="18" customHeight="1" x14ac:dyDescent="0.55000000000000004">
      <c r="A1606" t="s">
        <v>979</v>
      </c>
      <c r="B1606">
        <v>1605</v>
      </c>
      <c r="C1606" t="s">
        <v>7402</v>
      </c>
      <c r="D1606" t="s">
        <v>7403</v>
      </c>
      <c r="E1606">
        <v>3</v>
      </c>
      <c r="F1606" t="s">
        <v>173</v>
      </c>
      <c r="G1606">
        <v>20021002</v>
      </c>
      <c r="H1606" t="s">
        <v>7404</v>
      </c>
      <c r="I1606" t="s">
        <v>7405</v>
      </c>
      <c r="J1606" t="s">
        <v>1292</v>
      </c>
      <c r="K1606" t="s">
        <v>72</v>
      </c>
      <c r="M1606" s="32">
        <f>IFERROR(IF($B1606="","",INDEX(所属情報!$E:$E,MATCH($A1606,所属情報!$A:$A,0))),"")</f>
        <v>492204</v>
      </c>
      <c r="N1606" s="175" t="str">
        <f t="shared" si="75"/>
        <v>北田　颯 (3)</v>
      </c>
      <c r="O1606" s="32" t="str">
        <f t="shared" si="76"/>
        <v>ｷﾀﾀﾞ ｿｳ</v>
      </c>
      <c r="P1606" s="175" t="str">
        <f t="shared" si="77"/>
        <v>KITADA So (02)</v>
      </c>
      <c r="Q1606" s="175" t="str">
        <f>IFERROR(IF($F1606="","",INDEX(リスト!$AL:$AL,MATCH($F1606,リスト!$AK:$AK,0))),"")</f>
        <v>27</v>
      </c>
      <c r="R1606" s="32" t="str">
        <f>IFERROR(IF($K1606="","",INDEX(リスト!$AO:$AO,MATCH($K1606,リスト!$AN:$AN,0))),"")</f>
        <v>JPN</v>
      </c>
      <c r="S1606" s="32" t="str">
        <f>IF($B1606="","",RIGHT($G1606*1000+100+COUNTIF($G$2:$G1606,$G1606),9))</f>
        <v>021002104</v>
      </c>
    </row>
    <row r="1607" spans="1:19" ht="18" customHeight="1" x14ac:dyDescent="0.55000000000000004">
      <c r="A1607" t="s">
        <v>979</v>
      </c>
      <c r="B1607">
        <v>1606</v>
      </c>
      <c r="C1607" t="s">
        <v>7406</v>
      </c>
      <c r="D1607" t="s">
        <v>7407</v>
      </c>
      <c r="E1607">
        <v>3</v>
      </c>
      <c r="F1607" t="s">
        <v>177</v>
      </c>
      <c r="G1607">
        <v>20021218</v>
      </c>
      <c r="H1607" t="s">
        <v>7408</v>
      </c>
      <c r="I1607" t="s">
        <v>7409</v>
      </c>
      <c r="J1607" t="s">
        <v>1568</v>
      </c>
      <c r="K1607" t="s">
        <v>72</v>
      </c>
      <c r="M1607" s="32">
        <f>IFERROR(IF($B1607="","",INDEX(所属情報!$E:$E,MATCH($A1607,所属情報!$A:$A,0))),"")</f>
        <v>492204</v>
      </c>
      <c r="N1607" s="175" t="str">
        <f t="shared" si="75"/>
        <v>下妻　樹生 (3)</v>
      </c>
      <c r="O1607" s="32" t="str">
        <f t="shared" si="76"/>
        <v>ｼﾓﾂﾞﾏ ﾀﾂｷ</v>
      </c>
      <c r="P1607" s="175" t="str">
        <f t="shared" si="77"/>
        <v>SHIMOZUMA Tatsuki (02)</v>
      </c>
      <c r="Q1607" s="175" t="str">
        <f>IFERROR(IF($F1607="","",INDEX(リスト!$AL:$AL,MATCH($F1607,リスト!$AK:$AK,0))),"")</f>
        <v>28</v>
      </c>
      <c r="R1607" s="32" t="str">
        <f>IFERROR(IF($K1607="","",INDEX(リスト!$AO:$AO,MATCH($K1607,リスト!$AN:$AN,0))),"")</f>
        <v>JPN</v>
      </c>
      <c r="S1607" s="32" t="str">
        <f>IF($B1607="","",RIGHT($G1607*1000+100+COUNTIF($G$2:$G1607,$G1607),9))</f>
        <v>021218103</v>
      </c>
    </row>
    <row r="1608" spans="1:19" ht="18" customHeight="1" x14ac:dyDescent="0.55000000000000004">
      <c r="A1608" t="s">
        <v>979</v>
      </c>
      <c r="B1608">
        <v>1607</v>
      </c>
      <c r="C1608" t="s">
        <v>7410</v>
      </c>
      <c r="D1608" t="s">
        <v>7411</v>
      </c>
      <c r="E1608">
        <v>3</v>
      </c>
      <c r="F1608" t="s">
        <v>173</v>
      </c>
      <c r="G1608">
        <v>20021231</v>
      </c>
      <c r="H1608" t="s">
        <v>7412</v>
      </c>
      <c r="I1608" t="s">
        <v>7413</v>
      </c>
      <c r="J1608" t="s">
        <v>2728</v>
      </c>
      <c r="K1608" t="s">
        <v>72</v>
      </c>
      <c r="M1608" s="32">
        <f>IFERROR(IF($B1608="","",INDEX(所属情報!$E:$E,MATCH($A1608,所属情報!$A:$A,0))),"")</f>
        <v>492204</v>
      </c>
      <c r="N1608" s="175" t="str">
        <f t="shared" si="75"/>
        <v>武本　佳明 (3)</v>
      </c>
      <c r="O1608" s="32" t="str">
        <f t="shared" si="76"/>
        <v>ﾀｹﾓﾄ ﾖｼｱｷ</v>
      </c>
      <c r="P1608" s="175" t="str">
        <f t="shared" si="77"/>
        <v>TAKEMOTO Yoshiaki (02)</v>
      </c>
      <c r="Q1608" s="175" t="str">
        <f>IFERROR(IF($F1608="","",INDEX(リスト!$AL:$AL,MATCH($F1608,リスト!$AK:$AK,0))),"")</f>
        <v>27</v>
      </c>
      <c r="R1608" s="32" t="str">
        <f>IFERROR(IF($K1608="","",INDEX(リスト!$AO:$AO,MATCH($K1608,リスト!$AN:$AN,0))),"")</f>
        <v>JPN</v>
      </c>
      <c r="S1608" s="32" t="str">
        <f>IF($B1608="","",RIGHT($G1608*1000+100+COUNTIF($G$2:$G1608,$G1608),9))</f>
        <v>021231102</v>
      </c>
    </row>
    <row r="1609" spans="1:19" ht="18" customHeight="1" x14ac:dyDescent="0.55000000000000004">
      <c r="A1609" t="s">
        <v>979</v>
      </c>
      <c r="B1609">
        <v>1608</v>
      </c>
      <c r="C1609" t="s">
        <v>7414</v>
      </c>
      <c r="D1609" t="s">
        <v>7415</v>
      </c>
      <c r="E1609">
        <v>3</v>
      </c>
      <c r="F1609" t="s">
        <v>169</v>
      </c>
      <c r="G1609">
        <v>20030128</v>
      </c>
      <c r="H1609" t="s">
        <v>7416</v>
      </c>
      <c r="I1609" t="s">
        <v>7417</v>
      </c>
      <c r="J1609" t="s">
        <v>1661</v>
      </c>
      <c r="K1609" t="s">
        <v>72</v>
      </c>
      <c r="M1609" s="32">
        <f>IFERROR(IF($B1609="","",INDEX(所属情報!$E:$E,MATCH($A1609,所属情報!$A:$A,0))),"")</f>
        <v>492204</v>
      </c>
      <c r="N1609" s="175" t="str">
        <f t="shared" si="75"/>
        <v>波多野　快斗 (3)</v>
      </c>
      <c r="O1609" s="32" t="str">
        <f t="shared" si="76"/>
        <v>ﾊﾀﾉ ｶｲﾄ</v>
      </c>
      <c r="P1609" s="175" t="str">
        <f t="shared" si="77"/>
        <v>HATANO Kaito (03)</v>
      </c>
      <c r="Q1609" s="175" t="str">
        <f>IFERROR(IF($F1609="","",INDEX(リスト!$AL:$AL,MATCH($F1609,リスト!$AK:$AK,0))),"")</f>
        <v>26</v>
      </c>
      <c r="R1609" s="32" t="str">
        <f>IFERROR(IF($K1609="","",INDEX(リスト!$AO:$AO,MATCH($K1609,リスト!$AN:$AN,0))),"")</f>
        <v>JPN</v>
      </c>
      <c r="S1609" s="32" t="str">
        <f>IF($B1609="","",RIGHT($G1609*1000+100+COUNTIF($G$2:$G1609,$G1609),9))</f>
        <v>030128101</v>
      </c>
    </row>
    <row r="1610" spans="1:19" ht="18" customHeight="1" x14ac:dyDescent="0.55000000000000004">
      <c r="A1610" t="s">
        <v>979</v>
      </c>
      <c r="B1610">
        <v>1609</v>
      </c>
      <c r="C1610" t="s">
        <v>7418</v>
      </c>
      <c r="D1610" t="s">
        <v>7419</v>
      </c>
      <c r="E1610">
        <v>3</v>
      </c>
      <c r="F1610" t="s">
        <v>173</v>
      </c>
      <c r="G1610">
        <v>20020818</v>
      </c>
      <c r="H1610" t="s">
        <v>7420</v>
      </c>
      <c r="I1610" t="s">
        <v>2164</v>
      </c>
      <c r="J1610" t="s">
        <v>1756</v>
      </c>
      <c r="K1610" t="s">
        <v>72</v>
      </c>
      <c r="M1610" s="32">
        <f>IFERROR(IF($B1610="","",INDEX(所属情報!$E:$E,MATCH($A1610,所属情報!$A:$A,0))),"")</f>
        <v>492204</v>
      </c>
      <c r="N1610" s="175" t="str">
        <f t="shared" si="75"/>
        <v>藤井　智也 (3)</v>
      </c>
      <c r="O1610" s="32" t="str">
        <f t="shared" si="76"/>
        <v>ﾌｼﾞｲ ﾄﾓﾔ</v>
      </c>
      <c r="P1610" s="175" t="str">
        <f t="shared" si="77"/>
        <v>FUJII Tomoya (02)</v>
      </c>
      <c r="Q1610" s="175" t="str">
        <f>IFERROR(IF($F1610="","",INDEX(リスト!$AL:$AL,MATCH($F1610,リスト!$AK:$AK,0))),"")</f>
        <v>27</v>
      </c>
      <c r="R1610" s="32" t="str">
        <f>IFERROR(IF($K1610="","",INDEX(リスト!$AO:$AO,MATCH($K1610,リスト!$AN:$AN,0))),"")</f>
        <v>JPN</v>
      </c>
      <c r="S1610" s="32" t="str">
        <f>IF($B1610="","",RIGHT($G1610*1000+100+COUNTIF($G$2:$G1610,$G1610),9))</f>
        <v>020818101</v>
      </c>
    </row>
    <row r="1611" spans="1:19" ht="18" customHeight="1" x14ac:dyDescent="0.55000000000000004">
      <c r="A1611" t="s">
        <v>979</v>
      </c>
      <c r="B1611">
        <v>1610</v>
      </c>
      <c r="C1611" t="s">
        <v>7421</v>
      </c>
      <c r="D1611" t="s">
        <v>7422</v>
      </c>
      <c r="E1611">
        <v>2</v>
      </c>
      <c r="F1611" t="s">
        <v>173</v>
      </c>
      <c r="G1611">
        <v>20040304</v>
      </c>
      <c r="H1611" t="s">
        <v>7423</v>
      </c>
      <c r="I1611" t="s">
        <v>6701</v>
      </c>
      <c r="J1611" t="s">
        <v>3332</v>
      </c>
      <c r="K1611" t="s">
        <v>72</v>
      </c>
      <c r="M1611" s="32">
        <f>IFERROR(IF($B1611="","",INDEX(所属情報!$E:$E,MATCH($A1611,所属情報!$A:$A,0))),"")</f>
        <v>492204</v>
      </c>
      <c r="N1611" s="175" t="str">
        <f t="shared" si="75"/>
        <v>稲葉　健心 (2)</v>
      </c>
      <c r="O1611" s="32" t="str">
        <f t="shared" si="76"/>
        <v>ｲﾅﾊﾞ ｹﾝｼﾝ</v>
      </c>
      <c r="P1611" s="175" t="str">
        <f t="shared" si="77"/>
        <v>INABA Kenshin (04)</v>
      </c>
      <c r="Q1611" s="175" t="str">
        <f>IFERROR(IF($F1611="","",INDEX(リスト!$AL:$AL,MATCH($F1611,リスト!$AK:$AK,0))),"")</f>
        <v>27</v>
      </c>
      <c r="R1611" s="32" t="str">
        <f>IFERROR(IF($K1611="","",INDEX(リスト!$AO:$AO,MATCH($K1611,リスト!$AN:$AN,0))),"")</f>
        <v>JPN</v>
      </c>
      <c r="S1611" s="32" t="str">
        <f>IF($B1611="","",RIGHT($G1611*1000+100+COUNTIF($G$2:$G1611,$G1611),9))</f>
        <v>040304104</v>
      </c>
    </row>
    <row r="1612" spans="1:19" ht="18" customHeight="1" x14ac:dyDescent="0.55000000000000004">
      <c r="A1612" t="s">
        <v>979</v>
      </c>
      <c r="B1612">
        <v>1611</v>
      </c>
      <c r="C1612" t="s">
        <v>7424</v>
      </c>
      <c r="D1612" t="s">
        <v>7425</v>
      </c>
      <c r="E1612">
        <v>2</v>
      </c>
      <c r="F1612" t="s">
        <v>173</v>
      </c>
      <c r="G1612">
        <v>20030902</v>
      </c>
      <c r="H1612" t="s">
        <v>7426</v>
      </c>
      <c r="I1612" t="s">
        <v>3068</v>
      </c>
      <c r="J1612" t="s">
        <v>4106</v>
      </c>
      <c r="K1612" t="s">
        <v>72</v>
      </c>
      <c r="M1612" s="32">
        <f>IFERROR(IF($B1612="","",INDEX(所属情報!$E:$E,MATCH($A1612,所属情報!$A:$A,0))),"")</f>
        <v>492204</v>
      </c>
      <c r="N1612" s="175" t="str">
        <f t="shared" si="75"/>
        <v>高木　大地 (2)</v>
      </c>
      <c r="O1612" s="32" t="str">
        <f t="shared" si="76"/>
        <v>ﾀｶｷﾞ ﾀﾞｲﾁ</v>
      </c>
      <c r="P1612" s="175" t="str">
        <f t="shared" si="77"/>
        <v>TAKAGI Daichi (03)</v>
      </c>
      <c r="Q1612" s="175" t="str">
        <f>IFERROR(IF($F1612="","",INDEX(リスト!$AL:$AL,MATCH($F1612,リスト!$AK:$AK,0))),"")</f>
        <v>27</v>
      </c>
      <c r="R1612" s="32" t="str">
        <f>IFERROR(IF($K1612="","",INDEX(リスト!$AO:$AO,MATCH($K1612,リスト!$AN:$AN,0))),"")</f>
        <v>JPN</v>
      </c>
      <c r="S1612" s="32" t="str">
        <f>IF($B1612="","",RIGHT($G1612*1000+100+COUNTIF($G$2:$G1612,$G1612),9))</f>
        <v>030902101</v>
      </c>
    </row>
    <row r="1613" spans="1:19" ht="18" customHeight="1" x14ac:dyDescent="0.55000000000000004">
      <c r="A1613" t="s">
        <v>979</v>
      </c>
      <c r="B1613">
        <v>1612</v>
      </c>
      <c r="C1613" t="s">
        <v>7427</v>
      </c>
      <c r="D1613" t="s">
        <v>7428</v>
      </c>
      <c r="E1613">
        <v>2</v>
      </c>
      <c r="F1613" t="s">
        <v>177</v>
      </c>
      <c r="G1613">
        <v>20031123</v>
      </c>
      <c r="H1613" t="s">
        <v>7429</v>
      </c>
      <c r="I1613" t="s">
        <v>2745</v>
      </c>
      <c r="J1613" t="s">
        <v>7430</v>
      </c>
      <c r="K1613" t="s">
        <v>72</v>
      </c>
      <c r="M1613" s="32">
        <f>IFERROR(IF($B1613="","",INDEX(所属情報!$E:$E,MATCH($A1613,所属情報!$A:$A,0))),"")</f>
        <v>492204</v>
      </c>
      <c r="N1613" s="175" t="str">
        <f t="shared" si="75"/>
        <v>藤本　真生 (2)</v>
      </c>
      <c r="O1613" s="32" t="str">
        <f t="shared" si="76"/>
        <v>ﾌｼﾞﾓﾄ ﾏﾅｾ</v>
      </c>
      <c r="P1613" s="175" t="str">
        <f t="shared" si="77"/>
        <v>FUJIMOTO Manase (03)</v>
      </c>
      <c r="Q1613" s="175" t="str">
        <f>IFERROR(IF($F1613="","",INDEX(リスト!$AL:$AL,MATCH($F1613,リスト!$AK:$AK,0))),"")</f>
        <v>28</v>
      </c>
      <c r="R1613" s="32" t="str">
        <f>IFERROR(IF($K1613="","",INDEX(リスト!$AO:$AO,MATCH($K1613,リスト!$AN:$AN,0))),"")</f>
        <v>JPN</v>
      </c>
      <c r="S1613" s="32" t="str">
        <f>IF($B1613="","",RIGHT($G1613*1000+100+COUNTIF($G$2:$G1613,$G1613),9))</f>
        <v>031123106</v>
      </c>
    </row>
    <row r="1614" spans="1:19" ht="18" customHeight="1" x14ac:dyDescent="0.55000000000000004">
      <c r="A1614" t="s">
        <v>979</v>
      </c>
      <c r="B1614">
        <v>1613</v>
      </c>
      <c r="C1614" t="s">
        <v>7431</v>
      </c>
      <c r="D1614" t="s">
        <v>7432</v>
      </c>
      <c r="E1614">
        <v>2</v>
      </c>
      <c r="F1614" t="s">
        <v>177</v>
      </c>
      <c r="G1614">
        <v>20030410</v>
      </c>
      <c r="H1614" t="s">
        <v>7433</v>
      </c>
      <c r="I1614" t="s">
        <v>7434</v>
      </c>
      <c r="J1614" t="s">
        <v>1471</v>
      </c>
      <c r="K1614" t="s">
        <v>72</v>
      </c>
      <c r="M1614" s="32">
        <f>IFERROR(IF($B1614="","",INDEX(所属情報!$E:$E,MATCH($A1614,所属情報!$A:$A,0))),"")</f>
        <v>492204</v>
      </c>
      <c r="N1614" s="175" t="str">
        <f t="shared" si="75"/>
        <v>森永　悠斗 (2)</v>
      </c>
      <c r="O1614" s="32" t="str">
        <f t="shared" si="76"/>
        <v>ﾓﾘﾅｶﾞ ﾕｳﾄ</v>
      </c>
      <c r="P1614" s="175" t="str">
        <f t="shared" si="77"/>
        <v>MORINAGA Yuto (03)</v>
      </c>
      <c r="Q1614" s="175" t="str">
        <f>IFERROR(IF($F1614="","",INDEX(リスト!$AL:$AL,MATCH($F1614,リスト!$AK:$AK,0))),"")</f>
        <v>28</v>
      </c>
      <c r="R1614" s="32" t="str">
        <f>IFERROR(IF($K1614="","",INDEX(リスト!$AO:$AO,MATCH($K1614,リスト!$AN:$AN,0))),"")</f>
        <v>JPN</v>
      </c>
      <c r="S1614" s="32" t="str">
        <f>IF($B1614="","",RIGHT($G1614*1000+100+COUNTIF($G$2:$G1614,$G1614),9))</f>
        <v>030410104</v>
      </c>
    </row>
    <row r="1615" spans="1:19" ht="18" customHeight="1" x14ac:dyDescent="0.55000000000000004">
      <c r="A1615" t="s">
        <v>979</v>
      </c>
      <c r="B1615">
        <v>1614</v>
      </c>
      <c r="C1615" t="s">
        <v>7435</v>
      </c>
      <c r="D1615" t="s">
        <v>7436</v>
      </c>
      <c r="E1615">
        <v>2</v>
      </c>
      <c r="F1615" t="s">
        <v>173</v>
      </c>
      <c r="G1615">
        <v>20031016</v>
      </c>
      <c r="H1615" t="s">
        <v>7437</v>
      </c>
      <c r="I1615" t="s">
        <v>3765</v>
      </c>
      <c r="J1615" t="s">
        <v>1756</v>
      </c>
      <c r="K1615" t="s">
        <v>72</v>
      </c>
      <c r="M1615" s="32">
        <f>IFERROR(IF($B1615="","",INDEX(所属情報!$E:$E,MATCH($A1615,所属情報!$A:$A,0))),"")</f>
        <v>492204</v>
      </c>
      <c r="N1615" s="175" t="str">
        <f t="shared" si="75"/>
        <v>今井　智也 (2)</v>
      </c>
      <c r="O1615" s="32" t="str">
        <f t="shared" si="76"/>
        <v>ｲﾏｲ ﾄﾓﾔ</v>
      </c>
      <c r="P1615" s="175" t="str">
        <f t="shared" si="77"/>
        <v>IMAI Tomoya (03)</v>
      </c>
      <c r="Q1615" s="175" t="str">
        <f>IFERROR(IF($F1615="","",INDEX(リスト!$AL:$AL,MATCH($F1615,リスト!$AK:$AK,0))),"")</f>
        <v>27</v>
      </c>
      <c r="R1615" s="32" t="str">
        <f>IFERROR(IF($K1615="","",INDEX(リスト!$AO:$AO,MATCH($K1615,リスト!$AN:$AN,0))),"")</f>
        <v>JPN</v>
      </c>
      <c r="S1615" s="32" t="str">
        <f>IF($B1615="","",RIGHT($G1615*1000+100+COUNTIF($G$2:$G1615,$G1615),9))</f>
        <v>031016101</v>
      </c>
    </row>
    <row r="1616" spans="1:19" ht="18" customHeight="1" x14ac:dyDescent="0.55000000000000004">
      <c r="A1616" t="s">
        <v>979</v>
      </c>
      <c r="B1616">
        <v>1615</v>
      </c>
      <c r="C1616" t="s">
        <v>7438</v>
      </c>
      <c r="D1616" t="s">
        <v>7439</v>
      </c>
      <c r="E1616">
        <v>2</v>
      </c>
      <c r="F1616" t="s">
        <v>173</v>
      </c>
      <c r="G1616">
        <v>20030711</v>
      </c>
      <c r="H1616" t="s">
        <v>7440</v>
      </c>
      <c r="I1616" t="s">
        <v>4071</v>
      </c>
      <c r="J1616" t="s">
        <v>2460</v>
      </c>
      <c r="K1616" t="s">
        <v>72</v>
      </c>
      <c r="M1616" s="32">
        <f>IFERROR(IF($B1616="","",INDEX(所属情報!$E:$E,MATCH($A1616,所属情報!$A:$A,0))),"")</f>
        <v>492204</v>
      </c>
      <c r="N1616" s="175" t="str">
        <f t="shared" si="75"/>
        <v>土井　陽向 (2)</v>
      </c>
      <c r="O1616" s="32" t="str">
        <f t="shared" si="76"/>
        <v>ﾄﾞｲ ﾋﾅﾀ</v>
      </c>
      <c r="P1616" s="175" t="str">
        <f t="shared" si="77"/>
        <v>DOI Hinata (03)</v>
      </c>
      <c r="Q1616" s="175" t="str">
        <f>IFERROR(IF($F1616="","",INDEX(リスト!$AL:$AL,MATCH($F1616,リスト!$AK:$AK,0))),"")</f>
        <v>27</v>
      </c>
      <c r="R1616" s="32" t="str">
        <f>IFERROR(IF($K1616="","",INDEX(リスト!$AO:$AO,MATCH($K1616,リスト!$AN:$AN,0))),"")</f>
        <v>JPN</v>
      </c>
      <c r="S1616" s="32" t="str">
        <f>IF($B1616="","",RIGHT($G1616*1000+100+COUNTIF($G$2:$G1616,$G1616),9))</f>
        <v>030711102</v>
      </c>
    </row>
    <row r="1617" spans="1:19" ht="18" customHeight="1" x14ac:dyDescent="0.55000000000000004">
      <c r="A1617" t="s">
        <v>979</v>
      </c>
      <c r="B1617">
        <v>1616</v>
      </c>
      <c r="C1617" t="s">
        <v>7441</v>
      </c>
      <c r="D1617" t="s">
        <v>7442</v>
      </c>
      <c r="E1617">
        <v>2</v>
      </c>
      <c r="F1617" t="s">
        <v>173</v>
      </c>
      <c r="G1617">
        <v>20040219</v>
      </c>
      <c r="H1617" t="s">
        <v>7443</v>
      </c>
      <c r="I1617" t="s">
        <v>7444</v>
      </c>
      <c r="J1617" t="s">
        <v>1272</v>
      </c>
      <c r="K1617" t="s">
        <v>72</v>
      </c>
      <c r="M1617" s="32">
        <f>IFERROR(IF($B1617="","",INDEX(所属情報!$E:$E,MATCH($A1617,所属情報!$A:$A,0))),"")</f>
        <v>492204</v>
      </c>
      <c r="N1617" s="175" t="str">
        <f t="shared" si="75"/>
        <v>塚元　一輝 (2)</v>
      </c>
      <c r="O1617" s="32" t="str">
        <f t="shared" si="76"/>
        <v>ﾂｶﾓﾄ ｶｽﾞｷ</v>
      </c>
      <c r="P1617" s="175" t="str">
        <f t="shared" si="77"/>
        <v>TSUKAMOTO Kazuki (04)</v>
      </c>
      <c r="Q1617" s="175" t="str">
        <f>IFERROR(IF($F1617="","",INDEX(リスト!$AL:$AL,MATCH($F1617,リスト!$AK:$AK,0))),"")</f>
        <v>27</v>
      </c>
      <c r="R1617" s="32" t="str">
        <f>IFERROR(IF($K1617="","",INDEX(リスト!$AO:$AO,MATCH($K1617,リスト!$AN:$AN,0))),"")</f>
        <v>JPN</v>
      </c>
      <c r="S1617" s="32" t="str">
        <f>IF($B1617="","",RIGHT($G1617*1000+100+COUNTIF($G$2:$G1617,$G1617),9))</f>
        <v>040219101</v>
      </c>
    </row>
    <row r="1618" spans="1:19" ht="18" customHeight="1" x14ac:dyDescent="0.55000000000000004">
      <c r="A1618" t="s">
        <v>979</v>
      </c>
      <c r="B1618">
        <v>1617</v>
      </c>
      <c r="C1618" t="s">
        <v>7445</v>
      </c>
      <c r="D1618" t="s">
        <v>7446</v>
      </c>
      <c r="E1618">
        <v>2</v>
      </c>
      <c r="F1618" t="s">
        <v>173</v>
      </c>
      <c r="G1618">
        <v>20030427</v>
      </c>
      <c r="H1618" t="s">
        <v>7447</v>
      </c>
      <c r="I1618" t="s">
        <v>7448</v>
      </c>
      <c r="J1618" t="s">
        <v>7449</v>
      </c>
      <c r="K1618" t="s">
        <v>72</v>
      </c>
      <c r="M1618" s="32">
        <f>IFERROR(IF($B1618="","",INDEX(所属情報!$E:$E,MATCH($A1618,所属情報!$A:$A,0))),"")</f>
        <v>492204</v>
      </c>
      <c r="N1618" s="175" t="str">
        <f t="shared" si="75"/>
        <v>廣峰　音弥 (2)</v>
      </c>
      <c r="O1618" s="32" t="str">
        <f t="shared" si="76"/>
        <v>ﾋﾛﾐﾈ ｵﾄﾔ</v>
      </c>
      <c r="P1618" s="175" t="str">
        <f t="shared" si="77"/>
        <v>HIROMINE Otoya (03)</v>
      </c>
      <c r="Q1618" s="175" t="str">
        <f>IFERROR(IF($F1618="","",INDEX(リスト!$AL:$AL,MATCH($F1618,リスト!$AK:$AK,0))),"")</f>
        <v>27</v>
      </c>
      <c r="R1618" s="32" t="str">
        <f>IFERROR(IF($K1618="","",INDEX(リスト!$AO:$AO,MATCH($K1618,リスト!$AN:$AN,0))),"")</f>
        <v>JPN</v>
      </c>
      <c r="S1618" s="32" t="str">
        <f>IF($B1618="","",RIGHT($G1618*1000+100+COUNTIF($G$2:$G1618,$G1618),9))</f>
        <v>030427101</v>
      </c>
    </row>
    <row r="1619" spans="1:19" ht="18" customHeight="1" x14ac:dyDescent="0.55000000000000004">
      <c r="A1619" t="s">
        <v>979</v>
      </c>
      <c r="B1619">
        <v>1618</v>
      </c>
      <c r="C1619" t="s">
        <v>7450</v>
      </c>
      <c r="D1619" t="s">
        <v>7451</v>
      </c>
      <c r="E1619">
        <v>2</v>
      </c>
      <c r="F1619" t="s">
        <v>209</v>
      </c>
      <c r="G1619">
        <v>20031016</v>
      </c>
      <c r="H1619" t="s">
        <v>7452</v>
      </c>
      <c r="I1619" t="s">
        <v>4278</v>
      </c>
      <c r="J1619" t="s">
        <v>1737</v>
      </c>
      <c r="K1619" t="s">
        <v>72</v>
      </c>
      <c r="M1619" s="32">
        <f>IFERROR(IF($B1619="","",INDEX(所属情報!$E:$E,MATCH($A1619,所属情報!$A:$A,0))),"")</f>
        <v>492204</v>
      </c>
      <c r="N1619" s="175" t="str">
        <f t="shared" si="75"/>
        <v>三原　和磨 (2)</v>
      </c>
      <c r="O1619" s="32" t="str">
        <f t="shared" si="76"/>
        <v>ﾐﾊﾗ ｶｽﾞﾏ</v>
      </c>
      <c r="P1619" s="175" t="str">
        <f t="shared" si="77"/>
        <v>MIHARA Kazuma (03)</v>
      </c>
      <c r="Q1619" s="175" t="str">
        <f>IFERROR(IF($F1619="","",INDEX(リスト!$AL:$AL,MATCH($F1619,リスト!$AK:$AK,0))),"")</f>
        <v>36</v>
      </c>
      <c r="R1619" s="32" t="str">
        <f>IFERROR(IF($K1619="","",INDEX(リスト!$AO:$AO,MATCH($K1619,リスト!$AN:$AN,0))),"")</f>
        <v>JPN</v>
      </c>
      <c r="S1619" s="32" t="str">
        <f>IF($B1619="","",RIGHT($G1619*1000+100+COUNTIF($G$2:$G1619,$G1619),9))</f>
        <v>031016102</v>
      </c>
    </row>
    <row r="1620" spans="1:19" ht="18" customHeight="1" x14ac:dyDescent="0.55000000000000004">
      <c r="A1620" t="s">
        <v>979</v>
      </c>
      <c r="B1620">
        <v>1619</v>
      </c>
      <c r="C1620" t="s">
        <v>7453</v>
      </c>
      <c r="D1620" t="s">
        <v>7454</v>
      </c>
      <c r="E1620">
        <v>2</v>
      </c>
      <c r="F1620" t="s">
        <v>197</v>
      </c>
      <c r="G1620">
        <v>20040118</v>
      </c>
      <c r="H1620" t="s">
        <v>7455</v>
      </c>
      <c r="I1620" t="s">
        <v>7456</v>
      </c>
      <c r="J1620" t="s">
        <v>1188</v>
      </c>
      <c r="K1620" t="s">
        <v>72</v>
      </c>
      <c r="M1620" s="32">
        <f>IFERROR(IF($B1620="","",INDEX(所属情報!$E:$E,MATCH($A1620,所属情報!$A:$A,0))),"")</f>
        <v>492204</v>
      </c>
      <c r="N1620" s="175" t="str">
        <f t="shared" si="75"/>
        <v>安福　柊汰 (2)</v>
      </c>
      <c r="O1620" s="32" t="str">
        <f t="shared" si="76"/>
        <v>ｱﾌﾞｸ ｼｭｳﾀ</v>
      </c>
      <c r="P1620" s="175" t="str">
        <f t="shared" si="77"/>
        <v>ABUKU Shuta (04)</v>
      </c>
      <c r="Q1620" s="175" t="str">
        <f>IFERROR(IF($F1620="","",INDEX(リスト!$AL:$AL,MATCH($F1620,リスト!$AK:$AK,0))),"")</f>
        <v>33</v>
      </c>
      <c r="R1620" s="32" t="str">
        <f>IFERROR(IF($K1620="","",INDEX(リスト!$AO:$AO,MATCH($K1620,リスト!$AN:$AN,0))),"")</f>
        <v>JPN</v>
      </c>
      <c r="S1620" s="32" t="str">
        <f>IF($B1620="","",RIGHT($G1620*1000+100+COUNTIF($G$2:$G1620,$G1620),9))</f>
        <v>040118102</v>
      </c>
    </row>
    <row r="1621" spans="1:19" ht="18" customHeight="1" x14ac:dyDescent="0.55000000000000004">
      <c r="A1621" t="s">
        <v>979</v>
      </c>
      <c r="B1621">
        <v>1620</v>
      </c>
      <c r="C1621" t="s">
        <v>7457</v>
      </c>
      <c r="D1621" t="s">
        <v>7458</v>
      </c>
      <c r="E1621">
        <v>2</v>
      </c>
      <c r="F1621" t="s">
        <v>165</v>
      </c>
      <c r="G1621">
        <v>20030701</v>
      </c>
      <c r="H1621" t="s">
        <v>7459</v>
      </c>
      <c r="I1621" t="s">
        <v>7460</v>
      </c>
      <c r="J1621" t="s">
        <v>1651</v>
      </c>
      <c r="K1621" t="s">
        <v>72</v>
      </c>
      <c r="M1621" s="32">
        <f>IFERROR(IF($B1621="","",INDEX(所属情報!$E:$E,MATCH($A1621,所属情報!$A:$A,0))),"")</f>
        <v>492204</v>
      </c>
      <c r="N1621" s="175" t="str">
        <f t="shared" si="75"/>
        <v>菊河　隼人 (2)</v>
      </c>
      <c r="O1621" s="32" t="str">
        <f t="shared" si="76"/>
        <v>ｷｸｶﾜ ﾊﾔﾄ</v>
      </c>
      <c r="P1621" s="175" t="str">
        <f t="shared" si="77"/>
        <v>KIKUKAWA Hayato (03)</v>
      </c>
      <c r="Q1621" s="175" t="str">
        <f>IFERROR(IF($F1621="","",INDEX(リスト!$AL:$AL,MATCH($F1621,リスト!$AK:$AK,0))),"")</f>
        <v>25</v>
      </c>
      <c r="R1621" s="32" t="str">
        <f>IFERROR(IF($K1621="","",INDEX(リスト!$AO:$AO,MATCH($K1621,リスト!$AN:$AN,0))),"")</f>
        <v>JPN</v>
      </c>
      <c r="S1621" s="32" t="str">
        <f>IF($B1621="","",RIGHT($G1621*1000+100+COUNTIF($G$2:$G1621,$G1621),9))</f>
        <v>030701102</v>
      </c>
    </row>
    <row r="1622" spans="1:19" ht="18" customHeight="1" x14ac:dyDescent="0.55000000000000004">
      <c r="A1622" t="s">
        <v>979</v>
      </c>
      <c r="B1622">
        <v>1621</v>
      </c>
      <c r="C1622" t="s">
        <v>7461</v>
      </c>
      <c r="D1622" t="s">
        <v>7462</v>
      </c>
      <c r="E1622">
        <v>1</v>
      </c>
      <c r="F1622" t="s">
        <v>173</v>
      </c>
      <c r="G1622">
        <v>20040406</v>
      </c>
      <c r="I1622" t="s">
        <v>7463</v>
      </c>
      <c r="J1622" t="s">
        <v>1926</v>
      </c>
      <c r="K1622" t="s">
        <v>72</v>
      </c>
      <c r="M1622" s="32">
        <f>IFERROR(IF($B1622="","",INDEX(所属情報!$E:$E,MATCH($A1622,所属情報!$A:$A,0))),"")</f>
        <v>492204</v>
      </c>
      <c r="N1622" s="175" t="str">
        <f t="shared" si="75"/>
        <v>笹原　裕也 (1)</v>
      </c>
      <c r="O1622" s="32" t="str">
        <f t="shared" si="76"/>
        <v>ｻｻﾊﾗ ﾕｳﾔ</v>
      </c>
      <c r="P1622" s="175" t="str">
        <f t="shared" si="77"/>
        <v>SASAHARA Yuya (04)</v>
      </c>
      <c r="Q1622" s="175" t="str">
        <f>IFERROR(IF($F1622="","",INDEX(リスト!$AL:$AL,MATCH($F1622,リスト!$AK:$AK,0))),"")</f>
        <v>27</v>
      </c>
      <c r="R1622" s="32" t="str">
        <f>IFERROR(IF($K1622="","",INDEX(リスト!$AO:$AO,MATCH($K1622,リスト!$AN:$AN,0))),"")</f>
        <v>JPN</v>
      </c>
      <c r="S1622" s="32" t="str">
        <f>IF($B1622="","",RIGHT($G1622*1000+100+COUNTIF($G$2:$G1622,$G1622),9))</f>
        <v>040406102</v>
      </c>
    </row>
    <row r="1623" spans="1:19" ht="18" customHeight="1" x14ac:dyDescent="0.55000000000000004">
      <c r="A1623" t="s">
        <v>979</v>
      </c>
      <c r="B1623">
        <v>1622</v>
      </c>
      <c r="C1623" t="s">
        <v>7464</v>
      </c>
      <c r="D1623" t="s">
        <v>7465</v>
      </c>
      <c r="E1623">
        <v>1</v>
      </c>
      <c r="F1623" t="s">
        <v>173</v>
      </c>
      <c r="G1623">
        <v>20050301</v>
      </c>
      <c r="H1623" t="s">
        <v>7466</v>
      </c>
      <c r="I1623" t="s">
        <v>7467</v>
      </c>
      <c r="J1623" t="s">
        <v>2179</v>
      </c>
      <c r="K1623" t="s">
        <v>72</v>
      </c>
      <c r="M1623" s="32">
        <f>IFERROR(IF($B1623="","",INDEX(所属情報!$E:$E,MATCH($A1623,所属情報!$A:$A,0))),"")</f>
        <v>492204</v>
      </c>
      <c r="N1623" s="175" t="str">
        <f t="shared" si="75"/>
        <v>長谷川　優馬 (1)</v>
      </c>
      <c r="O1623" s="32" t="str">
        <f t="shared" si="76"/>
        <v>ﾊｾｶﾞﾜ ﾕｳﾏ</v>
      </c>
      <c r="P1623" s="175" t="str">
        <f t="shared" si="77"/>
        <v>HASEGAWA Yuma (05)</v>
      </c>
      <c r="Q1623" s="175" t="str">
        <f>IFERROR(IF($F1623="","",INDEX(リスト!$AL:$AL,MATCH($F1623,リスト!$AK:$AK,0))),"")</f>
        <v>27</v>
      </c>
      <c r="R1623" s="32" t="str">
        <f>IFERROR(IF($K1623="","",INDEX(リスト!$AO:$AO,MATCH($K1623,リスト!$AN:$AN,0))),"")</f>
        <v>JPN</v>
      </c>
      <c r="S1623" s="32" t="str">
        <f>IF($B1623="","",RIGHT($G1623*1000+100+COUNTIF($G$2:$G1623,$G1623),9))</f>
        <v>050301101</v>
      </c>
    </row>
    <row r="1624" spans="1:19" ht="18" customHeight="1" x14ac:dyDescent="0.55000000000000004">
      <c r="A1624" t="s">
        <v>967</v>
      </c>
      <c r="B1624">
        <v>1623</v>
      </c>
      <c r="C1624" t="s">
        <v>7468</v>
      </c>
      <c r="D1624" t="s">
        <v>7469</v>
      </c>
      <c r="E1624">
        <v>4</v>
      </c>
      <c r="F1624" t="s">
        <v>169</v>
      </c>
      <c r="G1624">
        <v>20011105</v>
      </c>
      <c r="H1624" t="s">
        <v>7470</v>
      </c>
      <c r="I1624" t="s">
        <v>7471</v>
      </c>
      <c r="J1624" t="s">
        <v>1947</v>
      </c>
      <c r="K1624" t="s">
        <v>72</v>
      </c>
      <c r="M1624" s="32">
        <f>IFERROR(IF($B1624="","",INDEX(所属情報!$E:$E,MATCH($A1624,所属情報!$A:$A,0))),"")</f>
        <v>492199</v>
      </c>
      <c r="N1624" s="175" t="str">
        <f t="shared" si="75"/>
        <v>木脇　輝 (4)</v>
      </c>
      <c r="O1624" s="32" t="str">
        <f t="shared" si="76"/>
        <v>ｷﾜｷ ﾋｶﾙ</v>
      </c>
      <c r="P1624" s="175" t="str">
        <f t="shared" si="77"/>
        <v>KIWAKI Hikaru (01)</v>
      </c>
      <c r="Q1624" s="175" t="str">
        <f>IFERROR(IF($F1624="","",INDEX(リスト!$AL:$AL,MATCH($F1624,リスト!$AK:$AK,0))),"")</f>
        <v>26</v>
      </c>
      <c r="R1624" s="32" t="str">
        <f>IFERROR(IF($K1624="","",INDEX(リスト!$AO:$AO,MATCH($K1624,リスト!$AN:$AN,0))),"")</f>
        <v>JPN</v>
      </c>
      <c r="S1624" s="32" t="str">
        <f>IF($B1624="","",RIGHT($G1624*1000+100+COUNTIF($G$2:$G1624,$G1624),9))</f>
        <v>011105105</v>
      </c>
    </row>
    <row r="1625" spans="1:19" ht="18" customHeight="1" x14ac:dyDescent="0.55000000000000004">
      <c r="A1625" t="s">
        <v>967</v>
      </c>
      <c r="B1625">
        <v>1624</v>
      </c>
      <c r="C1625" t="s">
        <v>7472</v>
      </c>
      <c r="D1625" t="s">
        <v>7473</v>
      </c>
      <c r="E1625">
        <v>4</v>
      </c>
      <c r="F1625" t="s">
        <v>169</v>
      </c>
      <c r="G1625">
        <v>20011110</v>
      </c>
      <c r="H1625" t="s">
        <v>7474</v>
      </c>
      <c r="I1625" t="s">
        <v>2155</v>
      </c>
      <c r="J1625" t="s">
        <v>1737</v>
      </c>
      <c r="K1625" t="s">
        <v>72</v>
      </c>
      <c r="M1625" s="32">
        <f>IFERROR(IF($B1625="","",INDEX(所属情報!$E:$E,MATCH($A1625,所属情報!$A:$A,0))),"")</f>
        <v>492199</v>
      </c>
      <c r="N1625" s="175" t="str">
        <f t="shared" si="75"/>
        <v>升田　和真 (4)</v>
      </c>
      <c r="O1625" s="32" t="str">
        <f t="shared" si="76"/>
        <v>ﾏｽﾀﾞ ｶｽﾞﾏ</v>
      </c>
      <c r="P1625" s="175" t="str">
        <f t="shared" si="77"/>
        <v>MASUDA Kazuma (01)</v>
      </c>
      <c r="Q1625" s="175" t="str">
        <f>IFERROR(IF($F1625="","",INDEX(リスト!$AL:$AL,MATCH($F1625,リスト!$AK:$AK,0))),"")</f>
        <v>26</v>
      </c>
      <c r="R1625" s="32" t="str">
        <f>IFERROR(IF($K1625="","",INDEX(リスト!$AO:$AO,MATCH($K1625,リスト!$AN:$AN,0))),"")</f>
        <v>JPN</v>
      </c>
      <c r="S1625" s="32" t="str">
        <f>IF($B1625="","",RIGHT($G1625*1000+100+COUNTIF($G$2:$G1625,$G1625),9))</f>
        <v>011110103</v>
      </c>
    </row>
    <row r="1626" spans="1:19" ht="18" customHeight="1" x14ac:dyDescent="0.55000000000000004">
      <c r="A1626" t="s">
        <v>967</v>
      </c>
      <c r="B1626">
        <v>1625</v>
      </c>
      <c r="C1626" t="s">
        <v>7475</v>
      </c>
      <c r="D1626" t="s">
        <v>7476</v>
      </c>
      <c r="E1626">
        <v>3</v>
      </c>
      <c r="F1626" t="s">
        <v>169</v>
      </c>
      <c r="G1626">
        <v>20020807</v>
      </c>
      <c r="H1626" t="s">
        <v>7477</v>
      </c>
      <c r="I1626" t="s">
        <v>7478</v>
      </c>
      <c r="J1626" t="s">
        <v>1756</v>
      </c>
      <c r="K1626" t="s">
        <v>72</v>
      </c>
      <c r="M1626" s="32">
        <f>IFERROR(IF($B1626="","",INDEX(所属情報!$E:$E,MATCH($A1626,所属情報!$A:$A,0))),"")</f>
        <v>492199</v>
      </c>
      <c r="N1626" s="175" t="str">
        <f t="shared" si="75"/>
        <v>魚谷　朋哉 (3)</v>
      </c>
      <c r="O1626" s="32" t="str">
        <f t="shared" si="76"/>
        <v>ｳｵﾀﾆ ﾄﾓﾔ</v>
      </c>
      <c r="P1626" s="175" t="str">
        <f t="shared" si="77"/>
        <v>UOTANI Tomoya (02)</v>
      </c>
      <c r="Q1626" s="175" t="str">
        <f>IFERROR(IF($F1626="","",INDEX(リスト!$AL:$AL,MATCH($F1626,リスト!$AK:$AK,0))),"")</f>
        <v>26</v>
      </c>
      <c r="R1626" s="32" t="str">
        <f>IFERROR(IF($K1626="","",INDEX(リスト!$AO:$AO,MATCH($K1626,リスト!$AN:$AN,0))),"")</f>
        <v>JPN</v>
      </c>
      <c r="S1626" s="32" t="str">
        <f>IF($B1626="","",RIGHT($G1626*1000+100+COUNTIF($G$2:$G1626,$G1626),9))</f>
        <v>020807101</v>
      </c>
    </row>
    <row r="1627" spans="1:19" ht="18" customHeight="1" x14ac:dyDescent="0.55000000000000004">
      <c r="A1627" t="s">
        <v>967</v>
      </c>
      <c r="B1627">
        <v>1626</v>
      </c>
      <c r="C1627" t="s">
        <v>7479</v>
      </c>
      <c r="D1627" t="s">
        <v>7480</v>
      </c>
      <c r="E1627">
        <v>3</v>
      </c>
      <c r="F1627" t="s">
        <v>169</v>
      </c>
      <c r="G1627">
        <v>20020818</v>
      </c>
      <c r="H1627" t="s">
        <v>7481</v>
      </c>
      <c r="I1627" t="s">
        <v>2213</v>
      </c>
      <c r="J1627" t="s">
        <v>1217</v>
      </c>
      <c r="K1627" t="s">
        <v>72</v>
      </c>
      <c r="M1627" s="32">
        <f>IFERROR(IF($B1627="","",INDEX(所属情報!$E:$E,MATCH($A1627,所属情報!$A:$A,0))),"")</f>
        <v>492199</v>
      </c>
      <c r="N1627" s="175" t="str">
        <f t="shared" si="75"/>
        <v>櫻井　晃平 (3)</v>
      </c>
      <c r="O1627" s="32" t="str">
        <f t="shared" si="76"/>
        <v>ｻｸﾗｲ ｺｳﾍｲ</v>
      </c>
      <c r="P1627" s="175" t="str">
        <f t="shared" si="77"/>
        <v>SAKURAI Kohei (02)</v>
      </c>
      <c r="Q1627" s="175" t="str">
        <f>IFERROR(IF($F1627="","",INDEX(リスト!$AL:$AL,MATCH($F1627,リスト!$AK:$AK,0))),"")</f>
        <v>26</v>
      </c>
      <c r="R1627" s="32" t="str">
        <f>IFERROR(IF($K1627="","",INDEX(リスト!$AO:$AO,MATCH($K1627,リスト!$AN:$AN,0))),"")</f>
        <v>JPN</v>
      </c>
      <c r="S1627" s="32" t="str">
        <f>IF($B1627="","",RIGHT($G1627*1000+100+COUNTIF($G$2:$G1627,$G1627),9))</f>
        <v>020818102</v>
      </c>
    </row>
    <row r="1628" spans="1:19" ht="18" customHeight="1" x14ac:dyDescent="0.55000000000000004">
      <c r="A1628" t="s">
        <v>967</v>
      </c>
      <c r="B1628">
        <v>1627</v>
      </c>
      <c r="C1628" t="s">
        <v>7482</v>
      </c>
      <c r="D1628" t="s">
        <v>7483</v>
      </c>
      <c r="E1628">
        <v>2</v>
      </c>
      <c r="F1628" t="s">
        <v>169</v>
      </c>
      <c r="G1628">
        <v>20030518</v>
      </c>
      <c r="I1628" t="s">
        <v>2282</v>
      </c>
      <c r="J1628" t="s">
        <v>7484</v>
      </c>
      <c r="K1628" t="s">
        <v>72</v>
      </c>
      <c r="M1628" s="32">
        <f>IFERROR(IF($B1628="","",INDEX(所属情報!$E:$E,MATCH($A1628,所属情報!$A:$A,0))),"")</f>
        <v>492199</v>
      </c>
      <c r="N1628" s="175" t="str">
        <f t="shared" si="75"/>
        <v>松井　悠歩 (2)</v>
      </c>
      <c r="O1628" s="32" t="str">
        <f t="shared" si="76"/>
        <v>ﾏﾂｲ ﾕｳﾎ</v>
      </c>
      <c r="P1628" s="175" t="str">
        <f t="shared" si="77"/>
        <v>MATSUI Yuho (03)</v>
      </c>
      <c r="Q1628" s="175" t="str">
        <f>IFERROR(IF($F1628="","",INDEX(リスト!$AL:$AL,MATCH($F1628,リスト!$AK:$AK,0))),"")</f>
        <v>26</v>
      </c>
      <c r="R1628" s="32" t="str">
        <f>IFERROR(IF($K1628="","",INDEX(リスト!$AO:$AO,MATCH($K1628,リスト!$AN:$AN,0))),"")</f>
        <v>JPN</v>
      </c>
      <c r="S1628" s="32" t="str">
        <f>IF($B1628="","",RIGHT($G1628*1000+100+COUNTIF($G$2:$G1628,$G1628),9))</f>
        <v>030518101</v>
      </c>
    </row>
    <row r="1629" spans="1:19" ht="18" customHeight="1" x14ac:dyDescent="0.55000000000000004">
      <c r="A1629" t="s">
        <v>967</v>
      </c>
      <c r="B1629">
        <v>1628</v>
      </c>
      <c r="C1629" t="s">
        <v>7485</v>
      </c>
      <c r="D1629" t="s">
        <v>7486</v>
      </c>
      <c r="E1629">
        <v>2</v>
      </c>
      <c r="F1629" t="s">
        <v>169</v>
      </c>
      <c r="G1629">
        <v>20030514</v>
      </c>
      <c r="I1629" t="s">
        <v>2145</v>
      </c>
      <c r="J1629" t="s">
        <v>6056</v>
      </c>
      <c r="K1629" t="s">
        <v>72</v>
      </c>
      <c r="M1629" s="32">
        <f>IFERROR(IF($B1629="","",INDEX(所属情報!$E:$E,MATCH($A1629,所属情報!$A:$A,0))),"")</f>
        <v>492199</v>
      </c>
      <c r="N1629" s="175" t="str">
        <f t="shared" si="75"/>
        <v>伊藤　克樹 (2)</v>
      </c>
      <c r="O1629" s="32" t="str">
        <f t="shared" si="76"/>
        <v>ｲﾄｳ ｶﾂｷ</v>
      </c>
      <c r="P1629" s="175" t="str">
        <f t="shared" si="77"/>
        <v>ITO Katsuki (03)</v>
      </c>
      <c r="Q1629" s="175" t="str">
        <f>IFERROR(IF($F1629="","",INDEX(リスト!$AL:$AL,MATCH($F1629,リスト!$AK:$AK,0))),"")</f>
        <v>26</v>
      </c>
      <c r="R1629" s="32" t="str">
        <f>IFERROR(IF($K1629="","",INDEX(リスト!$AO:$AO,MATCH($K1629,リスト!$AN:$AN,0))),"")</f>
        <v>JPN</v>
      </c>
      <c r="S1629" s="32" t="str">
        <f>IF($B1629="","",RIGHT($G1629*1000+100+COUNTIF($G$2:$G1629,$G1629),9))</f>
        <v>030514104</v>
      </c>
    </row>
    <row r="1630" spans="1:19" ht="18" customHeight="1" x14ac:dyDescent="0.55000000000000004">
      <c r="A1630" t="s">
        <v>967</v>
      </c>
      <c r="B1630">
        <v>1629</v>
      </c>
      <c r="C1630" t="s">
        <v>7487</v>
      </c>
      <c r="D1630" t="s">
        <v>7488</v>
      </c>
      <c r="E1630">
        <v>2</v>
      </c>
      <c r="F1630" t="s">
        <v>169</v>
      </c>
      <c r="G1630">
        <v>20031007</v>
      </c>
      <c r="I1630" t="s">
        <v>4248</v>
      </c>
      <c r="J1630" t="s">
        <v>4327</v>
      </c>
      <c r="K1630" t="s">
        <v>72</v>
      </c>
      <c r="M1630" s="32">
        <f>IFERROR(IF($B1630="","",INDEX(所属情報!$E:$E,MATCH($A1630,所属情報!$A:$A,0))),"")</f>
        <v>492199</v>
      </c>
      <c r="N1630" s="175" t="str">
        <f t="shared" si="75"/>
        <v>平井　迅 (2)</v>
      </c>
      <c r="O1630" s="32" t="str">
        <f t="shared" si="76"/>
        <v>ﾋﾗｲ ｼﾞﾝ</v>
      </c>
      <c r="P1630" s="175" t="str">
        <f t="shared" si="77"/>
        <v>HIRAI Jin (03)</v>
      </c>
      <c r="Q1630" s="175" t="str">
        <f>IFERROR(IF($F1630="","",INDEX(リスト!$AL:$AL,MATCH($F1630,リスト!$AK:$AK,0))),"")</f>
        <v>26</v>
      </c>
      <c r="R1630" s="32" t="str">
        <f>IFERROR(IF($K1630="","",INDEX(リスト!$AO:$AO,MATCH($K1630,リスト!$AN:$AN,0))),"")</f>
        <v>JPN</v>
      </c>
      <c r="S1630" s="32" t="str">
        <f>IF($B1630="","",RIGHT($G1630*1000+100+COUNTIF($G$2:$G1630,$G1630),9))</f>
        <v>031007102</v>
      </c>
    </row>
    <row r="1631" spans="1:19" ht="18" customHeight="1" x14ac:dyDescent="0.55000000000000004">
      <c r="A1631" t="s">
        <v>967</v>
      </c>
      <c r="B1631">
        <v>1630</v>
      </c>
      <c r="C1631" t="s">
        <v>7489</v>
      </c>
      <c r="D1631" t="s">
        <v>7490</v>
      </c>
      <c r="E1631">
        <v>4</v>
      </c>
      <c r="F1631" t="s">
        <v>169</v>
      </c>
      <c r="G1631">
        <v>20000428</v>
      </c>
      <c r="H1631" t="s">
        <v>7491</v>
      </c>
      <c r="I1631" t="s">
        <v>3833</v>
      </c>
      <c r="J1631" t="s">
        <v>3291</v>
      </c>
      <c r="K1631" t="s">
        <v>72</v>
      </c>
      <c r="M1631" s="32">
        <f>IFERROR(IF($B1631="","",INDEX(所属情報!$E:$E,MATCH($A1631,所属情報!$A:$A,0))),"")</f>
        <v>492199</v>
      </c>
      <c r="N1631" s="175" t="str">
        <f t="shared" si="75"/>
        <v>瀬尾　尚登 (4)</v>
      </c>
      <c r="O1631" s="32" t="str">
        <f t="shared" si="76"/>
        <v>ｾｵ ﾅｵﾄ</v>
      </c>
      <c r="P1631" s="175" t="str">
        <f t="shared" si="77"/>
        <v>SEO Naoto (00)</v>
      </c>
      <c r="Q1631" s="175" t="str">
        <f>IFERROR(IF($F1631="","",INDEX(リスト!$AL:$AL,MATCH($F1631,リスト!$AK:$AK,0))),"")</f>
        <v>26</v>
      </c>
      <c r="R1631" s="32" t="str">
        <f>IFERROR(IF($K1631="","",INDEX(リスト!$AO:$AO,MATCH($K1631,リスト!$AN:$AN,0))),"")</f>
        <v>JPN</v>
      </c>
      <c r="S1631" s="32" t="str">
        <f>IF($B1631="","",RIGHT($G1631*1000+100+COUNTIF($G$2:$G1631,$G1631),9))</f>
        <v>000428101</v>
      </c>
    </row>
    <row r="1632" spans="1:19" ht="18" customHeight="1" x14ac:dyDescent="0.55000000000000004">
      <c r="A1632" t="s">
        <v>967</v>
      </c>
      <c r="B1632">
        <v>1631</v>
      </c>
      <c r="C1632" t="s">
        <v>7492</v>
      </c>
      <c r="D1632" t="s">
        <v>7493</v>
      </c>
      <c r="E1632">
        <v>4</v>
      </c>
      <c r="F1632" t="s">
        <v>173</v>
      </c>
      <c r="G1632">
        <v>20010913</v>
      </c>
      <c r="H1632" t="s">
        <v>7494</v>
      </c>
      <c r="I1632" t="s">
        <v>1925</v>
      </c>
      <c r="J1632" t="s">
        <v>1317</v>
      </c>
      <c r="K1632" t="s">
        <v>72</v>
      </c>
      <c r="M1632" s="32">
        <f>IFERROR(IF($B1632="","",INDEX(所属情報!$E:$E,MATCH($A1632,所属情報!$A:$A,0))),"")</f>
        <v>492199</v>
      </c>
      <c r="N1632" s="175" t="str">
        <f t="shared" si="75"/>
        <v>馬場　涼輔 (4)</v>
      </c>
      <c r="O1632" s="32" t="str">
        <f t="shared" si="76"/>
        <v>ﾊﾞﾊﾞ ﾘｮｳｽｹ</v>
      </c>
      <c r="P1632" s="175" t="str">
        <f t="shared" si="77"/>
        <v>BABA Ryosuke (01)</v>
      </c>
      <c r="Q1632" s="175" t="str">
        <f>IFERROR(IF($F1632="","",INDEX(リスト!$AL:$AL,MATCH($F1632,リスト!$AK:$AK,0))),"")</f>
        <v>27</v>
      </c>
      <c r="R1632" s="32" t="str">
        <f>IFERROR(IF($K1632="","",INDEX(リスト!$AO:$AO,MATCH($K1632,リスト!$AN:$AN,0))),"")</f>
        <v>JPN</v>
      </c>
      <c r="S1632" s="32" t="str">
        <f>IF($B1632="","",RIGHT($G1632*1000+100+COUNTIF($G$2:$G1632,$G1632),9))</f>
        <v>010913104</v>
      </c>
    </row>
    <row r="1633" spans="1:19" ht="18" customHeight="1" x14ac:dyDescent="0.55000000000000004">
      <c r="A1633" t="s">
        <v>967</v>
      </c>
      <c r="B1633">
        <v>1632</v>
      </c>
      <c r="C1633" t="s">
        <v>7495</v>
      </c>
      <c r="D1633" t="s">
        <v>7496</v>
      </c>
      <c r="E1633">
        <v>4</v>
      </c>
      <c r="F1633" t="s">
        <v>165</v>
      </c>
      <c r="G1633">
        <v>20011226</v>
      </c>
      <c r="H1633" t="s">
        <v>7497</v>
      </c>
      <c r="I1633" t="s">
        <v>4366</v>
      </c>
      <c r="J1633" t="s">
        <v>2957</v>
      </c>
      <c r="K1633" t="s">
        <v>72</v>
      </c>
      <c r="M1633" s="32">
        <f>IFERROR(IF($B1633="","",INDEX(所属情報!$E:$E,MATCH($A1633,所属情報!$A:$A,0))),"")</f>
        <v>492199</v>
      </c>
      <c r="N1633" s="175" t="str">
        <f t="shared" si="75"/>
        <v>杉本　琢真 (4)</v>
      </c>
      <c r="O1633" s="32" t="str">
        <f t="shared" si="76"/>
        <v>ｽｷﾞﾓﾄ ﾀｸﾏ</v>
      </c>
      <c r="P1633" s="175" t="str">
        <f t="shared" si="77"/>
        <v>SUGIMOTO Takuma (01)</v>
      </c>
      <c r="Q1633" s="175" t="str">
        <f>IFERROR(IF($F1633="","",INDEX(リスト!$AL:$AL,MATCH($F1633,リスト!$AK:$AK,0))),"")</f>
        <v>25</v>
      </c>
      <c r="R1633" s="32" t="str">
        <f>IFERROR(IF($K1633="","",INDEX(リスト!$AO:$AO,MATCH($K1633,リスト!$AN:$AN,0))),"")</f>
        <v>JPN</v>
      </c>
      <c r="S1633" s="32" t="str">
        <f>IF($B1633="","",RIGHT($G1633*1000+100+COUNTIF($G$2:$G1633,$G1633),9))</f>
        <v>011226102</v>
      </c>
    </row>
    <row r="1634" spans="1:19" ht="18" customHeight="1" x14ac:dyDescent="0.55000000000000004">
      <c r="A1634" t="s">
        <v>967</v>
      </c>
      <c r="B1634">
        <v>1633</v>
      </c>
      <c r="C1634" t="s">
        <v>7498</v>
      </c>
      <c r="D1634" t="s">
        <v>7499</v>
      </c>
      <c r="E1634">
        <v>4</v>
      </c>
      <c r="F1634" t="s">
        <v>169</v>
      </c>
      <c r="G1634">
        <v>20020303</v>
      </c>
      <c r="H1634" t="s">
        <v>7500</v>
      </c>
      <c r="I1634" t="s">
        <v>6932</v>
      </c>
      <c r="J1634" t="s">
        <v>7501</v>
      </c>
      <c r="K1634" t="s">
        <v>72</v>
      </c>
      <c r="M1634" s="32">
        <f>IFERROR(IF($B1634="","",INDEX(所属情報!$E:$E,MATCH($A1634,所属情報!$A:$A,0))),"")</f>
        <v>492199</v>
      </c>
      <c r="N1634" s="175" t="str">
        <f t="shared" si="75"/>
        <v>大門　立真 (4)</v>
      </c>
      <c r="O1634" s="32" t="str">
        <f t="shared" si="76"/>
        <v>ﾀﾞｲﾓﾝ ﾘｭｳﾏ</v>
      </c>
      <c r="P1634" s="175" t="str">
        <f t="shared" si="77"/>
        <v>DAIMON Ryuma (02)</v>
      </c>
      <c r="Q1634" s="175" t="str">
        <f>IFERROR(IF($F1634="","",INDEX(リスト!$AL:$AL,MATCH($F1634,リスト!$AK:$AK,0))),"")</f>
        <v>26</v>
      </c>
      <c r="R1634" s="32" t="str">
        <f>IFERROR(IF($K1634="","",INDEX(リスト!$AO:$AO,MATCH($K1634,リスト!$AN:$AN,0))),"")</f>
        <v>JPN</v>
      </c>
      <c r="S1634" s="32" t="str">
        <f>IF($B1634="","",RIGHT($G1634*1000+100+COUNTIF($G$2:$G1634,$G1634),9))</f>
        <v>020303101</v>
      </c>
    </row>
    <row r="1635" spans="1:19" ht="18" customHeight="1" x14ac:dyDescent="0.55000000000000004">
      <c r="A1635" t="s">
        <v>967</v>
      </c>
      <c r="B1635">
        <v>1634</v>
      </c>
      <c r="C1635" t="s">
        <v>7502</v>
      </c>
      <c r="D1635" t="s">
        <v>7503</v>
      </c>
      <c r="E1635">
        <v>4</v>
      </c>
      <c r="F1635" t="s">
        <v>169</v>
      </c>
      <c r="G1635">
        <v>20011117</v>
      </c>
      <c r="H1635" t="s">
        <v>7504</v>
      </c>
      <c r="I1635" t="s">
        <v>2023</v>
      </c>
      <c r="J1635" t="s">
        <v>1198</v>
      </c>
      <c r="K1635" t="s">
        <v>72</v>
      </c>
      <c r="M1635" s="32">
        <f>IFERROR(IF($B1635="","",INDEX(所属情報!$E:$E,MATCH($A1635,所属情報!$A:$A,0))),"")</f>
        <v>492199</v>
      </c>
      <c r="N1635" s="175" t="str">
        <f t="shared" si="75"/>
        <v>吉川　諒 (4)</v>
      </c>
      <c r="O1635" s="32" t="str">
        <f t="shared" si="76"/>
        <v>ﾖｼｶﾜ ﾘｮｳ</v>
      </c>
      <c r="P1635" s="175" t="str">
        <f t="shared" si="77"/>
        <v>YOSHIKAWA Ryo (01)</v>
      </c>
      <c r="Q1635" s="175" t="str">
        <f>IFERROR(IF($F1635="","",INDEX(リスト!$AL:$AL,MATCH($F1635,リスト!$AK:$AK,0))),"")</f>
        <v>26</v>
      </c>
      <c r="R1635" s="32" t="str">
        <f>IFERROR(IF($K1635="","",INDEX(リスト!$AO:$AO,MATCH($K1635,リスト!$AN:$AN,0))),"")</f>
        <v>JPN</v>
      </c>
      <c r="S1635" s="32" t="str">
        <f>IF($B1635="","",RIGHT($G1635*1000+100+COUNTIF($G$2:$G1635,$G1635),9))</f>
        <v>011117101</v>
      </c>
    </row>
    <row r="1636" spans="1:19" ht="18" customHeight="1" x14ac:dyDescent="0.55000000000000004">
      <c r="A1636" t="s">
        <v>967</v>
      </c>
      <c r="B1636">
        <v>1635</v>
      </c>
      <c r="C1636" t="s">
        <v>7505</v>
      </c>
      <c r="D1636" t="s">
        <v>7506</v>
      </c>
      <c r="E1636">
        <v>2</v>
      </c>
      <c r="F1636" t="s">
        <v>169</v>
      </c>
      <c r="G1636">
        <v>20030801</v>
      </c>
      <c r="I1636" t="s">
        <v>2038</v>
      </c>
      <c r="J1636" t="s">
        <v>6220</v>
      </c>
      <c r="K1636" t="s">
        <v>72</v>
      </c>
      <c r="M1636" s="32">
        <f>IFERROR(IF($B1636="","",INDEX(所属情報!$E:$E,MATCH($A1636,所属情報!$A:$A,0))),"")</f>
        <v>492199</v>
      </c>
      <c r="N1636" s="175" t="str">
        <f t="shared" si="75"/>
        <v>足立　奏多 (2)</v>
      </c>
      <c r="O1636" s="32" t="str">
        <f t="shared" si="76"/>
        <v>ｱﾀﾞﾁ ｶﾅﾀ</v>
      </c>
      <c r="P1636" s="175" t="str">
        <f t="shared" si="77"/>
        <v>ADACHI Kanata (03)</v>
      </c>
      <c r="Q1636" s="175" t="str">
        <f>IFERROR(IF($F1636="","",INDEX(リスト!$AL:$AL,MATCH($F1636,リスト!$AK:$AK,0))),"")</f>
        <v>26</v>
      </c>
      <c r="R1636" s="32" t="str">
        <f>IFERROR(IF($K1636="","",INDEX(リスト!$AO:$AO,MATCH($K1636,リスト!$AN:$AN,0))),"")</f>
        <v>JPN</v>
      </c>
      <c r="S1636" s="32" t="str">
        <f>IF($B1636="","",RIGHT($G1636*1000+100+COUNTIF($G$2:$G1636,$G1636),9))</f>
        <v>030801103</v>
      </c>
    </row>
    <row r="1637" spans="1:19" ht="18" customHeight="1" x14ac:dyDescent="0.55000000000000004">
      <c r="A1637" t="s">
        <v>967</v>
      </c>
      <c r="B1637">
        <v>1636</v>
      </c>
      <c r="C1637" t="s">
        <v>7507</v>
      </c>
      <c r="D1637" t="s">
        <v>7508</v>
      </c>
      <c r="E1637">
        <v>2</v>
      </c>
      <c r="F1637" t="s">
        <v>169</v>
      </c>
      <c r="G1637">
        <v>20030901</v>
      </c>
      <c r="I1637" t="s">
        <v>3076</v>
      </c>
      <c r="J1637" t="s">
        <v>1471</v>
      </c>
      <c r="K1637" t="s">
        <v>72</v>
      </c>
      <c r="M1637" s="32">
        <f>IFERROR(IF($B1637="","",INDEX(所属情報!$E:$E,MATCH($A1637,所属情報!$A:$A,0))),"")</f>
        <v>492199</v>
      </c>
      <c r="N1637" s="175" t="str">
        <f t="shared" si="75"/>
        <v>村田　悠人 (2)</v>
      </c>
      <c r="O1637" s="32" t="str">
        <f t="shared" si="76"/>
        <v>ﾑﾗﾀ ﾕｳﾄ</v>
      </c>
      <c r="P1637" s="175" t="str">
        <f t="shared" si="77"/>
        <v>MURATA Yuto (03)</v>
      </c>
      <c r="Q1637" s="175" t="str">
        <f>IFERROR(IF($F1637="","",INDEX(リスト!$AL:$AL,MATCH($F1637,リスト!$AK:$AK,0))),"")</f>
        <v>26</v>
      </c>
      <c r="R1637" s="32" t="str">
        <f>IFERROR(IF($K1637="","",INDEX(リスト!$AO:$AO,MATCH($K1637,リスト!$AN:$AN,0))),"")</f>
        <v>JPN</v>
      </c>
      <c r="S1637" s="32" t="str">
        <f>IF($B1637="","",RIGHT($G1637*1000+100+COUNTIF($G$2:$G1637,$G1637),9))</f>
        <v>030901101</v>
      </c>
    </row>
    <row r="1638" spans="1:19" ht="18" customHeight="1" x14ac:dyDescent="0.55000000000000004">
      <c r="A1638" t="s">
        <v>967</v>
      </c>
      <c r="B1638">
        <v>1637</v>
      </c>
      <c r="C1638" t="s">
        <v>7509</v>
      </c>
      <c r="D1638" t="s">
        <v>7510</v>
      </c>
      <c r="E1638">
        <v>2</v>
      </c>
      <c r="F1638" t="s">
        <v>173</v>
      </c>
      <c r="G1638">
        <v>20030416</v>
      </c>
      <c r="I1638" t="s">
        <v>7511</v>
      </c>
      <c r="J1638" t="s">
        <v>2862</v>
      </c>
      <c r="K1638" t="s">
        <v>72</v>
      </c>
      <c r="M1638" s="32">
        <f>IFERROR(IF($B1638="","",INDEX(所属情報!$E:$E,MATCH($A1638,所属情報!$A:$A,0))),"")</f>
        <v>492199</v>
      </c>
      <c r="N1638" s="175" t="str">
        <f t="shared" si="75"/>
        <v>神田　遥輝 (2)</v>
      </c>
      <c r="O1638" s="32" t="str">
        <f t="shared" si="76"/>
        <v>ｶﾝﾀﾞ ﾊﾙｷ</v>
      </c>
      <c r="P1638" s="175" t="str">
        <f t="shared" si="77"/>
        <v>KANDA Haruki (03)</v>
      </c>
      <c r="Q1638" s="175" t="str">
        <f>IFERROR(IF($F1638="","",INDEX(リスト!$AL:$AL,MATCH($F1638,リスト!$AK:$AK,0))),"")</f>
        <v>27</v>
      </c>
      <c r="R1638" s="32" t="str">
        <f>IFERROR(IF($K1638="","",INDEX(リスト!$AO:$AO,MATCH($K1638,リスト!$AN:$AN,0))),"")</f>
        <v>JPN</v>
      </c>
      <c r="S1638" s="32" t="str">
        <f>IF($B1638="","",RIGHT($G1638*1000+100+COUNTIF($G$2:$G1638,$G1638),9))</f>
        <v>030416102</v>
      </c>
    </row>
    <row r="1639" spans="1:19" ht="18" customHeight="1" x14ac:dyDescent="0.55000000000000004">
      <c r="A1639" t="s">
        <v>967</v>
      </c>
      <c r="B1639">
        <v>1638</v>
      </c>
      <c r="C1639" t="s">
        <v>7512</v>
      </c>
      <c r="D1639" t="s">
        <v>7513</v>
      </c>
      <c r="E1639">
        <v>2</v>
      </c>
      <c r="F1639" t="s">
        <v>169</v>
      </c>
      <c r="G1639">
        <v>20030826</v>
      </c>
      <c r="I1639" t="s">
        <v>2745</v>
      </c>
      <c r="J1639" t="s">
        <v>7514</v>
      </c>
      <c r="K1639" t="s">
        <v>72</v>
      </c>
      <c r="M1639" s="32">
        <f>IFERROR(IF($B1639="","",INDEX(所属情報!$E:$E,MATCH($A1639,所属情報!$A:$A,0))),"")</f>
        <v>492199</v>
      </c>
      <c r="N1639" s="175" t="str">
        <f t="shared" si="75"/>
        <v>藤本　真吾 (2)</v>
      </c>
      <c r="O1639" s="32" t="str">
        <f t="shared" si="76"/>
        <v>ﾌｼﾞﾓﾄ ｼﾝｺﾞ</v>
      </c>
      <c r="P1639" s="175" t="str">
        <f t="shared" si="77"/>
        <v>FUJIMOTO Shingo (03)</v>
      </c>
      <c r="Q1639" s="175" t="str">
        <f>IFERROR(IF($F1639="","",INDEX(リスト!$AL:$AL,MATCH($F1639,リスト!$AK:$AK,0))),"")</f>
        <v>26</v>
      </c>
      <c r="R1639" s="32" t="str">
        <f>IFERROR(IF($K1639="","",INDEX(リスト!$AO:$AO,MATCH($K1639,リスト!$AN:$AN,0))),"")</f>
        <v>JPN</v>
      </c>
      <c r="S1639" s="32" t="str">
        <f>IF($B1639="","",RIGHT($G1639*1000+100+COUNTIF($G$2:$G1639,$G1639),9))</f>
        <v>030826102</v>
      </c>
    </row>
    <row r="1640" spans="1:19" ht="18" customHeight="1" x14ac:dyDescent="0.55000000000000004">
      <c r="A1640" t="s">
        <v>967</v>
      </c>
      <c r="B1640">
        <v>1639</v>
      </c>
      <c r="C1640" t="s">
        <v>7515</v>
      </c>
      <c r="D1640" t="s">
        <v>7516</v>
      </c>
      <c r="E1640">
        <v>2</v>
      </c>
      <c r="F1640" t="s">
        <v>185</v>
      </c>
      <c r="G1640">
        <v>20030908</v>
      </c>
      <c r="I1640" t="s">
        <v>1252</v>
      </c>
      <c r="J1640" t="s">
        <v>4403</v>
      </c>
      <c r="K1640" t="s">
        <v>72</v>
      </c>
      <c r="M1640" s="32">
        <f>IFERROR(IF($B1640="","",INDEX(所属情報!$E:$E,MATCH($A1640,所属情報!$A:$A,0))),"")</f>
        <v>492199</v>
      </c>
      <c r="N1640" s="175" t="str">
        <f t="shared" si="75"/>
        <v>齋藤　拳 (2)</v>
      </c>
      <c r="O1640" s="32" t="str">
        <f t="shared" si="76"/>
        <v>ｻｲﾄｳ ｹﾝ</v>
      </c>
      <c r="P1640" s="175" t="str">
        <f t="shared" si="77"/>
        <v>SAITO Ken (03)</v>
      </c>
      <c r="Q1640" s="175" t="str">
        <f>IFERROR(IF($F1640="","",INDEX(リスト!$AL:$AL,MATCH($F1640,リスト!$AK:$AK,0))),"")</f>
        <v>30</v>
      </c>
      <c r="R1640" s="32" t="str">
        <f>IFERROR(IF($K1640="","",INDEX(リスト!$AO:$AO,MATCH($K1640,リスト!$AN:$AN,0))),"")</f>
        <v>JPN</v>
      </c>
      <c r="S1640" s="32" t="str">
        <f>IF($B1640="","",RIGHT($G1640*1000+100+COUNTIF($G$2:$G1640,$G1640),9))</f>
        <v>030908103</v>
      </c>
    </row>
    <row r="1641" spans="1:19" ht="18" customHeight="1" x14ac:dyDescent="0.55000000000000004">
      <c r="A1641" t="s">
        <v>967</v>
      </c>
      <c r="B1641">
        <v>1640</v>
      </c>
      <c r="C1641" t="s">
        <v>7517</v>
      </c>
      <c r="D1641" t="s">
        <v>7518</v>
      </c>
      <c r="E1641">
        <v>3</v>
      </c>
      <c r="F1641" t="s">
        <v>169</v>
      </c>
      <c r="G1641">
        <v>20020917</v>
      </c>
      <c r="I1641" t="s">
        <v>2524</v>
      </c>
      <c r="J1641" t="s">
        <v>7519</v>
      </c>
      <c r="K1641" t="s">
        <v>72</v>
      </c>
      <c r="M1641" s="32">
        <f>IFERROR(IF($B1641="","",INDEX(所属情報!$E:$E,MATCH($A1641,所属情報!$A:$A,0))),"")</f>
        <v>492199</v>
      </c>
      <c r="N1641" s="175" t="str">
        <f t="shared" si="75"/>
        <v>木村　一太 (3)</v>
      </c>
      <c r="O1641" s="32" t="str">
        <f t="shared" si="76"/>
        <v>ｷﾑﾗ ｲﾁﾀ</v>
      </c>
      <c r="P1641" s="175" t="str">
        <f t="shared" si="77"/>
        <v>KIMURA Ichita (02)</v>
      </c>
      <c r="Q1641" s="175" t="str">
        <f>IFERROR(IF($F1641="","",INDEX(リスト!$AL:$AL,MATCH($F1641,リスト!$AK:$AK,0))),"")</f>
        <v>26</v>
      </c>
      <c r="R1641" s="32" t="str">
        <f>IFERROR(IF($K1641="","",INDEX(リスト!$AO:$AO,MATCH($K1641,リスト!$AN:$AN,0))),"")</f>
        <v>JPN</v>
      </c>
      <c r="S1641" s="32" t="str">
        <f>IF($B1641="","",RIGHT($G1641*1000+100+COUNTIF($G$2:$G1641,$G1641),9))</f>
        <v>020917104</v>
      </c>
    </row>
    <row r="1642" spans="1:19" ht="18" customHeight="1" x14ac:dyDescent="0.55000000000000004">
      <c r="A1642" t="s">
        <v>967</v>
      </c>
      <c r="B1642">
        <v>1641</v>
      </c>
      <c r="C1642" t="s">
        <v>7520</v>
      </c>
      <c r="D1642" t="s">
        <v>7521</v>
      </c>
      <c r="E1642">
        <v>2</v>
      </c>
      <c r="F1642" t="s">
        <v>169</v>
      </c>
      <c r="G1642">
        <v>20040224</v>
      </c>
      <c r="I1642" t="s">
        <v>4144</v>
      </c>
      <c r="J1642" t="s">
        <v>2080</v>
      </c>
      <c r="K1642" t="s">
        <v>72</v>
      </c>
      <c r="M1642" s="32">
        <f>IFERROR(IF($B1642="","",INDEX(所属情報!$E:$E,MATCH($A1642,所属情報!$A:$A,0))),"")</f>
        <v>492199</v>
      </c>
      <c r="N1642" s="175" t="str">
        <f t="shared" si="75"/>
        <v>小西　大輝 (2)</v>
      </c>
      <c r="O1642" s="32" t="str">
        <f t="shared" si="76"/>
        <v>ｺﾆｼ ﾀﾞｲｷ</v>
      </c>
      <c r="P1642" s="175" t="str">
        <f t="shared" si="77"/>
        <v>KONISHI Daiki (04)</v>
      </c>
      <c r="Q1642" s="175" t="str">
        <f>IFERROR(IF($F1642="","",INDEX(リスト!$AL:$AL,MATCH($F1642,リスト!$AK:$AK,0))),"")</f>
        <v>26</v>
      </c>
      <c r="R1642" s="32" t="str">
        <f>IFERROR(IF($K1642="","",INDEX(リスト!$AO:$AO,MATCH($K1642,リスト!$AN:$AN,0))),"")</f>
        <v>JPN</v>
      </c>
      <c r="S1642" s="32" t="str">
        <f>IF($B1642="","",RIGHT($G1642*1000+100+COUNTIF($G$2:$G1642,$G1642),9))</f>
        <v>040224103</v>
      </c>
    </row>
    <row r="1643" spans="1:19" ht="18" customHeight="1" x14ac:dyDescent="0.55000000000000004">
      <c r="A1643" t="s">
        <v>967</v>
      </c>
      <c r="B1643">
        <v>1642</v>
      </c>
      <c r="C1643" t="s">
        <v>7522</v>
      </c>
      <c r="D1643" t="s">
        <v>7523</v>
      </c>
      <c r="E1643">
        <v>2</v>
      </c>
      <c r="F1643" t="s">
        <v>173</v>
      </c>
      <c r="G1643">
        <v>20031010</v>
      </c>
      <c r="I1643" t="s">
        <v>1804</v>
      </c>
      <c r="J1643" t="s">
        <v>3913</v>
      </c>
      <c r="K1643" t="s">
        <v>72</v>
      </c>
      <c r="M1643" s="32">
        <f>IFERROR(IF($B1643="","",INDEX(所属情報!$E:$E,MATCH($A1643,所属情報!$A:$A,0))),"")</f>
        <v>492199</v>
      </c>
      <c r="N1643" s="175" t="str">
        <f t="shared" si="75"/>
        <v>山下　大輔 (2)</v>
      </c>
      <c r="O1643" s="32" t="str">
        <f t="shared" si="76"/>
        <v>ﾔﾏｼﾀ ﾀﾞｲｽｹ</v>
      </c>
      <c r="P1643" s="175" t="str">
        <f t="shared" si="77"/>
        <v>YAMASHITA Daisuke (03)</v>
      </c>
      <c r="Q1643" s="175" t="str">
        <f>IFERROR(IF($F1643="","",INDEX(リスト!$AL:$AL,MATCH($F1643,リスト!$AK:$AK,0))),"")</f>
        <v>27</v>
      </c>
      <c r="R1643" s="32" t="str">
        <f>IFERROR(IF($K1643="","",INDEX(リスト!$AO:$AO,MATCH($K1643,リスト!$AN:$AN,0))),"")</f>
        <v>JPN</v>
      </c>
      <c r="S1643" s="32" t="str">
        <f>IF($B1643="","",RIGHT($G1643*1000+100+COUNTIF($G$2:$G1643,$G1643),9))</f>
        <v>031010102</v>
      </c>
    </row>
    <row r="1644" spans="1:19" ht="18" customHeight="1" x14ac:dyDescent="0.55000000000000004">
      <c r="A1644" t="s">
        <v>967</v>
      </c>
      <c r="B1644">
        <v>1643</v>
      </c>
      <c r="C1644" t="s">
        <v>7524</v>
      </c>
      <c r="D1644" t="s">
        <v>7525</v>
      </c>
      <c r="E1644">
        <v>2</v>
      </c>
      <c r="F1644" t="s">
        <v>165</v>
      </c>
      <c r="G1644">
        <v>20031015</v>
      </c>
      <c r="I1644" t="s">
        <v>1192</v>
      </c>
      <c r="J1644" t="s">
        <v>4682</v>
      </c>
      <c r="K1644" t="s">
        <v>72</v>
      </c>
      <c r="M1644" s="32">
        <f>IFERROR(IF($B1644="","",INDEX(所属情報!$E:$E,MATCH($A1644,所属情報!$A:$A,0))),"")</f>
        <v>492199</v>
      </c>
      <c r="N1644" s="175" t="str">
        <f t="shared" si="75"/>
        <v>久保田　優兵 (2)</v>
      </c>
      <c r="O1644" s="32" t="str">
        <f t="shared" si="76"/>
        <v>ｸﾎﾞﾀ ﾕｳﾍｲ</v>
      </c>
      <c r="P1644" s="175" t="str">
        <f t="shared" si="77"/>
        <v>KUBOTA Yuhei (03)</v>
      </c>
      <c r="Q1644" s="175" t="str">
        <f>IFERROR(IF($F1644="","",INDEX(リスト!$AL:$AL,MATCH($F1644,リスト!$AK:$AK,0))),"")</f>
        <v>25</v>
      </c>
      <c r="R1644" s="32" t="str">
        <f>IFERROR(IF($K1644="","",INDEX(リスト!$AO:$AO,MATCH($K1644,リスト!$AN:$AN,0))),"")</f>
        <v>JPN</v>
      </c>
      <c r="S1644" s="32" t="str">
        <f>IF($B1644="","",RIGHT($G1644*1000+100+COUNTIF($G$2:$G1644,$G1644),9))</f>
        <v>031015103</v>
      </c>
    </row>
    <row r="1645" spans="1:19" ht="18" customHeight="1" x14ac:dyDescent="0.55000000000000004">
      <c r="A1645" t="s">
        <v>967</v>
      </c>
      <c r="B1645">
        <v>1644</v>
      </c>
      <c r="C1645" t="s">
        <v>7526</v>
      </c>
      <c r="D1645" t="s">
        <v>7527</v>
      </c>
      <c r="E1645">
        <v>2</v>
      </c>
      <c r="F1645" t="s">
        <v>169</v>
      </c>
      <c r="G1645">
        <v>20030726</v>
      </c>
      <c r="I1645" t="s">
        <v>1276</v>
      </c>
      <c r="J1645" t="s">
        <v>7528</v>
      </c>
      <c r="K1645" t="s">
        <v>72</v>
      </c>
      <c r="M1645" s="32">
        <f>IFERROR(IF($B1645="","",INDEX(所属情報!$E:$E,MATCH($A1645,所属情報!$A:$A,0))),"")</f>
        <v>492199</v>
      </c>
      <c r="N1645" s="175" t="str">
        <f t="shared" si="75"/>
        <v>岡本　啓志 (2)</v>
      </c>
      <c r="O1645" s="32" t="str">
        <f t="shared" si="76"/>
        <v>ｵｶﾓﾄ ｹｲｼ</v>
      </c>
      <c r="P1645" s="175" t="str">
        <f t="shared" si="77"/>
        <v>OKAMOTO Keishi (03)</v>
      </c>
      <c r="Q1645" s="175" t="str">
        <f>IFERROR(IF($F1645="","",INDEX(リスト!$AL:$AL,MATCH($F1645,リスト!$AK:$AK,0))),"")</f>
        <v>26</v>
      </c>
      <c r="R1645" s="32" t="str">
        <f>IFERROR(IF($K1645="","",INDEX(リスト!$AO:$AO,MATCH($K1645,リスト!$AN:$AN,0))),"")</f>
        <v>JPN</v>
      </c>
      <c r="S1645" s="32" t="str">
        <f>IF($B1645="","",RIGHT($G1645*1000+100+COUNTIF($G$2:$G1645,$G1645),9))</f>
        <v>030726103</v>
      </c>
    </row>
    <row r="1646" spans="1:19" ht="18" customHeight="1" x14ac:dyDescent="0.55000000000000004">
      <c r="A1646" t="s">
        <v>967</v>
      </c>
      <c r="B1646">
        <v>1645</v>
      </c>
      <c r="C1646" t="s">
        <v>7529</v>
      </c>
      <c r="D1646" t="s">
        <v>7530</v>
      </c>
      <c r="E1646">
        <v>2</v>
      </c>
      <c r="F1646" t="s">
        <v>165</v>
      </c>
      <c r="G1646">
        <v>20030518</v>
      </c>
      <c r="I1646" t="s">
        <v>7531</v>
      </c>
      <c r="J1646" t="s">
        <v>1438</v>
      </c>
      <c r="K1646" t="s">
        <v>72</v>
      </c>
      <c r="M1646" s="32">
        <f>IFERROR(IF($B1646="","",INDEX(所属情報!$E:$E,MATCH($A1646,所属情報!$A:$A,0))),"")</f>
        <v>492199</v>
      </c>
      <c r="N1646" s="175" t="str">
        <f t="shared" si="75"/>
        <v>市田　俊輔 (2)</v>
      </c>
      <c r="O1646" s="32" t="str">
        <f t="shared" si="76"/>
        <v>ｲﾁﾀﾞ ｼｭﾝｽｹ</v>
      </c>
      <c r="P1646" s="175" t="str">
        <f t="shared" si="77"/>
        <v>ICHIDA Shunsuke (03)</v>
      </c>
      <c r="Q1646" s="175" t="str">
        <f>IFERROR(IF($F1646="","",INDEX(リスト!$AL:$AL,MATCH($F1646,リスト!$AK:$AK,0))),"")</f>
        <v>25</v>
      </c>
      <c r="R1646" s="32" t="str">
        <f>IFERROR(IF($K1646="","",INDEX(リスト!$AO:$AO,MATCH($K1646,リスト!$AN:$AN,0))),"")</f>
        <v>JPN</v>
      </c>
      <c r="S1646" s="32" t="str">
        <f>IF($B1646="","",RIGHT($G1646*1000+100+COUNTIF($G$2:$G1646,$G1646),9))</f>
        <v>030518102</v>
      </c>
    </row>
    <row r="1647" spans="1:19" ht="18" customHeight="1" x14ac:dyDescent="0.55000000000000004">
      <c r="A1647" t="s">
        <v>967</v>
      </c>
      <c r="B1647">
        <v>1646</v>
      </c>
      <c r="C1647" t="s">
        <v>7532</v>
      </c>
      <c r="D1647" t="s">
        <v>7533</v>
      </c>
      <c r="E1647">
        <v>1</v>
      </c>
      <c r="F1647" t="s">
        <v>169</v>
      </c>
      <c r="G1647">
        <v>20050201</v>
      </c>
      <c r="I1647" t="s">
        <v>1167</v>
      </c>
      <c r="J1647" t="s">
        <v>1810</v>
      </c>
      <c r="K1647" t="s">
        <v>72</v>
      </c>
      <c r="M1647" s="32">
        <f>IFERROR(IF($B1647="","",INDEX(所属情報!$E:$E,MATCH($A1647,所属情報!$A:$A,0))),"")</f>
        <v>492199</v>
      </c>
      <c r="N1647" s="175" t="str">
        <f t="shared" si="75"/>
        <v>森本　翔太 (1)</v>
      </c>
      <c r="O1647" s="32" t="str">
        <f t="shared" si="76"/>
        <v>ﾓﾘﾓﾄ ｼｮｳﾀ</v>
      </c>
      <c r="P1647" s="175" t="str">
        <f t="shared" si="77"/>
        <v>MORIMOTO Shota (05)</v>
      </c>
      <c r="Q1647" s="175" t="str">
        <f>IFERROR(IF($F1647="","",INDEX(リスト!$AL:$AL,MATCH($F1647,リスト!$AK:$AK,0))),"")</f>
        <v>26</v>
      </c>
      <c r="R1647" s="32" t="str">
        <f>IFERROR(IF($K1647="","",INDEX(リスト!$AO:$AO,MATCH($K1647,リスト!$AN:$AN,0))),"")</f>
        <v>JPN</v>
      </c>
      <c r="S1647" s="32" t="str">
        <f>IF($B1647="","",RIGHT($G1647*1000+100+COUNTIF($G$2:$G1647,$G1647),9))</f>
        <v>050201101</v>
      </c>
    </row>
    <row r="1648" spans="1:19" ht="18" customHeight="1" x14ac:dyDescent="0.55000000000000004">
      <c r="A1648" t="s">
        <v>967</v>
      </c>
      <c r="B1648">
        <v>1647</v>
      </c>
      <c r="C1648" t="s">
        <v>7534</v>
      </c>
      <c r="D1648" t="s">
        <v>7535</v>
      </c>
      <c r="E1648">
        <v>1</v>
      </c>
      <c r="F1648" t="s">
        <v>169</v>
      </c>
      <c r="G1648">
        <v>20040602</v>
      </c>
      <c r="I1648" t="s">
        <v>3253</v>
      </c>
      <c r="J1648" t="s">
        <v>7536</v>
      </c>
      <c r="K1648" t="s">
        <v>72</v>
      </c>
      <c r="M1648" s="32">
        <f>IFERROR(IF($B1648="","",INDEX(所属情報!$E:$E,MATCH($A1648,所属情報!$A:$A,0))),"")</f>
        <v>492199</v>
      </c>
      <c r="N1648" s="175" t="str">
        <f t="shared" si="75"/>
        <v>白井　皇美都 (1)</v>
      </c>
      <c r="O1648" s="32" t="str">
        <f t="shared" si="76"/>
        <v>ｼﾗｲ ｵﾐﾄ</v>
      </c>
      <c r="P1648" s="175" t="str">
        <f t="shared" si="77"/>
        <v>SHIRAI Omito (04)</v>
      </c>
      <c r="Q1648" s="175" t="str">
        <f>IFERROR(IF($F1648="","",INDEX(リスト!$AL:$AL,MATCH($F1648,リスト!$AK:$AK,0))),"")</f>
        <v>26</v>
      </c>
      <c r="R1648" s="32" t="str">
        <f>IFERROR(IF($K1648="","",INDEX(リスト!$AO:$AO,MATCH($K1648,リスト!$AN:$AN,0))),"")</f>
        <v>JPN</v>
      </c>
      <c r="S1648" s="32" t="str">
        <f>IF($B1648="","",RIGHT($G1648*1000+100+COUNTIF($G$2:$G1648,$G1648),9))</f>
        <v>040602101</v>
      </c>
    </row>
    <row r="1649" spans="1:19" ht="18" customHeight="1" x14ac:dyDescent="0.55000000000000004">
      <c r="A1649" t="s">
        <v>967</v>
      </c>
      <c r="B1649">
        <v>1648</v>
      </c>
      <c r="C1649" t="s">
        <v>7537</v>
      </c>
      <c r="D1649" t="s">
        <v>7538</v>
      </c>
      <c r="E1649">
        <v>1</v>
      </c>
      <c r="F1649" t="s">
        <v>169</v>
      </c>
      <c r="G1649">
        <v>20040918</v>
      </c>
      <c r="I1649" t="s">
        <v>5418</v>
      </c>
      <c r="J1649" t="s">
        <v>7539</v>
      </c>
      <c r="K1649" t="s">
        <v>72</v>
      </c>
      <c r="M1649" s="32">
        <f>IFERROR(IF($B1649="","",INDEX(所属情報!$E:$E,MATCH($A1649,所属情報!$A:$A,0))),"")</f>
        <v>492199</v>
      </c>
      <c r="N1649" s="175" t="str">
        <f t="shared" si="75"/>
        <v>森田　えん (1)</v>
      </c>
      <c r="O1649" s="32" t="str">
        <f t="shared" si="76"/>
        <v>ﾓﾘﾀ ｴﾝ</v>
      </c>
      <c r="P1649" s="175" t="str">
        <f t="shared" si="77"/>
        <v>MORITA En (04)</v>
      </c>
      <c r="Q1649" s="175" t="str">
        <f>IFERROR(IF($F1649="","",INDEX(リスト!$AL:$AL,MATCH($F1649,リスト!$AK:$AK,0))),"")</f>
        <v>26</v>
      </c>
      <c r="R1649" s="32" t="str">
        <f>IFERROR(IF($K1649="","",INDEX(リスト!$AO:$AO,MATCH($K1649,リスト!$AN:$AN,0))),"")</f>
        <v>JPN</v>
      </c>
      <c r="S1649" s="32" t="str">
        <f>IF($B1649="","",RIGHT($G1649*1000+100+COUNTIF($G$2:$G1649,$G1649),9))</f>
        <v>040918101</v>
      </c>
    </row>
    <row r="1650" spans="1:19" ht="18" customHeight="1" x14ac:dyDescent="0.55000000000000004">
      <c r="A1650" t="s">
        <v>1055</v>
      </c>
      <c r="B1650">
        <v>1649</v>
      </c>
      <c r="C1650" t="s">
        <v>7540</v>
      </c>
      <c r="D1650" t="s">
        <v>7541</v>
      </c>
      <c r="E1650">
        <v>3</v>
      </c>
      <c r="F1650" t="s">
        <v>177</v>
      </c>
      <c r="G1650">
        <v>20021208</v>
      </c>
      <c r="H1650" t="s">
        <v>7542</v>
      </c>
      <c r="I1650" t="s">
        <v>2008</v>
      </c>
      <c r="J1650" t="s">
        <v>1272</v>
      </c>
      <c r="K1650" t="s">
        <v>72</v>
      </c>
      <c r="M1650" s="32">
        <f>IFERROR(IF($B1650="","",INDEX(所属情報!$E:$E,MATCH($A1650,所属情報!$A:$A,0))),"")</f>
        <v>492237</v>
      </c>
      <c r="N1650" s="175" t="str">
        <f t="shared" si="75"/>
        <v>澤田　和希 (3)</v>
      </c>
      <c r="O1650" s="32" t="str">
        <f t="shared" si="76"/>
        <v>ｻﾜﾀﾞ ｶｽﾞｷ</v>
      </c>
      <c r="P1650" s="175" t="str">
        <f t="shared" si="77"/>
        <v>SAWADA Kazuki (02)</v>
      </c>
      <c r="Q1650" s="175" t="str">
        <f>IFERROR(IF($F1650="","",INDEX(リスト!$AL:$AL,MATCH($F1650,リスト!$AK:$AK,0))),"")</f>
        <v>28</v>
      </c>
      <c r="R1650" s="32" t="str">
        <f>IFERROR(IF($K1650="","",INDEX(リスト!$AO:$AO,MATCH($K1650,リスト!$AN:$AN,0))),"")</f>
        <v>JPN</v>
      </c>
      <c r="S1650" s="32" t="str">
        <f>IF($B1650="","",RIGHT($G1650*1000+100+COUNTIF($G$2:$G1650,$G1650),9))</f>
        <v>021208101</v>
      </c>
    </row>
    <row r="1651" spans="1:19" ht="18" customHeight="1" x14ac:dyDescent="0.55000000000000004">
      <c r="A1651" t="s">
        <v>1055</v>
      </c>
      <c r="B1651">
        <v>1650</v>
      </c>
      <c r="C1651" t="s">
        <v>7543</v>
      </c>
      <c r="D1651" t="s">
        <v>7544</v>
      </c>
      <c r="E1651">
        <v>3</v>
      </c>
      <c r="F1651" t="s">
        <v>177</v>
      </c>
      <c r="G1651">
        <v>20020603</v>
      </c>
      <c r="H1651" t="s">
        <v>7545</v>
      </c>
      <c r="I1651" t="s">
        <v>7546</v>
      </c>
      <c r="J1651" t="s">
        <v>1178</v>
      </c>
      <c r="K1651" t="s">
        <v>72</v>
      </c>
      <c r="M1651" s="32">
        <f>IFERROR(IF($B1651="","",INDEX(所属情報!$E:$E,MATCH($A1651,所属情報!$A:$A,0))),"")</f>
        <v>492237</v>
      </c>
      <c r="N1651" s="175" t="str">
        <f t="shared" si="75"/>
        <v>神戸　翔伍 (3)</v>
      </c>
      <c r="O1651" s="32" t="str">
        <f t="shared" si="76"/>
        <v>ｶﾝﾍﾞ ｼｮｳｺﾞ</v>
      </c>
      <c r="P1651" s="175" t="str">
        <f t="shared" si="77"/>
        <v>KAMBE Shogo (02)</v>
      </c>
      <c r="Q1651" s="175" t="str">
        <f>IFERROR(IF($F1651="","",INDEX(リスト!$AL:$AL,MATCH($F1651,リスト!$AK:$AK,0))),"")</f>
        <v>28</v>
      </c>
      <c r="R1651" s="32" t="str">
        <f>IFERROR(IF($K1651="","",INDEX(リスト!$AO:$AO,MATCH($K1651,リスト!$AN:$AN,0))),"")</f>
        <v>JPN</v>
      </c>
      <c r="S1651" s="32" t="str">
        <f>IF($B1651="","",RIGHT($G1651*1000+100+COUNTIF($G$2:$G1651,$G1651),9))</f>
        <v>020603101</v>
      </c>
    </row>
    <row r="1652" spans="1:19" ht="18" customHeight="1" x14ac:dyDescent="0.55000000000000004">
      <c r="A1652" t="s">
        <v>1055</v>
      </c>
      <c r="B1652">
        <v>1651</v>
      </c>
      <c r="C1652" t="s">
        <v>7547</v>
      </c>
      <c r="D1652" t="s">
        <v>7548</v>
      </c>
      <c r="E1652">
        <v>4</v>
      </c>
      <c r="F1652" t="s">
        <v>177</v>
      </c>
      <c r="G1652">
        <v>20020217</v>
      </c>
      <c r="H1652" t="s">
        <v>7549</v>
      </c>
      <c r="I1652" t="s">
        <v>1316</v>
      </c>
      <c r="J1652" t="s">
        <v>1756</v>
      </c>
      <c r="K1652" t="s">
        <v>72</v>
      </c>
      <c r="M1652" s="32">
        <f>IFERROR(IF($B1652="","",INDEX(所属情報!$E:$E,MATCH($A1652,所属情報!$A:$A,0))),"")</f>
        <v>492237</v>
      </c>
      <c r="N1652" s="175" t="str">
        <f t="shared" si="75"/>
        <v>佐藤　智也 (4)</v>
      </c>
      <c r="O1652" s="32" t="str">
        <f t="shared" si="76"/>
        <v>ｻﾄｳ ﾄﾓﾔ</v>
      </c>
      <c r="P1652" s="175" t="str">
        <f t="shared" si="77"/>
        <v>SATO Tomoya (02)</v>
      </c>
      <c r="Q1652" s="175" t="str">
        <f>IFERROR(IF($F1652="","",INDEX(リスト!$AL:$AL,MATCH($F1652,リスト!$AK:$AK,0))),"")</f>
        <v>28</v>
      </c>
      <c r="R1652" s="32" t="str">
        <f>IFERROR(IF($K1652="","",INDEX(リスト!$AO:$AO,MATCH($K1652,リスト!$AN:$AN,0))),"")</f>
        <v>JPN</v>
      </c>
      <c r="S1652" s="32" t="str">
        <f>IF($B1652="","",RIGHT($G1652*1000+100+COUNTIF($G$2:$G1652,$G1652),9))</f>
        <v>020217101</v>
      </c>
    </row>
    <row r="1653" spans="1:19" ht="18" customHeight="1" x14ac:dyDescent="0.55000000000000004">
      <c r="A1653" t="s">
        <v>1055</v>
      </c>
      <c r="B1653">
        <v>1652</v>
      </c>
      <c r="C1653" t="s">
        <v>7550</v>
      </c>
      <c r="D1653" t="s">
        <v>7551</v>
      </c>
      <c r="E1653">
        <v>4</v>
      </c>
      <c r="F1653" t="s">
        <v>177</v>
      </c>
      <c r="G1653">
        <v>20010522</v>
      </c>
      <c r="H1653" t="s">
        <v>7552</v>
      </c>
      <c r="I1653" t="s">
        <v>5473</v>
      </c>
      <c r="J1653" t="s">
        <v>2500</v>
      </c>
      <c r="K1653" t="s">
        <v>72</v>
      </c>
      <c r="M1653" s="32">
        <f>IFERROR(IF($B1653="","",INDEX(所属情報!$E:$E,MATCH($A1653,所属情報!$A:$A,0))),"")</f>
        <v>492237</v>
      </c>
      <c r="N1653" s="175" t="str">
        <f t="shared" si="75"/>
        <v>近藤　瑞起 (4)</v>
      </c>
      <c r="O1653" s="32" t="str">
        <f t="shared" si="76"/>
        <v>ｺﾝﾄﾞｳ ﾐｽﾞｷ</v>
      </c>
      <c r="P1653" s="175" t="str">
        <f t="shared" si="77"/>
        <v>KONDO Mizuki (01)</v>
      </c>
      <c r="Q1653" s="175" t="str">
        <f>IFERROR(IF($F1653="","",INDEX(リスト!$AL:$AL,MATCH($F1653,リスト!$AK:$AK,0))),"")</f>
        <v>28</v>
      </c>
      <c r="R1653" s="32" t="str">
        <f>IFERROR(IF($K1653="","",INDEX(リスト!$AO:$AO,MATCH($K1653,リスト!$AN:$AN,0))),"")</f>
        <v>JPN</v>
      </c>
      <c r="S1653" s="32" t="str">
        <f>IF($B1653="","",RIGHT($G1653*1000+100+COUNTIF($G$2:$G1653,$G1653),9))</f>
        <v>010522105</v>
      </c>
    </row>
    <row r="1654" spans="1:19" ht="18" customHeight="1" x14ac:dyDescent="0.55000000000000004">
      <c r="A1654" t="s">
        <v>1055</v>
      </c>
      <c r="B1654">
        <v>1653</v>
      </c>
      <c r="C1654" t="s">
        <v>7553</v>
      </c>
      <c r="D1654" t="s">
        <v>7554</v>
      </c>
      <c r="E1654">
        <v>3</v>
      </c>
      <c r="F1654" t="s">
        <v>177</v>
      </c>
      <c r="G1654">
        <v>20020925</v>
      </c>
      <c r="H1654" t="s">
        <v>7555</v>
      </c>
      <c r="I1654" t="s">
        <v>7556</v>
      </c>
      <c r="J1654" t="s">
        <v>1651</v>
      </c>
      <c r="K1654" t="s">
        <v>72</v>
      </c>
      <c r="M1654" s="32">
        <f>IFERROR(IF($B1654="","",INDEX(所属情報!$E:$E,MATCH($A1654,所属情報!$A:$A,0))),"")</f>
        <v>492237</v>
      </c>
      <c r="N1654" s="175" t="str">
        <f t="shared" si="75"/>
        <v>島本　駿 (3)</v>
      </c>
      <c r="O1654" s="32" t="str">
        <f t="shared" si="76"/>
        <v>ｼﾏﾓﾄ ﾊﾔﾄ</v>
      </c>
      <c r="P1654" s="175" t="str">
        <f t="shared" si="77"/>
        <v>SHIMAMOTO Hayato (02)</v>
      </c>
      <c r="Q1654" s="175" t="str">
        <f>IFERROR(IF($F1654="","",INDEX(リスト!$AL:$AL,MATCH($F1654,リスト!$AK:$AK,0))),"")</f>
        <v>28</v>
      </c>
      <c r="R1654" s="32" t="str">
        <f>IFERROR(IF($K1654="","",INDEX(リスト!$AO:$AO,MATCH($K1654,リスト!$AN:$AN,0))),"")</f>
        <v>JPN</v>
      </c>
      <c r="S1654" s="32" t="str">
        <f>IF($B1654="","",RIGHT($G1654*1000+100+COUNTIF($G$2:$G1654,$G1654),9))</f>
        <v>020925102</v>
      </c>
    </row>
    <row r="1655" spans="1:19" ht="18" customHeight="1" x14ac:dyDescent="0.55000000000000004">
      <c r="A1655" t="s">
        <v>1055</v>
      </c>
      <c r="B1655">
        <v>1654</v>
      </c>
      <c r="C1655" t="s">
        <v>7557</v>
      </c>
      <c r="D1655" t="s">
        <v>7558</v>
      </c>
      <c r="E1655">
        <v>4</v>
      </c>
      <c r="F1655" t="s">
        <v>177</v>
      </c>
      <c r="G1655">
        <v>20011130</v>
      </c>
      <c r="H1655" t="s">
        <v>7559</v>
      </c>
      <c r="I1655" t="s">
        <v>7560</v>
      </c>
      <c r="J1655" t="s">
        <v>7561</v>
      </c>
      <c r="K1655" t="s">
        <v>72</v>
      </c>
      <c r="M1655" s="32">
        <f>IFERROR(IF($B1655="","",INDEX(所属情報!$E:$E,MATCH($A1655,所属情報!$A:$A,0))),"")</f>
        <v>492237</v>
      </c>
      <c r="N1655" s="175" t="str">
        <f t="shared" si="75"/>
        <v>鶴田　慈英 (4)</v>
      </c>
      <c r="O1655" s="32" t="str">
        <f t="shared" si="76"/>
        <v>ﾂﾙﾀ ｼﾞｴｲ</v>
      </c>
      <c r="P1655" s="175" t="str">
        <f t="shared" si="77"/>
        <v>TSURUTA Jiei (01)</v>
      </c>
      <c r="Q1655" s="175" t="str">
        <f>IFERROR(IF($F1655="","",INDEX(リスト!$AL:$AL,MATCH($F1655,リスト!$AK:$AK,0))),"")</f>
        <v>28</v>
      </c>
      <c r="R1655" s="32" t="str">
        <f>IFERROR(IF($K1655="","",INDEX(リスト!$AO:$AO,MATCH($K1655,リスト!$AN:$AN,0))),"")</f>
        <v>JPN</v>
      </c>
      <c r="S1655" s="32" t="str">
        <f>IF($B1655="","",RIGHT($G1655*1000+100+COUNTIF($G$2:$G1655,$G1655),9))</f>
        <v>011130104</v>
      </c>
    </row>
    <row r="1656" spans="1:19" ht="18" customHeight="1" x14ac:dyDescent="0.55000000000000004">
      <c r="A1656" t="s">
        <v>1055</v>
      </c>
      <c r="B1656">
        <v>1655</v>
      </c>
      <c r="C1656" t="s">
        <v>7562</v>
      </c>
      <c r="D1656" t="s">
        <v>7563</v>
      </c>
      <c r="E1656">
        <v>4</v>
      </c>
      <c r="F1656" t="s">
        <v>177</v>
      </c>
      <c r="G1656">
        <v>20010519</v>
      </c>
      <c r="H1656" t="s">
        <v>7564</v>
      </c>
      <c r="I1656" t="s">
        <v>7565</v>
      </c>
      <c r="J1656" t="s">
        <v>1287</v>
      </c>
      <c r="K1656" t="s">
        <v>72</v>
      </c>
      <c r="M1656" s="32">
        <f>IFERROR(IF($B1656="","",INDEX(所属情報!$E:$E,MATCH($A1656,所属情報!$A:$A,0))),"")</f>
        <v>492237</v>
      </c>
      <c r="N1656" s="175" t="str">
        <f t="shared" si="75"/>
        <v>伊瀬　拓斗 (4)</v>
      </c>
      <c r="O1656" s="32" t="str">
        <f t="shared" si="76"/>
        <v>ｲｾ ﾀｸﾄ</v>
      </c>
      <c r="P1656" s="175" t="str">
        <f t="shared" si="77"/>
        <v>ISE Takuto (01)</v>
      </c>
      <c r="Q1656" s="175" t="str">
        <f>IFERROR(IF($F1656="","",INDEX(リスト!$AL:$AL,MATCH($F1656,リスト!$AK:$AK,0))),"")</f>
        <v>28</v>
      </c>
      <c r="R1656" s="32" t="str">
        <f>IFERROR(IF($K1656="","",INDEX(リスト!$AO:$AO,MATCH($K1656,リスト!$AN:$AN,0))),"")</f>
        <v>JPN</v>
      </c>
      <c r="S1656" s="32" t="str">
        <f>IF($B1656="","",RIGHT($G1656*1000+100+COUNTIF($G$2:$G1656,$G1656),9))</f>
        <v>010519103</v>
      </c>
    </row>
    <row r="1657" spans="1:19" ht="18" customHeight="1" x14ac:dyDescent="0.55000000000000004">
      <c r="A1657" t="s">
        <v>1055</v>
      </c>
      <c r="B1657">
        <v>1656</v>
      </c>
      <c r="C1657" t="s">
        <v>7566</v>
      </c>
      <c r="D1657" t="s">
        <v>7567</v>
      </c>
      <c r="E1657">
        <v>3</v>
      </c>
      <c r="F1657" t="s">
        <v>177</v>
      </c>
      <c r="G1657">
        <v>20021011</v>
      </c>
      <c r="H1657" t="s">
        <v>7568</v>
      </c>
      <c r="I1657" t="s">
        <v>1650</v>
      </c>
      <c r="J1657" t="s">
        <v>7569</v>
      </c>
      <c r="K1657" t="s">
        <v>72</v>
      </c>
      <c r="M1657" s="32">
        <f>IFERROR(IF($B1657="","",INDEX(所属情報!$E:$E,MATCH($A1657,所属情報!$A:$A,0))),"")</f>
        <v>492237</v>
      </c>
      <c r="N1657" s="175" t="str">
        <f t="shared" si="75"/>
        <v>井上　晴史 (3)</v>
      </c>
      <c r="O1657" s="32" t="str">
        <f t="shared" si="76"/>
        <v>ｲﾉｳｴ ﾊﾙﾌﾐ</v>
      </c>
      <c r="P1657" s="175" t="str">
        <f t="shared" si="77"/>
        <v>INOUE Harufumi (02)</v>
      </c>
      <c r="Q1657" s="175" t="str">
        <f>IFERROR(IF($F1657="","",INDEX(リスト!$AL:$AL,MATCH($F1657,リスト!$AK:$AK,0))),"")</f>
        <v>28</v>
      </c>
      <c r="R1657" s="32" t="str">
        <f>IFERROR(IF($K1657="","",INDEX(リスト!$AO:$AO,MATCH($K1657,リスト!$AN:$AN,0))),"")</f>
        <v>JPN</v>
      </c>
      <c r="S1657" s="32" t="str">
        <f>IF($B1657="","",RIGHT($G1657*1000+100+COUNTIF($G$2:$G1657,$G1657),9))</f>
        <v>021011104</v>
      </c>
    </row>
    <row r="1658" spans="1:19" ht="18" customHeight="1" x14ac:dyDescent="0.55000000000000004">
      <c r="A1658" t="s">
        <v>1055</v>
      </c>
      <c r="B1658">
        <v>1657</v>
      </c>
      <c r="C1658" t="s">
        <v>7570</v>
      </c>
      <c r="D1658" t="s">
        <v>7571</v>
      </c>
      <c r="E1658">
        <v>3</v>
      </c>
      <c r="F1658" t="s">
        <v>177</v>
      </c>
      <c r="G1658">
        <v>20020722</v>
      </c>
      <c r="H1658" t="s">
        <v>7572</v>
      </c>
      <c r="I1658" t="s">
        <v>7573</v>
      </c>
      <c r="J1658" t="s">
        <v>1317</v>
      </c>
      <c r="K1658" t="s">
        <v>72</v>
      </c>
      <c r="M1658" s="32">
        <f>IFERROR(IF($B1658="","",INDEX(所属情報!$E:$E,MATCH($A1658,所属情報!$A:$A,0))),"")</f>
        <v>492237</v>
      </c>
      <c r="N1658" s="175" t="str">
        <f t="shared" si="75"/>
        <v>豊田　亮介 (3)</v>
      </c>
      <c r="O1658" s="32" t="str">
        <f t="shared" si="76"/>
        <v>ﾄﾖﾀ ﾘｮｳｽｹ</v>
      </c>
      <c r="P1658" s="175" t="str">
        <f t="shared" si="77"/>
        <v>TOYOTA Ryosuke (02)</v>
      </c>
      <c r="Q1658" s="175" t="str">
        <f>IFERROR(IF($F1658="","",INDEX(リスト!$AL:$AL,MATCH($F1658,リスト!$AK:$AK,0))),"")</f>
        <v>28</v>
      </c>
      <c r="R1658" s="32" t="str">
        <f>IFERROR(IF($K1658="","",INDEX(リスト!$AO:$AO,MATCH($K1658,リスト!$AN:$AN,0))),"")</f>
        <v>JPN</v>
      </c>
      <c r="S1658" s="32" t="str">
        <f>IF($B1658="","",RIGHT($G1658*1000+100+COUNTIF($G$2:$G1658,$G1658),9))</f>
        <v>020722103</v>
      </c>
    </row>
    <row r="1659" spans="1:19" ht="18" customHeight="1" x14ac:dyDescent="0.55000000000000004">
      <c r="A1659" t="s">
        <v>1055</v>
      </c>
      <c r="B1659">
        <v>1658</v>
      </c>
      <c r="C1659" t="s">
        <v>7574</v>
      </c>
      <c r="D1659" t="s">
        <v>7575</v>
      </c>
      <c r="E1659">
        <v>4</v>
      </c>
      <c r="F1659" t="s">
        <v>177</v>
      </c>
      <c r="G1659">
        <v>20010715</v>
      </c>
      <c r="H1659" t="s">
        <v>7576</v>
      </c>
      <c r="I1659" t="s">
        <v>7577</v>
      </c>
      <c r="J1659" t="s">
        <v>1443</v>
      </c>
      <c r="K1659" t="s">
        <v>72</v>
      </c>
      <c r="M1659" s="32">
        <f>IFERROR(IF($B1659="","",INDEX(所属情報!$E:$E,MATCH($A1659,所属情報!$A:$A,0))),"")</f>
        <v>492237</v>
      </c>
      <c r="N1659" s="175" t="str">
        <f t="shared" si="75"/>
        <v>立石　陽斗 (4)</v>
      </c>
      <c r="O1659" s="32" t="str">
        <f t="shared" si="76"/>
        <v>ﾀﾃｲｼ ﾊﾙﾄ</v>
      </c>
      <c r="P1659" s="175" t="str">
        <f t="shared" si="77"/>
        <v>TATEISHI Haruto (01)</v>
      </c>
      <c r="Q1659" s="175" t="str">
        <f>IFERROR(IF($F1659="","",INDEX(リスト!$AL:$AL,MATCH($F1659,リスト!$AK:$AK,0))),"")</f>
        <v>28</v>
      </c>
      <c r="R1659" s="32" t="str">
        <f>IFERROR(IF($K1659="","",INDEX(リスト!$AO:$AO,MATCH($K1659,リスト!$AN:$AN,0))),"")</f>
        <v>JPN</v>
      </c>
      <c r="S1659" s="32" t="str">
        <f>IF($B1659="","",RIGHT($G1659*1000+100+COUNTIF($G$2:$G1659,$G1659),9))</f>
        <v>010715102</v>
      </c>
    </row>
    <row r="1660" spans="1:19" ht="18" customHeight="1" x14ac:dyDescent="0.55000000000000004">
      <c r="A1660" t="s">
        <v>1055</v>
      </c>
      <c r="B1660">
        <v>1659</v>
      </c>
      <c r="C1660" t="s">
        <v>7578</v>
      </c>
      <c r="D1660" t="s">
        <v>7579</v>
      </c>
      <c r="E1660">
        <v>3</v>
      </c>
      <c r="F1660" t="s">
        <v>177</v>
      </c>
      <c r="G1660">
        <v>20020810</v>
      </c>
      <c r="H1660" t="s">
        <v>7580</v>
      </c>
      <c r="I1660" t="s">
        <v>1316</v>
      </c>
      <c r="J1660" t="s">
        <v>1829</v>
      </c>
      <c r="K1660" t="s">
        <v>72</v>
      </c>
      <c r="M1660" s="32">
        <f>IFERROR(IF($B1660="","",INDEX(所属情報!$E:$E,MATCH($A1660,所属情報!$A:$A,0))),"")</f>
        <v>492237</v>
      </c>
      <c r="N1660" s="175" t="str">
        <f t="shared" si="75"/>
        <v>佐藤　隼 (3)</v>
      </c>
      <c r="O1660" s="32" t="str">
        <f t="shared" si="76"/>
        <v>ｻﾄｳ ｼﾞｭﾝ</v>
      </c>
      <c r="P1660" s="175" t="str">
        <f t="shared" si="77"/>
        <v>SATO Jun (02)</v>
      </c>
      <c r="Q1660" s="175" t="str">
        <f>IFERROR(IF($F1660="","",INDEX(リスト!$AL:$AL,MATCH($F1660,リスト!$AK:$AK,0))),"")</f>
        <v>28</v>
      </c>
      <c r="R1660" s="32" t="str">
        <f>IFERROR(IF($K1660="","",INDEX(リスト!$AO:$AO,MATCH($K1660,リスト!$AN:$AN,0))),"")</f>
        <v>JPN</v>
      </c>
      <c r="S1660" s="32" t="str">
        <f>IF($B1660="","",RIGHT($G1660*1000+100+COUNTIF($G$2:$G1660,$G1660),9))</f>
        <v>020810103</v>
      </c>
    </row>
    <row r="1661" spans="1:19" ht="18" customHeight="1" x14ac:dyDescent="0.55000000000000004">
      <c r="A1661" t="s">
        <v>1055</v>
      </c>
      <c r="B1661">
        <v>1660</v>
      </c>
      <c r="C1661" t="s">
        <v>7581</v>
      </c>
      <c r="D1661" t="s">
        <v>7582</v>
      </c>
      <c r="E1661">
        <v>3</v>
      </c>
      <c r="F1661" t="s">
        <v>177</v>
      </c>
      <c r="G1661">
        <v>20021203</v>
      </c>
      <c r="H1661" t="s">
        <v>7583</v>
      </c>
      <c r="I1661" t="s">
        <v>7584</v>
      </c>
      <c r="J1661" t="s">
        <v>2544</v>
      </c>
      <c r="K1661" t="s">
        <v>72</v>
      </c>
      <c r="M1661" s="32">
        <f>IFERROR(IF($B1661="","",INDEX(所属情報!$E:$E,MATCH($A1661,所属情報!$A:$A,0))),"")</f>
        <v>492237</v>
      </c>
      <c r="N1661" s="175" t="str">
        <f t="shared" si="75"/>
        <v>辻井　冬和 (3)</v>
      </c>
      <c r="O1661" s="32" t="str">
        <f t="shared" si="76"/>
        <v>ﾂｼﾞｲ ﾄﾜ</v>
      </c>
      <c r="P1661" s="175" t="str">
        <f t="shared" si="77"/>
        <v>TSUJII Towa (02)</v>
      </c>
      <c r="Q1661" s="175" t="str">
        <f>IFERROR(IF($F1661="","",INDEX(リスト!$AL:$AL,MATCH($F1661,リスト!$AK:$AK,0))),"")</f>
        <v>28</v>
      </c>
      <c r="R1661" s="32" t="str">
        <f>IFERROR(IF($K1661="","",INDEX(リスト!$AO:$AO,MATCH($K1661,リスト!$AN:$AN,0))),"")</f>
        <v>JPN</v>
      </c>
      <c r="S1661" s="32" t="str">
        <f>IF($B1661="","",RIGHT($G1661*1000+100+COUNTIF($G$2:$G1661,$G1661),9))</f>
        <v>021203104</v>
      </c>
    </row>
    <row r="1662" spans="1:19" ht="18" customHeight="1" x14ac:dyDescent="0.55000000000000004">
      <c r="A1662" t="s">
        <v>1055</v>
      </c>
      <c r="B1662">
        <v>1661</v>
      </c>
      <c r="C1662" t="s">
        <v>7585</v>
      </c>
      <c r="D1662" t="s">
        <v>7586</v>
      </c>
      <c r="E1662">
        <v>3</v>
      </c>
      <c r="F1662" t="s">
        <v>177</v>
      </c>
      <c r="G1662">
        <v>20020918</v>
      </c>
      <c r="H1662" t="s">
        <v>7587</v>
      </c>
      <c r="I1662" t="s">
        <v>1172</v>
      </c>
      <c r="J1662" t="s">
        <v>1696</v>
      </c>
      <c r="K1662" t="s">
        <v>72</v>
      </c>
      <c r="M1662" s="32">
        <f>IFERROR(IF($B1662="","",INDEX(所属情報!$E:$E,MATCH($A1662,所属情報!$A:$A,0))),"")</f>
        <v>492237</v>
      </c>
      <c r="N1662" s="175" t="str">
        <f t="shared" si="75"/>
        <v>吉田　開 (3)</v>
      </c>
      <c r="O1662" s="32" t="str">
        <f t="shared" si="76"/>
        <v>ﾖｼﾀﾞ ｶｲ</v>
      </c>
      <c r="P1662" s="175" t="str">
        <f t="shared" si="77"/>
        <v>YOSHIDA Kai (02)</v>
      </c>
      <c r="Q1662" s="175" t="str">
        <f>IFERROR(IF($F1662="","",INDEX(リスト!$AL:$AL,MATCH($F1662,リスト!$AK:$AK,0))),"")</f>
        <v>28</v>
      </c>
      <c r="R1662" s="32" t="str">
        <f>IFERROR(IF($K1662="","",INDEX(リスト!$AO:$AO,MATCH($K1662,リスト!$AN:$AN,0))),"")</f>
        <v>JPN</v>
      </c>
      <c r="S1662" s="32" t="str">
        <f>IF($B1662="","",RIGHT($G1662*1000+100+COUNTIF($G$2:$G1662,$G1662),9))</f>
        <v>020918101</v>
      </c>
    </row>
    <row r="1663" spans="1:19" ht="18" customHeight="1" x14ac:dyDescent="0.55000000000000004">
      <c r="A1663" t="s">
        <v>1055</v>
      </c>
      <c r="B1663">
        <v>1662</v>
      </c>
      <c r="C1663" t="s">
        <v>7588</v>
      </c>
      <c r="D1663" t="s">
        <v>7589</v>
      </c>
      <c r="E1663">
        <v>3</v>
      </c>
      <c r="F1663" t="s">
        <v>177</v>
      </c>
      <c r="G1663">
        <v>20030131</v>
      </c>
      <c r="H1663" t="s">
        <v>7590</v>
      </c>
      <c r="I1663" t="s">
        <v>7591</v>
      </c>
      <c r="J1663" t="s">
        <v>2567</v>
      </c>
      <c r="K1663" t="s">
        <v>72</v>
      </c>
      <c r="M1663" s="32">
        <f>IFERROR(IF($B1663="","",INDEX(所属情報!$E:$E,MATCH($A1663,所属情報!$A:$A,0))),"")</f>
        <v>492237</v>
      </c>
      <c r="N1663" s="175" t="str">
        <f t="shared" si="75"/>
        <v>嵯峨山　楓汰 (3)</v>
      </c>
      <c r="O1663" s="32" t="str">
        <f t="shared" si="76"/>
        <v>ｻｶﾞﾔﾏ ﾌｳﾀ</v>
      </c>
      <c r="P1663" s="175" t="str">
        <f t="shared" si="77"/>
        <v>SAGAYAMA Futa (03)</v>
      </c>
      <c r="Q1663" s="175" t="str">
        <f>IFERROR(IF($F1663="","",INDEX(リスト!$AL:$AL,MATCH($F1663,リスト!$AK:$AK,0))),"")</f>
        <v>28</v>
      </c>
      <c r="R1663" s="32" t="str">
        <f>IFERROR(IF($K1663="","",INDEX(リスト!$AO:$AO,MATCH($K1663,リスト!$AN:$AN,0))),"")</f>
        <v>JPN</v>
      </c>
      <c r="S1663" s="32" t="str">
        <f>IF($B1663="","",RIGHT($G1663*1000+100+COUNTIF($G$2:$G1663,$G1663),9))</f>
        <v>030131101</v>
      </c>
    </row>
    <row r="1664" spans="1:19" ht="18" customHeight="1" x14ac:dyDescent="0.55000000000000004">
      <c r="A1664" t="s">
        <v>1055</v>
      </c>
      <c r="B1664">
        <v>1663</v>
      </c>
      <c r="C1664" t="s">
        <v>7592</v>
      </c>
      <c r="D1664" t="s">
        <v>7593</v>
      </c>
      <c r="E1664">
        <v>2</v>
      </c>
      <c r="F1664" t="s">
        <v>177</v>
      </c>
      <c r="G1664">
        <v>20030425</v>
      </c>
      <c r="I1664" t="s">
        <v>7594</v>
      </c>
      <c r="J1664" t="s">
        <v>2323</v>
      </c>
      <c r="K1664" t="s">
        <v>72</v>
      </c>
      <c r="M1664" s="32">
        <f>IFERROR(IF($B1664="","",INDEX(所属情報!$E:$E,MATCH($A1664,所属情報!$A:$A,0))),"")</f>
        <v>492237</v>
      </c>
      <c r="N1664" s="175" t="str">
        <f t="shared" si="75"/>
        <v>木挽　幹太 (2)</v>
      </c>
      <c r="O1664" s="32" t="str">
        <f t="shared" si="76"/>
        <v>ｺﾋﾞｷ ｶﾝﾀ</v>
      </c>
      <c r="P1664" s="175" t="str">
        <f t="shared" si="77"/>
        <v>KOBIKI Kanta (03)</v>
      </c>
      <c r="Q1664" s="175" t="str">
        <f>IFERROR(IF($F1664="","",INDEX(リスト!$AL:$AL,MATCH($F1664,リスト!$AK:$AK,0))),"")</f>
        <v>28</v>
      </c>
      <c r="R1664" s="32" t="str">
        <f>IFERROR(IF($K1664="","",INDEX(リスト!$AO:$AO,MATCH($K1664,リスト!$AN:$AN,0))),"")</f>
        <v>JPN</v>
      </c>
      <c r="S1664" s="32" t="str">
        <f>IF($B1664="","",RIGHT($G1664*1000+100+COUNTIF($G$2:$G1664,$G1664),9))</f>
        <v>030425101</v>
      </c>
    </row>
    <row r="1665" spans="1:19" ht="18" customHeight="1" x14ac:dyDescent="0.55000000000000004">
      <c r="A1665" t="s">
        <v>1055</v>
      </c>
      <c r="B1665">
        <v>1664</v>
      </c>
      <c r="C1665" t="s">
        <v>7595</v>
      </c>
      <c r="D1665" t="s">
        <v>7596</v>
      </c>
      <c r="E1665">
        <v>2</v>
      </c>
      <c r="F1665" t="s">
        <v>177</v>
      </c>
      <c r="G1665">
        <v>20040120</v>
      </c>
      <c r="I1665" t="s">
        <v>7597</v>
      </c>
      <c r="J1665" t="s">
        <v>7598</v>
      </c>
      <c r="K1665" t="s">
        <v>72</v>
      </c>
      <c r="M1665" s="32">
        <f>IFERROR(IF($B1665="","",INDEX(所属情報!$E:$E,MATCH($A1665,所属情報!$A:$A,0))),"")</f>
        <v>492237</v>
      </c>
      <c r="N1665" s="175" t="str">
        <f t="shared" si="75"/>
        <v>並川　颯晟 (2)</v>
      </c>
      <c r="O1665" s="32" t="str">
        <f t="shared" si="76"/>
        <v>ﾅﾐｶﾜ ﾊﾔｾ</v>
      </c>
      <c r="P1665" s="175" t="str">
        <f t="shared" si="77"/>
        <v>NAMIKAWA Hayase (04)</v>
      </c>
      <c r="Q1665" s="175" t="str">
        <f>IFERROR(IF($F1665="","",INDEX(リスト!$AL:$AL,MATCH($F1665,リスト!$AK:$AK,0))),"")</f>
        <v>28</v>
      </c>
      <c r="R1665" s="32" t="str">
        <f>IFERROR(IF($K1665="","",INDEX(リスト!$AO:$AO,MATCH($K1665,リスト!$AN:$AN,0))),"")</f>
        <v>JPN</v>
      </c>
      <c r="S1665" s="32" t="str">
        <f>IF($B1665="","",RIGHT($G1665*1000+100+COUNTIF($G$2:$G1665,$G1665),9))</f>
        <v>040120103</v>
      </c>
    </row>
    <row r="1666" spans="1:19" ht="18" customHeight="1" x14ac:dyDescent="0.55000000000000004">
      <c r="A1666" t="s">
        <v>1055</v>
      </c>
      <c r="B1666">
        <v>1665</v>
      </c>
      <c r="C1666" t="s">
        <v>7599</v>
      </c>
      <c r="D1666" t="s">
        <v>7600</v>
      </c>
      <c r="E1666">
        <v>2</v>
      </c>
      <c r="F1666" t="s">
        <v>177</v>
      </c>
      <c r="G1666">
        <v>20040331</v>
      </c>
      <c r="I1666" t="s">
        <v>3053</v>
      </c>
      <c r="J1666" t="s">
        <v>7601</v>
      </c>
      <c r="K1666" t="s">
        <v>72</v>
      </c>
      <c r="M1666" s="32">
        <f>IFERROR(IF($B1666="","",INDEX(所属情報!$E:$E,MATCH($A1666,所属情報!$A:$A,0))),"")</f>
        <v>492237</v>
      </c>
      <c r="N1666" s="175" t="str">
        <f t="shared" si="75"/>
        <v>堀　匠舞 (2)</v>
      </c>
      <c r="O1666" s="32" t="str">
        <f t="shared" si="76"/>
        <v>ﾎﾘ ｼｮｳﾌﾞ</v>
      </c>
      <c r="P1666" s="175" t="str">
        <f t="shared" si="77"/>
        <v>HORI Shobu (04)</v>
      </c>
      <c r="Q1666" s="175" t="str">
        <f>IFERROR(IF($F1666="","",INDEX(リスト!$AL:$AL,MATCH($F1666,リスト!$AK:$AK,0))),"")</f>
        <v>28</v>
      </c>
      <c r="R1666" s="32" t="str">
        <f>IFERROR(IF($K1666="","",INDEX(リスト!$AO:$AO,MATCH($K1666,リスト!$AN:$AN,0))),"")</f>
        <v>JPN</v>
      </c>
      <c r="S1666" s="32" t="str">
        <f>IF($B1666="","",RIGHT($G1666*1000+100+COUNTIF($G$2:$G1666,$G1666),9))</f>
        <v>040331101</v>
      </c>
    </row>
    <row r="1667" spans="1:19" ht="18" customHeight="1" x14ac:dyDescent="0.55000000000000004">
      <c r="A1667" t="s">
        <v>1055</v>
      </c>
      <c r="B1667">
        <v>1666</v>
      </c>
      <c r="C1667" t="s">
        <v>7602</v>
      </c>
      <c r="D1667" t="s">
        <v>7603</v>
      </c>
      <c r="E1667">
        <v>2</v>
      </c>
      <c r="F1667" t="s">
        <v>177</v>
      </c>
      <c r="G1667">
        <v>20030908</v>
      </c>
      <c r="I1667" t="s">
        <v>7604</v>
      </c>
      <c r="J1667" t="s">
        <v>1471</v>
      </c>
      <c r="K1667" t="s">
        <v>72</v>
      </c>
      <c r="M1667" s="32">
        <f>IFERROR(IF($B1667="","",INDEX(所属情報!$E:$E,MATCH($A1667,所属情報!$A:$A,0))),"")</f>
        <v>492237</v>
      </c>
      <c r="N1667" s="175" t="str">
        <f t="shared" ref="N1667:N1730" si="78">IF($C1667="","",IF($E1667="",$C1667,$C1667&amp;" ("&amp;$E1667&amp;")"))</f>
        <v>段塚　夢叶 (2)</v>
      </c>
      <c r="O1667" s="32" t="str">
        <f t="shared" ref="O1667:O1730" si="79">IF($D1667="","",ASC($D1667))</f>
        <v>ﾀﾞﾝﾂｶ ﾕｳﾄ</v>
      </c>
      <c r="P1667" s="175" t="str">
        <f t="shared" ref="P1667:P1730" si="80">IF($I1667="","",UPPER($I1667)&amp;" "&amp;UPPER(LEFT($J1667,1))&amp;LOWER(RIGHT($J1667,LEN($J1667)-1))&amp;" ("&amp;MID($G1667,3,2)&amp;")")</f>
        <v>DANTSUKA Yuto (03)</v>
      </c>
      <c r="Q1667" s="175" t="str">
        <f>IFERROR(IF($F1667="","",INDEX(リスト!$AL:$AL,MATCH($F1667,リスト!$AK:$AK,0))),"")</f>
        <v>28</v>
      </c>
      <c r="R1667" s="32" t="str">
        <f>IFERROR(IF($K1667="","",INDEX(リスト!$AO:$AO,MATCH($K1667,リスト!$AN:$AN,0))),"")</f>
        <v>JPN</v>
      </c>
      <c r="S1667" s="32" t="str">
        <f>IF($B1667="","",RIGHT($G1667*1000+100+COUNTIF($G$2:$G1667,$G1667),9))</f>
        <v>030908104</v>
      </c>
    </row>
    <row r="1668" spans="1:19" ht="18" customHeight="1" x14ac:dyDescent="0.55000000000000004">
      <c r="A1668" t="s">
        <v>1055</v>
      </c>
      <c r="B1668">
        <v>1667</v>
      </c>
      <c r="C1668" t="s">
        <v>7605</v>
      </c>
      <c r="D1668" t="s">
        <v>7606</v>
      </c>
      <c r="E1668">
        <v>1</v>
      </c>
      <c r="F1668" t="s">
        <v>177</v>
      </c>
      <c r="G1668">
        <v>20030715</v>
      </c>
      <c r="I1668" t="s">
        <v>4144</v>
      </c>
      <c r="J1668" t="s">
        <v>2323</v>
      </c>
      <c r="K1668" t="s">
        <v>72</v>
      </c>
      <c r="M1668" s="32">
        <f>IFERROR(IF($B1668="","",INDEX(所属情報!$E:$E,MATCH($A1668,所属情報!$A:$A,0))),"")</f>
        <v>492237</v>
      </c>
      <c r="N1668" s="175" t="str">
        <f t="shared" si="78"/>
        <v>小西　勘太 (1)</v>
      </c>
      <c r="O1668" s="32" t="str">
        <f t="shared" si="79"/>
        <v>ｺﾆｼ ｶﾝﾀ</v>
      </c>
      <c r="P1668" s="175" t="str">
        <f t="shared" si="80"/>
        <v>KONISHI Kanta (03)</v>
      </c>
      <c r="Q1668" s="175" t="str">
        <f>IFERROR(IF($F1668="","",INDEX(リスト!$AL:$AL,MATCH($F1668,リスト!$AK:$AK,0))),"")</f>
        <v>28</v>
      </c>
      <c r="R1668" s="32" t="str">
        <f>IFERROR(IF($K1668="","",INDEX(リスト!$AO:$AO,MATCH($K1668,リスト!$AN:$AN,0))),"")</f>
        <v>JPN</v>
      </c>
      <c r="S1668" s="32" t="str">
        <f>IF($B1668="","",RIGHT($G1668*1000+100+COUNTIF($G$2:$G1668,$G1668),9))</f>
        <v>030715102</v>
      </c>
    </row>
    <row r="1669" spans="1:19" ht="18" customHeight="1" x14ac:dyDescent="0.55000000000000004">
      <c r="A1669" t="s">
        <v>1055</v>
      </c>
      <c r="B1669">
        <v>1668</v>
      </c>
      <c r="C1669" t="s">
        <v>7607</v>
      </c>
      <c r="D1669" t="s">
        <v>7608</v>
      </c>
      <c r="E1669">
        <v>2</v>
      </c>
      <c r="F1669" t="s">
        <v>177</v>
      </c>
      <c r="G1669">
        <v>20030425</v>
      </c>
      <c r="I1669" t="s">
        <v>5300</v>
      </c>
      <c r="J1669" t="s">
        <v>1223</v>
      </c>
      <c r="K1669" t="s">
        <v>72</v>
      </c>
      <c r="M1669" s="32">
        <f>IFERROR(IF($B1669="","",INDEX(所属情報!$E:$E,MATCH($A1669,所属情報!$A:$A,0))),"")</f>
        <v>492237</v>
      </c>
      <c r="N1669" s="175" t="str">
        <f t="shared" si="78"/>
        <v>北浦　佑季 (2)</v>
      </c>
      <c r="O1669" s="32" t="str">
        <f t="shared" si="79"/>
        <v>ｷﾀｳﾗ ﾕｳｷ</v>
      </c>
      <c r="P1669" s="175" t="str">
        <f t="shared" si="80"/>
        <v>KITAURA Yuki (03)</v>
      </c>
      <c r="Q1669" s="175" t="str">
        <f>IFERROR(IF($F1669="","",INDEX(リスト!$AL:$AL,MATCH($F1669,リスト!$AK:$AK,0))),"")</f>
        <v>28</v>
      </c>
      <c r="R1669" s="32" t="str">
        <f>IFERROR(IF($K1669="","",INDEX(リスト!$AO:$AO,MATCH($K1669,リスト!$AN:$AN,0))),"")</f>
        <v>JPN</v>
      </c>
      <c r="S1669" s="32" t="str">
        <f>IF($B1669="","",RIGHT($G1669*1000+100+COUNTIF($G$2:$G1669,$G1669),9))</f>
        <v>030425102</v>
      </c>
    </row>
    <row r="1670" spans="1:19" ht="18" customHeight="1" x14ac:dyDescent="0.55000000000000004">
      <c r="A1670" t="s">
        <v>1055</v>
      </c>
      <c r="B1670">
        <v>1669</v>
      </c>
      <c r="C1670" t="s">
        <v>7609</v>
      </c>
      <c r="D1670" t="s">
        <v>7610</v>
      </c>
      <c r="E1670">
        <v>1</v>
      </c>
      <c r="F1670" t="s">
        <v>177</v>
      </c>
      <c r="G1670">
        <v>20040226</v>
      </c>
      <c r="I1670" t="s">
        <v>7611</v>
      </c>
      <c r="J1670" t="s">
        <v>1926</v>
      </c>
      <c r="K1670" t="s">
        <v>72</v>
      </c>
      <c r="M1670" s="32">
        <f>IFERROR(IF($B1670="","",INDEX(所属情報!$E:$E,MATCH($A1670,所属情報!$A:$A,0))),"")</f>
        <v>492237</v>
      </c>
      <c r="N1670" s="175" t="str">
        <f t="shared" si="78"/>
        <v>久重　悠弥 (1)</v>
      </c>
      <c r="O1670" s="32" t="str">
        <f t="shared" si="79"/>
        <v>ﾋｻｼｹﾞ ﾕｳﾔ</v>
      </c>
      <c r="P1670" s="175" t="str">
        <f t="shared" si="80"/>
        <v>HISASHIGE Yuya (04)</v>
      </c>
      <c r="Q1670" s="175" t="str">
        <f>IFERROR(IF($F1670="","",INDEX(リスト!$AL:$AL,MATCH($F1670,リスト!$AK:$AK,0))),"")</f>
        <v>28</v>
      </c>
      <c r="R1670" s="32" t="str">
        <f>IFERROR(IF($K1670="","",INDEX(リスト!$AO:$AO,MATCH($K1670,リスト!$AN:$AN,0))),"")</f>
        <v>JPN</v>
      </c>
      <c r="S1670" s="32" t="str">
        <f>IF($B1670="","",RIGHT($G1670*1000+100+COUNTIF($G$2:$G1670,$G1670),9))</f>
        <v>040226102</v>
      </c>
    </row>
    <row r="1671" spans="1:19" ht="18" customHeight="1" x14ac:dyDescent="0.55000000000000004">
      <c r="A1671" t="s">
        <v>1055</v>
      </c>
      <c r="B1671">
        <v>1670</v>
      </c>
      <c r="C1671" t="s">
        <v>7612</v>
      </c>
      <c r="D1671" t="s">
        <v>7613</v>
      </c>
      <c r="E1671">
        <v>1</v>
      </c>
      <c r="F1671" t="s">
        <v>177</v>
      </c>
      <c r="G1671">
        <v>20030417</v>
      </c>
      <c r="I1671" t="s">
        <v>7614</v>
      </c>
      <c r="J1671" t="s">
        <v>2278</v>
      </c>
      <c r="K1671" t="s">
        <v>72</v>
      </c>
      <c r="M1671" s="32">
        <f>IFERROR(IF($B1671="","",INDEX(所属情報!$E:$E,MATCH($A1671,所属情報!$A:$A,0))),"")</f>
        <v>492237</v>
      </c>
      <c r="N1671" s="175" t="str">
        <f t="shared" si="78"/>
        <v>ドロバット　黎 (1)</v>
      </c>
      <c r="O1671" s="32" t="str">
        <f t="shared" si="79"/>
        <v>ﾄﾞﾛﾊﾞｯﾄ ﾚｲ</v>
      </c>
      <c r="P1671" s="175" t="str">
        <f t="shared" si="80"/>
        <v>DROBATTO Rei (03)</v>
      </c>
      <c r="Q1671" s="175" t="str">
        <f>IFERROR(IF($F1671="","",INDEX(リスト!$AL:$AL,MATCH($F1671,リスト!$AK:$AK,0))),"")</f>
        <v>28</v>
      </c>
      <c r="R1671" s="32" t="str">
        <f>IFERROR(IF($K1671="","",INDEX(リスト!$AO:$AO,MATCH($K1671,リスト!$AN:$AN,0))),"")</f>
        <v>JPN</v>
      </c>
      <c r="S1671" s="32" t="str">
        <f>IF($B1671="","",RIGHT($G1671*1000+100+COUNTIF($G$2:$G1671,$G1671),9))</f>
        <v>030417102</v>
      </c>
    </row>
    <row r="1672" spans="1:19" ht="18" customHeight="1" x14ac:dyDescent="0.55000000000000004">
      <c r="A1672" t="s">
        <v>1055</v>
      </c>
      <c r="B1672">
        <v>1671</v>
      </c>
      <c r="C1672" t="s">
        <v>7615</v>
      </c>
      <c r="D1672" t="s">
        <v>7616</v>
      </c>
      <c r="E1672">
        <v>1</v>
      </c>
      <c r="F1672" t="s">
        <v>177</v>
      </c>
      <c r="G1672">
        <v>20030428</v>
      </c>
      <c r="I1672" t="s">
        <v>4044</v>
      </c>
      <c r="J1672" t="s">
        <v>1287</v>
      </c>
      <c r="K1672" t="s">
        <v>72</v>
      </c>
      <c r="M1672" s="32">
        <f>IFERROR(IF($B1672="","",INDEX(所属情報!$E:$E,MATCH($A1672,所属情報!$A:$A,0))),"")</f>
        <v>492237</v>
      </c>
      <c r="N1672" s="175" t="str">
        <f t="shared" si="78"/>
        <v>北村　拓斗 (1)</v>
      </c>
      <c r="O1672" s="32" t="str">
        <f t="shared" si="79"/>
        <v>ｷﾀﾑﾗ ﾀｸﾄ</v>
      </c>
      <c r="P1672" s="175" t="str">
        <f t="shared" si="80"/>
        <v>KITAMURA Takuto (03)</v>
      </c>
      <c r="Q1672" s="175" t="str">
        <f>IFERROR(IF($F1672="","",INDEX(リスト!$AL:$AL,MATCH($F1672,リスト!$AK:$AK,0))),"")</f>
        <v>28</v>
      </c>
      <c r="R1672" s="32" t="str">
        <f>IFERROR(IF($K1672="","",INDEX(リスト!$AO:$AO,MATCH($K1672,リスト!$AN:$AN,0))),"")</f>
        <v>JPN</v>
      </c>
      <c r="S1672" s="32" t="str">
        <f>IF($B1672="","",RIGHT($G1672*1000+100+COUNTIF($G$2:$G1672,$G1672),9))</f>
        <v>030428104</v>
      </c>
    </row>
    <row r="1673" spans="1:19" ht="18" customHeight="1" x14ac:dyDescent="0.55000000000000004">
      <c r="A1673" t="s">
        <v>1055</v>
      </c>
      <c r="B1673">
        <v>1672</v>
      </c>
      <c r="C1673" t="s">
        <v>7617</v>
      </c>
      <c r="D1673" t="s">
        <v>7618</v>
      </c>
      <c r="E1673" t="s">
        <v>1165</v>
      </c>
      <c r="F1673" t="s">
        <v>177</v>
      </c>
      <c r="G1673">
        <v>19990403</v>
      </c>
      <c r="H1673" t="s">
        <v>7619</v>
      </c>
      <c r="I1673" t="s">
        <v>7620</v>
      </c>
      <c r="J1673" t="s">
        <v>1926</v>
      </c>
      <c r="K1673" t="s">
        <v>72</v>
      </c>
      <c r="M1673" s="32">
        <f>IFERROR(IF($B1673="","",INDEX(所属情報!$E:$E,MATCH($A1673,所属情報!$A:$A,0))),"")</f>
        <v>492237</v>
      </c>
      <c r="N1673" s="175" t="str">
        <f t="shared" si="78"/>
        <v>谷西　祐哉 (M2)</v>
      </c>
      <c r="O1673" s="32" t="str">
        <f t="shared" si="79"/>
        <v>ﾀﾆﾆｼ ﾕｳﾔ</v>
      </c>
      <c r="P1673" s="175" t="str">
        <f t="shared" si="80"/>
        <v>TANINISHI Yuya (99)</v>
      </c>
      <c r="Q1673" s="175" t="str">
        <f>IFERROR(IF($F1673="","",INDEX(リスト!$AL:$AL,MATCH($F1673,リスト!$AK:$AK,0))),"")</f>
        <v>28</v>
      </c>
      <c r="R1673" s="32" t="str">
        <f>IFERROR(IF($K1673="","",INDEX(リスト!$AO:$AO,MATCH($K1673,リスト!$AN:$AN,0))),"")</f>
        <v>JPN</v>
      </c>
      <c r="S1673" s="32" t="str">
        <f>IF($B1673="","",RIGHT($G1673*1000+100+COUNTIF($G$2:$G1673,$G1673),9))</f>
        <v>990403101</v>
      </c>
    </row>
    <row r="1674" spans="1:19" ht="18" customHeight="1" x14ac:dyDescent="0.55000000000000004">
      <c r="A1674" t="s">
        <v>1055</v>
      </c>
      <c r="B1674">
        <v>1673</v>
      </c>
      <c r="C1674" t="s">
        <v>7621</v>
      </c>
      <c r="D1674" t="s">
        <v>7622</v>
      </c>
      <c r="E1674">
        <v>2</v>
      </c>
      <c r="F1674" t="s">
        <v>177</v>
      </c>
      <c r="G1674">
        <v>20020909</v>
      </c>
      <c r="I1674" t="s">
        <v>7623</v>
      </c>
      <c r="J1674" t="s">
        <v>4403</v>
      </c>
      <c r="K1674" t="s">
        <v>72</v>
      </c>
      <c r="M1674" s="32">
        <f>IFERROR(IF($B1674="","",INDEX(所属情報!$E:$E,MATCH($A1674,所属情報!$A:$A,0))),"")</f>
        <v>492237</v>
      </c>
      <c r="N1674" s="175" t="str">
        <f t="shared" si="78"/>
        <v>濱上　剣 (2)</v>
      </c>
      <c r="O1674" s="32" t="str">
        <f t="shared" si="79"/>
        <v>ﾊﾏｶﾞﾐ ｹﾝ</v>
      </c>
      <c r="P1674" s="175" t="str">
        <f t="shared" si="80"/>
        <v>HAMAGAMI Ken (02)</v>
      </c>
      <c r="Q1674" s="175" t="str">
        <f>IFERROR(IF($F1674="","",INDEX(リスト!$AL:$AL,MATCH($F1674,リスト!$AK:$AK,0))),"")</f>
        <v>28</v>
      </c>
      <c r="R1674" s="32" t="str">
        <f>IFERROR(IF($K1674="","",INDEX(リスト!$AO:$AO,MATCH($K1674,リスト!$AN:$AN,0))),"")</f>
        <v>JPN</v>
      </c>
      <c r="S1674" s="32" t="str">
        <f>IF($B1674="","",RIGHT($G1674*1000+100+COUNTIF($G$2:$G1674,$G1674),9))</f>
        <v>020909103</v>
      </c>
    </row>
    <row r="1675" spans="1:19" ht="18" customHeight="1" x14ac:dyDescent="0.55000000000000004">
      <c r="A1675" t="s">
        <v>1055</v>
      </c>
      <c r="B1675">
        <v>1674</v>
      </c>
      <c r="C1675" t="s">
        <v>7624</v>
      </c>
      <c r="D1675" t="s">
        <v>7625</v>
      </c>
      <c r="E1675">
        <v>1</v>
      </c>
      <c r="F1675" t="s">
        <v>177</v>
      </c>
      <c r="G1675">
        <v>20040120</v>
      </c>
      <c r="I1675" t="s">
        <v>7626</v>
      </c>
      <c r="J1675" t="s">
        <v>1223</v>
      </c>
      <c r="K1675" t="s">
        <v>72</v>
      </c>
      <c r="M1675" s="32">
        <f>IFERROR(IF($B1675="","",INDEX(所属情報!$E:$E,MATCH($A1675,所属情報!$A:$A,0))),"")</f>
        <v>492237</v>
      </c>
      <c r="N1675" s="175" t="str">
        <f t="shared" si="78"/>
        <v>霞末　勇樹 (1)</v>
      </c>
      <c r="O1675" s="32" t="str">
        <f t="shared" si="79"/>
        <v>ｶｽｴ ﾕｳｷ</v>
      </c>
      <c r="P1675" s="175" t="str">
        <f t="shared" si="80"/>
        <v>KASUE Yuki (04)</v>
      </c>
      <c r="Q1675" s="175" t="str">
        <f>IFERROR(IF($F1675="","",INDEX(リスト!$AL:$AL,MATCH($F1675,リスト!$AK:$AK,0))),"")</f>
        <v>28</v>
      </c>
      <c r="R1675" s="32" t="str">
        <f>IFERROR(IF($K1675="","",INDEX(リスト!$AO:$AO,MATCH($K1675,リスト!$AN:$AN,0))),"")</f>
        <v>JPN</v>
      </c>
      <c r="S1675" s="32" t="str">
        <f>IF($B1675="","",RIGHT($G1675*1000+100+COUNTIF($G$2:$G1675,$G1675),9))</f>
        <v>040120104</v>
      </c>
    </row>
    <row r="1676" spans="1:19" ht="18" customHeight="1" x14ac:dyDescent="0.55000000000000004">
      <c r="A1676" t="s">
        <v>1055</v>
      </c>
      <c r="B1676">
        <v>1675</v>
      </c>
      <c r="C1676" t="s">
        <v>7627</v>
      </c>
      <c r="D1676" t="s">
        <v>7628</v>
      </c>
      <c r="E1676">
        <v>2</v>
      </c>
      <c r="F1676" t="s">
        <v>177</v>
      </c>
      <c r="G1676">
        <v>20040126</v>
      </c>
      <c r="I1676" t="s">
        <v>2797</v>
      </c>
      <c r="J1676" t="s">
        <v>1618</v>
      </c>
      <c r="K1676" t="s">
        <v>72</v>
      </c>
      <c r="M1676" s="32">
        <f>IFERROR(IF($B1676="","",INDEX(所属情報!$E:$E,MATCH($A1676,所属情報!$A:$A,0))),"")</f>
        <v>492237</v>
      </c>
      <c r="N1676" s="175" t="str">
        <f t="shared" si="78"/>
        <v>山崎　龍摩 (2)</v>
      </c>
      <c r="O1676" s="32" t="str">
        <f t="shared" si="79"/>
        <v>ﾔﾏｻｷ ﾘｮｳﾏ</v>
      </c>
      <c r="P1676" s="175" t="str">
        <f t="shared" si="80"/>
        <v>YAMASAKI Ryoma (04)</v>
      </c>
      <c r="Q1676" s="175" t="str">
        <f>IFERROR(IF($F1676="","",INDEX(リスト!$AL:$AL,MATCH($F1676,リスト!$AK:$AK,0))),"")</f>
        <v>28</v>
      </c>
      <c r="R1676" s="32" t="str">
        <f>IFERROR(IF($K1676="","",INDEX(リスト!$AO:$AO,MATCH($K1676,リスト!$AN:$AN,0))),"")</f>
        <v>JPN</v>
      </c>
      <c r="S1676" s="32" t="str">
        <f>IF($B1676="","",RIGHT($G1676*1000+100+COUNTIF($G$2:$G1676,$G1676),9))</f>
        <v>040126102</v>
      </c>
    </row>
    <row r="1677" spans="1:19" ht="18" customHeight="1" x14ac:dyDescent="0.55000000000000004">
      <c r="A1677" t="s">
        <v>1055</v>
      </c>
      <c r="B1677">
        <v>1676</v>
      </c>
      <c r="C1677" t="s">
        <v>7629</v>
      </c>
      <c r="D1677" t="s">
        <v>7630</v>
      </c>
      <c r="E1677">
        <v>1</v>
      </c>
      <c r="F1677" t="s">
        <v>177</v>
      </c>
      <c r="G1677">
        <v>20030825</v>
      </c>
      <c r="I1677" t="s">
        <v>1865</v>
      </c>
      <c r="J1677" t="s">
        <v>3930</v>
      </c>
      <c r="K1677" t="s">
        <v>72</v>
      </c>
      <c r="M1677" s="32">
        <f>IFERROR(IF($B1677="","",INDEX(所属情報!$E:$E,MATCH($A1677,所属情報!$A:$A,0))),"")</f>
        <v>492237</v>
      </c>
      <c r="N1677" s="175" t="str">
        <f t="shared" si="78"/>
        <v>加藤　輝 (1)</v>
      </c>
      <c r="O1677" s="32" t="str">
        <f t="shared" si="79"/>
        <v>ｶﾄｳ ｱｷﾗ</v>
      </c>
      <c r="P1677" s="175" t="str">
        <f t="shared" si="80"/>
        <v>KATO Akira (03)</v>
      </c>
      <c r="Q1677" s="175" t="str">
        <f>IFERROR(IF($F1677="","",INDEX(リスト!$AL:$AL,MATCH($F1677,リスト!$AK:$AK,0))),"")</f>
        <v>28</v>
      </c>
      <c r="R1677" s="32" t="str">
        <f>IFERROR(IF($K1677="","",INDEX(リスト!$AO:$AO,MATCH($K1677,リスト!$AN:$AN,0))),"")</f>
        <v>JPN</v>
      </c>
      <c r="S1677" s="32" t="str">
        <f>IF($B1677="","",RIGHT($G1677*1000+100+COUNTIF($G$2:$G1677,$G1677),9))</f>
        <v>030825103</v>
      </c>
    </row>
    <row r="1678" spans="1:19" ht="18" customHeight="1" x14ac:dyDescent="0.55000000000000004">
      <c r="A1678" t="s">
        <v>1055</v>
      </c>
      <c r="B1678">
        <v>1677</v>
      </c>
      <c r="C1678" t="s">
        <v>7631</v>
      </c>
      <c r="D1678" t="s">
        <v>7632</v>
      </c>
      <c r="E1678">
        <v>3</v>
      </c>
      <c r="F1678" t="s">
        <v>177</v>
      </c>
      <c r="G1678">
        <v>20030205</v>
      </c>
      <c r="H1678" t="s">
        <v>7633</v>
      </c>
      <c r="I1678" t="s">
        <v>464</v>
      </c>
      <c r="J1678" t="s">
        <v>3181</v>
      </c>
      <c r="K1678" t="s">
        <v>72</v>
      </c>
      <c r="M1678" s="32">
        <f>IFERROR(IF($B1678="","",INDEX(所属情報!$E:$E,MATCH($A1678,所属情報!$A:$A,0))),"")</f>
        <v>492237</v>
      </c>
      <c r="N1678" s="175" t="str">
        <f t="shared" si="78"/>
        <v>伴　直輝 (3)</v>
      </c>
      <c r="O1678" s="32" t="str">
        <f t="shared" si="79"/>
        <v>ﾊﾞﾝ ﾅｵｷ</v>
      </c>
      <c r="P1678" s="175" t="str">
        <f t="shared" si="80"/>
        <v>BAN Naoki (03)</v>
      </c>
      <c r="Q1678" s="175" t="str">
        <f>IFERROR(IF($F1678="","",INDEX(リスト!$AL:$AL,MATCH($F1678,リスト!$AK:$AK,0))),"")</f>
        <v>28</v>
      </c>
      <c r="R1678" s="32" t="str">
        <f>IFERROR(IF($K1678="","",INDEX(リスト!$AO:$AO,MATCH($K1678,リスト!$AN:$AN,0))),"")</f>
        <v>JPN</v>
      </c>
      <c r="S1678" s="32" t="str">
        <f>IF($B1678="","",RIGHT($G1678*1000+100+COUNTIF($G$2:$G1678,$G1678),9))</f>
        <v>030205101</v>
      </c>
    </row>
    <row r="1679" spans="1:19" ht="18" customHeight="1" x14ac:dyDescent="0.55000000000000004">
      <c r="A1679" t="s">
        <v>1055</v>
      </c>
      <c r="B1679">
        <v>1678</v>
      </c>
      <c r="C1679" t="s">
        <v>7634</v>
      </c>
      <c r="D1679" t="s">
        <v>7635</v>
      </c>
      <c r="E1679">
        <v>3</v>
      </c>
      <c r="F1679" t="s">
        <v>177</v>
      </c>
      <c r="G1679">
        <v>20020528</v>
      </c>
      <c r="I1679" t="s">
        <v>7636</v>
      </c>
      <c r="J1679" t="s">
        <v>7637</v>
      </c>
      <c r="K1679" t="s">
        <v>72</v>
      </c>
      <c r="M1679" s="32">
        <f>IFERROR(IF($B1679="","",INDEX(所属情報!$E:$E,MATCH($A1679,所属情報!$A:$A,0))),"")</f>
        <v>492237</v>
      </c>
      <c r="N1679" s="175" t="str">
        <f t="shared" si="78"/>
        <v>三桝　環 (3)</v>
      </c>
      <c r="O1679" s="32" t="str">
        <f t="shared" si="79"/>
        <v>ﾐﾏｽ ﾀﾏｷ</v>
      </c>
      <c r="P1679" s="175" t="str">
        <f t="shared" si="80"/>
        <v>MIMASU Tamaki (02)</v>
      </c>
      <c r="Q1679" s="175" t="str">
        <f>IFERROR(IF($F1679="","",INDEX(リスト!$AL:$AL,MATCH($F1679,リスト!$AK:$AK,0))),"")</f>
        <v>28</v>
      </c>
      <c r="R1679" s="32" t="str">
        <f>IFERROR(IF($K1679="","",INDEX(リスト!$AO:$AO,MATCH($K1679,リスト!$AN:$AN,0))),"")</f>
        <v>JPN</v>
      </c>
      <c r="S1679" s="32" t="str">
        <f>IF($B1679="","",RIGHT($G1679*1000+100+COUNTIF($G$2:$G1679,$G1679),9))</f>
        <v>020528102</v>
      </c>
    </row>
    <row r="1680" spans="1:19" ht="18" customHeight="1" x14ac:dyDescent="0.55000000000000004">
      <c r="A1680" t="s">
        <v>1055</v>
      </c>
      <c r="B1680">
        <v>1679</v>
      </c>
      <c r="C1680" t="s">
        <v>7638</v>
      </c>
      <c r="D1680" t="s">
        <v>7639</v>
      </c>
      <c r="E1680">
        <v>2</v>
      </c>
      <c r="F1680" t="s">
        <v>177</v>
      </c>
      <c r="G1680">
        <v>20040109</v>
      </c>
      <c r="I1680" t="s">
        <v>7640</v>
      </c>
      <c r="J1680" t="s">
        <v>7641</v>
      </c>
      <c r="K1680" t="s">
        <v>72</v>
      </c>
      <c r="M1680" s="32">
        <f>IFERROR(IF($B1680="","",INDEX(所属情報!$E:$E,MATCH($A1680,所属情報!$A:$A,0))),"")</f>
        <v>492237</v>
      </c>
      <c r="N1680" s="175" t="str">
        <f t="shared" si="78"/>
        <v>嶋　航暢 (2)</v>
      </c>
      <c r="O1680" s="32" t="str">
        <f t="shared" si="79"/>
        <v>ｼﾏ ｶｽﾞﾏｻ</v>
      </c>
      <c r="P1680" s="175" t="str">
        <f t="shared" si="80"/>
        <v>SHIMA Kazumasa (04)</v>
      </c>
      <c r="Q1680" s="175" t="str">
        <f>IFERROR(IF($F1680="","",INDEX(リスト!$AL:$AL,MATCH($F1680,リスト!$AK:$AK,0))),"")</f>
        <v>28</v>
      </c>
      <c r="R1680" s="32" t="str">
        <f>IFERROR(IF($K1680="","",INDEX(リスト!$AO:$AO,MATCH($K1680,リスト!$AN:$AN,0))),"")</f>
        <v>JPN</v>
      </c>
      <c r="S1680" s="32" t="str">
        <f>IF($B1680="","",RIGHT($G1680*1000+100+COUNTIF($G$2:$G1680,$G1680),9))</f>
        <v>040109101</v>
      </c>
    </row>
    <row r="1681" spans="1:19" ht="18" customHeight="1" x14ac:dyDescent="0.55000000000000004">
      <c r="A1681" t="s">
        <v>1055</v>
      </c>
      <c r="B1681">
        <v>1680</v>
      </c>
      <c r="C1681" t="s">
        <v>7642</v>
      </c>
      <c r="D1681" t="s">
        <v>7643</v>
      </c>
      <c r="E1681">
        <v>4</v>
      </c>
      <c r="F1681" t="s">
        <v>177</v>
      </c>
      <c r="G1681">
        <v>20000710</v>
      </c>
      <c r="H1681" t="s">
        <v>7644</v>
      </c>
      <c r="I1681" t="s">
        <v>4248</v>
      </c>
      <c r="J1681" t="s">
        <v>1223</v>
      </c>
      <c r="K1681" t="s">
        <v>72</v>
      </c>
      <c r="M1681" s="32">
        <f>IFERROR(IF($B1681="","",INDEX(所属情報!$E:$E,MATCH($A1681,所属情報!$A:$A,0))),"")</f>
        <v>492237</v>
      </c>
      <c r="N1681" s="175" t="str">
        <f t="shared" si="78"/>
        <v>平井　佑樹 (4)</v>
      </c>
      <c r="O1681" s="32" t="str">
        <f t="shared" si="79"/>
        <v>ﾋﾗｲ ﾕｳｷ</v>
      </c>
      <c r="P1681" s="175" t="str">
        <f t="shared" si="80"/>
        <v>HIRAI Yuki (00)</v>
      </c>
      <c r="Q1681" s="175" t="str">
        <f>IFERROR(IF($F1681="","",INDEX(リスト!$AL:$AL,MATCH($F1681,リスト!$AK:$AK,0))),"")</f>
        <v>28</v>
      </c>
      <c r="R1681" s="32" t="str">
        <f>IFERROR(IF($K1681="","",INDEX(リスト!$AO:$AO,MATCH($K1681,リスト!$AN:$AN,0))),"")</f>
        <v>JPN</v>
      </c>
      <c r="S1681" s="32" t="str">
        <f>IF($B1681="","",RIGHT($G1681*1000+100+COUNTIF($G$2:$G1681,$G1681),9))</f>
        <v>000710101</v>
      </c>
    </row>
    <row r="1682" spans="1:19" ht="18" customHeight="1" x14ac:dyDescent="0.55000000000000004">
      <c r="A1682" t="s">
        <v>1055</v>
      </c>
      <c r="B1682">
        <v>1681</v>
      </c>
      <c r="C1682" t="s">
        <v>7645</v>
      </c>
      <c r="D1682" t="s">
        <v>7646</v>
      </c>
      <c r="E1682">
        <v>1</v>
      </c>
      <c r="F1682" t="s">
        <v>177</v>
      </c>
      <c r="G1682">
        <v>20040322</v>
      </c>
      <c r="I1682" t="s">
        <v>7647</v>
      </c>
      <c r="J1682" t="s">
        <v>1395</v>
      </c>
      <c r="K1682" t="s">
        <v>72</v>
      </c>
      <c r="M1682" s="32">
        <f>IFERROR(IF($B1682="","",INDEX(所属情報!$E:$E,MATCH($A1682,所属情報!$A:$A,0))),"")</f>
        <v>492237</v>
      </c>
      <c r="N1682" s="175" t="str">
        <f t="shared" si="78"/>
        <v>北島　侑生 (1)</v>
      </c>
      <c r="O1682" s="32" t="str">
        <f t="shared" si="79"/>
        <v>ｷﾀｼﾞﾏ ﾕｳｾｲ</v>
      </c>
      <c r="P1682" s="175" t="str">
        <f t="shared" si="80"/>
        <v>KITAJIMA Yusei (04)</v>
      </c>
      <c r="Q1682" s="175" t="str">
        <f>IFERROR(IF($F1682="","",INDEX(リスト!$AL:$AL,MATCH($F1682,リスト!$AK:$AK,0))),"")</f>
        <v>28</v>
      </c>
      <c r="R1682" s="32" t="str">
        <f>IFERROR(IF($K1682="","",INDEX(リスト!$AO:$AO,MATCH($K1682,リスト!$AN:$AN,0))),"")</f>
        <v>JPN</v>
      </c>
      <c r="S1682" s="32" t="str">
        <f>IF($B1682="","",RIGHT($G1682*1000+100+COUNTIF($G$2:$G1682,$G1682),9))</f>
        <v>040322103</v>
      </c>
    </row>
    <row r="1683" spans="1:19" ht="18" customHeight="1" x14ac:dyDescent="0.55000000000000004">
      <c r="A1683" t="s">
        <v>1055</v>
      </c>
      <c r="B1683">
        <v>1682</v>
      </c>
      <c r="C1683" t="s">
        <v>7648</v>
      </c>
      <c r="D1683" t="s">
        <v>7649</v>
      </c>
      <c r="E1683">
        <v>2</v>
      </c>
      <c r="F1683" t="s">
        <v>177</v>
      </c>
      <c r="G1683">
        <v>20030716</v>
      </c>
      <c r="I1683" t="s">
        <v>5987</v>
      </c>
      <c r="J1683" t="s">
        <v>1696</v>
      </c>
      <c r="K1683" t="s">
        <v>72</v>
      </c>
      <c r="M1683" s="32">
        <f>IFERROR(IF($B1683="","",INDEX(所属情報!$E:$E,MATCH($A1683,所属情報!$A:$A,0))),"")</f>
        <v>492237</v>
      </c>
      <c r="N1683" s="175" t="str">
        <f t="shared" si="78"/>
        <v>桝谷　佳生 (2)</v>
      </c>
      <c r="O1683" s="32" t="str">
        <f t="shared" si="79"/>
        <v>ﾏｽﾀﾆ ｶｲ</v>
      </c>
      <c r="P1683" s="175" t="str">
        <f t="shared" si="80"/>
        <v>MASUTANI Kai (03)</v>
      </c>
      <c r="Q1683" s="175" t="str">
        <f>IFERROR(IF($F1683="","",INDEX(リスト!$AL:$AL,MATCH($F1683,リスト!$AK:$AK,0))),"")</f>
        <v>28</v>
      </c>
      <c r="R1683" s="32" t="str">
        <f>IFERROR(IF($K1683="","",INDEX(リスト!$AO:$AO,MATCH($K1683,リスト!$AN:$AN,0))),"")</f>
        <v>JPN</v>
      </c>
      <c r="S1683" s="32" t="str">
        <f>IF($B1683="","",RIGHT($G1683*1000+100+COUNTIF($G$2:$G1683,$G1683),9))</f>
        <v>030716102</v>
      </c>
    </row>
    <row r="1684" spans="1:19" ht="18" customHeight="1" x14ac:dyDescent="0.55000000000000004">
      <c r="A1684" t="s">
        <v>1055</v>
      </c>
      <c r="B1684">
        <v>1683</v>
      </c>
      <c r="C1684" t="s">
        <v>7650</v>
      </c>
      <c r="D1684" t="s">
        <v>7651</v>
      </c>
      <c r="E1684">
        <v>1</v>
      </c>
      <c r="F1684" t="s">
        <v>177</v>
      </c>
      <c r="G1684">
        <v>20030605</v>
      </c>
      <c r="I1684" t="s">
        <v>7652</v>
      </c>
      <c r="J1684" t="s">
        <v>2183</v>
      </c>
      <c r="K1684" t="s">
        <v>72</v>
      </c>
      <c r="M1684" s="32">
        <f>IFERROR(IF($B1684="","",INDEX(所属情報!$E:$E,MATCH($A1684,所属情報!$A:$A,0))),"")</f>
        <v>492237</v>
      </c>
      <c r="N1684" s="175" t="str">
        <f t="shared" si="78"/>
        <v>神澤　圭太朗 (1)</v>
      </c>
      <c r="O1684" s="32" t="str">
        <f t="shared" si="79"/>
        <v>ｶﾝｻﾞﾜ ｹｲﾀﾛｳ</v>
      </c>
      <c r="P1684" s="175" t="str">
        <f t="shared" si="80"/>
        <v>KANZAWA Keitaro (03)</v>
      </c>
      <c r="Q1684" s="175" t="str">
        <f>IFERROR(IF($F1684="","",INDEX(リスト!$AL:$AL,MATCH($F1684,リスト!$AK:$AK,0))),"")</f>
        <v>28</v>
      </c>
      <c r="R1684" s="32" t="str">
        <f>IFERROR(IF($K1684="","",INDEX(リスト!$AO:$AO,MATCH($K1684,リスト!$AN:$AN,0))),"")</f>
        <v>JPN</v>
      </c>
      <c r="S1684" s="32" t="str">
        <f>IF($B1684="","",RIGHT($G1684*1000+100+COUNTIF($G$2:$G1684,$G1684),9))</f>
        <v>030605101</v>
      </c>
    </row>
    <row r="1685" spans="1:19" ht="18" customHeight="1" x14ac:dyDescent="0.55000000000000004">
      <c r="A1685" t="s">
        <v>907</v>
      </c>
      <c r="B1685">
        <v>1684</v>
      </c>
      <c r="C1685" t="s">
        <v>7653</v>
      </c>
      <c r="D1685" t="s">
        <v>7654</v>
      </c>
      <c r="E1685">
        <v>4</v>
      </c>
      <c r="F1685" t="s">
        <v>173</v>
      </c>
      <c r="G1685">
        <v>19930910</v>
      </c>
      <c r="H1685" t="s">
        <v>7655</v>
      </c>
      <c r="I1685" t="s">
        <v>2027</v>
      </c>
      <c r="J1685" t="s">
        <v>1178</v>
      </c>
      <c r="K1685" t="s">
        <v>72</v>
      </c>
      <c r="M1685" s="32">
        <f>IFERROR(IF($B1685="","",INDEX(所属情報!$E:$E,MATCH($A1685,所属情報!$A:$A,0))),"")</f>
        <v>400991</v>
      </c>
      <c r="N1685" s="175" t="str">
        <f t="shared" si="78"/>
        <v>村上　将悟 (4)</v>
      </c>
      <c r="O1685" s="32" t="str">
        <f t="shared" si="79"/>
        <v>ﾑﾗｶﾐ ｼｮｳｺﾞ</v>
      </c>
      <c r="P1685" s="175" t="str">
        <f t="shared" si="80"/>
        <v>MURAKAMI Shogo (93)</v>
      </c>
      <c r="Q1685" s="175" t="str">
        <f>IFERROR(IF($F1685="","",INDEX(リスト!$AL:$AL,MATCH($F1685,リスト!$AK:$AK,0))),"")</f>
        <v>27</v>
      </c>
      <c r="R1685" s="32" t="str">
        <f>IFERROR(IF($K1685="","",INDEX(リスト!$AO:$AO,MATCH($K1685,リスト!$AN:$AN,0))),"")</f>
        <v>JPN</v>
      </c>
      <c r="S1685" s="32" t="str">
        <f>IF($B1685="","",RIGHT($G1685*1000+100+COUNTIF($G$2:$G1685,$G1685),9))</f>
        <v>930910101</v>
      </c>
    </row>
    <row r="1686" spans="1:19" ht="18" customHeight="1" x14ac:dyDescent="0.55000000000000004">
      <c r="A1686" t="s">
        <v>907</v>
      </c>
      <c r="B1686">
        <v>1685</v>
      </c>
      <c r="C1686" t="s">
        <v>7656</v>
      </c>
      <c r="D1686" t="s">
        <v>7657</v>
      </c>
      <c r="E1686">
        <v>4</v>
      </c>
      <c r="F1686" t="s">
        <v>5828</v>
      </c>
      <c r="G1686">
        <v>19930906</v>
      </c>
      <c r="H1686" t="s">
        <v>7658</v>
      </c>
      <c r="I1686" t="s">
        <v>2745</v>
      </c>
      <c r="J1686" t="s">
        <v>7659</v>
      </c>
      <c r="K1686" t="s">
        <v>72</v>
      </c>
      <c r="M1686" s="32">
        <f>IFERROR(IF($B1686="","",INDEX(所属情報!$E:$E,MATCH($A1686,所属情報!$A:$A,0))),"")</f>
        <v>400991</v>
      </c>
      <c r="N1686" s="175" t="str">
        <f t="shared" si="78"/>
        <v>藤本　純司 (4)</v>
      </c>
      <c r="O1686" s="32" t="str">
        <f t="shared" si="79"/>
        <v>ﾌｼﾞﾓﾄ ｼﾞｭﾝｼﾞ</v>
      </c>
      <c r="P1686" s="175" t="str">
        <f t="shared" si="80"/>
        <v>FUJIMOTO Junji (93)</v>
      </c>
      <c r="Q1686" s="175" t="str">
        <f>IFERROR(IF($F1686="","",INDEX(リスト!$AL:$AL,MATCH($F1686,リスト!$AK:$AK,0))),"")</f>
        <v>49</v>
      </c>
      <c r="R1686" s="32" t="str">
        <f>IFERROR(IF($K1686="","",INDEX(リスト!$AO:$AO,MATCH($K1686,リスト!$AN:$AN,0))),"")</f>
        <v>JPN</v>
      </c>
      <c r="S1686" s="32" t="str">
        <f>IF($B1686="","",RIGHT($G1686*1000+100+COUNTIF($G$2:$G1686,$G1686),9))</f>
        <v>930906101</v>
      </c>
    </row>
    <row r="1687" spans="1:19" ht="18" customHeight="1" x14ac:dyDescent="0.55000000000000004">
      <c r="A1687" t="s">
        <v>907</v>
      </c>
      <c r="B1687">
        <v>1686</v>
      </c>
      <c r="C1687" t="s">
        <v>7660</v>
      </c>
      <c r="D1687" t="s">
        <v>7661</v>
      </c>
      <c r="E1687">
        <v>4</v>
      </c>
      <c r="F1687" t="s">
        <v>177</v>
      </c>
      <c r="G1687">
        <v>19940218</v>
      </c>
      <c r="H1687" t="s">
        <v>7662</v>
      </c>
      <c r="I1687" t="s">
        <v>2058</v>
      </c>
      <c r="J1687" t="s">
        <v>1926</v>
      </c>
      <c r="K1687" t="s">
        <v>72</v>
      </c>
      <c r="M1687" s="32">
        <f>IFERROR(IF($B1687="","",INDEX(所属情報!$E:$E,MATCH($A1687,所属情報!$A:$A,0))),"")</f>
        <v>400991</v>
      </c>
      <c r="N1687" s="175" t="str">
        <f t="shared" si="78"/>
        <v>山口　雄也 (4)</v>
      </c>
      <c r="O1687" s="32" t="str">
        <f t="shared" si="79"/>
        <v>ﾔﾏｸﾞﾁ ﾕｳﾔ</v>
      </c>
      <c r="P1687" s="175" t="str">
        <f t="shared" si="80"/>
        <v>YAMAGUCHI Yuya (94)</v>
      </c>
      <c r="Q1687" s="175" t="str">
        <f>IFERROR(IF($F1687="","",INDEX(リスト!$AL:$AL,MATCH($F1687,リスト!$AK:$AK,0))),"")</f>
        <v>28</v>
      </c>
      <c r="R1687" s="32" t="str">
        <f>IFERROR(IF($K1687="","",INDEX(リスト!$AO:$AO,MATCH($K1687,リスト!$AN:$AN,0))),"")</f>
        <v>JPN</v>
      </c>
      <c r="S1687" s="32" t="str">
        <f>IF($B1687="","",RIGHT($G1687*1000+100+COUNTIF($G$2:$G1687,$G1687),9))</f>
        <v>940218101</v>
      </c>
    </row>
    <row r="1688" spans="1:19" ht="18" customHeight="1" x14ac:dyDescent="0.55000000000000004">
      <c r="A1688" t="s">
        <v>907</v>
      </c>
      <c r="B1688">
        <v>1687</v>
      </c>
      <c r="C1688" t="s">
        <v>7663</v>
      </c>
      <c r="D1688" t="s">
        <v>7664</v>
      </c>
      <c r="E1688">
        <v>4</v>
      </c>
      <c r="F1688" t="s">
        <v>177</v>
      </c>
      <c r="G1688">
        <v>19930914</v>
      </c>
      <c r="H1688" t="s">
        <v>7665</v>
      </c>
      <c r="I1688" t="s">
        <v>3518</v>
      </c>
      <c r="J1688" t="s">
        <v>7666</v>
      </c>
      <c r="K1688" t="s">
        <v>72</v>
      </c>
      <c r="M1688" s="32">
        <f>IFERROR(IF($B1688="","",INDEX(所属情報!$E:$E,MATCH($A1688,所属情報!$A:$A,0))),"")</f>
        <v>400991</v>
      </c>
      <c r="N1688" s="175" t="str">
        <f t="shared" si="78"/>
        <v>阿賀　康生 (4)</v>
      </c>
      <c r="O1688" s="32" t="str">
        <f t="shared" si="79"/>
        <v>ｱｶﾞ ﾔｽｵ</v>
      </c>
      <c r="P1688" s="175" t="str">
        <f t="shared" si="80"/>
        <v>AGA Yasuo (93)</v>
      </c>
      <c r="Q1688" s="175" t="str">
        <f>IFERROR(IF($F1688="","",INDEX(リスト!$AL:$AL,MATCH($F1688,リスト!$AK:$AK,0))),"")</f>
        <v>28</v>
      </c>
      <c r="R1688" s="32" t="str">
        <f>IFERROR(IF($K1688="","",INDEX(リスト!$AO:$AO,MATCH($K1688,リスト!$AN:$AN,0))),"")</f>
        <v>JPN</v>
      </c>
      <c r="S1688" s="32" t="str">
        <f>IF($B1688="","",RIGHT($G1688*1000+100+COUNTIF($G$2:$G1688,$G1688),9))</f>
        <v>930914101</v>
      </c>
    </row>
    <row r="1689" spans="1:19" ht="18" customHeight="1" x14ac:dyDescent="0.55000000000000004">
      <c r="A1689" t="s">
        <v>907</v>
      </c>
      <c r="B1689">
        <v>1688</v>
      </c>
      <c r="C1689" t="s">
        <v>7667</v>
      </c>
      <c r="D1689" t="s">
        <v>7668</v>
      </c>
      <c r="E1689">
        <v>4</v>
      </c>
      <c r="F1689" t="s">
        <v>173</v>
      </c>
      <c r="G1689">
        <v>19940126</v>
      </c>
      <c r="H1689" t="s">
        <v>7669</v>
      </c>
      <c r="I1689" t="s">
        <v>7670</v>
      </c>
      <c r="J1689" t="s">
        <v>1641</v>
      </c>
      <c r="K1689" t="s">
        <v>72</v>
      </c>
      <c r="M1689" s="32">
        <f>IFERROR(IF($B1689="","",INDEX(所属情報!$E:$E,MATCH($A1689,所属情報!$A:$A,0))),"")</f>
        <v>400991</v>
      </c>
      <c r="N1689" s="175" t="str">
        <f t="shared" si="78"/>
        <v>有山　恵大 (4)</v>
      </c>
      <c r="O1689" s="32" t="str">
        <f t="shared" si="79"/>
        <v>ｱﾘﾔﾏ ｹｲﾀ</v>
      </c>
      <c r="P1689" s="175" t="str">
        <f t="shared" si="80"/>
        <v>ARIYAMA Keita (94)</v>
      </c>
      <c r="Q1689" s="175" t="str">
        <f>IFERROR(IF($F1689="","",INDEX(リスト!$AL:$AL,MATCH($F1689,リスト!$AK:$AK,0))),"")</f>
        <v>27</v>
      </c>
      <c r="R1689" s="32" t="str">
        <f>IFERROR(IF($K1689="","",INDEX(リスト!$AO:$AO,MATCH($K1689,リスト!$AN:$AN,0))),"")</f>
        <v>JPN</v>
      </c>
      <c r="S1689" s="32" t="str">
        <f>IF($B1689="","",RIGHT($G1689*1000+100+COUNTIF($G$2:$G1689,$G1689),9))</f>
        <v>940126101</v>
      </c>
    </row>
    <row r="1690" spans="1:19" ht="18" customHeight="1" x14ac:dyDescent="0.55000000000000004">
      <c r="A1690" t="s">
        <v>907</v>
      </c>
      <c r="B1690">
        <v>1689</v>
      </c>
      <c r="C1690" t="s">
        <v>7671</v>
      </c>
      <c r="D1690" t="s">
        <v>7672</v>
      </c>
      <c r="E1690">
        <v>3</v>
      </c>
      <c r="F1690" t="s">
        <v>173</v>
      </c>
      <c r="G1690">
        <v>19960129</v>
      </c>
      <c r="H1690" t="s">
        <v>7673</v>
      </c>
      <c r="I1690" t="s">
        <v>7674</v>
      </c>
      <c r="J1690" t="s">
        <v>1372</v>
      </c>
      <c r="K1690" t="s">
        <v>72</v>
      </c>
      <c r="M1690" s="32">
        <f>IFERROR(IF($B1690="","",INDEX(所属情報!$E:$E,MATCH($A1690,所属情報!$A:$A,0))),"")</f>
        <v>400991</v>
      </c>
      <c r="N1690" s="175" t="str">
        <f t="shared" si="78"/>
        <v>駒井　智己 (3)</v>
      </c>
      <c r="O1690" s="32" t="str">
        <f t="shared" si="79"/>
        <v>ｺﾏｲ ﾄﾓｷ</v>
      </c>
      <c r="P1690" s="175" t="str">
        <f t="shared" si="80"/>
        <v>KOMAI Tomoki (96)</v>
      </c>
      <c r="Q1690" s="175" t="str">
        <f>IFERROR(IF($F1690="","",INDEX(リスト!$AL:$AL,MATCH($F1690,リスト!$AK:$AK,0))),"")</f>
        <v>27</v>
      </c>
      <c r="R1690" s="32" t="str">
        <f>IFERROR(IF($K1690="","",INDEX(リスト!$AO:$AO,MATCH($K1690,リスト!$AN:$AN,0))),"")</f>
        <v>JPN</v>
      </c>
      <c r="S1690" s="32" t="str">
        <f>IF($B1690="","",RIGHT($G1690*1000+100+COUNTIF($G$2:$G1690,$G1690),9))</f>
        <v>960129101</v>
      </c>
    </row>
    <row r="1691" spans="1:19" ht="18" customHeight="1" x14ac:dyDescent="0.55000000000000004">
      <c r="A1691" t="s">
        <v>907</v>
      </c>
      <c r="B1691">
        <v>1690</v>
      </c>
      <c r="C1691" t="s">
        <v>7675</v>
      </c>
      <c r="D1691" t="s">
        <v>7676</v>
      </c>
      <c r="E1691">
        <v>2</v>
      </c>
      <c r="F1691" t="s">
        <v>173</v>
      </c>
      <c r="G1691">
        <v>19930428</v>
      </c>
      <c r="H1691" t="s">
        <v>7677</v>
      </c>
      <c r="I1691" t="s">
        <v>7678</v>
      </c>
      <c r="J1691" t="s">
        <v>7679</v>
      </c>
      <c r="K1691" t="s">
        <v>72</v>
      </c>
      <c r="M1691" s="32">
        <f>IFERROR(IF($B1691="","",INDEX(所属情報!$E:$E,MATCH($A1691,所属情報!$A:$A,0))),"")</f>
        <v>400991</v>
      </c>
      <c r="N1691" s="175" t="str">
        <f t="shared" si="78"/>
        <v>秦　純一 (2)</v>
      </c>
      <c r="O1691" s="32" t="str">
        <f t="shared" si="79"/>
        <v>ﾊﾀ ｼﾞｭﾝｲﾁ</v>
      </c>
      <c r="P1691" s="175" t="str">
        <f t="shared" si="80"/>
        <v>HATA Junichi (93)</v>
      </c>
      <c r="Q1691" s="175" t="str">
        <f>IFERROR(IF($F1691="","",INDEX(リスト!$AL:$AL,MATCH($F1691,リスト!$AK:$AK,0))),"")</f>
        <v>27</v>
      </c>
      <c r="R1691" s="32" t="str">
        <f>IFERROR(IF($K1691="","",INDEX(リスト!$AO:$AO,MATCH($K1691,リスト!$AN:$AN,0))),"")</f>
        <v>JPN</v>
      </c>
      <c r="S1691" s="32" t="str">
        <f>IF($B1691="","",RIGHT($G1691*1000+100+COUNTIF($G$2:$G1691,$G1691),9))</f>
        <v>930428101</v>
      </c>
    </row>
    <row r="1692" spans="1:19" ht="18" customHeight="1" x14ac:dyDescent="0.55000000000000004">
      <c r="A1692" t="s">
        <v>907</v>
      </c>
      <c r="B1692">
        <v>1691</v>
      </c>
      <c r="C1692" t="s">
        <v>7680</v>
      </c>
      <c r="D1692" t="s">
        <v>7681</v>
      </c>
      <c r="E1692">
        <v>2</v>
      </c>
      <c r="F1692" t="s">
        <v>173</v>
      </c>
      <c r="G1692">
        <v>19950711</v>
      </c>
      <c r="H1692" t="s">
        <v>7682</v>
      </c>
      <c r="I1692" t="s">
        <v>6201</v>
      </c>
      <c r="J1692" t="s">
        <v>1760</v>
      </c>
      <c r="K1692" t="s">
        <v>72</v>
      </c>
      <c r="M1692" s="32">
        <f>IFERROR(IF($B1692="","",INDEX(所属情報!$E:$E,MATCH($A1692,所属情報!$A:$A,0))),"")</f>
        <v>400991</v>
      </c>
      <c r="N1692" s="175" t="str">
        <f t="shared" si="78"/>
        <v>篠原　亮太 (2)</v>
      </c>
      <c r="O1692" s="32" t="str">
        <f t="shared" si="79"/>
        <v>ｼﾉﾊﾗ ﾘｮｳﾀ</v>
      </c>
      <c r="P1692" s="175" t="str">
        <f t="shared" si="80"/>
        <v>SHINOHARA Ryota (95)</v>
      </c>
      <c r="Q1692" s="175" t="str">
        <f>IFERROR(IF($F1692="","",INDEX(リスト!$AL:$AL,MATCH($F1692,リスト!$AK:$AK,0))),"")</f>
        <v>27</v>
      </c>
      <c r="R1692" s="32" t="str">
        <f>IFERROR(IF($K1692="","",INDEX(リスト!$AO:$AO,MATCH($K1692,リスト!$AN:$AN,0))),"")</f>
        <v>JPN</v>
      </c>
      <c r="S1692" s="32" t="str">
        <f>IF($B1692="","",RIGHT($G1692*1000+100+COUNTIF($G$2:$G1692,$G1692),9))</f>
        <v>950711101</v>
      </c>
    </row>
    <row r="1693" spans="1:19" ht="18" customHeight="1" x14ac:dyDescent="0.55000000000000004">
      <c r="A1693" t="s">
        <v>907</v>
      </c>
      <c r="B1693">
        <v>1692</v>
      </c>
      <c r="C1693" t="s">
        <v>7683</v>
      </c>
      <c r="D1693" t="s">
        <v>7684</v>
      </c>
      <c r="E1693">
        <v>2</v>
      </c>
      <c r="F1693" t="s">
        <v>173</v>
      </c>
      <c r="G1693">
        <v>19951216</v>
      </c>
      <c r="H1693" t="s">
        <v>7685</v>
      </c>
      <c r="I1693" t="s">
        <v>2227</v>
      </c>
      <c r="J1693" t="s">
        <v>1485</v>
      </c>
      <c r="K1693" t="s">
        <v>72</v>
      </c>
      <c r="M1693" s="32">
        <f>IFERROR(IF($B1693="","",INDEX(所属情報!$E:$E,MATCH($A1693,所属情報!$A:$A,0))),"")</f>
        <v>400991</v>
      </c>
      <c r="N1693" s="175" t="str">
        <f t="shared" si="78"/>
        <v>久冨　優太 (2)</v>
      </c>
      <c r="O1693" s="32" t="str">
        <f t="shared" si="79"/>
        <v>ﾋｻﾄﾐ ﾕｳﾀ</v>
      </c>
      <c r="P1693" s="175" t="str">
        <f t="shared" si="80"/>
        <v>HISATOMI Yuta (95)</v>
      </c>
      <c r="Q1693" s="175" t="str">
        <f>IFERROR(IF($F1693="","",INDEX(リスト!$AL:$AL,MATCH($F1693,リスト!$AK:$AK,0))),"")</f>
        <v>27</v>
      </c>
      <c r="R1693" s="32" t="str">
        <f>IFERROR(IF($K1693="","",INDEX(リスト!$AO:$AO,MATCH($K1693,リスト!$AN:$AN,0))),"")</f>
        <v>JPN</v>
      </c>
      <c r="S1693" s="32" t="str">
        <f>IF($B1693="","",RIGHT($G1693*1000+100+COUNTIF($G$2:$G1693,$G1693),9))</f>
        <v>951216101</v>
      </c>
    </row>
    <row r="1694" spans="1:19" ht="18" customHeight="1" x14ac:dyDescent="0.55000000000000004">
      <c r="A1694" t="s">
        <v>907</v>
      </c>
      <c r="B1694">
        <v>1693</v>
      </c>
      <c r="C1694" t="s">
        <v>7686</v>
      </c>
      <c r="D1694" t="s">
        <v>7687</v>
      </c>
      <c r="E1694">
        <v>1</v>
      </c>
      <c r="F1694" t="s">
        <v>173</v>
      </c>
      <c r="G1694">
        <v>19890529</v>
      </c>
      <c r="H1694" t="s">
        <v>7688</v>
      </c>
      <c r="I1694" t="s">
        <v>7689</v>
      </c>
      <c r="J1694" t="s">
        <v>2366</v>
      </c>
      <c r="K1694" t="s">
        <v>72</v>
      </c>
      <c r="M1694" s="32">
        <f>IFERROR(IF($B1694="","",INDEX(所属情報!$E:$E,MATCH($A1694,所属情報!$A:$A,0))),"")</f>
        <v>400991</v>
      </c>
      <c r="N1694" s="175" t="str">
        <f t="shared" si="78"/>
        <v>外村　翼 (1)</v>
      </c>
      <c r="O1694" s="32" t="str">
        <f t="shared" si="79"/>
        <v>ﾎｶﾑﾗ ﾂﾊﾞｻ</v>
      </c>
      <c r="P1694" s="175" t="str">
        <f t="shared" si="80"/>
        <v>HOKAMURA Tsubasa (89)</v>
      </c>
      <c r="Q1694" s="175" t="str">
        <f>IFERROR(IF($F1694="","",INDEX(リスト!$AL:$AL,MATCH($F1694,リスト!$AK:$AK,0))),"")</f>
        <v>27</v>
      </c>
      <c r="R1694" s="32" t="str">
        <f>IFERROR(IF($K1694="","",INDEX(リスト!$AO:$AO,MATCH($K1694,リスト!$AN:$AN,0))),"")</f>
        <v>JPN</v>
      </c>
      <c r="S1694" s="32" t="str">
        <f>IF($B1694="","",RIGHT($G1694*1000+100+COUNTIF($G$2:$G1694,$G1694),9))</f>
        <v>890529101</v>
      </c>
    </row>
    <row r="1695" spans="1:19" ht="18" customHeight="1" x14ac:dyDescent="0.55000000000000004">
      <c r="A1695" t="s">
        <v>907</v>
      </c>
      <c r="B1695">
        <v>1694</v>
      </c>
      <c r="C1695" t="s">
        <v>7690</v>
      </c>
      <c r="D1695" t="s">
        <v>7691</v>
      </c>
      <c r="E1695">
        <v>1</v>
      </c>
      <c r="F1695" t="s">
        <v>173</v>
      </c>
      <c r="G1695">
        <v>19890404</v>
      </c>
      <c r="H1695" t="s">
        <v>7692</v>
      </c>
      <c r="I1695" t="s">
        <v>2245</v>
      </c>
      <c r="J1695" t="s">
        <v>1272</v>
      </c>
      <c r="K1695" t="s">
        <v>72</v>
      </c>
      <c r="M1695" s="32">
        <f>IFERROR(IF($B1695="","",INDEX(所属情報!$E:$E,MATCH($A1695,所属情報!$A:$A,0))),"")</f>
        <v>400991</v>
      </c>
      <c r="N1695" s="175" t="str">
        <f t="shared" si="78"/>
        <v>岩田　一希 (1)</v>
      </c>
      <c r="O1695" s="32" t="str">
        <f t="shared" si="79"/>
        <v>ｲﾜﾀ ｶｽﾞｷ</v>
      </c>
      <c r="P1695" s="175" t="str">
        <f t="shared" si="80"/>
        <v>IWATA Kazuki (89)</v>
      </c>
      <c r="Q1695" s="175" t="str">
        <f>IFERROR(IF($F1695="","",INDEX(リスト!$AL:$AL,MATCH($F1695,リスト!$AK:$AK,0))),"")</f>
        <v>27</v>
      </c>
      <c r="R1695" s="32" t="str">
        <f>IFERROR(IF($K1695="","",INDEX(リスト!$AO:$AO,MATCH($K1695,リスト!$AN:$AN,0))),"")</f>
        <v>JPN</v>
      </c>
      <c r="S1695" s="32" t="str">
        <f>IF($B1695="","",RIGHT($G1695*1000+100+COUNTIF($G$2:$G1695,$G1695),9))</f>
        <v>890404101</v>
      </c>
    </row>
    <row r="1696" spans="1:19" ht="18" customHeight="1" x14ac:dyDescent="0.55000000000000004">
      <c r="A1696" t="s">
        <v>907</v>
      </c>
      <c r="B1696">
        <v>1695</v>
      </c>
      <c r="C1696" t="s">
        <v>7693</v>
      </c>
      <c r="D1696" t="s">
        <v>7694</v>
      </c>
      <c r="E1696">
        <v>1</v>
      </c>
      <c r="F1696" t="s">
        <v>177</v>
      </c>
      <c r="G1696">
        <v>19980516</v>
      </c>
      <c r="H1696" t="s">
        <v>7695</v>
      </c>
      <c r="I1696" t="s">
        <v>7696</v>
      </c>
      <c r="J1696" t="s">
        <v>1223</v>
      </c>
      <c r="K1696" t="s">
        <v>72</v>
      </c>
      <c r="M1696" s="32">
        <f>IFERROR(IF($B1696="","",INDEX(所属情報!$E:$E,MATCH($A1696,所属情報!$A:$A,0))),"")</f>
        <v>400991</v>
      </c>
      <c r="N1696" s="175" t="str">
        <f t="shared" si="78"/>
        <v>日野　裕貴 (1)</v>
      </c>
      <c r="O1696" s="32" t="str">
        <f t="shared" si="79"/>
        <v>ﾋﾉ ﾕｳｷ</v>
      </c>
      <c r="P1696" s="175" t="str">
        <f t="shared" si="80"/>
        <v>HINO Yuki (98)</v>
      </c>
      <c r="Q1696" s="175" t="str">
        <f>IFERROR(IF($F1696="","",INDEX(リスト!$AL:$AL,MATCH($F1696,リスト!$AK:$AK,0))),"")</f>
        <v>28</v>
      </c>
      <c r="R1696" s="32" t="str">
        <f>IFERROR(IF($K1696="","",INDEX(リスト!$AO:$AO,MATCH($K1696,リスト!$AN:$AN,0))),"")</f>
        <v>JPN</v>
      </c>
      <c r="S1696" s="32" t="str">
        <f>IF($B1696="","",RIGHT($G1696*1000+100+COUNTIF($G$2:$G1696,$G1696),9))</f>
        <v>980516101</v>
      </c>
    </row>
    <row r="1697" spans="1:19" ht="18" customHeight="1" x14ac:dyDescent="0.55000000000000004">
      <c r="A1697" t="s">
        <v>907</v>
      </c>
      <c r="B1697">
        <v>1696</v>
      </c>
      <c r="C1697" t="s">
        <v>7697</v>
      </c>
      <c r="D1697" t="s">
        <v>7698</v>
      </c>
      <c r="E1697">
        <v>1</v>
      </c>
      <c r="F1697" t="s">
        <v>173</v>
      </c>
      <c r="G1697">
        <v>19930307</v>
      </c>
      <c r="H1697" t="s">
        <v>7699</v>
      </c>
      <c r="I1697" t="s">
        <v>5638</v>
      </c>
      <c r="J1697" t="s">
        <v>2660</v>
      </c>
      <c r="K1697" t="s">
        <v>72</v>
      </c>
      <c r="M1697" s="32">
        <f>IFERROR(IF($B1697="","",INDEX(所属情報!$E:$E,MATCH($A1697,所属情報!$A:$A,0))),"")</f>
        <v>400991</v>
      </c>
      <c r="N1697" s="175" t="str">
        <f t="shared" si="78"/>
        <v>麻生　慎太郎 (1)</v>
      </c>
      <c r="O1697" s="32" t="str">
        <f t="shared" si="79"/>
        <v>ｱｿｳ ｼﾝﾀﾛｳ</v>
      </c>
      <c r="P1697" s="175" t="str">
        <f t="shared" si="80"/>
        <v>ASO Shintaro (93)</v>
      </c>
      <c r="Q1697" s="175" t="str">
        <f>IFERROR(IF($F1697="","",INDEX(リスト!$AL:$AL,MATCH($F1697,リスト!$AK:$AK,0))),"")</f>
        <v>27</v>
      </c>
      <c r="R1697" s="32" t="str">
        <f>IFERROR(IF($K1697="","",INDEX(リスト!$AO:$AO,MATCH($K1697,リスト!$AN:$AN,0))),"")</f>
        <v>JPN</v>
      </c>
      <c r="S1697" s="32" t="str">
        <f>IF($B1697="","",RIGHT($G1697*1000+100+COUNTIF($G$2:$G1697,$G1697),9))</f>
        <v>930307101</v>
      </c>
    </row>
    <row r="1698" spans="1:19" ht="18" customHeight="1" x14ac:dyDescent="0.55000000000000004">
      <c r="A1698" t="s">
        <v>907</v>
      </c>
      <c r="B1698">
        <v>1697</v>
      </c>
      <c r="C1698" t="s">
        <v>7700</v>
      </c>
      <c r="D1698" t="s">
        <v>7701</v>
      </c>
      <c r="E1698">
        <v>1</v>
      </c>
      <c r="F1698" t="s">
        <v>173</v>
      </c>
      <c r="G1698">
        <v>19961015</v>
      </c>
      <c r="H1698" t="s">
        <v>7702</v>
      </c>
      <c r="I1698" t="s">
        <v>7703</v>
      </c>
      <c r="J1698" t="s">
        <v>7704</v>
      </c>
      <c r="K1698" t="s">
        <v>72</v>
      </c>
      <c r="M1698" s="32">
        <f>IFERROR(IF($B1698="","",INDEX(所属情報!$E:$E,MATCH($A1698,所属情報!$A:$A,0))),"")</f>
        <v>400991</v>
      </c>
      <c r="N1698" s="175" t="str">
        <f t="shared" si="78"/>
        <v>伏本　カ―ディン (1)</v>
      </c>
      <c r="O1698" s="32" t="str">
        <f t="shared" si="79"/>
        <v>ﾌｼﾓﾄ ｶｰﾃﾞｨﾝ</v>
      </c>
      <c r="P1698" s="175" t="str">
        <f t="shared" si="80"/>
        <v>FUSHIMOTO Cardin (96)</v>
      </c>
      <c r="Q1698" s="175" t="str">
        <f>IFERROR(IF($F1698="","",INDEX(リスト!$AL:$AL,MATCH($F1698,リスト!$AK:$AK,0))),"")</f>
        <v>27</v>
      </c>
      <c r="R1698" s="32" t="str">
        <f>IFERROR(IF($K1698="","",INDEX(リスト!$AO:$AO,MATCH($K1698,リスト!$AN:$AN,0))),"")</f>
        <v>JPN</v>
      </c>
      <c r="S1698" s="32" t="str">
        <f>IF($B1698="","",RIGHT($G1698*1000+100+COUNTIF($G$2:$G1698,$G1698),9))</f>
        <v>961015101</v>
      </c>
    </row>
    <row r="1699" spans="1:19" ht="18" customHeight="1" x14ac:dyDescent="0.55000000000000004">
      <c r="A1699" t="s">
        <v>907</v>
      </c>
      <c r="B1699">
        <v>1698</v>
      </c>
      <c r="C1699" t="s">
        <v>7705</v>
      </c>
      <c r="D1699" t="s">
        <v>7706</v>
      </c>
      <c r="E1699">
        <v>1</v>
      </c>
      <c r="F1699" t="s">
        <v>177</v>
      </c>
      <c r="G1699">
        <v>19990719</v>
      </c>
      <c r="H1699" t="s">
        <v>7707</v>
      </c>
      <c r="I1699" t="s">
        <v>5478</v>
      </c>
      <c r="J1699" t="s">
        <v>1317</v>
      </c>
      <c r="K1699" t="s">
        <v>72</v>
      </c>
      <c r="M1699" s="32">
        <f>IFERROR(IF($B1699="","",INDEX(所属情報!$E:$E,MATCH($A1699,所属情報!$A:$A,0))),"")</f>
        <v>400991</v>
      </c>
      <c r="N1699" s="175" t="str">
        <f t="shared" si="78"/>
        <v>佐野　良典 (1)</v>
      </c>
      <c r="O1699" s="32" t="str">
        <f t="shared" si="79"/>
        <v>ｻﾉ ﾘｮｳｽｹ</v>
      </c>
      <c r="P1699" s="175" t="str">
        <f t="shared" si="80"/>
        <v>SANO Ryosuke (99)</v>
      </c>
      <c r="Q1699" s="175" t="str">
        <f>IFERROR(IF($F1699="","",INDEX(リスト!$AL:$AL,MATCH($F1699,リスト!$AK:$AK,0))),"")</f>
        <v>28</v>
      </c>
      <c r="R1699" s="32" t="str">
        <f>IFERROR(IF($K1699="","",INDEX(リスト!$AO:$AO,MATCH($K1699,リスト!$AN:$AN,0))),"")</f>
        <v>JPN</v>
      </c>
      <c r="S1699" s="32" t="str">
        <f>IF($B1699="","",RIGHT($G1699*1000+100+COUNTIF($G$2:$G1699,$G1699),9))</f>
        <v>990719101</v>
      </c>
    </row>
    <row r="1700" spans="1:19" ht="18" customHeight="1" x14ac:dyDescent="0.55000000000000004">
      <c r="A1700" t="s">
        <v>903</v>
      </c>
      <c r="B1700">
        <v>1699</v>
      </c>
      <c r="C1700" t="s">
        <v>7708</v>
      </c>
      <c r="D1700" t="s">
        <v>7709</v>
      </c>
      <c r="E1700">
        <v>4</v>
      </c>
      <c r="F1700" t="s">
        <v>177</v>
      </c>
      <c r="G1700">
        <v>20010916</v>
      </c>
      <c r="H1700" t="s">
        <v>7710</v>
      </c>
      <c r="I1700" t="s">
        <v>7711</v>
      </c>
      <c r="J1700" t="s">
        <v>2371</v>
      </c>
      <c r="K1700" t="s">
        <v>72</v>
      </c>
      <c r="M1700" s="32">
        <f>IFERROR(IF($B1700="","",INDEX(所属情報!$E:$E,MATCH($A1700,所属情報!$A:$A,0))),"")</f>
        <v>490092</v>
      </c>
      <c r="N1700" s="175" t="str">
        <f t="shared" si="78"/>
        <v>若松　天晴 (4)</v>
      </c>
      <c r="O1700" s="32" t="str">
        <f t="shared" si="79"/>
        <v>ﾜｶﾏﾂ ﾃﾝｾｲ</v>
      </c>
      <c r="P1700" s="175" t="str">
        <f t="shared" si="80"/>
        <v>WAKAMATSU Tensei (01)</v>
      </c>
      <c r="Q1700" s="175" t="str">
        <f>IFERROR(IF($F1700="","",INDEX(リスト!$AL:$AL,MATCH($F1700,リスト!$AK:$AK,0))),"")</f>
        <v>28</v>
      </c>
      <c r="R1700" s="32" t="str">
        <f>IFERROR(IF($K1700="","",INDEX(リスト!$AO:$AO,MATCH($K1700,リスト!$AN:$AN,0))),"")</f>
        <v>JPN</v>
      </c>
      <c r="S1700" s="32" t="str">
        <f>IF($B1700="","",RIGHT($G1700*1000+100+COUNTIF($G$2:$G1700,$G1700),9))</f>
        <v>010916101</v>
      </c>
    </row>
    <row r="1701" spans="1:19" ht="18" customHeight="1" x14ac:dyDescent="0.55000000000000004">
      <c r="A1701" t="s">
        <v>903</v>
      </c>
      <c r="B1701">
        <v>1700</v>
      </c>
      <c r="C1701" t="s">
        <v>7712</v>
      </c>
      <c r="D1701" t="s">
        <v>7713</v>
      </c>
      <c r="E1701">
        <v>4</v>
      </c>
      <c r="F1701" t="s">
        <v>177</v>
      </c>
      <c r="G1701">
        <v>20010404</v>
      </c>
      <c r="H1701" t="s">
        <v>7714</v>
      </c>
      <c r="I1701" t="s">
        <v>2873</v>
      </c>
      <c r="J1701" t="s">
        <v>2323</v>
      </c>
      <c r="K1701" t="s">
        <v>72</v>
      </c>
      <c r="M1701" s="32">
        <f>IFERROR(IF($B1701="","",INDEX(所属情報!$E:$E,MATCH($A1701,所属情報!$A:$A,0))),"")</f>
        <v>490092</v>
      </c>
      <c r="N1701" s="175" t="str">
        <f t="shared" si="78"/>
        <v>坂口　幹拓 (4)</v>
      </c>
      <c r="O1701" s="32" t="str">
        <f t="shared" si="79"/>
        <v>ｻｶｸﾞﾁ ｶﾝﾀ</v>
      </c>
      <c r="P1701" s="175" t="str">
        <f t="shared" si="80"/>
        <v>SAKAGUCHI Kanta (01)</v>
      </c>
      <c r="Q1701" s="175" t="str">
        <f>IFERROR(IF($F1701="","",INDEX(リスト!$AL:$AL,MATCH($F1701,リスト!$AK:$AK,0))),"")</f>
        <v>28</v>
      </c>
      <c r="R1701" s="32" t="str">
        <f>IFERROR(IF($K1701="","",INDEX(リスト!$AO:$AO,MATCH($K1701,リスト!$AN:$AN,0))),"")</f>
        <v>JPN</v>
      </c>
      <c r="S1701" s="32" t="str">
        <f>IF($B1701="","",RIGHT($G1701*1000+100+COUNTIF($G$2:$G1701,$G1701),9))</f>
        <v>010404101</v>
      </c>
    </row>
    <row r="1702" spans="1:19" ht="18" customHeight="1" x14ac:dyDescent="0.55000000000000004">
      <c r="A1702" t="s">
        <v>903</v>
      </c>
      <c r="B1702">
        <v>1701</v>
      </c>
      <c r="C1702" t="s">
        <v>7715</v>
      </c>
      <c r="D1702" t="s">
        <v>7716</v>
      </c>
      <c r="E1702">
        <v>3</v>
      </c>
      <c r="F1702" t="s">
        <v>177</v>
      </c>
      <c r="G1702">
        <v>20020712</v>
      </c>
      <c r="H1702" t="s">
        <v>7717</v>
      </c>
      <c r="I1702" t="s">
        <v>2282</v>
      </c>
      <c r="J1702" t="s">
        <v>1795</v>
      </c>
      <c r="K1702" t="s">
        <v>72</v>
      </c>
      <c r="M1702" s="32">
        <f>IFERROR(IF($B1702="","",INDEX(所属情報!$E:$E,MATCH($A1702,所属情報!$A:$A,0))),"")</f>
        <v>490092</v>
      </c>
      <c r="N1702" s="175" t="str">
        <f t="shared" si="78"/>
        <v>松井　洋輔 (3)</v>
      </c>
      <c r="O1702" s="32" t="str">
        <f t="shared" si="79"/>
        <v>ﾏﾂｲ ﾖｳｽｹ</v>
      </c>
      <c r="P1702" s="175" t="str">
        <f t="shared" si="80"/>
        <v>MATSUI Yosuke (02)</v>
      </c>
      <c r="Q1702" s="175" t="str">
        <f>IFERROR(IF($F1702="","",INDEX(リスト!$AL:$AL,MATCH($F1702,リスト!$AK:$AK,0))),"")</f>
        <v>28</v>
      </c>
      <c r="R1702" s="32" t="str">
        <f>IFERROR(IF($K1702="","",INDEX(リスト!$AO:$AO,MATCH($K1702,リスト!$AN:$AN,0))),"")</f>
        <v>JPN</v>
      </c>
      <c r="S1702" s="32" t="str">
        <f>IF($B1702="","",RIGHT($G1702*1000+100+COUNTIF($G$2:$G1702,$G1702),9))</f>
        <v>020712103</v>
      </c>
    </row>
    <row r="1703" spans="1:19" ht="18" customHeight="1" x14ac:dyDescent="0.55000000000000004">
      <c r="A1703" t="s">
        <v>903</v>
      </c>
      <c r="B1703">
        <v>1702</v>
      </c>
      <c r="C1703" t="s">
        <v>7718</v>
      </c>
      <c r="D1703" t="s">
        <v>7719</v>
      </c>
      <c r="E1703">
        <v>3</v>
      </c>
      <c r="F1703" t="s">
        <v>177</v>
      </c>
      <c r="G1703">
        <v>20020911</v>
      </c>
      <c r="H1703" t="s">
        <v>7720</v>
      </c>
      <c r="I1703" t="s">
        <v>7721</v>
      </c>
      <c r="J1703" t="s">
        <v>3236</v>
      </c>
      <c r="K1703" t="s">
        <v>72</v>
      </c>
      <c r="M1703" s="32">
        <f>IFERROR(IF($B1703="","",INDEX(所属情報!$E:$E,MATCH($A1703,所属情報!$A:$A,0))),"")</f>
        <v>490092</v>
      </c>
      <c r="N1703" s="175" t="str">
        <f t="shared" si="78"/>
        <v>藤江　昂史 (3)</v>
      </c>
      <c r="O1703" s="32" t="str">
        <f t="shared" si="79"/>
        <v>ﾌｼﾞｴ ﾀｶﾌﾐ</v>
      </c>
      <c r="P1703" s="175" t="str">
        <f t="shared" si="80"/>
        <v>FUJIE Takafumi (02)</v>
      </c>
      <c r="Q1703" s="175" t="str">
        <f>IFERROR(IF($F1703="","",INDEX(リスト!$AL:$AL,MATCH($F1703,リスト!$AK:$AK,0))),"")</f>
        <v>28</v>
      </c>
      <c r="R1703" s="32" t="str">
        <f>IFERROR(IF($K1703="","",INDEX(リスト!$AO:$AO,MATCH($K1703,リスト!$AN:$AN,0))),"")</f>
        <v>JPN</v>
      </c>
      <c r="S1703" s="32" t="str">
        <f>IF($B1703="","",RIGHT($G1703*1000+100+COUNTIF($G$2:$G1703,$G1703),9))</f>
        <v>020911103</v>
      </c>
    </row>
    <row r="1704" spans="1:19" ht="18" customHeight="1" x14ac:dyDescent="0.55000000000000004">
      <c r="A1704" t="s">
        <v>903</v>
      </c>
      <c r="B1704">
        <v>1703</v>
      </c>
      <c r="C1704" t="s">
        <v>7722</v>
      </c>
      <c r="D1704" t="s">
        <v>7723</v>
      </c>
      <c r="E1704" t="s">
        <v>1165</v>
      </c>
      <c r="F1704" t="s">
        <v>169</v>
      </c>
      <c r="G1704">
        <v>19990912</v>
      </c>
      <c r="H1704" t="s">
        <v>7724</v>
      </c>
      <c r="I1704" t="s">
        <v>7725</v>
      </c>
      <c r="J1704" t="s">
        <v>1512</v>
      </c>
      <c r="K1704" t="s">
        <v>72</v>
      </c>
      <c r="M1704" s="32">
        <f>IFERROR(IF($B1704="","",INDEX(所属情報!$E:$E,MATCH($A1704,所属情報!$A:$A,0))),"")</f>
        <v>490092</v>
      </c>
      <c r="N1704" s="175" t="str">
        <f t="shared" si="78"/>
        <v>三方　怜 (M2)</v>
      </c>
      <c r="O1704" s="32" t="str">
        <f t="shared" si="79"/>
        <v>ﾐｶﾀ ｻﾄｼ</v>
      </c>
      <c r="P1704" s="175" t="str">
        <f t="shared" si="80"/>
        <v>MIKATA Satoshi (99)</v>
      </c>
      <c r="Q1704" s="175" t="str">
        <f>IFERROR(IF($F1704="","",INDEX(リスト!$AL:$AL,MATCH($F1704,リスト!$AK:$AK,0))),"")</f>
        <v>26</v>
      </c>
      <c r="R1704" s="32" t="str">
        <f>IFERROR(IF($K1704="","",INDEX(リスト!$AO:$AO,MATCH($K1704,リスト!$AN:$AN,0))),"")</f>
        <v>JPN</v>
      </c>
      <c r="S1704" s="32" t="str">
        <f>IF($B1704="","",RIGHT($G1704*1000+100+COUNTIF($G$2:$G1704,$G1704),9))</f>
        <v>990912101</v>
      </c>
    </row>
    <row r="1705" spans="1:19" ht="18" customHeight="1" x14ac:dyDescent="0.55000000000000004">
      <c r="A1705" t="s">
        <v>903</v>
      </c>
      <c r="B1705">
        <v>1704</v>
      </c>
      <c r="C1705" t="s">
        <v>7726</v>
      </c>
      <c r="D1705" t="s">
        <v>7727</v>
      </c>
      <c r="E1705">
        <v>2</v>
      </c>
      <c r="F1705" t="s">
        <v>177</v>
      </c>
      <c r="G1705">
        <v>20040122</v>
      </c>
      <c r="H1705" t="s">
        <v>7728</v>
      </c>
      <c r="I1705" t="s">
        <v>3068</v>
      </c>
      <c r="J1705" t="s">
        <v>1938</v>
      </c>
      <c r="K1705" t="s">
        <v>72</v>
      </c>
      <c r="M1705" s="32">
        <f>IFERROR(IF($B1705="","",INDEX(所属情報!$E:$E,MATCH($A1705,所属情報!$A:$A,0))),"")</f>
        <v>490092</v>
      </c>
      <c r="N1705" s="175" t="str">
        <f t="shared" si="78"/>
        <v>高木　祐汰 (2)</v>
      </c>
      <c r="O1705" s="32" t="str">
        <f t="shared" si="79"/>
        <v>ﾀｶｷﾞ ﾕｳﾀﾞｲ</v>
      </c>
      <c r="P1705" s="175" t="str">
        <f t="shared" si="80"/>
        <v>TAKAGI Yudai (04)</v>
      </c>
      <c r="Q1705" s="175" t="str">
        <f>IFERROR(IF($F1705="","",INDEX(リスト!$AL:$AL,MATCH($F1705,リスト!$AK:$AK,0))),"")</f>
        <v>28</v>
      </c>
      <c r="R1705" s="32" t="str">
        <f>IFERROR(IF($K1705="","",INDEX(リスト!$AO:$AO,MATCH($K1705,リスト!$AN:$AN,0))),"")</f>
        <v>JPN</v>
      </c>
      <c r="S1705" s="32" t="str">
        <f>IF($B1705="","",RIGHT($G1705*1000+100+COUNTIF($G$2:$G1705,$G1705),9))</f>
        <v>040122102</v>
      </c>
    </row>
    <row r="1706" spans="1:19" ht="18" customHeight="1" x14ac:dyDescent="0.55000000000000004">
      <c r="A1706" t="s">
        <v>903</v>
      </c>
      <c r="B1706">
        <v>1705</v>
      </c>
      <c r="C1706" t="s">
        <v>7729</v>
      </c>
      <c r="D1706" t="s">
        <v>7730</v>
      </c>
      <c r="E1706">
        <v>2</v>
      </c>
      <c r="F1706" t="s">
        <v>177</v>
      </c>
      <c r="G1706">
        <v>20031219</v>
      </c>
      <c r="H1706" t="s">
        <v>7731</v>
      </c>
      <c r="I1706" t="s">
        <v>7732</v>
      </c>
      <c r="J1706" t="s">
        <v>2472</v>
      </c>
      <c r="K1706" t="s">
        <v>72</v>
      </c>
      <c r="M1706" s="32">
        <f>IFERROR(IF($B1706="","",INDEX(所属情報!$E:$E,MATCH($A1706,所属情報!$A:$A,0))),"")</f>
        <v>490092</v>
      </c>
      <c r="N1706" s="175" t="str">
        <f t="shared" si="78"/>
        <v>円行　歩夢 (2)</v>
      </c>
      <c r="O1706" s="32" t="str">
        <f t="shared" si="79"/>
        <v>ｴﾝｷﾞｮｳ ｱﾕﾑ</v>
      </c>
      <c r="P1706" s="175" t="str">
        <f t="shared" si="80"/>
        <v>ENGYO Ayumu (03)</v>
      </c>
      <c r="Q1706" s="175" t="str">
        <f>IFERROR(IF($F1706="","",INDEX(リスト!$AL:$AL,MATCH($F1706,リスト!$AK:$AK,0))),"")</f>
        <v>28</v>
      </c>
      <c r="R1706" s="32" t="str">
        <f>IFERROR(IF($K1706="","",INDEX(リスト!$AO:$AO,MATCH($K1706,リスト!$AN:$AN,0))),"")</f>
        <v>JPN</v>
      </c>
      <c r="S1706" s="32" t="str">
        <f>IF($B1706="","",RIGHT($G1706*1000+100+COUNTIF($G$2:$G1706,$G1706),9))</f>
        <v>031219103</v>
      </c>
    </row>
    <row r="1707" spans="1:19" ht="18" customHeight="1" x14ac:dyDescent="0.55000000000000004">
      <c r="A1707" t="s">
        <v>923</v>
      </c>
      <c r="B1707">
        <v>1706</v>
      </c>
      <c r="C1707" t="s">
        <v>7733</v>
      </c>
      <c r="D1707" t="s">
        <v>7734</v>
      </c>
      <c r="E1707">
        <v>4</v>
      </c>
      <c r="F1707" t="s">
        <v>165</v>
      </c>
      <c r="G1707">
        <v>20010615</v>
      </c>
      <c r="H1707" t="s">
        <v>7735</v>
      </c>
      <c r="I1707" t="s">
        <v>6811</v>
      </c>
      <c r="J1707" t="s">
        <v>7736</v>
      </c>
      <c r="K1707" t="s">
        <v>72</v>
      </c>
      <c r="M1707" s="32">
        <f>IFERROR(IF($B1707="","",INDEX(所属情報!$E:$E,MATCH($A1707,所属情報!$A:$A,0))),"")</f>
        <v>491054</v>
      </c>
      <c r="N1707" s="175" t="str">
        <f t="shared" si="78"/>
        <v>藤木　悠理 (4)</v>
      </c>
      <c r="O1707" s="32" t="str">
        <f t="shared" si="79"/>
        <v>ﾌｼﾞｷ ﾕｳﾘ</v>
      </c>
      <c r="P1707" s="175" t="str">
        <f t="shared" si="80"/>
        <v>FUJIKI Yuri (01)</v>
      </c>
      <c r="Q1707" s="175" t="str">
        <f>IFERROR(IF($F1707="","",INDEX(リスト!$AL:$AL,MATCH($F1707,リスト!$AK:$AK,0))),"")</f>
        <v>25</v>
      </c>
      <c r="R1707" s="32" t="str">
        <f>IFERROR(IF($K1707="","",INDEX(リスト!$AO:$AO,MATCH($K1707,リスト!$AN:$AN,0))),"")</f>
        <v>JPN</v>
      </c>
      <c r="S1707" s="32" t="str">
        <f>IF($B1707="","",RIGHT($G1707*1000+100+COUNTIF($G$2:$G1707,$G1707),9))</f>
        <v>010615103</v>
      </c>
    </row>
    <row r="1708" spans="1:19" ht="18" customHeight="1" x14ac:dyDescent="0.55000000000000004">
      <c r="A1708" t="s">
        <v>923</v>
      </c>
      <c r="B1708">
        <v>1707</v>
      </c>
      <c r="C1708" t="s">
        <v>7737</v>
      </c>
      <c r="D1708" t="s">
        <v>7738</v>
      </c>
      <c r="E1708" t="s">
        <v>1635</v>
      </c>
      <c r="F1708" t="s">
        <v>165</v>
      </c>
      <c r="G1708">
        <v>20000819</v>
      </c>
      <c r="H1708" t="s">
        <v>7739</v>
      </c>
      <c r="I1708" t="s">
        <v>2145</v>
      </c>
      <c r="J1708" t="s">
        <v>1485</v>
      </c>
      <c r="K1708" t="s">
        <v>72</v>
      </c>
      <c r="M1708" s="32">
        <f>IFERROR(IF($B1708="","",INDEX(所属情報!$E:$E,MATCH($A1708,所属情報!$A:$A,0))),"")</f>
        <v>491054</v>
      </c>
      <c r="N1708" s="175" t="str">
        <f t="shared" si="78"/>
        <v>伊藤　悠太 (M1)</v>
      </c>
      <c r="O1708" s="32" t="str">
        <f t="shared" si="79"/>
        <v>ｲﾄｳ ﾕｳﾀ</v>
      </c>
      <c r="P1708" s="175" t="str">
        <f t="shared" si="80"/>
        <v>ITO Yuta (00)</v>
      </c>
      <c r="Q1708" s="175" t="str">
        <f>IFERROR(IF($F1708="","",INDEX(リスト!$AL:$AL,MATCH($F1708,リスト!$AK:$AK,0))),"")</f>
        <v>25</v>
      </c>
      <c r="R1708" s="32" t="str">
        <f>IFERROR(IF($K1708="","",INDEX(リスト!$AO:$AO,MATCH($K1708,リスト!$AN:$AN,0))),"")</f>
        <v>JPN</v>
      </c>
      <c r="S1708" s="32" t="str">
        <f>IF($B1708="","",RIGHT($G1708*1000+100+COUNTIF($G$2:$G1708,$G1708),9))</f>
        <v>000819102</v>
      </c>
    </row>
    <row r="1709" spans="1:19" ht="18" customHeight="1" x14ac:dyDescent="0.55000000000000004">
      <c r="A1709" t="s">
        <v>923</v>
      </c>
      <c r="B1709">
        <v>1708</v>
      </c>
      <c r="C1709" t="s">
        <v>7740</v>
      </c>
      <c r="D1709" t="s">
        <v>7741</v>
      </c>
      <c r="E1709">
        <v>4</v>
      </c>
      <c r="F1709" t="s">
        <v>165</v>
      </c>
      <c r="G1709">
        <v>20010822</v>
      </c>
      <c r="H1709" t="s">
        <v>7742</v>
      </c>
      <c r="I1709" t="s">
        <v>1589</v>
      </c>
      <c r="J1709" t="s">
        <v>7514</v>
      </c>
      <c r="K1709" t="s">
        <v>72</v>
      </c>
      <c r="M1709" s="32">
        <f>IFERROR(IF($B1709="","",INDEX(所属情報!$E:$E,MATCH($A1709,所属情報!$A:$A,0))),"")</f>
        <v>491054</v>
      </c>
      <c r="N1709" s="175" t="str">
        <f t="shared" si="78"/>
        <v>藤原　晋伍 (4)</v>
      </c>
      <c r="O1709" s="32" t="str">
        <f t="shared" si="79"/>
        <v>ﾌｼﾞﾜﾗ ｼﾝｺﾞ</v>
      </c>
      <c r="P1709" s="175" t="str">
        <f t="shared" si="80"/>
        <v>FUJIWARA Shingo (01)</v>
      </c>
      <c r="Q1709" s="175" t="str">
        <f>IFERROR(IF($F1709="","",INDEX(リスト!$AL:$AL,MATCH($F1709,リスト!$AK:$AK,0))),"")</f>
        <v>25</v>
      </c>
      <c r="R1709" s="32" t="str">
        <f>IFERROR(IF($K1709="","",INDEX(リスト!$AO:$AO,MATCH($K1709,リスト!$AN:$AN,0))),"")</f>
        <v>JPN</v>
      </c>
      <c r="S1709" s="32" t="str">
        <f>IF($B1709="","",RIGHT($G1709*1000+100+COUNTIF($G$2:$G1709,$G1709),9))</f>
        <v>010822102</v>
      </c>
    </row>
    <row r="1710" spans="1:19" ht="18" customHeight="1" x14ac:dyDescent="0.55000000000000004">
      <c r="A1710" t="s">
        <v>923</v>
      </c>
      <c r="B1710">
        <v>1709</v>
      </c>
      <c r="C1710" t="s">
        <v>7743</v>
      </c>
      <c r="D1710" t="s">
        <v>7744</v>
      </c>
      <c r="E1710">
        <v>3</v>
      </c>
      <c r="F1710" t="s">
        <v>165</v>
      </c>
      <c r="G1710">
        <v>20010531</v>
      </c>
      <c r="H1710" t="s">
        <v>7745</v>
      </c>
      <c r="I1710" t="s">
        <v>1843</v>
      </c>
      <c r="J1710" t="s">
        <v>1512</v>
      </c>
      <c r="K1710" t="s">
        <v>72</v>
      </c>
      <c r="M1710" s="32">
        <f>IFERROR(IF($B1710="","",INDEX(所属情報!$E:$E,MATCH($A1710,所属情報!$A:$A,0))),"")</f>
        <v>491054</v>
      </c>
      <c r="N1710" s="175" t="str">
        <f t="shared" si="78"/>
        <v>三木　諭 (3)</v>
      </c>
      <c r="O1710" s="32" t="str">
        <f t="shared" si="79"/>
        <v>ﾐｷ ｻﾄｼ</v>
      </c>
      <c r="P1710" s="175" t="str">
        <f t="shared" si="80"/>
        <v>MIKI Satoshi (01)</v>
      </c>
      <c r="Q1710" s="175" t="str">
        <f>IFERROR(IF($F1710="","",INDEX(リスト!$AL:$AL,MATCH($F1710,リスト!$AK:$AK,0))),"")</f>
        <v>25</v>
      </c>
      <c r="R1710" s="32" t="str">
        <f>IFERROR(IF($K1710="","",INDEX(リスト!$AO:$AO,MATCH($K1710,リスト!$AN:$AN,0))),"")</f>
        <v>JPN</v>
      </c>
      <c r="S1710" s="32" t="str">
        <f>IF($B1710="","",RIGHT($G1710*1000+100+COUNTIF($G$2:$G1710,$G1710),9))</f>
        <v>010531102</v>
      </c>
    </row>
    <row r="1711" spans="1:19" ht="18" customHeight="1" x14ac:dyDescent="0.55000000000000004">
      <c r="A1711" t="s">
        <v>923</v>
      </c>
      <c r="B1711">
        <v>1710</v>
      </c>
      <c r="C1711" t="s">
        <v>7746</v>
      </c>
      <c r="D1711" t="s">
        <v>7747</v>
      </c>
      <c r="E1711">
        <v>3</v>
      </c>
      <c r="F1711" t="s">
        <v>165</v>
      </c>
      <c r="G1711">
        <v>20021224</v>
      </c>
      <c r="H1711" t="s">
        <v>7748</v>
      </c>
      <c r="I1711" t="s">
        <v>2365</v>
      </c>
      <c r="J1711" t="s">
        <v>1243</v>
      </c>
      <c r="K1711" t="s">
        <v>72</v>
      </c>
      <c r="M1711" s="32">
        <f>IFERROR(IF($B1711="","",INDEX(所属情報!$E:$E,MATCH($A1711,所属情報!$A:$A,0))),"")</f>
        <v>491054</v>
      </c>
      <c r="N1711" s="175" t="str">
        <f t="shared" si="78"/>
        <v>吉岡　流空 (3)</v>
      </c>
      <c r="O1711" s="32" t="str">
        <f t="shared" si="79"/>
        <v>ﾖｼｵｶ ﾘｸ</v>
      </c>
      <c r="P1711" s="175" t="str">
        <f t="shared" si="80"/>
        <v>YOSHIOKA Riku (02)</v>
      </c>
      <c r="Q1711" s="175" t="str">
        <f>IFERROR(IF($F1711="","",INDEX(リスト!$AL:$AL,MATCH($F1711,リスト!$AK:$AK,0))),"")</f>
        <v>25</v>
      </c>
      <c r="R1711" s="32" t="str">
        <f>IFERROR(IF($K1711="","",INDEX(リスト!$AO:$AO,MATCH($K1711,リスト!$AN:$AN,0))),"")</f>
        <v>JPN</v>
      </c>
      <c r="S1711" s="32" t="str">
        <f>IF($B1711="","",RIGHT($G1711*1000+100+COUNTIF($G$2:$G1711,$G1711),9))</f>
        <v>021224103</v>
      </c>
    </row>
    <row r="1712" spans="1:19" ht="18" customHeight="1" x14ac:dyDescent="0.55000000000000004">
      <c r="A1712" t="s">
        <v>923</v>
      </c>
      <c r="B1712">
        <v>1711</v>
      </c>
      <c r="C1712" t="s">
        <v>7749</v>
      </c>
      <c r="D1712" t="s">
        <v>7750</v>
      </c>
      <c r="E1712">
        <v>3</v>
      </c>
      <c r="F1712" t="s">
        <v>165</v>
      </c>
      <c r="G1712">
        <v>20020716</v>
      </c>
      <c r="H1712" t="s">
        <v>7751</v>
      </c>
      <c r="I1712" t="s">
        <v>7752</v>
      </c>
      <c r="J1712" t="s">
        <v>1549</v>
      </c>
      <c r="K1712" t="s">
        <v>72</v>
      </c>
      <c r="M1712" s="32">
        <f>IFERROR(IF($B1712="","",INDEX(所属情報!$E:$E,MATCH($A1712,所属情報!$A:$A,0))),"")</f>
        <v>491054</v>
      </c>
      <c r="N1712" s="175" t="str">
        <f t="shared" si="78"/>
        <v>大須賀　空 (3)</v>
      </c>
      <c r="O1712" s="32" t="str">
        <f t="shared" si="79"/>
        <v>ｵｵｽｶﾞ ｿﾗ</v>
      </c>
      <c r="P1712" s="175" t="str">
        <f t="shared" si="80"/>
        <v>OSUGA Sora (02)</v>
      </c>
      <c r="Q1712" s="175" t="str">
        <f>IFERROR(IF($F1712="","",INDEX(リスト!$AL:$AL,MATCH($F1712,リスト!$AK:$AK,0))),"")</f>
        <v>25</v>
      </c>
      <c r="R1712" s="32" t="str">
        <f>IFERROR(IF($K1712="","",INDEX(リスト!$AO:$AO,MATCH($K1712,リスト!$AN:$AN,0))),"")</f>
        <v>JPN</v>
      </c>
      <c r="S1712" s="32" t="str">
        <f>IF($B1712="","",RIGHT($G1712*1000+100+COUNTIF($G$2:$G1712,$G1712),9))</f>
        <v>020716103</v>
      </c>
    </row>
    <row r="1713" spans="1:19" ht="18" customHeight="1" x14ac:dyDescent="0.55000000000000004">
      <c r="A1713" t="s">
        <v>923</v>
      </c>
      <c r="B1713">
        <v>1712</v>
      </c>
      <c r="C1713" t="s">
        <v>7753</v>
      </c>
      <c r="D1713" t="s">
        <v>7754</v>
      </c>
      <c r="E1713">
        <v>2</v>
      </c>
      <c r="F1713" t="s">
        <v>165</v>
      </c>
      <c r="G1713">
        <v>20030922</v>
      </c>
      <c r="H1713" t="s">
        <v>7755</v>
      </c>
      <c r="I1713" t="s">
        <v>7756</v>
      </c>
      <c r="J1713" t="s">
        <v>2323</v>
      </c>
      <c r="K1713" t="s">
        <v>72</v>
      </c>
      <c r="M1713" s="32">
        <f>IFERROR(IF($B1713="","",INDEX(所属情報!$E:$E,MATCH($A1713,所属情報!$A:$A,0))),"")</f>
        <v>491054</v>
      </c>
      <c r="N1713" s="175" t="str">
        <f t="shared" si="78"/>
        <v>竹上　寛建 (2)</v>
      </c>
      <c r="O1713" s="32" t="str">
        <f t="shared" si="79"/>
        <v>ﾀｹｶﾞﾐ ｶﾝﾀ</v>
      </c>
      <c r="P1713" s="175" t="str">
        <f t="shared" si="80"/>
        <v>TAKEGAMI Kanta (03)</v>
      </c>
      <c r="Q1713" s="175" t="str">
        <f>IFERROR(IF($F1713="","",INDEX(リスト!$AL:$AL,MATCH($F1713,リスト!$AK:$AK,0))),"")</f>
        <v>25</v>
      </c>
      <c r="R1713" s="32" t="str">
        <f>IFERROR(IF($K1713="","",INDEX(リスト!$AO:$AO,MATCH($K1713,リスト!$AN:$AN,0))),"")</f>
        <v>JPN</v>
      </c>
      <c r="S1713" s="32" t="str">
        <f>IF($B1713="","",RIGHT($G1713*1000+100+COUNTIF($G$2:$G1713,$G1713),9))</f>
        <v>030922103</v>
      </c>
    </row>
    <row r="1714" spans="1:19" ht="18" customHeight="1" x14ac:dyDescent="0.55000000000000004">
      <c r="A1714" t="s">
        <v>923</v>
      </c>
      <c r="B1714">
        <v>1713</v>
      </c>
      <c r="C1714" t="s">
        <v>7757</v>
      </c>
      <c r="D1714" t="s">
        <v>7758</v>
      </c>
      <c r="E1714">
        <v>2</v>
      </c>
      <c r="F1714" t="s">
        <v>165</v>
      </c>
      <c r="G1714">
        <v>20030606</v>
      </c>
      <c r="H1714" t="s">
        <v>7759</v>
      </c>
      <c r="I1714" t="s">
        <v>7760</v>
      </c>
      <c r="J1714" t="s">
        <v>1517</v>
      </c>
      <c r="K1714" t="s">
        <v>72</v>
      </c>
      <c r="M1714" s="32">
        <f>IFERROR(IF($B1714="","",INDEX(所属情報!$E:$E,MATCH($A1714,所属情報!$A:$A,0))),"")</f>
        <v>491054</v>
      </c>
      <c r="N1714" s="175" t="str">
        <f t="shared" si="78"/>
        <v>浅沼　紀貴 (2)</v>
      </c>
      <c r="O1714" s="32" t="str">
        <f t="shared" si="79"/>
        <v>ｱｻﾇﾏ ﾄｼｷ</v>
      </c>
      <c r="P1714" s="175" t="str">
        <f t="shared" si="80"/>
        <v>ASANUMA Toshiki (03)</v>
      </c>
      <c r="Q1714" s="175" t="str">
        <f>IFERROR(IF($F1714="","",INDEX(リスト!$AL:$AL,MATCH($F1714,リスト!$AK:$AK,0))),"")</f>
        <v>25</v>
      </c>
      <c r="R1714" s="32" t="str">
        <f>IFERROR(IF($K1714="","",INDEX(リスト!$AO:$AO,MATCH($K1714,リスト!$AN:$AN,0))),"")</f>
        <v>JPN</v>
      </c>
      <c r="S1714" s="32" t="str">
        <f>IF($B1714="","",RIGHT($G1714*1000+100+COUNTIF($G$2:$G1714,$G1714),9))</f>
        <v>030606102</v>
      </c>
    </row>
    <row r="1715" spans="1:19" ht="18" customHeight="1" x14ac:dyDescent="0.55000000000000004">
      <c r="A1715" t="s">
        <v>923</v>
      </c>
      <c r="B1715">
        <v>1714</v>
      </c>
      <c r="C1715" t="s">
        <v>7761</v>
      </c>
      <c r="D1715" t="s">
        <v>7762</v>
      </c>
      <c r="E1715">
        <v>2</v>
      </c>
      <c r="F1715" t="s">
        <v>165</v>
      </c>
      <c r="G1715">
        <v>20030708</v>
      </c>
      <c r="H1715" t="s">
        <v>7763</v>
      </c>
      <c r="I1715" t="s">
        <v>7764</v>
      </c>
      <c r="J1715" t="s">
        <v>1217</v>
      </c>
      <c r="K1715" t="s">
        <v>72</v>
      </c>
      <c r="M1715" s="32">
        <f>IFERROR(IF($B1715="","",INDEX(所属情報!$E:$E,MATCH($A1715,所属情報!$A:$A,0))),"")</f>
        <v>491054</v>
      </c>
      <c r="N1715" s="175" t="str">
        <f t="shared" si="78"/>
        <v>八若　航平 (2)</v>
      </c>
      <c r="O1715" s="32" t="str">
        <f t="shared" si="79"/>
        <v>ﾔﾜｶ ｺｳﾍｲ</v>
      </c>
      <c r="P1715" s="175" t="str">
        <f t="shared" si="80"/>
        <v>YAWAKA Kohei (03)</v>
      </c>
      <c r="Q1715" s="175" t="str">
        <f>IFERROR(IF($F1715="","",INDEX(リスト!$AL:$AL,MATCH($F1715,リスト!$AK:$AK,0))),"")</f>
        <v>25</v>
      </c>
      <c r="R1715" s="32" t="str">
        <f>IFERROR(IF($K1715="","",INDEX(リスト!$AO:$AO,MATCH($K1715,リスト!$AN:$AN,0))),"")</f>
        <v>JPN</v>
      </c>
      <c r="S1715" s="32" t="str">
        <f>IF($B1715="","",RIGHT($G1715*1000+100+COUNTIF($G$2:$G1715,$G1715),9))</f>
        <v>030708104</v>
      </c>
    </row>
    <row r="1716" spans="1:19" ht="18" customHeight="1" x14ac:dyDescent="0.55000000000000004">
      <c r="A1716" t="s">
        <v>923</v>
      </c>
      <c r="B1716">
        <v>1715</v>
      </c>
      <c r="C1716" t="s">
        <v>7765</v>
      </c>
      <c r="D1716" t="s">
        <v>7766</v>
      </c>
      <c r="E1716">
        <v>2</v>
      </c>
      <c r="F1716" t="s">
        <v>165</v>
      </c>
      <c r="G1716">
        <v>20030627</v>
      </c>
      <c r="H1716" t="s">
        <v>7767</v>
      </c>
      <c r="I1716" t="s">
        <v>1553</v>
      </c>
      <c r="J1716" t="s">
        <v>1651</v>
      </c>
      <c r="K1716" t="s">
        <v>72</v>
      </c>
      <c r="M1716" s="32">
        <f>IFERROR(IF($B1716="","",INDEX(所属情報!$E:$E,MATCH($A1716,所属情報!$A:$A,0))),"")</f>
        <v>491054</v>
      </c>
      <c r="N1716" s="175" t="str">
        <f t="shared" si="78"/>
        <v>森　颯人 (2)</v>
      </c>
      <c r="O1716" s="32" t="str">
        <f t="shared" si="79"/>
        <v>ﾓﾘ ﾊﾔﾄ</v>
      </c>
      <c r="P1716" s="175" t="str">
        <f t="shared" si="80"/>
        <v>MORI Hayato (03)</v>
      </c>
      <c r="Q1716" s="175" t="str">
        <f>IFERROR(IF($F1716="","",INDEX(リスト!$AL:$AL,MATCH($F1716,リスト!$AK:$AK,0))),"")</f>
        <v>25</v>
      </c>
      <c r="R1716" s="32" t="str">
        <f>IFERROR(IF($K1716="","",INDEX(リスト!$AO:$AO,MATCH($K1716,リスト!$AN:$AN,0))),"")</f>
        <v>JPN</v>
      </c>
      <c r="S1716" s="32" t="str">
        <f>IF($B1716="","",RIGHT($G1716*1000+100+COUNTIF($G$2:$G1716,$G1716),9))</f>
        <v>030627102</v>
      </c>
    </row>
    <row r="1717" spans="1:19" ht="18" customHeight="1" x14ac:dyDescent="0.55000000000000004">
      <c r="A1717" t="s">
        <v>895</v>
      </c>
      <c r="B1717">
        <v>1716</v>
      </c>
      <c r="C1717" t="s">
        <v>7768</v>
      </c>
      <c r="D1717" t="s">
        <v>7769</v>
      </c>
      <c r="E1717" t="s">
        <v>1635</v>
      </c>
      <c r="F1717" t="s">
        <v>185</v>
      </c>
      <c r="G1717">
        <v>20000501</v>
      </c>
      <c r="H1717" t="s">
        <v>7770</v>
      </c>
      <c r="I1717" t="s">
        <v>7771</v>
      </c>
      <c r="J1717" t="s">
        <v>1448</v>
      </c>
      <c r="K1717" t="s">
        <v>72</v>
      </c>
      <c r="M1717" s="32">
        <f>IFERROR(IF($B1717="","",INDEX(所属情報!$E:$E,MATCH($A1717,所属情報!$A:$A,0))),"")</f>
        <v>490058</v>
      </c>
      <c r="N1717" s="175" t="str">
        <f t="shared" si="78"/>
        <v>谷岡　義隆 (M1)</v>
      </c>
      <c r="O1717" s="32" t="str">
        <f t="shared" si="79"/>
        <v>ﾀﾆｵｶ ﾖｼﾀｶ</v>
      </c>
      <c r="P1717" s="175" t="str">
        <f t="shared" si="80"/>
        <v>TANIOKA Yoshitaka (00)</v>
      </c>
      <c r="Q1717" s="175" t="str">
        <f>IFERROR(IF($F1717="","",INDEX(リスト!$AL:$AL,MATCH($F1717,リスト!$AK:$AK,0))),"")</f>
        <v>30</v>
      </c>
      <c r="R1717" s="32" t="str">
        <f>IFERROR(IF($K1717="","",INDEX(リスト!$AO:$AO,MATCH($K1717,リスト!$AN:$AN,0))),"")</f>
        <v>JPN</v>
      </c>
      <c r="S1717" s="32" t="str">
        <f>IF($B1717="","",RIGHT($G1717*1000+100+COUNTIF($G$2:$G1717,$G1717),9))</f>
        <v>000501101</v>
      </c>
    </row>
    <row r="1718" spans="1:19" ht="18" customHeight="1" x14ac:dyDescent="0.55000000000000004">
      <c r="A1718" t="s">
        <v>895</v>
      </c>
      <c r="B1718">
        <v>1717</v>
      </c>
      <c r="C1718" t="s">
        <v>7772</v>
      </c>
      <c r="D1718" t="s">
        <v>7773</v>
      </c>
      <c r="E1718">
        <v>4</v>
      </c>
      <c r="F1718" t="s">
        <v>185</v>
      </c>
      <c r="G1718">
        <v>20001228</v>
      </c>
      <c r="H1718" t="s">
        <v>7774</v>
      </c>
      <c r="I1718" t="s">
        <v>2145</v>
      </c>
      <c r="J1718" t="s">
        <v>1603</v>
      </c>
      <c r="K1718" t="s">
        <v>72</v>
      </c>
      <c r="M1718" s="32">
        <f>IFERROR(IF($B1718="","",INDEX(所属情報!$E:$E,MATCH($A1718,所属情報!$A:$A,0))),"")</f>
        <v>490058</v>
      </c>
      <c r="N1718" s="175" t="str">
        <f t="shared" si="78"/>
        <v>伊藤　祥希 (4)</v>
      </c>
      <c r="O1718" s="32" t="str">
        <f t="shared" si="79"/>
        <v>ｲﾄｳ ﾖｼｷ</v>
      </c>
      <c r="P1718" s="175" t="str">
        <f t="shared" si="80"/>
        <v>ITO Yoshiki (00)</v>
      </c>
      <c r="Q1718" s="175" t="str">
        <f>IFERROR(IF($F1718="","",INDEX(リスト!$AL:$AL,MATCH($F1718,リスト!$AK:$AK,0))),"")</f>
        <v>30</v>
      </c>
      <c r="R1718" s="32" t="str">
        <f>IFERROR(IF($K1718="","",INDEX(リスト!$AO:$AO,MATCH($K1718,リスト!$AN:$AN,0))),"")</f>
        <v>JPN</v>
      </c>
      <c r="S1718" s="32" t="str">
        <f>IF($B1718="","",RIGHT($G1718*1000+100+COUNTIF($G$2:$G1718,$G1718),9))</f>
        <v>001228101</v>
      </c>
    </row>
    <row r="1719" spans="1:19" ht="18" customHeight="1" x14ac:dyDescent="0.55000000000000004">
      <c r="A1719" t="s">
        <v>895</v>
      </c>
      <c r="B1719">
        <v>1718</v>
      </c>
      <c r="C1719" t="s">
        <v>7775</v>
      </c>
      <c r="D1719" t="s">
        <v>7776</v>
      </c>
      <c r="E1719">
        <v>4</v>
      </c>
      <c r="F1719" t="s">
        <v>185</v>
      </c>
      <c r="G1719">
        <v>20010829</v>
      </c>
      <c r="H1719" t="s">
        <v>7777</v>
      </c>
      <c r="I1719" t="s">
        <v>1452</v>
      </c>
      <c r="J1719" t="s">
        <v>2188</v>
      </c>
      <c r="K1719" t="s">
        <v>72</v>
      </c>
      <c r="M1719" s="32">
        <f>IFERROR(IF($B1719="","",INDEX(所属情報!$E:$E,MATCH($A1719,所属情報!$A:$A,0))),"")</f>
        <v>490058</v>
      </c>
      <c r="N1719" s="175" t="str">
        <f t="shared" si="78"/>
        <v>井原　健人 (4)</v>
      </c>
      <c r="O1719" s="32" t="str">
        <f t="shared" si="79"/>
        <v>ｲﾊﾗ ｹﾝﾄ</v>
      </c>
      <c r="P1719" s="175" t="str">
        <f t="shared" si="80"/>
        <v>IHARA Kento (01)</v>
      </c>
      <c r="Q1719" s="175" t="str">
        <f>IFERROR(IF($F1719="","",INDEX(リスト!$AL:$AL,MATCH($F1719,リスト!$AK:$AK,0))),"")</f>
        <v>30</v>
      </c>
      <c r="R1719" s="32" t="str">
        <f>IFERROR(IF($K1719="","",INDEX(リスト!$AO:$AO,MATCH($K1719,リスト!$AN:$AN,0))),"")</f>
        <v>JPN</v>
      </c>
      <c r="S1719" s="32" t="str">
        <f>IF($B1719="","",RIGHT($G1719*1000+100+COUNTIF($G$2:$G1719,$G1719),9))</f>
        <v>010829103</v>
      </c>
    </row>
    <row r="1720" spans="1:19" ht="18" customHeight="1" x14ac:dyDescent="0.55000000000000004">
      <c r="A1720" t="s">
        <v>895</v>
      </c>
      <c r="B1720">
        <v>1719</v>
      </c>
      <c r="C1720" t="s">
        <v>7778</v>
      </c>
      <c r="D1720" t="s">
        <v>7779</v>
      </c>
      <c r="E1720">
        <v>4</v>
      </c>
      <c r="F1720" t="s">
        <v>185</v>
      </c>
      <c r="G1720">
        <v>20011118</v>
      </c>
      <c r="H1720" t="s">
        <v>7780</v>
      </c>
      <c r="I1720" t="s">
        <v>7781</v>
      </c>
      <c r="J1720" t="s">
        <v>7782</v>
      </c>
      <c r="K1720" t="s">
        <v>72</v>
      </c>
      <c r="M1720" s="32">
        <f>IFERROR(IF($B1720="","",INDEX(所属情報!$E:$E,MATCH($A1720,所属情報!$A:$A,0))),"")</f>
        <v>490058</v>
      </c>
      <c r="N1720" s="175" t="str">
        <f t="shared" si="78"/>
        <v>岡室　風人 (4)</v>
      </c>
      <c r="O1720" s="32" t="str">
        <f t="shared" si="79"/>
        <v>ｵｶﾑﾛ ﾌｳﾄ</v>
      </c>
      <c r="P1720" s="175" t="str">
        <f t="shared" si="80"/>
        <v>OKAMURO Futo (01)</v>
      </c>
      <c r="Q1720" s="175" t="str">
        <f>IFERROR(IF($F1720="","",INDEX(リスト!$AL:$AL,MATCH($F1720,リスト!$AK:$AK,0))),"")</f>
        <v>30</v>
      </c>
      <c r="R1720" s="32" t="str">
        <f>IFERROR(IF($K1720="","",INDEX(リスト!$AO:$AO,MATCH($K1720,リスト!$AN:$AN,0))),"")</f>
        <v>JPN</v>
      </c>
      <c r="S1720" s="32" t="str">
        <f>IF($B1720="","",RIGHT($G1720*1000+100+COUNTIF($G$2:$G1720,$G1720),9))</f>
        <v>011118101</v>
      </c>
    </row>
    <row r="1721" spans="1:19" ht="18" customHeight="1" x14ac:dyDescent="0.55000000000000004">
      <c r="A1721" t="s">
        <v>895</v>
      </c>
      <c r="B1721">
        <v>1720</v>
      </c>
      <c r="C1721" t="s">
        <v>7783</v>
      </c>
      <c r="D1721" t="s">
        <v>7784</v>
      </c>
      <c r="E1721">
        <v>4</v>
      </c>
      <c r="F1721" t="s">
        <v>185</v>
      </c>
      <c r="G1721">
        <v>20020107</v>
      </c>
      <c r="H1721" t="s">
        <v>7785</v>
      </c>
      <c r="I1721" t="s">
        <v>7068</v>
      </c>
      <c r="J1721" t="s">
        <v>7786</v>
      </c>
      <c r="K1721" t="s">
        <v>72</v>
      </c>
      <c r="M1721" s="32">
        <f>IFERROR(IF($B1721="","",INDEX(所属情報!$E:$E,MATCH($A1721,所属情報!$A:$A,0))),"")</f>
        <v>490058</v>
      </c>
      <c r="N1721" s="175" t="str">
        <f t="shared" si="78"/>
        <v>柏木　将次 (4)</v>
      </c>
      <c r="O1721" s="32" t="str">
        <f t="shared" si="79"/>
        <v>ｶｼﾜｷﾞ ﾏﾂﾞｷ</v>
      </c>
      <c r="P1721" s="175" t="str">
        <f t="shared" si="80"/>
        <v>KASHIWAGI Mazuki (02)</v>
      </c>
      <c r="Q1721" s="175" t="str">
        <f>IFERROR(IF($F1721="","",INDEX(リスト!$AL:$AL,MATCH($F1721,リスト!$AK:$AK,0))),"")</f>
        <v>30</v>
      </c>
      <c r="R1721" s="32" t="str">
        <f>IFERROR(IF($K1721="","",INDEX(リスト!$AO:$AO,MATCH($K1721,リスト!$AN:$AN,0))),"")</f>
        <v>JPN</v>
      </c>
      <c r="S1721" s="32" t="str">
        <f>IF($B1721="","",RIGHT($G1721*1000+100+COUNTIF($G$2:$G1721,$G1721),9))</f>
        <v>020107101</v>
      </c>
    </row>
    <row r="1722" spans="1:19" ht="18" customHeight="1" x14ac:dyDescent="0.55000000000000004">
      <c r="A1722" t="s">
        <v>895</v>
      </c>
      <c r="B1722">
        <v>1721</v>
      </c>
      <c r="C1722" t="s">
        <v>7787</v>
      </c>
      <c r="D1722" t="s">
        <v>7788</v>
      </c>
      <c r="E1722">
        <v>4</v>
      </c>
      <c r="F1722" t="s">
        <v>185</v>
      </c>
      <c r="G1722">
        <v>20010701</v>
      </c>
      <c r="H1722" t="s">
        <v>7789</v>
      </c>
      <c r="I1722" t="s">
        <v>4144</v>
      </c>
      <c r="J1722" t="s">
        <v>1217</v>
      </c>
      <c r="K1722" t="s">
        <v>72</v>
      </c>
      <c r="M1722" s="32">
        <f>IFERROR(IF($B1722="","",INDEX(所属情報!$E:$E,MATCH($A1722,所属情報!$A:$A,0))),"")</f>
        <v>490058</v>
      </c>
      <c r="N1722" s="175" t="str">
        <f t="shared" si="78"/>
        <v>小西　航平 (4)</v>
      </c>
      <c r="O1722" s="32" t="str">
        <f t="shared" si="79"/>
        <v>ｺﾆｼ ｺｳﾍｲ</v>
      </c>
      <c r="P1722" s="175" t="str">
        <f t="shared" si="80"/>
        <v>KONISHI Kohei (01)</v>
      </c>
      <c r="Q1722" s="175" t="str">
        <f>IFERROR(IF($F1722="","",INDEX(リスト!$AL:$AL,MATCH($F1722,リスト!$AK:$AK,0))),"")</f>
        <v>30</v>
      </c>
      <c r="R1722" s="32" t="str">
        <f>IFERROR(IF($K1722="","",INDEX(リスト!$AO:$AO,MATCH($K1722,リスト!$AN:$AN,0))),"")</f>
        <v>JPN</v>
      </c>
      <c r="S1722" s="32" t="str">
        <f>IF($B1722="","",RIGHT($G1722*1000+100+COUNTIF($G$2:$G1722,$G1722),9))</f>
        <v>010701104</v>
      </c>
    </row>
    <row r="1723" spans="1:19" ht="18" customHeight="1" x14ac:dyDescent="0.55000000000000004">
      <c r="A1723" t="s">
        <v>895</v>
      </c>
      <c r="B1723">
        <v>1722</v>
      </c>
      <c r="C1723" t="s">
        <v>7790</v>
      </c>
      <c r="D1723" t="s">
        <v>7791</v>
      </c>
      <c r="E1723">
        <v>4</v>
      </c>
      <c r="F1723" t="s">
        <v>185</v>
      </c>
      <c r="G1723">
        <v>20001110</v>
      </c>
      <c r="H1723" t="s">
        <v>7792</v>
      </c>
      <c r="I1723" t="s">
        <v>4994</v>
      </c>
      <c r="J1723" t="s">
        <v>3098</v>
      </c>
      <c r="K1723" t="s">
        <v>72</v>
      </c>
      <c r="M1723" s="32">
        <f>IFERROR(IF($B1723="","",INDEX(所属情報!$E:$E,MATCH($A1723,所属情報!$A:$A,0))),"")</f>
        <v>490058</v>
      </c>
      <c r="N1723" s="175" t="str">
        <f t="shared" si="78"/>
        <v>高原　昌平 (4)</v>
      </c>
      <c r="O1723" s="32" t="str">
        <f t="shared" si="79"/>
        <v>ﾀｶﾊﾗ ｼｮｳﾍｲ</v>
      </c>
      <c r="P1723" s="175" t="str">
        <f t="shared" si="80"/>
        <v>TAKAHARA Shohei (00)</v>
      </c>
      <c r="Q1723" s="175" t="str">
        <f>IFERROR(IF($F1723="","",INDEX(リスト!$AL:$AL,MATCH($F1723,リスト!$AK:$AK,0))),"")</f>
        <v>30</v>
      </c>
      <c r="R1723" s="32" t="str">
        <f>IFERROR(IF($K1723="","",INDEX(リスト!$AO:$AO,MATCH($K1723,リスト!$AN:$AN,0))),"")</f>
        <v>JPN</v>
      </c>
      <c r="S1723" s="32" t="str">
        <f>IF($B1723="","",RIGHT($G1723*1000+100+COUNTIF($G$2:$G1723,$G1723),9))</f>
        <v>001110102</v>
      </c>
    </row>
    <row r="1724" spans="1:19" ht="18" customHeight="1" x14ac:dyDescent="0.55000000000000004">
      <c r="A1724" t="s">
        <v>895</v>
      </c>
      <c r="B1724">
        <v>1723</v>
      </c>
      <c r="C1724" t="s">
        <v>7793</v>
      </c>
      <c r="D1724" t="s">
        <v>7794</v>
      </c>
      <c r="E1724">
        <v>4</v>
      </c>
      <c r="F1724" t="s">
        <v>185</v>
      </c>
      <c r="G1724">
        <v>20010214</v>
      </c>
      <c r="H1724" t="s">
        <v>7795</v>
      </c>
      <c r="I1724" t="s">
        <v>7796</v>
      </c>
      <c r="J1724" t="s">
        <v>2085</v>
      </c>
      <c r="K1724" t="s">
        <v>72</v>
      </c>
      <c r="M1724" s="32">
        <f>IFERROR(IF($B1724="","",INDEX(所属情報!$E:$E,MATCH($A1724,所属情報!$A:$A,0))),"")</f>
        <v>490058</v>
      </c>
      <c r="N1724" s="175" t="str">
        <f t="shared" si="78"/>
        <v>滝下　連太郎 (4)</v>
      </c>
      <c r="O1724" s="32" t="str">
        <f t="shared" si="79"/>
        <v>ﾀｷｼﾀ ﾚﾝﾀﾛｳ</v>
      </c>
      <c r="P1724" s="175" t="str">
        <f t="shared" si="80"/>
        <v>TAKISHITA Rentaro (01)</v>
      </c>
      <c r="Q1724" s="175" t="str">
        <f>IFERROR(IF($F1724="","",INDEX(リスト!$AL:$AL,MATCH($F1724,リスト!$AK:$AK,0))),"")</f>
        <v>30</v>
      </c>
      <c r="R1724" s="32" t="str">
        <f>IFERROR(IF($K1724="","",INDEX(リスト!$AO:$AO,MATCH($K1724,リスト!$AN:$AN,0))),"")</f>
        <v>JPN</v>
      </c>
      <c r="S1724" s="32" t="str">
        <f>IF($B1724="","",RIGHT($G1724*1000+100+COUNTIF($G$2:$G1724,$G1724),9))</f>
        <v>010214102</v>
      </c>
    </row>
    <row r="1725" spans="1:19" ht="18" customHeight="1" x14ac:dyDescent="0.55000000000000004">
      <c r="A1725" t="s">
        <v>895</v>
      </c>
      <c r="B1725">
        <v>1724</v>
      </c>
      <c r="C1725" t="s">
        <v>7797</v>
      </c>
      <c r="D1725" t="s">
        <v>7798</v>
      </c>
      <c r="E1725">
        <v>4</v>
      </c>
      <c r="F1725" t="s">
        <v>185</v>
      </c>
      <c r="G1725">
        <v>20010726</v>
      </c>
      <c r="H1725" t="s">
        <v>7799</v>
      </c>
      <c r="I1725" t="s">
        <v>2594</v>
      </c>
      <c r="J1725" t="s">
        <v>7800</v>
      </c>
      <c r="K1725" t="s">
        <v>72</v>
      </c>
      <c r="M1725" s="32">
        <f>IFERROR(IF($B1725="","",INDEX(所属情報!$E:$E,MATCH($A1725,所属情報!$A:$A,0))),"")</f>
        <v>490058</v>
      </c>
      <c r="N1725" s="175" t="str">
        <f t="shared" si="78"/>
        <v>水野　詠介 (4)</v>
      </c>
      <c r="O1725" s="32" t="str">
        <f t="shared" si="79"/>
        <v>ﾐｽﾞﾉ ｴｲｽｹ</v>
      </c>
      <c r="P1725" s="175" t="str">
        <f t="shared" si="80"/>
        <v>MIZUNO Eisuke (01)</v>
      </c>
      <c r="Q1725" s="175" t="str">
        <f>IFERROR(IF($F1725="","",INDEX(リスト!$AL:$AL,MATCH($F1725,リスト!$AK:$AK,0))),"")</f>
        <v>30</v>
      </c>
      <c r="R1725" s="32" t="str">
        <f>IFERROR(IF($K1725="","",INDEX(リスト!$AO:$AO,MATCH($K1725,リスト!$AN:$AN,0))),"")</f>
        <v>JPN</v>
      </c>
      <c r="S1725" s="32" t="str">
        <f>IF($B1725="","",RIGHT($G1725*1000+100+COUNTIF($G$2:$G1725,$G1725),9))</f>
        <v>010726102</v>
      </c>
    </row>
    <row r="1726" spans="1:19" ht="18" customHeight="1" x14ac:dyDescent="0.55000000000000004">
      <c r="A1726" t="s">
        <v>895</v>
      </c>
      <c r="B1726">
        <v>1725</v>
      </c>
      <c r="C1726" t="s">
        <v>7801</v>
      </c>
      <c r="D1726" t="s">
        <v>7802</v>
      </c>
      <c r="E1726">
        <v>4</v>
      </c>
      <c r="F1726" t="s">
        <v>185</v>
      </c>
      <c r="G1726">
        <v>20010507</v>
      </c>
      <c r="H1726" t="s">
        <v>7803</v>
      </c>
      <c r="I1726" t="s">
        <v>3493</v>
      </c>
      <c r="J1726" t="s">
        <v>1661</v>
      </c>
      <c r="K1726" t="s">
        <v>72</v>
      </c>
      <c r="M1726" s="32">
        <f>IFERROR(IF($B1726="","",INDEX(所属情報!$E:$E,MATCH($A1726,所属情報!$A:$A,0))),"")</f>
        <v>490058</v>
      </c>
      <c r="N1726" s="175" t="str">
        <f t="shared" si="78"/>
        <v>木戸　海斗 (4)</v>
      </c>
      <c r="O1726" s="32" t="str">
        <f t="shared" si="79"/>
        <v>ｷﾄﾞ ｶｲﾄ</v>
      </c>
      <c r="P1726" s="175" t="str">
        <f t="shared" si="80"/>
        <v>KIDO Kaito (01)</v>
      </c>
      <c r="Q1726" s="175" t="str">
        <f>IFERROR(IF($F1726="","",INDEX(リスト!$AL:$AL,MATCH($F1726,リスト!$AK:$AK,0))),"")</f>
        <v>30</v>
      </c>
      <c r="R1726" s="32" t="str">
        <f>IFERROR(IF($K1726="","",INDEX(リスト!$AO:$AO,MATCH($K1726,リスト!$AN:$AN,0))),"")</f>
        <v>JPN</v>
      </c>
      <c r="S1726" s="32" t="str">
        <f>IF($B1726="","",RIGHT($G1726*1000+100+COUNTIF($G$2:$G1726,$G1726),9))</f>
        <v>010507101</v>
      </c>
    </row>
    <row r="1727" spans="1:19" ht="18" customHeight="1" x14ac:dyDescent="0.55000000000000004">
      <c r="A1727" t="s">
        <v>895</v>
      </c>
      <c r="B1727">
        <v>1726</v>
      </c>
      <c r="C1727" t="s">
        <v>7804</v>
      </c>
      <c r="D1727" t="s">
        <v>7805</v>
      </c>
      <c r="E1727">
        <v>3</v>
      </c>
      <c r="F1727" t="s">
        <v>185</v>
      </c>
      <c r="G1727">
        <v>20020926</v>
      </c>
      <c r="H1727" t="s">
        <v>7806</v>
      </c>
      <c r="I1727" t="s">
        <v>7807</v>
      </c>
      <c r="J1727" t="s">
        <v>1777</v>
      </c>
      <c r="K1727" t="s">
        <v>72</v>
      </c>
      <c r="M1727" s="32">
        <f>IFERROR(IF($B1727="","",INDEX(所属情報!$E:$E,MATCH($A1727,所属情報!$A:$A,0))),"")</f>
        <v>490058</v>
      </c>
      <c r="N1727" s="175" t="str">
        <f t="shared" si="78"/>
        <v>廣岡　潤哉 (3)</v>
      </c>
      <c r="O1727" s="32" t="str">
        <f t="shared" si="79"/>
        <v>ﾋﾛｵｶ ｼﾞｭﾝﾔ</v>
      </c>
      <c r="P1727" s="175" t="str">
        <f t="shared" si="80"/>
        <v>HIROOKA Junya (02)</v>
      </c>
      <c r="Q1727" s="175" t="str">
        <f>IFERROR(IF($F1727="","",INDEX(リスト!$AL:$AL,MATCH($F1727,リスト!$AK:$AK,0))),"")</f>
        <v>30</v>
      </c>
      <c r="R1727" s="32" t="str">
        <f>IFERROR(IF($K1727="","",INDEX(リスト!$AO:$AO,MATCH($K1727,リスト!$AN:$AN,0))),"")</f>
        <v>JPN</v>
      </c>
      <c r="S1727" s="32" t="str">
        <f>IF($B1727="","",RIGHT($G1727*1000+100+COUNTIF($G$2:$G1727,$G1727),9))</f>
        <v>020926102</v>
      </c>
    </row>
    <row r="1728" spans="1:19" ht="18" customHeight="1" x14ac:dyDescent="0.55000000000000004">
      <c r="A1728" t="s">
        <v>895</v>
      </c>
      <c r="B1728">
        <v>1727</v>
      </c>
      <c r="C1728" t="s">
        <v>7808</v>
      </c>
      <c r="D1728" t="s">
        <v>7809</v>
      </c>
      <c r="E1728">
        <v>2</v>
      </c>
      <c r="F1728" t="s">
        <v>185</v>
      </c>
      <c r="G1728">
        <v>20030820</v>
      </c>
      <c r="H1728" t="s">
        <v>7810</v>
      </c>
      <c r="I1728" t="s">
        <v>7811</v>
      </c>
      <c r="J1728" t="s">
        <v>1810</v>
      </c>
      <c r="K1728" t="s">
        <v>72</v>
      </c>
      <c r="M1728" s="32">
        <f>IFERROR(IF($B1728="","",INDEX(所属情報!$E:$E,MATCH($A1728,所属情報!$A:$A,0))),"")</f>
        <v>490058</v>
      </c>
      <c r="N1728" s="175" t="str">
        <f t="shared" si="78"/>
        <v>吉里　憧大 (2)</v>
      </c>
      <c r="O1728" s="32" t="str">
        <f t="shared" si="79"/>
        <v>ﾖｼｻﾞﾄ ｼｮｳﾀ</v>
      </c>
      <c r="P1728" s="175" t="str">
        <f t="shared" si="80"/>
        <v>YOSHIZATO Shota (03)</v>
      </c>
      <c r="Q1728" s="175" t="str">
        <f>IFERROR(IF($F1728="","",INDEX(リスト!$AL:$AL,MATCH($F1728,リスト!$AK:$AK,0))),"")</f>
        <v>30</v>
      </c>
      <c r="R1728" s="32" t="str">
        <f>IFERROR(IF($K1728="","",INDEX(リスト!$AO:$AO,MATCH($K1728,リスト!$AN:$AN,0))),"")</f>
        <v>JPN</v>
      </c>
      <c r="S1728" s="32" t="str">
        <f>IF($B1728="","",RIGHT($G1728*1000+100+COUNTIF($G$2:$G1728,$G1728),9))</f>
        <v>030820101</v>
      </c>
    </row>
    <row r="1729" spans="1:19" ht="18" customHeight="1" x14ac:dyDescent="0.55000000000000004">
      <c r="A1729" t="s">
        <v>895</v>
      </c>
      <c r="B1729">
        <v>1728</v>
      </c>
      <c r="C1729" t="s">
        <v>7812</v>
      </c>
      <c r="D1729" t="s">
        <v>7813</v>
      </c>
      <c r="E1729">
        <v>2</v>
      </c>
      <c r="F1729" t="s">
        <v>185</v>
      </c>
      <c r="G1729">
        <v>20030515</v>
      </c>
      <c r="H1729" t="s">
        <v>7814</v>
      </c>
      <c r="I1729" t="s">
        <v>1172</v>
      </c>
      <c r="J1729" t="s">
        <v>7815</v>
      </c>
      <c r="K1729" t="s">
        <v>72</v>
      </c>
      <c r="M1729" s="32">
        <f>IFERROR(IF($B1729="","",INDEX(所属情報!$E:$E,MATCH($A1729,所属情報!$A:$A,0))),"")</f>
        <v>490058</v>
      </c>
      <c r="N1729" s="175" t="str">
        <f t="shared" si="78"/>
        <v>吉田　頼人 (2)</v>
      </c>
      <c r="O1729" s="32" t="str">
        <f t="shared" si="79"/>
        <v>ﾖｼﾀﾞ ﾗｲﾄ</v>
      </c>
      <c r="P1729" s="175" t="str">
        <f t="shared" si="80"/>
        <v>YOSHIDA Raito (03)</v>
      </c>
      <c r="Q1729" s="175" t="str">
        <f>IFERROR(IF($F1729="","",INDEX(リスト!$AL:$AL,MATCH($F1729,リスト!$AK:$AK,0))),"")</f>
        <v>30</v>
      </c>
      <c r="R1729" s="32" t="str">
        <f>IFERROR(IF($K1729="","",INDEX(リスト!$AO:$AO,MATCH($K1729,リスト!$AN:$AN,0))),"")</f>
        <v>JPN</v>
      </c>
      <c r="S1729" s="32" t="str">
        <f>IF($B1729="","",RIGHT($G1729*1000+100+COUNTIF($G$2:$G1729,$G1729),9))</f>
        <v>030515105</v>
      </c>
    </row>
    <row r="1730" spans="1:19" ht="18" customHeight="1" x14ac:dyDescent="0.55000000000000004">
      <c r="A1730" t="s">
        <v>895</v>
      </c>
      <c r="B1730">
        <v>1729</v>
      </c>
      <c r="C1730" t="s">
        <v>7816</v>
      </c>
      <c r="D1730" t="s">
        <v>7817</v>
      </c>
      <c r="E1730">
        <v>2</v>
      </c>
      <c r="F1730" t="s">
        <v>185</v>
      </c>
      <c r="G1730">
        <v>20040121</v>
      </c>
      <c r="H1730" t="s">
        <v>7818</v>
      </c>
      <c r="I1730" t="s">
        <v>4209</v>
      </c>
      <c r="J1730" t="s">
        <v>3986</v>
      </c>
      <c r="K1730" t="s">
        <v>72</v>
      </c>
      <c r="M1730" s="32">
        <f>IFERROR(IF($B1730="","",INDEX(所属情報!$E:$E,MATCH($A1730,所属情報!$A:$A,0))),"")</f>
        <v>490058</v>
      </c>
      <c r="N1730" s="175" t="str">
        <f t="shared" si="78"/>
        <v>田村　蒼馬 (2)</v>
      </c>
      <c r="O1730" s="32" t="str">
        <f t="shared" si="79"/>
        <v>ﾀﾑﾗ ｿｳﾏ</v>
      </c>
      <c r="P1730" s="175" t="str">
        <f t="shared" si="80"/>
        <v>TAMURA Soma (04)</v>
      </c>
      <c r="Q1730" s="175" t="str">
        <f>IFERROR(IF($F1730="","",INDEX(リスト!$AL:$AL,MATCH($F1730,リスト!$AK:$AK,0))),"")</f>
        <v>30</v>
      </c>
      <c r="R1730" s="32" t="str">
        <f>IFERROR(IF($K1730="","",INDEX(リスト!$AO:$AO,MATCH($K1730,リスト!$AN:$AN,0))),"")</f>
        <v>JPN</v>
      </c>
      <c r="S1730" s="32" t="str">
        <f>IF($B1730="","",RIGHT($G1730*1000+100+COUNTIF($G$2:$G1730,$G1730),9))</f>
        <v>040121104</v>
      </c>
    </row>
    <row r="1731" spans="1:19" ht="18" customHeight="1" x14ac:dyDescent="0.55000000000000004">
      <c r="A1731" t="s">
        <v>895</v>
      </c>
      <c r="B1731">
        <v>1730</v>
      </c>
      <c r="C1731" t="s">
        <v>7819</v>
      </c>
      <c r="D1731" t="s">
        <v>7820</v>
      </c>
      <c r="E1731">
        <v>2</v>
      </c>
      <c r="F1731" t="s">
        <v>185</v>
      </c>
      <c r="G1731">
        <v>20030513</v>
      </c>
      <c r="H1731" t="s">
        <v>7821</v>
      </c>
      <c r="I1731" t="s">
        <v>1650</v>
      </c>
      <c r="J1731" t="s">
        <v>2179</v>
      </c>
      <c r="K1731" t="s">
        <v>72</v>
      </c>
      <c r="M1731" s="32">
        <f>IFERROR(IF($B1731="","",INDEX(所属情報!$E:$E,MATCH($A1731,所属情報!$A:$A,0))),"")</f>
        <v>490058</v>
      </c>
      <c r="N1731" s="175" t="str">
        <f t="shared" ref="N1731:N1794" si="81">IF($C1731="","",IF($E1731="",$C1731,$C1731&amp;" ("&amp;$E1731&amp;")"))</f>
        <v>井上　悠夢 (2)</v>
      </c>
      <c r="O1731" s="32" t="str">
        <f t="shared" ref="O1731:O1794" si="82">IF($D1731="","",ASC($D1731))</f>
        <v>ｲﾉｳｴ ﾕｳﾏ</v>
      </c>
      <c r="P1731" s="175" t="str">
        <f t="shared" ref="P1731:P1794" si="83">IF($I1731="","",UPPER($I1731)&amp;" "&amp;UPPER(LEFT($J1731,1))&amp;LOWER(RIGHT($J1731,LEN($J1731)-1))&amp;" ("&amp;MID($G1731,3,2)&amp;")")</f>
        <v>INOUE Yuma (03)</v>
      </c>
      <c r="Q1731" s="175" t="str">
        <f>IFERROR(IF($F1731="","",INDEX(リスト!$AL:$AL,MATCH($F1731,リスト!$AK:$AK,0))),"")</f>
        <v>30</v>
      </c>
      <c r="R1731" s="32" t="str">
        <f>IFERROR(IF($K1731="","",INDEX(リスト!$AO:$AO,MATCH($K1731,リスト!$AN:$AN,0))),"")</f>
        <v>JPN</v>
      </c>
      <c r="S1731" s="32" t="str">
        <f>IF($B1731="","",RIGHT($G1731*1000+100+COUNTIF($G$2:$G1731,$G1731),9))</f>
        <v>030513101</v>
      </c>
    </row>
    <row r="1732" spans="1:19" ht="18" customHeight="1" x14ac:dyDescent="0.55000000000000004">
      <c r="A1732" t="s">
        <v>895</v>
      </c>
      <c r="B1732">
        <v>1731</v>
      </c>
      <c r="C1732" t="s">
        <v>7822</v>
      </c>
      <c r="D1732" t="s">
        <v>7823</v>
      </c>
      <c r="E1732">
        <v>2</v>
      </c>
      <c r="F1732" t="s">
        <v>185</v>
      </c>
      <c r="G1732">
        <v>20030404</v>
      </c>
      <c r="H1732" t="s">
        <v>7824</v>
      </c>
      <c r="I1732" t="s">
        <v>5834</v>
      </c>
      <c r="J1732" t="s">
        <v>5873</v>
      </c>
      <c r="K1732" t="s">
        <v>72</v>
      </c>
      <c r="M1732" s="32">
        <f>IFERROR(IF($B1732="","",INDEX(所属情報!$E:$E,MATCH($A1732,所属情報!$A:$A,0))),"")</f>
        <v>490058</v>
      </c>
      <c r="N1732" s="175" t="str">
        <f t="shared" si="81"/>
        <v>西谷　眞人 (2)</v>
      </c>
      <c r="O1732" s="32" t="str">
        <f t="shared" si="82"/>
        <v>ﾆｼﾀﾆ ﾏｻﾄ</v>
      </c>
      <c r="P1732" s="175" t="str">
        <f t="shared" si="83"/>
        <v>NISHITANI Masato (03)</v>
      </c>
      <c r="Q1732" s="175" t="str">
        <f>IFERROR(IF($F1732="","",INDEX(リスト!$AL:$AL,MATCH($F1732,リスト!$AK:$AK,0))),"")</f>
        <v>30</v>
      </c>
      <c r="R1732" s="32" t="str">
        <f>IFERROR(IF($K1732="","",INDEX(リスト!$AO:$AO,MATCH($K1732,リスト!$AN:$AN,0))),"")</f>
        <v>JPN</v>
      </c>
      <c r="S1732" s="32" t="str">
        <f>IF($B1732="","",RIGHT($G1732*1000+100+COUNTIF($G$2:$G1732,$G1732),9))</f>
        <v>030404101</v>
      </c>
    </row>
    <row r="1733" spans="1:19" ht="18" customHeight="1" x14ac:dyDescent="0.55000000000000004">
      <c r="A1733" t="s">
        <v>895</v>
      </c>
      <c r="B1733">
        <v>1732</v>
      </c>
      <c r="C1733" t="s">
        <v>7825</v>
      </c>
      <c r="D1733" t="s">
        <v>7826</v>
      </c>
      <c r="E1733">
        <v>2</v>
      </c>
      <c r="F1733" t="s">
        <v>185</v>
      </c>
      <c r="G1733">
        <v>20030419</v>
      </c>
      <c r="H1733" t="s">
        <v>7827</v>
      </c>
      <c r="I1733" t="s">
        <v>7828</v>
      </c>
      <c r="J1733" t="s">
        <v>1372</v>
      </c>
      <c r="K1733" t="s">
        <v>72</v>
      </c>
      <c r="M1733" s="32">
        <f>IFERROR(IF($B1733="","",INDEX(所属情報!$E:$E,MATCH($A1733,所属情報!$A:$A,0))),"")</f>
        <v>490058</v>
      </c>
      <c r="N1733" s="175" t="str">
        <f t="shared" si="81"/>
        <v>水口　智貴 (2)</v>
      </c>
      <c r="O1733" s="32" t="str">
        <f t="shared" si="82"/>
        <v>ﾐｽﾞｸﾞﾁ ﾄﾓｷ</v>
      </c>
      <c r="P1733" s="175" t="str">
        <f t="shared" si="83"/>
        <v>MIZUGUCHI Tomoki (03)</v>
      </c>
      <c r="Q1733" s="175" t="str">
        <f>IFERROR(IF($F1733="","",INDEX(リスト!$AL:$AL,MATCH($F1733,リスト!$AK:$AK,0))),"")</f>
        <v>30</v>
      </c>
      <c r="R1733" s="32" t="str">
        <f>IFERROR(IF($K1733="","",INDEX(リスト!$AO:$AO,MATCH($K1733,リスト!$AN:$AN,0))),"")</f>
        <v>JPN</v>
      </c>
      <c r="S1733" s="32" t="str">
        <f>IF($B1733="","",RIGHT($G1733*1000+100+COUNTIF($G$2:$G1733,$G1733),9))</f>
        <v>030419102</v>
      </c>
    </row>
    <row r="1734" spans="1:19" ht="18" customHeight="1" x14ac:dyDescent="0.55000000000000004">
      <c r="A1734" t="s">
        <v>895</v>
      </c>
      <c r="B1734">
        <v>1733</v>
      </c>
      <c r="C1734" t="s">
        <v>7829</v>
      </c>
      <c r="D1734" t="s">
        <v>7830</v>
      </c>
      <c r="E1734">
        <v>2</v>
      </c>
      <c r="F1734" t="s">
        <v>185</v>
      </c>
      <c r="G1734">
        <v>20030921</v>
      </c>
      <c r="H1734" t="s">
        <v>7831</v>
      </c>
      <c r="I1734" t="s">
        <v>7832</v>
      </c>
      <c r="J1734" t="s">
        <v>1512</v>
      </c>
      <c r="K1734" t="s">
        <v>72</v>
      </c>
      <c r="M1734" s="32">
        <f>IFERROR(IF($B1734="","",INDEX(所属情報!$E:$E,MATCH($A1734,所属情報!$A:$A,0))),"")</f>
        <v>490058</v>
      </c>
      <c r="N1734" s="175" t="str">
        <f t="shared" si="81"/>
        <v>桑原　怜志 (2)</v>
      </c>
      <c r="O1734" s="32" t="str">
        <f t="shared" si="82"/>
        <v>ｸﾜﾊﾗ ｻﾄｼ</v>
      </c>
      <c r="P1734" s="175" t="str">
        <f t="shared" si="83"/>
        <v>KUWAHARA Satoshi (03)</v>
      </c>
      <c r="Q1734" s="175" t="str">
        <f>IFERROR(IF($F1734="","",INDEX(リスト!$AL:$AL,MATCH($F1734,リスト!$AK:$AK,0))),"")</f>
        <v>30</v>
      </c>
      <c r="R1734" s="32" t="str">
        <f>IFERROR(IF($K1734="","",INDEX(リスト!$AO:$AO,MATCH($K1734,リスト!$AN:$AN,0))),"")</f>
        <v>JPN</v>
      </c>
      <c r="S1734" s="32" t="str">
        <f>IF($B1734="","",RIGHT($G1734*1000+100+COUNTIF($G$2:$G1734,$G1734),9))</f>
        <v>030921104</v>
      </c>
    </row>
    <row r="1735" spans="1:19" ht="18" customHeight="1" x14ac:dyDescent="0.55000000000000004">
      <c r="A1735" t="s">
        <v>895</v>
      </c>
      <c r="B1735">
        <v>1734</v>
      </c>
      <c r="C1735" t="s">
        <v>7833</v>
      </c>
      <c r="D1735" t="s">
        <v>7834</v>
      </c>
      <c r="E1735">
        <v>2</v>
      </c>
      <c r="F1735" t="s">
        <v>185</v>
      </c>
      <c r="G1735">
        <v>20040327</v>
      </c>
      <c r="H1735" t="s">
        <v>7835</v>
      </c>
      <c r="I1735" t="s">
        <v>7836</v>
      </c>
      <c r="J1735" t="s">
        <v>7837</v>
      </c>
      <c r="K1735" t="s">
        <v>72</v>
      </c>
      <c r="M1735" s="32">
        <f>IFERROR(IF($B1735="","",INDEX(所属情報!$E:$E,MATCH($A1735,所属情報!$A:$A,0))),"")</f>
        <v>490058</v>
      </c>
      <c r="N1735" s="175" t="str">
        <f t="shared" si="81"/>
        <v>稲見　克宥 (2)</v>
      </c>
      <c r="O1735" s="32" t="str">
        <f t="shared" si="82"/>
        <v>ｲﾅﾐ ｶﾂﾋﾛ</v>
      </c>
      <c r="P1735" s="175" t="str">
        <f t="shared" si="83"/>
        <v>INAMI Katsuhiro (04)</v>
      </c>
      <c r="Q1735" s="175" t="str">
        <f>IFERROR(IF($F1735="","",INDEX(リスト!$AL:$AL,MATCH($F1735,リスト!$AK:$AK,0))),"")</f>
        <v>30</v>
      </c>
      <c r="R1735" s="32" t="str">
        <f>IFERROR(IF($K1735="","",INDEX(リスト!$AO:$AO,MATCH($K1735,リスト!$AN:$AN,0))),"")</f>
        <v>JPN</v>
      </c>
      <c r="S1735" s="32" t="str">
        <f>IF($B1735="","",RIGHT($G1735*1000+100+COUNTIF($G$2:$G1735,$G1735),9))</f>
        <v>040327102</v>
      </c>
    </row>
    <row r="1736" spans="1:19" ht="18" customHeight="1" x14ac:dyDescent="0.55000000000000004">
      <c r="A1736" t="s">
        <v>895</v>
      </c>
      <c r="B1736">
        <v>1735</v>
      </c>
      <c r="C1736" t="s">
        <v>7838</v>
      </c>
      <c r="D1736" t="s">
        <v>7839</v>
      </c>
      <c r="E1736">
        <v>2</v>
      </c>
      <c r="F1736" t="s">
        <v>185</v>
      </c>
      <c r="G1736">
        <v>20020425</v>
      </c>
      <c r="H1736" t="s">
        <v>7840</v>
      </c>
      <c r="I1736" t="s">
        <v>7841</v>
      </c>
      <c r="J1736" t="s">
        <v>1424</v>
      </c>
      <c r="K1736" t="s">
        <v>72</v>
      </c>
      <c r="M1736" s="32">
        <f>IFERROR(IF($B1736="","",INDEX(所属情報!$E:$E,MATCH($A1736,所属情報!$A:$A,0))),"")</f>
        <v>490058</v>
      </c>
      <c r="N1736" s="175" t="str">
        <f t="shared" si="81"/>
        <v>四ツ谷　康汰 (2)</v>
      </c>
      <c r="O1736" s="32" t="str">
        <f t="shared" si="82"/>
        <v>ﾖﾂﾀﾆ ｺｳﾀ</v>
      </c>
      <c r="P1736" s="175" t="str">
        <f t="shared" si="83"/>
        <v>YOTSUTANI Kota (02)</v>
      </c>
      <c r="Q1736" s="175" t="str">
        <f>IFERROR(IF($F1736="","",INDEX(リスト!$AL:$AL,MATCH($F1736,リスト!$AK:$AK,0))),"")</f>
        <v>30</v>
      </c>
      <c r="R1736" s="32" t="str">
        <f>IFERROR(IF($K1736="","",INDEX(リスト!$AO:$AO,MATCH($K1736,リスト!$AN:$AN,0))),"")</f>
        <v>JPN</v>
      </c>
      <c r="S1736" s="32" t="str">
        <f>IF($B1736="","",RIGHT($G1736*1000+100+COUNTIF($G$2:$G1736,$G1736),9))</f>
        <v>020425102</v>
      </c>
    </row>
    <row r="1737" spans="1:19" ht="18" customHeight="1" x14ac:dyDescent="0.55000000000000004">
      <c r="A1737" t="s">
        <v>927</v>
      </c>
      <c r="B1737">
        <v>1736</v>
      </c>
      <c r="C1737" t="s">
        <v>7842</v>
      </c>
      <c r="D1737" t="s">
        <v>7843</v>
      </c>
      <c r="E1737" t="s">
        <v>1165</v>
      </c>
      <c r="F1737" t="s">
        <v>177</v>
      </c>
      <c r="G1737">
        <v>19990507</v>
      </c>
      <c r="H1737" t="s">
        <v>7844</v>
      </c>
      <c r="I1737" t="s">
        <v>7845</v>
      </c>
      <c r="J1737" t="s">
        <v>1277</v>
      </c>
      <c r="K1737" t="s">
        <v>72</v>
      </c>
      <c r="M1737" s="32">
        <f>IFERROR(IF($B1737="","",INDEX(所属情報!$E:$E,MATCH($A1737,所属情報!$A:$A,0))),"")</f>
        <v>491082</v>
      </c>
      <c r="N1737" s="175" t="str">
        <f t="shared" si="81"/>
        <v>豊岡　尚弥 (M2)</v>
      </c>
      <c r="O1737" s="32" t="str">
        <f t="shared" si="82"/>
        <v>ﾄﾖｵｶ ﾅｵﾔ</v>
      </c>
      <c r="P1737" s="175" t="str">
        <f t="shared" si="83"/>
        <v>TOYOOKA Naoya (99)</v>
      </c>
      <c r="Q1737" s="175" t="str">
        <f>IFERROR(IF($F1737="","",INDEX(リスト!$AL:$AL,MATCH($F1737,リスト!$AK:$AK,0))),"")</f>
        <v>28</v>
      </c>
      <c r="R1737" s="32" t="str">
        <f>IFERROR(IF($K1737="","",INDEX(リスト!$AO:$AO,MATCH($K1737,リスト!$AN:$AN,0))),"")</f>
        <v>JPN</v>
      </c>
      <c r="S1737" s="32" t="str">
        <f>IF($B1737="","",RIGHT($G1737*1000+100+COUNTIF($G$2:$G1737,$G1737),9))</f>
        <v>990507101</v>
      </c>
    </row>
    <row r="1738" spans="1:19" ht="18" customHeight="1" x14ac:dyDescent="0.55000000000000004">
      <c r="A1738" t="s">
        <v>927</v>
      </c>
      <c r="B1738">
        <v>1737</v>
      </c>
      <c r="C1738" t="s">
        <v>7846</v>
      </c>
      <c r="D1738" t="s">
        <v>7847</v>
      </c>
      <c r="E1738" t="s">
        <v>1635</v>
      </c>
      <c r="F1738" t="s">
        <v>177</v>
      </c>
      <c r="G1738">
        <v>20001029</v>
      </c>
      <c r="H1738" t="s">
        <v>7848</v>
      </c>
      <c r="I1738" t="s">
        <v>7849</v>
      </c>
      <c r="J1738" t="s">
        <v>7850</v>
      </c>
      <c r="K1738" t="s">
        <v>72</v>
      </c>
      <c r="M1738" s="32">
        <f>IFERROR(IF($B1738="","",INDEX(所属情報!$E:$E,MATCH($A1738,所属情報!$A:$A,0))),"")</f>
        <v>491082</v>
      </c>
      <c r="N1738" s="175" t="str">
        <f t="shared" si="81"/>
        <v>備　未来貴 (M1)</v>
      </c>
      <c r="O1738" s="32" t="str">
        <f t="shared" si="82"/>
        <v>ｿﾅｴ ﾐﾗｷ</v>
      </c>
      <c r="P1738" s="175" t="str">
        <f t="shared" si="83"/>
        <v>SONAE Miraki (00)</v>
      </c>
      <c r="Q1738" s="175" t="str">
        <f>IFERROR(IF($F1738="","",INDEX(リスト!$AL:$AL,MATCH($F1738,リスト!$AK:$AK,0))),"")</f>
        <v>28</v>
      </c>
      <c r="R1738" s="32" t="str">
        <f>IFERROR(IF($K1738="","",INDEX(リスト!$AO:$AO,MATCH($K1738,リスト!$AN:$AN,0))),"")</f>
        <v>JPN</v>
      </c>
      <c r="S1738" s="32" t="str">
        <f>IF($B1738="","",RIGHT($G1738*1000+100+COUNTIF($G$2:$G1738,$G1738),9))</f>
        <v>001029101</v>
      </c>
    </row>
    <row r="1739" spans="1:19" ht="18" customHeight="1" x14ac:dyDescent="0.55000000000000004">
      <c r="A1739" t="s">
        <v>927</v>
      </c>
      <c r="B1739">
        <v>1738</v>
      </c>
      <c r="C1739" t="s">
        <v>7851</v>
      </c>
      <c r="D1739" t="s">
        <v>7852</v>
      </c>
      <c r="E1739">
        <v>4</v>
      </c>
      <c r="F1739" t="s">
        <v>177</v>
      </c>
      <c r="G1739">
        <v>20010117</v>
      </c>
      <c r="H1739" t="s">
        <v>7853</v>
      </c>
      <c r="I1739" t="s">
        <v>3657</v>
      </c>
      <c r="J1739" t="s">
        <v>2188</v>
      </c>
      <c r="K1739" t="s">
        <v>72</v>
      </c>
      <c r="M1739" s="32">
        <f>IFERROR(IF($B1739="","",INDEX(所属情報!$E:$E,MATCH($A1739,所属情報!$A:$A,0))),"")</f>
        <v>491082</v>
      </c>
      <c r="N1739" s="175" t="str">
        <f t="shared" si="81"/>
        <v>上田　健登 (4)</v>
      </c>
      <c r="O1739" s="32" t="str">
        <f t="shared" si="82"/>
        <v>ｳｴﾀﾞ ｹﾝﾄ</v>
      </c>
      <c r="P1739" s="175" t="str">
        <f t="shared" si="83"/>
        <v>UEDA Kento (01)</v>
      </c>
      <c r="Q1739" s="175" t="str">
        <f>IFERROR(IF($F1739="","",INDEX(リスト!$AL:$AL,MATCH($F1739,リスト!$AK:$AK,0))),"")</f>
        <v>28</v>
      </c>
      <c r="R1739" s="32" t="str">
        <f>IFERROR(IF($K1739="","",INDEX(リスト!$AO:$AO,MATCH($K1739,リスト!$AN:$AN,0))),"")</f>
        <v>JPN</v>
      </c>
      <c r="S1739" s="32" t="str">
        <f>IF($B1739="","",RIGHT($G1739*1000+100+COUNTIF($G$2:$G1739,$G1739),9))</f>
        <v>010117101</v>
      </c>
    </row>
    <row r="1740" spans="1:19" ht="18" customHeight="1" x14ac:dyDescent="0.55000000000000004">
      <c r="A1740" t="s">
        <v>927</v>
      </c>
      <c r="B1740">
        <v>1739</v>
      </c>
      <c r="C1740" t="s">
        <v>7854</v>
      </c>
      <c r="D1740" t="s">
        <v>7855</v>
      </c>
      <c r="E1740">
        <v>4</v>
      </c>
      <c r="F1740" t="s">
        <v>177</v>
      </c>
      <c r="G1740">
        <v>20010718</v>
      </c>
      <c r="H1740" t="s">
        <v>7856</v>
      </c>
      <c r="I1740" t="s">
        <v>2058</v>
      </c>
      <c r="J1740" t="s">
        <v>1756</v>
      </c>
      <c r="K1740" t="s">
        <v>72</v>
      </c>
      <c r="M1740" s="32">
        <f>IFERROR(IF($B1740="","",INDEX(所属情報!$E:$E,MATCH($A1740,所属情報!$A:$A,0))),"")</f>
        <v>491082</v>
      </c>
      <c r="N1740" s="175" t="str">
        <f t="shared" si="81"/>
        <v>山口　智也 (4)</v>
      </c>
      <c r="O1740" s="32" t="str">
        <f t="shared" si="82"/>
        <v>ﾔﾏｸﾞﾁ ﾄﾓﾔ</v>
      </c>
      <c r="P1740" s="175" t="str">
        <f t="shared" si="83"/>
        <v>YAMAGUCHI Tomoya (01)</v>
      </c>
      <c r="Q1740" s="175" t="str">
        <f>IFERROR(IF($F1740="","",INDEX(リスト!$AL:$AL,MATCH($F1740,リスト!$AK:$AK,0))),"")</f>
        <v>28</v>
      </c>
      <c r="R1740" s="32" t="str">
        <f>IFERROR(IF($K1740="","",INDEX(リスト!$AO:$AO,MATCH($K1740,リスト!$AN:$AN,0))),"")</f>
        <v>JPN</v>
      </c>
      <c r="S1740" s="32" t="str">
        <f>IF($B1740="","",RIGHT($G1740*1000+100+COUNTIF($G$2:$G1740,$G1740),9))</f>
        <v>010718103</v>
      </c>
    </row>
    <row r="1741" spans="1:19" ht="18" customHeight="1" x14ac:dyDescent="0.55000000000000004">
      <c r="A1741" t="s">
        <v>927</v>
      </c>
      <c r="B1741">
        <v>1740</v>
      </c>
      <c r="C1741" t="s">
        <v>7857</v>
      </c>
      <c r="D1741" t="s">
        <v>7858</v>
      </c>
      <c r="E1741">
        <v>4</v>
      </c>
      <c r="F1741" t="s">
        <v>177</v>
      </c>
      <c r="G1741">
        <v>20010726</v>
      </c>
      <c r="H1741" t="s">
        <v>7859</v>
      </c>
      <c r="I1741" t="s">
        <v>2797</v>
      </c>
      <c r="J1741" t="s">
        <v>4202</v>
      </c>
      <c r="K1741" t="s">
        <v>72</v>
      </c>
      <c r="M1741" s="32">
        <f>IFERROR(IF($B1741="","",INDEX(所属情報!$E:$E,MATCH($A1741,所属情報!$A:$A,0))),"")</f>
        <v>491082</v>
      </c>
      <c r="N1741" s="175" t="str">
        <f t="shared" si="81"/>
        <v>山﨑　広夢 (4)</v>
      </c>
      <c r="O1741" s="32" t="str">
        <f t="shared" si="82"/>
        <v>ﾔﾏｻｷ ﾋﾛﾑ</v>
      </c>
      <c r="P1741" s="175" t="str">
        <f t="shared" si="83"/>
        <v>YAMASAKI Hiromu (01)</v>
      </c>
      <c r="Q1741" s="175" t="str">
        <f>IFERROR(IF($F1741="","",INDEX(リスト!$AL:$AL,MATCH($F1741,リスト!$AK:$AK,0))),"")</f>
        <v>28</v>
      </c>
      <c r="R1741" s="32" t="str">
        <f>IFERROR(IF($K1741="","",INDEX(リスト!$AO:$AO,MATCH($K1741,リスト!$AN:$AN,0))),"")</f>
        <v>JPN</v>
      </c>
      <c r="S1741" s="32" t="str">
        <f>IF($B1741="","",RIGHT($G1741*1000+100+COUNTIF($G$2:$G1741,$G1741),9))</f>
        <v>010726103</v>
      </c>
    </row>
    <row r="1742" spans="1:19" ht="18" customHeight="1" x14ac:dyDescent="0.55000000000000004">
      <c r="A1742" t="s">
        <v>927</v>
      </c>
      <c r="B1742">
        <v>1741</v>
      </c>
      <c r="C1742" t="s">
        <v>7860</v>
      </c>
      <c r="D1742" t="s">
        <v>7861</v>
      </c>
      <c r="E1742">
        <v>3</v>
      </c>
      <c r="F1742" t="s">
        <v>177</v>
      </c>
      <c r="G1742">
        <v>20020727</v>
      </c>
      <c r="H1742" t="s">
        <v>7862</v>
      </c>
      <c r="I1742" t="s">
        <v>7177</v>
      </c>
      <c r="J1742" t="s">
        <v>1795</v>
      </c>
      <c r="K1742" t="s">
        <v>72</v>
      </c>
      <c r="M1742" s="32">
        <f>IFERROR(IF($B1742="","",INDEX(所属情報!$E:$E,MATCH($A1742,所属情報!$A:$A,0))),"")</f>
        <v>491082</v>
      </c>
      <c r="N1742" s="175" t="str">
        <f t="shared" si="81"/>
        <v>池本　陽介 (3)</v>
      </c>
      <c r="O1742" s="32" t="str">
        <f t="shared" si="82"/>
        <v>ｲｹﾓﾄ ﾖｳｽｹ</v>
      </c>
      <c r="P1742" s="175" t="str">
        <f t="shared" si="83"/>
        <v>IKEMOTO Yosuke (02)</v>
      </c>
      <c r="Q1742" s="175" t="str">
        <f>IFERROR(IF($F1742="","",INDEX(リスト!$AL:$AL,MATCH($F1742,リスト!$AK:$AK,0))),"")</f>
        <v>28</v>
      </c>
      <c r="R1742" s="32" t="str">
        <f>IFERROR(IF($K1742="","",INDEX(リスト!$AO:$AO,MATCH($K1742,リスト!$AN:$AN,0))),"")</f>
        <v>JPN</v>
      </c>
      <c r="S1742" s="32" t="str">
        <f>IF($B1742="","",RIGHT($G1742*1000+100+COUNTIF($G$2:$G1742,$G1742),9))</f>
        <v>020727102</v>
      </c>
    </row>
    <row r="1743" spans="1:19" ht="18" customHeight="1" x14ac:dyDescent="0.55000000000000004">
      <c r="A1743" t="s">
        <v>927</v>
      </c>
      <c r="B1743">
        <v>1742</v>
      </c>
      <c r="C1743" t="s">
        <v>7863</v>
      </c>
      <c r="D1743" t="s">
        <v>7864</v>
      </c>
      <c r="E1743">
        <v>3</v>
      </c>
      <c r="F1743" t="s">
        <v>177</v>
      </c>
      <c r="G1743">
        <v>20020727</v>
      </c>
      <c r="H1743" t="s">
        <v>7865</v>
      </c>
      <c r="I1743" t="s">
        <v>7866</v>
      </c>
      <c r="J1743" t="s">
        <v>1485</v>
      </c>
      <c r="K1743" t="s">
        <v>72</v>
      </c>
      <c r="M1743" s="32">
        <f>IFERROR(IF($B1743="","",INDEX(所属情報!$E:$E,MATCH($A1743,所属情報!$A:$A,0))),"")</f>
        <v>491082</v>
      </c>
      <c r="N1743" s="175" t="str">
        <f t="shared" si="81"/>
        <v>磯野　佑太 (3)</v>
      </c>
      <c r="O1743" s="32" t="str">
        <f t="shared" si="82"/>
        <v>ｲｿﾉ ﾕｳﾀ</v>
      </c>
      <c r="P1743" s="175" t="str">
        <f t="shared" si="83"/>
        <v>ISONO Yuta (02)</v>
      </c>
      <c r="Q1743" s="175" t="str">
        <f>IFERROR(IF($F1743="","",INDEX(リスト!$AL:$AL,MATCH($F1743,リスト!$AK:$AK,0))),"")</f>
        <v>28</v>
      </c>
      <c r="R1743" s="32" t="str">
        <f>IFERROR(IF($K1743="","",INDEX(リスト!$AO:$AO,MATCH($K1743,リスト!$AN:$AN,0))),"")</f>
        <v>JPN</v>
      </c>
      <c r="S1743" s="32" t="str">
        <f>IF($B1743="","",RIGHT($G1743*1000+100+COUNTIF($G$2:$G1743,$G1743),9))</f>
        <v>020727103</v>
      </c>
    </row>
    <row r="1744" spans="1:19" ht="18" customHeight="1" x14ac:dyDescent="0.55000000000000004">
      <c r="A1744" t="s">
        <v>927</v>
      </c>
      <c r="B1744">
        <v>1743</v>
      </c>
      <c r="C1744" t="s">
        <v>7867</v>
      </c>
      <c r="D1744" t="s">
        <v>7868</v>
      </c>
      <c r="E1744">
        <v>3</v>
      </c>
      <c r="F1744" t="s">
        <v>177</v>
      </c>
      <c r="G1744">
        <v>20020530</v>
      </c>
      <c r="H1744" t="s">
        <v>7869</v>
      </c>
      <c r="I1744" t="s">
        <v>3471</v>
      </c>
      <c r="J1744" t="s">
        <v>7870</v>
      </c>
      <c r="K1744" t="s">
        <v>72</v>
      </c>
      <c r="M1744" s="32">
        <f>IFERROR(IF($B1744="","",INDEX(所属情報!$E:$E,MATCH($A1744,所属情報!$A:$A,0))),"")</f>
        <v>491082</v>
      </c>
      <c r="N1744" s="175" t="str">
        <f t="shared" si="81"/>
        <v>西尾　咲人 (3)</v>
      </c>
      <c r="O1744" s="32" t="str">
        <f t="shared" si="82"/>
        <v>ﾆｼｵ ｻｸﾄ</v>
      </c>
      <c r="P1744" s="175" t="str">
        <f t="shared" si="83"/>
        <v>NISHIO Sakuto (02)</v>
      </c>
      <c r="Q1744" s="175" t="str">
        <f>IFERROR(IF($F1744="","",INDEX(リスト!$AL:$AL,MATCH($F1744,リスト!$AK:$AK,0))),"")</f>
        <v>28</v>
      </c>
      <c r="R1744" s="32" t="str">
        <f>IFERROR(IF($K1744="","",INDEX(リスト!$AO:$AO,MATCH($K1744,リスト!$AN:$AN,0))),"")</f>
        <v>JPN</v>
      </c>
      <c r="S1744" s="32" t="str">
        <f>IF($B1744="","",RIGHT($G1744*1000+100+COUNTIF($G$2:$G1744,$G1744),9))</f>
        <v>020530102</v>
      </c>
    </row>
    <row r="1745" spans="1:19" ht="18" customHeight="1" x14ac:dyDescent="0.55000000000000004">
      <c r="A1745" t="s">
        <v>927</v>
      </c>
      <c r="B1745">
        <v>1744</v>
      </c>
      <c r="C1745" t="s">
        <v>7871</v>
      </c>
      <c r="D1745" t="s">
        <v>7872</v>
      </c>
      <c r="E1745">
        <v>3</v>
      </c>
      <c r="F1745" t="s">
        <v>177</v>
      </c>
      <c r="G1745">
        <v>20021202</v>
      </c>
      <c r="H1745" t="s">
        <v>7873</v>
      </c>
      <c r="I1745" t="s">
        <v>4622</v>
      </c>
      <c r="J1745" t="s">
        <v>3634</v>
      </c>
      <c r="K1745" t="s">
        <v>72</v>
      </c>
      <c r="M1745" s="32">
        <f>IFERROR(IF($B1745="","",INDEX(所属情報!$E:$E,MATCH($A1745,所属情報!$A:$A,0))),"")</f>
        <v>491082</v>
      </c>
      <c r="N1745" s="175" t="str">
        <f t="shared" si="81"/>
        <v>原　麻嘉 (3)</v>
      </c>
      <c r="O1745" s="32" t="str">
        <f t="shared" si="82"/>
        <v>ﾊﾗ ﾏﾋﾛ</v>
      </c>
      <c r="P1745" s="175" t="str">
        <f t="shared" si="83"/>
        <v>HARA Mahiro (02)</v>
      </c>
      <c r="Q1745" s="175" t="str">
        <f>IFERROR(IF($F1745="","",INDEX(リスト!$AL:$AL,MATCH($F1745,リスト!$AK:$AK,0))),"")</f>
        <v>28</v>
      </c>
      <c r="R1745" s="32" t="str">
        <f>IFERROR(IF($K1745="","",INDEX(リスト!$AO:$AO,MATCH($K1745,リスト!$AN:$AN,0))),"")</f>
        <v>JPN</v>
      </c>
      <c r="S1745" s="32" t="str">
        <f>IF($B1745="","",RIGHT($G1745*1000+100+COUNTIF($G$2:$G1745,$G1745),9))</f>
        <v>021202102</v>
      </c>
    </row>
    <row r="1746" spans="1:19" ht="18" customHeight="1" x14ac:dyDescent="0.55000000000000004">
      <c r="A1746" t="s">
        <v>927</v>
      </c>
      <c r="B1746">
        <v>1745</v>
      </c>
      <c r="C1746" t="s">
        <v>7874</v>
      </c>
      <c r="D1746" t="s">
        <v>7875</v>
      </c>
      <c r="E1746">
        <v>3</v>
      </c>
      <c r="F1746" t="s">
        <v>177</v>
      </c>
      <c r="G1746">
        <v>20020706</v>
      </c>
      <c r="H1746" t="s">
        <v>7876</v>
      </c>
      <c r="I1746" t="s">
        <v>7076</v>
      </c>
      <c r="J1746" t="s">
        <v>1641</v>
      </c>
      <c r="K1746" t="s">
        <v>72</v>
      </c>
      <c r="M1746" s="32">
        <f>IFERROR(IF($B1746="","",INDEX(所属情報!$E:$E,MATCH($A1746,所属情報!$A:$A,0))),"")</f>
        <v>491082</v>
      </c>
      <c r="N1746" s="175" t="str">
        <f t="shared" si="81"/>
        <v>廣畑　敬太 (3)</v>
      </c>
      <c r="O1746" s="32" t="str">
        <f t="shared" si="82"/>
        <v>ﾋﾛﾊﾀ ｹｲﾀ</v>
      </c>
      <c r="P1746" s="175" t="str">
        <f t="shared" si="83"/>
        <v>HIROHATA Keita (02)</v>
      </c>
      <c r="Q1746" s="175" t="str">
        <f>IFERROR(IF($F1746="","",INDEX(リスト!$AL:$AL,MATCH($F1746,リスト!$AK:$AK,0))),"")</f>
        <v>28</v>
      </c>
      <c r="R1746" s="32" t="str">
        <f>IFERROR(IF($K1746="","",INDEX(リスト!$AO:$AO,MATCH($K1746,リスト!$AN:$AN,0))),"")</f>
        <v>JPN</v>
      </c>
      <c r="S1746" s="32" t="str">
        <f>IF($B1746="","",RIGHT($G1746*1000+100+COUNTIF($G$2:$G1746,$G1746),9))</f>
        <v>020706101</v>
      </c>
    </row>
    <row r="1747" spans="1:19" ht="18" customHeight="1" x14ac:dyDescent="0.55000000000000004">
      <c r="A1747" t="s">
        <v>927</v>
      </c>
      <c r="B1747">
        <v>1746</v>
      </c>
      <c r="C1747" t="s">
        <v>7877</v>
      </c>
      <c r="D1747" t="s">
        <v>7878</v>
      </c>
      <c r="E1747">
        <v>3</v>
      </c>
      <c r="F1747" t="s">
        <v>177</v>
      </c>
      <c r="G1747">
        <v>20020627</v>
      </c>
      <c r="H1747" t="s">
        <v>7879</v>
      </c>
      <c r="I1747" t="s">
        <v>2365</v>
      </c>
      <c r="J1747" t="s">
        <v>7880</v>
      </c>
      <c r="K1747" t="s">
        <v>72</v>
      </c>
      <c r="M1747" s="32">
        <f>IFERROR(IF($B1747="","",INDEX(所属情報!$E:$E,MATCH($A1747,所属情報!$A:$A,0))),"")</f>
        <v>491082</v>
      </c>
      <c r="N1747" s="175" t="str">
        <f t="shared" si="81"/>
        <v>吉岡　樹永 (3)</v>
      </c>
      <c r="O1747" s="32" t="str">
        <f t="shared" si="82"/>
        <v>ﾖｼｵｶ ﾐｷﾄ</v>
      </c>
      <c r="P1747" s="175" t="str">
        <f t="shared" si="83"/>
        <v>YOSHIOKA Mikito (02)</v>
      </c>
      <c r="Q1747" s="175" t="str">
        <f>IFERROR(IF($F1747="","",INDEX(リスト!$AL:$AL,MATCH($F1747,リスト!$AK:$AK,0))),"")</f>
        <v>28</v>
      </c>
      <c r="R1747" s="32" t="str">
        <f>IFERROR(IF($K1747="","",INDEX(リスト!$AO:$AO,MATCH($K1747,リスト!$AN:$AN,0))),"")</f>
        <v>JPN</v>
      </c>
      <c r="S1747" s="32" t="str">
        <f>IF($B1747="","",RIGHT($G1747*1000+100+COUNTIF($G$2:$G1747,$G1747),9))</f>
        <v>020627104</v>
      </c>
    </row>
    <row r="1748" spans="1:19" ht="18" customHeight="1" x14ac:dyDescent="0.55000000000000004">
      <c r="A1748" t="s">
        <v>927</v>
      </c>
      <c r="B1748">
        <v>1747</v>
      </c>
      <c r="C1748" t="s">
        <v>7881</v>
      </c>
      <c r="D1748" t="s">
        <v>7882</v>
      </c>
      <c r="E1748">
        <v>3</v>
      </c>
      <c r="F1748" t="s">
        <v>177</v>
      </c>
      <c r="G1748">
        <v>20030328</v>
      </c>
      <c r="H1748" t="s">
        <v>7883</v>
      </c>
      <c r="I1748" t="s">
        <v>7884</v>
      </c>
      <c r="J1748" t="s">
        <v>2957</v>
      </c>
      <c r="K1748" t="s">
        <v>72</v>
      </c>
      <c r="M1748" s="32">
        <f>IFERROR(IF($B1748="","",INDEX(所属情報!$E:$E,MATCH($A1748,所属情報!$A:$A,0))),"")</f>
        <v>491082</v>
      </c>
      <c r="N1748" s="175" t="str">
        <f t="shared" si="81"/>
        <v>石津　琢磨 (3)</v>
      </c>
      <c r="O1748" s="32" t="str">
        <f t="shared" si="82"/>
        <v>ｲｼﾂﾞ ﾀｸﾏ</v>
      </c>
      <c r="P1748" s="175" t="str">
        <f t="shared" si="83"/>
        <v>ISHIZU Takuma (03)</v>
      </c>
      <c r="Q1748" s="175" t="str">
        <f>IFERROR(IF($F1748="","",INDEX(リスト!$AL:$AL,MATCH($F1748,リスト!$AK:$AK,0))),"")</f>
        <v>28</v>
      </c>
      <c r="R1748" s="32" t="str">
        <f>IFERROR(IF($K1748="","",INDEX(リスト!$AO:$AO,MATCH($K1748,リスト!$AN:$AN,0))),"")</f>
        <v>JPN</v>
      </c>
      <c r="S1748" s="32" t="str">
        <f>IF($B1748="","",RIGHT($G1748*1000+100+COUNTIF($G$2:$G1748,$G1748),9))</f>
        <v>030328103</v>
      </c>
    </row>
    <row r="1749" spans="1:19" ht="18" customHeight="1" x14ac:dyDescent="0.55000000000000004">
      <c r="A1749" t="s">
        <v>927</v>
      </c>
      <c r="B1749">
        <v>1748</v>
      </c>
      <c r="C1749" t="s">
        <v>7885</v>
      </c>
      <c r="D1749" t="s">
        <v>7886</v>
      </c>
      <c r="E1749">
        <v>2</v>
      </c>
      <c r="F1749" t="s">
        <v>177</v>
      </c>
      <c r="G1749">
        <v>20040103</v>
      </c>
      <c r="H1749" t="s">
        <v>7887</v>
      </c>
      <c r="I1749" t="s">
        <v>7888</v>
      </c>
      <c r="J1749" t="s">
        <v>5205</v>
      </c>
      <c r="K1749" t="s">
        <v>72</v>
      </c>
      <c r="M1749" s="32">
        <f>IFERROR(IF($B1749="","",INDEX(所属情報!$E:$E,MATCH($A1749,所属情報!$A:$A,0))),"")</f>
        <v>491082</v>
      </c>
      <c r="N1749" s="175" t="str">
        <f t="shared" si="81"/>
        <v>葛西　央明 (2)</v>
      </c>
      <c r="O1749" s="32" t="str">
        <f t="shared" si="82"/>
        <v>ｶｻｲ ﾋﾛｱｷ</v>
      </c>
      <c r="P1749" s="175" t="str">
        <f t="shared" si="83"/>
        <v>KASAI Hiroaki (04)</v>
      </c>
      <c r="Q1749" s="175" t="str">
        <f>IFERROR(IF($F1749="","",INDEX(リスト!$AL:$AL,MATCH($F1749,リスト!$AK:$AK,0))),"")</f>
        <v>28</v>
      </c>
      <c r="R1749" s="32" t="str">
        <f>IFERROR(IF($K1749="","",INDEX(リスト!$AO:$AO,MATCH($K1749,リスト!$AN:$AN,0))),"")</f>
        <v>JPN</v>
      </c>
      <c r="S1749" s="32" t="str">
        <f>IF($B1749="","",RIGHT($G1749*1000+100+COUNTIF($G$2:$G1749,$G1749),9))</f>
        <v>040103102</v>
      </c>
    </row>
    <row r="1750" spans="1:19" ht="18" customHeight="1" x14ac:dyDescent="0.55000000000000004">
      <c r="A1750" t="s">
        <v>927</v>
      </c>
      <c r="B1750">
        <v>1749</v>
      </c>
      <c r="C1750" t="s">
        <v>7889</v>
      </c>
      <c r="D1750" t="s">
        <v>7890</v>
      </c>
      <c r="E1750">
        <v>2</v>
      </c>
      <c r="F1750" t="s">
        <v>177</v>
      </c>
      <c r="G1750">
        <v>20040121</v>
      </c>
      <c r="H1750" t="s">
        <v>7891</v>
      </c>
      <c r="I1750" t="s">
        <v>7892</v>
      </c>
      <c r="J1750" t="s">
        <v>1168</v>
      </c>
      <c r="K1750" t="s">
        <v>72</v>
      </c>
      <c r="M1750" s="32">
        <f>IFERROR(IF($B1750="","",INDEX(所属情報!$E:$E,MATCH($A1750,所属情報!$A:$A,0))),"")</f>
        <v>491082</v>
      </c>
      <c r="N1750" s="175" t="str">
        <f t="shared" si="81"/>
        <v>北垣　拓己 (2)</v>
      </c>
      <c r="O1750" s="32" t="str">
        <f t="shared" si="82"/>
        <v>ｷﾀｶﾞｷ ﾀｸﾐ</v>
      </c>
      <c r="P1750" s="175" t="str">
        <f t="shared" si="83"/>
        <v>KITAGAKI Takumi (04)</v>
      </c>
      <c r="Q1750" s="175" t="str">
        <f>IFERROR(IF($F1750="","",INDEX(リスト!$AL:$AL,MATCH($F1750,リスト!$AK:$AK,0))),"")</f>
        <v>28</v>
      </c>
      <c r="R1750" s="32" t="str">
        <f>IFERROR(IF($K1750="","",INDEX(リスト!$AO:$AO,MATCH($K1750,リスト!$AN:$AN,0))),"")</f>
        <v>JPN</v>
      </c>
      <c r="S1750" s="32" t="str">
        <f>IF($B1750="","",RIGHT($G1750*1000+100+COUNTIF($G$2:$G1750,$G1750),9))</f>
        <v>040121105</v>
      </c>
    </row>
    <row r="1751" spans="1:19" ht="18" customHeight="1" x14ac:dyDescent="0.55000000000000004">
      <c r="A1751" t="s">
        <v>927</v>
      </c>
      <c r="B1751">
        <v>1750</v>
      </c>
      <c r="C1751" t="s">
        <v>7893</v>
      </c>
      <c r="D1751" t="s">
        <v>7894</v>
      </c>
      <c r="E1751">
        <v>2</v>
      </c>
      <c r="F1751" t="s">
        <v>177</v>
      </c>
      <c r="G1751">
        <v>20021008</v>
      </c>
      <c r="H1751" t="s">
        <v>7895</v>
      </c>
      <c r="I1751" t="s">
        <v>2987</v>
      </c>
      <c r="J1751" t="s">
        <v>2957</v>
      </c>
      <c r="K1751" t="s">
        <v>72</v>
      </c>
      <c r="M1751" s="32">
        <f>IFERROR(IF($B1751="","",INDEX(所属情報!$E:$E,MATCH($A1751,所属情報!$A:$A,0))),"")</f>
        <v>491082</v>
      </c>
      <c r="N1751" s="175" t="str">
        <f t="shared" si="81"/>
        <v>黒瀬　拓真 (2)</v>
      </c>
      <c r="O1751" s="32" t="str">
        <f t="shared" si="82"/>
        <v>ｸﾛｾ ﾀｸﾏ</v>
      </c>
      <c r="P1751" s="175" t="str">
        <f t="shared" si="83"/>
        <v>KUROSE Takuma (02)</v>
      </c>
      <c r="Q1751" s="175" t="str">
        <f>IFERROR(IF($F1751="","",INDEX(リスト!$AL:$AL,MATCH($F1751,リスト!$AK:$AK,0))),"")</f>
        <v>28</v>
      </c>
      <c r="R1751" s="32" t="str">
        <f>IFERROR(IF($K1751="","",INDEX(リスト!$AO:$AO,MATCH($K1751,リスト!$AN:$AN,0))),"")</f>
        <v>JPN</v>
      </c>
      <c r="S1751" s="32" t="str">
        <f>IF($B1751="","",RIGHT($G1751*1000+100+COUNTIF($G$2:$G1751,$G1751),9))</f>
        <v>021008102</v>
      </c>
    </row>
    <row r="1752" spans="1:19" ht="18" customHeight="1" x14ac:dyDescent="0.55000000000000004">
      <c r="A1752" t="s">
        <v>927</v>
      </c>
      <c r="B1752">
        <v>1751</v>
      </c>
      <c r="C1752" t="s">
        <v>7896</v>
      </c>
      <c r="D1752" t="s">
        <v>7897</v>
      </c>
      <c r="E1752">
        <v>2</v>
      </c>
      <c r="F1752" t="s">
        <v>177</v>
      </c>
      <c r="G1752">
        <v>20031112</v>
      </c>
      <c r="H1752" t="s">
        <v>7898</v>
      </c>
      <c r="I1752" t="s">
        <v>5473</v>
      </c>
      <c r="J1752" t="s">
        <v>1641</v>
      </c>
      <c r="K1752" t="s">
        <v>72</v>
      </c>
      <c r="M1752" s="32">
        <f>IFERROR(IF($B1752="","",INDEX(所属情報!$E:$E,MATCH($A1752,所属情報!$A:$A,0))),"")</f>
        <v>491082</v>
      </c>
      <c r="N1752" s="175" t="str">
        <f t="shared" si="81"/>
        <v>近藤　啓太 (2)</v>
      </c>
      <c r="O1752" s="32" t="str">
        <f t="shared" si="82"/>
        <v>ｺﾝﾄﾞｳ ｹｲﾀ</v>
      </c>
      <c r="P1752" s="175" t="str">
        <f t="shared" si="83"/>
        <v>KONDO Keita (03)</v>
      </c>
      <c r="Q1752" s="175" t="str">
        <f>IFERROR(IF($F1752="","",INDEX(リスト!$AL:$AL,MATCH($F1752,リスト!$AK:$AK,0))),"")</f>
        <v>28</v>
      </c>
      <c r="R1752" s="32" t="str">
        <f>IFERROR(IF($K1752="","",INDEX(リスト!$AO:$AO,MATCH($K1752,リスト!$AN:$AN,0))),"")</f>
        <v>JPN</v>
      </c>
      <c r="S1752" s="32" t="str">
        <f>IF($B1752="","",RIGHT($G1752*1000+100+COUNTIF($G$2:$G1752,$G1752),9))</f>
        <v>031112102</v>
      </c>
    </row>
    <row r="1753" spans="1:19" ht="18" customHeight="1" x14ac:dyDescent="0.55000000000000004">
      <c r="A1753" t="s">
        <v>927</v>
      </c>
      <c r="B1753">
        <v>1752</v>
      </c>
      <c r="C1753" t="s">
        <v>7899</v>
      </c>
      <c r="D1753" t="s">
        <v>7900</v>
      </c>
      <c r="E1753">
        <v>2</v>
      </c>
      <c r="F1753" t="s">
        <v>177</v>
      </c>
      <c r="G1753">
        <v>20031121</v>
      </c>
      <c r="H1753" t="s">
        <v>7901</v>
      </c>
      <c r="I1753" t="s">
        <v>5418</v>
      </c>
      <c r="J1753" t="s">
        <v>2903</v>
      </c>
      <c r="K1753" t="s">
        <v>72</v>
      </c>
      <c r="M1753" s="32">
        <f>IFERROR(IF($B1753="","",INDEX(所属情報!$E:$E,MATCH($A1753,所属情報!$A:$A,0))),"")</f>
        <v>491082</v>
      </c>
      <c r="N1753" s="175" t="str">
        <f t="shared" si="81"/>
        <v>森田　慧 (2)</v>
      </c>
      <c r="O1753" s="32" t="str">
        <f t="shared" si="82"/>
        <v>ﾓﾘﾀ ｹｲ</v>
      </c>
      <c r="P1753" s="175" t="str">
        <f t="shared" si="83"/>
        <v>MORITA Kei (03)</v>
      </c>
      <c r="Q1753" s="175" t="str">
        <f>IFERROR(IF($F1753="","",INDEX(リスト!$AL:$AL,MATCH($F1753,リスト!$AK:$AK,0))),"")</f>
        <v>28</v>
      </c>
      <c r="R1753" s="32" t="str">
        <f>IFERROR(IF($K1753="","",INDEX(リスト!$AO:$AO,MATCH($K1753,リスト!$AN:$AN,0))),"")</f>
        <v>JPN</v>
      </c>
      <c r="S1753" s="32" t="str">
        <f>IF($B1753="","",RIGHT($G1753*1000+100+COUNTIF($G$2:$G1753,$G1753),9))</f>
        <v>031121102</v>
      </c>
    </row>
    <row r="1754" spans="1:19" ht="18" customHeight="1" x14ac:dyDescent="0.55000000000000004">
      <c r="A1754" t="s">
        <v>927</v>
      </c>
      <c r="B1754">
        <v>1753</v>
      </c>
      <c r="C1754" t="s">
        <v>7902</v>
      </c>
      <c r="D1754" t="s">
        <v>7903</v>
      </c>
      <c r="E1754">
        <v>2</v>
      </c>
      <c r="F1754" t="s">
        <v>177</v>
      </c>
      <c r="G1754">
        <v>20031209</v>
      </c>
      <c r="H1754" t="s">
        <v>7904</v>
      </c>
      <c r="I1754" t="s">
        <v>2433</v>
      </c>
      <c r="J1754" t="s">
        <v>7905</v>
      </c>
      <c r="K1754" t="s">
        <v>72</v>
      </c>
      <c r="M1754" s="32">
        <f>IFERROR(IF($B1754="","",INDEX(所属情報!$E:$E,MATCH($A1754,所属情報!$A:$A,0))),"")</f>
        <v>491082</v>
      </c>
      <c r="N1754" s="175" t="str">
        <f t="shared" si="81"/>
        <v>渡辺　直意 (2)</v>
      </c>
      <c r="O1754" s="32" t="str">
        <f t="shared" si="82"/>
        <v>ﾜﾀﾅﾍﾞ ﾅｵｲ</v>
      </c>
      <c r="P1754" s="175" t="str">
        <f t="shared" si="83"/>
        <v>WATANABE Naoi (03)</v>
      </c>
      <c r="Q1754" s="175" t="str">
        <f>IFERROR(IF($F1754="","",INDEX(リスト!$AL:$AL,MATCH($F1754,リスト!$AK:$AK,0))),"")</f>
        <v>28</v>
      </c>
      <c r="R1754" s="32" t="str">
        <f>IFERROR(IF($K1754="","",INDEX(リスト!$AO:$AO,MATCH($K1754,リスト!$AN:$AN,0))),"")</f>
        <v>JPN</v>
      </c>
      <c r="S1754" s="32" t="str">
        <f>IF($B1754="","",RIGHT($G1754*1000+100+COUNTIF($G$2:$G1754,$G1754),9))</f>
        <v>031209101</v>
      </c>
    </row>
    <row r="1755" spans="1:19" ht="18" customHeight="1" x14ac:dyDescent="0.55000000000000004">
      <c r="A1755" t="s">
        <v>927</v>
      </c>
      <c r="B1755">
        <v>1754</v>
      </c>
      <c r="C1755" t="s">
        <v>7906</v>
      </c>
      <c r="D1755" t="s">
        <v>7907</v>
      </c>
      <c r="E1755">
        <v>2</v>
      </c>
      <c r="F1755" t="s">
        <v>177</v>
      </c>
      <c r="G1755">
        <v>20030620</v>
      </c>
      <c r="H1755" t="s">
        <v>7908</v>
      </c>
      <c r="I1755" t="s">
        <v>1222</v>
      </c>
      <c r="J1755" t="s">
        <v>1183</v>
      </c>
      <c r="K1755" t="s">
        <v>72</v>
      </c>
      <c r="M1755" s="32">
        <f>IFERROR(IF($B1755="","",INDEX(所属情報!$E:$E,MATCH($A1755,所属情報!$A:$A,0))),"")</f>
        <v>491082</v>
      </c>
      <c r="N1755" s="175" t="str">
        <f t="shared" si="81"/>
        <v>田中　修平 (2)</v>
      </c>
      <c r="O1755" s="32" t="str">
        <f t="shared" si="82"/>
        <v>ﾀﾅｶ ｼｭｳﾍｲ</v>
      </c>
      <c r="P1755" s="175" t="str">
        <f t="shared" si="83"/>
        <v>TANAKA Shuhei (03)</v>
      </c>
      <c r="Q1755" s="175" t="str">
        <f>IFERROR(IF($F1755="","",INDEX(リスト!$AL:$AL,MATCH($F1755,リスト!$AK:$AK,0))),"")</f>
        <v>28</v>
      </c>
      <c r="R1755" s="32" t="str">
        <f>IFERROR(IF($K1755="","",INDEX(リスト!$AO:$AO,MATCH($K1755,リスト!$AN:$AN,0))),"")</f>
        <v>JPN</v>
      </c>
      <c r="S1755" s="32" t="str">
        <f>IF($B1755="","",RIGHT($G1755*1000+100+COUNTIF($G$2:$G1755,$G1755),9))</f>
        <v>030620102</v>
      </c>
    </row>
    <row r="1756" spans="1:19" ht="18" customHeight="1" x14ac:dyDescent="0.55000000000000004">
      <c r="A1756" t="s">
        <v>927</v>
      </c>
      <c r="B1756">
        <v>1755</v>
      </c>
      <c r="C1756" t="s">
        <v>7909</v>
      </c>
      <c r="D1756" t="s">
        <v>7910</v>
      </c>
      <c r="E1756">
        <v>2</v>
      </c>
      <c r="F1756" t="s">
        <v>177</v>
      </c>
      <c r="G1756">
        <v>20030329</v>
      </c>
      <c r="H1756" t="s">
        <v>7911</v>
      </c>
      <c r="I1756" t="s">
        <v>1475</v>
      </c>
      <c r="J1756" t="s">
        <v>1921</v>
      </c>
      <c r="K1756" t="s">
        <v>72</v>
      </c>
      <c r="M1756" s="32">
        <f>IFERROR(IF($B1756="","",INDEX(所属情報!$E:$E,MATCH($A1756,所属情報!$A:$A,0))),"")</f>
        <v>491082</v>
      </c>
      <c r="N1756" s="175" t="str">
        <f t="shared" si="81"/>
        <v>中井　琉人 (2)</v>
      </c>
      <c r="O1756" s="32" t="str">
        <f t="shared" si="82"/>
        <v>ﾅｶｲ ﾘｭｳﾄ</v>
      </c>
      <c r="P1756" s="175" t="str">
        <f t="shared" si="83"/>
        <v>NAKAI Ryuto (03)</v>
      </c>
      <c r="Q1756" s="175" t="str">
        <f>IFERROR(IF($F1756="","",INDEX(リスト!$AL:$AL,MATCH($F1756,リスト!$AK:$AK,0))),"")</f>
        <v>28</v>
      </c>
      <c r="R1756" s="32" t="str">
        <f>IFERROR(IF($K1756="","",INDEX(リスト!$AO:$AO,MATCH($K1756,リスト!$AN:$AN,0))),"")</f>
        <v>JPN</v>
      </c>
      <c r="S1756" s="32" t="str">
        <f>IF($B1756="","",RIGHT($G1756*1000+100+COUNTIF($G$2:$G1756,$G1756),9))</f>
        <v>030329101</v>
      </c>
    </row>
    <row r="1757" spans="1:19" ht="18" customHeight="1" x14ac:dyDescent="0.55000000000000004">
      <c r="A1757" t="s">
        <v>927</v>
      </c>
      <c r="B1757">
        <v>1756</v>
      </c>
      <c r="C1757" t="s">
        <v>7912</v>
      </c>
      <c r="D1757" t="s">
        <v>7913</v>
      </c>
      <c r="E1757">
        <v>2</v>
      </c>
      <c r="F1757" t="s">
        <v>177</v>
      </c>
      <c r="G1757">
        <v>20031220</v>
      </c>
      <c r="H1757" t="s">
        <v>7914</v>
      </c>
      <c r="I1757" t="s">
        <v>7678</v>
      </c>
      <c r="J1757" t="s">
        <v>2535</v>
      </c>
      <c r="K1757" t="s">
        <v>72</v>
      </c>
      <c r="M1757" s="32">
        <f>IFERROR(IF($B1757="","",INDEX(所属情報!$E:$E,MATCH($A1757,所属情報!$A:$A,0))),"")</f>
        <v>491082</v>
      </c>
      <c r="N1757" s="175" t="str">
        <f t="shared" si="81"/>
        <v>畑　諒太郎 (2)</v>
      </c>
      <c r="O1757" s="32" t="str">
        <f t="shared" si="82"/>
        <v>ﾊﾀ ﾘｮｳﾀﾛｳ</v>
      </c>
      <c r="P1757" s="175" t="str">
        <f t="shared" si="83"/>
        <v>HATA Ryotaro (03)</v>
      </c>
      <c r="Q1757" s="175" t="str">
        <f>IFERROR(IF($F1757="","",INDEX(リスト!$AL:$AL,MATCH($F1757,リスト!$AK:$AK,0))),"")</f>
        <v>28</v>
      </c>
      <c r="R1757" s="32" t="str">
        <f>IFERROR(IF($K1757="","",INDEX(リスト!$AO:$AO,MATCH($K1757,リスト!$AN:$AN,0))),"")</f>
        <v>JPN</v>
      </c>
      <c r="S1757" s="32" t="str">
        <f>IF($B1757="","",RIGHT($G1757*1000+100+COUNTIF($G$2:$G1757,$G1757),9))</f>
        <v>031220102</v>
      </c>
    </row>
    <row r="1758" spans="1:19" ht="18" customHeight="1" x14ac:dyDescent="0.55000000000000004">
      <c r="A1758" t="s">
        <v>927</v>
      </c>
      <c r="B1758">
        <v>1757</v>
      </c>
      <c r="C1758" t="s">
        <v>7915</v>
      </c>
      <c r="D1758" t="s">
        <v>7916</v>
      </c>
      <c r="E1758">
        <v>2</v>
      </c>
      <c r="F1758" t="s">
        <v>177</v>
      </c>
      <c r="G1758">
        <v>20021028</v>
      </c>
      <c r="H1758" t="s">
        <v>7917</v>
      </c>
      <c r="I1758" t="s">
        <v>2693</v>
      </c>
      <c r="J1758" t="s">
        <v>1198</v>
      </c>
      <c r="K1758" t="s">
        <v>72</v>
      </c>
      <c r="M1758" s="32">
        <f>IFERROR(IF($B1758="","",INDEX(所属情報!$E:$E,MATCH($A1758,所属情報!$A:$A,0))),"")</f>
        <v>491082</v>
      </c>
      <c r="N1758" s="175" t="str">
        <f t="shared" si="81"/>
        <v>山中　了 (2)</v>
      </c>
      <c r="O1758" s="32" t="str">
        <f t="shared" si="82"/>
        <v>ﾔﾏﾅｶ ﾘｮｳ</v>
      </c>
      <c r="P1758" s="175" t="str">
        <f t="shared" si="83"/>
        <v>YAMANAKA Ryo (02)</v>
      </c>
      <c r="Q1758" s="175" t="str">
        <f>IFERROR(IF($F1758="","",INDEX(リスト!$AL:$AL,MATCH($F1758,リスト!$AK:$AK,0))),"")</f>
        <v>28</v>
      </c>
      <c r="R1758" s="32" t="str">
        <f>IFERROR(IF($K1758="","",INDEX(リスト!$AO:$AO,MATCH($K1758,リスト!$AN:$AN,0))),"")</f>
        <v>JPN</v>
      </c>
      <c r="S1758" s="32" t="str">
        <f>IF($B1758="","",RIGHT($G1758*1000+100+COUNTIF($G$2:$G1758,$G1758),9))</f>
        <v>021028102</v>
      </c>
    </row>
    <row r="1759" spans="1:19" ht="18" customHeight="1" x14ac:dyDescent="0.55000000000000004">
      <c r="A1759" t="s">
        <v>999</v>
      </c>
      <c r="B1759">
        <v>1758</v>
      </c>
      <c r="C1759" t="s">
        <v>7918</v>
      </c>
      <c r="D1759" t="s">
        <v>7919</v>
      </c>
      <c r="E1759">
        <v>4</v>
      </c>
      <c r="F1759" t="s">
        <v>169</v>
      </c>
      <c r="G1759">
        <v>20010516</v>
      </c>
      <c r="H1759" t="s">
        <v>7920</v>
      </c>
      <c r="I1759" t="s">
        <v>4723</v>
      </c>
      <c r="J1759" t="s">
        <v>2817</v>
      </c>
      <c r="K1759" t="s">
        <v>72</v>
      </c>
      <c r="M1759" s="32">
        <f>IFERROR(IF($B1759="","",INDEX(所属情報!$E:$E,MATCH($A1759,所属情報!$A:$A,0))),"")</f>
        <v>492209</v>
      </c>
      <c r="N1759" s="175" t="str">
        <f t="shared" si="81"/>
        <v>柴田　智広 (4)</v>
      </c>
      <c r="O1759" s="32" t="str">
        <f t="shared" si="82"/>
        <v>ｼﾊﾞﾀ ﾄﾓﾋﾛ</v>
      </c>
      <c r="P1759" s="175" t="str">
        <f t="shared" si="83"/>
        <v>SHIBATA Tomohiro (01)</v>
      </c>
      <c r="Q1759" s="175" t="str">
        <f>IFERROR(IF($F1759="","",INDEX(リスト!$AL:$AL,MATCH($F1759,リスト!$AK:$AK,0))),"")</f>
        <v>26</v>
      </c>
      <c r="R1759" s="32" t="str">
        <f>IFERROR(IF($K1759="","",INDEX(リスト!$AO:$AO,MATCH($K1759,リスト!$AN:$AN,0))),"")</f>
        <v>JPN</v>
      </c>
      <c r="S1759" s="32" t="str">
        <f>IF($B1759="","",RIGHT($G1759*1000+100+COUNTIF($G$2:$G1759,$G1759),9))</f>
        <v>010516102</v>
      </c>
    </row>
    <row r="1760" spans="1:19" ht="18" customHeight="1" x14ac:dyDescent="0.55000000000000004">
      <c r="A1760" t="s">
        <v>999</v>
      </c>
      <c r="B1760">
        <v>1759</v>
      </c>
      <c r="C1760" t="s">
        <v>7921</v>
      </c>
      <c r="D1760" t="s">
        <v>7922</v>
      </c>
      <c r="E1760">
        <v>4</v>
      </c>
      <c r="F1760" t="s">
        <v>177</v>
      </c>
      <c r="G1760">
        <v>20011108</v>
      </c>
      <c r="H1760" t="s">
        <v>7923</v>
      </c>
      <c r="I1760" t="s">
        <v>7924</v>
      </c>
      <c r="J1760" t="s">
        <v>3701</v>
      </c>
      <c r="K1760" t="s">
        <v>72</v>
      </c>
      <c r="M1760" s="32">
        <f>IFERROR(IF($B1760="","",INDEX(所属情報!$E:$E,MATCH($A1760,所属情報!$A:$A,0))),"")</f>
        <v>492209</v>
      </c>
      <c r="N1760" s="175" t="str">
        <f t="shared" si="81"/>
        <v>柿渕　幸哉 (4)</v>
      </c>
      <c r="O1760" s="32" t="str">
        <f t="shared" si="82"/>
        <v>ｶｷﾌﾞﾁ ﾕｷﾔ</v>
      </c>
      <c r="P1760" s="175" t="str">
        <f t="shared" si="83"/>
        <v>KAKIBUCHI Yukiya (01)</v>
      </c>
      <c r="Q1760" s="175" t="str">
        <f>IFERROR(IF($F1760="","",INDEX(リスト!$AL:$AL,MATCH($F1760,リスト!$AK:$AK,0))),"")</f>
        <v>28</v>
      </c>
      <c r="R1760" s="32" t="str">
        <f>IFERROR(IF($K1760="","",INDEX(リスト!$AO:$AO,MATCH($K1760,リスト!$AN:$AN,0))),"")</f>
        <v>JPN</v>
      </c>
      <c r="S1760" s="32" t="str">
        <f>IF($B1760="","",RIGHT($G1760*1000+100+COUNTIF($G$2:$G1760,$G1760),9))</f>
        <v>011108104</v>
      </c>
    </row>
    <row r="1761" spans="1:19" ht="18" customHeight="1" x14ac:dyDescent="0.55000000000000004">
      <c r="A1761" t="s">
        <v>999</v>
      </c>
      <c r="B1761">
        <v>1760</v>
      </c>
      <c r="C1761" t="s">
        <v>7925</v>
      </c>
      <c r="D1761" t="s">
        <v>7926</v>
      </c>
      <c r="E1761">
        <v>4</v>
      </c>
      <c r="F1761" t="s">
        <v>173</v>
      </c>
      <c r="G1761">
        <v>20020118</v>
      </c>
      <c r="H1761" t="s">
        <v>7927</v>
      </c>
      <c r="I1761" t="s">
        <v>2793</v>
      </c>
      <c r="J1761" t="s">
        <v>5962</v>
      </c>
      <c r="K1761" t="s">
        <v>72</v>
      </c>
      <c r="M1761" s="32">
        <f>IFERROR(IF($B1761="","",INDEX(所属情報!$E:$E,MATCH($A1761,所属情報!$A:$A,0))),"")</f>
        <v>492209</v>
      </c>
      <c r="N1761" s="175" t="str">
        <f t="shared" si="81"/>
        <v>大森　駿之介 (4)</v>
      </c>
      <c r="O1761" s="32" t="str">
        <f t="shared" si="82"/>
        <v>ｵｵﾓﾘ ｼｭﾝﾉｽｹ</v>
      </c>
      <c r="P1761" s="175" t="str">
        <f t="shared" si="83"/>
        <v>OMORI Shunnosuke (02)</v>
      </c>
      <c r="Q1761" s="175" t="str">
        <f>IFERROR(IF($F1761="","",INDEX(リスト!$AL:$AL,MATCH($F1761,リスト!$AK:$AK,0))),"")</f>
        <v>27</v>
      </c>
      <c r="R1761" s="32" t="str">
        <f>IFERROR(IF($K1761="","",INDEX(リスト!$AO:$AO,MATCH($K1761,リスト!$AN:$AN,0))),"")</f>
        <v>JPN</v>
      </c>
      <c r="S1761" s="32" t="str">
        <f>IF($B1761="","",RIGHT($G1761*1000+100+COUNTIF($G$2:$G1761,$G1761),9))</f>
        <v>020118102</v>
      </c>
    </row>
    <row r="1762" spans="1:19" ht="18" customHeight="1" x14ac:dyDescent="0.55000000000000004">
      <c r="A1762" t="s">
        <v>999</v>
      </c>
      <c r="B1762">
        <v>1761</v>
      </c>
      <c r="C1762" t="s">
        <v>7928</v>
      </c>
      <c r="D1762" t="s">
        <v>7929</v>
      </c>
      <c r="E1762">
        <v>4</v>
      </c>
      <c r="F1762" t="s">
        <v>173</v>
      </c>
      <c r="G1762">
        <v>20010606</v>
      </c>
      <c r="H1762" t="s">
        <v>7930</v>
      </c>
      <c r="I1762" t="s">
        <v>3426</v>
      </c>
      <c r="J1762" t="s">
        <v>7931</v>
      </c>
      <c r="K1762" t="s">
        <v>72</v>
      </c>
      <c r="M1762" s="32">
        <f>IFERROR(IF($B1762="","",INDEX(所属情報!$E:$E,MATCH($A1762,所属情報!$A:$A,0))),"")</f>
        <v>492209</v>
      </c>
      <c r="N1762" s="175" t="str">
        <f t="shared" si="81"/>
        <v>濱口　征和 (4)</v>
      </c>
      <c r="O1762" s="32" t="str">
        <f t="shared" si="82"/>
        <v>ﾊﾏｸﾞﾁ ｾｲﾜ</v>
      </c>
      <c r="P1762" s="175" t="str">
        <f t="shared" si="83"/>
        <v>HAMAGUCHI Seiwa (01)</v>
      </c>
      <c r="Q1762" s="175" t="str">
        <f>IFERROR(IF($F1762="","",INDEX(リスト!$AL:$AL,MATCH($F1762,リスト!$AK:$AK,0))),"")</f>
        <v>27</v>
      </c>
      <c r="R1762" s="32" t="str">
        <f>IFERROR(IF($K1762="","",INDEX(リスト!$AO:$AO,MATCH($K1762,リスト!$AN:$AN,0))),"")</f>
        <v>JPN</v>
      </c>
      <c r="S1762" s="32" t="str">
        <f>IF($B1762="","",RIGHT($G1762*1000+100+COUNTIF($G$2:$G1762,$G1762),9))</f>
        <v>010606104</v>
      </c>
    </row>
    <row r="1763" spans="1:19" ht="18" customHeight="1" x14ac:dyDescent="0.55000000000000004">
      <c r="A1763" t="s">
        <v>999</v>
      </c>
      <c r="B1763">
        <v>1762</v>
      </c>
      <c r="C1763" t="s">
        <v>7932</v>
      </c>
      <c r="D1763" t="s">
        <v>7933</v>
      </c>
      <c r="E1763">
        <v>3</v>
      </c>
      <c r="F1763" t="s">
        <v>197</v>
      </c>
      <c r="G1763">
        <v>20021002</v>
      </c>
      <c r="H1763" t="s">
        <v>7934</v>
      </c>
      <c r="I1763" t="s">
        <v>1237</v>
      </c>
      <c r="J1763" t="s">
        <v>6202</v>
      </c>
      <c r="K1763" t="s">
        <v>72</v>
      </c>
      <c r="M1763" s="32">
        <f>IFERROR(IF($B1763="","",INDEX(所属情報!$E:$E,MATCH($A1763,所属情報!$A:$A,0))),"")</f>
        <v>492209</v>
      </c>
      <c r="N1763" s="175" t="str">
        <f t="shared" si="81"/>
        <v>小林　那緒 (3)</v>
      </c>
      <c r="O1763" s="32" t="str">
        <f t="shared" si="82"/>
        <v>ｺﾊﾞﾔｼ ﾅｵ</v>
      </c>
      <c r="P1763" s="175" t="str">
        <f t="shared" si="83"/>
        <v>KOBAYASHI Nao (02)</v>
      </c>
      <c r="Q1763" s="175" t="str">
        <f>IFERROR(IF($F1763="","",INDEX(リスト!$AL:$AL,MATCH($F1763,リスト!$AK:$AK,0))),"")</f>
        <v>33</v>
      </c>
      <c r="R1763" s="32" t="str">
        <f>IFERROR(IF($K1763="","",INDEX(リスト!$AO:$AO,MATCH($K1763,リスト!$AN:$AN,0))),"")</f>
        <v>JPN</v>
      </c>
      <c r="S1763" s="32" t="str">
        <f>IF($B1763="","",RIGHT($G1763*1000+100+COUNTIF($G$2:$G1763,$G1763),9))</f>
        <v>021002105</v>
      </c>
    </row>
    <row r="1764" spans="1:19" ht="18" customHeight="1" x14ac:dyDescent="0.55000000000000004">
      <c r="A1764" t="s">
        <v>999</v>
      </c>
      <c r="B1764">
        <v>1763</v>
      </c>
      <c r="C1764" t="s">
        <v>7935</v>
      </c>
      <c r="D1764" t="s">
        <v>7936</v>
      </c>
      <c r="E1764">
        <v>3</v>
      </c>
      <c r="F1764" t="s">
        <v>177</v>
      </c>
      <c r="G1764">
        <v>20020927</v>
      </c>
      <c r="H1764" t="s">
        <v>7937</v>
      </c>
      <c r="I1764" t="s">
        <v>1216</v>
      </c>
      <c r="J1764" t="s">
        <v>1955</v>
      </c>
      <c r="K1764" t="s">
        <v>72</v>
      </c>
      <c r="M1764" s="32">
        <f>IFERROR(IF($B1764="","",INDEX(所属情報!$E:$E,MATCH($A1764,所属情報!$A:$A,0))),"")</f>
        <v>492209</v>
      </c>
      <c r="N1764" s="175" t="str">
        <f t="shared" si="81"/>
        <v>岡田　聖大 (3)</v>
      </c>
      <c r="O1764" s="32" t="str">
        <f t="shared" si="82"/>
        <v>ｵｶﾀﾞ ﾏﾅﾄ</v>
      </c>
      <c r="P1764" s="175" t="str">
        <f t="shared" si="83"/>
        <v>OKADA Manato (02)</v>
      </c>
      <c r="Q1764" s="175" t="str">
        <f>IFERROR(IF($F1764="","",INDEX(リスト!$AL:$AL,MATCH($F1764,リスト!$AK:$AK,0))),"")</f>
        <v>28</v>
      </c>
      <c r="R1764" s="32" t="str">
        <f>IFERROR(IF($K1764="","",INDEX(リスト!$AO:$AO,MATCH($K1764,リスト!$AN:$AN,0))),"")</f>
        <v>JPN</v>
      </c>
      <c r="S1764" s="32" t="str">
        <f>IF($B1764="","",RIGHT($G1764*1000+100+COUNTIF($G$2:$G1764,$G1764),9))</f>
        <v>020927104</v>
      </c>
    </row>
    <row r="1765" spans="1:19" ht="18" customHeight="1" x14ac:dyDescent="0.55000000000000004">
      <c r="A1765" t="s">
        <v>999</v>
      </c>
      <c r="B1765">
        <v>1764</v>
      </c>
      <c r="C1765" t="s">
        <v>7938</v>
      </c>
      <c r="D1765" t="s">
        <v>7939</v>
      </c>
      <c r="E1765">
        <v>3</v>
      </c>
      <c r="F1765" t="s">
        <v>177</v>
      </c>
      <c r="G1765">
        <v>20020616</v>
      </c>
      <c r="H1765" t="s">
        <v>7940</v>
      </c>
      <c r="I1765" t="s">
        <v>7941</v>
      </c>
      <c r="J1765" t="s">
        <v>7942</v>
      </c>
      <c r="K1765" t="s">
        <v>72</v>
      </c>
      <c r="M1765" s="32">
        <f>IFERROR(IF($B1765="","",INDEX(所属情報!$E:$E,MATCH($A1765,所属情報!$A:$A,0))),"")</f>
        <v>492209</v>
      </c>
      <c r="N1765" s="175" t="str">
        <f t="shared" si="81"/>
        <v>治田　尚太朗 (3)</v>
      </c>
      <c r="O1765" s="32" t="str">
        <f t="shared" si="82"/>
        <v>ｼﾞﾀﾞ ﾅｵﾀﾛｳ</v>
      </c>
      <c r="P1765" s="175" t="str">
        <f t="shared" si="83"/>
        <v>JIDA Naotaro (02)</v>
      </c>
      <c r="Q1765" s="175" t="str">
        <f>IFERROR(IF($F1765="","",INDEX(リスト!$AL:$AL,MATCH($F1765,リスト!$AK:$AK,0))),"")</f>
        <v>28</v>
      </c>
      <c r="R1765" s="32" t="str">
        <f>IFERROR(IF($K1765="","",INDEX(リスト!$AO:$AO,MATCH($K1765,リスト!$AN:$AN,0))),"")</f>
        <v>JPN</v>
      </c>
      <c r="S1765" s="32" t="str">
        <f>IF($B1765="","",RIGHT($G1765*1000+100+COUNTIF($G$2:$G1765,$G1765),9))</f>
        <v>020616102</v>
      </c>
    </row>
    <row r="1766" spans="1:19" ht="18" customHeight="1" x14ac:dyDescent="0.55000000000000004">
      <c r="A1766" t="s">
        <v>999</v>
      </c>
      <c r="B1766">
        <v>1765</v>
      </c>
      <c r="C1766" t="s">
        <v>7943</v>
      </c>
      <c r="D1766" t="s">
        <v>7944</v>
      </c>
      <c r="E1766">
        <v>3</v>
      </c>
      <c r="F1766" t="s">
        <v>177</v>
      </c>
      <c r="G1766">
        <v>20020722</v>
      </c>
      <c r="H1766" t="s">
        <v>7945</v>
      </c>
      <c r="I1766" t="s">
        <v>7946</v>
      </c>
      <c r="J1766" t="s">
        <v>1549</v>
      </c>
      <c r="K1766" t="s">
        <v>72</v>
      </c>
      <c r="M1766" s="32">
        <f>IFERROR(IF($B1766="","",INDEX(所属情報!$E:$E,MATCH($A1766,所属情報!$A:$A,0))),"")</f>
        <v>492209</v>
      </c>
      <c r="N1766" s="175" t="str">
        <f t="shared" si="81"/>
        <v>篠崎　空 (3)</v>
      </c>
      <c r="O1766" s="32" t="str">
        <f t="shared" si="82"/>
        <v>ｼﾉｻﾞｷ ｿﾗ</v>
      </c>
      <c r="P1766" s="175" t="str">
        <f t="shared" si="83"/>
        <v>SHINOZAKI Sora (02)</v>
      </c>
      <c r="Q1766" s="175" t="str">
        <f>IFERROR(IF($F1766="","",INDEX(リスト!$AL:$AL,MATCH($F1766,リスト!$AK:$AK,0))),"")</f>
        <v>28</v>
      </c>
      <c r="R1766" s="32" t="str">
        <f>IFERROR(IF($K1766="","",INDEX(リスト!$AO:$AO,MATCH($K1766,リスト!$AN:$AN,0))),"")</f>
        <v>JPN</v>
      </c>
      <c r="S1766" s="32" t="str">
        <f>IF($B1766="","",RIGHT($G1766*1000+100+COUNTIF($G$2:$G1766,$G1766),9))</f>
        <v>020722104</v>
      </c>
    </row>
    <row r="1767" spans="1:19" ht="18" customHeight="1" x14ac:dyDescent="0.55000000000000004">
      <c r="A1767" t="s">
        <v>999</v>
      </c>
      <c r="B1767">
        <v>1766</v>
      </c>
      <c r="C1767" t="s">
        <v>7947</v>
      </c>
      <c r="D1767" t="s">
        <v>7948</v>
      </c>
      <c r="E1767">
        <v>2</v>
      </c>
      <c r="F1767" t="s">
        <v>173</v>
      </c>
      <c r="G1767">
        <v>20030918</v>
      </c>
      <c r="H1767" t="s">
        <v>7949</v>
      </c>
      <c r="I1767" t="s">
        <v>2346</v>
      </c>
      <c r="J1767" t="s">
        <v>1549</v>
      </c>
      <c r="K1767" t="s">
        <v>72</v>
      </c>
      <c r="M1767" s="32">
        <f>IFERROR(IF($B1767="","",INDEX(所属情報!$E:$E,MATCH($A1767,所属情報!$A:$A,0))),"")</f>
        <v>492209</v>
      </c>
      <c r="N1767" s="175" t="str">
        <f t="shared" si="81"/>
        <v>後藤　蒼空 (2)</v>
      </c>
      <c r="O1767" s="32" t="str">
        <f t="shared" si="82"/>
        <v>ｺﾞﾄｳ ｿﾗ</v>
      </c>
      <c r="P1767" s="175" t="str">
        <f t="shared" si="83"/>
        <v>GOTO Sora (03)</v>
      </c>
      <c r="Q1767" s="175" t="str">
        <f>IFERROR(IF($F1767="","",INDEX(リスト!$AL:$AL,MATCH($F1767,リスト!$AK:$AK,0))),"")</f>
        <v>27</v>
      </c>
      <c r="R1767" s="32" t="str">
        <f>IFERROR(IF($K1767="","",INDEX(リスト!$AO:$AO,MATCH($K1767,リスト!$AN:$AN,0))),"")</f>
        <v>JPN</v>
      </c>
      <c r="S1767" s="32" t="str">
        <f>IF($B1767="","",RIGHT($G1767*1000+100+COUNTIF($G$2:$G1767,$G1767),9))</f>
        <v>030918102</v>
      </c>
    </row>
    <row r="1768" spans="1:19" ht="18" customHeight="1" x14ac:dyDescent="0.55000000000000004">
      <c r="A1768" t="s">
        <v>999</v>
      </c>
      <c r="B1768">
        <v>1767</v>
      </c>
      <c r="C1768" t="s">
        <v>7950</v>
      </c>
      <c r="D1768" t="s">
        <v>7951</v>
      </c>
      <c r="E1768">
        <v>3</v>
      </c>
      <c r="F1768" t="s">
        <v>169</v>
      </c>
      <c r="G1768">
        <v>20020920</v>
      </c>
      <c r="H1768" t="s">
        <v>7952</v>
      </c>
      <c r="I1768" t="s">
        <v>7953</v>
      </c>
      <c r="J1768" t="s">
        <v>1395</v>
      </c>
      <c r="K1768" t="s">
        <v>72</v>
      </c>
      <c r="M1768" s="32">
        <f>IFERROR(IF($B1768="","",INDEX(所属情報!$E:$E,MATCH($A1768,所属情報!$A:$A,0))),"")</f>
        <v>492209</v>
      </c>
      <c r="N1768" s="175" t="str">
        <f t="shared" si="81"/>
        <v>下田　悠誠 (3)</v>
      </c>
      <c r="O1768" s="32" t="str">
        <f t="shared" si="82"/>
        <v>ｼﾓﾀﾞ ﾕｳｾｲ</v>
      </c>
      <c r="P1768" s="175" t="str">
        <f t="shared" si="83"/>
        <v>SHIMODA Yusei (02)</v>
      </c>
      <c r="Q1768" s="175" t="str">
        <f>IFERROR(IF($F1768="","",INDEX(リスト!$AL:$AL,MATCH($F1768,リスト!$AK:$AK,0))),"")</f>
        <v>26</v>
      </c>
      <c r="R1768" s="32" t="str">
        <f>IFERROR(IF($K1768="","",INDEX(リスト!$AO:$AO,MATCH($K1768,リスト!$AN:$AN,0))),"")</f>
        <v>JPN</v>
      </c>
      <c r="S1768" s="32" t="str">
        <f>IF($B1768="","",RIGHT($G1768*1000+100+COUNTIF($G$2:$G1768,$G1768),9))</f>
        <v>020920103</v>
      </c>
    </row>
    <row r="1769" spans="1:19" ht="18" customHeight="1" x14ac:dyDescent="0.55000000000000004">
      <c r="A1769" t="s">
        <v>999</v>
      </c>
      <c r="B1769">
        <v>1768</v>
      </c>
      <c r="C1769" t="s">
        <v>7954</v>
      </c>
      <c r="D1769" t="s">
        <v>7955</v>
      </c>
      <c r="E1769">
        <v>2</v>
      </c>
      <c r="F1769" t="s">
        <v>173</v>
      </c>
      <c r="G1769">
        <v>20030413</v>
      </c>
      <c r="H1769" t="s">
        <v>7956</v>
      </c>
      <c r="I1769" t="s">
        <v>7957</v>
      </c>
      <c r="J1769" t="s">
        <v>5873</v>
      </c>
      <c r="K1769" t="s">
        <v>72</v>
      </c>
      <c r="M1769" s="32">
        <f>IFERROR(IF($B1769="","",INDEX(所属情報!$E:$E,MATCH($A1769,所属情報!$A:$A,0))),"")</f>
        <v>492209</v>
      </c>
      <c r="N1769" s="175" t="str">
        <f t="shared" si="81"/>
        <v>緒方　将人 (2)</v>
      </c>
      <c r="O1769" s="32" t="str">
        <f t="shared" si="82"/>
        <v>ｵｶﾞﾀ ﾏｻﾄ</v>
      </c>
      <c r="P1769" s="175" t="str">
        <f t="shared" si="83"/>
        <v>OGATA Masato (03)</v>
      </c>
      <c r="Q1769" s="175" t="str">
        <f>IFERROR(IF($F1769="","",INDEX(リスト!$AL:$AL,MATCH($F1769,リスト!$AK:$AK,0))),"")</f>
        <v>27</v>
      </c>
      <c r="R1769" s="32" t="str">
        <f>IFERROR(IF($K1769="","",INDEX(リスト!$AO:$AO,MATCH($K1769,リスト!$AN:$AN,0))),"")</f>
        <v>JPN</v>
      </c>
      <c r="S1769" s="32" t="str">
        <f>IF($B1769="","",RIGHT($G1769*1000+100+COUNTIF($G$2:$G1769,$G1769),9))</f>
        <v>030413101</v>
      </c>
    </row>
    <row r="1770" spans="1:19" ht="18" customHeight="1" x14ac:dyDescent="0.55000000000000004">
      <c r="A1770" t="s">
        <v>999</v>
      </c>
      <c r="B1770">
        <v>1769</v>
      </c>
      <c r="C1770" t="s">
        <v>7958</v>
      </c>
      <c r="D1770" t="s">
        <v>7959</v>
      </c>
      <c r="E1770">
        <v>2</v>
      </c>
      <c r="F1770" t="s">
        <v>173</v>
      </c>
      <c r="G1770">
        <v>20030520</v>
      </c>
      <c r="H1770" t="s">
        <v>7960</v>
      </c>
      <c r="I1770" t="s">
        <v>2058</v>
      </c>
      <c r="J1770" t="s">
        <v>7961</v>
      </c>
      <c r="K1770" t="s">
        <v>72</v>
      </c>
      <c r="M1770" s="32">
        <f>IFERROR(IF($B1770="","",INDEX(所属情報!$E:$E,MATCH($A1770,所属情報!$A:$A,0))),"")</f>
        <v>492209</v>
      </c>
      <c r="N1770" s="175" t="str">
        <f t="shared" si="81"/>
        <v>山口　是秀 (2)</v>
      </c>
      <c r="O1770" s="32" t="str">
        <f t="shared" si="82"/>
        <v>ﾔﾏｸﾞﾁ ｺﾚﾋﾃﾞ</v>
      </c>
      <c r="P1770" s="175" t="str">
        <f t="shared" si="83"/>
        <v>YAMAGUCHI Korehide (03)</v>
      </c>
      <c r="Q1770" s="175" t="str">
        <f>IFERROR(IF($F1770="","",INDEX(リスト!$AL:$AL,MATCH($F1770,リスト!$AK:$AK,0))),"")</f>
        <v>27</v>
      </c>
      <c r="R1770" s="32" t="str">
        <f>IFERROR(IF($K1770="","",INDEX(リスト!$AO:$AO,MATCH($K1770,リスト!$AN:$AN,0))),"")</f>
        <v>JPN</v>
      </c>
      <c r="S1770" s="32" t="str">
        <f>IF($B1770="","",RIGHT($G1770*1000+100+COUNTIF($G$2:$G1770,$G1770),9))</f>
        <v>030520104</v>
      </c>
    </row>
    <row r="1771" spans="1:19" ht="18" customHeight="1" x14ac:dyDescent="0.55000000000000004">
      <c r="A1771" t="s">
        <v>999</v>
      </c>
      <c r="B1771">
        <v>1770</v>
      </c>
      <c r="C1771" t="s">
        <v>7962</v>
      </c>
      <c r="D1771" t="s">
        <v>7963</v>
      </c>
      <c r="E1771">
        <v>3</v>
      </c>
      <c r="F1771" t="s">
        <v>209</v>
      </c>
      <c r="G1771">
        <v>20020802</v>
      </c>
      <c r="H1771" t="s">
        <v>7964</v>
      </c>
      <c r="I1771" t="s">
        <v>7965</v>
      </c>
      <c r="J1771" t="s">
        <v>5873</v>
      </c>
      <c r="K1771" t="s">
        <v>72</v>
      </c>
      <c r="M1771" s="32">
        <f>IFERROR(IF($B1771="","",INDEX(所属情報!$E:$E,MATCH($A1771,所属情報!$A:$A,0))),"")</f>
        <v>492209</v>
      </c>
      <c r="N1771" s="175" t="str">
        <f t="shared" si="81"/>
        <v>溝内　将人 (3)</v>
      </c>
      <c r="O1771" s="32" t="str">
        <f t="shared" si="82"/>
        <v>ﾐｿﾞｳﾁ ﾏｻﾄ</v>
      </c>
      <c r="P1771" s="175" t="str">
        <f t="shared" si="83"/>
        <v>MIZOUCHI Masato (02)</v>
      </c>
      <c r="Q1771" s="175" t="str">
        <f>IFERROR(IF($F1771="","",INDEX(リスト!$AL:$AL,MATCH($F1771,リスト!$AK:$AK,0))),"")</f>
        <v>36</v>
      </c>
      <c r="R1771" s="32" t="str">
        <f>IFERROR(IF($K1771="","",INDEX(リスト!$AO:$AO,MATCH($K1771,リスト!$AN:$AN,0))),"")</f>
        <v>JPN</v>
      </c>
      <c r="S1771" s="32" t="str">
        <f>IF($B1771="","",RIGHT($G1771*1000+100+COUNTIF($G$2:$G1771,$G1771),9))</f>
        <v>020802101</v>
      </c>
    </row>
    <row r="1772" spans="1:19" ht="18" customHeight="1" x14ac:dyDescent="0.55000000000000004">
      <c r="A1772" t="s">
        <v>999</v>
      </c>
      <c r="B1772">
        <v>1771</v>
      </c>
      <c r="C1772" t="s">
        <v>7966</v>
      </c>
      <c r="D1772" t="s">
        <v>7967</v>
      </c>
      <c r="E1772">
        <v>2</v>
      </c>
      <c r="F1772" t="s">
        <v>181</v>
      </c>
      <c r="G1772">
        <v>20031105</v>
      </c>
      <c r="H1772" t="s">
        <v>7968</v>
      </c>
      <c r="I1772" t="s">
        <v>1222</v>
      </c>
      <c r="J1772" t="s">
        <v>7969</v>
      </c>
      <c r="K1772" t="s">
        <v>72</v>
      </c>
      <c r="M1772" s="32">
        <f>IFERROR(IF($B1772="","",INDEX(所属情報!$E:$E,MATCH($A1772,所属情報!$A:$A,0))),"")</f>
        <v>492209</v>
      </c>
      <c r="N1772" s="175" t="str">
        <f t="shared" si="81"/>
        <v>田中　昇一 (2)</v>
      </c>
      <c r="O1772" s="32" t="str">
        <f t="shared" si="82"/>
        <v>ﾀﾅｶ ｼｮｳｲﾁ</v>
      </c>
      <c r="P1772" s="175" t="str">
        <f t="shared" si="83"/>
        <v>TANAKA Shoichi (03)</v>
      </c>
      <c r="Q1772" s="175" t="str">
        <f>IFERROR(IF($F1772="","",INDEX(リスト!$AL:$AL,MATCH($F1772,リスト!$AK:$AK,0))),"")</f>
        <v>29</v>
      </c>
      <c r="R1772" s="32" t="str">
        <f>IFERROR(IF($K1772="","",INDEX(リスト!$AO:$AO,MATCH($K1772,リスト!$AN:$AN,0))),"")</f>
        <v>JPN</v>
      </c>
      <c r="S1772" s="32" t="str">
        <f>IF($B1772="","",RIGHT($G1772*1000+100+COUNTIF($G$2:$G1772,$G1772),9))</f>
        <v>031105104</v>
      </c>
    </row>
    <row r="1773" spans="1:19" ht="18" customHeight="1" x14ac:dyDescent="0.55000000000000004">
      <c r="A1773" t="s">
        <v>999</v>
      </c>
      <c r="B1773">
        <v>1772</v>
      </c>
      <c r="C1773" t="s">
        <v>7970</v>
      </c>
      <c r="D1773" t="s">
        <v>7971</v>
      </c>
      <c r="E1773">
        <v>2</v>
      </c>
      <c r="F1773" t="s">
        <v>173</v>
      </c>
      <c r="G1773">
        <v>20030603</v>
      </c>
      <c r="H1773" t="s">
        <v>7972</v>
      </c>
      <c r="I1773" t="s">
        <v>2927</v>
      </c>
      <c r="J1773" t="s">
        <v>1926</v>
      </c>
      <c r="K1773" t="s">
        <v>72</v>
      </c>
      <c r="M1773" s="32">
        <f>IFERROR(IF($B1773="","",INDEX(所属情報!$E:$E,MATCH($A1773,所属情報!$A:$A,0))),"")</f>
        <v>492209</v>
      </c>
      <c r="N1773" s="175" t="str">
        <f t="shared" si="81"/>
        <v>木下　翔哉 (2)</v>
      </c>
      <c r="O1773" s="32" t="str">
        <f t="shared" si="82"/>
        <v>ｷﾉｼﾀ ﾕｳﾔ</v>
      </c>
      <c r="P1773" s="175" t="str">
        <f t="shared" si="83"/>
        <v>KINOSHITA Yuya (03)</v>
      </c>
      <c r="Q1773" s="175" t="str">
        <f>IFERROR(IF($F1773="","",INDEX(リスト!$AL:$AL,MATCH($F1773,リスト!$AK:$AK,0))),"")</f>
        <v>27</v>
      </c>
      <c r="R1773" s="32" t="str">
        <f>IFERROR(IF($K1773="","",INDEX(リスト!$AO:$AO,MATCH($K1773,リスト!$AN:$AN,0))),"")</f>
        <v>JPN</v>
      </c>
      <c r="S1773" s="32" t="str">
        <f>IF($B1773="","",RIGHT($G1773*1000+100+COUNTIF($G$2:$G1773,$G1773),9))</f>
        <v>030603102</v>
      </c>
    </row>
    <row r="1774" spans="1:19" ht="18" customHeight="1" x14ac:dyDescent="0.55000000000000004">
      <c r="A1774" t="s">
        <v>999</v>
      </c>
      <c r="B1774">
        <v>1773</v>
      </c>
      <c r="C1774" t="s">
        <v>7973</v>
      </c>
      <c r="D1774" t="s">
        <v>7974</v>
      </c>
      <c r="E1774">
        <v>2</v>
      </c>
      <c r="F1774" t="s">
        <v>173</v>
      </c>
      <c r="G1774">
        <v>20030812</v>
      </c>
      <c r="H1774" t="s">
        <v>7975</v>
      </c>
      <c r="I1774" t="s">
        <v>1252</v>
      </c>
      <c r="J1774" t="s">
        <v>2424</v>
      </c>
      <c r="K1774" t="s">
        <v>72</v>
      </c>
      <c r="M1774" s="32">
        <f>IFERROR(IF($B1774="","",INDEX(所属情報!$E:$E,MATCH($A1774,所属情報!$A:$A,0))),"")</f>
        <v>492209</v>
      </c>
      <c r="N1774" s="175" t="str">
        <f t="shared" si="81"/>
        <v>齋藤　圭人 (2)</v>
      </c>
      <c r="O1774" s="32" t="str">
        <f t="shared" si="82"/>
        <v>ｻｲﾄｳ ｹｲﾄ</v>
      </c>
      <c r="P1774" s="175" t="str">
        <f t="shared" si="83"/>
        <v>SAITO Keito (03)</v>
      </c>
      <c r="Q1774" s="175" t="str">
        <f>IFERROR(IF($F1774="","",INDEX(リスト!$AL:$AL,MATCH($F1774,リスト!$AK:$AK,0))),"")</f>
        <v>27</v>
      </c>
      <c r="R1774" s="32" t="str">
        <f>IFERROR(IF($K1774="","",INDEX(リスト!$AO:$AO,MATCH($K1774,リスト!$AN:$AN,0))),"")</f>
        <v>JPN</v>
      </c>
      <c r="S1774" s="32" t="str">
        <f>IF($B1774="","",RIGHT($G1774*1000+100+COUNTIF($G$2:$G1774,$G1774),9))</f>
        <v>030812101</v>
      </c>
    </row>
    <row r="1775" spans="1:19" ht="18" customHeight="1" x14ac:dyDescent="0.55000000000000004">
      <c r="A1775" t="s">
        <v>999</v>
      </c>
      <c r="B1775">
        <v>1774</v>
      </c>
      <c r="C1775" t="s">
        <v>7976</v>
      </c>
      <c r="D1775" t="s">
        <v>7977</v>
      </c>
      <c r="E1775">
        <v>2</v>
      </c>
      <c r="F1775" t="s">
        <v>185</v>
      </c>
      <c r="G1775">
        <v>20030103</v>
      </c>
      <c r="H1775" t="s">
        <v>7978</v>
      </c>
      <c r="I1775" t="s">
        <v>3720</v>
      </c>
      <c r="J1775" t="s">
        <v>7979</v>
      </c>
      <c r="K1775" t="s">
        <v>72</v>
      </c>
      <c r="M1775" s="32">
        <f>IFERROR(IF($B1775="","",INDEX(所属情報!$E:$E,MATCH($A1775,所属情報!$A:$A,0))),"")</f>
        <v>492209</v>
      </c>
      <c r="N1775" s="175" t="str">
        <f t="shared" si="81"/>
        <v>富田　耕一 (2)</v>
      </c>
      <c r="O1775" s="32" t="str">
        <f t="shared" si="82"/>
        <v>ﾄﾐﾀ ｺｳｲﾁ</v>
      </c>
      <c r="P1775" s="175" t="str">
        <f t="shared" si="83"/>
        <v>TOMITA Koichi (03)</v>
      </c>
      <c r="Q1775" s="175" t="str">
        <f>IFERROR(IF($F1775="","",INDEX(リスト!$AL:$AL,MATCH($F1775,リスト!$AK:$AK,0))),"")</f>
        <v>30</v>
      </c>
      <c r="R1775" s="32" t="str">
        <f>IFERROR(IF($K1775="","",INDEX(リスト!$AO:$AO,MATCH($K1775,リスト!$AN:$AN,0))),"")</f>
        <v>JPN</v>
      </c>
      <c r="S1775" s="32" t="str">
        <f>IF($B1775="","",RIGHT($G1775*1000+100+COUNTIF($G$2:$G1775,$G1775),9))</f>
        <v>030103101</v>
      </c>
    </row>
    <row r="1776" spans="1:19" ht="18" customHeight="1" x14ac:dyDescent="0.55000000000000004">
      <c r="A1776" t="s">
        <v>999</v>
      </c>
      <c r="B1776">
        <v>1775</v>
      </c>
      <c r="C1776" t="s">
        <v>7980</v>
      </c>
      <c r="D1776" t="s">
        <v>7981</v>
      </c>
      <c r="E1776">
        <v>2</v>
      </c>
      <c r="F1776" t="s">
        <v>181</v>
      </c>
      <c r="G1776">
        <v>20031027</v>
      </c>
      <c r="H1776" t="s">
        <v>7982</v>
      </c>
      <c r="I1776" t="s">
        <v>7983</v>
      </c>
      <c r="J1776" t="s">
        <v>1485</v>
      </c>
      <c r="K1776" t="s">
        <v>72</v>
      </c>
      <c r="M1776" s="32">
        <f>IFERROR(IF($B1776="","",INDEX(所属情報!$E:$E,MATCH($A1776,所属情報!$A:$A,0))),"")</f>
        <v>492209</v>
      </c>
      <c r="N1776" s="175" t="str">
        <f t="shared" si="81"/>
        <v>東　勇太 (2)</v>
      </c>
      <c r="O1776" s="32" t="str">
        <f t="shared" si="82"/>
        <v>ﾋｶﾞｼ ﾕｳﾀ</v>
      </c>
      <c r="P1776" s="175" t="str">
        <f t="shared" si="83"/>
        <v>HIGASHI Yuta (03)</v>
      </c>
      <c r="Q1776" s="175" t="str">
        <f>IFERROR(IF($F1776="","",INDEX(リスト!$AL:$AL,MATCH($F1776,リスト!$AK:$AK,0))),"")</f>
        <v>29</v>
      </c>
      <c r="R1776" s="32" t="str">
        <f>IFERROR(IF($K1776="","",INDEX(リスト!$AO:$AO,MATCH($K1776,リスト!$AN:$AN,0))),"")</f>
        <v>JPN</v>
      </c>
      <c r="S1776" s="32" t="str">
        <f>IF($B1776="","",RIGHT($G1776*1000+100+COUNTIF($G$2:$G1776,$G1776),9))</f>
        <v>031027101</v>
      </c>
    </row>
    <row r="1777" spans="1:19" ht="18" customHeight="1" x14ac:dyDescent="0.55000000000000004">
      <c r="A1777" t="s">
        <v>999</v>
      </c>
      <c r="B1777">
        <v>1776</v>
      </c>
      <c r="C1777" t="s">
        <v>7984</v>
      </c>
      <c r="D1777" t="s">
        <v>7985</v>
      </c>
      <c r="E1777">
        <v>1</v>
      </c>
      <c r="F1777" t="s">
        <v>177</v>
      </c>
      <c r="G1777">
        <v>20041121</v>
      </c>
      <c r="H1777" t="s">
        <v>7986</v>
      </c>
      <c r="I1777" t="s">
        <v>1334</v>
      </c>
      <c r="J1777" t="s">
        <v>1292</v>
      </c>
      <c r="K1777" t="s">
        <v>72</v>
      </c>
      <c r="M1777" s="32">
        <f>IFERROR(IF($B1777="","",INDEX(所属情報!$E:$E,MATCH($A1777,所属情報!$A:$A,0))),"")</f>
        <v>492209</v>
      </c>
      <c r="N1777" s="175" t="str">
        <f t="shared" si="81"/>
        <v>林　奏 (1)</v>
      </c>
      <c r="O1777" s="32" t="str">
        <f t="shared" si="82"/>
        <v>ﾊﾔｼ ｿｳ</v>
      </c>
      <c r="P1777" s="175" t="str">
        <f t="shared" si="83"/>
        <v>HAYASHI So (04)</v>
      </c>
      <c r="Q1777" s="175" t="str">
        <f>IFERROR(IF($F1777="","",INDEX(リスト!$AL:$AL,MATCH($F1777,リスト!$AK:$AK,0))),"")</f>
        <v>28</v>
      </c>
      <c r="R1777" s="32" t="str">
        <f>IFERROR(IF($K1777="","",INDEX(リスト!$AO:$AO,MATCH($K1777,リスト!$AN:$AN,0))),"")</f>
        <v>JPN</v>
      </c>
      <c r="S1777" s="32" t="str">
        <f>IF($B1777="","",RIGHT($G1777*1000+100+COUNTIF($G$2:$G1777,$G1777),9))</f>
        <v>041121102</v>
      </c>
    </row>
    <row r="1778" spans="1:19" ht="18" customHeight="1" x14ac:dyDescent="0.55000000000000004">
      <c r="A1778" t="s">
        <v>999</v>
      </c>
      <c r="B1778">
        <v>1777</v>
      </c>
      <c r="C1778" t="s">
        <v>7987</v>
      </c>
      <c r="D1778" t="s">
        <v>7988</v>
      </c>
      <c r="E1778">
        <v>1</v>
      </c>
      <c r="F1778" t="s">
        <v>165</v>
      </c>
      <c r="G1778">
        <v>20040919</v>
      </c>
      <c r="H1778" t="s">
        <v>7989</v>
      </c>
      <c r="I1778" t="s">
        <v>7990</v>
      </c>
      <c r="J1778" t="s">
        <v>1471</v>
      </c>
      <c r="K1778" t="s">
        <v>72</v>
      </c>
      <c r="M1778" s="32">
        <f>IFERROR(IF($B1778="","",INDEX(所属情報!$E:$E,MATCH($A1778,所属情報!$A:$A,0))),"")</f>
        <v>492209</v>
      </c>
      <c r="N1778" s="175" t="str">
        <f t="shared" si="81"/>
        <v>三塩　雄斗 (1)</v>
      </c>
      <c r="O1778" s="32" t="str">
        <f t="shared" si="82"/>
        <v>ﾐｼｵ ﾕｳﾄ</v>
      </c>
      <c r="P1778" s="175" t="str">
        <f t="shared" si="83"/>
        <v>MISHIO Yuto (04)</v>
      </c>
      <c r="Q1778" s="175" t="str">
        <f>IFERROR(IF($F1778="","",INDEX(リスト!$AL:$AL,MATCH($F1778,リスト!$AK:$AK,0))),"")</f>
        <v>25</v>
      </c>
      <c r="R1778" s="32" t="str">
        <f>IFERROR(IF($K1778="","",INDEX(リスト!$AO:$AO,MATCH($K1778,リスト!$AN:$AN,0))),"")</f>
        <v>JPN</v>
      </c>
      <c r="S1778" s="32" t="str">
        <f>IF($B1778="","",RIGHT($G1778*1000+100+COUNTIF($G$2:$G1778,$G1778),9))</f>
        <v>040919101</v>
      </c>
    </row>
    <row r="1779" spans="1:19" ht="18" customHeight="1" x14ac:dyDescent="0.55000000000000004">
      <c r="A1779" t="s">
        <v>999</v>
      </c>
      <c r="B1779">
        <v>1778</v>
      </c>
      <c r="C1779" t="s">
        <v>7991</v>
      </c>
      <c r="D1779" t="s">
        <v>7992</v>
      </c>
      <c r="E1779">
        <v>1</v>
      </c>
      <c r="F1779" t="s">
        <v>181</v>
      </c>
      <c r="G1779">
        <v>20040506</v>
      </c>
      <c r="H1779" t="s">
        <v>7993</v>
      </c>
      <c r="I1779" t="s">
        <v>1543</v>
      </c>
      <c r="J1779" t="s">
        <v>6165</v>
      </c>
      <c r="K1779" t="s">
        <v>72</v>
      </c>
      <c r="M1779" s="32">
        <f>IFERROR(IF($B1779="","",INDEX(所属情報!$E:$E,MATCH($A1779,所属情報!$A:$A,0))),"")</f>
        <v>492209</v>
      </c>
      <c r="N1779" s="175" t="str">
        <f t="shared" si="81"/>
        <v>山本　凱生 (1)</v>
      </c>
      <c r="O1779" s="32" t="str">
        <f t="shared" si="82"/>
        <v>ﾔﾏﾓﾄ ｶｲｾｲ</v>
      </c>
      <c r="P1779" s="175" t="str">
        <f t="shared" si="83"/>
        <v>YAMAMOTO Kaisei (04)</v>
      </c>
      <c r="Q1779" s="175" t="str">
        <f>IFERROR(IF($F1779="","",INDEX(リスト!$AL:$AL,MATCH($F1779,リスト!$AK:$AK,0))),"")</f>
        <v>29</v>
      </c>
      <c r="R1779" s="32" t="str">
        <f>IFERROR(IF($K1779="","",INDEX(リスト!$AO:$AO,MATCH($K1779,リスト!$AN:$AN,0))),"")</f>
        <v>JPN</v>
      </c>
      <c r="S1779" s="32" t="str">
        <f>IF($B1779="","",RIGHT($G1779*1000+100+COUNTIF($G$2:$G1779,$G1779),9))</f>
        <v>040506102</v>
      </c>
    </row>
    <row r="1780" spans="1:19" ht="18" customHeight="1" x14ac:dyDescent="0.55000000000000004">
      <c r="A1780" t="s">
        <v>999</v>
      </c>
      <c r="B1780">
        <v>1779</v>
      </c>
      <c r="C1780" t="s">
        <v>7994</v>
      </c>
      <c r="D1780" t="s">
        <v>7995</v>
      </c>
      <c r="E1780">
        <v>1</v>
      </c>
      <c r="F1780" t="s">
        <v>177</v>
      </c>
      <c r="G1780">
        <v>20040406</v>
      </c>
      <c r="H1780" t="s">
        <v>7996</v>
      </c>
      <c r="I1780" t="s">
        <v>1976</v>
      </c>
      <c r="J1780" t="s">
        <v>3094</v>
      </c>
      <c r="K1780" t="s">
        <v>72</v>
      </c>
      <c r="M1780" s="32">
        <f>IFERROR(IF($B1780="","",INDEX(所属情報!$E:$E,MATCH($A1780,所属情報!$A:$A,0))),"")</f>
        <v>492209</v>
      </c>
      <c r="N1780" s="175" t="str">
        <f t="shared" si="81"/>
        <v>福井　蓮 (1)</v>
      </c>
      <c r="O1780" s="32" t="str">
        <f t="shared" si="82"/>
        <v>ﾌｸｲ ﾚﾝ</v>
      </c>
      <c r="P1780" s="175" t="str">
        <f t="shared" si="83"/>
        <v>FUKUI Ren (04)</v>
      </c>
      <c r="Q1780" s="175" t="str">
        <f>IFERROR(IF($F1780="","",INDEX(リスト!$AL:$AL,MATCH($F1780,リスト!$AK:$AK,0))),"")</f>
        <v>28</v>
      </c>
      <c r="R1780" s="32" t="str">
        <f>IFERROR(IF($K1780="","",INDEX(リスト!$AO:$AO,MATCH($K1780,リスト!$AN:$AN,0))),"")</f>
        <v>JPN</v>
      </c>
      <c r="S1780" s="32" t="str">
        <f>IF($B1780="","",RIGHT($G1780*1000+100+COUNTIF($G$2:$G1780,$G1780),9))</f>
        <v>040406103</v>
      </c>
    </row>
    <row r="1781" spans="1:19" ht="18" customHeight="1" x14ac:dyDescent="0.55000000000000004">
      <c r="A1781" t="s">
        <v>999</v>
      </c>
      <c r="B1781">
        <v>1780</v>
      </c>
      <c r="C1781" t="s">
        <v>7997</v>
      </c>
      <c r="D1781" t="s">
        <v>7998</v>
      </c>
      <c r="E1781">
        <v>1</v>
      </c>
      <c r="F1781" t="s">
        <v>185</v>
      </c>
      <c r="G1781">
        <v>20050202</v>
      </c>
      <c r="H1781" t="s">
        <v>7999</v>
      </c>
      <c r="I1781" t="s">
        <v>8000</v>
      </c>
      <c r="J1781" t="s">
        <v>1805</v>
      </c>
      <c r="K1781" t="s">
        <v>72</v>
      </c>
      <c r="M1781" s="32">
        <f>IFERROR(IF($B1781="","",INDEX(所属情報!$E:$E,MATCH($A1781,所属情報!$A:$A,0))),"")</f>
        <v>492209</v>
      </c>
      <c r="N1781" s="175" t="str">
        <f t="shared" si="81"/>
        <v>堂野前　玲乙 (1)</v>
      </c>
      <c r="O1781" s="32" t="str">
        <f t="shared" si="82"/>
        <v>ﾄﾞｳﾉﾏｴ ﾚｵ</v>
      </c>
      <c r="P1781" s="175" t="str">
        <f t="shared" si="83"/>
        <v>DOUNOMAE Reo (05)</v>
      </c>
      <c r="Q1781" s="175" t="str">
        <f>IFERROR(IF($F1781="","",INDEX(リスト!$AL:$AL,MATCH($F1781,リスト!$AK:$AK,0))),"")</f>
        <v>30</v>
      </c>
      <c r="R1781" s="32" t="str">
        <f>IFERROR(IF($K1781="","",INDEX(リスト!$AO:$AO,MATCH($K1781,リスト!$AN:$AN,0))),"")</f>
        <v>JPN</v>
      </c>
      <c r="S1781" s="32" t="str">
        <f>IF($B1781="","",RIGHT($G1781*1000+100+COUNTIF($G$2:$G1781,$G1781),9))</f>
        <v>050202101</v>
      </c>
    </row>
    <row r="1782" spans="1:19" ht="18" customHeight="1" x14ac:dyDescent="0.55000000000000004">
      <c r="A1782" t="s">
        <v>999</v>
      </c>
      <c r="B1782">
        <v>1781</v>
      </c>
      <c r="C1782" t="s">
        <v>8001</v>
      </c>
      <c r="D1782" t="s">
        <v>8002</v>
      </c>
      <c r="E1782">
        <v>1</v>
      </c>
      <c r="F1782" t="s">
        <v>169</v>
      </c>
      <c r="G1782">
        <v>20041010</v>
      </c>
      <c r="H1782" t="s">
        <v>8003</v>
      </c>
      <c r="I1782" t="s">
        <v>2145</v>
      </c>
      <c r="J1782" t="s">
        <v>8004</v>
      </c>
      <c r="K1782" t="s">
        <v>72</v>
      </c>
      <c r="M1782" s="32">
        <f>IFERROR(IF($B1782="","",INDEX(所属情報!$E:$E,MATCH($A1782,所属情報!$A:$A,0))),"")</f>
        <v>492209</v>
      </c>
      <c r="N1782" s="175" t="str">
        <f t="shared" si="81"/>
        <v>伊藤　輝崇 (1)</v>
      </c>
      <c r="O1782" s="32" t="str">
        <f t="shared" si="82"/>
        <v>ｲﾄｳ ﾃﾙﾀｶ</v>
      </c>
      <c r="P1782" s="175" t="str">
        <f t="shared" si="83"/>
        <v>ITO Terutaka (04)</v>
      </c>
      <c r="Q1782" s="175" t="str">
        <f>IFERROR(IF($F1782="","",INDEX(リスト!$AL:$AL,MATCH($F1782,リスト!$AK:$AK,0))),"")</f>
        <v>26</v>
      </c>
      <c r="R1782" s="32" t="str">
        <f>IFERROR(IF($K1782="","",INDEX(リスト!$AO:$AO,MATCH($K1782,リスト!$AN:$AN,0))),"")</f>
        <v>JPN</v>
      </c>
      <c r="S1782" s="32" t="str">
        <f>IF($B1782="","",RIGHT($G1782*1000+100+COUNTIF($G$2:$G1782,$G1782),9))</f>
        <v>041010101</v>
      </c>
    </row>
    <row r="1783" spans="1:19" ht="18" customHeight="1" x14ac:dyDescent="0.55000000000000004">
      <c r="A1783" t="s">
        <v>999</v>
      </c>
      <c r="B1783">
        <v>1782</v>
      </c>
      <c r="C1783" t="s">
        <v>8005</v>
      </c>
      <c r="D1783" t="s">
        <v>8006</v>
      </c>
      <c r="E1783">
        <v>1</v>
      </c>
      <c r="F1783" t="s">
        <v>173</v>
      </c>
      <c r="G1783">
        <v>20040609</v>
      </c>
      <c r="H1783" t="s">
        <v>8007</v>
      </c>
      <c r="I1783" t="s">
        <v>3908</v>
      </c>
      <c r="J1783" t="s">
        <v>1297</v>
      </c>
      <c r="K1783" t="s">
        <v>72</v>
      </c>
      <c r="M1783" s="32">
        <f>IFERROR(IF($B1783="","",INDEX(所属情報!$E:$E,MATCH($A1783,所属情報!$A:$A,0))),"")</f>
        <v>492209</v>
      </c>
      <c r="N1783" s="175" t="str">
        <f t="shared" si="81"/>
        <v>甲斐　陸人 (1)</v>
      </c>
      <c r="O1783" s="32" t="str">
        <f t="shared" si="82"/>
        <v>ｶｲ ﾘｸﾄ</v>
      </c>
      <c r="P1783" s="175" t="str">
        <f t="shared" si="83"/>
        <v>KAI Rikuto (04)</v>
      </c>
      <c r="Q1783" s="175" t="str">
        <f>IFERROR(IF($F1783="","",INDEX(リスト!$AL:$AL,MATCH($F1783,リスト!$AK:$AK,0))),"")</f>
        <v>27</v>
      </c>
      <c r="R1783" s="32" t="str">
        <f>IFERROR(IF($K1783="","",INDEX(リスト!$AO:$AO,MATCH($K1783,リスト!$AN:$AN,0))),"")</f>
        <v>JPN</v>
      </c>
      <c r="S1783" s="32" t="str">
        <f>IF($B1783="","",RIGHT($G1783*1000+100+COUNTIF($G$2:$G1783,$G1783),9))</f>
        <v>040609102</v>
      </c>
    </row>
    <row r="1784" spans="1:19" ht="18" customHeight="1" x14ac:dyDescent="0.55000000000000004">
      <c r="A1784" t="s">
        <v>999</v>
      </c>
      <c r="B1784">
        <v>1783</v>
      </c>
      <c r="C1784" t="s">
        <v>8008</v>
      </c>
      <c r="D1784" t="s">
        <v>8009</v>
      </c>
      <c r="E1784">
        <v>1</v>
      </c>
      <c r="F1784" t="s">
        <v>173</v>
      </c>
      <c r="G1784">
        <v>20040609</v>
      </c>
      <c r="H1784" t="s">
        <v>8010</v>
      </c>
      <c r="I1784" t="s">
        <v>3908</v>
      </c>
      <c r="J1784" t="s">
        <v>1443</v>
      </c>
      <c r="K1784" t="s">
        <v>72</v>
      </c>
      <c r="M1784" s="32">
        <f>IFERROR(IF($B1784="","",INDEX(所属情報!$E:$E,MATCH($A1784,所属情報!$A:$A,0))),"")</f>
        <v>492209</v>
      </c>
      <c r="N1784" s="175" t="str">
        <f t="shared" si="81"/>
        <v>甲斐　暖人 (1)</v>
      </c>
      <c r="O1784" s="32" t="str">
        <f t="shared" si="82"/>
        <v>ｶｲ ﾊﾙﾄ</v>
      </c>
      <c r="P1784" s="175" t="str">
        <f t="shared" si="83"/>
        <v>KAI Haruto (04)</v>
      </c>
      <c r="Q1784" s="175" t="str">
        <f>IFERROR(IF($F1784="","",INDEX(リスト!$AL:$AL,MATCH($F1784,リスト!$AK:$AK,0))),"")</f>
        <v>27</v>
      </c>
      <c r="R1784" s="32" t="str">
        <f>IFERROR(IF($K1784="","",INDEX(リスト!$AO:$AO,MATCH($K1784,リスト!$AN:$AN,0))),"")</f>
        <v>JPN</v>
      </c>
      <c r="S1784" s="32" t="str">
        <f>IF($B1784="","",RIGHT($G1784*1000+100+COUNTIF($G$2:$G1784,$G1784),9))</f>
        <v>040609103</v>
      </c>
    </row>
    <row r="1785" spans="1:19" ht="18" customHeight="1" x14ac:dyDescent="0.55000000000000004">
      <c r="A1785" t="s">
        <v>999</v>
      </c>
      <c r="B1785">
        <v>1784</v>
      </c>
      <c r="C1785" t="s">
        <v>8011</v>
      </c>
      <c r="D1785" t="s">
        <v>8012</v>
      </c>
      <c r="E1785">
        <v>1</v>
      </c>
      <c r="F1785" t="s">
        <v>173</v>
      </c>
      <c r="G1785">
        <v>20041129</v>
      </c>
      <c r="H1785" t="s">
        <v>8013</v>
      </c>
      <c r="I1785" t="s">
        <v>1804</v>
      </c>
      <c r="J1785" t="s">
        <v>3457</v>
      </c>
      <c r="K1785" t="s">
        <v>72</v>
      </c>
      <c r="M1785" s="32">
        <f>IFERROR(IF($B1785="","",INDEX(所属情報!$E:$E,MATCH($A1785,所属情報!$A:$A,0))),"")</f>
        <v>492209</v>
      </c>
      <c r="N1785" s="175" t="str">
        <f t="shared" si="81"/>
        <v>山下　航海 (1)</v>
      </c>
      <c r="O1785" s="32" t="str">
        <f t="shared" si="82"/>
        <v>ﾔﾏｼﾀ ﾜﾀﾙ</v>
      </c>
      <c r="P1785" s="175" t="str">
        <f t="shared" si="83"/>
        <v>YAMASHITA Wataru (04)</v>
      </c>
      <c r="Q1785" s="175" t="str">
        <f>IFERROR(IF($F1785="","",INDEX(リスト!$AL:$AL,MATCH($F1785,リスト!$AK:$AK,0))),"")</f>
        <v>27</v>
      </c>
      <c r="R1785" s="32" t="str">
        <f>IFERROR(IF($K1785="","",INDEX(リスト!$AO:$AO,MATCH($K1785,リスト!$AN:$AN,0))),"")</f>
        <v>JPN</v>
      </c>
      <c r="S1785" s="32" t="str">
        <f>IF($B1785="","",RIGHT($G1785*1000+100+COUNTIF($G$2:$G1785,$G1785),9))</f>
        <v>041129101</v>
      </c>
    </row>
    <row r="1786" spans="1:19" ht="18" customHeight="1" x14ac:dyDescent="0.55000000000000004">
      <c r="A1786" t="s">
        <v>999</v>
      </c>
      <c r="B1786">
        <v>1785</v>
      </c>
      <c r="C1786" t="s">
        <v>8014</v>
      </c>
      <c r="D1786" t="s">
        <v>8015</v>
      </c>
      <c r="E1786">
        <v>1</v>
      </c>
      <c r="F1786" t="s">
        <v>173</v>
      </c>
      <c r="G1786">
        <v>20040707</v>
      </c>
      <c r="H1786" t="s">
        <v>8016</v>
      </c>
      <c r="I1786" t="s">
        <v>8017</v>
      </c>
      <c r="J1786" t="s">
        <v>2050</v>
      </c>
      <c r="K1786" t="s">
        <v>72</v>
      </c>
      <c r="M1786" s="32">
        <f>IFERROR(IF($B1786="","",INDEX(所属情報!$E:$E,MATCH($A1786,所属情報!$A:$A,0))),"")</f>
        <v>492209</v>
      </c>
      <c r="N1786" s="175" t="str">
        <f t="shared" si="81"/>
        <v>藤本　琉世 (1)</v>
      </c>
      <c r="O1786" s="32" t="str">
        <f t="shared" si="82"/>
        <v>ﾌｼﾞﾓﾄ ﾘｭｳｾｲ</v>
      </c>
      <c r="P1786" s="175" t="str">
        <f t="shared" si="83"/>
        <v>HUJIMOTO Ryusei (04)</v>
      </c>
      <c r="Q1786" s="175" t="str">
        <f>IFERROR(IF($F1786="","",INDEX(リスト!$AL:$AL,MATCH($F1786,リスト!$AK:$AK,0))),"")</f>
        <v>27</v>
      </c>
      <c r="R1786" s="32" t="str">
        <f>IFERROR(IF($K1786="","",INDEX(リスト!$AO:$AO,MATCH($K1786,リスト!$AN:$AN,0))),"")</f>
        <v>JPN</v>
      </c>
      <c r="S1786" s="32" t="str">
        <f>IF($B1786="","",RIGHT($G1786*1000+100+COUNTIF($G$2:$G1786,$G1786),9))</f>
        <v>040707101</v>
      </c>
    </row>
    <row r="1787" spans="1:19" ht="18" customHeight="1" x14ac:dyDescent="0.55000000000000004">
      <c r="A1787" t="s">
        <v>999</v>
      </c>
      <c r="B1787">
        <v>1786</v>
      </c>
      <c r="C1787" t="s">
        <v>8018</v>
      </c>
      <c r="D1787" t="s">
        <v>8019</v>
      </c>
      <c r="E1787">
        <v>1</v>
      </c>
      <c r="F1787" t="s">
        <v>173</v>
      </c>
      <c r="G1787">
        <v>20050306</v>
      </c>
      <c r="I1787" t="s">
        <v>8020</v>
      </c>
      <c r="J1787" t="s">
        <v>1471</v>
      </c>
      <c r="K1787" t="s">
        <v>72</v>
      </c>
      <c r="M1787" s="32">
        <f>IFERROR(IF($B1787="","",INDEX(所属情報!$E:$E,MATCH($A1787,所属情報!$A:$A,0))),"")</f>
        <v>492209</v>
      </c>
      <c r="N1787" s="175" t="str">
        <f t="shared" si="81"/>
        <v>伊達　悠斗 (1)</v>
      </c>
      <c r="O1787" s="32" t="str">
        <f t="shared" si="82"/>
        <v>ﾀﾞﾃ ﾕｳﾄ</v>
      </c>
      <c r="P1787" s="175" t="str">
        <f t="shared" si="83"/>
        <v>DATE Yuto (05)</v>
      </c>
      <c r="Q1787" s="175" t="str">
        <f>IFERROR(IF($F1787="","",INDEX(リスト!$AL:$AL,MATCH($F1787,リスト!$AK:$AK,0))),"")</f>
        <v>27</v>
      </c>
      <c r="R1787" s="32" t="str">
        <f>IFERROR(IF($K1787="","",INDEX(リスト!$AO:$AO,MATCH($K1787,リスト!$AN:$AN,0))),"")</f>
        <v>JPN</v>
      </c>
      <c r="S1787" s="32" t="str">
        <f>IF($B1787="","",RIGHT($G1787*1000+100+COUNTIF($G$2:$G1787,$G1787),9))</f>
        <v>050306101</v>
      </c>
    </row>
    <row r="1788" spans="1:19" ht="18" customHeight="1" x14ac:dyDescent="0.55000000000000004">
      <c r="A1788" t="s">
        <v>1099</v>
      </c>
      <c r="B1788">
        <v>1787</v>
      </c>
      <c r="C1788" t="s">
        <v>8021</v>
      </c>
      <c r="D1788" t="s">
        <v>8022</v>
      </c>
      <c r="E1788">
        <v>4</v>
      </c>
      <c r="F1788" t="s">
        <v>177</v>
      </c>
      <c r="G1788">
        <v>20011108</v>
      </c>
      <c r="H1788" t="s">
        <v>8023</v>
      </c>
      <c r="I1788" t="s">
        <v>8024</v>
      </c>
      <c r="J1788" t="s">
        <v>3181</v>
      </c>
      <c r="K1788" t="s">
        <v>72</v>
      </c>
      <c r="M1788" s="32">
        <f>IFERROR(IF($B1788="","",INDEX(所属情報!$E:$E,MATCH($A1788,所属情報!$A:$A,0))),"")</f>
        <v>492356</v>
      </c>
      <c r="N1788" s="175" t="str">
        <f t="shared" si="81"/>
        <v>枝川　尚輝 (4)</v>
      </c>
      <c r="O1788" s="32" t="str">
        <f t="shared" si="82"/>
        <v>ｴﾀﾞｶﾞﾜ ﾅｵｷ</v>
      </c>
      <c r="P1788" s="175" t="str">
        <f t="shared" si="83"/>
        <v>EDAGAWA Naoki (01)</v>
      </c>
      <c r="Q1788" s="175" t="str">
        <f>IFERROR(IF($F1788="","",INDEX(リスト!$AL:$AL,MATCH($F1788,リスト!$AK:$AK,0))),"")</f>
        <v>28</v>
      </c>
      <c r="R1788" s="32" t="str">
        <f>IFERROR(IF($K1788="","",INDEX(リスト!$AO:$AO,MATCH($K1788,リスト!$AN:$AN,0))),"")</f>
        <v>JPN</v>
      </c>
      <c r="S1788" s="32" t="str">
        <f>IF($B1788="","",RIGHT($G1788*1000+100+COUNTIF($G$2:$G1788,$G1788),9))</f>
        <v>011108105</v>
      </c>
    </row>
    <row r="1789" spans="1:19" ht="18" customHeight="1" x14ac:dyDescent="0.55000000000000004">
      <c r="A1789" t="s">
        <v>1099</v>
      </c>
      <c r="B1789">
        <v>1788</v>
      </c>
      <c r="C1789" t="s">
        <v>8025</v>
      </c>
      <c r="D1789" t="s">
        <v>8026</v>
      </c>
      <c r="E1789">
        <v>3</v>
      </c>
      <c r="F1789" t="s">
        <v>177</v>
      </c>
      <c r="G1789">
        <v>20021212</v>
      </c>
      <c r="H1789" t="s">
        <v>8027</v>
      </c>
      <c r="I1789" t="s">
        <v>8028</v>
      </c>
      <c r="J1789" t="s">
        <v>7659</v>
      </c>
      <c r="K1789" t="s">
        <v>72</v>
      </c>
      <c r="M1789" s="32">
        <f>IFERROR(IF($B1789="","",INDEX(所属情報!$E:$E,MATCH($A1789,所属情報!$A:$A,0))),"")</f>
        <v>492356</v>
      </c>
      <c r="N1789" s="175" t="str">
        <f t="shared" si="81"/>
        <v>下里　淳司 (3)</v>
      </c>
      <c r="O1789" s="32" t="str">
        <f t="shared" si="82"/>
        <v>ｼﾓｻﾞﾄ ｼﾞｭﾝｼﾞ</v>
      </c>
      <c r="P1789" s="175" t="str">
        <f t="shared" si="83"/>
        <v>SHIMOZATO Junji (02)</v>
      </c>
      <c r="Q1789" s="175" t="str">
        <f>IFERROR(IF($F1789="","",INDEX(リスト!$AL:$AL,MATCH($F1789,リスト!$AK:$AK,0))),"")</f>
        <v>28</v>
      </c>
      <c r="R1789" s="32" t="str">
        <f>IFERROR(IF($K1789="","",INDEX(リスト!$AO:$AO,MATCH($K1789,リスト!$AN:$AN,0))),"")</f>
        <v>JPN</v>
      </c>
      <c r="S1789" s="32" t="str">
        <f>IF($B1789="","",RIGHT($G1789*1000+100+COUNTIF($G$2:$G1789,$G1789),9))</f>
        <v>021212102</v>
      </c>
    </row>
    <row r="1790" spans="1:19" ht="18" customHeight="1" x14ac:dyDescent="0.55000000000000004">
      <c r="A1790" t="s">
        <v>1099</v>
      </c>
      <c r="B1790">
        <v>1789</v>
      </c>
      <c r="C1790" t="s">
        <v>8029</v>
      </c>
      <c r="D1790" t="s">
        <v>8030</v>
      </c>
      <c r="E1790">
        <v>3</v>
      </c>
      <c r="F1790" t="s">
        <v>177</v>
      </c>
      <c r="G1790">
        <v>20020709</v>
      </c>
      <c r="H1790" t="s">
        <v>8031</v>
      </c>
      <c r="I1790" t="s">
        <v>2654</v>
      </c>
      <c r="J1790" t="s">
        <v>5699</v>
      </c>
      <c r="K1790" t="s">
        <v>72</v>
      </c>
      <c r="M1790" s="32">
        <f>IFERROR(IF($B1790="","",INDEX(所属情報!$E:$E,MATCH($A1790,所属情報!$A:$A,0))),"")</f>
        <v>492356</v>
      </c>
      <c r="N1790" s="175" t="str">
        <f t="shared" si="81"/>
        <v>川本　源一郎 (3)</v>
      </c>
      <c r="O1790" s="32" t="str">
        <f t="shared" si="82"/>
        <v>ｶﾜﾓﾄ ｹﾞﾝｲﾁﾛｳ</v>
      </c>
      <c r="P1790" s="175" t="str">
        <f t="shared" si="83"/>
        <v>KAWAMOTO Genichiro (02)</v>
      </c>
      <c r="Q1790" s="175" t="str">
        <f>IFERROR(IF($F1790="","",INDEX(リスト!$AL:$AL,MATCH($F1790,リスト!$AK:$AK,0))),"")</f>
        <v>28</v>
      </c>
      <c r="R1790" s="32" t="str">
        <f>IFERROR(IF($K1790="","",INDEX(リスト!$AO:$AO,MATCH($K1790,リスト!$AN:$AN,0))),"")</f>
        <v>JPN</v>
      </c>
      <c r="S1790" s="32" t="str">
        <f>IF($B1790="","",RIGHT($G1790*1000+100+COUNTIF($G$2:$G1790,$G1790),9))</f>
        <v>020709104</v>
      </c>
    </row>
    <row r="1791" spans="1:19" ht="18" customHeight="1" x14ac:dyDescent="0.55000000000000004">
      <c r="A1791" t="s">
        <v>1099</v>
      </c>
      <c r="B1791">
        <v>1790</v>
      </c>
      <c r="C1791" t="s">
        <v>8032</v>
      </c>
      <c r="D1791" t="s">
        <v>8033</v>
      </c>
      <c r="E1791">
        <v>3</v>
      </c>
      <c r="F1791" t="s">
        <v>177</v>
      </c>
      <c r="G1791">
        <v>20020425</v>
      </c>
      <c r="H1791" t="s">
        <v>8034</v>
      </c>
      <c r="I1791" t="s">
        <v>8035</v>
      </c>
      <c r="J1791" t="s">
        <v>8036</v>
      </c>
      <c r="K1791" t="s">
        <v>72</v>
      </c>
      <c r="M1791" s="32">
        <f>IFERROR(IF($B1791="","",INDEX(所属情報!$E:$E,MATCH($A1791,所属情報!$A:$A,0))),"")</f>
        <v>492356</v>
      </c>
      <c r="N1791" s="175" t="str">
        <f t="shared" si="81"/>
        <v>春田　展幸 (3)</v>
      </c>
      <c r="O1791" s="32" t="str">
        <f t="shared" si="82"/>
        <v>ﾊﾙﾀ ﾉﾌﾞﾕｷ</v>
      </c>
      <c r="P1791" s="175" t="str">
        <f t="shared" si="83"/>
        <v>HARUTA Nobuyuki (02)</v>
      </c>
      <c r="Q1791" s="175" t="str">
        <f>IFERROR(IF($F1791="","",INDEX(リスト!$AL:$AL,MATCH($F1791,リスト!$AK:$AK,0))),"")</f>
        <v>28</v>
      </c>
      <c r="R1791" s="32" t="str">
        <f>IFERROR(IF($K1791="","",INDEX(リスト!$AO:$AO,MATCH($K1791,リスト!$AN:$AN,0))),"")</f>
        <v>JPN</v>
      </c>
      <c r="S1791" s="32" t="str">
        <f>IF($B1791="","",RIGHT($G1791*1000+100+COUNTIF($G$2:$G1791,$G1791),9))</f>
        <v>020425103</v>
      </c>
    </row>
    <row r="1792" spans="1:19" ht="18" customHeight="1" x14ac:dyDescent="0.55000000000000004">
      <c r="A1792" t="s">
        <v>1099</v>
      </c>
      <c r="B1792">
        <v>1791</v>
      </c>
      <c r="C1792" t="s">
        <v>8037</v>
      </c>
      <c r="D1792" t="s">
        <v>8038</v>
      </c>
      <c r="E1792">
        <v>3</v>
      </c>
      <c r="F1792" t="s">
        <v>177</v>
      </c>
      <c r="G1792">
        <v>20020413</v>
      </c>
      <c r="H1792" t="s">
        <v>8039</v>
      </c>
      <c r="I1792" t="s">
        <v>2575</v>
      </c>
      <c r="J1792" t="s">
        <v>3102</v>
      </c>
      <c r="K1792" t="s">
        <v>72</v>
      </c>
      <c r="M1792" s="32">
        <f>IFERROR(IF($B1792="","",INDEX(所属情報!$E:$E,MATCH($A1792,所属情報!$A:$A,0))),"")</f>
        <v>492356</v>
      </c>
      <c r="N1792" s="175" t="str">
        <f t="shared" si="81"/>
        <v>平野　渚生 (3)</v>
      </c>
      <c r="O1792" s="32" t="str">
        <f t="shared" si="82"/>
        <v>ﾋﾗﾉ ｼｮｳ</v>
      </c>
      <c r="P1792" s="175" t="str">
        <f t="shared" si="83"/>
        <v>HIRANO Sho (02)</v>
      </c>
      <c r="Q1792" s="175" t="str">
        <f>IFERROR(IF($F1792="","",INDEX(リスト!$AL:$AL,MATCH($F1792,リスト!$AK:$AK,0))),"")</f>
        <v>28</v>
      </c>
      <c r="R1792" s="32" t="str">
        <f>IFERROR(IF($K1792="","",INDEX(リスト!$AO:$AO,MATCH($K1792,リスト!$AN:$AN,0))),"")</f>
        <v>JPN</v>
      </c>
      <c r="S1792" s="32" t="str">
        <f>IF($B1792="","",RIGHT($G1792*1000+100+COUNTIF($G$2:$G1792,$G1792),9))</f>
        <v>020413103</v>
      </c>
    </row>
    <row r="1793" spans="1:19" ht="18" customHeight="1" x14ac:dyDescent="0.55000000000000004">
      <c r="A1793" t="s">
        <v>1099</v>
      </c>
      <c r="B1793">
        <v>1792</v>
      </c>
      <c r="C1793" t="s">
        <v>8040</v>
      </c>
      <c r="D1793" t="s">
        <v>8041</v>
      </c>
      <c r="E1793">
        <v>2</v>
      </c>
      <c r="F1793" t="s">
        <v>177</v>
      </c>
      <c r="G1793">
        <v>20040305</v>
      </c>
      <c r="H1793" t="s">
        <v>8042</v>
      </c>
      <c r="I1793" t="s">
        <v>8043</v>
      </c>
      <c r="J1793" t="s">
        <v>8044</v>
      </c>
      <c r="K1793" t="s">
        <v>72</v>
      </c>
      <c r="M1793" s="32">
        <f>IFERROR(IF($B1793="","",INDEX(所属情報!$E:$E,MATCH($A1793,所属情報!$A:$A,0))),"")</f>
        <v>492356</v>
      </c>
      <c r="N1793" s="175" t="str">
        <f t="shared" si="81"/>
        <v>福村　仁紀 (2)</v>
      </c>
      <c r="O1793" s="32" t="str">
        <f t="shared" si="82"/>
        <v>ﾌｸﾑﾗ ﾋﾄｷ</v>
      </c>
      <c r="P1793" s="175" t="str">
        <f t="shared" si="83"/>
        <v>FUKUMURA Hitoki (04)</v>
      </c>
      <c r="Q1793" s="175" t="str">
        <f>IFERROR(IF($F1793="","",INDEX(リスト!$AL:$AL,MATCH($F1793,リスト!$AK:$AK,0))),"")</f>
        <v>28</v>
      </c>
      <c r="R1793" s="32" t="str">
        <f>IFERROR(IF($K1793="","",INDEX(リスト!$AO:$AO,MATCH($K1793,リスト!$AN:$AN,0))),"")</f>
        <v>JPN</v>
      </c>
      <c r="S1793" s="32" t="str">
        <f>IF($B1793="","",RIGHT($G1793*1000+100+COUNTIF($G$2:$G1793,$G1793),9))</f>
        <v>040305101</v>
      </c>
    </row>
    <row r="1794" spans="1:19" ht="18" customHeight="1" x14ac:dyDescent="0.55000000000000004">
      <c r="A1794" t="s">
        <v>1099</v>
      </c>
      <c r="B1794">
        <v>1793</v>
      </c>
      <c r="C1794" t="s">
        <v>8045</v>
      </c>
      <c r="D1794" t="s">
        <v>8046</v>
      </c>
      <c r="E1794">
        <v>2</v>
      </c>
      <c r="F1794" t="s">
        <v>177</v>
      </c>
      <c r="G1794">
        <v>20030605</v>
      </c>
      <c r="H1794" t="s">
        <v>8047</v>
      </c>
      <c r="I1794" t="s">
        <v>8048</v>
      </c>
      <c r="J1794" t="s">
        <v>8049</v>
      </c>
      <c r="K1794" t="s">
        <v>72</v>
      </c>
      <c r="M1794" s="32">
        <f>IFERROR(IF($B1794="","",INDEX(所属情報!$E:$E,MATCH($A1794,所属情報!$A:$A,0))),"")</f>
        <v>492356</v>
      </c>
      <c r="N1794" s="175" t="str">
        <f t="shared" si="81"/>
        <v>関口　智輝 (2)</v>
      </c>
      <c r="O1794" s="32" t="str">
        <f t="shared" si="82"/>
        <v>ｾｷｸﾞﾁ ｻﾄｷ</v>
      </c>
      <c r="P1794" s="175" t="str">
        <f t="shared" si="83"/>
        <v>SEKIGUCHI Satoki (03)</v>
      </c>
      <c r="Q1794" s="175" t="str">
        <f>IFERROR(IF($F1794="","",INDEX(リスト!$AL:$AL,MATCH($F1794,リスト!$AK:$AK,0))),"")</f>
        <v>28</v>
      </c>
      <c r="R1794" s="32" t="str">
        <f>IFERROR(IF($K1794="","",INDEX(リスト!$AO:$AO,MATCH($K1794,リスト!$AN:$AN,0))),"")</f>
        <v>JPN</v>
      </c>
      <c r="S1794" s="32" t="str">
        <f>IF($B1794="","",RIGHT($G1794*1000+100+COUNTIF($G$2:$G1794,$G1794),9))</f>
        <v>030605102</v>
      </c>
    </row>
    <row r="1795" spans="1:19" ht="18" customHeight="1" x14ac:dyDescent="0.55000000000000004">
      <c r="A1795" t="s">
        <v>1099</v>
      </c>
      <c r="B1795">
        <v>1794</v>
      </c>
      <c r="C1795" t="s">
        <v>8050</v>
      </c>
      <c r="D1795" t="s">
        <v>8051</v>
      </c>
      <c r="E1795">
        <v>2</v>
      </c>
      <c r="F1795" t="s">
        <v>177</v>
      </c>
      <c r="G1795">
        <v>20030905</v>
      </c>
      <c r="H1795" t="s">
        <v>8052</v>
      </c>
      <c r="I1795" t="s">
        <v>4610</v>
      </c>
      <c r="J1795" t="s">
        <v>6901</v>
      </c>
      <c r="K1795" t="s">
        <v>72</v>
      </c>
      <c r="M1795" s="32">
        <f>IFERROR(IF($B1795="","",INDEX(所属情報!$E:$E,MATCH($A1795,所属情報!$A:$A,0))),"")</f>
        <v>492356</v>
      </c>
      <c r="N1795" s="175" t="str">
        <f t="shared" ref="N1795:N1858" si="84">IF($C1795="","",IF($E1795="",$C1795,$C1795&amp;" ("&amp;$E1795&amp;")"))</f>
        <v>宮園　晃人 (2)</v>
      </c>
      <c r="O1795" s="32" t="str">
        <f t="shared" ref="O1795:O1858" si="85">IF($D1795="","",ASC($D1795))</f>
        <v>ﾐﾔｿﾞﾉ ｱｷﾄ</v>
      </c>
      <c r="P1795" s="175" t="str">
        <f t="shared" ref="P1795:P1858" si="86">IF($I1795="","",UPPER($I1795)&amp;" "&amp;UPPER(LEFT($J1795,1))&amp;LOWER(RIGHT($J1795,LEN($J1795)-1))&amp;" ("&amp;MID($G1795,3,2)&amp;")")</f>
        <v>MIYAZONO Akito (03)</v>
      </c>
      <c r="Q1795" s="175" t="str">
        <f>IFERROR(IF($F1795="","",INDEX(リスト!$AL:$AL,MATCH($F1795,リスト!$AK:$AK,0))),"")</f>
        <v>28</v>
      </c>
      <c r="R1795" s="32" t="str">
        <f>IFERROR(IF($K1795="","",INDEX(リスト!$AO:$AO,MATCH($K1795,リスト!$AN:$AN,0))),"")</f>
        <v>JPN</v>
      </c>
      <c r="S1795" s="32" t="str">
        <f>IF($B1795="","",RIGHT($G1795*1000+100+COUNTIF($G$2:$G1795,$G1795),9))</f>
        <v>030905102</v>
      </c>
    </row>
    <row r="1796" spans="1:19" ht="18" customHeight="1" x14ac:dyDescent="0.55000000000000004">
      <c r="A1796" t="s">
        <v>1099</v>
      </c>
      <c r="B1796">
        <v>1795</v>
      </c>
      <c r="C1796" t="s">
        <v>8053</v>
      </c>
      <c r="D1796" t="s">
        <v>8054</v>
      </c>
      <c r="E1796">
        <v>2</v>
      </c>
      <c r="F1796" t="s">
        <v>177</v>
      </c>
      <c r="G1796">
        <v>20030723</v>
      </c>
      <c r="H1796" t="s">
        <v>8055</v>
      </c>
      <c r="I1796" t="s">
        <v>8056</v>
      </c>
      <c r="J1796" t="s">
        <v>1810</v>
      </c>
      <c r="K1796" t="s">
        <v>72</v>
      </c>
      <c r="M1796" s="32">
        <f>IFERROR(IF($B1796="","",INDEX(所属情報!$E:$E,MATCH($A1796,所属情報!$A:$A,0))),"")</f>
        <v>492356</v>
      </c>
      <c r="N1796" s="175" t="str">
        <f t="shared" si="84"/>
        <v>杉谷　将太 (2)</v>
      </c>
      <c r="O1796" s="32" t="str">
        <f t="shared" si="85"/>
        <v>ｽｷﾞﾀﾆ ｼｮｳﾀ</v>
      </c>
      <c r="P1796" s="175" t="str">
        <f t="shared" si="86"/>
        <v>SUGITANI Shota (03)</v>
      </c>
      <c r="Q1796" s="175" t="str">
        <f>IFERROR(IF($F1796="","",INDEX(リスト!$AL:$AL,MATCH($F1796,リスト!$AK:$AK,0))),"")</f>
        <v>28</v>
      </c>
      <c r="R1796" s="32" t="str">
        <f>IFERROR(IF($K1796="","",INDEX(リスト!$AO:$AO,MATCH($K1796,リスト!$AN:$AN,0))),"")</f>
        <v>JPN</v>
      </c>
      <c r="S1796" s="32" t="str">
        <f>IF($B1796="","",RIGHT($G1796*1000+100+COUNTIF($G$2:$G1796,$G1796),9))</f>
        <v>030723101</v>
      </c>
    </row>
    <row r="1797" spans="1:19" ht="18" customHeight="1" x14ac:dyDescent="0.55000000000000004">
      <c r="A1797" t="s">
        <v>871</v>
      </c>
      <c r="B1797">
        <v>1796</v>
      </c>
      <c r="C1797" t="s">
        <v>8057</v>
      </c>
      <c r="D1797" t="s">
        <v>8058</v>
      </c>
      <c r="E1797">
        <v>4</v>
      </c>
      <c r="F1797" t="s">
        <v>169</v>
      </c>
      <c r="G1797">
        <v>20000506</v>
      </c>
      <c r="H1797" t="s">
        <v>8059</v>
      </c>
      <c r="I1797" t="s">
        <v>8060</v>
      </c>
      <c r="J1797" t="s">
        <v>1613</v>
      </c>
      <c r="K1797" t="s">
        <v>72</v>
      </c>
      <c r="M1797" s="32">
        <f>IFERROR(IF($B1797="","",INDEX(所属情報!$E:$E,MATCH($A1797,所属情報!$A:$A,0))),"")</f>
        <v>490050</v>
      </c>
      <c r="N1797" s="175" t="str">
        <f t="shared" si="84"/>
        <v>栗山　玲温 (4)</v>
      </c>
      <c r="O1797" s="32" t="str">
        <f t="shared" si="85"/>
        <v>ｸﾘﾔﾏ ﾚｵﾝ</v>
      </c>
      <c r="P1797" s="175" t="str">
        <f t="shared" si="86"/>
        <v>KURIYAMA Reon (00)</v>
      </c>
      <c r="Q1797" s="175" t="str">
        <f>IFERROR(IF($F1797="","",INDEX(リスト!$AL:$AL,MATCH($F1797,リスト!$AK:$AK,0))),"")</f>
        <v>26</v>
      </c>
      <c r="R1797" s="32" t="str">
        <f>IFERROR(IF($K1797="","",INDEX(リスト!$AO:$AO,MATCH($K1797,リスト!$AN:$AN,0))),"")</f>
        <v>JPN</v>
      </c>
      <c r="S1797" s="32" t="str">
        <f>IF($B1797="","",RIGHT($G1797*1000+100+COUNTIF($G$2:$G1797,$G1797),9))</f>
        <v>000506101</v>
      </c>
    </row>
    <row r="1798" spans="1:19" ht="18" customHeight="1" x14ac:dyDescent="0.55000000000000004">
      <c r="A1798" t="s">
        <v>871</v>
      </c>
      <c r="B1798">
        <v>1797</v>
      </c>
      <c r="C1798" t="s">
        <v>8061</v>
      </c>
      <c r="D1798" t="s">
        <v>8062</v>
      </c>
      <c r="E1798">
        <v>4</v>
      </c>
      <c r="F1798" t="s">
        <v>169</v>
      </c>
      <c r="G1798">
        <v>20010405</v>
      </c>
      <c r="H1798" t="s">
        <v>8063</v>
      </c>
      <c r="I1798" t="s">
        <v>8064</v>
      </c>
      <c r="J1798" t="s">
        <v>1248</v>
      </c>
      <c r="K1798" t="s">
        <v>72</v>
      </c>
      <c r="M1798" s="32">
        <f>IFERROR(IF($B1798="","",INDEX(所属情報!$E:$E,MATCH($A1798,所属情報!$A:$A,0))),"")</f>
        <v>490050</v>
      </c>
      <c r="N1798" s="175" t="str">
        <f t="shared" si="84"/>
        <v>臼井　健悟 (4)</v>
      </c>
      <c r="O1798" s="32" t="str">
        <f t="shared" si="85"/>
        <v>ｳｽｲ ｹﾝｺﾞ</v>
      </c>
      <c r="P1798" s="175" t="str">
        <f t="shared" si="86"/>
        <v>USUI Kengo (01)</v>
      </c>
      <c r="Q1798" s="175" t="str">
        <f>IFERROR(IF($F1798="","",INDEX(リスト!$AL:$AL,MATCH($F1798,リスト!$AK:$AK,0))),"")</f>
        <v>26</v>
      </c>
      <c r="R1798" s="32" t="str">
        <f>IFERROR(IF($K1798="","",INDEX(リスト!$AO:$AO,MATCH($K1798,リスト!$AN:$AN,0))),"")</f>
        <v>JPN</v>
      </c>
      <c r="S1798" s="32" t="str">
        <f>IF($B1798="","",RIGHT($G1798*1000+100+COUNTIF($G$2:$G1798,$G1798),9))</f>
        <v>010405102</v>
      </c>
    </row>
    <row r="1799" spans="1:19" ht="18" customHeight="1" x14ac:dyDescent="0.55000000000000004">
      <c r="A1799" t="s">
        <v>871</v>
      </c>
      <c r="B1799">
        <v>1798</v>
      </c>
      <c r="C1799" t="s">
        <v>8065</v>
      </c>
      <c r="D1799" t="s">
        <v>8066</v>
      </c>
      <c r="E1799" t="s">
        <v>1635</v>
      </c>
      <c r="F1799" t="s">
        <v>173</v>
      </c>
      <c r="G1799">
        <v>20000306</v>
      </c>
      <c r="H1799" t="s">
        <v>8067</v>
      </c>
      <c r="I1799" t="s">
        <v>8068</v>
      </c>
      <c r="J1799" t="s">
        <v>1926</v>
      </c>
      <c r="K1799" t="s">
        <v>72</v>
      </c>
      <c r="M1799" s="32">
        <f>IFERROR(IF($B1799="","",INDEX(所属情報!$E:$E,MATCH($A1799,所属情報!$A:$A,0))),"")</f>
        <v>490050</v>
      </c>
      <c r="N1799" s="175" t="str">
        <f t="shared" si="84"/>
        <v>上松　優弥 (M1)</v>
      </c>
      <c r="O1799" s="32" t="str">
        <f t="shared" si="85"/>
        <v>ｳｴﾏﾂ ﾕｳﾔ</v>
      </c>
      <c r="P1799" s="175" t="str">
        <f t="shared" si="86"/>
        <v>UEMATSU Yuya (00)</v>
      </c>
      <c r="Q1799" s="175" t="str">
        <f>IFERROR(IF($F1799="","",INDEX(リスト!$AL:$AL,MATCH($F1799,リスト!$AK:$AK,0))),"")</f>
        <v>27</v>
      </c>
      <c r="R1799" s="32" t="str">
        <f>IFERROR(IF($K1799="","",INDEX(リスト!$AO:$AO,MATCH($K1799,リスト!$AN:$AN,0))),"")</f>
        <v>JPN</v>
      </c>
      <c r="S1799" s="32" t="str">
        <f>IF($B1799="","",RIGHT($G1799*1000+100+COUNTIF($G$2:$G1799,$G1799),9))</f>
        <v>000306101</v>
      </c>
    </row>
    <row r="1800" spans="1:19" ht="18" customHeight="1" x14ac:dyDescent="0.55000000000000004">
      <c r="A1800" t="s">
        <v>871</v>
      </c>
      <c r="B1800">
        <v>1799</v>
      </c>
      <c r="C1800" t="s">
        <v>8069</v>
      </c>
      <c r="D1800" t="s">
        <v>8070</v>
      </c>
      <c r="E1800">
        <v>4</v>
      </c>
      <c r="F1800" t="s">
        <v>177</v>
      </c>
      <c r="G1800">
        <v>20011130</v>
      </c>
      <c r="H1800" t="s">
        <v>8071</v>
      </c>
      <c r="I1800" t="s">
        <v>8072</v>
      </c>
      <c r="J1800" t="s">
        <v>1424</v>
      </c>
      <c r="K1800" t="s">
        <v>72</v>
      </c>
      <c r="M1800" s="32">
        <f>IFERROR(IF($B1800="","",INDEX(所属情報!$E:$E,MATCH($A1800,所属情報!$A:$A,0))),"")</f>
        <v>490050</v>
      </c>
      <c r="N1800" s="175" t="str">
        <f t="shared" si="84"/>
        <v>白矢　昂汰 (4)</v>
      </c>
      <c r="O1800" s="32" t="str">
        <f t="shared" si="85"/>
        <v>ｼﾗﾔ ｺｳﾀ</v>
      </c>
      <c r="P1800" s="175" t="str">
        <f t="shared" si="86"/>
        <v>SHIRAYA Kota (01)</v>
      </c>
      <c r="Q1800" s="175" t="str">
        <f>IFERROR(IF($F1800="","",INDEX(リスト!$AL:$AL,MATCH($F1800,リスト!$AK:$AK,0))),"")</f>
        <v>28</v>
      </c>
      <c r="R1800" s="32" t="str">
        <f>IFERROR(IF($K1800="","",INDEX(リスト!$AO:$AO,MATCH($K1800,リスト!$AN:$AN,0))),"")</f>
        <v>JPN</v>
      </c>
      <c r="S1800" s="32" t="str">
        <f>IF($B1800="","",RIGHT($G1800*1000+100+COUNTIF($G$2:$G1800,$G1800),9))</f>
        <v>011130105</v>
      </c>
    </row>
    <row r="1801" spans="1:19" ht="18" customHeight="1" x14ac:dyDescent="0.55000000000000004">
      <c r="A1801" t="s">
        <v>871</v>
      </c>
      <c r="B1801">
        <v>1800</v>
      </c>
      <c r="C1801" t="s">
        <v>8073</v>
      </c>
      <c r="D1801" t="s">
        <v>8074</v>
      </c>
      <c r="E1801">
        <v>4</v>
      </c>
      <c r="F1801" t="s">
        <v>70</v>
      </c>
      <c r="G1801">
        <v>20000512</v>
      </c>
      <c r="H1801" t="s">
        <v>8075</v>
      </c>
      <c r="I1801" t="s">
        <v>2213</v>
      </c>
      <c r="J1801" t="s">
        <v>8076</v>
      </c>
      <c r="K1801" t="s">
        <v>72</v>
      </c>
      <c r="M1801" s="32">
        <f>IFERROR(IF($B1801="","",INDEX(所属情報!$E:$E,MATCH($A1801,所属情報!$A:$A,0))),"")</f>
        <v>490050</v>
      </c>
      <c r="N1801" s="175" t="str">
        <f t="shared" si="84"/>
        <v>櫻井　春誓 (4)</v>
      </c>
      <c r="O1801" s="32" t="str">
        <f t="shared" si="85"/>
        <v>ｻｸﾗｲ ﾊﾙﾁ</v>
      </c>
      <c r="P1801" s="175" t="str">
        <f t="shared" si="86"/>
        <v>SAKURAI Haruchi (00)</v>
      </c>
      <c r="Q1801" s="175" t="str">
        <f>IFERROR(IF($F1801="","",INDEX(リスト!$AL:$AL,MATCH($F1801,リスト!$AK:$AK,0))),"")</f>
        <v>01</v>
      </c>
      <c r="R1801" s="32" t="str">
        <f>IFERROR(IF($K1801="","",INDEX(リスト!$AO:$AO,MATCH($K1801,リスト!$AN:$AN,0))),"")</f>
        <v>JPN</v>
      </c>
      <c r="S1801" s="32" t="str">
        <f>IF($B1801="","",RIGHT($G1801*1000+100+COUNTIF($G$2:$G1801,$G1801),9))</f>
        <v>000512101</v>
      </c>
    </row>
    <row r="1802" spans="1:19" ht="18" customHeight="1" x14ac:dyDescent="0.55000000000000004">
      <c r="A1802" t="s">
        <v>871</v>
      </c>
      <c r="B1802">
        <v>1801</v>
      </c>
      <c r="C1802" t="s">
        <v>8077</v>
      </c>
      <c r="D1802" t="s">
        <v>8078</v>
      </c>
      <c r="E1802">
        <v>4</v>
      </c>
      <c r="F1802" t="s">
        <v>169</v>
      </c>
      <c r="G1802">
        <v>20000823</v>
      </c>
      <c r="H1802" t="s">
        <v>8079</v>
      </c>
      <c r="I1802" t="s">
        <v>1493</v>
      </c>
      <c r="J1802" t="s">
        <v>1485</v>
      </c>
      <c r="K1802" t="s">
        <v>72</v>
      </c>
      <c r="M1802" s="32">
        <f>IFERROR(IF($B1802="","",INDEX(所属情報!$E:$E,MATCH($A1802,所属情報!$A:$A,0))),"")</f>
        <v>490050</v>
      </c>
      <c r="N1802" s="175" t="str">
        <f t="shared" si="84"/>
        <v>山田　悠太 (4)</v>
      </c>
      <c r="O1802" s="32" t="str">
        <f t="shared" si="85"/>
        <v>ﾔﾏﾀﾞ ﾕｳﾀ</v>
      </c>
      <c r="P1802" s="175" t="str">
        <f t="shared" si="86"/>
        <v>YAMADA Yuta (00)</v>
      </c>
      <c r="Q1802" s="175" t="str">
        <f>IFERROR(IF($F1802="","",INDEX(リスト!$AL:$AL,MATCH($F1802,リスト!$AK:$AK,0))),"")</f>
        <v>26</v>
      </c>
      <c r="R1802" s="32" t="str">
        <f>IFERROR(IF($K1802="","",INDEX(リスト!$AO:$AO,MATCH($K1802,リスト!$AN:$AN,0))),"")</f>
        <v>JPN</v>
      </c>
      <c r="S1802" s="32" t="str">
        <f>IF($B1802="","",RIGHT($G1802*1000+100+COUNTIF($G$2:$G1802,$G1802),9))</f>
        <v>000823101</v>
      </c>
    </row>
    <row r="1803" spans="1:19" ht="18" customHeight="1" x14ac:dyDescent="0.55000000000000004">
      <c r="A1803" t="s">
        <v>871</v>
      </c>
      <c r="B1803">
        <v>1802</v>
      </c>
      <c r="C1803" t="s">
        <v>8080</v>
      </c>
      <c r="D1803" t="s">
        <v>8081</v>
      </c>
      <c r="E1803">
        <v>4</v>
      </c>
      <c r="F1803" t="s">
        <v>181</v>
      </c>
      <c r="G1803">
        <v>20011127</v>
      </c>
      <c r="H1803" t="s">
        <v>8082</v>
      </c>
      <c r="I1803" t="s">
        <v>5687</v>
      </c>
      <c r="J1803" t="s">
        <v>1198</v>
      </c>
      <c r="K1803" t="s">
        <v>72</v>
      </c>
      <c r="M1803" s="32">
        <f>IFERROR(IF($B1803="","",INDEX(所属情報!$E:$E,MATCH($A1803,所属情報!$A:$A,0))),"")</f>
        <v>490050</v>
      </c>
      <c r="N1803" s="175" t="str">
        <f t="shared" si="84"/>
        <v>安井　涼 (4)</v>
      </c>
      <c r="O1803" s="32" t="str">
        <f t="shared" si="85"/>
        <v>ﾔｽｲ ﾘｮｳ</v>
      </c>
      <c r="P1803" s="175" t="str">
        <f t="shared" si="86"/>
        <v>YASUI Ryo (01)</v>
      </c>
      <c r="Q1803" s="175" t="str">
        <f>IFERROR(IF($F1803="","",INDEX(リスト!$AL:$AL,MATCH($F1803,リスト!$AK:$AK,0))),"")</f>
        <v>29</v>
      </c>
      <c r="R1803" s="32" t="str">
        <f>IFERROR(IF($K1803="","",INDEX(リスト!$AO:$AO,MATCH($K1803,リスト!$AN:$AN,0))),"")</f>
        <v>JPN</v>
      </c>
      <c r="S1803" s="32" t="str">
        <f>IF($B1803="","",RIGHT($G1803*1000+100+COUNTIF($G$2:$G1803,$G1803),9))</f>
        <v>011127102</v>
      </c>
    </row>
    <row r="1804" spans="1:19" ht="18" customHeight="1" x14ac:dyDescent="0.55000000000000004">
      <c r="A1804" t="s">
        <v>871</v>
      </c>
      <c r="B1804">
        <v>1803</v>
      </c>
      <c r="C1804" t="s">
        <v>8083</v>
      </c>
      <c r="D1804" t="s">
        <v>8084</v>
      </c>
      <c r="E1804">
        <v>3</v>
      </c>
      <c r="F1804" t="s">
        <v>169</v>
      </c>
      <c r="G1804">
        <v>19990719</v>
      </c>
      <c r="H1804" t="s">
        <v>8085</v>
      </c>
      <c r="I1804" t="s">
        <v>8086</v>
      </c>
      <c r="J1804" t="s">
        <v>1355</v>
      </c>
      <c r="K1804" t="s">
        <v>72</v>
      </c>
      <c r="M1804" s="32">
        <f>IFERROR(IF($B1804="","",INDEX(所属情報!$E:$E,MATCH($A1804,所属情報!$A:$A,0))),"")</f>
        <v>490050</v>
      </c>
      <c r="N1804" s="175" t="str">
        <f t="shared" si="84"/>
        <v>松永　宗大 (3)</v>
      </c>
      <c r="O1804" s="32" t="str">
        <f t="shared" si="85"/>
        <v>ﾏﾂﾅｶﾞ ｿｳﾀ</v>
      </c>
      <c r="P1804" s="175" t="str">
        <f t="shared" si="86"/>
        <v>MATSUNAGA Sota (99)</v>
      </c>
      <c r="Q1804" s="175" t="str">
        <f>IFERROR(IF($F1804="","",INDEX(リスト!$AL:$AL,MATCH($F1804,リスト!$AK:$AK,0))),"")</f>
        <v>26</v>
      </c>
      <c r="R1804" s="32" t="str">
        <f>IFERROR(IF($K1804="","",INDEX(リスト!$AO:$AO,MATCH($K1804,リスト!$AN:$AN,0))),"")</f>
        <v>JPN</v>
      </c>
      <c r="S1804" s="32" t="str">
        <f>IF($B1804="","",RIGHT($G1804*1000+100+COUNTIF($G$2:$G1804,$G1804),9))</f>
        <v>990719102</v>
      </c>
    </row>
    <row r="1805" spans="1:19" ht="18" customHeight="1" x14ac:dyDescent="0.55000000000000004">
      <c r="A1805" t="s">
        <v>871</v>
      </c>
      <c r="B1805">
        <v>1804</v>
      </c>
      <c r="C1805" t="s">
        <v>8087</v>
      </c>
      <c r="D1805" t="s">
        <v>8088</v>
      </c>
      <c r="E1805">
        <v>4</v>
      </c>
      <c r="F1805" t="s">
        <v>173</v>
      </c>
      <c r="G1805">
        <v>20010402</v>
      </c>
      <c r="H1805" t="s">
        <v>8089</v>
      </c>
      <c r="I1805" t="s">
        <v>1543</v>
      </c>
      <c r="J1805" t="s">
        <v>3986</v>
      </c>
      <c r="K1805" t="s">
        <v>72</v>
      </c>
      <c r="M1805" s="32">
        <f>IFERROR(IF($B1805="","",INDEX(所属情報!$E:$E,MATCH($A1805,所属情報!$A:$A,0))),"")</f>
        <v>490050</v>
      </c>
      <c r="N1805" s="175" t="str">
        <f t="shared" si="84"/>
        <v>山本　想真 (4)</v>
      </c>
      <c r="O1805" s="32" t="str">
        <f t="shared" si="85"/>
        <v>ﾔﾏﾓﾄ ｿｳﾏ</v>
      </c>
      <c r="P1805" s="175" t="str">
        <f t="shared" si="86"/>
        <v>YAMAMOTO Soma (01)</v>
      </c>
      <c r="Q1805" s="175" t="str">
        <f>IFERROR(IF($F1805="","",INDEX(リスト!$AL:$AL,MATCH($F1805,リスト!$AK:$AK,0))),"")</f>
        <v>27</v>
      </c>
      <c r="R1805" s="32" t="str">
        <f>IFERROR(IF($K1805="","",INDEX(リスト!$AO:$AO,MATCH($K1805,リスト!$AN:$AN,0))),"")</f>
        <v>JPN</v>
      </c>
      <c r="S1805" s="32" t="str">
        <f>IF($B1805="","",RIGHT($G1805*1000+100+COUNTIF($G$2:$G1805,$G1805),9))</f>
        <v>010402103</v>
      </c>
    </row>
    <row r="1806" spans="1:19" ht="18" customHeight="1" x14ac:dyDescent="0.55000000000000004">
      <c r="A1806" t="s">
        <v>871</v>
      </c>
      <c r="B1806">
        <v>1805</v>
      </c>
      <c r="C1806" t="s">
        <v>8090</v>
      </c>
      <c r="D1806" t="s">
        <v>8091</v>
      </c>
      <c r="E1806">
        <v>3</v>
      </c>
      <c r="F1806" t="s">
        <v>169</v>
      </c>
      <c r="G1806">
        <v>20011006</v>
      </c>
      <c r="H1806" t="s">
        <v>8092</v>
      </c>
      <c r="I1806" t="s">
        <v>8093</v>
      </c>
      <c r="J1806" t="s">
        <v>1183</v>
      </c>
      <c r="K1806" t="s">
        <v>72</v>
      </c>
      <c r="M1806" s="32">
        <f>IFERROR(IF($B1806="","",INDEX(所属情報!$E:$E,MATCH($A1806,所属情報!$A:$A,0))),"")</f>
        <v>490050</v>
      </c>
      <c r="N1806" s="175" t="str">
        <f t="shared" si="84"/>
        <v>萬治　周平 (3)</v>
      </c>
      <c r="O1806" s="32" t="str">
        <f t="shared" si="85"/>
        <v>ﾏﾝｼﾞ ｼｭｳﾍｲ</v>
      </c>
      <c r="P1806" s="175" t="str">
        <f t="shared" si="86"/>
        <v>MANJI Shuhei (01)</v>
      </c>
      <c r="Q1806" s="175" t="str">
        <f>IFERROR(IF($F1806="","",INDEX(リスト!$AL:$AL,MATCH($F1806,リスト!$AK:$AK,0))),"")</f>
        <v>26</v>
      </c>
      <c r="R1806" s="32" t="str">
        <f>IFERROR(IF($K1806="","",INDEX(リスト!$AO:$AO,MATCH($K1806,リスト!$AN:$AN,0))),"")</f>
        <v>JPN</v>
      </c>
      <c r="S1806" s="32" t="str">
        <f>IF($B1806="","",RIGHT($G1806*1000+100+COUNTIF($G$2:$G1806,$G1806),9))</f>
        <v>011006101</v>
      </c>
    </row>
    <row r="1807" spans="1:19" ht="18" customHeight="1" x14ac:dyDescent="0.55000000000000004">
      <c r="A1807" t="s">
        <v>871</v>
      </c>
      <c r="B1807">
        <v>1806</v>
      </c>
      <c r="C1807" t="s">
        <v>8094</v>
      </c>
      <c r="D1807" t="s">
        <v>8095</v>
      </c>
      <c r="E1807">
        <v>3</v>
      </c>
      <c r="F1807" t="s">
        <v>169</v>
      </c>
      <c r="G1807">
        <v>20020720</v>
      </c>
      <c r="H1807" t="s">
        <v>8096</v>
      </c>
      <c r="I1807" t="s">
        <v>5687</v>
      </c>
      <c r="J1807" t="s">
        <v>8097</v>
      </c>
      <c r="K1807" t="s">
        <v>72</v>
      </c>
      <c r="M1807" s="32">
        <f>IFERROR(IF($B1807="","",INDEX(所属情報!$E:$E,MATCH($A1807,所属情報!$A:$A,0))),"")</f>
        <v>490050</v>
      </c>
      <c r="N1807" s="175" t="str">
        <f t="shared" si="84"/>
        <v>安井　涼音 (3)</v>
      </c>
      <c r="O1807" s="32" t="str">
        <f t="shared" si="85"/>
        <v>ﾔｽｲ ﾘｮｵ</v>
      </c>
      <c r="P1807" s="175" t="str">
        <f t="shared" si="86"/>
        <v>YASUI Ryoo (02)</v>
      </c>
      <c r="Q1807" s="175" t="str">
        <f>IFERROR(IF($F1807="","",INDEX(リスト!$AL:$AL,MATCH($F1807,リスト!$AK:$AK,0))),"")</f>
        <v>26</v>
      </c>
      <c r="R1807" s="32" t="str">
        <f>IFERROR(IF($K1807="","",INDEX(リスト!$AO:$AO,MATCH($K1807,リスト!$AN:$AN,0))),"")</f>
        <v>JPN</v>
      </c>
      <c r="S1807" s="32" t="str">
        <f>IF($B1807="","",RIGHT($G1807*1000+100+COUNTIF($G$2:$G1807,$G1807),9))</f>
        <v>020720102</v>
      </c>
    </row>
    <row r="1808" spans="1:19" ht="18" customHeight="1" x14ac:dyDescent="0.55000000000000004">
      <c r="A1808" t="s">
        <v>871</v>
      </c>
      <c r="B1808">
        <v>1807</v>
      </c>
      <c r="C1808" t="s">
        <v>8098</v>
      </c>
      <c r="D1808" t="s">
        <v>8099</v>
      </c>
      <c r="E1808">
        <v>2</v>
      </c>
      <c r="F1808" t="s">
        <v>169</v>
      </c>
      <c r="G1808">
        <v>20030918</v>
      </c>
      <c r="H1808" t="s">
        <v>8100</v>
      </c>
      <c r="I1808" t="s">
        <v>4044</v>
      </c>
      <c r="J1808" t="s">
        <v>1267</v>
      </c>
      <c r="K1808" t="s">
        <v>72</v>
      </c>
      <c r="M1808" s="32">
        <f>IFERROR(IF($B1808="","",INDEX(所属情報!$E:$E,MATCH($A1808,所属情報!$A:$A,0))),"")</f>
        <v>490050</v>
      </c>
      <c r="N1808" s="175" t="str">
        <f t="shared" si="84"/>
        <v>北村　駿 (2)</v>
      </c>
      <c r="O1808" s="32" t="str">
        <f t="shared" si="85"/>
        <v>ｷﾀﾑﾗ ｼｭﾝ</v>
      </c>
      <c r="P1808" s="175" t="str">
        <f t="shared" si="86"/>
        <v>KITAMURA Shun (03)</v>
      </c>
      <c r="Q1808" s="175" t="str">
        <f>IFERROR(IF($F1808="","",INDEX(リスト!$AL:$AL,MATCH($F1808,リスト!$AK:$AK,0))),"")</f>
        <v>26</v>
      </c>
      <c r="R1808" s="32" t="str">
        <f>IFERROR(IF($K1808="","",INDEX(リスト!$AO:$AO,MATCH($K1808,リスト!$AN:$AN,0))),"")</f>
        <v>JPN</v>
      </c>
      <c r="S1808" s="32" t="str">
        <f>IF($B1808="","",RIGHT($G1808*1000+100+COUNTIF($G$2:$G1808,$G1808),9))</f>
        <v>030918103</v>
      </c>
    </row>
    <row r="1809" spans="1:19" ht="18" customHeight="1" x14ac:dyDescent="0.55000000000000004">
      <c r="A1809" t="s">
        <v>871</v>
      </c>
      <c r="B1809">
        <v>1808</v>
      </c>
      <c r="C1809" t="s">
        <v>8101</v>
      </c>
      <c r="D1809" t="s">
        <v>8102</v>
      </c>
      <c r="E1809">
        <v>2</v>
      </c>
      <c r="F1809" t="s">
        <v>169</v>
      </c>
      <c r="G1809">
        <v>20021015</v>
      </c>
      <c r="H1809" t="s">
        <v>8103</v>
      </c>
      <c r="I1809" t="s">
        <v>2589</v>
      </c>
      <c r="J1809" t="s">
        <v>3018</v>
      </c>
      <c r="K1809" t="s">
        <v>72</v>
      </c>
      <c r="M1809" s="32">
        <f>IFERROR(IF($B1809="","",INDEX(所属情報!$E:$E,MATCH($A1809,所属情報!$A:$A,0))),"")</f>
        <v>490050</v>
      </c>
      <c r="N1809" s="175" t="str">
        <f t="shared" si="84"/>
        <v>森川　敬友 (2)</v>
      </c>
      <c r="O1809" s="32" t="str">
        <f t="shared" si="85"/>
        <v>ﾓﾘｶﾜ ｹｲｽｹ</v>
      </c>
      <c r="P1809" s="175" t="str">
        <f t="shared" si="86"/>
        <v>MORIKAWA Keisuke (02)</v>
      </c>
      <c r="Q1809" s="175" t="str">
        <f>IFERROR(IF($F1809="","",INDEX(リスト!$AL:$AL,MATCH($F1809,リスト!$AK:$AK,0))),"")</f>
        <v>26</v>
      </c>
      <c r="R1809" s="32" t="str">
        <f>IFERROR(IF($K1809="","",INDEX(リスト!$AO:$AO,MATCH($K1809,リスト!$AN:$AN,0))),"")</f>
        <v>JPN</v>
      </c>
      <c r="S1809" s="32" t="str">
        <f>IF($B1809="","",RIGHT($G1809*1000+100+COUNTIF($G$2:$G1809,$G1809),9))</f>
        <v>021015106</v>
      </c>
    </row>
    <row r="1810" spans="1:19" ht="18" customHeight="1" x14ac:dyDescent="0.55000000000000004">
      <c r="A1810" t="s">
        <v>871</v>
      </c>
      <c r="B1810">
        <v>1809</v>
      </c>
      <c r="C1810" t="s">
        <v>8104</v>
      </c>
      <c r="D1810" t="s">
        <v>8105</v>
      </c>
      <c r="E1810">
        <v>2</v>
      </c>
      <c r="F1810" t="s">
        <v>169</v>
      </c>
      <c r="G1810">
        <v>20031122</v>
      </c>
      <c r="H1810" t="s">
        <v>8106</v>
      </c>
      <c r="I1810" t="s">
        <v>4462</v>
      </c>
      <c r="J1810" t="s">
        <v>1359</v>
      </c>
      <c r="K1810" t="s">
        <v>72</v>
      </c>
      <c r="M1810" s="32">
        <f>IFERROR(IF($B1810="","",INDEX(所属情報!$E:$E,MATCH($A1810,所属情報!$A:$A,0))),"")</f>
        <v>490050</v>
      </c>
      <c r="N1810" s="175" t="str">
        <f t="shared" si="84"/>
        <v>東　洸生 (2)</v>
      </c>
      <c r="O1810" s="32" t="str">
        <f t="shared" si="85"/>
        <v>ｱｽﾞﾏ ｺｳｾｲ</v>
      </c>
      <c r="P1810" s="175" t="str">
        <f t="shared" si="86"/>
        <v>AZUMA Kosei (03)</v>
      </c>
      <c r="Q1810" s="175" t="str">
        <f>IFERROR(IF($F1810="","",INDEX(リスト!$AL:$AL,MATCH($F1810,リスト!$AK:$AK,0))),"")</f>
        <v>26</v>
      </c>
      <c r="R1810" s="32" t="str">
        <f>IFERROR(IF($K1810="","",INDEX(リスト!$AO:$AO,MATCH($K1810,リスト!$AN:$AN,0))),"")</f>
        <v>JPN</v>
      </c>
      <c r="S1810" s="32" t="str">
        <f>IF($B1810="","",RIGHT($G1810*1000+100+COUNTIF($G$2:$G1810,$G1810),9))</f>
        <v>031122104</v>
      </c>
    </row>
    <row r="1811" spans="1:19" ht="18" customHeight="1" x14ac:dyDescent="0.55000000000000004">
      <c r="A1811" t="s">
        <v>915</v>
      </c>
      <c r="B1811">
        <v>1810</v>
      </c>
      <c r="C1811" t="s">
        <v>8107</v>
      </c>
      <c r="D1811" t="s">
        <v>8108</v>
      </c>
      <c r="E1811">
        <v>6</v>
      </c>
      <c r="F1811" t="s">
        <v>169</v>
      </c>
      <c r="G1811">
        <v>19990213</v>
      </c>
      <c r="H1811" t="s">
        <v>8109</v>
      </c>
      <c r="I1811" t="s">
        <v>1865</v>
      </c>
      <c r="J1811" t="s">
        <v>1198</v>
      </c>
      <c r="K1811" t="s">
        <v>72</v>
      </c>
      <c r="M1811" s="32">
        <f>IFERROR(IF($B1811="","",INDEX(所属情報!$E:$E,MATCH($A1811,所属情報!$A:$A,0))),"")</f>
        <v>491016</v>
      </c>
      <c r="N1811" s="175" t="str">
        <f t="shared" si="84"/>
        <v>加藤　遼 (6)</v>
      </c>
      <c r="O1811" s="32" t="str">
        <f t="shared" si="85"/>
        <v>ｶﾄｳ ﾘｮｳ</v>
      </c>
      <c r="P1811" s="175" t="str">
        <f t="shared" si="86"/>
        <v>KATO Ryo (99)</v>
      </c>
      <c r="Q1811" s="175" t="str">
        <f>IFERROR(IF($F1811="","",INDEX(リスト!$AL:$AL,MATCH($F1811,リスト!$AK:$AK,0))),"")</f>
        <v>26</v>
      </c>
      <c r="R1811" s="32" t="str">
        <f>IFERROR(IF($K1811="","",INDEX(リスト!$AO:$AO,MATCH($K1811,リスト!$AN:$AN,0))),"")</f>
        <v>JPN</v>
      </c>
      <c r="S1811" s="32" t="str">
        <f>IF($B1811="","",RIGHT($G1811*1000+100+COUNTIF($G$2:$G1811,$G1811),9))</f>
        <v>990213101</v>
      </c>
    </row>
    <row r="1812" spans="1:19" ht="18" customHeight="1" x14ac:dyDescent="0.55000000000000004">
      <c r="A1812" t="s">
        <v>915</v>
      </c>
      <c r="B1812">
        <v>1811</v>
      </c>
      <c r="C1812" t="s">
        <v>8110</v>
      </c>
      <c r="D1812" t="s">
        <v>8111</v>
      </c>
      <c r="E1812">
        <v>6</v>
      </c>
      <c r="F1812" t="s">
        <v>181</v>
      </c>
      <c r="G1812">
        <v>19990709</v>
      </c>
      <c r="H1812" t="s">
        <v>8112</v>
      </c>
      <c r="I1812" t="s">
        <v>8113</v>
      </c>
      <c r="J1812" t="s">
        <v>2684</v>
      </c>
      <c r="K1812" t="s">
        <v>72</v>
      </c>
      <c r="M1812" s="32">
        <f>IFERROR(IF($B1812="","",INDEX(所属情報!$E:$E,MATCH($A1812,所属情報!$A:$A,0))),"")</f>
        <v>491016</v>
      </c>
      <c r="N1812" s="175" t="str">
        <f t="shared" si="84"/>
        <v>紺野　佑介 (6)</v>
      </c>
      <c r="O1812" s="32" t="str">
        <f t="shared" si="85"/>
        <v>ｺﾝﾉ ﾕｳｽｹ</v>
      </c>
      <c r="P1812" s="175" t="str">
        <f t="shared" si="86"/>
        <v>KONNO Yusuke (99)</v>
      </c>
      <c r="Q1812" s="175" t="str">
        <f>IFERROR(IF($F1812="","",INDEX(リスト!$AL:$AL,MATCH($F1812,リスト!$AK:$AK,0))),"")</f>
        <v>29</v>
      </c>
      <c r="R1812" s="32" t="str">
        <f>IFERROR(IF($K1812="","",INDEX(リスト!$AO:$AO,MATCH($K1812,リスト!$AN:$AN,0))),"")</f>
        <v>JPN</v>
      </c>
      <c r="S1812" s="32" t="str">
        <f>IF($B1812="","",RIGHT($G1812*1000+100+COUNTIF($G$2:$G1812,$G1812),9))</f>
        <v>990709101</v>
      </c>
    </row>
    <row r="1813" spans="1:19" ht="18" customHeight="1" x14ac:dyDescent="0.55000000000000004">
      <c r="A1813" t="s">
        <v>915</v>
      </c>
      <c r="B1813">
        <v>1812</v>
      </c>
      <c r="C1813" t="s">
        <v>8114</v>
      </c>
      <c r="D1813" t="s">
        <v>8115</v>
      </c>
      <c r="E1813">
        <v>5</v>
      </c>
      <c r="F1813" t="s">
        <v>169</v>
      </c>
      <c r="G1813">
        <v>19990823</v>
      </c>
      <c r="H1813" t="s">
        <v>8116</v>
      </c>
      <c r="I1813" t="s">
        <v>2164</v>
      </c>
      <c r="J1813" t="s">
        <v>4202</v>
      </c>
      <c r="K1813" t="s">
        <v>72</v>
      </c>
      <c r="M1813" s="32">
        <f>IFERROR(IF($B1813="","",INDEX(所属情報!$E:$E,MATCH($A1813,所属情報!$A:$A,0))),"")</f>
        <v>491016</v>
      </c>
      <c r="N1813" s="175" t="str">
        <f t="shared" si="84"/>
        <v>藤井　大夢 (5)</v>
      </c>
      <c r="O1813" s="32" t="str">
        <f t="shared" si="85"/>
        <v>ﾌｼﾞｲ ﾋﾛﾑ</v>
      </c>
      <c r="P1813" s="175" t="str">
        <f t="shared" si="86"/>
        <v>FUJII Hiromu (99)</v>
      </c>
      <c r="Q1813" s="175" t="str">
        <f>IFERROR(IF($F1813="","",INDEX(リスト!$AL:$AL,MATCH($F1813,リスト!$AK:$AK,0))),"")</f>
        <v>26</v>
      </c>
      <c r="R1813" s="32" t="str">
        <f>IFERROR(IF($K1813="","",INDEX(リスト!$AO:$AO,MATCH($K1813,リスト!$AN:$AN,0))),"")</f>
        <v>JPN</v>
      </c>
      <c r="S1813" s="32" t="str">
        <f>IF($B1813="","",RIGHT($G1813*1000+100+COUNTIF($G$2:$G1813,$G1813),9))</f>
        <v>990823102</v>
      </c>
    </row>
    <row r="1814" spans="1:19" ht="18" customHeight="1" x14ac:dyDescent="0.55000000000000004">
      <c r="A1814" t="s">
        <v>915</v>
      </c>
      <c r="B1814">
        <v>1813</v>
      </c>
      <c r="C1814" t="s">
        <v>8117</v>
      </c>
      <c r="D1814" t="s">
        <v>8118</v>
      </c>
      <c r="E1814">
        <v>5</v>
      </c>
      <c r="F1814" t="s">
        <v>169</v>
      </c>
      <c r="G1814">
        <v>20000504</v>
      </c>
      <c r="H1814" t="s">
        <v>8119</v>
      </c>
      <c r="I1814" t="s">
        <v>2155</v>
      </c>
      <c r="J1814" t="s">
        <v>1489</v>
      </c>
      <c r="K1814" t="s">
        <v>72</v>
      </c>
      <c r="M1814" s="32">
        <f>IFERROR(IF($B1814="","",INDEX(所属情報!$E:$E,MATCH($A1814,所属情報!$A:$A,0))),"")</f>
        <v>491016</v>
      </c>
      <c r="N1814" s="175" t="str">
        <f t="shared" si="84"/>
        <v>増田　大誠 (5)</v>
      </c>
      <c r="O1814" s="32" t="str">
        <f t="shared" si="85"/>
        <v>ﾏｽﾀﾞ ﾀｲｾｲ</v>
      </c>
      <c r="P1814" s="175" t="str">
        <f t="shared" si="86"/>
        <v>MASUDA Taisei (00)</v>
      </c>
      <c r="Q1814" s="175" t="str">
        <f>IFERROR(IF($F1814="","",INDEX(リスト!$AL:$AL,MATCH($F1814,リスト!$AK:$AK,0))),"")</f>
        <v>26</v>
      </c>
      <c r="R1814" s="32" t="str">
        <f>IFERROR(IF($K1814="","",INDEX(リスト!$AO:$AO,MATCH($K1814,リスト!$AN:$AN,0))),"")</f>
        <v>JPN</v>
      </c>
      <c r="S1814" s="32" t="str">
        <f>IF($B1814="","",RIGHT($G1814*1000+100+COUNTIF($G$2:$G1814,$G1814),9))</f>
        <v>000504101</v>
      </c>
    </row>
    <row r="1815" spans="1:19" ht="18" customHeight="1" x14ac:dyDescent="0.55000000000000004">
      <c r="A1815" t="s">
        <v>915</v>
      </c>
      <c r="B1815">
        <v>1814</v>
      </c>
      <c r="C1815" t="s">
        <v>8120</v>
      </c>
      <c r="D1815" t="s">
        <v>8121</v>
      </c>
      <c r="E1815">
        <v>5</v>
      </c>
      <c r="F1815" t="s">
        <v>169</v>
      </c>
      <c r="G1815">
        <v>19990708</v>
      </c>
      <c r="H1815" t="s">
        <v>8122</v>
      </c>
      <c r="I1815" t="s">
        <v>3076</v>
      </c>
      <c r="J1815" t="s">
        <v>1517</v>
      </c>
      <c r="K1815" t="s">
        <v>72</v>
      </c>
      <c r="M1815" s="32">
        <f>IFERROR(IF($B1815="","",INDEX(所属情報!$E:$E,MATCH($A1815,所属情報!$A:$A,0))),"")</f>
        <v>491016</v>
      </c>
      <c r="N1815" s="175" t="str">
        <f t="shared" si="84"/>
        <v>村田　俊貴 (5)</v>
      </c>
      <c r="O1815" s="32" t="str">
        <f t="shared" si="85"/>
        <v>ﾑﾗﾀ ﾄｼｷ</v>
      </c>
      <c r="P1815" s="175" t="str">
        <f t="shared" si="86"/>
        <v>MURATA Toshiki (99)</v>
      </c>
      <c r="Q1815" s="175" t="str">
        <f>IFERROR(IF($F1815="","",INDEX(リスト!$AL:$AL,MATCH($F1815,リスト!$AK:$AK,0))),"")</f>
        <v>26</v>
      </c>
      <c r="R1815" s="32" t="str">
        <f>IFERROR(IF($K1815="","",INDEX(リスト!$AO:$AO,MATCH($K1815,リスト!$AN:$AN,0))),"")</f>
        <v>JPN</v>
      </c>
      <c r="S1815" s="32" t="str">
        <f>IF($B1815="","",RIGHT($G1815*1000+100+COUNTIF($G$2:$G1815,$G1815),9))</f>
        <v>990708101</v>
      </c>
    </row>
    <row r="1816" spans="1:19" ht="18" customHeight="1" x14ac:dyDescent="0.55000000000000004">
      <c r="A1816" t="s">
        <v>915</v>
      </c>
      <c r="B1816">
        <v>1815</v>
      </c>
      <c r="C1816" t="s">
        <v>8123</v>
      </c>
      <c r="D1816" t="s">
        <v>8124</v>
      </c>
      <c r="E1816">
        <v>4</v>
      </c>
      <c r="F1816" t="s">
        <v>169</v>
      </c>
      <c r="G1816">
        <v>20020131</v>
      </c>
      <c r="H1816" t="s">
        <v>8125</v>
      </c>
      <c r="I1816" t="s">
        <v>1764</v>
      </c>
      <c r="J1816" t="s">
        <v>8126</v>
      </c>
      <c r="K1816" t="s">
        <v>72</v>
      </c>
      <c r="M1816" s="32">
        <f>IFERROR(IF($B1816="","",INDEX(所属情報!$E:$E,MATCH($A1816,所属情報!$A:$A,0))),"")</f>
        <v>491016</v>
      </c>
      <c r="N1816" s="175" t="str">
        <f t="shared" si="84"/>
        <v>辰巳　開陸 (4)</v>
      </c>
      <c r="O1816" s="32" t="str">
        <f t="shared" si="85"/>
        <v>ﾀﾂﾐ ｶｲﾘ</v>
      </c>
      <c r="P1816" s="175" t="str">
        <f t="shared" si="86"/>
        <v>TATSUMI Kairi (02)</v>
      </c>
      <c r="Q1816" s="175" t="str">
        <f>IFERROR(IF($F1816="","",INDEX(リスト!$AL:$AL,MATCH($F1816,リスト!$AK:$AK,0))),"")</f>
        <v>26</v>
      </c>
      <c r="R1816" s="32" t="str">
        <f>IFERROR(IF($K1816="","",INDEX(リスト!$AO:$AO,MATCH($K1816,リスト!$AN:$AN,0))),"")</f>
        <v>JPN</v>
      </c>
      <c r="S1816" s="32" t="str">
        <f>IF($B1816="","",RIGHT($G1816*1000+100+COUNTIF($G$2:$G1816,$G1816),9))</f>
        <v>020131101</v>
      </c>
    </row>
    <row r="1817" spans="1:19" ht="18" customHeight="1" x14ac:dyDescent="0.55000000000000004">
      <c r="A1817" t="s">
        <v>915</v>
      </c>
      <c r="B1817">
        <v>1816</v>
      </c>
      <c r="C1817" t="s">
        <v>8127</v>
      </c>
      <c r="D1817" t="s">
        <v>8128</v>
      </c>
      <c r="E1817">
        <v>4</v>
      </c>
      <c r="F1817" t="s">
        <v>169</v>
      </c>
      <c r="G1817">
        <v>20010706</v>
      </c>
      <c r="H1817" t="s">
        <v>8129</v>
      </c>
      <c r="I1817" t="s">
        <v>8130</v>
      </c>
      <c r="J1817" t="s">
        <v>8131</v>
      </c>
      <c r="K1817" t="s">
        <v>72</v>
      </c>
      <c r="M1817" s="32">
        <f>IFERROR(IF($B1817="","",INDEX(所属情報!$E:$E,MATCH($A1817,所属情報!$A:$A,0))),"")</f>
        <v>491016</v>
      </c>
      <c r="N1817" s="175" t="str">
        <f t="shared" si="84"/>
        <v>南山　大於起 (4)</v>
      </c>
      <c r="O1817" s="32" t="str">
        <f t="shared" si="85"/>
        <v>ﾐﾅﾐﾔﾏ ﾋﾛｵｷ</v>
      </c>
      <c r="P1817" s="175" t="str">
        <f t="shared" si="86"/>
        <v>MINAMIYAMA Hirooki (01)</v>
      </c>
      <c r="Q1817" s="175" t="str">
        <f>IFERROR(IF($F1817="","",INDEX(リスト!$AL:$AL,MATCH($F1817,リスト!$AK:$AK,0))),"")</f>
        <v>26</v>
      </c>
      <c r="R1817" s="32" t="str">
        <f>IFERROR(IF($K1817="","",INDEX(リスト!$AO:$AO,MATCH($K1817,リスト!$AN:$AN,0))),"")</f>
        <v>JPN</v>
      </c>
      <c r="S1817" s="32" t="str">
        <f>IF($B1817="","",RIGHT($G1817*1000+100+COUNTIF($G$2:$G1817,$G1817),9))</f>
        <v>010706102</v>
      </c>
    </row>
    <row r="1818" spans="1:19" ht="18" customHeight="1" x14ac:dyDescent="0.55000000000000004">
      <c r="A1818" t="s">
        <v>915</v>
      </c>
      <c r="B1818">
        <v>1817</v>
      </c>
      <c r="C1818" t="s">
        <v>8132</v>
      </c>
      <c r="D1818" t="s">
        <v>8133</v>
      </c>
      <c r="E1818">
        <v>3</v>
      </c>
      <c r="F1818" t="s">
        <v>169</v>
      </c>
      <c r="G1818">
        <v>20020426</v>
      </c>
      <c r="H1818" t="s">
        <v>8134</v>
      </c>
      <c r="I1818" t="s">
        <v>1946</v>
      </c>
      <c r="J1818" t="s">
        <v>1243</v>
      </c>
      <c r="K1818" t="s">
        <v>72</v>
      </c>
      <c r="M1818" s="32">
        <f>IFERROR(IF($B1818="","",INDEX(所属情報!$E:$E,MATCH($A1818,所属情報!$A:$A,0))),"")</f>
        <v>491016</v>
      </c>
      <c r="N1818" s="175" t="str">
        <f t="shared" si="84"/>
        <v>青木　陸 (3)</v>
      </c>
      <c r="O1818" s="32" t="str">
        <f t="shared" si="85"/>
        <v>ｱｵｷ ﾘｸ</v>
      </c>
      <c r="P1818" s="175" t="str">
        <f t="shared" si="86"/>
        <v>AOKI Riku (02)</v>
      </c>
      <c r="Q1818" s="175" t="str">
        <f>IFERROR(IF($F1818="","",INDEX(リスト!$AL:$AL,MATCH($F1818,リスト!$AK:$AK,0))),"")</f>
        <v>26</v>
      </c>
      <c r="R1818" s="32" t="str">
        <f>IFERROR(IF($K1818="","",INDEX(リスト!$AO:$AO,MATCH($K1818,リスト!$AN:$AN,0))),"")</f>
        <v>JPN</v>
      </c>
      <c r="S1818" s="32" t="str">
        <f>IF($B1818="","",RIGHT($G1818*1000+100+COUNTIF($G$2:$G1818,$G1818),9))</f>
        <v>020426103</v>
      </c>
    </row>
    <row r="1819" spans="1:19" ht="18" customHeight="1" x14ac:dyDescent="0.55000000000000004">
      <c r="A1819" t="s">
        <v>915</v>
      </c>
      <c r="B1819">
        <v>1818</v>
      </c>
      <c r="C1819" t="s">
        <v>8135</v>
      </c>
      <c r="D1819" t="s">
        <v>8136</v>
      </c>
      <c r="E1819">
        <v>3</v>
      </c>
      <c r="F1819" t="s">
        <v>169</v>
      </c>
      <c r="G1819">
        <v>20001130</v>
      </c>
      <c r="H1819" t="s">
        <v>8137</v>
      </c>
      <c r="I1819" t="s">
        <v>1291</v>
      </c>
      <c r="J1819" t="s">
        <v>7072</v>
      </c>
      <c r="K1819" t="s">
        <v>72</v>
      </c>
      <c r="M1819" s="32">
        <f>IFERROR(IF($B1819="","",INDEX(所属情報!$E:$E,MATCH($A1819,所属情報!$A:$A,0))),"")</f>
        <v>491016</v>
      </c>
      <c r="N1819" s="175" t="str">
        <f t="shared" si="84"/>
        <v>小島　和矩 (3)</v>
      </c>
      <c r="O1819" s="32" t="str">
        <f t="shared" si="85"/>
        <v>ｺｼﾞﾏ ｶｽﾞﾉﾘ</v>
      </c>
      <c r="P1819" s="175" t="str">
        <f t="shared" si="86"/>
        <v>KOJIMA Kazunori (00)</v>
      </c>
      <c r="Q1819" s="175" t="str">
        <f>IFERROR(IF($F1819="","",INDEX(リスト!$AL:$AL,MATCH($F1819,リスト!$AK:$AK,0))),"")</f>
        <v>26</v>
      </c>
      <c r="R1819" s="32" t="str">
        <f>IFERROR(IF($K1819="","",INDEX(リスト!$AO:$AO,MATCH($K1819,リスト!$AN:$AN,0))),"")</f>
        <v>JPN</v>
      </c>
      <c r="S1819" s="32" t="str">
        <f>IF($B1819="","",RIGHT($G1819*1000+100+COUNTIF($G$2:$G1819,$G1819),9))</f>
        <v>001130101</v>
      </c>
    </row>
    <row r="1820" spans="1:19" ht="18" customHeight="1" x14ac:dyDescent="0.55000000000000004">
      <c r="A1820" t="s">
        <v>915</v>
      </c>
      <c r="B1820">
        <v>1819</v>
      </c>
      <c r="C1820" t="s">
        <v>8138</v>
      </c>
      <c r="D1820" t="s">
        <v>8139</v>
      </c>
      <c r="E1820">
        <v>3</v>
      </c>
      <c r="F1820" t="s">
        <v>169</v>
      </c>
      <c r="G1820">
        <v>20021119</v>
      </c>
      <c r="H1820" t="s">
        <v>8140</v>
      </c>
      <c r="I1820" t="s">
        <v>3471</v>
      </c>
      <c r="J1820" t="s">
        <v>3457</v>
      </c>
      <c r="K1820" t="s">
        <v>72</v>
      </c>
      <c r="M1820" s="32">
        <f>IFERROR(IF($B1820="","",INDEX(所属情報!$E:$E,MATCH($A1820,所属情報!$A:$A,0))),"")</f>
        <v>491016</v>
      </c>
      <c r="N1820" s="175" t="str">
        <f t="shared" si="84"/>
        <v>西尾　亘 (3)</v>
      </c>
      <c r="O1820" s="32" t="str">
        <f t="shared" si="85"/>
        <v>ﾆｼｵ ﾜﾀﾙ</v>
      </c>
      <c r="P1820" s="175" t="str">
        <f t="shared" si="86"/>
        <v>NISHIO Wataru (02)</v>
      </c>
      <c r="Q1820" s="175" t="str">
        <f>IFERROR(IF($F1820="","",INDEX(リスト!$AL:$AL,MATCH($F1820,リスト!$AK:$AK,0))),"")</f>
        <v>26</v>
      </c>
      <c r="R1820" s="32" t="str">
        <f>IFERROR(IF($K1820="","",INDEX(リスト!$AO:$AO,MATCH($K1820,リスト!$AN:$AN,0))),"")</f>
        <v>JPN</v>
      </c>
      <c r="S1820" s="32" t="str">
        <f>IF($B1820="","",RIGHT($G1820*1000+100+COUNTIF($G$2:$G1820,$G1820),9))</f>
        <v>021119101</v>
      </c>
    </row>
    <row r="1821" spans="1:19" ht="18" customHeight="1" x14ac:dyDescent="0.55000000000000004">
      <c r="A1821" t="s">
        <v>915</v>
      </c>
      <c r="B1821">
        <v>1820</v>
      </c>
      <c r="C1821" t="s">
        <v>8141</v>
      </c>
      <c r="D1821" t="s">
        <v>8142</v>
      </c>
      <c r="E1821">
        <v>3</v>
      </c>
      <c r="F1821" t="s">
        <v>169</v>
      </c>
      <c r="G1821">
        <v>20020711</v>
      </c>
      <c r="H1821" t="s">
        <v>8143</v>
      </c>
      <c r="I1821" t="s">
        <v>3471</v>
      </c>
      <c r="J1821" t="s">
        <v>1292</v>
      </c>
      <c r="K1821" t="s">
        <v>72</v>
      </c>
      <c r="M1821" s="32">
        <f>IFERROR(IF($B1821="","",INDEX(所属情報!$E:$E,MATCH($A1821,所属情報!$A:$A,0))),"")</f>
        <v>491016</v>
      </c>
      <c r="N1821" s="175" t="str">
        <f t="shared" si="84"/>
        <v>西尾　爽 (3)</v>
      </c>
      <c r="O1821" s="32" t="str">
        <f t="shared" si="85"/>
        <v>ﾆｼｵ ｿｳ</v>
      </c>
      <c r="P1821" s="175" t="str">
        <f t="shared" si="86"/>
        <v>NISHIO So (02)</v>
      </c>
      <c r="Q1821" s="175" t="str">
        <f>IFERROR(IF($F1821="","",INDEX(リスト!$AL:$AL,MATCH($F1821,リスト!$AK:$AK,0))),"")</f>
        <v>26</v>
      </c>
      <c r="R1821" s="32" t="str">
        <f>IFERROR(IF($K1821="","",INDEX(リスト!$AO:$AO,MATCH($K1821,リスト!$AN:$AN,0))),"")</f>
        <v>JPN</v>
      </c>
      <c r="S1821" s="32" t="str">
        <f>IF($B1821="","",RIGHT($G1821*1000+100+COUNTIF($G$2:$G1821,$G1821),9))</f>
        <v>020711103</v>
      </c>
    </row>
    <row r="1822" spans="1:19" ht="18" customHeight="1" x14ac:dyDescent="0.55000000000000004">
      <c r="A1822" t="s">
        <v>915</v>
      </c>
      <c r="B1822">
        <v>1821</v>
      </c>
      <c r="C1822" t="s">
        <v>8144</v>
      </c>
      <c r="D1822" t="s">
        <v>8145</v>
      </c>
      <c r="E1822">
        <v>3</v>
      </c>
      <c r="F1822" t="s">
        <v>169</v>
      </c>
      <c r="G1822">
        <v>20030225</v>
      </c>
      <c r="H1822" t="s">
        <v>8146</v>
      </c>
      <c r="I1822" t="s">
        <v>8147</v>
      </c>
      <c r="J1822" t="s">
        <v>2472</v>
      </c>
      <c r="K1822" t="s">
        <v>72</v>
      </c>
      <c r="M1822" s="32">
        <f>IFERROR(IF($B1822="","",INDEX(所属情報!$E:$E,MATCH($A1822,所属情報!$A:$A,0))),"")</f>
        <v>491016</v>
      </c>
      <c r="N1822" s="175" t="str">
        <f t="shared" si="84"/>
        <v>沢井　歩 (3)</v>
      </c>
      <c r="O1822" s="32" t="str">
        <f t="shared" si="85"/>
        <v>ｻﾜｲ ｱﾕﾑ</v>
      </c>
      <c r="P1822" s="175" t="str">
        <f t="shared" si="86"/>
        <v>SAWAI Ayumu (03)</v>
      </c>
      <c r="Q1822" s="175" t="str">
        <f>IFERROR(IF($F1822="","",INDEX(リスト!$AL:$AL,MATCH($F1822,リスト!$AK:$AK,0))),"")</f>
        <v>26</v>
      </c>
      <c r="R1822" s="32" t="str">
        <f>IFERROR(IF($K1822="","",INDEX(リスト!$AO:$AO,MATCH($K1822,リスト!$AN:$AN,0))),"")</f>
        <v>JPN</v>
      </c>
      <c r="S1822" s="32" t="str">
        <f>IF($B1822="","",RIGHT($G1822*1000+100+COUNTIF($G$2:$G1822,$G1822),9))</f>
        <v>030225102</v>
      </c>
    </row>
    <row r="1823" spans="1:19" ht="18" customHeight="1" x14ac:dyDescent="0.55000000000000004">
      <c r="A1823" t="s">
        <v>915</v>
      </c>
      <c r="B1823">
        <v>1822</v>
      </c>
      <c r="C1823" t="s">
        <v>8148</v>
      </c>
      <c r="D1823" t="s">
        <v>8149</v>
      </c>
      <c r="E1823">
        <v>2</v>
      </c>
      <c r="F1823" t="s">
        <v>169</v>
      </c>
      <c r="G1823">
        <v>20031018</v>
      </c>
      <c r="H1823" t="s">
        <v>8150</v>
      </c>
      <c r="I1823" t="s">
        <v>3799</v>
      </c>
      <c r="J1823" t="s">
        <v>3082</v>
      </c>
      <c r="K1823" t="s">
        <v>72</v>
      </c>
      <c r="M1823" s="32">
        <f>IFERROR(IF($B1823="","",INDEX(所属情報!$E:$E,MATCH($A1823,所属情報!$A:$A,0))),"")</f>
        <v>491016</v>
      </c>
      <c r="N1823" s="175" t="str">
        <f t="shared" si="84"/>
        <v>金澤　冴治郎 (2)</v>
      </c>
      <c r="O1823" s="32" t="str">
        <f t="shared" si="85"/>
        <v>ｶﾅｻﾞﾜ ｺｼﾞﾛｳ</v>
      </c>
      <c r="P1823" s="175" t="str">
        <f t="shared" si="86"/>
        <v>KANAZAWA Kojiro (03)</v>
      </c>
      <c r="Q1823" s="175" t="str">
        <f>IFERROR(IF($F1823="","",INDEX(リスト!$AL:$AL,MATCH($F1823,リスト!$AK:$AK,0))),"")</f>
        <v>26</v>
      </c>
      <c r="R1823" s="32" t="str">
        <f>IFERROR(IF($K1823="","",INDEX(リスト!$AO:$AO,MATCH($K1823,リスト!$AN:$AN,0))),"")</f>
        <v>JPN</v>
      </c>
      <c r="S1823" s="32" t="str">
        <f>IF($B1823="","",RIGHT($G1823*1000+100+COUNTIF($G$2:$G1823,$G1823),9))</f>
        <v>031018102</v>
      </c>
    </row>
    <row r="1824" spans="1:19" ht="18" customHeight="1" x14ac:dyDescent="0.55000000000000004">
      <c r="A1824" t="s">
        <v>955</v>
      </c>
      <c r="B1824">
        <v>1823</v>
      </c>
      <c r="C1824" t="s">
        <v>8151</v>
      </c>
      <c r="D1824" t="s">
        <v>8152</v>
      </c>
      <c r="E1824">
        <v>4</v>
      </c>
      <c r="F1824" t="s">
        <v>193</v>
      </c>
      <c r="G1824">
        <v>20011211</v>
      </c>
      <c r="H1824" t="s">
        <v>8153</v>
      </c>
      <c r="I1824" t="s">
        <v>8154</v>
      </c>
      <c r="J1824" t="s">
        <v>3986</v>
      </c>
      <c r="K1824" t="s">
        <v>72</v>
      </c>
      <c r="M1824" s="32">
        <f>IFERROR(IF($B1824="","",INDEX(所属情報!$E:$E,MATCH($A1824,所属情報!$A:$A,0))),"")</f>
        <v>492194</v>
      </c>
      <c r="N1824" s="175" t="str">
        <f t="shared" si="84"/>
        <v>両見　颯真 (4)</v>
      </c>
      <c r="O1824" s="32" t="str">
        <f t="shared" si="85"/>
        <v>ﾘｮｳｹﾝ ｿｳﾏ</v>
      </c>
      <c r="P1824" s="175" t="str">
        <f t="shared" si="86"/>
        <v>RYOKEN Soma (01)</v>
      </c>
      <c r="Q1824" s="175" t="str">
        <f>IFERROR(IF($F1824="","",INDEX(リスト!$AL:$AL,MATCH($F1824,リスト!$AK:$AK,0))),"")</f>
        <v>32</v>
      </c>
      <c r="R1824" s="32" t="str">
        <f>IFERROR(IF($K1824="","",INDEX(リスト!$AO:$AO,MATCH($K1824,リスト!$AN:$AN,0))),"")</f>
        <v>JPN</v>
      </c>
      <c r="S1824" s="32" t="str">
        <f>IF($B1824="","",RIGHT($G1824*1000+100+COUNTIF($G$2:$G1824,$G1824),9))</f>
        <v>011211101</v>
      </c>
    </row>
    <row r="1825" spans="1:19" ht="18" customHeight="1" x14ac:dyDescent="0.55000000000000004">
      <c r="A1825" t="s">
        <v>955</v>
      </c>
      <c r="B1825">
        <v>1824</v>
      </c>
      <c r="C1825" t="s">
        <v>8155</v>
      </c>
      <c r="D1825" t="s">
        <v>8156</v>
      </c>
      <c r="E1825">
        <v>4</v>
      </c>
      <c r="F1825" t="s">
        <v>173</v>
      </c>
      <c r="G1825">
        <v>20011022</v>
      </c>
      <c r="H1825" t="s">
        <v>8157</v>
      </c>
      <c r="I1825" t="s">
        <v>3657</v>
      </c>
      <c r="J1825" t="s">
        <v>1193</v>
      </c>
      <c r="K1825" t="s">
        <v>72</v>
      </c>
      <c r="M1825" s="32">
        <f>IFERROR(IF($B1825="","",INDEX(所属情報!$E:$E,MATCH($A1825,所属情報!$A:$A,0))),"")</f>
        <v>492194</v>
      </c>
      <c r="N1825" s="175" t="str">
        <f t="shared" si="84"/>
        <v>上田　浩輔 (4)</v>
      </c>
      <c r="O1825" s="32" t="str">
        <f t="shared" si="85"/>
        <v>ｳｴﾀﾞ ｺｳｽｹ</v>
      </c>
      <c r="P1825" s="175" t="str">
        <f t="shared" si="86"/>
        <v>UEDA Kosuke (01)</v>
      </c>
      <c r="Q1825" s="175" t="str">
        <f>IFERROR(IF($F1825="","",INDEX(リスト!$AL:$AL,MATCH($F1825,リスト!$AK:$AK,0))),"")</f>
        <v>27</v>
      </c>
      <c r="R1825" s="32" t="str">
        <f>IFERROR(IF($K1825="","",INDEX(リスト!$AO:$AO,MATCH($K1825,リスト!$AN:$AN,0))),"")</f>
        <v>JPN</v>
      </c>
      <c r="S1825" s="32" t="str">
        <f>IF($B1825="","",RIGHT($G1825*1000+100+COUNTIF($G$2:$G1825,$G1825),9))</f>
        <v>011022103</v>
      </c>
    </row>
    <row r="1826" spans="1:19" ht="18" customHeight="1" x14ac:dyDescent="0.55000000000000004">
      <c r="A1826" t="s">
        <v>955</v>
      </c>
      <c r="B1826">
        <v>1825</v>
      </c>
      <c r="C1826" t="s">
        <v>8158</v>
      </c>
      <c r="D1826" t="s">
        <v>8159</v>
      </c>
      <c r="E1826">
        <v>3</v>
      </c>
      <c r="F1826" t="s">
        <v>169</v>
      </c>
      <c r="G1826">
        <v>20021011</v>
      </c>
      <c r="H1826" t="s">
        <v>8160</v>
      </c>
      <c r="I1826" t="s">
        <v>8161</v>
      </c>
      <c r="J1826" t="s">
        <v>1618</v>
      </c>
      <c r="K1826" t="s">
        <v>72</v>
      </c>
      <c r="M1826" s="32">
        <f>IFERROR(IF($B1826="","",INDEX(所属情報!$E:$E,MATCH($A1826,所属情報!$A:$A,0))),"")</f>
        <v>492194</v>
      </c>
      <c r="N1826" s="175" t="str">
        <f t="shared" si="84"/>
        <v>長木　涼馬 (3)</v>
      </c>
      <c r="O1826" s="32" t="str">
        <f t="shared" si="85"/>
        <v>ﾅｶﾞｷ ﾘｮｳﾏ</v>
      </c>
      <c r="P1826" s="175" t="str">
        <f t="shared" si="86"/>
        <v>NAGAKI Ryoma (02)</v>
      </c>
      <c r="Q1826" s="175" t="str">
        <f>IFERROR(IF($F1826="","",INDEX(リスト!$AL:$AL,MATCH($F1826,リスト!$AK:$AK,0))),"")</f>
        <v>26</v>
      </c>
      <c r="R1826" s="32" t="str">
        <f>IFERROR(IF($K1826="","",INDEX(リスト!$AO:$AO,MATCH($K1826,リスト!$AN:$AN,0))),"")</f>
        <v>JPN</v>
      </c>
      <c r="S1826" s="32" t="str">
        <f>IF($B1826="","",RIGHT($G1826*1000+100+COUNTIF($G$2:$G1826,$G1826),9))</f>
        <v>021011105</v>
      </c>
    </row>
    <row r="1827" spans="1:19" ht="18" customHeight="1" x14ac:dyDescent="0.55000000000000004">
      <c r="A1827" t="s">
        <v>955</v>
      </c>
      <c r="B1827">
        <v>1826</v>
      </c>
      <c r="C1827" t="s">
        <v>8162</v>
      </c>
      <c r="D1827" t="s">
        <v>1684</v>
      </c>
      <c r="E1827">
        <v>3</v>
      </c>
      <c r="F1827" t="s">
        <v>169</v>
      </c>
      <c r="G1827">
        <v>20020731</v>
      </c>
      <c r="H1827" t="s">
        <v>8163</v>
      </c>
      <c r="I1827" t="s">
        <v>1686</v>
      </c>
      <c r="J1827" t="s">
        <v>1687</v>
      </c>
      <c r="K1827" t="s">
        <v>72</v>
      </c>
      <c r="M1827" s="32">
        <f>IFERROR(IF($B1827="","",INDEX(所属情報!$E:$E,MATCH($A1827,所属情報!$A:$A,0))),"")</f>
        <v>492194</v>
      </c>
      <c r="N1827" s="175" t="str">
        <f t="shared" si="84"/>
        <v>黒田　翔生 (3)</v>
      </c>
      <c r="O1827" s="32" t="str">
        <f t="shared" si="85"/>
        <v>ｸﾛﾀﾞ ｼｮｳｷ</v>
      </c>
      <c r="P1827" s="175" t="str">
        <f t="shared" si="86"/>
        <v>KURODA Shoki (02)</v>
      </c>
      <c r="Q1827" s="175" t="str">
        <f>IFERROR(IF($F1827="","",INDEX(リスト!$AL:$AL,MATCH($F1827,リスト!$AK:$AK,0))),"")</f>
        <v>26</v>
      </c>
      <c r="R1827" s="32" t="str">
        <f>IFERROR(IF($K1827="","",INDEX(リスト!$AO:$AO,MATCH($K1827,リスト!$AN:$AN,0))),"")</f>
        <v>JPN</v>
      </c>
      <c r="S1827" s="32" t="str">
        <f>IF($B1827="","",RIGHT($G1827*1000+100+COUNTIF($G$2:$G1827,$G1827),9))</f>
        <v>020731104</v>
      </c>
    </row>
    <row r="1828" spans="1:19" ht="18" customHeight="1" x14ac:dyDescent="0.55000000000000004">
      <c r="A1828" t="s">
        <v>955</v>
      </c>
      <c r="B1828">
        <v>1827</v>
      </c>
      <c r="C1828" t="s">
        <v>8164</v>
      </c>
      <c r="D1828" t="s">
        <v>8165</v>
      </c>
      <c r="E1828">
        <v>3</v>
      </c>
      <c r="F1828" t="s">
        <v>173</v>
      </c>
      <c r="G1828">
        <v>20020926</v>
      </c>
      <c r="H1828" t="s">
        <v>8166</v>
      </c>
      <c r="I1828" t="s">
        <v>2667</v>
      </c>
      <c r="J1828" t="s">
        <v>3181</v>
      </c>
      <c r="K1828" t="s">
        <v>72</v>
      </c>
      <c r="M1828" s="32">
        <f>IFERROR(IF($B1828="","",INDEX(所属情報!$E:$E,MATCH($A1828,所属情報!$A:$A,0))),"")</f>
        <v>492194</v>
      </c>
      <c r="N1828" s="175" t="str">
        <f t="shared" si="84"/>
        <v>山崎　直輝 (3)</v>
      </c>
      <c r="O1828" s="32" t="str">
        <f t="shared" si="85"/>
        <v>ﾔﾏｻﾞｷ ﾅｵｷ</v>
      </c>
      <c r="P1828" s="175" t="str">
        <f t="shared" si="86"/>
        <v>YAMAZAKI Naoki (02)</v>
      </c>
      <c r="Q1828" s="175" t="str">
        <f>IFERROR(IF($F1828="","",INDEX(リスト!$AL:$AL,MATCH($F1828,リスト!$AK:$AK,0))),"")</f>
        <v>27</v>
      </c>
      <c r="R1828" s="32" t="str">
        <f>IFERROR(IF($K1828="","",INDEX(リスト!$AO:$AO,MATCH($K1828,リスト!$AN:$AN,0))),"")</f>
        <v>JPN</v>
      </c>
      <c r="S1828" s="32" t="str">
        <f>IF($B1828="","",RIGHT($G1828*1000+100+COUNTIF($G$2:$G1828,$G1828),9))</f>
        <v>020926103</v>
      </c>
    </row>
    <row r="1829" spans="1:19" ht="18" customHeight="1" x14ac:dyDescent="0.55000000000000004">
      <c r="A1829" t="s">
        <v>955</v>
      </c>
      <c r="B1829">
        <v>1828</v>
      </c>
      <c r="C1829" t="s">
        <v>8167</v>
      </c>
      <c r="D1829" t="s">
        <v>8168</v>
      </c>
      <c r="E1829">
        <v>3</v>
      </c>
      <c r="F1829" t="s">
        <v>169</v>
      </c>
      <c r="G1829">
        <v>20021105</v>
      </c>
      <c r="H1829" t="s">
        <v>8169</v>
      </c>
      <c r="I1829" t="s">
        <v>5642</v>
      </c>
      <c r="J1829" t="s">
        <v>6936</v>
      </c>
      <c r="K1829" t="s">
        <v>72</v>
      </c>
      <c r="M1829" s="32">
        <f>IFERROR(IF($B1829="","",INDEX(所属情報!$E:$E,MATCH($A1829,所属情報!$A:$A,0))),"")</f>
        <v>492194</v>
      </c>
      <c r="N1829" s="175" t="str">
        <f t="shared" si="84"/>
        <v>北野　篤朗 (3)</v>
      </c>
      <c r="O1829" s="32" t="str">
        <f t="shared" si="85"/>
        <v>ｷﾀﾉ ｱﾂﾛｳ</v>
      </c>
      <c r="P1829" s="175" t="str">
        <f t="shared" si="86"/>
        <v>KITANO Atsuro (02)</v>
      </c>
      <c r="Q1829" s="175" t="str">
        <f>IFERROR(IF($F1829="","",INDEX(リスト!$AL:$AL,MATCH($F1829,リスト!$AK:$AK,0))),"")</f>
        <v>26</v>
      </c>
      <c r="R1829" s="32" t="str">
        <f>IFERROR(IF($K1829="","",INDEX(リスト!$AO:$AO,MATCH($K1829,リスト!$AN:$AN,0))),"")</f>
        <v>JPN</v>
      </c>
      <c r="S1829" s="32" t="str">
        <f>IF($B1829="","",RIGHT($G1829*1000+100+COUNTIF($G$2:$G1829,$G1829),9))</f>
        <v>021105102</v>
      </c>
    </row>
    <row r="1830" spans="1:19" ht="18" customHeight="1" x14ac:dyDescent="0.55000000000000004">
      <c r="A1830" t="s">
        <v>955</v>
      </c>
      <c r="B1830">
        <v>1829</v>
      </c>
      <c r="C1830" t="s">
        <v>8170</v>
      </c>
      <c r="D1830" t="s">
        <v>1648</v>
      </c>
      <c r="E1830">
        <v>3</v>
      </c>
      <c r="F1830" t="s">
        <v>169</v>
      </c>
      <c r="G1830">
        <v>20030305</v>
      </c>
      <c r="H1830" t="s">
        <v>8171</v>
      </c>
      <c r="I1830" t="s">
        <v>1650</v>
      </c>
      <c r="J1830" t="s">
        <v>1651</v>
      </c>
      <c r="K1830" t="s">
        <v>72</v>
      </c>
      <c r="M1830" s="32">
        <f>IFERROR(IF($B1830="","",INDEX(所属情報!$E:$E,MATCH($A1830,所属情報!$A:$A,0))),"")</f>
        <v>492194</v>
      </c>
      <c r="N1830" s="175" t="str">
        <f t="shared" si="84"/>
        <v>井上　勇人 (3)</v>
      </c>
      <c r="O1830" s="32" t="str">
        <f t="shared" si="85"/>
        <v>ｲﾉｳｴ ﾊﾔﾄ</v>
      </c>
      <c r="P1830" s="175" t="str">
        <f t="shared" si="86"/>
        <v>INOUE Hayato (03)</v>
      </c>
      <c r="Q1830" s="175" t="str">
        <f>IFERROR(IF($F1830="","",INDEX(リスト!$AL:$AL,MATCH($F1830,リスト!$AK:$AK,0))),"")</f>
        <v>26</v>
      </c>
      <c r="R1830" s="32" t="str">
        <f>IFERROR(IF($K1830="","",INDEX(リスト!$AO:$AO,MATCH($K1830,リスト!$AN:$AN,0))),"")</f>
        <v>JPN</v>
      </c>
      <c r="S1830" s="32" t="str">
        <f>IF($B1830="","",RIGHT($G1830*1000+100+COUNTIF($G$2:$G1830,$G1830),9))</f>
        <v>030305105</v>
      </c>
    </row>
    <row r="1831" spans="1:19" ht="18" customHeight="1" x14ac:dyDescent="0.55000000000000004">
      <c r="A1831" t="s">
        <v>955</v>
      </c>
      <c r="B1831">
        <v>1830</v>
      </c>
      <c r="C1831" t="s">
        <v>8172</v>
      </c>
      <c r="D1831" t="s">
        <v>8173</v>
      </c>
      <c r="E1831">
        <v>4</v>
      </c>
      <c r="F1831" t="s">
        <v>181</v>
      </c>
      <c r="G1831">
        <v>20011002</v>
      </c>
      <c r="H1831" t="s">
        <v>8174</v>
      </c>
      <c r="I1831" t="s">
        <v>8175</v>
      </c>
      <c r="J1831" t="s">
        <v>3894</v>
      </c>
      <c r="K1831" t="s">
        <v>72</v>
      </c>
      <c r="M1831" s="32">
        <f>IFERROR(IF($B1831="","",INDEX(所属情報!$E:$E,MATCH($A1831,所属情報!$A:$A,0))),"")</f>
        <v>492194</v>
      </c>
      <c r="N1831" s="175" t="str">
        <f t="shared" si="84"/>
        <v>山尾　育吹 (4)</v>
      </c>
      <c r="O1831" s="32" t="str">
        <f t="shared" si="85"/>
        <v>ﾔﾏｵ ｲﾌﾞｷ</v>
      </c>
      <c r="P1831" s="175" t="str">
        <f t="shared" si="86"/>
        <v>YAMAO Ibuki (01)</v>
      </c>
      <c r="Q1831" s="175" t="str">
        <f>IFERROR(IF($F1831="","",INDEX(リスト!$AL:$AL,MATCH($F1831,リスト!$AK:$AK,0))),"")</f>
        <v>29</v>
      </c>
      <c r="R1831" s="32" t="str">
        <f>IFERROR(IF($K1831="","",INDEX(リスト!$AO:$AO,MATCH($K1831,リスト!$AN:$AN,0))),"")</f>
        <v>JPN</v>
      </c>
      <c r="S1831" s="32" t="str">
        <f>IF($B1831="","",RIGHT($G1831*1000+100+COUNTIF($G$2:$G1831,$G1831),9))</f>
        <v>011002103</v>
      </c>
    </row>
    <row r="1832" spans="1:19" ht="18" customHeight="1" x14ac:dyDescent="0.55000000000000004">
      <c r="A1832" t="s">
        <v>955</v>
      </c>
      <c r="B1832">
        <v>1831</v>
      </c>
      <c r="C1832" t="s">
        <v>8176</v>
      </c>
      <c r="D1832" t="s">
        <v>8177</v>
      </c>
      <c r="E1832">
        <v>3</v>
      </c>
      <c r="F1832" t="s">
        <v>173</v>
      </c>
      <c r="G1832">
        <v>20020520</v>
      </c>
      <c r="I1832" t="s">
        <v>8178</v>
      </c>
      <c r="J1832" t="s">
        <v>1223</v>
      </c>
      <c r="K1832" t="s">
        <v>72</v>
      </c>
      <c r="M1832" s="32">
        <f>IFERROR(IF($B1832="","",INDEX(所属情報!$E:$E,MATCH($A1832,所属情報!$A:$A,0))),"")</f>
        <v>492194</v>
      </c>
      <c r="N1832" s="175" t="str">
        <f t="shared" si="84"/>
        <v>成矢　優希 (3)</v>
      </c>
      <c r="O1832" s="32" t="str">
        <f t="shared" si="85"/>
        <v>ﾅﾘﾔ ﾕｳｷ</v>
      </c>
      <c r="P1832" s="175" t="str">
        <f t="shared" si="86"/>
        <v>NARIYA Yuki (02)</v>
      </c>
      <c r="Q1832" s="175" t="str">
        <f>IFERROR(IF($F1832="","",INDEX(リスト!$AL:$AL,MATCH($F1832,リスト!$AK:$AK,0))),"")</f>
        <v>27</v>
      </c>
      <c r="R1832" s="32" t="str">
        <f>IFERROR(IF($K1832="","",INDEX(リスト!$AO:$AO,MATCH($K1832,リスト!$AN:$AN,0))),"")</f>
        <v>JPN</v>
      </c>
      <c r="S1832" s="32" t="str">
        <f>IF($B1832="","",RIGHT($G1832*1000+100+COUNTIF($G$2:$G1832,$G1832),9))</f>
        <v>020520103</v>
      </c>
    </row>
    <row r="1833" spans="1:19" ht="18" customHeight="1" x14ac:dyDescent="0.55000000000000004">
      <c r="A1833" t="s">
        <v>955</v>
      </c>
      <c r="B1833">
        <v>1832</v>
      </c>
      <c r="C1833" t="s">
        <v>8179</v>
      </c>
      <c r="D1833" t="s">
        <v>8180</v>
      </c>
      <c r="E1833">
        <v>2</v>
      </c>
      <c r="F1833" t="s">
        <v>169</v>
      </c>
      <c r="G1833">
        <v>20040317</v>
      </c>
      <c r="I1833" t="s">
        <v>1755</v>
      </c>
      <c r="J1833" t="s">
        <v>4708</v>
      </c>
      <c r="K1833" t="s">
        <v>72</v>
      </c>
      <c r="M1833" s="32">
        <f>IFERROR(IF($B1833="","",INDEX(所属情報!$E:$E,MATCH($A1833,所属情報!$A:$A,0))),"")</f>
        <v>492194</v>
      </c>
      <c r="N1833" s="175" t="str">
        <f t="shared" si="84"/>
        <v>松原　慎之介 (2)</v>
      </c>
      <c r="O1833" s="32" t="str">
        <f t="shared" si="85"/>
        <v>ﾏﾂﾊﾞﾗ ｼﾝﾉｽｹ</v>
      </c>
      <c r="P1833" s="175" t="str">
        <f t="shared" si="86"/>
        <v>MATSUBARA Shinnosuke (04)</v>
      </c>
      <c r="Q1833" s="175" t="str">
        <f>IFERROR(IF($F1833="","",INDEX(リスト!$AL:$AL,MATCH($F1833,リスト!$AK:$AK,0))),"")</f>
        <v>26</v>
      </c>
      <c r="R1833" s="32" t="str">
        <f>IFERROR(IF($K1833="","",INDEX(リスト!$AO:$AO,MATCH($K1833,リスト!$AN:$AN,0))),"")</f>
        <v>JPN</v>
      </c>
      <c r="S1833" s="32" t="str">
        <f>IF($B1833="","",RIGHT($G1833*1000+100+COUNTIF($G$2:$G1833,$G1833),9))</f>
        <v>040317102</v>
      </c>
    </row>
    <row r="1834" spans="1:19" ht="18" customHeight="1" x14ac:dyDescent="0.55000000000000004">
      <c r="A1834" t="s">
        <v>955</v>
      </c>
      <c r="B1834">
        <v>1833</v>
      </c>
      <c r="C1834" t="s">
        <v>8181</v>
      </c>
      <c r="D1834" t="s">
        <v>8182</v>
      </c>
      <c r="E1834">
        <v>2</v>
      </c>
      <c r="F1834" t="s">
        <v>165</v>
      </c>
      <c r="G1834">
        <v>20031119</v>
      </c>
      <c r="I1834" t="s">
        <v>8183</v>
      </c>
      <c r="J1834" t="s">
        <v>3094</v>
      </c>
      <c r="K1834" t="s">
        <v>72</v>
      </c>
      <c r="M1834" s="32">
        <f>IFERROR(IF($B1834="","",INDEX(所属情報!$E:$E,MATCH($A1834,所属情報!$A:$A,0))),"")</f>
        <v>492194</v>
      </c>
      <c r="N1834" s="175" t="str">
        <f t="shared" si="84"/>
        <v>杉村　廉 (2)</v>
      </c>
      <c r="O1834" s="32" t="str">
        <f t="shared" si="85"/>
        <v>ｽｷﾞﾑﾗ ﾚﾝ</v>
      </c>
      <c r="P1834" s="175" t="str">
        <f t="shared" si="86"/>
        <v>SUGIMURA Ren (03)</v>
      </c>
      <c r="Q1834" s="175" t="str">
        <f>IFERROR(IF($F1834="","",INDEX(リスト!$AL:$AL,MATCH($F1834,リスト!$AK:$AK,0))),"")</f>
        <v>25</v>
      </c>
      <c r="R1834" s="32" t="str">
        <f>IFERROR(IF($K1834="","",INDEX(リスト!$AO:$AO,MATCH($K1834,リスト!$AN:$AN,0))),"")</f>
        <v>JPN</v>
      </c>
      <c r="S1834" s="32" t="str">
        <f>IF($B1834="","",RIGHT($G1834*1000+100+COUNTIF($G$2:$G1834,$G1834),9))</f>
        <v>031119101</v>
      </c>
    </row>
    <row r="1835" spans="1:19" ht="18" customHeight="1" x14ac:dyDescent="0.55000000000000004">
      <c r="A1835" t="s">
        <v>955</v>
      </c>
      <c r="B1835">
        <v>1834</v>
      </c>
      <c r="C1835" t="s">
        <v>8184</v>
      </c>
      <c r="D1835" t="s">
        <v>8185</v>
      </c>
      <c r="E1835">
        <v>2</v>
      </c>
      <c r="F1835" t="s">
        <v>169</v>
      </c>
      <c r="G1835">
        <v>20030625</v>
      </c>
      <c r="I1835" t="s">
        <v>1888</v>
      </c>
      <c r="J1835" t="s">
        <v>5908</v>
      </c>
      <c r="K1835" t="s">
        <v>72</v>
      </c>
      <c r="M1835" s="32">
        <f>IFERROR(IF($B1835="","",INDEX(所属情報!$E:$E,MATCH($A1835,所属情報!$A:$A,0))),"")</f>
        <v>492194</v>
      </c>
      <c r="N1835" s="175" t="str">
        <f t="shared" si="84"/>
        <v>池田　悠司 (2)</v>
      </c>
      <c r="O1835" s="32" t="str">
        <f t="shared" si="85"/>
        <v>ｲｹﾀﾞ ﾕｳｼﾞ</v>
      </c>
      <c r="P1835" s="175" t="str">
        <f t="shared" si="86"/>
        <v>IKEDA Yuji (03)</v>
      </c>
      <c r="Q1835" s="175" t="str">
        <f>IFERROR(IF($F1835="","",INDEX(リスト!$AL:$AL,MATCH($F1835,リスト!$AK:$AK,0))),"")</f>
        <v>26</v>
      </c>
      <c r="R1835" s="32" t="str">
        <f>IFERROR(IF($K1835="","",INDEX(リスト!$AO:$AO,MATCH($K1835,リスト!$AN:$AN,0))),"")</f>
        <v>JPN</v>
      </c>
      <c r="S1835" s="32" t="str">
        <f>IF($B1835="","",RIGHT($G1835*1000+100+COUNTIF($G$2:$G1835,$G1835),9))</f>
        <v>030625102</v>
      </c>
    </row>
    <row r="1836" spans="1:19" ht="18" customHeight="1" x14ac:dyDescent="0.55000000000000004">
      <c r="A1836" t="s">
        <v>955</v>
      </c>
      <c r="B1836">
        <v>1835</v>
      </c>
      <c r="C1836" t="s">
        <v>8186</v>
      </c>
      <c r="D1836" t="s">
        <v>8187</v>
      </c>
      <c r="E1836">
        <v>2</v>
      </c>
      <c r="F1836" t="s">
        <v>169</v>
      </c>
      <c r="G1836">
        <v>20031126</v>
      </c>
      <c r="I1836" t="s">
        <v>1650</v>
      </c>
      <c r="J1836" t="s">
        <v>1267</v>
      </c>
      <c r="K1836" t="s">
        <v>72</v>
      </c>
      <c r="M1836" s="32">
        <f>IFERROR(IF($B1836="","",INDEX(所属情報!$E:$E,MATCH($A1836,所属情報!$A:$A,0))),"")</f>
        <v>492194</v>
      </c>
      <c r="N1836" s="175" t="str">
        <f t="shared" si="84"/>
        <v>井上　駿 (2)</v>
      </c>
      <c r="O1836" s="32" t="str">
        <f t="shared" si="85"/>
        <v>ｲﾉｳｴ ｼｭﾝ</v>
      </c>
      <c r="P1836" s="175" t="str">
        <f t="shared" si="86"/>
        <v>INOUE Shun (03)</v>
      </c>
      <c r="Q1836" s="175" t="str">
        <f>IFERROR(IF($F1836="","",INDEX(リスト!$AL:$AL,MATCH($F1836,リスト!$AK:$AK,0))),"")</f>
        <v>26</v>
      </c>
      <c r="R1836" s="32" t="str">
        <f>IFERROR(IF($K1836="","",INDEX(リスト!$AO:$AO,MATCH($K1836,リスト!$AN:$AN,0))),"")</f>
        <v>JPN</v>
      </c>
      <c r="S1836" s="32" t="str">
        <f>IF($B1836="","",RIGHT($G1836*1000+100+COUNTIF($G$2:$G1836,$G1836),9))</f>
        <v>031126103</v>
      </c>
    </row>
    <row r="1837" spans="1:19" ht="18" customHeight="1" x14ac:dyDescent="0.55000000000000004">
      <c r="A1837" t="s">
        <v>955</v>
      </c>
      <c r="B1837">
        <v>1836</v>
      </c>
      <c r="C1837" t="s">
        <v>8188</v>
      </c>
      <c r="D1837" t="s">
        <v>8189</v>
      </c>
      <c r="E1837">
        <v>2</v>
      </c>
      <c r="F1837" t="s">
        <v>169</v>
      </c>
      <c r="G1837">
        <v>20040107</v>
      </c>
      <c r="I1837" t="s">
        <v>8190</v>
      </c>
      <c r="J1837" t="s">
        <v>1810</v>
      </c>
      <c r="K1837" t="s">
        <v>72</v>
      </c>
      <c r="M1837" s="32">
        <f>IFERROR(IF($B1837="","",INDEX(所属情報!$E:$E,MATCH($A1837,所属情報!$A:$A,0))),"")</f>
        <v>492194</v>
      </c>
      <c r="N1837" s="175" t="str">
        <f t="shared" si="84"/>
        <v>蛭田　翔太 (2)</v>
      </c>
      <c r="O1837" s="32" t="str">
        <f t="shared" si="85"/>
        <v>ﾋﾙﾀ ｼｮｳﾀ</v>
      </c>
      <c r="P1837" s="175" t="str">
        <f t="shared" si="86"/>
        <v>HIRUTA Shota (04)</v>
      </c>
      <c r="Q1837" s="175" t="str">
        <f>IFERROR(IF($F1837="","",INDEX(リスト!$AL:$AL,MATCH($F1837,リスト!$AK:$AK,0))),"")</f>
        <v>26</v>
      </c>
      <c r="R1837" s="32" t="str">
        <f>IFERROR(IF($K1837="","",INDEX(リスト!$AO:$AO,MATCH($K1837,リスト!$AN:$AN,0))),"")</f>
        <v>JPN</v>
      </c>
      <c r="S1837" s="32" t="str">
        <f>IF($B1837="","",RIGHT($G1837*1000+100+COUNTIF($G$2:$G1837,$G1837),9))</f>
        <v>040107103</v>
      </c>
    </row>
    <row r="1838" spans="1:19" ht="18" customHeight="1" x14ac:dyDescent="0.55000000000000004">
      <c r="A1838" t="s">
        <v>947</v>
      </c>
      <c r="B1838">
        <v>1837</v>
      </c>
      <c r="C1838" t="s">
        <v>8191</v>
      </c>
      <c r="D1838" t="s">
        <v>8192</v>
      </c>
      <c r="E1838">
        <v>3</v>
      </c>
      <c r="F1838" t="s">
        <v>169</v>
      </c>
      <c r="G1838">
        <v>20030102</v>
      </c>
      <c r="H1838" t="s">
        <v>8193</v>
      </c>
      <c r="I1838" t="s">
        <v>3209</v>
      </c>
      <c r="J1838" t="s">
        <v>2366</v>
      </c>
      <c r="K1838" t="s">
        <v>72</v>
      </c>
      <c r="M1838" s="32">
        <f>IFERROR(IF($B1838="","",INDEX(所属情報!$E:$E,MATCH($A1838,所属情報!$A:$A,0))),"")</f>
        <v>492191</v>
      </c>
      <c r="N1838" s="175" t="str">
        <f t="shared" si="84"/>
        <v>岡野　翼 (3)</v>
      </c>
      <c r="O1838" s="32" t="str">
        <f t="shared" si="85"/>
        <v>ｵｶﾉ ﾂﾊﾞｻ</v>
      </c>
      <c r="P1838" s="175" t="str">
        <f t="shared" si="86"/>
        <v>OKANO Tsubasa (03)</v>
      </c>
      <c r="Q1838" s="175" t="str">
        <f>IFERROR(IF($F1838="","",INDEX(リスト!$AL:$AL,MATCH($F1838,リスト!$AK:$AK,0))),"")</f>
        <v>26</v>
      </c>
      <c r="R1838" s="32" t="str">
        <f>IFERROR(IF($K1838="","",INDEX(リスト!$AO:$AO,MATCH($K1838,リスト!$AN:$AN,0))),"")</f>
        <v>JPN</v>
      </c>
      <c r="S1838" s="32" t="str">
        <f>IF($B1838="","",RIGHT($G1838*1000+100+COUNTIF($G$2:$G1838,$G1838),9))</f>
        <v>030102103</v>
      </c>
    </row>
    <row r="1839" spans="1:19" ht="18" customHeight="1" x14ac:dyDescent="0.55000000000000004">
      <c r="A1839" t="s">
        <v>947</v>
      </c>
      <c r="B1839">
        <v>1838</v>
      </c>
      <c r="C1839" t="s">
        <v>8194</v>
      </c>
      <c r="D1839" t="s">
        <v>8195</v>
      </c>
      <c r="E1839">
        <v>3</v>
      </c>
      <c r="F1839" t="s">
        <v>169</v>
      </c>
      <c r="G1839">
        <v>20020529</v>
      </c>
      <c r="H1839" t="s">
        <v>8196</v>
      </c>
      <c r="I1839" t="s">
        <v>1409</v>
      </c>
      <c r="J1839" t="s">
        <v>4940</v>
      </c>
      <c r="K1839" t="s">
        <v>72</v>
      </c>
      <c r="M1839" s="32">
        <f>IFERROR(IF($B1839="","",INDEX(所属情報!$E:$E,MATCH($A1839,所属情報!$A:$A,0))),"")</f>
        <v>492191</v>
      </c>
      <c r="N1839" s="175" t="str">
        <f t="shared" si="84"/>
        <v>松本　涼聖 (3)</v>
      </c>
      <c r="O1839" s="32" t="str">
        <f t="shared" si="85"/>
        <v>ﾏﾂﾓﾄ ﾘｮｳｾｲ</v>
      </c>
      <c r="P1839" s="175" t="str">
        <f t="shared" si="86"/>
        <v>MATSUMOTO Ryosei (02)</v>
      </c>
      <c r="Q1839" s="175" t="str">
        <f>IFERROR(IF($F1839="","",INDEX(リスト!$AL:$AL,MATCH($F1839,リスト!$AK:$AK,0))),"")</f>
        <v>26</v>
      </c>
      <c r="R1839" s="32" t="str">
        <f>IFERROR(IF($K1839="","",INDEX(リスト!$AO:$AO,MATCH($K1839,リスト!$AN:$AN,0))),"")</f>
        <v>JPN</v>
      </c>
      <c r="S1839" s="32" t="str">
        <f>IF($B1839="","",RIGHT($G1839*1000+100+COUNTIF($G$2:$G1839,$G1839),9))</f>
        <v>020529101</v>
      </c>
    </row>
    <row r="1840" spans="1:19" ht="18" customHeight="1" x14ac:dyDescent="0.55000000000000004">
      <c r="A1840" t="s">
        <v>947</v>
      </c>
      <c r="B1840">
        <v>1839</v>
      </c>
      <c r="C1840" t="s">
        <v>8197</v>
      </c>
      <c r="D1840" t="s">
        <v>8198</v>
      </c>
      <c r="E1840">
        <v>3</v>
      </c>
      <c r="F1840" t="s">
        <v>165</v>
      </c>
      <c r="G1840">
        <v>20020418</v>
      </c>
      <c r="H1840" t="s">
        <v>8199</v>
      </c>
      <c r="I1840" t="s">
        <v>2103</v>
      </c>
      <c r="J1840" t="s">
        <v>1485</v>
      </c>
      <c r="K1840" t="s">
        <v>72</v>
      </c>
      <c r="M1840" s="32">
        <f>IFERROR(IF($B1840="","",INDEX(所属情報!$E:$E,MATCH($A1840,所属情報!$A:$A,0))),"")</f>
        <v>492191</v>
      </c>
      <c r="N1840" s="175" t="str">
        <f t="shared" si="84"/>
        <v>西川　裕太 (3)</v>
      </c>
      <c r="O1840" s="32" t="str">
        <f t="shared" si="85"/>
        <v>ﾆｼｶﾜ ﾕｳﾀ</v>
      </c>
      <c r="P1840" s="175" t="str">
        <f t="shared" si="86"/>
        <v>NISHIKAWA Yuta (02)</v>
      </c>
      <c r="Q1840" s="175" t="str">
        <f>IFERROR(IF($F1840="","",INDEX(リスト!$AL:$AL,MATCH($F1840,リスト!$AK:$AK,0))),"")</f>
        <v>25</v>
      </c>
      <c r="R1840" s="32" t="str">
        <f>IFERROR(IF($K1840="","",INDEX(リスト!$AO:$AO,MATCH($K1840,リスト!$AN:$AN,0))),"")</f>
        <v>JPN</v>
      </c>
      <c r="S1840" s="32" t="str">
        <f>IF($B1840="","",RIGHT($G1840*1000+100+COUNTIF($G$2:$G1840,$G1840),9))</f>
        <v>020418101</v>
      </c>
    </row>
    <row r="1841" spans="1:19" ht="18" customHeight="1" x14ac:dyDescent="0.55000000000000004">
      <c r="A1841" t="s">
        <v>947</v>
      </c>
      <c r="B1841">
        <v>1840</v>
      </c>
      <c r="C1841" t="s">
        <v>8200</v>
      </c>
      <c r="D1841" t="s">
        <v>8201</v>
      </c>
      <c r="E1841">
        <v>3</v>
      </c>
      <c r="F1841" t="s">
        <v>169</v>
      </c>
      <c r="G1841">
        <v>20030107</v>
      </c>
      <c r="H1841" t="s">
        <v>8202</v>
      </c>
      <c r="I1841" t="s">
        <v>1409</v>
      </c>
      <c r="J1841" t="s">
        <v>1198</v>
      </c>
      <c r="K1841" t="s">
        <v>72</v>
      </c>
      <c r="M1841" s="32">
        <f>IFERROR(IF($B1841="","",INDEX(所属情報!$E:$E,MATCH($A1841,所属情報!$A:$A,0))),"")</f>
        <v>492191</v>
      </c>
      <c r="N1841" s="175" t="str">
        <f t="shared" si="84"/>
        <v>松本　凌 (3)</v>
      </c>
      <c r="O1841" s="32" t="str">
        <f t="shared" si="85"/>
        <v>ﾏﾂﾓﾄ ﾘｮｳ</v>
      </c>
      <c r="P1841" s="175" t="str">
        <f t="shared" si="86"/>
        <v>MATSUMOTO Ryo (03)</v>
      </c>
      <c r="Q1841" s="175" t="str">
        <f>IFERROR(IF($F1841="","",INDEX(リスト!$AL:$AL,MATCH($F1841,リスト!$AK:$AK,0))),"")</f>
        <v>26</v>
      </c>
      <c r="R1841" s="32" t="str">
        <f>IFERROR(IF($K1841="","",INDEX(リスト!$AO:$AO,MATCH($K1841,リスト!$AN:$AN,0))),"")</f>
        <v>JPN</v>
      </c>
      <c r="S1841" s="32" t="str">
        <f>IF($B1841="","",RIGHT($G1841*1000+100+COUNTIF($G$2:$G1841,$G1841),9))</f>
        <v>030107101</v>
      </c>
    </row>
    <row r="1842" spans="1:19" ht="18" customHeight="1" x14ac:dyDescent="0.55000000000000004">
      <c r="A1842" t="s">
        <v>947</v>
      </c>
      <c r="B1842">
        <v>1841</v>
      </c>
      <c r="C1842" t="s">
        <v>8203</v>
      </c>
      <c r="D1842" t="s">
        <v>8204</v>
      </c>
      <c r="E1842">
        <v>3</v>
      </c>
      <c r="F1842" t="s">
        <v>169</v>
      </c>
      <c r="G1842">
        <v>20020621</v>
      </c>
      <c r="H1842" t="s">
        <v>8205</v>
      </c>
      <c r="I1842" t="s">
        <v>1984</v>
      </c>
      <c r="J1842" t="s">
        <v>1168</v>
      </c>
      <c r="K1842" t="s">
        <v>72</v>
      </c>
      <c r="M1842" s="32">
        <f>IFERROR(IF($B1842="","",INDEX(所属情報!$E:$E,MATCH($A1842,所属情報!$A:$A,0))),"")</f>
        <v>492191</v>
      </c>
      <c r="N1842" s="175" t="str">
        <f t="shared" si="84"/>
        <v>藤田　拓実 (3)</v>
      </c>
      <c r="O1842" s="32" t="str">
        <f t="shared" si="85"/>
        <v>ﾌｼﾞﾀ ﾀｸﾐ</v>
      </c>
      <c r="P1842" s="175" t="str">
        <f t="shared" si="86"/>
        <v>FUJITA Takumi (02)</v>
      </c>
      <c r="Q1842" s="175" t="str">
        <f>IFERROR(IF($F1842="","",INDEX(リスト!$AL:$AL,MATCH($F1842,リスト!$AK:$AK,0))),"")</f>
        <v>26</v>
      </c>
      <c r="R1842" s="32" t="str">
        <f>IFERROR(IF($K1842="","",INDEX(リスト!$AO:$AO,MATCH($K1842,リスト!$AN:$AN,0))),"")</f>
        <v>JPN</v>
      </c>
      <c r="S1842" s="32" t="str">
        <f>IF($B1842="","",RIGHT($G1842*1000+100+COUNTIF($G$2:$G1842,$G1842),9))</f>
        <v>020621102</v>
      </c>
    </row>
    <row r="1843" spans="1:19" ht="18" customHeight="1" x14ac:dyDescent="0.55000000000000004">
      <c r="A1843" t="s">
        <v>947</v>
      </c>
      <c r="B1843">
        <v>1842</v>
      </c>
      <c r="C1843" t="s">
        <v>8206</v>
      </c>
      <c r="D1843" t="s">
        <v>8207</v>
      </c>
      <c r="E1843">
        <v>5</v>
      </c>
      <c r="F1843" t="s">
        <v>169</v>
      </c>
      <c r="G1843">
        <v>19960921</v>
      </c>
      <c r="H1843" t="s">
        <v>8208</v>
      </c>
      <c r="I1843" t="s">
        <v>6305</v>
      </c>
      <c r="J1843" t="s">
        <v>4594</v>
      </c>
      <c r="K1843" t="s">
        <v>72</v>
      </c>
      <c r="M1843" s="32">
        <f>IFERROR(IF($B1843="","",INDEX(所属情報!$E:$E,MATCH($A1843,所属情報!$A:$A,0))),"")</f>
        <v>492191</v>
      </c>
      <c r="N1843" s="175" t="str">
        <f t="shared" si="84"/>
        <v>古賀　貴裕 (5)</v>
      </c>
      <c r="O1843" s="32" t="str">
        <f t="shared" si="85"/>
        <v>ｺｶﾞ ﾀｶﾋﾛ</v>
      </c>
      <c r="P1843" s="175" t="str">
        <f t="shared" si="86"/>
        <v>KOGA Takahiro (96)</v>
      </c>
      <c r="Q1843" s="175" t="str">
        <f>IFERROR(IF($F1843="","",INDEX(リスト!$AL:$AL,MATCH($F1843,リスト!$AK:$AK,0))),"")</f>
        <v>26</v>
      </c>
      <c r="R1843" s="32" t="str">
        <f>IFERROR(IF($K1843="","",INDEX(リスト!$AO:$AO,MATCH($K1843,リスト!$AN:$AN,0))),"")</f>
        <v>JPN</v>
      </c>
      <c r="S1843" s="32" t="str">
        <f>IF($B1843="","",RIGHT($G1843*1000+100+COUNTIF($G$2:$G1843,$G1843),9))</f>
        <v>960921101</v>
      </c>
    </row>
    <row r="1844" spans="1:19" ht="18" customHeight="1" x14ac:dyDescent="0.55000000000000004">
      <c r="A1844" t="s">
        <v>947</v>
      </c>
      <c r="B1844">
        <v>1843</v>
      </c>
      <c r="C1844" t="s">
        <v>8209</v>
      </c>
      <c r="D1844" t="s">
        <v>8210</v>
      </c>
      <c r="E1844">
        <v>2</v>
      </c>
      <c r="F1844" t="s">
        <v>169</v>
      </c>
      <c r="G1844">
        <v>20040305</v>
      </c>
      <c r="H1844" t="s">
        <v>8211</v>
      </c>
      <c r="I1844" t="s">
        <v>3089</v>
      </c>
      <c r="J1844" t="s">
        <v>3930</v>
      </c>
      <c r="K1844" t="s">
        <v>72</v>
      </c>
      <c r="M1844" s="32">
        <f>IFERROR(IF($B1844="","",INDEX(所属情報!$E:$E,MATCH($A1844,所属情報!$A:$A,0))),"")</f>
        <v>492191</v>
      </c>
      <c r="N1844" s="175" t="str">
        <f t="shared" si="84"/>
        <v>望月　輝良 (2)</v>
      </c>
      <c r="O1844" s="32" t="str">
        <f t="shared" si="85"/>
        <v>ﾓﾁﾂﾞｷ ｱｷﾗ</v>
      </c>
      <c r="P1844" s="175" t="str">
        <f t="shared" si="86"/>
        <v>MOCHIZUKI Akira (04)</v>
      </c>
      <c r="Q1844" s="175" t="str">
        <f>IFERROR(IF($F1844="","",INDEX(リスト!$AL:$AL,MATCH($F1844,リスト!$AK:$AK,0))),"")</f>
        <v>26</v>
      </c>
      <c r="R1844" s="32" t="str">
        <f>IFERROR(IF($K1844="","",INDEX(リスト!$AO:$AO,MATCH($K1844,リスト!$AN:$AN,0))),"")</f>
        <v>JPN</v>
      </c>
      <c r="S1844" s="32" t="str">
        <f>IF($B1844="","",RIGHT($G1844*1000+100+COUNTIF($G$2:$G1844,$G1844),9))</f>
        <v>040305102</v>
      </c>
    </row>
    <row r="1845" spans="1:19" ht="18" customHeight="1" x14ac:dyDescent="0.55000000000000004">
      <c r="A1845" t="s">
        <v>947</v>
      </c>
      <c r="B1845">
        <v>1844</v>
      </c>
      <c r="C1845" t="s">
        <v>8212</v>
      </c>
      <c r="D1845" t="s">
        <v>8213</v>
      </c>
      <c r="E1845">
        <v>2</v>
      </c>
      <c r="F1845" t="s">
        <v>169</v>
      </c>
      <c r="G1845">
        <v>20020424</v>
      </c>
      <c r="H1845" t="s">
        <v>8214</v>
      </c>
      <c r="I1845" t="s">
        <v>8215</v>
      </c>
      <c r="J1845" t="s">
        <v>1267</v>
      </c>
      <c r="K1845" t="s">
        <v>72</v>
      </c>
      <c r="M1845" s="32">
        <f>IFERROR(IF($B1845="","",INDEX(所属情報!$E:$E,MATCH($A1845,所属情報!$A:$A,0))),"")</f>
        <v>492191</v>
      </c>
      <c r="N1845" s="175" t="str">
        <f t="shared" si="84"/>
        <v>無藤　駿 (2)</v>
      </c>
      <c r="O1845" s="32" t="str">
        <f t="shared" si="85"/>
        <v>ﾑﾄｳ ｼｭﾝ</v>
      </c>
      <c r="P1845" s="175" t="str">
        <f t="shared" si="86"/>
        <v>MUTO Shun (02)</v>
      </c>
      <c r="Q1845" s="175" t="str">
        <f>IFERROR(IF($F1845="","",INDEX(リスト!$AL:$AL,MATCH($F1845,リスト!$AK:$AK,0))),"")</f>
        <v>26</v>
      </c>
      <c r="R1845" s="32" t="str">
        <f>IFERROR(IF($K1845="","",INDEX(リスト!$AO:$AO,MATCH($K1845,リスト!$AN:$AN,0))),"")</f>
        <v>JPN</v>
      </c>
      <c r="S1845" s="32" t="str">
        <f>IF($B1845="","",RIGHT($G1845*1000+100+COUNTIF($G$2:$G1845,$G1845),9))</f>
        <v>020424104</v>
      </c>
    </row>
    <row r="1846" spans="1:19" ht="18" customHeight="1" x14ac:dyDescent="0.55000000000000004">
      <c r="A1846" t="s">
        <v>947</v>
      </c>
      <c r="B1846">
        <v>1845</v>
      </c>
      <c r="C1846" t="s">
        <v>8216</v>
      </c>
      <c r="D1846" t="s">
        <v>8217</v>
      </c>
      <c r="E1846">
        <v>5</v>
      </c>
      <c r="F1846" t="s">
        <v>169</v>
      </c>
      <c r="G1846">
        <v>20001201</v>
      </c>
      <c r="H1846" t="s">
        <v>8218</v>
      </c>
      <c r="I1846" t="s">
        <v>3505</v>
      </c>
      <c r="J1846" t="s">
        <v>1193</v>
      </c>
      <c r="K1846" t="s">
        <v>72</v>
      </c>
      <c r="M1846" s="32">
        <f>IFERROR(IF($B1846="","",INDEX(所属情報!$E:$E,MATCH($A1846,所属情報!$A:$A,0))),"")</f>
        <v>492191</v>
      </c>
      <c r="N1846" s="175" t="str">
        <f t="shared" si="84"/>
        <v>荒木　康祐 (5)</v>
      </c>
      <c r="O1846" s="32" t="str">
        <f t="shared" si="85"/>
        <v>ｱﾗｷ ｺｳｽｹ</v>
      </c>
      <c r="P1846" s="175" t="str">
        <f t="shared" si="86"/>
        <v>ARAKI Kosuke (00)</v>
      </c>
      <c r="Q1846" s="175" t="str">
        <f>IFERROR(IF($F1846="","",INDEX(リスト!$AL:$AL,MATCH($F1846,リスト!$AK:$AK,0))),"")</f>
        <v>26</v>
      </c>
      <c r="R1846" s="32" t="str">
        <f>IFERROR(IF($K1846="","",INDEX(リスト!$AO:$AO,MATCH($K1846,リスト!$AN:$AN,0))),"")</f>
        <v>JPN</v>
      </c>
      <c r="S1846" s="32" t="str">
        <f>IF($B1846="","",RIGHT($G1846*1000+100+COUNTIF($G$2:$G1846,$G1846),9))</f>
        <v>001201101</v>
      </c>
    </row>
    <row r="1847" spans="1:19" ht="18" customHeight="1" x14ac:dyDescent="0.55000000000000004">
      <c r="A1847" t="s">
        <v>1151</v>
      </c>
      <c r="B1847">
        <v>1846</v>
      </c>
      <c r="C1847" t="s">
        <v>8219</v>
      </c>
      <c r="D1847" t="s">
        <v>8220</v>
      </c>
      <c r="E1847">
        <v>3</v>
      </c>
      <c r="F1847" t="s">
        <v>173</v>
      </c>
      <c r="G1847">
        <v>20021124</v>
      </c>
      <c r="H1847" t="s">
        <v>8221</v>
      </c>
      <c r="I1847" t="s">
        <v>3068</v>
      </c>
      <c r="J1847" t="s">
        <v>1307</v>
      </c>
      <c r="K1847" t="s">
        <v>72</v>
      </c>
      <c r="M1847" s="32">
        <f>IFERROR(IF($B1847="","",INDEX(所属情報!$E:$E,MATCH($A1847,所属情報!$A:$A,0))),"")</f>
        <v>500004</v>
      </c>
      <c r="N1847" s="175" t="str">
        <f t="shared" si="84"/>
        <v>髙木　良悟 (3)</v>
      </c>
      <c r="O1847" s="32" t="str">
        <f t="shared" si="85"/>
        <v>ﾀｶｷﾞ ﾘｮｳｺﾞ</v>
      </c>
      <c r="P1847" s="175" t="str">
        <f t="shared" si="86"/>
        <v>TAKAGI Ryogo (02)</v>
      </c>
      <c r="Q1847" s="175" t="str">
        <f>IFERROR(IF($F1847="","",INDEX(リスト!$AL:$AL,MATCH($F1847,リスト!$AK:$AK,0))),"")</f>
        <v>27</v>
      </c>
      <c r="R1847" s="32" t="str">
        <f>IFERROR(IF($K1847="","",INDEX(リスト!$AO:$AO,MATCH($K1847,リスト!$AN:$AN,0))),"")</f>
        <v>JPN</v>
      </c>
      <c r="S1847" s="32" t="str">
        <f>IF($B1847="","",RIGHT($G1847*1000+100+COUNTIF($G$2:$G1847,$G1847),9))</f>
        <v>021124101</v>
      </c>
    </row>
    <row r="1848" spans="1:19" ht="18" customHeight="1" x14ac:dyDescent="0.55000000000000004">
      <c r="A1848" t="s">
        <v>1151</v>
      </c>
      <c r="B1848">
        <v>1847</v>
      </c>
      <c r="C1848" t="s">
        <v>8222</v>
      </c>
      <c r="D1848" t="s">
        <v>8223</v>
      </c>
      <c r="E1848">
        <v>4</v>
      </c>
      <c r="F1848" t="s">
        <v>181</v>
      </c>
      <c r="G1848">
        <v>20020123</v>
      </c>
      <c r="H1848" t="s">
        <v>8224</v>
      </c>
      <c r="I1848" t="s">
        <v>1222</v>
      </c>
      <c r="J1848" t="s">
        <v>2080</v>
      </c>
      <c r="K1848" t="s">
        <v>72</v>
      </c>
      <c r="M1848" s="32">
        <f>IFERROR(IF($B1848="","",INDEX(所属情報!$E:$E,MATCH($A1848,所属情報!$A:$A,0))),"")</f>
        <v>500004</v>
      </c>
      <c r="N1848" s="175" t="str">
        <f t="shared" si="84"/>
        <v>田中　大貴 (4)</v>
      </c>
      <c r="O1848" s="32" t="str">
        <f t="shared" si="85"/>
        <v>ﾀﾅｶ ﾀﾞｲｷ</v>
      </c>
      <c r="P1848" s="175" t="str">
        <f t="shared" si="86"/>
        <v>TANAKA Daiki (02)</v>
      </c>
      <c r="Q1848" s="175" t="str">
        <f>IFERROR(IF($F1848="","",INDEX(リスト!$AL:$AL,MATCH($F1848,リスト!$AK:$AK,0))),"")</f>
        <v>29</v>
      </c>
      <c r="R1848" s="32" t="str">
        <f>IFERROR(IF($K1848="","",INDEX(リスト!$AO:$AO,MATCH($K1848,リスト!$AN:$AN,0))),"")</f>
        <v>JPN</v>
      </c>
      <c r="S1848" s="32" t="str">
        <f>IF($B1848="","",RIGHT($G1848*1000+100+COUNTIF($G$2:$G1848,$G1848),9))</f>
        <v>020123102</v>
      </c>
    </row>
    <row r="1849" spans="1:19" ht="18" customHeight="1" x14ac:dyDescent="0.55000000000000004">
      <c r="A1849" t="s">
        <v>1151</v>
      </c>
      <c r="B1849">
        <v>1848</v>
      </c>
      <c r="C1849" t="s">
        <v>8225</v>
      </c>
      <c r="D1849" t="s">
        <v>8226</v>
      </c>
      <c r="E1849">
        <v>3</v>
      </c>
      <c r="F1849" t="s">
        <v>173</v>
      </c>
      <c r="G1849">
        <v>20030305</v>
      </c>
      <c r="H1849" t="s">
        <v>8227</v>
      </c>
      <c r="I1849" t="s">
        <v>8228</v>
      </c>
      <c r="J1849" t="s">
        <v>1756</v>
      </c>
      <c r="K1849" t="s">
        <v>72</v>
      </c>
      <c r="M1849" s="32">
        <f>IFERROR(IF($B1849="","",INDEX(所属情報!$E:$E,MATCH($A1849,所属情報!$A:$A,0))),"")</f>
        <v>500004</v>
      </c>
      <c r="N1849" s="175" t="str">
        <f t="shared" si="84"/>
        <v>松笠　智也 (3)</v>
      </c>
      <c r="O1849" s="32" t="str">
        <f t="shared" si="85"/>
        <v>ﾏﾂｶｻ ﾄﾓﾔ</v>
      </c>
      <c r="P1849" s="175" t="str">
        <f t="shared" si="86"/>
        <v>MATSUKASA Tomoya (03)</v>
      </c>
      <c r="Q1849" s="175" t="str">
        <f>IFERROR(IF($F1849="","",INDEX(リスト!$AL:$AL,MATCH($F1849,リスト!$AK:$AK,0))),"")</f>
        <v>27</v>
      </c>
      <c r="R1849" s="32" t="str">
        <f>IFERROR(IF($K1849="","",INDEX(リスト!$AO:$AO,MATCH($K1849,リスト!$AN:$AN,0))),"")</f>
        <v>JPN</v>
      </c>
      <c r="S1849" s="32" t="str">
        <f>IF($B1849="","",RIGHT($G1849*1000+100+COUNTIF($G$2:$G1849,$G1849),9))</f>
        <v>030305106</v>
      </c>
    </row>
    <row r="1850" spans="1:19" ht="18" customHeight="1" x14ac:dyDescent="0.55000000000000004">
      <c r="A1850" t="s">
        <v>1151</v>
      </c>
      <c r="B1850">
        <v>1849</v>
      </c>
      <c r="C1850" t="s">
        <v>8229</v>
      </c>
      <c r="D1850" t="s">
        <v>8230</v>
      </c>
      <c r="E1850">
        <v>3</v>
      </c>
      <c r="F1850" t="s">
        <v>177</v>
      </c>
      <c r="G1850">
        <v>20030309</v>
      </c>
      <c r="H1850" t="s">
        <v>8231</v>
      </c>
      <c r="I1850" t="s">
        <v>8232</v>
      </c>
      <c r="J1850" t="s">
        <v>1359</v>
      </c>
      <c r="K1850" t="s">
        <v>72</v>
      </c>
      <c r="M1850" s="32">
        <f>IFERROR(IF($B1850="","",INDEX(所属情報!$E:$E,MATCH($A1850,所属情報!$A:$A,0))),"")</f>
        <v>500004</v>
      </c>
      <c r="N1850" s="175" t="str">
        <f t="shared" si="84"/>
        <v>竹中　康晴 (3)</v>
      </c>
      <c r="O1850" s="32" t="str">
        <f t="shared" si="85"/>
        <v>ﾀｹﾅｶ ｺｳｾｲ</v>
      </c>
      <c r="P1850" s="175" t="str">
        <f t="shared" si="86"/>
        <v>TAKENAKA Kosei (03)</v>
      </c>
      <c r="Q1850" s="175" t="str">
        <f>IFERROR(IF($F1850="","",INDEX(リスト!$AL:$AL,MATCH($F1850,リスト!$AK:$AK,0))),"")</f>
        <v>28</v>
      </c>
      <c r="R1850" s="32" t="str">
        <f>IFERROR(IF($K1850="","",INDEX(リスト!$AO:$AO,MATCH($K1850,リスト!$AN:$AN,0))),"")</f>
        <v>JPN</v>
      </c>
      <c r="S1850" s="32" t="str">
        <f>IF($B1850="","",RIGHT($G1850*1000+100+COUNTIF($G$2:$G1850,$G1850),9))</f>
        <v>030309103</v>
      </c>
    </row>
    <row r="1851" spans="1:19" ht="18" customHeight="1" x14ac:dyDescent="0.55000000000000004">
      <c r="A1851" t="s">
        <v>1151</v>
      </c>
      <c r="B1851">
        <v>1850</v>
      </c>
      <c r="C1851" t="s">
        <v>8233</v>
      </c>
      <c r="D1851" t="s">
        <v>8234</v>
      </c>
      <c r="E1851">
        <v>2</v>
      </c>
      <c r="F1851" t="s">
        <v>177</v>
      </c>
      <c r="G1851">
        <v>20040115</v>
      </c>
      <c r="H1851" t="s">
        <v>8235</v>
      </c>
      <c r="I1851" t="s">
        <v>8236</v>
      </c>
      <c r="J1851" t="s">
        <v>3940</v>
      </c>
      <c r="K1851" t="s">
        <v>72</v>
      </c>
      <c r="M1851" s="32">
        <f>IFERROR(IF($B1851="","",INDEX(所属情報!$E:$E,MATCH($A1851,所属情報!$A:$A,0))),"")</f>
        <v>500004</v>
      </c>
      <c r="N1851" s="175" t="str">
        <f t="shared" si="84"/>
        <v>徳田　天馬 (2)</v>
      </c>
      <c r="O1851" s="32" t="str">
        <f t="shared" si="85"/>
        <v>ﾄｸﾀ ﾃﾝﾏ</v>
      </c>
      <c r="P1851" s="175" t="str">
        <f t="shared" si="86"/>
        <v>TOKUTA Temma (04)</v>
      </c>
      <c r="Q1851" s="175" t="str">
        <f>IFERROR(IF($F1851="","",INDEX(リスト!$AL:$AL,MATCH($F1851,リスト!$AK:$AK,0))),"")</f>
        <v>28</v>
      </c>
      <c r="R1851" s="32" t="str">
        <f>IFERROR(IF($K1851="","",INDEX(リスト!$AO:$AO,MATCH($K1851,リスト!$AN:$AN,0))),"")</f>
        <v>JPN</v>
      </c>
      <c r="S1851" s="32" t="str">
        <f>IF($B1851="","",RIGHT($G1851*1000+100+COUNTIF($G$2:$G1851,$G1851),9))</f>
        <v>040115102</v>
      </c>
    </row>
    <row r="1852" spans="1:19" ht="18" customHeight="1" x14ac:dyDescent="0.55000000000000004">
      <c r="A1852" t="s">
        <v>1151</v>
      </c>
      <c r="B1852">
        <v>1851</v>
      </c>
      <c r="C1852" t="s">
        <v>8237</v>
      </c>
      <c r="D1852" t="s">
        <v>8238</v>
      </c>
      <c r="E1852">
        <v>2</v>
      </c>
      <c r="F1852" t="s">
        <v>181</v>
      </c>
      <c r="G1852">
        <v>20020302</v>
      </c>
      <c r="H1852" t="s">
        <v>8239</v>
      </c>
      <c r="I1852" t="s">
        <v>1216</v>
      </c>
      <c r="J1852" t="s">
        <v>8240</v>
      </c>
      <c r="K1852" t="s">
        <v>72</v>
      </c>
      <c r="M1852" s="32">
        <f>IFERROR(IF($B1852="","",INDEX(所属情報!$E:$E,MATCH($A1852,所属情報!$A:$A,0))),"")</f>
        <v>500004</v>
      </c>
      <c r="N1852" s="175" t="str">
        <f t="shared" si="84"/>
        <v>岡田　友徳 (2)</v>
      </c>
      <c r="O1852" s="32" t="str">
        <f t="shared" si="85"/>
        <v>ｵｶﾀﾞ ﾄﾓﾉﾘ</v>
      </c>
      <c r="P1852" s="175" t="str">
        <f t="shared" si="86"/>
        <v>OKADA Tomonori (02)</v>
      </c>
      <c r="Q1852" s="175" t="str">
        <f>IFERROR(IF($F1852="","",INDEX(リスト!$AL:$AL,MATCH($F1852,リスト!$AK:$AK,0))),"")</f>
        <v>29</v>
      </c>
      <c r="R1852" s="32" t="str">
        <f>IFERROR(IF($K1852="","",INDEX(リスト!$AO:$AO,MATCH($K1852,リスト!$AN:$AN,0))),"")</f>
        <v>JPN</v>
      </c>
      <c r="S1852" s="32" t="str">
        <f>IF($B1852="","",RIGHT($G1852*1000+100+COUNTIF($G$2:$G1852,$G1852),9))</f>
        <v>020302102</v>
      </c>
    </row>
    <row r="1853" spans="1:19" ht="18" customHeight="1" x14ac:dyDescent="0.55000000000000004">
      <c r="A1853" t="s">
        <v>1151</v>
      </c>
      <c r="B1853">
        <v>1852</v>
      </c>
      <c r="C1853" t="s">
        <v>8241</v>
      </c>
      <c r="D1853" t="s">
        <v>8242</v>
      </c>
      <c r="E1853">
        <v>2</v>
      </c>
      <c r="F1853" t="s">
        <v>173</v>
      </c>
      <c r="G1853">
        <v>20030802</v>
      </c>
      <c r="H1853" t="s">
        <v>8243</v>
      </c>
      <c r="I1853" t="s">
        <v>1276</v>
      </c>
      <c r="J1853" t="s">
        <v>3232</v>
      </c>
      <c r="K1853" t="s">
        <v>72</v>
      </c>
      <c r="M1853" s="32">
        <f>IFERROR(IF($B1853="","",INDEX(所属情報!$E:$E,MATCH($A1853,所属情報!$A:$A,0))),"")</f>
        <v>500004</v>
      </c>
      <c r="N1853" s="175" t="str">
        <f t="shared" si="84"/>
        <v>岡本　倫太朗 (2)</v>
      </c>
      <c r="O1853" s="32" t="str">
        <f t="shared" si="85"/>
        <v>ｵｶﾓﾄ ﾘﾝﾀﾛｳ</v>
      </c>
      <c r="P1853" s="175" t="str">
        <f t="shared" si="86"/>
        <v>OKAMOTO Rintaro (03)</v>
      </c>
      <c r="Q1853" s="175" t="str">
        <f>IFERROR(IF($F1853="","",INDEX(リスト!$AL:$AL,MATCH($F1853,リスト!$AK:$AK,0))),"")</f>
        <v>27</v>
      </c>
      <c r="R1853" s="32" t="str">
        <f>IFERROR(IF($K1853="","",INDEX(リスト!$AO:$AO,MATCH($K1853,リスト!$AN:$AN,0))),"")</f>
        <v>JPN</v>
      </c>
      <c r="S1853" s="32" t="str">
        <f>IF($B1853="","",RIGHT($G1853*1000+100+COUNTIF($G$2:$G1853,$G1853),9))</f>
        <v>030802103</v>
      </c>
    </row>
    <row r="1854" spans="1:19" ht="18" customHeight="1" x14ac:dyDescent="0.55000000000000004">
      <c r="A1854" t="s">
        <v>931</v>
      </c>
      <c r="B1854">
        <v>1853</v>
      </c>
      <c r="C1854" t="s">
        <v>8244</v>
      </c>
      <c r="D1854" t="s">
        <v>8245</v>
      </c>
      <c r="E1854">
        <v>3</v>
      </c>
      <c r="F1854" t="s">
        <v>165</v>
      </c>
      <c r="G1854">
        <v>20030216</v>
      </c>
      <c r="H1854" t="s">
        <v>8246</v>
      </c>
      <c r="I1854" t="s">
        <v>1713</v>
      </c>
      <c r="J1854" t="s">
        <v>3094</v>
      </c>
      <c r="K1854" t="s">
        <v>72</v>
      </c>
      <c r="M1854" s="32">
        <f>IFERROR(IF($B1854="","",INDEX(所属情報!$E:$E,MATCH($A1854,所属情報!$A:$A,0))),"")</f>
        <v>492186</v>
      </c>
      <c r="N1854" s="175" t="str">
        <f t="shared" si="84"/>
        <v>中西　漣 (3)</v>
      </c>
      <c r="O1854" s="32" t="str">
        <f t="shared" si="85"/>
        <v>ﾅｶﾆｼ ﾚﾝ</v>
      </c>
      <c r="P1854" s="175" t="str">
        <f t="shared" si="86"/>
        <v>NAKANISHI Ren (03)</v>
      </c>
      <c r="Q1854" s="175" t="str">
        <f>IFERROR(IF($F1854="","",INDEX(リスト!$AL:$AL,MATCH($F1854,リスト!$AK:$AK,0))),"")</f>
        <v>25</v>
      </c>
      <c r="R1854" s="32" t="str">
        <f>IFERROR(IF($K1854="","",INDEX(リスト!$AO:$AO,MATCH($K1854,リスト!$AN:$AN,0))),"")</f>
        <v>JPN</v>
      </c>
      <c r="S1854" s="32" t="str">
        <f>IF($B1854="","",RIGHT($G1854*1000+100+COUNTIF($G$2:$G1854,$G1854),9))</f>
        <v>030216101</v>
      </c>
    </row>
    <row r="1855" spans="1:19" ht="18" customHeight="1" x14ac:dyDescent="0.55000000000000004">
      <c r="A1855" t="s">
        <v>931</v>
      </c>
      <c r="B1855">
        <v>1854</v>
      </c>
      <c r="C1855" t="s">
        <v>8247</v>
      </c>
      <c r="D1855" t="s">
        <v>8248</v>
      </c>
      <c r="E1855">
        <v>4</v>
      </c>
      <c r="F1855" t="s">
        <v>165</v>
      </c>
      <c r="G1855">
        <v>20010814</v>
      </c>
      <c r="H1855" t="s">
        <v>8249</v>
      </c>
      <c r="I1855" t="s">
        <v>8250</v>
      </c>
      <c r="J1855" t="s">
        <v>1733</v>
      </c>
      <c r="K1855" t="s">
        <v>72</v>
      </c>
      <c r="M1855" s="32">
        <f>IFERROR(IF($B1855="","",INDEX(所属情報!$E:$E,MATCH($A1855,所属情報!$A:$A,0))),"")</f>
        <v>492186</v>
      </c>
      <c r="N1855" s="175" t="str">
        <f t="shared" si="84"/>
        <v>今荘　樹輝 (4)</v>
      </c>
      <c r="O1855" s="32" t="str">
        <f t="shared" si="85"/>
        <v>ｲﾏｼﾞｮｳ ｲﾂｷ</v>
      </c>
      <c r="P1855" s="175" t="str">
        <f t="shared" si="86"/>
        <v>IMAJO Itsuki (01)</v>
      </c>
      <c r="Q1855" s="175" t="str">
        <f>IFERROR(IF($F1855="","",INDEX(リスト!$AL:$AL,MATCH($F1855,リスト!$AK:$AK,0))),"")</f>
        <v>25</v>
      </c>
      <c r="R1855" s="32" t="str">
        <f>IFERROR(IF($K1855="","",INDEX(リスト!$AO:$AO,MATCH($K1855,リスト!$AN:$AN,0))),"")</f>
        <v>JPN</v>
      </c>
      <c r="S1855" s="32" t="str">
        <f>IF($B1855="","",RIGHT($G1855*1000+100+COUNTIF($G$2:$G1855,$G1855),9))</f>
        <v>010814103</v>
      </c>
    </row>
    <row r="1856" spans="1:19" ht="18" customHeight="1" x14ac:dyDescent="0.55000000000000004">
      <c r="A1856" t="s">
        <v>931</v>
      </c>
      <c r="B1856">
        <v>1855</v>
      </c>
      <c r="C1856" t="s">
        <v>8251</v>
      </c>
      <c r="D1856" t="s">
        <v>8252</v>
      </c>
      <c r="E1856">
        <v>3</v>
      </c>
      <c r="F1856" t="s">
        <v>173</v>
      </c>
      <c r="G1856">
        <v>20020824</v>
      </c>
      <c r="H1856" t="s">
        <v>8253</v>
      </c>
      <c r="I1856" t="s">
        <v>2098</v>
      </c>
      <c r="J1856" t="s">
        <v>8254</v>
      </c>
      <c r="K1856" t="s">
        <v>72</v>
      </c>
      <c r="M1856" s="32">
        <f>IFERROR(IF($B1856="","",INDEX(所属情報!$E:$E,MATCH($A1856,所属情報!$A:$A,0))),"")</f>
        <v>492186</v>
      </c>
      <c r="N1856" s="175" t="str">
        <f t="shared" si="84"/>
        <v>中松　秀樹 (3)</v>
      </c>
      <c r="O1856" s="32" t="str">
        <f t="shared" si="85"/>
        <v>ﾅｶﾏﾂ ｼｭｳｷ</v>
      </c>
      <c r="P1856" s="175" t="str">
        <f t="shared" si="86"/>
        <v>NAKAMATSU Shuki (02)</v>
      </c>
      <c r="Q1856" s="175" t="str">
        <f>IFERROR(IF($F1856="","",INDEX(リスト!$AL:$AL,MATCH($F1856,リスト!$AK:$AK,0))),"")</f>
        <v>27</v>
      </c>
      <c r="R1856" s="32" t="str">
        <f>IFERROR(IF($K1856="","",INDEX(リスト!$AO:$AO,MATCH($K1856,リスト!$AN:$AN,0))),"")</f>
        <v>JPN</v>
      </c>
      <c r="S1856" s="32" t="str">
        <f>IF($B1856="","",RIGHT($G1856*1000+100+COUNTIF($G$2:$G1856,$G1856),9))</f>
        <v>020824102</v>
      </c>
    </row>
    <row r="1857" spans="1:19" ht="18" customHeight="1" x14ac:dyDescent="0.55000000000000004">
      <c r="A1857" t="s">
        <v>1119</v>
      </c>
      <c r="B1857">
        <v>1856</v>
      </c>
      <c r="C1857" t="s">
        <v>8255</v>
      </c>
      <c r="D1857" t="s">
        <v>8256</v>
      </c>
      <c r="E1857">
        <v>2</v>
      </c>
      <c r="F1857" t="s">
        <v>173</v>
      </c>
      <c r="G1857">
        <v>20030405</v>
      </c>
      <c r="H1857" t="s">
        <v>8257</v>
      </c>
      <c r="I1857" t="s">
        <v>4731</v>
      </c>
      <c r="J1857" t="s">
        <v>1223</v>
      </c>
      <c r="K1857" t="s">
        <v>72</v>
      </c>
      <c r="M1857" s="32">
        <f>IFERROR(IF($B1857="","",INDEX(所属情報!$E:$E,MATCH($A1857,所属情報!$A:$A,0))),"")</f>
        <v>492493</v>
      </c>
      <c r="N1857" s="175" t="str">
        <f t="shared" si="84"/>
        <v>青柳　勇輝 (2)</v>
      </c>
      <c r="O1857" s="32" t="str">
        <f t="shared" si="85"/>
        <v>ｱｵﾔｷﾞ ﾕｳｷ</v>
      </c>
      <c r="P1857" s="175" t="str">
        <f t="shared" si="86"/>
        <v>AOYAGI Yuki (03)</v>
      </c>
      <c r="Q1857" s="175" t="str">
        <f>IFERROR(IF($F1857="","",INDEX(リスト!$AL:$AL,MATCH($F1857,リスト!$AK:$AK,0))),"")</f>
        <v>27</v>
      </c>
      <c r="R1857" s="32" t="str">
        <f>IFERROR(IF($K1857="","",INDEX(リスト!$AO:$AO,MATCH($K1857,リスト!$AN:$AN,0))),"")</f>
        <v>JPN</v>
      </c>
      <c r="S1857" s="32" t="str">
        <f>IF($B1857="","",RIGHT($G1857*1000+100+COUNTIF($G$2:$G1857,$G1857),9))</f>
        <v>030405102</v>
      </c>
    </row>
    <row r="1858" spans="1:19" ht="18" customHeight="1" x14ac:dyDescent="0.55000000000000004">
      <c r="A1858" t="s">
        <v>1119</v>
      </c>
      <c r="B1858">
        <v>1857</v>
      </c>
      <c r="C1858" t="s">
        <v>8258</v>
      </c>
      <c r="D1858" t="s">
        <v>8259</v>
      </c>
      <c r="E1858">
        <v>2</v>
      </c>
      <c r="F1858" t="s">
        <v>173</v>
      </c>
      <c r="G1858">
        <v>20030711</v>
      </c>
      <c r="H1858" t="s">
        <v>8260</v>
      </c>
      <c r="I1858" t="s">
        <v>2178</v>
      </c>
      <c r="J1858" t="s">
        <v>6993</v>
      </c>
      <c r="K1858" t="s">
        <v>72</v>
      </c>
      <c r="M1858" s="32">
        <f>IFERROR(IF($B1858="","",INDEX(所属情報!$E:$E,MATCH($A1858,所属情報!$A:$A,0))),"")</f>
        <v>492493</v>
      </c>
      <c r="N1858" s="175" t="str">
        <f t="shared" si="84"/>
        <v>寺田　翔真 (2)</v>
      </c>
      <c r="O1858" s="32" t="str">
        <f t="shared" si="85"/>
        <v>ﾃﾗﾀﾞ ｼｮｳﾏ</v>
      </c>
      <c r="P1858" s="175" t="str">
        <f t="shared" si="86"/>
        <v>TERADA Shoma (03)</v>
      </c>
      <c r="Q1858" s="175" t="str">
        <f>IFERROR(IF($F1858="","",INDEX(リスト!$AL:$AL,MATCH($F1858,リスト!$AK:$AK,0))),"")</f>
        <v>27</v>
      </c>
      <c r="R1858" s="32" t="str">
        <f>IFERROR(IF($K1858="","",INDEX(リスト!$AO:$AO,MATCH($K1858,リスト!$AN:$AN,0))),"")</f>
        <v>JPN</v>
      </c>
      <c r="S1858" s="32" t="str">
        <f>IF($B1858="","",RIGHT($G1858*1000+100+COUNTIF($G$2:$G1858,$G1858),9))</f>
        <v>030711103</v>
      </c>
    </row>
    <row r="1859" spans="1:19" ht="18" customHeight="1" x14ac:dyDescent="0.55000000000000004">
      <c r="A1859" t="s">
        <v>1155</v>
      </c>
      <c r="B1859">
        <v>1858</v>
      </c>
      <c r="C1859" t="s">
        <v>8261</v>
      </c>
      <c r="D1859" t="s">
        <v>8262</v>
      </c>
      <c r="E1859">
        <v>6</v>
      </c>
      <c r="F1859" t="s">
        <v>173</v>
      </c>
      <c r="G1859">
        <v>19981208</v>
      </c>
      <c r="H1859" t="s">
        <v>8263</v>
      </c>
      <c r="I1859" t="s">
        <v>1409</v>
      </c>
      <c r="J1859" t="s">
        <v>1894</v>
      </c>
      <c r="K1859" t="s">
        <v>72</v>
      </c>
      <c r="M1859" s="32">
        <f>IFERROR(IF($B1859="","",INDEX(所属情報!$E:$E,MATCH($A1859,所属情報!$A:$A,0))),"")</f>
        <v>500005</v>
      </c>
      <c r="N1859" s="175" t="str">
        <f t="shared" ref="N1859:N1922" si="87">IF($C1859="","",IF($E1859="",$C1859,$C1859&amp;" ("&amp;$E1859&amp;")"))</f>
        <v>松本　光司 (6)</v>
      </c>
      <c r="O1859" s="32" t="str">
        <f t="shared" ref="O1859:O1922" si="88">IF($D1859="","",ASC($D1859))</f>
        <v>ﾏﾂﾓﾄ ｺｳｼﾞ</v>
      </c>
      <c r="P1859" s="175" t="str">
        <f t="shared" ref="P1859:P1922" si="89">IF($I1859="","",UPPER($I1859)&amp;" "&amp;UPPER(LEFT($J1859,1))&amp;LOWER(RIGHT($J1859,LEN($J1859)-1))&amp;" ("&amp;MID($G1859,3,2)&amp;")")</f>
        <v>MATSUMOTO Koji (98)</v>
      </c>
      <c r="Q1859" s="175" t="str">
        <f>IFERROR(IF($F1859="","",INDEX(リスト!$AL:$AL,MATCH($F1859,リスト!$AK:$AK,0))),"")</f>
        <v>27</v>
      </c>
      <c r="R1859" s="32" t="str">
        <f>IFERROR(IF($K1859="","",INDEX(リスト!$AO:$AO,MATCH($K1859,リスト!$AN:$AN,0))),"")</f>
        <v>JPN</v>
      </c>
      <c r="S1859" s="32" t="str">
        <f>IF($B1859="","",RIGHT($G1859*1000+100+COUNTIF($G$2:$G1859,$G1859),9))</f>
        <v>981208101</v>
      </c>
    </row>
    <row r="1860" spans="1:19" ht="18" customHeight="1" x14ac:dyDescent="0.55000000000000004">
      <c r="A1860" t="s">
        <v>1155</v>
      </c>
      <c r="B1860">
        <v>1859</v>
      </c>
      <c r="C1860" t="s">
        <v>8264</v>
      </c>
      <c r="D1860" t="s">
        <v>8265</v>
      </c>
      <c r="E1860">
        <v>6</v>
      </c>
      <c r="F1860" t="s">
        <v>169</v>
      </c>
      <c r="G1860">
        <v>19940914</v>
      </c>
      <c r="H1860" t="s">
        <v>8266</v>
      </c>
      <c r="I1860" t="s">
        <v>8267</v>
      </c>
      <c r="J1860" t="s">
        <v>8268</v>
      </c>
      <c r="K1860" t="s">
        <v>72</v>
      </c>
      <c r="M1860" s="32">
        <f>IFERROR(IF($B1860="","",INDEX(所属情報!$E:$E,MATCH($A1860,所属情報!$A:$A,0))),"")</f>
        <v>500005</v>
      </c>
      <c r="N1860" s="175" t="str">
        <f t="shared" si="87"/>
        <v>福瀬　智隆 (6)</v>
      </c>
      <c r="O1860" s="32" t="str">
        <f t="shared" si="88"/>
        <v>ﾌｸｾ ﾄﾓﾀｶ</v>
      </c>
      <c r="P1860" s="175" t="str">
        <f t="shared" si="89"/>
        <v>FUKUSE Tomotaka (94)</v>
      </c>
      <c r="Q1860" s="175" t="str">
        <f>IFERROR(IF($F1860="","",INDEX(リスト!$AL:$AL,MATCH($F1860,リスト!$AK:$AK,0))),"")</f>
        <v>26</v>
      </c>
      <c r="R1860" s="32" t="str">
        <f>IFERROR(IF($K1860="","",INDEX(リスト!$AO:$AO,MATCH($K1860,リスト!$AN:$AN,0))),"")</f>
        <v>JPN</v>
      </c>
      <c r="S1860" s="32" t="str">
        <f>IF($B1860="","",RIGHT($G1860*1000+100+COUNTIF($G$2:$G1860,$G1860),9))</f>
        <v>940914101</v>
      </c>
    </row>
    <row r="1861" spans="1:19" ht="18" customHeight="1" x14ac:dyDescent="0.55000000000000004">
      <c r="A1861" t="s">
        <v>1155</v>
      </c>
      <c r="B1861">
        <v>1860</v>
      </c>
      <c r="C1861" t="s">
        <v>8269</v>
      </c>
      <c r="D1861" t="s">
        <v>8270</v>
      </c>
      <c r="E1861">
        <v>5</v>
      </c>
      <c r="F1861" t="s">
        <v>173</v>
      </c>
      <c r="G1861">
        <v>19971025</v>
      </c>
      <c r="H1861" t="s">
        <v>8271</v>
      </c>
      <c r="I1861" t="s">
        <v>5877</v>
      </c>
      <c r="J1861" t="s">
        <v>3098</v>
      </c>
      <c r="K1861" t="s">
        <v>72</v>
      </c>
      <c r="M1861" s="32">
        <f>IFERROR(IF($B1861="","",INDEX(所属情報!$E:$E,MATCH($A1861,所属情報!$A:$A,0))),"")</f>
        <v>500005</v>
      </c>
      <c r="N1861" s="175" t="str">
        <f t="shared" si="87"/>
        <v>辻　翔平 (5)</v>
      </c>
      <c r="O1861" s="32" t="str">
        <f t="shared" si="88"/>
        <v>ﾂｼﾞ ｼｮｳﾍｲ</v>
      </c>
      <c r="P1861" s="175" t="str">
        <f t="shared" si="89"/>
        <v>TSUJI Shohei (97)</v>
      </c>
      <c r="Q1861" s="175" t="str">
        <f>IFERROR(IF($F1861="","",INDEX(リスト!$AL:$AL,MATCH($F1861,リスト!$AK:$AK,0))),"")</f>
        <v>27</v>
      </c>
      <c r="R1861" s="32" t="str">
        <f>IFERROR(IF($K1861="","",INDEX(リスト!$AO:$AO,MATCH($K1861,リスト!$AN:$AN,0))),"")</f>
        <v>JPN</v>
      </c>
      <c r="S1861" s="32" t="str">
        <f>IF($B1861="","",RIGHT($G1861*1000+100+COUNTIF($G$2:$G1861,$G1861),9))</f>
        <v>971025101</v>
      </c>
    </row>
    <row r="1862" spans="1:19" ht="18" customHeight="1" x14ac:dyDescent="0.55000000000000004">
      <c r="A1862" t="s">
        <v>1155</v>
      </c>
      <c r="B1862">
        <v>1861</v>
      </c>
      <c r="C1862" t="s">
        <v>8272</v>
      </c>
      <c r="D1862" t="s">
        <v>8273</v>
      </c>
      <c r="E1862">
        <v>3</v>
      </c>
      <c r="F1862" t="s">
        <v>173</v>
      </c>
      <c r="G1862">
        <v>20030304</v>
      </c>
      <c r="H1862" t="s">
        <v>8274</v>
      </c>
      <c r="I1862" t="s">
        <v>1682</v>
      </c>
      <c r="J1862" t="s">
        <v>6273</v>
      </c>
      <c r="K1862" t="s">
        <v>72</v>
      </c>
      <c r="M1862" s="32">
        <f>IFERROR(IF($B1862="","",INDEX(所属情報!$E:$E,MATCH($A1862,所属情報!$A:$A,0))),"")</f>
        <v>500005</v>
      </c>
      <c r="N1862" s="175" t="str">
        <f t="shared" si="87"/>
        <v>中野　正隆 (3)</v>
      </c>
      <c r="O1862" s="32" t="str">
        <f t="shared" si="88"/>
        <v>ﾅｶﾉ ﾏｻﾀｶ</v>
      </c>
      <c r="P1862" s="175" t="str">
        <f t="shared" si="89"/>
        <v>NAKANO Masataka (03)</v>
      </c>
      <c r="Q1862" s="175" t="str">
        <f>IFERROR(IF($F1862="","",INDEX(リスト!$AL:$AL,MATCH($F1862,リスト!$AK:$AK,0))),"")</f>
        <v>27</v>
      </c>
      <c r="R1862" s="32" t="str">
        <f>IFERROR(IF($K1862="","",INDEX(リスト!$AO:$AO,MATCH($K1862,リスト!$AN:$AN,0))),"")</f>
        <v>JPN</v>
      </c>
      <c r="S1862" s="32" t="str">
        <f>IF($B1862="","",RIGHT($G1862*1000+100+COUNTIF($G$2:$G1862,$G1862),9))</f>
        <v>030304101</v>
      </c>
    </row>
    <row r="1863" spans="1:19" ht="18" customHeight="1" x14ac:dyDescent="0.55000000000000004">
      <c r="A1863" t="s">
        <v>1155</v>
      </c>
      <c r="B1863">
        <v>1862</v>
      </c>
      <c r="C1863" t="s">
        <v>8275</v>
      </c>
      <c r="D1863" t="s">
        <v>8276</v>
      </c>
      <c r="E1863">
        <v>3</v>
      </c>
      <c r="F1863" t="s">
        <v>173</v>
      </c>
      <c r="G1863">
        <v>20010822</v>
      </c>
      <c r="H1863" t="s">
        <v>8277</v>
      </c>
      <c r="I1863" t="s">
        <v>3556</v>
      </c>
      <c r="J1863" t="s">
        <v>2660</v>
      </c>
      <c r="K1863" t="s">
        <v>72</v>
      </c>
      <c r="M1863" s="32">
        <f>IFERROR(IF($B1863="","",INDEX(所属情報!$E:$E,MATCH($A1863,所属情報!$A:$A,0))),"")</f>
        <v>500005</v>
      </c>
      <c r="N1863" s="175" t="str">
        <f t="shared" si="87"/>
        <v>久保　慎太朗 (3)</v>
      </c>
      <c r="O1863" s="32" t="str">
        <f t="shared" si="88"/>
        <v>ｸﾎﾞ ｼﾝﾀﾛｳ</v>
      </c>
      <c r="P1863" s="175" t="str">
        <f t="shared" si="89"/>
        <v>KUBO Shintaro (01)</v>
      </c>
      <c r="Q1863" s="175" t="str">
        <f>IFERROR(IF($F1863="","",INDEX(リスト!$AL:$AL,MATCH($F1863,リスト!$AK:$AK,0))),"")</f>
        <v>27</v>
      </c>
      <c r="R1863" s="32" t="str">
        <f>IFERROR(IF($K1863="","",INDEX(リスト!$AO:$AO,MATCH($K1863,リスト!$AN:$AN,0))),"")</f>
        <v>JPN</v>
      </c>
      <c r="S1863" s="32" t="str">
        <f>IF($B1863="","",RIGHT($G1863*1000+100+COUNTIF($G$2:$G1863,$G1863),9))</f>
        <v>010822103</v>
      </c>
    </row>
    <row r="1864" spans="1:19" ht="18" customHeight="1" x14ac:dyDescent="0.55000000000000004">
      <c r="A1864" t="s">
        <v>1155</v>
      </c>
      <c r="B1864">
        <v>1863</v>
      </c>
      <c r="C1864" t="s">
        <v>8278</v>
      </c>
      <c r="D1864" t="s">
        <v>8279</v>
      </c>
      <c r="E1864">
        <v>4</v>
      </c>
      <c r="F1864" t="s">
        <v>173</v>
      </c>
      <c r="G1864">
        <v>20000318</v>
      </c>
      <c r="H1864" t="s">
        <v>8280</v>
      </c>
      <c r="I1864" t="s">
        <v>8281</v>
      </c>
      <c r="J1864" t="s">
        <v>2535</v>
      </c>
      <c r="K1864" t="s">
        <v>72</v>
      </c>
      <c r="M1864" s="32">
        <f>IFERROR(IF($B1864="","",INDEX(所属情報!$E:$E,MATCH($A1864,所属情報!$A:$A,0))),"")</f>
        <v>500005</v>
      </c>
      <c r="N1864" s="175" t="str">
        <f t="shared" si="87"/>
        <v>仲宗根　遼太郎 (4)</v>
      </c>
      <c r="O1864" s="32" t="str">
        <f t="shared" si="88"/>
        <v>ﾅｶｿﾈ ﾘｮｳﾀﾛｳ</v>
      </c>
      <c r="P1864" s="175" t="str">
        <f t="shared" si="89"/>
        <v>NAKASONE Ryotaro (00)</v>
      </c>
      <c r="Q1864" s="175" t="str">
        <f>IFERROR(IF($F1864="","",INDEX(リスト!$AL:$AL,MATCH($F1864,リスト!$AK:$AK,0))),"")</f>
        <v>27</v>
      </c>
      <c r="R1864" s="32" t="str">
        <f>IFERROR(IF($K1864="","",INDEX(リスト!$AO:$AO,MATCH($K1864,リスト!$AN:$AN,0))),"")</f>
        <v>JPN</v>
      </c>
      <c r="S1864" s="32" t="str">
        <f>IF($B1864="","",RIGHT($G1864*1000+100+COUNTIF($G$2:$G1864,$G1864),9))</f>
        <v>000318101</v>
      </c>
    </row>
    <row r="1865" spans="1:19" ht="18" customHeight="1" x14ac:dyDescent="0.55000000000000004">
      <c r="A1865" t="s">
        <v>1155</v>
      </c>
      <c r="B1865">
        <v>1864</v>
      </c>
      <c r="C1865" t="s">
        <v>8282</v>
      </c>
      <c r="D1865" t="s">
        <v>8283</v>
      </c>
      <c r="E1865">
        <v>2</v>
      </c>
      <c r="F1865" t="s">
        <v>173</v>
      </c>
      <c r="G1865">
        <v>20031031</v>
      </c>
      <c r="H1865" t="s">
        <v>8284</v>
      </c>
      <c r="I1865" t="s">
        <v>8285</v>
      </c>
      <c r="J1865" t="s">
        <v>1188</v>
      </c>
      <c r="K1865" t="s">
        <v>72</v>
      </c>
      <c r="M1865" s="32">
        <f>IFERROR(IF($B1865="","",INDEX(所属情報!$E:$E,MATCH($A1865,所属情報!$A:$A,0))),"")</f>
        <v>500005</v>
      </c>
      <c r="N1865" s="175" t="str">
        <f t="shared" si="87"/>
        <v>趙　秀太 (2)</v>
      </c>
      <c r="O1865" s="32" t="str">
        <f t="shared" si="88"/>
        <v>ﾁｮｳ ｼｭｳﾀ</v>
      </c>
      <c r="P1865" s="175" t="str">
        <f t="shared" si="89"/>
        <v>CHO Shuta (03)</v>
      </c>
      <c r="Q1865" s="175" t="str">
        <f>IFERROR(IF($F1865="","",INDEX(リスト!$AL:$AL,MATCH($F1865,リスト!$AK:$AK,0))),"")</f>
        <v>27</v>
      </c>
      <c r="R1865" s="32" t="str">
        <f>IFERROR(IF($K1865="","",INDEX(リスト!$AO:$AO,MATCH($K1865,リスト!$AN:$AN,0))),"")</f>
        <v>JPN</v>
      </c>
      <c r="S1865" s="32" t="str">
        <f>IF($B1865="","",RIGHT($G1865*1000+100+COUNTIF($G$2:$G1865,$G1865),9))</f>
        <v>031031102</v>
      </c>
    </row>
    <row r="1866" spans="1:19" ht="18" customHeight="1" x14ac:dyDescent="0.55000000000000004">
      <c r="A1866" t="s">
        <v>1155</v>
      </c>
      <c r="B1866">
        <v>1865</v>
      </c>
      <c r="C1866" t="s">
        <v>8286</v>
      </c>
      <c r="D1866" t="s">
        <v>8287</v>
      </c>
      <c r="E1866">
        <v>2</v>
      </c>
      <c r="F1866" t="s">
        <v>169</v>
      </c>
      <c r="G1866">
        <v>20020610</v>
      </c>
      <c r="H1866" t="s">
        <v>8288</v>
      </c>
      <c r="I1866" t="s">
        <v>2467</v>
      </c>
      <c r="J1866" t="s">
        <v>8289</v>
      </c>
      <c r="K1866" t="s">
        <v>72</v>
      </c>
      <c r="M1866" s="32">
        <f>IFERROR(IF($B1866="","",INDEX(所属情報!$E:$E,MATCH($A1866,所属情報!$A:$A,0))),"")</f>
        <v>500005</v>
      </c>
      <c r="N1866" s="175" t="str">
        <f t="shared" si="87"/>
        <v>吉村　要 (2)</v>
      </c>
      <c r="O1866" s="32" t="str">
        <f t="shared" si="88"/>
        <v>ﾖｼﾑﾗ ｶﾅﾒ</v>
      </c>
      <c r="P1866" s="175" t="str">
        <f t="shared" si="89"/>
        <v>YOSHIMURA Kaname (02)</v>
      </c>
      <c r="Q1866" s="175" t="str">
        <f>IFERROR(IF($F1866="","",INDEX(リスト!$AL:$AL,MATCH($F1866,リスト!$AK:$AK,0))),"")</f>
        <v>26</v>
      </c>
      <c r="R1866" s="32" t="str">
        <f>IFERROR(IF($K1866="","",INDEX(リスト!$AO:$AO,MATCH($K1866,リスト!$AN:$AN,0))),"")</f>
        <v>JPN</v>
      </c>
      <c r="S1866" s="32" t="str">
        <f>IF($B1866="","",RIGHT($G1866*1000+100+COUNTIF($G$2:$G1866,$G1866),9))</f>
        <v>020610101</v>
      </c>
    </row>
    <row r="1867" spans="1:19" ht="18" customHeight="1" x14ac:dyDescent="0.55000000000000004">
      <c r="A1867" t="s">
        <v>1155</v>
      </c>
      <c r="B1867">
        <v>1866</v>
      </c>
      <c r="C1867" t="s">
        <v>8290</v>
      </c>
      <c r="D1867" t="s">
        <v>8291</v>
      </c>
      <c r="E1867">
        <v>6</v>
      </c>
      <c r="F1867" t="s">
        <v>173</v>
      </c>
      <c r="G1867">
        <v>19970303</v>
      </c>
      <c r="H1867" t="s">
        <v>8292</v>
      </c>
      <c r="I1867" t="s">
        <v>5418</v>
      </c>
      <c r="J1867" t="s">
        <v>1951</v>
      </c>
      <c r="K1867" t="s">
        <v>72</v>
      </c>
      <c r="M1867" s="32">
        <f>IFERROR(IF($B1867="","",INDEX(所属情報!$E:$E,MATCH($A1867,所属情報!$A:$A,0))),"")</f>
        <v>500005</v>
      </c>
      <c r="N1867" s="175" t="str">
        <f t="shared" si="87"/>
        <v>森田　章裕 (6)</v>
      </c>
      <c r="O1867" s="32" t="str">
        <f t="shared" si="88"/>
        <v>ﾓﾘﾀ ｱｷﾋﾛ</v>
      </c>
      <c r="P1867" s="175" t="str">
        <f t="shared" si="89"/>
        <v>MORITA Akihiro (97)</v>
      </c>
      <c r="Q1867" s="175" t="str">
        <f>IFERROR(IF($F1867="","",INDEX(リスト!$AL:$AL,MATCH($F1867,リスト!$AK:$AK,0))),"")</f>
        <v>27</v>
      </c>
      <c r="R1867" s="32" t="str">
        <f>IFERROR(IF($K1867="","",INDEX(リスト!$AO:$AO,MATCH($K1867,リスト!$AN:$AN,0))),"")</f>
        <v>JPN</v>
      </c>
      <c r="S1867" s="32" t="str">
        <f>IF($B1867="","",RIGHT($G1867*1000+100+COUNTIF($G$2:$G1867,$G1867),9))</f>
        <v>970303101</v>
      </c>
    </row>
    <row r="1868" spans="1:19" ht="18" customHeight="1" x14ac:dyDescent="0.55000000000000004">
      <c r="A1868" t="s">
        <v>1155</v>
      </c>
      <c r="B1868">
        <v>1867</v>
      </c>
      <c r="C1868" t="s">
        <v>8293</v>
      </c>
      <c r="D1868" t="s">
        <v>8294</v>
      </c>
      <c r="E1868">
        <v>6</v>
      </c>
      <c r="F1868" t="s">
        <v>169</v>
      </c>
      <c r="G1868">
        <v>19971104</v>
      </c>
      <c r="H1868" t="s">
        <v>8295</v>
      </c>
      <c r="I1868" t="s">
        <v>8296</v>
      </c>
      <c r="J1868" t="s">
        <v>8297</v>
      </c>
      <c r="K1868" t="s">
        <v>72</v>
      </c>
      <c r="M1868" s="32">
        <f>IFERROR(IF($B1868="","",INDEX(所属情報!$E:$E,MATCH($A1868,所属情報!$A:$A,0))),"")</f>
        <v>500005</v>
      </c>
      <c r="N1868" s="175" t="str">
        <f t="shared" si="87"/>
        <v>氷置　佳也 (6)</v>
      </c>
      <c r="O1868" s="32" t="str">
        <f t="shared" si="88"/>
        <v>ﾋｵｷ ｹｲﾔ</v>
      </c>
      <c r="P1868" s="175" t="str">
        <f t="shared" si="89"/>
        <v>HIOKI Keiya (97)</v>
      </c>
      <c r="Q1868" s="175" t="str">
        <f>IFERROR(IF($F1868="","",INDEX(リスト!$AL:$AL,MATCH($F1868,リスト!$AK:$AK,0))),"")</f>
        <v>26</v>
      </c>
      <c r="R1868" s="32" t="str">
        <f>IFERROR(IF($K1868="","",INDEX(リスト!$AO:$AO,MATCH($K1868,リスト!$AN:$AN,0))),"")</f>
        <v>JPN</v>
      </c>
      <c r="S1868" s="32" t="str">
        <f>IF($B1868="","",RIGHT($G1868*1000+100+COUNTIF($G$2:$G1868,$G1868),9))</f>
        <v>971104101</v>
      </c>
    </row>
    <row r="1869" spans="1:19" ht="18" customHeight="1" x14ac:dyDescent="0.55000000000000004">
      <c r="A1869" t="s">
        <v>1155</v>
      </c>
      <c r="B1869">
        <v>1871</v>
      </c>
      <c r="C1869" t="s">
        <v>8298</v>
      </c>
      <c r="D1869" t="s">
        <v>8299</v>
      </c>
      <c r="E1869">
        <v>6</v>
      </c>
      <c r="F1869" t="s">
        <v>173</v>
      </c>
      <c r="G1869">
        <v>19970815</v>
      </c>
      <c r="I1869" t="s">
        <v>8300</v>
      </c>
      <c r="J1869" t="s">
        <v>3181</v>
      </c>
      <c r="K1869" t="s">
        <v>72</v>
      </c>
      <c r="M1869" s="32">
        <f>IFERROR(IF($B1869="","",INDEX(所属情報!$E:$E,MATCH($A1869,所属情報!$A:$A,0))),"")</f>
        <v>500005</v>
      </c>
      <c r="N1869" s="175" t="str">
        <f t="shared" si="87"/>
        <v>上川　直己 (6)</v>
      </c>
      <c r="O1869" s="32" t="str">
        <f t="shared" si="88"/>
        <v>ｳｴｶﾜ ﾅｵｷ</v>
      </c>
      <c r="P1869" s="175" t="str">
        <f t="shared" si="89"/>
        <v>UEKAWA Naoki (97)</v>
      </c>
      <c r="Q1869" s="175" t="str">
        <f>IFERROR(IF($F1869="","",INDEX(リスト!$AL:$AL,MATCH($F1869,リスト!$AK:$AK,0))),"")</f>
        <v>27</v>
      </c>
      <c r="R1869" s="32" t="str">
        <f>IFERROR(IF($K1869="","",INDEX(リスト!$AO:$AO,MATCH($K1869,リスト!$AN:$AN,0))),"")</f>
        <v>JPN</v>
      </c>
      <c r="S1869" s="32" t="str">
        <f>IF($B1869="","",RIGHT($G1869*1000+100+COUNTIF($G$2:$G1869,$G1869),9))</f>
        <v>970815101</v>
      </c>
    </row>
    <row r="1870" spans="1:19" ht="18" customHeight="1" x14ac:dyDescent="0.55000000000000004">
      <c r="A1870" t="s">
        <v>1155</v>
      </c>
      <c r="B1870">
        <v>1872</v>
      </c>
      <c r="C1870" t="s">
        <v>8301</v>
      </c>
      <c r="D1870" t="s">
        <v>8302</v>
      </c>
      <c r="E1870">
        <v>5</v>
      </c>
      <c r="F1870" t="s">
        <v>173</v>
      </c>
      <c r="G1870">
        <v>19990105</v>
      </c>
      <c r="H1870" t="s">
        <v>8303</v>
      </c>
      <c r="I1870" t="s">
        <v>2375</v>
      </c>
      <c r="J1870" t="s">
        <v>1198</v>
      </c>
      <c r="K1870" t="s">
        <v>72</v>
      </c>
      <c r="M1870" s="32">
        <f>IFERROR(IF($B1870="","",INDEX(所属情報!$E:$E,MATCH($A1870,所属情報!$A:$A,0))),"")</f>
        <v>500005</v>
      </c>
      <c r="N1870" s="175" t="str">
        <f t="shared" si="87"/>
        <v>谷口　遼 (5)</v>
      </c>
      <c r="O1870" s="32" t="str">
        <f t="shared" si="88"/>
        <v>ﾀﾆｸﾞﾁ ﾘｮｳ</v>
      </c>
      <c r="P1870" s="175" t="str">
        <f t="shared" si="89"/>
        <v>TANIGUCHI Ryo (99)</v>
      </c>
      <c r="Q1870" s="175" t="str">
        <f>IFERROR(IF($F1870="","",INDEX(リスト!$AL:$AL,MATCH($F1870,リスト!$AK:$AK,0))),"")</f>
        <v>27</v>
      </c>
      <c r="R1870" s="32" t="str">
        <f>IFERROR(IF($K1870="","",INDEX(リスト!$AO:$AO,MATCH($K1870,リスト!$AN:$AN,0))),"")</f>
        <v>JPN</v>
      </c>
      <c r="S1870" s="32" t="str">
        <f>IF($B1870="","",RIGHT($G1870*1000+100+COUNTIF($G$2:$G1870,$G1870),9))</f>
        <v>990105101</v>
      </c>
    </row>
    <row r="1871" spans="1:19" ht="18" customHeight="1" x14ac:dyDescent="0.55000000000000004">
      <c r="A1871" t="s">
        <v>1155</v>
      </c>
      <c r="B1871">
        <v>1875</v>
      </c>
      <c r="C1871" t="s">
        <v>8304</v>
      </c>
      <c r="D1871" t="s">
        <v>8305</v>
      </c>
      <c r="E1871">
        <v>4</v>
      </c>
      <c r="F1871" t="s">
        <v>173</v>
      </c>
      <c r="G1871">
        <v>20010818</v>
      </c>
      <c r="H1871" t="s">
        <v>8306</v>
      </c>
      <c r="I1871" t="s">
        <v>8307</v>
      </c>
      <c r="J1871" t="s">
        <v>1471</v>
      </c>
      <c r="K1871" t="s">
        <v>72</v>
      </c>
      <c r="M1871" s="32">
        <f>IFERROR(IF($B1871="","",INDEX(所属情報!$E:$E,MATCH($A1871,所属情報!$A:$A,0))),"")</f>
        <v>500005</v>
      </c>
      <c r="N1871" s="175" t="str">
        <f t="shared" si="87"/>
        <v>上倉　優斗 (4)</v>
      </c>
      <c r="O1871" s="32" t="str">
        <f t="shared" si="88"/>
        <v>ｳｴｸﾗ ﾕｳﾄ</v>
      </c>
      <c r="P1871" s="175" t="str">
        <f t="shared" si="89"/>
        <v>UEKURA Yuto (01)</v>
      </c>
      <c r="Q1871" s="175" t="str">
        <f>IFERROR(IF($F1871="","",INDEX(リスト!$AL:$AL,MATCH($F1871,リスト!$AK:$AK,0))),"")</f>
        <v>27</v>
      </c>
      <c r="R1871" s="32" t="str">
        <f>IFERROR(IF($K1871="","",INDEX(リスト!$AO:$AO,MATCH($K1871,リスト!$AN:$AN,0))),"")</f>
        <v>JPN</v>
      </c>
      <c r="S1871" s="32" t="str">
        <f>IF($B1871="","",RIGHT($G1871*1000+100+COUNTIF($G$2:$G1871,$G1871),9))</f>
        <v>010818102</v>
      </c>
    </row>
    <row r="1872" spans="1:19" ht="18" customHeight="1" x14ac:dyDescent="0.55000000000000004">
      <c r="A1872" t="s">
        <v>1155</v>
      </c>
      <c r="B1872">
        <v>1876</v>
      </c>
      <c r="C1872" t="s">
        <v>8308</v>
      </c>
      <c r="D1872" t="s">
        <v>8309</v>
      </c>
      <c r="E1872">
        <v>3</v>
      </c>
      <c r="F1872" t="s">
        <v>173</v>
      </c>
      <c r="G1872">
        <v>20020924</v>
      </c>
      <c r="H1872" t="s">
        <v>8310</v>
      </c>
      <c r="I1872" t="s">
        <v>2437</v>
      </c>
      <c r="J1872" t="s">
        <v>1938</v>
      </c>
      <c r="K1872" t="s">
        <v>72</v>
      </c>
      <c r="M1872" s="32">
        <f>IFERROR(IF($B1872="","",INDEX(所属情報!$E:$E,MATCH($A1872,所属情報!$A:$A,0))),"")</f>
        <v>500005</v>
      </c>
      <c r="N1872" s="175" t="str">
        <f t="shared" si="87"/>
        <v>桑水流　雄大 (3)</v>
      </c>
      <c r="O1872" s="32" t="str">
        <f t="shared" si="88"/>
        <v>ｸﾜｽﾞﾙ ﾕｳﾀﾞｲ</v>
      </c>
      <c r="P1872" s="175" t="str">
        <f t="shared" si="89"/>
        <v>KUWAZURU Yudai (02)</v>
      </c>
      <c r="Q1872" s="175" t="str">
        <f>IFERROR(IF($F1872="","",INDEX(リスト!$AL:$AL,MATCH($F1872,リスト!$AK:$AK,0))),"")</f>
        <v>27</v>
      </c>
      <c r="R1872" s="32" t="str">
        <f>IFERROR(IF($K1872="","",INDEX(リスト!$AO:$AO,MATCH($K1872,リスト!$AN:$AN,0))),"")</f>
        <v>JPN</v>
      </c>
      <c r="S1872" s="32" t="str">
        <f>IF($B1872="","",RIGHT($G1872*1000+100+COUNTIF($G$2:$G1872,$G1872),9))</f>
        <v>020924102</v>
      </c>
    </row>
    <row r="1873" spans="1:19" ht="18" customHeight="1" x14ac:dyDescent="0.55000000000000004">
      <c r="A1873" t="s">
        <v>1155</v>
      </c>
      <c r="B1873">
        <v>1877</v>
      </c>
      <c r="C1873" t="s">
        <v>8311</v>
      </c>
      <c r="D1873" t="s">
        <v>8312</v>
      </c>
      <c r="E1873">
        <v>3</v>
      </c>
      <c r="F1873" t="s">
        <v>173</v>
      </c>
      <c r="G1873">
        <v>20030113</v>
      </c>
      <c r="H1873" t="s">
        <v>8313</v>
      </c>
      <c r="I1873" t="s">
        <v>2789</v>
      </c>
      <c r="J1873" t="s">
        <v>2080</v>
      </c>
      <c r="K1873" t="s">
        <v>72</v>
      </c>
      <c r="M1873" s="32">
        <f>IFERROR(IF($B1873="","",INDEX(所属情報!$E:$E,MATCH($A1873,所属情報!$A:$A,0))),"")</f>
        <v>500005</v>
      </c>
      <c r="N1873" s="175" t="str">
        <f t="shared" si="87"/>
        <v>松田　大輝 (3)</v>
      </c>
      <c r="O1873" s="32" t="str">
        <f t="shared" si="88"/>
        <v>ﾏﾂﾀﾞ ﾀﾞｲｷ</v>
      </c>
      <c r="P1873" s="175" t="str">
        <f t="shared" si="89"/>
        <v>MATSUDA Daiki (03)</v>
      </c>
      <c r="Q1873" s="175" t="str">
        <f>IFERROR(IF($F1873="","",INDEX(リスト!$AL:$AL,MATCH($F1873,リスト!$AK:$AK,0))),"")</f>
        <v>27</v>
      </c>
      <c r="R1873" s="32" t="str">
        <f>IFERROR(IF($K1873="","",INDEX(リスト!$AO:$AO,MATCH($K1873,リスト!$AN:$AN,0))),"")</f>
        <v>JPN</v>
      </c>
      <c r="S1873" s="32" t="str">
        <f>IF($B1873="","",RIGHT($G1873*1000+100+COUNTIF($G$2:$G1873,$G1873),9))</f>
        <v>030113102</v>
      </c>
    </row>
    <row r="1874" spans="1:19" ht="18" customHeight="1" x14ac:dyDescent="0.55000000000000004">
      <c r="A1874" t="s">
        <v>1155</v>
      </c>
      <c r="B1874">
        <v>1881</v>
      </c>
      <c r="C1874" t="s">
        <v>8314</v>
      </c>
      <c r="D1874" t="s">
        <v>8315</v>
      </c>
      <c r="E1874">
        <v>2</v>
      </c>
      <c r="F1874" t="s">
        <v>173</v>
      </c>
      <c r="G1874">
        <v>20030823</v>
      </c>
      <c r="H1874" t="s">
        <v>8316</v>
      </c>
      <c r="I1874" t="s">
        <v>8317</v>
      </c>
      <c r="J1874" t="s">
        <v>1471</v>
      </c>
      <c r="K1874" t="s">
        <v>72</v>
      </c>
      <c r="M1874" s="32">
        <f>IFERROR(IF($B1874="","",INDEX(所属情報!$E:$E,MATCH($A1874,所属情報!$A:$A,0))),"")</f>
        <v>500005</v>
      </c>
      <c r="N1874" s="175" t="str">
        <f t="shared" si="87"/>
        <v>山藤　優斗 (2)</v>
      </c>
      <c r="O1874" s="32" t="str">
        <f t="shared" si="88"/>
        <v>ｻﾝﾄｳ ﾕｳﾄ</v>
      </c>
      <c r="P1874" s="175" t="str">
        <f t="shared" si="89"/>
        <v>SANTO Yuto (03)</v>
      </c>
      <c r="Q1874" s="175" t="str">
        <f>IFERROR(IF($F1874="","",INDEX(リスト!$AL:$AL,MATCH($F1874,リスト!$AK:$AK,0))),"")</f>
        <v>27</v>
      </c>
      <c r="R1874" s="32" t="str">
        <f>IFERROR(IF($K1874="","",INDEX(リスト!$AO:$AO,MATCH($K1874,リスト!$AN:$AN,0))),"")</f>
        <v>JPN</v>
      </c>
      <c r="S1874" s="32" t="str">
        <f>IF($B1874="","",RIGHT($G1874*1000+100+COUNTIF($G$2:$G1874,$G1874),9))</f>
        <v>030823103</v>
      </c>
    </row>
    <row r="1875" spans="1:19" ht="18" customHeight="1" x14ac:dyDescent="0.55000000000000004">
      <c r="A1875" t="s">
        <v>1155</v>
      </c>
      <c r="B1875">
        <v>1882</v>
      </c>
      <c r="C1875" t="s">
        <v>8318</v>
      </c>
      <c r="D1875" t="s">
        <v>8319</v>
      </c>
      <c r="E1875">
        <v>3</v>
      </c>
      <c r="F1875" t="s">
        <v>173</v>
      </c>
      <c r="G1875">
        <v>20030314</v>
      </c>
      <c r="H1875" t="s">
        <v>8320</v>
      </c>
      <c r="I1875" t="s">
        <v>8321</v>
      </c>
      <c r="J1875" t="s">
        <v>2544</v>
      </c>
      <c r="K1875" t="s">
        <v>72</v>
      </c>
      <c r="M1875" s="32">
        <f>IFERROR(IF($B1875="","",INDEX(所属情報!$E:$E,MATCH($A1875,所属情報!$A:$A,0))),"")</f>
        <v>500005</v>
      </c>
      <c r="N1875" s="175" t="str">
        <f t="shared" si="87"/>
        <v>溝尾　翔海 (3)</v>
      </c>
      <c r="O1875" s="32" t="str">
        <f t="shared" si="88"/>
        <v>ﾐｿﾞｵ ﾄﾜ</v>
      </c>
      <c r="P1875" s="175" t="str">
        <f t="shared" si="89"/>
        <v>MIZOO Towa (03)</v>
      </c>
      <c r="Q1875" s="175" t="str">
        <f>IFERROR(IF($F1875="","",INDEX(リスト!$AL:$AL,MATCH($F1875,リスト!$AK:$AK,0))),"")</f>
        <v>27</v>
      </c>
      <c r="R1875" s="32" t="str">
        <f>IFERROR(IF($K1875="","",INDEX(リスト!$AO:$AO,MATCH($K1875,リスト!$AN:$AN,0))),"")</f>
        <v>JPN</v>
      </c>
      <c r="S1875" s="32" t="str">
        <f>IF($B1875="","",RIGHT($G1875*1000+100+COUNTIF($G$2:$G1875,$G1875),9))</f>
        <v>030314103</v>
      </c>
    </row>
    <row r="1876" spans="1:19" ht="18" customHeight="1" x14ac:dyDescent="0.55000000000000004">
      <c r="A1876" t="s">
        <v>1155</v>
      </c>
      <c r="B1876">
        <v>1883</v>
      </c>
      <c r="C1876" t="s">
        <v>8322</v>
      </c>
      <c r="D1876" t="s">
        <v>8323</v>
      </c>
      <c r="E1876">
        <v>2</v>
      </c>
      <c r="F1876" t="s">
        <v>173</v>
      </c>
      <c r="G1876">
        <v>20020725</v>
      </c>
      <c r="H1876" t="s">
        <v>8324</v>
      </c>
      <c r="I1876" t="s">
        <v>2269</v>
      </c>
      <c r="J1876" t="s">
        <v>2392</v>
      </c>
      <c r="K1876" t="s">
        <v>72</v>
      </c>
      <c r="M1876" s="32">
        <f>IFERROR(IF($B1876="","",INDEX(所属情報!$E:$E,MATCH($A1876,所属情報!$A:$A,0))),"")</f>
        <v>500005</v>
      </c>
      <c r="N1876" s="175" t="str">
        <f t="shared" si="87"/>
        <v>坂本　崇輔 (2)</v>
      </c>
      <c r="O1876" s="32" t="str">
        <f t="shared" si="88"/>
        <v>ｻｶﾓﾄ ｼｭｳｽｹ</v>
      </c>
      <c r="P1876" s="175" t="str">
        <f t="shared" si="89"/>
        <v>SAKAMOTO Shusuke (02)</v>
      </c>
      <c r="Q1876" s="175" t="str">
        <f>IFERROR(IF($F1876="","",INDEX(リスト!$AL:$AL,MATCH($F1876,リスト!$AK:$AK,0))),"")</f>
        <v>27</v>
      </c>
      <c r="R1876" s="32" t="str">
        <f>IFERROR(IF($K1876="","",INDEX(リスト!$AO:$AO,MATCH($K1876,リスト!$AN:$AN,0))),"")</f>
        <v>JPN</v>
      </c>
      <c r="S1876" s="32" t="str">
        <f>IF($B1876="","",RIGHT($G1876*1000+100+COUNTIF($G$2:$G1876,$G1876),9))</f>
        <v>020725101</v>
      </c>
    </row>
    <row r="1877" spans="1:19" ht="18" customHeight="1" x14ac:dyDescent="0.55000000000000004">
      <c r="A1877" t="s">
        <v>1155</v>
      </c>
      <c r="B1877">
        <v>1884</v>
      </c>
      <c r="C1877" t="s">
        <v>8325</v>
      </c>
      <c r="D1877" t="s">
        <v>8326</v>
      </c>
      <c r="E1877">
        <v>2</v>
      </c>
      <c r="F1877" t="s">
        <v>173</v>
      </c>
      <c r="G1877">
        <v>20031029</v>
      </c>
      <c r="H1877" t="s">
        <v>8327</v>
      </c>
      <c r="I1877" t="s">
        <v>8328</v>
      </c>
      <c r="J1877" t="s">
        <v>4594</v>
      </c>
      <c r="K1877" t="s">
        <v>72</v>
      </c>
      <c r="M1877" s="32">
        <f>IFERROR(IF($B1877="","",INDEX(所属情報!$E:$E,MATCH($A1877,所属情報!$A:$A,0))),"")</f>
        <v>500005</v>
      </c>
      <c r="N1877" s="175" t="str">
        <f t="shared" si="87"/>
        <v>蔵合　貴大 (2)</v>
      </c>
      <c r="O1877" s="32" t="str">
        <f t="shared" si="88"/>
        <v>ｿﾞｳｺﾞｳ ﾀｶﾋﾛ</v>
      </c>
      <c r="P1877" s="175" t="str">
        <f t="shared" si="89"/>
        <v>ZOGO Takahiro (03)</v>
      </c>
      <c r="Q1877" s="175" t="str">
        <f>IFERROR(IF($F1877="","",INDEX(リスト!$AL:$AL,MATCH($F1877,リスト!$AK:$AK,0))),"")</f>
        <v>27</v>
      </c>
      <c r="R1877" s="32" t="str">
        <f>IFERROR(IF($K1877="","",INDEX(リスト!$AO:$AO,MATCH($K1877,リスト!$AN:$AN,0))),"")</f>
        <v>JPN</v>
      </c>
      <c r="S1877" s="32" t="str">
        <f>IF($B1877="","",RIGHT($G1877*1000+100+COUNTIF($G$2:$G1877,$G1877),9))</f>
        <v>031029101</v>
      </c>
    </row>
    <row r="1878" spans="1:19" ht="18" customHeight="1" x14ac:dyDescent="0.55000000000000004">
      <c r="A1878" t="s">
        <v>1155</v>
      </c>
      <c r="B1878">
        <v>1885</v>
      </c>
      <c r="C1878" t="s">
        <v>8329</v>
      </c>
      <c r="D1878" t="s">
        <v>8330</v>
      </c>
      <c r="E1878">
        <v>2</v>
      </c>
      <c r="F1878" t="s">
        <v>173</v>
      </c>
      <c r="G1878">
        <v>20030606</v>
      </c>
      <c r="H1878" t="s">
        <v>8331</v>
      </c>
      <c r="I1878" t="s">
        <v>8332</v>
      </c>
      <c r="J1878" t="s">
        <v>2179</v>
      </c>
      <c r="K1878" t="s">
        <v>72</v>
      </c>
      <c r="M1878" s="32">
        <f>IFERROR(IF($B1878="","",INDEX(所属情報!$E:$E,MATCH($A1878,所属情報!$A:$A,0))),"")</f>
        <v>500005</v>
      </c>
      <c r="N1878" s="175" t="str">
        <f t="shared" si="87"/>
        <v>池原　悠真 (2)</v>
      </c>
      <c r="O1878" s="32" t="str">
        <f t="shared" si="88"/>
        <v>ｲｹﾊﾗ ﾕｳﾏ</v>
      </c>
      <c r="P1878" s="175" t="str">
        <f t="shared" si="89"/>
        <v>IKEHARA Yuma (03)</v>
      </c>
      <c r="Q1878" s="175" t="str">
        <f>IFERROR(IF($F1878="","",INDEX(リスト!$AL:$AL,MATCH($F1878,リスト!$AK:$AK,0))),"")</f>
        <v>27</v>
      </c>
      <c r="R1878" s="32" t="str">
        <f>IFERROR(IF($K1878="","",INDEX(リスト!$AO:$AO,MATCH($K1878,リスト!$AN:$AN,0))),"")</f>
        <v>JPN</v>
      </c>
      <c r="S1878" s="32" t="str">
        <f>IF($B1878="","",RIGHT($G1878*1000+100+COUNTIF($G$2:$G1878,$G1878),9))</f>
        <v>030606103</v>
      </c>
    </row>
    <row r="1879" spans="1:19" ht="18" customHeight="1" x14ac:dyDescent="0.55000000000000004">
      <c r="A1879" t="s">
        <v>1003</v>
      </c>
      <c r="B1879">
        <v>1886</v>
      </c>
      <c r="C1879" t="s">
        <v>8333</v>
      </c>
      <c r="D1879" t="s">
        <v>8334</v>
      </c>
      <c r="E1879">
        <v>4</v>
      </c>
      <c r="F1879" t="s">
        <v>173</v>
      </c>
      <c r="G1879">
        <v>20010525</v>
      </c>
      <c r="H1879" t="s">
        <v>8335</v>
      </c>
      <c r="I1879" t="s">
        <v>8336</v>
      </c>
      <c r="J1879" t="s">
        <v>1198</v>
      </c>
      <c r="K1879" t="s">
        <v>72</v>
      </c>
      <c r="M1879" s="32">
        <f>IFERROR(IF($B1879="","",INDEX(所属情報!$E:$E,MATCH($A1879,所属情報!$A:$A,0))),"")</f>
        <v>492212</v>
      </c>
      <c r="N1879" s="175" t="str">
        <f t="shared" si="87"/>
        <v>米山　遼 (4)</v>
      </c>
      <c r="O1879" s="32" t="str">
        <f t="shared" si="88"/>
        <v>ﾖﾈﾔﾏ ﾘｮｳ</v>
      </c>
      <c r="P1879" s="175" t="str">
        <f t="shared" si="89"/>
        <v>YONEYAMA Ryo (01)</v>
      </c>
      <c r="Q1879" s="175" t="str">
        <f>IFERROR(IF($F1879="","",INDEX(リスト!$AL:$AL,MATCH($F1879,リスト!$AK:$AK,0))),"")</f>
        <v>27</v>
      </c>
      <c r="R1879" s="32" t="str">
        <f>IFERROR(IF($K1879="","",INDEX(リスト!$AO:$AO,MATCH($K1879,リスト!$AN:$AN,0))),"")</f>
        <v>JPN</v>
      </c>
      <c r="S1879" s="32" t="str">
        <f>IF($B1879="","",RIGHT($G1879*1000+100+COUNTIF($G$2:$G1879,$G1879),9))</f>
        <v>010525102</v>
      </c>
    </row>
    <row r="1880" spans="1:19" ht="18" customHeight="1" x14ac:dyDescent="0.55000000000000004">
      <c r="A1880" t="s">
        <v>1003</v>
      </c>
      <c r="B1880">
        <v>1887</v>
      </c>
      <c r="C1880" t="s">
        <v>8337</v>
      </c>
      <c r="D1880" t="s">
        <v>8338</v>
      </c>
      <c r="E1880">
        <v>4</v>
      </c>
      <c r="F1880" t="s">
        <v>177</v>
      </c>
      <c r="G1880">
        <v>20010820</v>
      </c>
      <c r="H1880" t="s">
        <v>8339</v>
      </c>
      <c r="I1880" t="s">
        <v>8340</v>
      </c>
      <c r="J1880" t="s">
        <v>1834</v>
      </c>
      <c r="K1880" t="s">
        <v>72</v>
      </c>
      <c r="M1880" s="32">
        <f>IFERROR(IF($B1880="","",INDEX(所属情報!$E:$E,MATCH($A1880,所属情報!$A:$A,0))),"")</f>
        <v>492212</v>
      </c>
      <c r="N1880" s="175" t="str">
        <f t="shared" si="87"/>
        <v>永岡　紘知 (4)</v>
      </c>
      <c r="O1880" s="32" t="str">
        <f t="shared" si="88"/>
        <v>ﾅｶﾞｵｶ ﾋﾛﾄ</v>
      </c>
      <c r="P1880" s="175" t="str">
        <f t="shared" si="89"/>
        <v>NAGAOKA Hiroto (01)</v>
      </c>
      <c r="Q1880" s="175" t="str">
        <f>IFERROR(IF($F1880="","",INDEX(リスト!$AL:$AL,MATCH($F1880,リスト!$AK:$AK,0))),"")</f>
        <v>28</v>
      </c>
      <c r="R1880" s="32" t="str">
        <f>IFERROR(IF($K1880="","",INDEX(リスト!$AO:$AO,MATCH($K1880,リスト!$AN:$AN,0))),"")</f>
        <v>JPN</v>
      </c>
      <c r="S1880" s="32" t="str">
        <f>IF($B1880="","",RIGHT($G1880*1000+100+COUNTIF($G$2:$G1880,$G1880),9))</f>
        <v>010820102</v>
      </c>
    </row>
    <row r="1881" spans="1:19" ht="18" customHeight="1" x14ac:dyDescent="0.55000000000000004">
      <c r="A1881" t="s">
        <v>1003</v>
      </c>
      <c r="B1881">
        <v>1888</v>
      </c>
      <c r="C1881" t="s">
        <v>8341</v>
      </c>
      <c r="D1881" t="s">
        <v>8342</v>
      </c>
      <c r="E1881">
        <v>4</v>
      </c>
      <c r="F1881" t="s">
        <v>173</v>
      </c>
      <c r="G1881">
        <v>20011209</v>
      </c>
      <c r="H1881" t="s">
        <v>8343</v>
      </c>
      <c r="I1881" t="s">
        <v>4012</v>
      </c>
      <c r="J1881" t="s">
        <v>1921</v>
      </c>
      <c r="K1881" t="s">
        <v>72</v>
      </c>
      <c r="M1881" s="32">
        <f>IFERROR(IF($B1881="","",INDEX(所属情報!$E:$E,MATCH($A1881,所属情報!$A:$A,0))),"")</f>
        <v>492212</v>
      </c>
      <c r="N1881" s="175" t="str">
        <f t="shared" si="87"/>
        <v>宮﨑　龍斗 (4)</v>
      </c>
      <c r="O1881" s="32" t="str">
        <f t="shared" si="88"/>
        <v>ﾐﾔｻﾞｷ ﾘｭｳﾄ</v>
      </c>
      <c r="P1881" s="175" t="str">
        <f t="shared" si="89"/>
        <v>MIYAZAKI Ryuto (01)</v>
      </c>
      <c r="Q1881" s="175" t="str">
        <f>IFERROR(IF($F1881="","",INDEX(リスト!$AL:$AL,MATCH($F1881,リスト!$AK:$AK,0))),"")</f>
        <v>27</v>
      </c>
      <c r="R1881" s="32" t="str">
        <f>IFERROR(IF($K1881="","",INDEX(リスト!$AO:$AO,MATCH($K1881,リスト!$AN:$AN,0))),"")</f>
        <v>JPN</v>
      </c>
      <c r="S1881" s="32" t="str">
        <f>IF($B1881="","",RIGHT($G1881*1000+100+COUNTIF($G$2:$G1881,$G1881),9))</f>
        <v>011209104</v>
      </c>
    </row>
    <row r="1882" spans="1:19" ht="18" customHeight="1" x14ac:dyDescent="0.55000000000000004">
      <c r="A1882" t="s">
        <v>1003</v>
      </c>
      <c r="B1882">
        <v>1889</v>
      </c>
      <c r="C1882" t="s">
        <v>8344</v>
      </c>
      <c r="D1882" t="s">
        <v>8345</v>
      </c>
      <c r="E1882">
        <v>4</v>
      </c>
      <c r="F1882" t="s">
        <v>173</v>
      </c>
      <c r="G1882">
        <v>20011027</v>
      </c>
      <c r="H1882" t="s">
        <v>8346</v>
      </c>
      <c r="I1882" t="s">
        <v>8347</v>
      </c>
      <c r="J1882" t="s">
        <v>6863</v>
      </c>
      <c r="K1882" t="s">
        <v>72</v>
      </c>
      <c r="M1882" s="32">
        <f>IFERROR(IF($B1882="","",INDEX(所属情報!$E:$E,MATCH($A1882,所属情報!$A:$A,0))),"")</f>
        <v>492212</v>
      </c>
      <c r="N1882" s="175" t="str">
        <f t="shared" si="87"/>
        <v>松川　恵二郎 (4)</v>
      </c>
      <c r="O1882" s="32" t="str">
        <f t="shared" si="88"/>
        <v>ﾏﾂｶﾜ ｹｲｼﾞﾛｳ</v>
      </c>
      <c r="P1882" s="175" t="str">
        <f t="shared" si="89"/>
        <v>MATSUKAWA Keijiro (01)</v>
      </c>
      <c r="Q1882" s="175" t="str">
        <f>IFERROR(IF($F1882="","",INDEX(リスト!$AL:$AL,MATCH($F1882,リスト!$AK:$AK,0))),"")</f>
        <v>27</v>
      </c>
      <c r="R1882" s="32" t="str">
        <f>IFERROR(IF($K1882="","",INDEX(リスト!$AO:$AO,MATCH($K1882,リスト!$AN:$AN,0))),"")</f>
        <v>JPN</v>
      </c>
      <c r="S1882" s="32" t="str">
        <f>IF($B1882="","",RIGHT($G1882*1000+100+COUNTIF($G$2:$G1882,$G1882),9))</f>
        <v>011027101</v>
      </c>
    </row>
    <row r="1883" spans="1:19" ht="18" customHeight="1" x14ac:dyDescent="0.55000000000000004">
      <c r="A1883" t="s">
        <v>1003</v>
      </c>
      <c r="B1883">
        <v>1890</v>
      </c>
      <c r="C1883" t="s">
        <v>8348</v>
      </c>
      <c r="D1883" t="s">
        <v>8349</v>
      </c>
      <c r="E1883">
        <v>4</v>
      </c>
      <c r="F1883" t="s">
        <v>173</v>
      </c>
      <c r="G1883">
        <v>20011009</v>
      </c>
      <c r="H1883" t="s">
        <v>8350</v>
      </c>
      <c r="I1883" t="s">
        <v>6940</v>
      </c>
      <c r="J1883" t="s">
        <v>1223</v>
      </c>
      <c r="K1883" t="s">
        <v>72</v>
      </c>
      <c r="M1883" s="32">
        <f>IFERROR(IF($B1883="","",INDEX(所属情報!$E:$E,MATCH($A1883,所属情報!$A:$A,0))),"")</f>
        <v>492212</v>
      </c>
      <c r="N1883" s="175" t="str">
        <f t="shared" si="87"/>
        <v>戸田　侑希 (4)</v>
      </c>
      <c r="O1883" s="32" t="str">
        <f t="shared" si="88"/>
        <v>ﾄﾀﾞ ﾕｳｷ</v>
      </c>
      <c r="P1883" s="175" t="str">
        <f t="shared" si="89"/>
        <v>TODA Yuki (01)</v>
      </c>
      <c r="Q1883" s="175" t="str">
        <f>IFERROR(IF($F1883="","",INDEX(リスト!$AL:$AL,MATCH($F1883,リスト!$AK:$AK,0))),"")</f>
        <v>27</v>
      </c>
      <c r="R1883" s="32" t="str">
        <f>IFERROR(IF($K1883="","",INDEX(リスト!$AO:$AO,MATCH($K1883,リスト!$AN:$AN,0))),"")</f>
        <v>JPN</v>
      </c>
      <c r="S1883" s="32" t="str">
        <f>IF($B1883="","",RIGHT($G1883*1000+100+COUNTIF($G$2:$G1883,$G1883),9))</f>
        <v>011009101</v>
      </c>
    </row>
    <row r="1884" spans="1:19" ht="18" customHeight="1" x14ac:dyDescent="0.55000000000000004">
      <c r="A1884" t="s">
        <v>1003</v>
      </c>
      <c r="B1884">
        <v>1891</v>
      </c>
      <c r="C1884" t="s">
        <v>8351</v>
      </c>
      <c r="D1884" t="s">
        <v>8352</v>
      </c>
      <c r="E1884">
        <v>3</v>
      </c>
      <c r="F1884" t="s">
        <v>173</v>
      </c>
      <c r="G1884">
        <v>20020826</v>
      </c>
      <c r="H1884" t="s">
        <v>8353</v>
      </c>
      <c r="I1884" t="s">
        <v>2327</v>
      </c>
      <c r="J1884" t="s">
        <v>1884</v>
      </c>
      <c r="K1884" t="s">
        <v>72</v>
      </c>
      <c r="M1884" s="32">
        <f>IFERROR(IF($B1884="","",INDEX(所属情報!$E:$E,MATCH($A1884,所属情報!$A:$A,0))),"")</f>
        <v>492212</v>
      </c>
      <c r="N1884" s="175" t="str">
        <f t="shared" si="87"/>
        <v>北脇　巧也 (3)</v>
      </c>
      <c r="O1884" s="32" t="str">
        <f t="shared" si="88"/>
        <v>ｷﾀﾜｷ ﾀｸﾔ</v>
      </c>
      <c r="P1884" s="175" t="str">
        <f t="shared" si="89"/>
        <v>KITAWAKI Takuya (02)</v>
      </c>
      <c r="Q1884" s="175" t="str">
        <f>IFERROR(IF($F1884="","",INDEX(リスト!$AL:$AL,MATCH($F1884,リスト!$AK:$AK,0))),"")</f>
        <v>27</v>
      </c>
      <c r="R1884" s="32" t="str">
        <f>IFERROR(IF($K1884="","",INDEX(リスト!$AO:$AO,MATCH($K1884,リスト!$AN:$AN,0))),"")</f>
        <v>JPN</v>
      </c>
      <c r="S1884" s="32" t="str">
        <f>IF($B1884="","",RIGHT($G1884*1000+100+COUNTIF($G$2:$G1884,$G1884),9))</f>
        <v>020826103</v>
      </c>
    </row>
    <row r="1885" spans="1:19" ht="18" customHeight="1" x14ac:dyDescent="0.55000000000000004">
      <c r="A1885" t="s">
        <v>1003</v>
      </c>
      <c r="B1885">
        <v>1892</v>
      </c>
      <c r="C1885" t="s">
        <v>8354</v>
      </c>
      <c r="D1885" t="s">
        <v>8355</v>
      </c>
      <c r="E1885">
        <v>3</v>
      </c>
      <c r="F1885" t="s">
        <v>173</v>
      </c>
      <c r="G1885">
        <v>20021029</v>
      </c>
      <c r="H1885" t="s">
        <v>8356</v>
      </c>
      <c r="I1885" t="s">
        <v>8357</v>
      </c>
      <c r="J1885" t="s">
        <v>1687</v>
      </c>
      <c r="K1885" t="s">
        <v>72</v>
      </c>
      <c r="M1885" s="32">
        <f>IFERROR(IF($B1885="","",INDEX(所属情報!$E:$E,MATCH($A1885,所属情報!$A:$A,0))),"")</f>
        <v>492212</v>
      </c>
      <c r="N1885" s="175" t="str">
        <f t="shared" si="87"/>
        <v>大山　翔樹 (3)</v>
      </c>
      <c r="O1885" s="32" t="str">
        <f t="shared" si="88"/>
        <v>ｵｵﾔﾏ ｼｮｳｷ</v>
      </c>
      <c r="P1885" s="175" t="str">
        <f t="shared" si="89"/>
        <v>OYAMA Shoki (02)</v>
      </c>
      <c r="Q1885" s="175" t="str">
        <f>IFERROR(IF($F1885="","",INDEX(リスト!$AL:$AL,MATCH($F1885,リスト!$AK:$AK,0))),"")</f>
        <v>27</v>
      </c>
      <c r="R1885" s="32" t="str">
        <f>IFERROR(IF($K1885="","",INDEX(リスト!$AO:$AO,MATCH($K1885,リスト!$AN:$AN,0))),"")</f>
        <v>JPN</v>
      </c>
      <c r="S1885" s="32" t="str">
        <f>IF($B1885="","",RIGHT($G1885*1000+100+COUNTIF($G$2:$G1885,$G1885),9))</f>
        <v>021029106</v>
      </c>
    </row>
    <row r="1886" spans="1:19" ht="18" customHeight="1" x14ac:dyDescent="0.55000000000000004">
      <c r="A1886" t="s">
        <v>1003</v>
      </c>
      <c r="B1886">
        <v>1893</v>
      </c>
      <c r="C1886" t="s">
        <v>8358</v>
      </c>
      <c r="D1886" t="s">
        <v>8359</v>
      </c>
      <c r="E1886">
        <v>3</v>
      </c>
      <c r="F1886" t="s">
        <v>173</v>
      </c>
      <c r="G1886">
        <v>20021023</v>
      </c>
      <c r="H1886" t="s">
        <v>8360</v>
      </c>
      <c r="I1886" t="s">
        <v>2654</v>
      </c>
      <c r="J1886" t="s">
        <v>8361</v>
      </c>
      <c r="K1886" t="s">
        <v>72</v>
      </c>
      <c r="M1886" s="32">
        <f>IFERROR(IF($B1886="","",INDEX(所属情報!$E:$E,MATCH($A1886,所属情報!$A:$A,0))),"")</f>
        <v>492212</v>
      </c>
      <c r="N1886" s="175" t="str">
        <f t="shared" si="87"/>
        <v>川元　翔理 (3)</v>
      </c>
      <c r="O1886" s="32" t="str">
        <f t="shared" si="88"/>
        <v>ｶﾜﾓﾄ ｼｮｳﾘ</v>
      </c>
      <c r="P1886" s="175" t="str">
        <f t="shared" si="89"/>
        <v>KAWAMOTO Shori (02)</v>
      </c>
      <c r="Q1886" s="175" t="str">
        <f>IFERROR(IF($F1886="","",INDEX(リスト!$AL:$AL,MATCH($F1886,リスト!$AK:$AK,0))),"")</f>
        <v>27</v>
      </c>
      <c r="R1886" s="32" t="str">
        <f>IFERROR(IF($K1886="","",INDEX(リスト!$AO:$AO,MATCH($K1886,リスト!$AN:$AN,0))),"")</f>
        <v>JPN</v>
      </c>
      <c r="S1886" s="32" t="str">
        <f>IF($B1886="","",RIGHT($G1886*1000+100+COUNTIF($G$2:$G1886,$G1886),9))</f>
        <v>021023101</v>
      </c>
    </row>
    <row r="1887" spans="1:19" ht="18" customHeight="1" x14ac:dyDescent="0.55000000000000004">
      <c r="A1887" t="s">
        <v>1003</v>
      </c>
      <c r="B1887">
        <v>1894</v>
      </c>
      <c r="C1887" t="s">
        <v>8362</v>
      </c>
      <c r="D1887" t="s">
        <v>8363</v>
      </c>
      <c r="E1887">
        <v>3</v>
      </c>
      <c r="F1887" t="s">
        <v>173</v>
      </c>
      <c r="G1887">
        <v>20030207</v>
      </c>
      <c r="H1887" t="s">
        <v>8364</v>
      </c>
      <c r="I1887" t="s">
        <v>8365</v>
      </c>
      <c r="J1887" t="s">
        <v>1355</v>
      </c>
      <c r="K1887" t="s">
        <v>72</v>
      </c>
      <c r="M1887" s="32">
        <f>IFERROR(IF($B1887="","",INDEX(所属情報!$E:$E,MATCH($A1887,所属情報!$A:$A,0))),"")</f>
        <v>492212</v>
      </c>
      <c r="N1887" s="175" t="str">
        <f t="shared" si="87"/>
        <v>今里　壮汰 (3)</v>
      </c>
      <c r="O1887" s="32" t="str">
        <f t="shared" si="88"/>
        <v>ｲﾏｻﾞﾄ ｿｳﾀ</v>
      </c>
      <c r="P1887" s="175" t="str">
        <f t="shared" si="89"/>
        <v>IMAZATO Sota (03)</v>
      </c>
      <c r="Q1887" s="175" t="str">
        <f>IFERROR(IF($F1887="","",INDEX(リスト!$AL:$AL,MATCH($F1887,リスト!$AK:$AK,0))),"")</f>
        <v>27</v>
      </c>
      <c r="R1887" s="32" t="str">
        <f>IFERROR(IF($K1887="","",INDEX(リスト!$AO:$AO,MATCH($K1887,リスト!$AN:$AN,0))),"")</f>
        <v>JPN</v>
      </c>
      <c r="S1887" s="32" t="str">
        <f>IF($B1887="","",RIGHT($G1887*1000+100+COUNTIF($G$2:$G1887,$G1887),9))</f>
        <v>030207101</v>
      </c>
    </row>
    <row r="1888" spans="1:19" ht="18" customHeight="1" x14ac:dyDescent="0.55000000000000004">
      <c r="A1888" t="s">
        <v>1003</v>
      </c>
      <c r="B1888">
        <v>1895</v>
      </c>
      <c r="C1888" t="s">
        <v>8366</v>
      </c>
      <c r="D1888" t="s">
        <v>8367</v>
      </c>
      <c r="E1888">
        <v>3</v>
      </c>
      <c r="F1888" t="s">
        <v>173</v>
      </c>
      <c r="G1888">
        <v>20020426</v>
      </c>
      <c r="H1888" t="s">
        <v>8368</v>
      </c>
      <c r="I1888" t="s">
        <v>8369</v>
      </c>
      <c r="J1888" t="s">
        <v>1618</v>
      </c>
      <c r="K1888" t="s">
        <v>72</v>
      </c>
      <c r="M1888" s="32">
        <f>IFERROR(IF($B1888="","",INDEX(所属情報!$E:$E,MATCH($A1888,所属情報!$A:$A,0))),"")</f>
        <v>492212</v>
      </c>
      <c r="N1888" s="175" t="str">
        <f t="shared" si="87"/>
        <v>島林　亮馬 (3)</v>
      </c>
      <c r="O1888" s="32" t="str">
        <f t="shared" si="88"/>
        <v>ｼﾏﾊﾞﾔｼ ﾘｮｳﾏ</v>
      </c>
      <c r="P1888" s="175" t="str">
        <f t="shared" si="89"/>
        <v>SHIMABAYASHI Ryoma (02)</v>
      </c>
      <c r="Q1888" s="175" t="str">
        <f>IFERROR(IF($F1888="","",INDEX(リスト!$AL:$AL,MATCH($F1888,リスト!$AK:$AK,0))),"")</f>
        <v>27</v>
      </c>
      <c r="R1888" s="32" t="str">
        <f>IFERROR(IF($K1888="","",INDEX(リスト!$AO:$AO,MATCH($K1888,リスト!$AN:$AN,0))),"")</f>
        <v>JPN</v>
      </c>
      <c r="S1888" s="32" t="str">
        <f>IF($B1888="","",RIGHT($G1888*1000+100+COUNTIF($G$2:$G1888,$G1888),9))</f>
        <v>020426104</v>
      </c>
    </row>
    <row r="1889" spans="1:19" ht="18" customHeight="1" x14ac:dyDescent="0.55000000000000004">
      <c r="A1889" t="s">
        <v>1003</v>
      </c>
      <c r="B1889">
        <v>1896</v>
      </c>
      <c r="C1889" t="s">
        <v>8370</v>
      </c>
      <c r="D1889" t="s">
        <v>8371</v>
      </c>
      <c r="E1889">
        <v>3</v>
      </c>
      <c r="F1889" t="s">
        <v>173</v>
      </c>
      <c r="G1889">
        <v>20020802</v>
      </c>
      <c r="H1889" t="s">
        <v>8372</v>
      </c>
      <c r="I1889" t="s">
        <v>1650</v>
      </c>
      <c r="J1889" t="s">
        <v>1800</v>
      </c>
      <c r="K1889" t="s">
        <v>72</v>
      </c>
      <c r="M1889" s="32">
        <f>IFERROR(IF($B1889="","",INDEX(所属情報!$E:$E,MATCH($A1889,所属情報!$A:$A,0))),"")</f>
        <v>492212</v>
      </c>
      <c r="N1889" s="175" t="str">
        <f t="shared" si="87"/>
        <v>井上　勇志 (3)</v>
      </c>
      <c r="O1889" s="32" t="str">
        <f t="shared" si="88"/>
        <v>ｲﾉｳｴ ﾕｳｼ</v>
      </c>
      <c r="P1889" s="175" t="str">
        <f t="shared" si="89"/>
        <v>INOUE Yushi (02)</v>
      </c>
      <c r="Q1889" s="175" t="str">
        <f>IFERROR(IF($F1889="","",INDEX(リスト!$AL:$AL,MATCH($F1889,リスト!$AK:$AK,0))),"")</f>
        <v>27</v>
      </c>
      <c r="R1889" s="32" t="str">
        <f>IFERROR(IF($K1889="","",INDEX(リスト!$AO:$AO,MATCH($K1889,リスト!$AN:$AN,0))),"")</f>
        <v>JPN</v>
      </c>
      <c r="S1889" s="32" t="str">
        <f>IF($B1889="","",RIGHT($G1889*1000+100+COUNTIF($G$2:$G1889,$G1889),9))</f>
        <v>020802102</v>
      </c>
    </row>
    <row r="1890" spans="1:19" ht="18" customHeight="1" x14ac:dyDescent="0.55000000000000004">
      <c r="A1890" t="s">
        <v>1003</v>
      </c>
      <c r="B1890">
        <v>1897</v>
      </c>
      <c r="C1890" t="s">
        <v>8373</v>
      </c>
      <c r="D1890" t="s">
        <v>8374</v>
      </c>
      <c r="E1890">
        <v>2</v>
      </c>
      <c r="F1890" t="s">
        <v>181</v>
      </c>
      <c r="G1890">
        <v>20030705</v>
      </c>
      <c r="H1890" t="s">
        <v>8375</v>
      </c>
      <c r="I1890" t="s">
        <v>8376</v>
      </c>
      <c r="J1890" t="s">
        <v>1277</v>
      </c>
      <c r="K1890" t="s">
        <v>72</v>
      </c>
      <c r="M1890" s="32">
        <f>IFERROR(IF($B1890="","",INDEX(所属情報!$E:$E,MATCH($A1890,所属情報!$A:$A,0))),"")</f>
        <v>492212</v>
      </c>
      <c r="N1890" s="175" t="str">
        <f t="shared" si="87"/>
        <v>山川　直也 (2)</v>
      </c>
      <c r="O1890" s="32" t="str">
        <f t="shared" si="88"/>
        <v>ﾔﾏｶﾜ ﾅｵﾔ</v>
      </c>
      <c r="P1890" s="175" t="str">
        <f t="shared" si="89"/>
        <v>YAMAKAWA Naoya (03)</v>
      </c>
      <c r="Q1890" s="175" t="str">
        <f>IFERROR(IF($F1890="","",INDEX(リスト!$AL:$AL,MATCH($F1890,リスト!$AK:$AK,0))),"")</f>
        <v>29</v>
      </c>
      <c r="R1890" s="32" t="str">
        <f>IFERROR(IF($K1890="","",INDEX(リスト!$AO:$AO,MATCH($K1890,リスト!$AN:$AN,0))),"")</f>
        <v>JPN</v>
      </c>
      <c r="S1890" s="32" t="str">
        <f>IF($B1890="","",RIGHT($G1890*1000+100+COUNTIF($G$2:$G1890,$G1890),9))</f>
        <v>030705102</v>
      </c>
    </row>
    <row r="1891" spans="1:19" ht="18" customHeight="1" x14ac:dyDescent="0.55000000000000004">
      <c r="A1891" t="s">
        <v>1003</v>
      </c>
      <c r="B1891">
        <v>1898</v>
      </c>
      <c r="C1891" t="s">
        <v>8377</v>
      </c>
      <c r="D1891" t="s">
        <v>8378</v>
      </c>
      <c r="E1891">
        <v>2</v>
      </c>
      <c r="F1891" t="s">
        <v>173</v>
      </c>
      <c r="G1891">
        <v>20030828</v>
      </c>
      <c r="H1891" t="s">
        <v>8379</v>
      </c>
      <c r="I1891" t="s">
        <v>3648</v>
      </c>
      <c r="J1891" t="s">
        <v>1223</v>
      </c>
      <c r="K1891" t="s">
        <v>72</v>
      </c>
      <c r="M1891" s="32">
        <f>IFERROR(IF($B1891="","",INDEX(所属情報!$E:$E,MATCH($A1891,所属情報!$A:$A,0))),"")</f>
        <v>492212</v>
      </c>
      <c r="N1891" s="175" t="str">
        <f t="shared" si="87"/>
        <v>石田　侑輝 (2)</v>
      </c>
      <c r="O1891" s="32" t="str">
        <f t="shared" si="88"/>
        <v>ｲｼﾀﾞ ﾕｳｷ</v>
      </c>
      <c r="P1891" s="175" t="str">
        <f t="shared" si="89"/>
        <v>ISHIDA Yuki (03)</v>
      </c>
      <c r="Q1891" s="175" t="str">
        <f>IFERROR(IF($F1891="","",INDEX(リスト!$AL:$AL,MATCH($F1891,リスト!$AK:$AK,0))),"")</f>
        <v>27</v>
      </c>
      <c r="R1891" s="32" t="str">
        <f>IFERROR(IF($K1891="","",INDEX(リスト!$AO:$AO,MATCH($K1891,リスト!$AN:$AN,0))),"")</f>
        <v>JPN</v>
      </c>
      <c r="S1891" s="32" t="str">
        <f>IF($B1891="","",RIGHT($G1891*1000+100+COUNTIF($G$2:$G1891,$G1891),9))</f>
        <v>030828102</v>
      </c>
    </row>
    <row r="1892" spans="1:19" ht="18" customHeight="1" x14ac:dyDescent="0.55000000000000004">
      <c r="A1892" t="s">
        <v>1003</v>
      </c>
      <c r="B1892">
        <v>1899</v>
      </c>
      <c r="C1892" t="s">
        <v>8380</v>
      </c>
      <c r="D1892" t="s">
        <v>8381</v>
      </c>
      <c r="E1892">
        <v>2</v>
      </c>
      <c r="F1892" t="s">
        <v>173</v>
      </c>
      <c r="G1892">
        <v>20030405</v>
      </c>
      <c r="H1892" t="s">
        <v>8382</v>
      </c>
      <c r="I1892" t="s">
        <v>8383</v>
      </c>
      <c r="J1892" t="s">
        <v>1297</v>
      </c>
      <c r="K1892" t="s">
        <v>72</v>
      </c>
      <c r="M1892" s="32">
        <f>IFERROR(IF($B1892="","",INDEX(所属情報!$E:$E,MATCH($A1892,所属情報!$A:$A,0))),"")</f>
        <v>492212</v>
      </c>
      <c r="N1892" s="175" t="str">
        <f t="shared" si="87"/>
        <v>鍋谷　陸斗 (2)</v>
      </c>
      <c r="O1892" s="32" t="str">
        <f t="shared" si="88"/>
        <v>ﾅﾍﾞﾀﾆ ﾘｸﾄ</v>
      </c>
      <c r="P1892" s="175" t="str">
        <f t="shared" si="89"/>
        <v>NABETANI Rikuto (03)</v>
      </c>
      <c r="Q1892" s="175" t="str">
        <f>IFERROR(IF($F1892="","",INDEX(リスト!$AL:$AL,MATCH($F1892,リスト!$AK:$AK,0))),"")</f>
        <v>27</v>
      </c>
      <c r="R1892" s="32" t="str">
        <f>IFERROR(IF($K1892="","",INDEX(リスト!$AO:$AO,MATCH($K1892,リスト!$AN:$AN,0))),"")</f>
        <v>JPN</v>
      </c>
      <c r="S1892" s="32" t="str">
        <f>IF($B1892="","",RIGHT($G1892*1000+100+COUNTIF($G$2:$G1892,$G1892),9))</f>
        <v>030405103</v>
      </c>
    </row>
    <row r="1893" spans="1:19" ht="18" customHeight="1" x14ac:dyDescent="0.55000000000000004">
      <c r="A1893" t="s">
        <v>1003</v>
      </c>
      <c r="B1893">
        <v>1900</v>
      </c>
      <c r="C1893" t="s">
        <v>8384</v>
      </c>
      <c r="D1893" t="s">
        <v>8385</v>
      </c>
      <c r="E1893">
        <v>2</v>
      </c>
      <c r="F1893" t="s">
        <v>173</v>
      </c>
      <c r="G1893">
        <v>20031022</v>
      </c>
      <c r="H1893" t="s">
        <v>8386</v>
      </c>
      <c r="I1893" t="s">
        <v>6212</v>
      </c>
      <c r="J1893" t="s">
        <v>1223</v>
      </c>
      <c r="K1893" t="s">
        <v>72</v>
      </c>
      <c r="M1893" s="32">
        <f>IFERROR(IF($B1893="","",INDEX(所属情報!$E:$E,MATCH($A1893,所属情報!$A:$A,0))),"")</f>
        <v>492212</v>
      </c>
      <c r="N1893" s="175" t="str">
        <f t="shared" si="87"/>
        <v>松下　優輝 (2)</v>
      </c>
      <c r="O1893" s="32" t="str">
        <f t="shared" si="88"/>
        <v>ﾏﾂｼﾀ ﾕｳｷ</v>
      </c>
      <c r="P1893" s="175" t="str">
        <f t="shared" si="89"/>
        <v>MATSUSHITA Yuki (03)</v>
      </c>
      <c r="Q1893" s="175" t="str">
        <f>IFERROR(IF($F1893="","",INDEX(リスト!$AL:$AL,MATCH($F1893,リスト!$AK:$AK,0))),"")</f>
        <v>27</v>
      </c>
      <c r="R1893" s="32" t="str">
        <f>IFERROR(IF($K1893="","",INDEX(リスト!$AO:$AO,MATCH($K1893,リスト!$AN:$AN,0))),"")</f>
        <v>JPN</v>
      </c>
      <c r="S1893" s="32" t="str">
        <f>IF($B1893="","",RIGHT($G1893*1000+100+COUNTIF($G$2:$G1893,$G1893),9))</f>
        <v>031022101</v>
      </c>
    </row>
    <row r="1894" spans="1:19" ht="18" customHeight="1" x14ac:dyDescent="0.55000000000000004">
      <c r="A1894" t="s">
        <v>1003</v>
      </c>
      <c r="B1894">
        <v>1901</v>
      </c>
      <c r="C1894" t="s">
        <v>8387</v>
      </c>
      <c r="D1894" t="s">
        <v>8388</v>
      </c>
      <c r="E1894">
        <v>2</v>
      </c>
      <c r="F1894" t="s">
        <v>185</v>
      </c>
      <c r="G1894">
        <v>20031029</v>
      </c>
      <c r="H1894" t="s">
        <v>8389</v>
      </c>
      <c r="I1894" t="s">
        <v>1262</v>
      </c>
      <c r="J1894" t="s">
        <v>1603</v>
      </c>
      <c r="K1894" t="s">
        <v>72</v>
      </c>
      <c r="M1894" s="32">
        <f>IFERROR(IF($B1894="","",INDEX(所属情報!$E:$E,MATCH($A1894,所属情報!$A:$A,0))),"")</f>
        <v>492212</v>
      </c>
      <c r="N1894" s="175" t="str">
        <f t="shared" si="87"/>
        <v>保田　吉輝 (2)</v>
      </c>
      <c r="O1894" s="32" t="str">
        <f t="shared" si="88"/>
        <v>ﾔｽﾀﾞ ﾖｼｷ</v>
      </c>
      <c r="P1894" s="175" t="str">
        <f t="shared" si="89"/>
        <v>YASUDA Yoshiki (03)</v>
      </c>
      <c r="Q1894" s="175" t="str">
        <f>IFERROR(IF($F1894="","",INDEX(リスト!$AL:$AL,MATCH($F1894,リスト!$AK:$AK,0))),"")</f>
        <v>30</v>
      </c>
      <c r="R1894" s="32" t="str">
        <f>IFERROR(IF($K1894="","",INDEX(リスト!$AO:$AO,MATCH($K1894,リスト!$AN:$AN,0))),"")</f>
        <v>JPN</v>
      </c>
      <c r="S1894" s="32" t="str">
        <f>IF($B1894="","",RIGHT($G1894*1000+100+COUNTIF($G$2:$G1894,$G1894),9))</f>
        <v>031029102</v>
      </c>
    </row>
    <row r="1895" spans="1:19" ht="18" customHeight="1" x14ac:dyDescent="0.55000000000000004">
      <c r="A1895" t="s">
        <v>1011</v>
      </c>
      <c r="B1895">
        <v>1902</v>
      </c>
      <c r="C1895" t="s">
        <v>8390</v>
      </c>
      <c r="D1895" t="s">
        <v>8391</v>
      </c>
      <c r="E1895">
        <v>2</v>
      </c>
      <c r="F1895" t="s">
        <v>181</v>
      </c>
      <c r="G1895">
        <v>20020929</v>
      </c>
      <c r="H1895" t="s">
        <v>8392</v>
      </c>
      <c r="I1895" t="s">
        <v>8393</v>
      </c>
      <c r="J1895" t="s">
        <v>1926</v>
      </c>
      <c r="K1895" t="s">
        <v>72</v>
      </c>
      <c r="M1895" s="32">
        <f>IFERROR(IF($B1895="","",INDEX(所属情報!$E:$E,MATCH($A1895,所属情報!$A:$A,0))),"")</f>
        <v>492216</v>
      </c>
      <c r="N1895" s="175" t="str">
        <f t="shared" si="87"/>
        <v>大上　侑也 (2)</v>
      </c>
      <c r="O1895" s="32" t="str">
        <f t="shared" si="88"/>
        <v>ｵｵｳｴ ﾕｳﾔ</v>
      </c>
      <c r="P1895" s="175" t="str">
        <f t="shared" si="89"/>
        <v>OUE Yuya (02)</v>
      </c>
      <c r="Q1895" s="175" t="str">
        <f>IFERROR(IF($F1895="","",INDEX(リスト!$AL:$AL,MATCH($F1895,リスト!$AK:$AK,0))),"")</f>
        <v>29</v>
      </c>
      <c r="R1895" s="32" t="str">
        <f>IFERROR(IF($K1895="","",INDEX(リスト!$AO:$AO,MATCH($K1895,リスト!$AN:$AN,0))),"")</f>
        <v>JPN</v>
      </c>
      <c r="S1895" s="32" t="str">
        <f>IF($B1895="","",RIGHT($G1895*1000+100+COUNTIF($G$2:$G1895,$G1895),9))</f>
        <v>020929101</v>
      </c>
    </row>
    <row r="1896" spans="1:19" ht="18" customHeight="1" x14ac:dyDescent="0.55000000000000004">
      <c r="A1896" t="s">
        <v>1011</v>
      </c>
      <c r="B1896">
        <v>1903</v>
      </c>
      <c r="C1896" t="s">
        <v>8394</v>
      </c>
      <c r="D1896" t="s">
        <v>8395</v>
      </c>
      <c r="E1896">
        <v>2</v>
      </c>
      <c r="F1896" t="s">
        <v>173</v>
      </c>
      <c r="G1896">
        <v>20020621</v>
      </c>
      <c r="I1896" t="s">
        <v>8396</v>
      </c>
      <c r="J1896" t="s">
        <v>3232</v>
      </c>
      <c r="K1896" t="s">
        <v>72</v>
      </c>
      <c r="M1896" s="32">
        <f>IFERROR(IF($B1896="","",INDEX(所属情報!$E:$E,MATCH($A1896,所属情報!$A:$A,0))),"")</f>
        <v>492216</v>
      </c>
      <c r="N1896" s="175" t="str">
        <f t="shared" si="87"/>
        <v>小杉　凛太郎 (2)</v>
      </c>
      <c r="O1896" s="32" t="str">
        <f t="shared" si="88"/>
        <v>ｺｽｷﾞ ﾘﾝﾀﾛｳ</v>
      </c>
      <c r="P1896" s="175" t="str">
        <f t="shared" si="89"/>
        <v>KOSUGI Rintaro (02)</v>
      </c>
      <c r="Q1896" s="175" t="str">
        <f>IFERROR(IF($F1896="","",INDEX(リスト!$AL:$AL,MATCH($F1896,リスト!$AK:$AK,0))),"")</f>
        <v>27</v>
      </c>
      <c r="R1896" s="32" t="str">
        <f>IFERROR(IF($K1896="","",INDEX(リスト!$AO:$AO,MATCH($K1896,リスト!$AN:$AN,0))),"")</f>
        <v>JPN</v>
      </c>
      <c r="S1896" s="32" t="str">
        <f>IF($B1896="","",RIGHT($G1896*1000+100+COUNTIF($G$2:$G1896,$G1896),9))</f>
        <v>020621103</v>
      </c>
    </row>
    <row r="1897" spans="1:19" ht="18" customHeight="1" x14ac:dyDescent="0.55000000000000004">
      <c r="A1897" t="s">
        <v>1011</v>
      </c>
      <c r="B1897">
        <v>1904</v>
      </c>
      <c r="C1897" t="s">
        <v>8397</v>
      </c>
      <c r="D1897" t="s">
        <v>8398</v>
      </c>
      <c r="E1897">
        <v>1</v>
      </c>
      <c r="F1897" t="s">
        <v>153</v>
      </c>
      <c r="G1897">
        <v>20030818</v>
      </c>
      <c r="I1897" t="s">
        <v>8399</v>
      </c>
      <c r="J1897" t="s">
        <v>4708</v>
      </c>
      <c r="K1897" t="s">
        <v>72</v>
      </c>
      <c r="M1897" s="32">
        <f>IFERROR(IF($B1897="","",INDEX(所属情報!$E:$E,MATCH($A1897,所属情報!$A:$A,0))),"")</f>
        <v>492216</v>
      </c>
      <c r="N1897" s="175" t="str">
        <f t="shared" si="87"/>
        <v>佐地　伸之輔 (1)</v>
      </c>
      <c r="O1897" s="32" t="str">
        <f t="shared" si="88"/>
        <v>ｻﾁ ｼﾝﾉｽｹ</v>
      </c>
      <c r="P1897" s="175" t="str">
        <f t="shared" si="89"/>
        <v>SACHI Shinnosuke (03)</v>
      </c>
      <c r="Q1897" s="175" t="str">
        <f>IFERROR(IF($F1897="","",INDEX(リスト!$AL:$AL,MATCH($F1897,リスト!$AK:$AK,0))),"")</f>
        <v>22</v>
      </c>
      <c r="R1897" s="32" t="str">
        <f>IFERROR(IF($K1897="","",INDEX(リスト!$AO:$AO,MATCH($K1897,リスト!$AN:$AN,0))),"")</f>
        <v>JPN</v>
      </c>
      <c r="S1897" s="32" t="str">
        <f>IF($B1897="","",RIGHT($G1897*1000+100+COUNTIF($G$2:$G1897,$G1897),9))</f>
        <v>030818103</v>
      </c>
    </row>
    <row r="1898" spans="1:19" ht="18" customHeight="1" x14ac:dyDescent="0.55000000000000004">
      <c r="A1898" t="s">
        <v>1011</v>
      </c>
      <c r="B1898">
        <v>1905</v>
      </c>
      <c r="C1898" t="s">
        <v>8400</v>
      </c>
      <c r="D1898" t="s">
        <v>8401</v>
      </c>
      <c r="E1898">
        <v>2</v>
      </c>
      <c r="F1898" t="s">
        <v>173</v>
      </c>
      <c r="G1898">
        <v>20020427</v>
      </c>
      <c r="I1898" t="s">
        <v>5418</v>
      </c>
      <c r="J1898" t="s">
        <v>1317</v>
      </c>
      <c r="K1898" t="s">
        <v>72</v>
      </c>
      <c r="M1898" s="32">
        <f>IFERROR(IF($B1898="","",INDEX(所属情報!$E:$E,MATCH($A1898,所属情報!$A:$A,0))),"")</f>
        <v>492216</v>
      </c>
      <c r="N1898" s="175" t="str">
        <f t="shared" si="87"/>
        <v>森田　凌輔 (2)</v>
      </c>
      <c r="O1898" s="32" t="str">
        <f t="shared" si="88"/>
        <v>ﾓﾘﾀ ﾘｮｳｽｹ</v>
      </c>
      <c r="P1898" s="175" t="str">
        <f t="shared" si="89"/>
        <v>MORITA Ryosuke (02)</v>
      </c>
      <c r="Q1898" s="175" t="str">
        <f>IFERROR(IF($F1898="","",INDEX(リスト!$AL:$AL,MATCH($F1898,リスト!$AK:$AK,0))),"")</f>
        <v>27</v>
      </c>
      <c r="R1898" s="32" t="str">
        <f>IFERROR(IF($K1898="","",INDEX(リスト!$AO:$AO,MATCH($K1898,リスト!$AN:$AN,0))),"")</f>
        <v>JPN</v>
      </c>
      <c r="S1898" s="32" t="str">
        <f>IF($B1898="","",RIGHT($G1898*1000+100+COUNTIF($G$2:$G1898,$G1898),9))</f>
        <v>020427104</v>
      </c>
    </row>
    <row r="1899" spans="1:19" ht="18" customHeight="1" x14ac:dyDescent="0.55000000000000004">
      <c r="A1899" t="s">
        <v>1011</v>
      </c>
      <c r="B1899">
        <v>1906</v>
      </c>
      <c r="C1899" t="s">
        <v>8402</v>
      </c>
      <c r="D1899" t="s">
        <v>8403</v>
      </c>
      <c r="E1899">
        <v>2</v>
      </c>
      <c r="F1899" t="s">
        <v>173</v>
      </c>
      <c r="G1899">
        <v>20021127</v>
      </c>
      <c r="I1899" t="s">
        <v>3908</v>
      </c>
      <c r="J1899" t="s">
        <v>8404</v>
      </c>
      <c r="K1899" t="s">
        <v>72</v>
      </c>
      <c r="M1899" s="32">
        <f>IFERROR(IF($B1899="","",INDEX(所属情報!$E:$E,MATCH($A1899,所属情報!$A:$A,0))),"")</f>
        <v>492216</v>
      </c>
      <c r="N1899" s="175" t="str">
        <f t="shared" si="87"/>
        <v>甲斐　悠 (2)</v>
      </c>
      <c r="O1899" s="32" t="str">
        <f t="shared" si="88"/>
        <v>ｶｲ ﾊﾙｶ</v>
      </c>
      <c r="P1899" s="175" t="str">
        <f t="shared" si="89"/>
        <v>KAI Haruka (02)</v>
      </c>
      <c r="Q1899" s="175" t="str">
        <f>IFERROR(IF($F1899="","",INDEX(リスト!$AL:$AL,MATCH($F1899,リスト!$AK:$AK,0))),"")</f>
        <v>27</v>
      </c>
      <c r="R1899" s="32" t="str">
        <f>IFERROR(IF($K1899="","",INDEX(リスト!$AO:$AO,MATCH($K1899,リスト!$AN:$AN,0))),"")</f>
        <v>JPN</v>
      </c>
      <c r="S1899" s="32" t="str">
        <f>IF($B1899="","",RIGHT($G1899*1000+100+COUNTIF($G$2:$G1899,$G1899),9))</f>
        <v>021127102</v>
      </c>
    </row>
    <row r="1900" spans="1:19" ht="18" customHeight="1" x14ac:dyDescent="0.55000000000000004">
      <c r="A1900" t="s">
        <v>995</v>
      </c>
      <c r="B1900">
        <v>1907</v>
      </c>
      <c r="C1900" t="s">
        <v>8405</v>
      </c>
      <c r="D1900" t="s">
        <v>8406</v>
      </c>
      <c r="E1900">
        <v>3</v>
      </c>
      <c r="F1900" t="s">
        <v>177</v>
      </c>
      <c r="G1900">
        <v>20020501</v>
      </c>
      <c r="H1900" t="s">
        <v>8407</v>
      </c>
      <c r="I1900" t="s">
        <v>6591</v>
      </c>
      <c r="J1900" t="s">
        <v>6871</v>
      </c>
      <c r="K1900" t="s">
        <v>72</v>
      </c>
      <c r="M1900" s="32">
        <f>IFERROR(IF($B1900="","",INDEX(所属情報!$E:$E,MATCH($A1900,所属情報!$A:$A,0))),"")</f>
        <v>492208</v>
      </c>
      <c r="N1900" s="175" t="str">
        <f t="shared" si="87"/>
        <v>北本　健阿樹 (3)</v>
      </c>
      <c r="O1900" s="32" t="str">
        <f t="shared" si="88"/>
        <v>ｷﾀﾓﾄ ﾀｹｱｷ</v>
      </c>
      <c r="P1900" s="175" t="str">
        <f t="shared" si="89"/>
        <v>KITAMOTO Takeaki (02)</v>
      </c>
      <c r="Q1900" s="175" t="str">
        <f>IFERROR(IF($F1900="","",INDEX(リスト!$AL:$AL,MATCH($F1900,リスト!$AK:$AK,0))),"")</f>
        <v>28</v>
      </c>
      <c r="R1900" s="32" t="str">
        <f>IFERROR(IF($K1900="","",INDEX(リスト!$AO:$AO,MATCH($K1900,リスト!$AN:$AN,0))),"")</f>
        <v>JPN</v>
      </c>
      <c r="S1900" s="32" t="str">
        <f>IF($B1900="","",RIGHT($G1900*1000+100+COUNTIF($G$2:$G1900,$G1900),9))</f>
        <v>020501102</v>
      </c>
    </row>
    <row r="1901" spans="1:19" ht="18" customHeight="1" x14ac:dyDescent="0.55000000000000004">
      <c r="A1901" t="s">
        <v>995</v>
      </c>
      <c r="B1901">
        <v>1908</v>
      </c>
      <c r="C1901" t="s">
        <v>8408</v>
      </c>
      <c r="D1901" t="s">
        <v>8409</v>
      </c>
      <c r="E1901">
        <v>3</v>
      </c>
      <c r="F1901" t="s">
        <v>161</v>
      </c>
      <c r="G1901">
        <v>20021019</v>
      </c>
      <c r="H1901" t="s">
        <v>8410</v>
      </c>
      <c r="I1901" t="s">
        <v>3765</v>
      </c>
      <c r="J1901" t="s">
        <v>8411</v>
      </c>
      <c r="K1901" t="s">
        <v>72</v>
      </c>
      <c r="M1901" s="32">
        <f>IFERROR(IF($B1901="","",INDEX(所属情報!$E:$E,MATCH($A1901,所属情報!$A:$A,0))),"")</f>
        <v>492208</v>
      </c>
      <c r="N1901" s="175" t="str">
        <f t="shared" si="87"/>
        <v>今井　一志 (3)</v>
      </c>
      <c r="O1901" s="32" t="str">
        <f t="shared" si="88"/>
        <v>ｲﾏｲ ｲｯｼ</v>
      </c>
      <c r="P1901" s="175" t="str">
        <f t="shared" si="89"/>
        <v>IMAI Isshi (02)</v>
      </c>
      <c r="Q1901" s="175" t="str">
        <f>IFERROR(IF($F1901="","",INDEX(リスト!$AL:$AL,MATCH($F1901,リスト!$AK:$AK,0))),"")</f>
        <v>24</v>
      </c>
      <c r="R1901" s="32" t="str">
        <f>IFERROR(IF($K1901="","",INDEX(リスト!$AO:$AO,MATCH($K1901,リスト!$AN:$AN,0))),"")</f>
        <v>JPN</v>
      </c>
      <c r="S1901" s="32" t="str">
        <f>IF($B1901="","",RIGHT($G1901*1000+100+COUNTIF($G$2:$G1901,$G1901),9))</f>
        <v>021019102</v>
      </c>
    </row>
    <row r="1902" spans="1:19" ht="18" customHeight="1" x14ac:dyDescent="0.55000000000000004">
      <c r="A1902" t="s">
        <v>995</v>
      </c>
      <c r="B1902">
        <v>1909</v>
      </c>
      <c r="C1902" t="s">
        <v>8412</v>
      </c>
      <c r="D1902" t="s">
        <v>8413</v>
      </c>
      <c r="E1902">
        <v>3</v>
      </c>
      <c r="F1902" t="s">
        <v>209</v>
      </c>
      <c r="G1902">
        <v>20020729</v>
      </c>
      <c r="H1902" t="s">
        <v>8414</v>
      </c>
      <c r="I1902" t="s">
        <v>8415</v>
      </c>
      <c r="J1902" t="s">
        <v>2133</v>
      </c>
      <c r="K1902" t="s">
        <v>72</v>
      </c>
      <c r="M1902" s="32">
        <f>IFERROR(IF($B1902="","",INDEX(所属情報!$E:$E,MATCH($A1902,所属情報!$A:$A,0))),"")</f>
        <v>492208</v>
      </c>
      <c r="N1902" s="175" t="str">
        <f t="shared" si="87"/>
        <v>横手　瞳万 (3)</v>
      </c>
      <c r="O1902" s="32" t="str">
        <f t="shared" si="88"/>
        <v>ﾖｺﾃ ﾄｳﾏ</v>
      </c>
      <c r="P1902" s="175" t="str">
        <f t="shared" si="89"/>
        <v>YOKOTE Toma (02)</v>
      </c>
      <c r="Q1902" s="175" t="str">
        <f>IFERROR(IF($F1902="","",INDEX(リスト!$AL:$AL,MATCH($F1902,リスト!$AK:$AK,0))),"")</f>
        <v>36</v>
      </c>
      <c r="R1902" s="32" t="str">
        <f>IFERROR(IF($K1902="","",INDEX(リスト!$AO:$AO,MATCH($K1902,リスト!$AN:$AN,0))),"")</f>
        <v>JPN</v>
      </c>
      <c r="S1902" s="32" t="str">
        <f>IF($B1902="","",RIGHT($G1902*1000+100+COUNTIF($G$2:$G1902,$G1902),9))</f>
        <v>020729101</v>
      </c>
    </row>
    <row r="1903" spans="1:19" ht="18" customHeight="1" x14ac:dyDescent="0.55000000000000004">
      <c r="A1903" t="s">
        <v>995</v>
      </c>
      <c r="B1903">
        <v>1910</v>
      </c>
      <c r="C1903" t="s">
        <v>8416</v>
      </c>
      <c r="D1903" t="s">
        <v>8417</v>
      </c>
      <c r="E1903">
        <v>3</v>
      </c>
      <c r="F1903" t="s">
        <v>173</v>
      </c>
      <c r="G1903">
        <v>20020421</v>
      </c>
      <c r="H1903" t="s">
        <v>8418</v>
      </c>
      <c r="I1903" t="s">
        <v>1713</v>
      </c>
      <c r="J1903" t="s">
        <v>8419</v>
      </c>
      <c r="K1903" t="s">
        <v>72</v>
      </c>
      <c r="M1903" s="32">
        <f>IFERROR(IF($B1903="","",INDEX(所属情報!$E:$E,MATCH($A1903,所属情報!$A:$A,0))),"")</f>
        <v>492208</v>
      </c>
      <c r="N1903" s="175" t="str">
        <f t="shared" si="87"/>
        <v>仲西　幹地 (3)</v>
      </c>
      <c r="O1903" s="32" t="str">
        <f t="shared" si="88"/>
        <v>ﾅｶﾆｼ ｶﾝﾁ</v>
      </c>
      <c r="P1903" s="175" t="str">
        <f t="shared" si="89"/>
        <v>NAKANISHI Kanchi (02)</v>
      </c>
      <c r="Q1903" s="175" t="str">
        <f>IFERROR(IF($F1903="","",INDEX(リスト!$AL:$AL,MATCH($F1903,リスト!$AK:$AK,0))),"")</f>
        <v>27</v>
      </c>
      <c r="R1903" s="32" t="str">
        <f>IFERROR(IF($K1903="","",INDEX(リスト!$AO:$AO,MATCH($K1903,リスト!$AN:$AN,0))),"")</f>
        <v>JPN</v>
      </c>
      <c r="S1903" s="32" t="str">
        <f>IF($B1903="","",RIGHT($G1903*1000+100+COUNTIF($G$2:$G1903,$G1903),9))</f>
        <v>020421103</v>
      </c>
    </row>
    <row r="1904" spans="1:19" ht="18" customHeight="1" x14ac:dyDescent="0.55000000000000004">
      <c r="A1904" t="s">
        <v>995</v>
      </c>
      <c r="B1904">
        <v>1911</v>
      </c>
      <c r="C1904" t="s">
        <v>8420</v>
      </c>
      <c r="D1904" t="s">
        <v>8421</v>
      </c>
      <c r="E1904">
        <v>3</v>
      </c>
      <c r="F1904" t="s">
        <v>173</v>
      </c>
      <c r="G1904">
        <v>20020908</v>
      </c>
      <c r="H1904" t="s">
        <v>8422</v>
      </c>
      <c r="I1904" t="s">
        <v>8423</v>
      </c>
      <c r="J1904" t="s">
        <v>1926</v>
      </c>
      <c r="K1904" t="s">
        <v>72</v>
      </c>
      <c r="M1904" s="32">
        <f>IFERROR(IF($B1904="","",INDEX(所属情報!$E:$E,MATCH($A1904,所属情報!$A:$A,0))),"")</f>
        <v>492208</v>
      </c>
      <c r="N1904" s="175" t="str">
        <f t="shared" si="87"/>
        <v>池辺　雄哉 (3)</v>
      </c>
      <c r="O1904" s="32" t="str">
        <f t="shared" si="88"/>
        <v>ｲｹﾍﾞ ﾕｳﾔ</v>
      </c>
      <c r="P1904" s="175" t="str">
        <f t="shared" si="89"/>
        <v>IKEBE Yuya (02)</v>
      </c>
      <c r="Q1904" s="175" t="str">
        <f>IFERROR(IF($F1904="","",INDEX(リスト!$AL:$AL,MATCH($F1904,リスト!$AK:$AK,0))),"")</f>
        <v>27</v>
      </c>
      <c r="R1904" s="32" t="str">
        <f>IFERROR(IF($K1904="","",INDEX(リスト!$AO:$AO,MATCH($K1904,リスト!$AN:$AN,0))),"")</f>
        <v>JPN</v>
      </c>
      <c r="S1904" s="32" t="str">
        <f>IF($B1904="","",RIGHT($G1904*1000+100+COUNTIF($G$2:$G1904,$G1904),9))</f>
        <v>020908103</v>
      </c>
    </row>
    <row r="1905" spans="1:19" ht="18" customHeight="1" x14ac:dyDescent="0.55000000000000004">
      <c r="A1905" t="s">
        <v>995</v>
      </c>
      <c r="B1905">
        <v>1912</v>
      </c>
      <c r="C1905" t="s">
        <v>8424</v>
      </c>
      <c r="D1905" t="s">
        <v>8425</v>
      </c>
      <c r="E1905">
        <v>3</v>
      </c>
      <c r="F1905" t="s">
        <v>177</v>
      </c>
      <c r="G1905">
        <v>20020508</v>
      </c>
      <c r="H1905" t="s">
        <v>8426</v>
      </c>
      <c r="I1905" t="s">
        <v>2680</v>
      </c>
      <c r="J1905" t="s">
        <v>1756</v>
      </c>
      <c r="K1905" t="s">
        <v>72</v>
      </c>
      <c r="M1905" s="32">
        <f>IFERROR(IF($B1905="","",INDEX(所属情報!$E:$E,MATCH($A1905,所属情報!$A:$A,0))),"")</f>
        <v>492208</v>
      </c>
      <c r="N1905" s="175" t="str">
        <f t="shared" si="87"/>
        <v>酒井　智哉 (3)</v>
      </c>
      <c r="O1905" s="32" t="str">
        <f t="shared" si="88"/>
        <v>ｻｶｲ ﾄﾓﾔ</v>
      </c>
      <c r="P1905" s="175" t="str">
        <f t="shared" si="89"/>
        <v>SAKAI Tomoya (02)</v>
      </c>
      <c r="Q1905" s="175" t="str">
        <f>IFERROR(IF($F1905="","",INDEX(リスト!$AL:$AL,MATCH($F1905,リスト!$AK:$AK,0))),"")</f>
        <v>28</v>
      </c>
      <c r="R1905" s="32" t="str">
        <f>IFERROR(IF($K1905="","",INDEX(リスト!$AO:$AO,MATCH($K1905,リスト!$AN:$AN,0))),"")</f>
        <v>JPN</v>
      </c>
      <c r="S1905" s="32" t="str">
        <f>IF($B1905="","",RIGHT($G1905*1000+100+COUNTIF($G$2:$G1905,$G1905),9))</f>
        <v>020508101</v>
      </c>
    </row>
    <row r="1906" spans="1:19" ht="18" customHeight="1" x14ac:dyDescent="0.55000000000000004">
      <c r="A1906" t="s">
        <v>995</v>
      </c>
      <c r="B1906">
        <v>1913</v>
      </c>
      <c r="C1906" t="s">
        <v>8427</v>
      </c>
      <c r="D1906" t="s">
        <v>8428</v>
      </c>
      <c r="E1906">
        <v>3</v>
      </c>
      <c r="F1906" t="s">
        <v>177</v>
      </c>
      <c r="G1906">
        <v>20020508</v>
      </c>
      <c r="H1906" t="s">
        <v>8429</v>
      </c>
      <c r="I1906" t="s">
        <v>7591</v>
      </c>
      <c r="J1906" t="s">
        <v>8430</v>
      </c>
      <c r="K1906" t="s">
        <v>72</v>
      </c>
      <c r="M1906" s="32">
        <f>IFERROR(IF($B1906="","",INDEX(所属情報!$E:$E,MATCH($A1906,所属情報!$A:$A,0))),"")</f>
        <v>492208</v>
      </c>
      <c r="N1906" s="175" t="str">
        <f t="shared" si="87"/>
        <v>佐賀山　明紀 (3)</v>
      </c>
      <c r="O1906" s="32" t="str">
        <f t="shared" si="88"/>
        <v>ｻｶﾞﾔﾏ ｱｷﾉﾘ</v>
      </c>
      <c r="P1906" s="175" t="str">
        <f t="shared" si="89"/>
        <v>SAGAYAMA Akinori (02)</v>
      </c>
      <c r="Q1906" s="175" t="str">
        <f>IFERROR(IF($F1906="","",INDEX(リスト!$AL:$AL,MATCH($F1906,リスト!$AK:$AK,0))),"")</f>
        <v>28</v>
      </c>
      <c r="R1906" s="32" t="str">
        <f>IFERROR(IF($K1906="","",INDEX(リスト!$AO:$AO,MATCH($K1906,リスト!$AN:$AN,0))),"")</f>
        <v>JPN</v>
      </c>
      <c r="S1906" s="32" t="str">
        <f>IF($B1906="","",RIGHT($G1906*1000+100+COUNTIF($G$2:$G1906,$G1906),9))</f>
        <v>020508102</v>
      </c>
    </row>
    <row r="1907" spans="1:19" ht="18" customHeight="1" x14ac:dyDescent="0.55000000000000004">
      <c r="A1907" t="s">
        <v>995</v>
      </c>
      <c r="B1907">
        <v>1914</v>
      </c>
      <c r="C1907" t="s">
        <v>8431</v>
      </c>
      <c r="D1907" t="s">
        <v>8432</v>
      </c>
      <c r="E1907">
        <v>4</v>
      </c>
      <c r="F1907" t="s">
        <v>173</v>
      </c>
      <c r="G1907">
        <v>20010406</v>
      </c>
      <c r="H1907" t="s">
        <v>8433</v>
      </c>
      <c r="I1907" t="s">
        <v>2375</v>
      </c>
      <c r="J1907" t="s">
        <v>8434</v>
      </c>
      <c r="K1907" t="s">
        <v>72</v>
      </c>
      <c r="M1907" s="32">
        <f>IFERROR(IF($B1907="","",INDEX(所属情報!$E:$E,MATCH($A1907,所属情報!$A:$A,0))),"")</f>
        <v>492208</v>
      </c>
      <c r="N1907" s="175" t="str">
        <f t="shared" si="87"/>
        <v>谷口　響平 (4)</v>
      </c>
      <c r="O1907" s="32" t="str">
        <f t="shared" si="88"/>
        <v>ﾀﾆｸﾞﾁ ｷｮｳﾍｲ</v>
      </c>
      <c r="P1907" s="175" t="str">
        <f t="shared" si="89"/>
        <v>TANIGUCHI Kyohei (01)</v>
      </c>
      <c r="Q1907" s="175" t="str">
        <f>IFERROR(IF($F1907="","",INDEX(リスト!$AL:$AL,MATCH($F1907,リスト!$AK:$AK,0))),"")</f>
        <v>27</v>
      </c>
      <c r="R1907" s="32" t="str">
        <f>IFERROR(IF($K1907="","",INDEX(リスト!$AO:$AO,MATCH($K1907,リスト!$AN:$AN,0))),"")</f>
        <v>JPN</v>
      </c>
      <c r="S1907" s="32" t="str">
        <f>IF($B1907="","",RIGHT($G1907*1000+100+COUNTIF($G$2:$G1907,$G1907),9))</f>
        <v>010406103</v>
      </c>
    </row>
    <row r="1908" spans="1:19" ht="18" customHeight="1" x14ac:dyDescent="0.55000000000000004">
      <c r="A1908" t="s">
        <v>995</v>
      </c>
      <c r="B1908">
        <v>1915</v>
      </c>
      <c r="C1908" t="s">
        <v>8435</v>
      </c>
      <c r="D1908" t="s">
        <v>8436</v>
      </c>
      <c r="E1908">
        <v>3</v>
      </c>
      <c r="F1908" t="s">
        <v>173</v>
      </c>
      <c r="G1908">
        <v>20020907</v>
      </c>
      <c r="H1908" t="s">
        <v>8437</v>
      </c>
      <c r="I1908" t="s">
        <v>1222</v>
      </c>
      <c r="J1908" t="s">
        <v>1539</v>
      </c>
      <c r="K1908" t="s">
        <v>72</v>
      </c>
      <c r="M1908" s="32">
        <f>IFERROR(IF($B1908="","",INDEX(所属情報!$E:$E,MATCH($A1908,所属情報!$A:$A,0))),"")</f>
        <v>492208</v>
      </c>
      <c r="N1908" s="175" t="str">
        <f t="shared" si="87"/>
        <v>田中　聖也 (3)</v>
      </c>
      <c r="O1908" s="32" t="str">
        <f t="shared" si="88"/>
        <v>ﾀﾅｶ ｾｲﾔ</v>
      </c>
      <c r="P1908" s="175" t="str">
        <f t="shared" si="89"/>
        <v>TANAKA Seiya (02)</v>
      </c>
      <c r="Q1908" s="175" t="str">
        <f>IFERROR(IF($F1908="","",INDEX(リスト!$AL:$AL,MATCH($F1908,リスト!$AK:$AK,0))),"")</f>
        <v>27</v>
      </c>
      <c r="R1908" s="32" t="str">
        <f>IFERROR(IF($K1908="","",INDEX(リスト!$AO:$AO,MATCH($K1908,リスト!$AN:$AN,0))),"")</f>
        <v>JPN</v>
      </c>
      <c r="S1908" s="32" t="str">
        <f>IF($B1908="","",RIGHT($G1908*1000+100+COUNTIF($G$2:$G1908,$G1908),9))</f>
        <v>020907102</v>
      </c>
    </row>
    <row r="1909" spans="1:19" ht="18" customHeight="1" x14ac:dyDescent="0.55000000000000004">
      <c r="A1909" t="s">
        <v>995</v>
      </c>
      <c r="B1909">
        <v>1916</v>
      </c>
      <c r="C1909" t="s">
        <v>8438</v>
      </c>
      <c r="D1909" t="s">
        <v>8439</v>
      </c>
      <c r="E1909">
        <v>3</v>
      </c>
      <c r="F1909" t="s">
        <v>173</v>
      </c>
      <c r="G1909">
        <v>20030303</v>
      </c>
      <c r="H1909" t="s">
        <v>8440</v>
      </c>
      <c r="I1909" t="s">
        <v>1222</v>
      </c>
      <c r="J1909" t="s">
        <v>8441</v>
      </c>
      <c r="K1909" t="s">
        <v>72</v>
      </c>
      <c r="M1909" s="32">
        <f>IFERROR(IF($B1909="","",INDEX(所属情報!$E:$E,MATCH($A1909,所属情報!$A:$A,0))),"")</f>
        <v>492208</v>
      </c>
      <c r="N1909" s="175" t="str">
        <f t="shared" si="87"/>
        <v>田中　翔 (3)</v>
      </c>
      <c r="O1909" s="32" t="str">
        <f t="shared" si="88"/>
        <v>ﾀﾅｶ ｶｹﾙ</v>
      </c>
      <c r="P1909" s="175" t="str">
        <f t="shared" si="89"/>
        <v>TANAKA Kakeru (03)</v>
      </c>
      <c r="Q1909" s="175" t="str">
        <f>IFERROR(IF($F1909="","",INDEX(リスト!$AL:$AL,MATCH($F1909,リスト!$AK:$AK,0))),"")</f>
        <v>27</v>
      </c>
      <c r="R1909" s="32" t="str">
        <f>IFERROR(IF($K1909="","",INDEX(リスト!$AO:$AO,MATCH($K1909,リスト!$AN:$AN,0))),"")</f>
        <v>JPN</v>
      </c>
      <c r="S1909" s="32" t="str">
        <f>IF($B1909="","",RIGHT($G1909*1000+100+COUNTIF($G$2:$G1909,$G1909),9))</f>
        <v>030303102</v>
      </c>
    </row>
    <row r="1910" spans="1:19" ht="18" customHeight="1" x14ac:dyDescent="0.55000000000000004">
      <c r="A1910" t="s">
        <v>995</v>
      </c>
      <c r="B1910">
        <v>1917</v>
      </c>
      <c r="C1910" t="s">
        <v>8442</v>
      </c>
      <c r="D1910" t="s">
        <v>8443</v>
      </c>
      <c r="E1910">
        <v>2</v>
      </c>
      <c r="F1910" t="s">
        <v>177</v>
      </c>
      <c r="G1910">
        <v>20040312</v>
      </c>
      <c r="H1910" t="s">
        <v>8444</v>
      </c>
      <c r="I1910" t="s">
        <v>8445</v>
      </c>
      <c r="J1910" t="s">
        <v>1723</v>
      </c>
      <c r="K1910" t="s">
        <v>72</v>
      </c>
      <c r="M1910" s="32">
        <f>IFERROR(IF($B1910="","",INDEX(所属情報!$E:$E,MATCH($A1910,所属情報!$A:$A,0))),"")</f>
        <v>492208</v>
      </c>
      <c r="N1910" s="175" t="str">
        <f t="shared" si="87"/>
        <v>三富　慎 (2)</v>
      </c>
      <c r="O1910" s="32" t="str">
        <f t="shared" si="88"/>
        <v>ﾐﾄﾐ ｼﾝ</v>
      </c>
      <c r="P1910" s="175" t="str">
        <f t="shared" si="89"/>
        <v>MITOMI Shin (04)</v>
      </c>
      <c r="Q1910" s="175" t="str">
        <f>IFERROR(IF($F1910="","",INDEX(リスト!$AL:$AL,MATCH($F1910,リスト!$AK:$AK,0))),"")</f>
        <v>28</v>
      </c>
      <c r="R1910" s="32" t="str">
        <f>IFERROR(IF($K1910="","",INDEX(リスト!$AO:$AO,MATCH($K1910,リスト!$AN:$AN,0))),"")</f>
        <v>JPN</v>
      </c>
      <c r="S1910" s="32" t="str">
        <f>IF($B1910="","",RIGHT($G1910*1000+100+COUNTIF($G$2:$G1910,$G1910),9))</f>
        <v>040312101</v>
      </c>
    </row>
    <row r="1911" spans="1:19" ht="18" customHeight="1" x14ac:dyDescent="0.55000000000000004">
      <c r="A1911" t="s">
        <v>995</v>
      </c>
      <c r="B1911">
        <v>1918</v>
      </c>
      <c r="C1911" t="s">
        <v>8446</v>
      </c>
      <c r="D1911" t="s">
        <v>8447</v>
      </c>
      <c r="E1911">
        <v>2</v>
      </c>
      <c r="F1911" t="s">
        <v>173</v>
      </c>
      <c r="G1911">
        <v>20030606</v>
      </c>
      <c r="H1911" t="s">
        <v>8448</v>
      </c>
      <c r="I1911" t="s">
        <v>6305</v>
      </c>
      <c r="J1911" t="s">
        <v>1810</v>
      </c>
      <c r="K1911" t="s">
        <v>72</v>
      </c>
      <c r="M1911" s="32">
        <f>IFERROR(IF($B1911="","",INDEX(所属情報!$E:$E,MATCH($A1911,所属情報!$A:$A,0))),"")</f>
        <v>492208</v>
      </c>
      <c r="N1911" s="175" t="str">
        <f t="shared" si="87"/>
        <v>古閑　翔大 (2)</v>
      </c>
      <c r="O1911" s="32" t="str">
        <f t="shared" si="88"/>
        <v>ｺｶﾞ ｼｮｳﾀ</v>
      </c>
      <c r="P1911" s="175" t="str">
        <f t="shared" si="89"/>
        <v>KOGA Shota (03)</v>
      </c>
      <c r="Q1911" s="175" t="str">
        <f>IFERROR(IF($F1911="","",INDEX(リスト!$AL:$AL,MATCH($F1911,リスト!$AK:$AK,0))),"")</f>
        <v>27</v>
      </c>
      <c r="R1911" s="32" t="str">
        <f>IFERROR(IF($K1911="","",INDEX(リスト!$AO:$AO,MATCH($K1911,リスト!$AN:$AN,0))),"")</f>
        <v>JPN</v>
      </c>
      <c r="S1911" s="32" t="str">
        <f>IF($B1911="","",RIGHT($G1911*1000+100+COUNTIF($G$2:$G1911,$G1911),9))</f>
        <v>030606104</v>
      </c>
    </row>
    <row r="1912" spans="1:19" ht="18" customHeight="1" x14ac:dyDescent="0.55000000000000004">
      <c r="A1912" t="s">
        <v>1131</v>
      </c>
      <c r="B1912">
        <v>1919</v>
      </c>
      <c r="C1912" t="s">
        <v>8449</v>
      </c>
      <c r="D1912" t="s">
        <v>8450</v>
      </c>
      <c r="E1912">
        <v>4</v>
      </c>
      <c r="F1912" t="s">
        <v>173</v>
      </c>
      <c r="G1912">
        <v>20010707</v>
      </c>
      <c r="H1912" t="s">
        <v>8451</v>
      </c>
      <c r="I1912" t="s">
        <v>8452</v>
      </c>
      <c r="J1912" t="s">
        <v>1317</v>
      </c>
      <c r="K1912" t="s">
        <v>72</v>
      </c>
      <c r="M1912" s="32">
        <f>IFERROR(IF($B1912="","",INDEX(所属情報!$E:$E,MATCH($A1912,所属情報!$A:$A,0))),"")</f>
        <v>492523</v>
      </c>
      <c r="N1912" s="175" t="str">
        <f t="shared" si="87"/>
        <v>田尻　椋介 (4)</v>
      </c>
      <c r="O1912" s="32" t="str">
        <f t="shared" si="88"/>
        <v>ﾀｼﾞﾘ ﾘｮｳｽｹ</v>
      </c>
      <c r="P1912" s="175" t="str">
        <f t="shared" si="89"/>
        <v>TAJIRI Ryosuke (01)</v>
      </c>
      <c r="Q1912" s="175" t="str">
        <f>IFERROR(IF($F1912="","",INDEX(リスト!$AL:$AL,MATCH($F1912,リスト!$AK:$AK,0))),"")</f>
        <v>27</v>
      </c>
      <c r="R1912" s="32" t="str">
        <f>IFERROR(IF($K1912="","",INDEX(リスト!$AO:$AO,MATCH($K1912,リスト!$AN:$AN,0))),"")</f>
        <v>JPN</v>
      </c>
      <c r="S1912" s="32" t="str">
        <f>IF($B1912="","",RIGHT($G1912*1000+100+COUNTIF($G$2:$G1912,$G1912),9))</f>
        <v>010707102</v>
      </c>
    </row>
    <row r="1913" spans="1:19" ht="18" customHeight="1" x14ac:dyDescent="0.55000000000000004">
      <c r="A1913" t="s">
        <v>1131</v>
      </c>
      <c r="B1913">
        <v>1920</v>
      </c>
      <c r="C1913" t="s">
        <v>8453</v>
      </c>
      <c r="D1913" t="s">
        <v>8454</v>
      </c>
      <c r="E1913">
        <v>4</v>
      </c>
      <c r="F1913" t="s">
        <v>169</v>
      </c>
      <c r="G1913">
        <v>20010920</v>
      </c>
      <c r="H1913" t="s">
        <v>8455</v>
      </c>
      <c r="I1913" t="s">
        <v>3445</v>
      </c>
      <c r="J1913" t="s">
        <v>1733</v>
      </c>
      <c r="K1913" t="s">
        <v>72</v>
      </c>
      <c r="M1913" s="32">
        <f>IFERROR(IF($B1913="","",INDEX(所属情報!$E:$E,MATCH($A1913,所属情報!$A:$A,0))),"")</f>
        <v>492523</v>
      </c>
      <c r="N1913" s="175" t="str">
        <f t="shared" si="87"/>
        <v>川野　樹生 (4)</v>
      </c>
      <c r="O1913" s="32" t="str">
        <f t="shared" si="88"/>
        <v>ｶﾜﾉ ｲﾂｷ</v>
      </c>
      <c r="P1913" s="175" t="str">
        <f t="shared" si="89"/>
        <v>KAWANO Itsuki (01)</v>
      </c>
      <c r="Q1913" s="175" t="str">
        <f>IFERROR(IF($F1913="","",INDEX(リスト!$AL:$AL,MATCH($F1913,リスト!$AK:$AK,0))),"")</f>
        <v>26</v>
      </c>
      <c r="R1913" s="32" t="str">
        <f>IFERROR(IF($K1913="","",INDEX(リスト!$AO:$AO,MATCH($K1913,リスト!$AN:$AN,0))),"")</f>
        <v>JPN</v>
      </c>
      <c r="S1913" s="32" t="str">
        <f>IF($B1913="","",RIGHT($G1913*1000+100+COUNTIF($G$2:$G1913,$G1913),9))</f>
        <v>010920102</v>
      </c>
    </row>
    <row r="1914" spans="1:19" ht="18" customHeight="1" x14ac:dyDescent="0.55000000000000004">
      <c r="A1914" t="s">
        <v>1131</v>
      </c>
      <c r="B1914">
        <v>1921</v>
      </c>
      <c r="C1914" t="s">
        <v>8456</v>
      </c>
      <c r="D1914" t="s">
        <v>8457</v>
      </c>
      <c r="E1914">
        <v>4</v>
      </c>
      <c r="F1914" t="s">
        <v>173</v>
      </c>
      <c r="G1914">
        <v>20011130</v>
      </c>
      <c r="H1914" t="s">
        <v>8458</v>
      </c>
      <c r="I1914" t="s">
        <v>8459</v>
      </c>
      <c r="J1914" t="s">
        <v>4164</v>
      </c>
      <c r="K1914" t="s">
        <v>72</v>
      </c>
      <c r="M1914" s="32">
        <f>IFERROR(IF($B1914="","",INDEX(所属情報!$E:$E,MATCH($A1914,所属情報!$A:$A,0))),"")</f>
        <v>492523</v>
      </c>
      <c r="N1914" s="175" t="str">
        <f t="shared" si="87"/>
        <v>三村　颯 (4)</v>
      </c>
      <c r="O1914" s="32" t="str">
        <f t="shared" si="88"/>
        <v>ﾐﾑﾗ ﾊﾔﾃ</v>
      </c>
      <c r="P1914" s="175" t="str">
        <f t="shared" si="89"/>
        <v>MIMURA Hayate (01)</v>
      </c>
      <c r="Q1914" s="175" t="str">
        <f>IFERROR(IF($F1914="","",INDEX(リスト!$AL:$AL,MATCH($F1914,リスト!$AK:$AK,0))),"")</f>
        <v>27</v>
      </c>
      <c r="R1914" s="32" t="str">
        <f>IFERROR(IF($K1914="","",INDEX(リスト!$AO:$AO,MATCH($K1914,リスト!$AN:$AN,0))),"")</f>
        <v>JPN</v>
      </c>
      <c r="S1914" s="32" t="str">
        <f>IF($B1914="","",RIGHT($G1914*1000+100+COUNTIF($G$2:$G1914,$G1914),9))</f>
        <v>011130106</v>
      </c>
    </row>
    <row r="1915" spans="1:19" ht="18" customHeight="1" x14ac:dyDescent="0.55000000000000004">
      <c r="A1915" t="s">
        <v>1131</v>
      </c>
      <c r="B1915">
        <v>1922</v>
      </c>
      <c r="C1915" t="s">
        <v>8460</v>
      </c>
      <c r="D1915" t="s">
        <v>8461</v>
      </c>
      <c r="E1915">
        <v>3</v>
      </c>
      <c r="F1915" t="s">
        <v>173</v>
      </c>
      <c r="G1915">
        <v>20020605</v>
      </c>
      <c r="H1915" t="s">
        <v>8462</v>
      </c>
      <c r="I1915" t="s">
        <v>8463</v>
      </c>
      <c r="J1915" t="s">
        <v>2062</v>
      </c>
      <c r="K1915" t="s">
        <v>72</v>
      </c>
      <c r="M1915" s="32">
        <f>IFERROR(IF($B1915="","",INDEX(所属情報!$E:$E,MATCH($A1915,所属情報!$A:$A,0))),"")</f>
        <v>492523</v>
      </c>
      <c r="N1915" s="175" t="str">
        <f t="shared" si="87"/>
        <v>船越　涼雅 (3)</v>
      </c>
      <c r="O1915" s="32" t="str">
        <f t="shared" si="88"/>
        <v>ﾌﾅｺｼ ﾘｮｳｶﾞ</v>
      </c>
      <c r="P1915" s="175" t="str">
        <f t="shared" si="89"/>
        <v>FUNAKOSHI Ryoga (02)</v>
      </c>
      <c r="Q1915" s="175" t="str">
        <f>IFERROR(IF($F1915="","",INDEX(リスト!$AL:$AL,MATCH($F1915,リスト!$AK:$AK,0))),"")</f>
        <v>27</v>
      </c>
      <c r="R1915" s="32" t="str">
        <f>IFERROR(IF($K1915="","",INDEX(リスト!$AO:$AO,MATCH($K1915,リスト!$AN:$AN,0))),"")</f>
        <v>JPN</v>
      </c>
      <c r="S1915" s="32" t="str">
        <f>IF($B1915="","",RIGHT($G1915*1000+100+COUNTIF($G$2:$G1915,$G1915),9))</f>
        <v>020605105</v>
      </c>
    </row>
    <row r="1916" spans="1:19" ht="18" customHeight="1" x14ac:dyDescent="0.55000000000000004">
      <c r="A1916" t="s">
        <v>1131</v>
      </c>
      <c r="B1916">
        <v>1923</v>
      </c>
      <c r="C1916" t="s">
        <v>8464</v>
      </c>
      <c r="D1916" t="s">
        <v>8465</v>
      </c>
      <c r="E1916">
        <v>3</v>
      </c>
      <c r="F1916" t="s">
        <v>173</v>
      </c>
      <c r="G1916">
        <v>20020819</v>
      </c>
      <c r="H1916" t="s">
        <v>8466</v>
      </c>
      <c r="I1916" t="s">
        <v>2797</v>
      </c>
      <c r="J1916" t="s">
        <v>1728</v>
      </c>
      <c r="K1916" t="s">
        <v>72</v>
      </c>
      <c r="M1916" s="32">
        <f>IFERROR(IF($B1916="","",INDEX(所属情報!$E:$E,MATCH($A1916,所属情報!$A:$A,0))),"")</f>
        <v>492523</v>
      </c>
      <c r="N1916" s="175" t="str">
        <f t="shared" si="87"/>
        <v>山崎　奨 (3)</v>
      </c>
      <c r="O1916" s="32" t="str">
        <f t="shared" si="88"/>
        <v>ﾔﾏｻｷ ﾀｽｸ</v>
      </c>
      <c r="P1916" s="175" t="str">
        <f t="shared" si="89"/>
        <v>YAMASAKI Tasuku (02)</v>
      </c>
      <c r="Q1916" s="175" t="str">
        <f>IFERROR(IF($F1916="","",INDEX(リスト!$AL:$AL,MATCH($F1916,リスト!$AK:$AK,0))),"")</f>
        <v>27</v>
      </c>
      <c r="R1916" s="32" t="str">
        <f>IFERROR(IF($K1916="","",INDEX(リスト!$AO:$AO,MATCH($K1916,リスト!$AN:$AN,0))),"")</f>
        <v>JPN</v>
      </c>
      <c r="S1916" s="32" t="str">
        <f>IF($B1916="","",RIGHT($G1916*1000+100+COUNTIF($G$2:$G1916,$G1916),9))</f>
        <v>020819102</v>
      </c>
    </row>
    <row r="1917" spans="1:19" ht="18" customHeight="1" x14ac:dyDescent="0.55000000000000004">
      <c r="A1917" t="s">
        <v>1131</v>
      </c>
      <c r="B1917">
        <v>1924</v>
      </c>
      <c r="C1917" t="s">
        <v>8467</v>
      </c>
      <c r="D1917" t="s">
        <v>8468</v>
      </c>
      <c r="E1917">
        <v>3</v>
      </c>
      <c r="F1917" t="s">
        <v>169</v>
      </c>
      <c r="G1917">
        <v>20020919</v>
      </c>
      <c r="H1917" t="s">
        <v>8469</v>
      </c>
      <c r="I1917" t="s">
        <v>2375</v>
      </c>
      <c r="J1917" t="s">
        <v>2885</v>
      </c>
      <c r="K1917" t="s">
        <v>72</v>
      </c>
      <c r="M1917" s="32">
        <f>IFERROR(IF($B1917="","",INDEX(所属情報!$E:$E,MATCH($A1917,所属情報!$A:$A,0))),"")</f>
        <v>492523</v>
      </c>
      <c r="N1917" s="175" t="str">
        <f t="shared" si="87"/>
        <v>谷口　哲也 (3)</v>
      </c>
      <c r="O1917" s="32" t="str">
        <f t="shared" si="88"/>
        <v>ﾀﾆｸﾞﾁ ﾃﾂﾔ</v>
      </c>
      <c r="P1917" s="175" t="str">
        <f t="shared" si="89"/>
        <v>TANIGUCHI Tetsuya (02)</v>
      </c>
      <c r="Q1917" s="175" t="str">
        <f>IFERROR(IF($F1917="","",INDEX(リスト!$AL:$AL,MATCH($F1917,リスト!$AK:$AK,0))),"")</f>
        <v>26</v>
      </c>
      <c r="R1917" s="32" t="str">
        <f>IFERROR(IF($K1917="","",INDEX(リスト!$AO:$AO,MATCH($K1917,リスト!$AN:$AN,0))),"")</f>
        <v>JPN</v>
      </c>
      <c r="S1917" s="32" t="str">
        <f>IF($B1917="","",RIGHT($G1917*1000+100+COUNTIF($G$2:$G1917,$G1917),9))</f>
        <v>020919103</v>
      </c>
    </row>
    <row r="1918" spans="1:19" ht="18" customHeight="1" x14ac:dyDescent="0.55000000000000004">
      <c r="A1918" t="s">
        <v>1131</v>
      </c>
      <c r="B1918">
        <v>1925</v>
      </c>
      <c r="C1918" t="s">
        <v>8470</v>
      </c>
      <c r="D1918" t="s">
        <v>8471</v>
      </c>
      <c r="E1918">
        <v>3</v>
      </c>
      <c r="F1918" t="s">
        <v>173</v>
      </c>
      <c r="G1918">
        <v>20030320</v>
      </c>
      <c r="H1918" t="s">
        <v>8472</v>
      </c>
      <c r="I1918" t="s">
        <v>1964</v>
      </c>
      <c r="J1918" t="s">
        <v>1810</v>
      </c>
      <c r="K1918" t="s">
        <v>72</v>
      </c>
      <c r="M1918" s="32">
        <f>IFERROR(IF($B1918="","",INDEX(所属情報!$E:$E,MATCH($A1918,所属情報!$A:$A,0))),"")</f>
        <v>492523</v>
      </c>
      <c r="N1918" s="175" t="str">
        <f t="shared" si="87"/>
        <v>中川　祥太 (3)</v>
      </c>
      <c r="O1918" s="32" t="str">
        <f t="shared" si="88"/>
        <v>ﾅｶｶﾞﾜ ｼｮｳﾀ</v>
      </c>
      <c r="P1918" s="175" t="str">
        <f t="shared" si="89"/>
        <v>NAKAGAWA Shota (03)</v>
      </c>
      <c r="Q1918" s="175" t="str">
        <f>IFERROR(IF($F1918="","",INDEX(リスト!$AL:$AL,MATCH($F1918,リスト!$AK:$AK,0))),"")</f>
        <v>27</v>
      </c>
      <c r="R1918" s="32" t="str">
        <f>IFERROR(IF($K1918="","",INDEX(リスト!$AO:$AO,MATCH($K1918,リスト!$AN:$AN,0))),"")</f>
        <v>JPN</v>
      </c>
      <c r="S1918" s="32" t="str">
        <f>IF($B1918="","",RIGHT($G1918*1000+100+COUNTIF($G$2:$G1918,$G1918),9))</f>
        <v>030320103</v>
      </c>
    </row>
    <row r="1919" spans="1:19" ht="18" customHeight="1" x14ac:dyDescent="0.55000000000000004">
      <c r="A1919" t="s">
        <v>1131</v>
      </c>
      <c r="B1919">
        <v>1926</v>
      </c>
      <c r="C1919" t="s">
        <v>8473</v>
      </c>
      <c r="D1919" t="s">
        <v>8474</v>
      </c>
      <c r="E1919">
        <v>3</v>
      </c>
      <c r="F1919" t="s">
        <v>173</v>
      </c>
      <c r="G1919">
        <v>20030217</v>
      </c>
      <c r="H1919" t="s">
        <v>8475</v>
      </c>
      <c r="I1919" t="s">
        <v>8476</v>
      </c>
      <c r="J1919" t="s">
        <v>4655</v>
      </c>
      <c r="K1919" t="s">
        <v>72</v>
      </c>
      <c r="M1919" s="32">
        <f>IFERROR(IF($B1919="","",INDEX(所属情報!$E:$E,MATCH($A1919,所属情報!$A:$A,0))),"")</f>
        <v>492523</v>
      </c>
      <c r="N1919" s="175" t="str">
        <f t="shared" si="87"/>
        <v>長島　聖 (3)</v>
      </c>
      <c r="O1919" s="32" t="str">
        <f t="shared" si="88"/>
        <v>ﾅｶﾞｼﾏ ﾋｼﾞﾘ</v>
      </c>
      <c r="P1919" s="175" t="str">
        <f t="shared" si="89"/>
        <v>NAGASHIMA Hijiri (03)</v>
      </c>
      <c r="Q1919" s="175" t="str">
        <f>IFERROR(IF($F1919="","",INDEX(リスト!$AL:$AL,MATCH($F1919,リスト!$AK:$AK,0))),"")</f>
        <v>27</v>
      </c>
      <c r="R1919" s="32" t="str">
        <f>IFERROR(IF($K1919="","",INDEX(リスト!$AO:$AO,MATCH($K1919,リスト!$AN:$AN,0))),"")</f>
        <v>JPN</v>
      </c>
      <c r="S1919" s="32" t="str">
        <f>IF($B1919="","",RIGHT($G1919*1000+100+COUNTIF($G$2:$G1919,$G1919),9))</f>
        <v>030217101</v>
      </c>
    </row>
    <row r="1920" spans="1:19" ht="18" customHeight="1" x14ac:dyDescent="0.55000000000000004">
      <c r="A1920" t="s">
        <v>1131</v>
      </c>
      <c r="B1920">
        <v>1927</v>
      </c>
      <c r="C1920" t="s">
        <v>8477</v>
      </c>
      <c r="D1920" t="s">
        <v>8478</v>
      </c>
      <c r="E1920">
        <v>2</v>
      </c>
      <c r="F1920" t="s">
        <v>173</v>
      </c>
      <c r="G1920">
        <v>20030726</v>
      </c>
      <c r="H1920" t="s">
        <v>8479</v>
      </c>
      <c r="I1920" t="s">
        <v>4636</v>
      </c>
      <c r="J1920" t="s">
        <v>2179</v>
      </c>
      <c r="K1920" t="s">
        <v>72</v>
      </c>
      <c r="M1920" s="32">
        <f>IFERROR(IF($B1920="","",INDEX(所属情報!$E:$E,MATCH($A1920,所属情報!$A:$A,0))),"")</f>
        <v>492523</v>
      </c>
      <c r="N1920" s="175" t="str">
        <f t="shared" si="87"/>
        <v>河崎　侑真 (2)</v>
      </c>
      <c r="O1920" s="32" t="str">
        <f t="shared" si="88"/>
        <v>ｶﾜｻｷ ﾕｳﾏ</v>
      </c>
      <c r="P1920" s="175" t="str">
        <f t="shared" si="89"/>
        <v>KAWASAKI Yuma (03)</v>
      </c>
      <c r="Q1920" s="175" t="str">
        <f>IFERROR(IF($F1920="","",INDEX(リスト!$AL:$AL,MATCH($F1920,リスト!$AK:$AK,0))),"")</f>
        <v>27</v>
      </c>
      <c r="R1920" s="32" t="str">
        <f>IFERROR(IF($K1920="","",INDEX(リスト!$AO:$AO,MATCH($K1920,リスト!$AN:$AN,0))),"")</f>
        <v>JPN</v>
      </c>
      <c r="S1920" s="32" t="str">
        <f>IF($B1920="","",RIGHT($G1920*1000+100+COUNTIF($G$2:$G1920,$G1920),9))</f>
        <v>030726104</v>
      </c>
    </row>
    <row r="1921" spans="1:19" ht="18" customHeight="1" x14ac:dyDescent="0.55000000000000004">
      <c r="A1921" t="s">
        <v>1131</v>
      </c>
      <c r="B1921">
        <v>1928</v>
      </c>
      <c r="C1921" t="s">
        <v>8480</v>
      </c>
      <c r="D1921" t="s">
        <v>8481</v>
      </c>
      <c r="E1921">
        <v>2</v>
      </c>
      <c r="F1921" t="s">
        <v>173</v>
      </c>
      <c r="G1921">
        <v>20040117</v>
      </c>
      <c r="H1921" t="s">
        <v>8482</v>
      </c>
      <c r="I1921" t="s">
        <v>8483</v>
      </c>
      <c r="J1921" t="s">
        <v>1608</v>
      </c>
      <c r="K1921" t="s">
        <v>72</v>
      </c>
      <c r="M1921" s="32">
        <f>IFERROR(IF($B1921="","",INDEX(所属情報!$E:$E,MATCH($A1921,所属情報!$A:$A,0))),"")</f>
        <v>492523</v>
      </c>
      <c r="N1921" s="175" t="str">
        <f t="shared" si="87"/>
        <v>前口　将志 (2)</v>
      </c>
      <c r="O1921" s="32" t="str">
        <f t="shared" si="88"/>
        <v>ﾏｴｸﾞﾁ ﾏｻｼ</v>
      </c>
      <c r="P1921" s="175" t="str">
        <f t="shared" si="89"/>
        <v>MAEGUCHI Masashi (04)</v>
      </c>
      <c r="Q1921" s="175" t="str">
        <f>IFERROR(IF($F1921="","",INDEX(リスト!$AL:$AL,MATCH($F1921,リスト!$AK:$AK,0))),"")</f>
        <v>27</v>
      </c>
      <c r="R1921" s="32" t="str">
        <f>IFERROR(IF($K1921="","",INDEX(リスト!$AO:$AO,MATCH($K1921,リスト!$AN:$AN,0))),"")</f>
        <v>JPN</v>
      </c>
      <c r="S1921" s="32" t="str">
        <f>IF($B1921="","",RIGHT($G1921*1000+100+COUNTIF($G$2:$G1921,$G1921),9))</f>
        <v>040117102</v>
      </c>
    </row>
    <row r="1922" spans="1:19" ht="18" customHeight="1" x14ac:dyDescent="0.55000000000000004">
      <c r="A1922" t="s">
        <v>1131</v>
      </c>
      <c r="B1922">
        <v>1930</v>
      </c>
      <c r="C1922" t="s">
        <v>8484</v>
      </c>
      <c r="D1922" t="s">
        <v>8485</v>
      </c>
      <c r="E1922">
        <v>2</v>
      </c>
      <c r="F1922" t="s">
        <v>209</v>
      </c>
      <c r="G1922">
        <v>20031022</v>
      </c>
      <c r="H1922" t="s">
        <v>8486</v>
      </c>
      <c r="I1922" t="s">
        <v>2688</v>
      </c>
      <c r="J1922" t="s">
        <v>1603</v>
      </c>
      <c r="K1922" t="s">
        <v>72</v>
      </c>
      <c r="M1922" s="32">
        <f>IFERROR(IF($B1922="","",INDEX(所属情報!$E:$E,MATCH($A1922,所属情報!$A:$A,0))),"")</f>
        <v>492523</v>
      </c>
      <c r="N1922" s="175" t="str">
        <f t="shared" si="87"/>
        <v>阿部　慶己 (2)</v>
      </c>
      <c r="O1922" s="32" t="str">
        <f t="shared" si="88"/>
        <v>ｱﾍﾞ ﾖｼｷ</v>
      </c>
      <c r="P1922" s="175" t="str">
        <f t="shared" si="89"/>
        <v>ABE Yoshiki (03)</v>
      </c>
      <c r="Q1922" s="175" t="str">
        <f>IFERROR(IF($F1922="","",INDEX(リスト!$AL:$AL,MATCH($F1922,リスト!$AK:$AK,0))),"")</f>
        <v>36</v>
      </c>
      <c r="R1922" s="32" t="str">
        <f>IFERROR(IF($K1922="","",INDEX(リスト!$AO:$AO,MATCH($K1922,リスト!$AN:$AN,0))),"")</f>
        <v>JPN</v>
      </c>
      <c r="S1922" s="32" t="str">
        <f>IF($B1922="","",RIGHT($G1922*1000+100+COUNTIF($G$2:$G1922,$G1922),9))</f>
        <v>031022102</v>
      </c>
    </row>
    <row r="1923" spans="1:19" ht="18" customHeight="1" x14ac:dyDescent="0.55000000000000004">
      <c r="A1923" t="s">
        <v>1083</v>
      </c>
      <c r="B1923">
        <v>1931</v>
      </c>
      <c r="C1923" t="s">
        <v>8487</v>
      </c>
      <c r="D1923" t="s">
        <v>8488</v>
      </c>
      <c r="E1923">
        <v>3</v>
      </c>
      <c r="F1923" t="s">
        <v>181</v>
      </c>
      <c r="G1923">
        <v>20020822</v>
      </c>
      <c r="H1923" t="s">
        <v>8489</v>
      </c>
      <c r="I1923" t="s">
        <v>2745</v>
      </c>
      <c r="J1923" t="s">
        <v>1810</v>
      </c>
      <c r="K1923" t="s">
        <v>72</v>
      </c>
      <c r="M1923" s="32">
        <f>IFERROR(IF($B1923="","",INDEX(所属情報!$E:$E,MATCH($A1923,所属情報!$A:$A,0))),"")</f>
        <v>492250</v>
      </c>
      <c r="N1923" s="175" t="str">
        <f t="shared" ref="N1923:N1986" si="90">IF($C1923="","",IF($E1923="",$C1923,$C1923&amp;" ("&amp;$E1923&amp;")"))</f>
        <v>藤本　翔太 (3)</v>
      </c>
      <c r="O1923" s="32" t="str">
        <f t="shared" ref="O1923:O1986" si="91">IF($D1923="","",ASC($D1923))</f>
        <v>ﾌｼﾞﾓﾄ ｼｮｳﾀ</v>
      </c>
      <c r="P1923" s="175" t="str">
        <f t="shared" ref="P1923:P1986" si="92">IF($I1923="","",UPPER($I1923)&amp;" "&amp;UPPER(LEFT($J1923,1))&amp;LOWER(RIGHT($J1923,LEN($J1923)-1))&amp;" ("&amp;MID($G1923,3,2)&amp;")")</f>
        <v>FUJIMOTO Shota (02)</v>
      </c>
      <c r="Q1923" s="175" t="str">
        <f>IFERROR(IF($F1923="","",INDEX(リスト!$AL:$AL,MATCH($F1923,リスト!$AK:$AK,0))),"")</f>
        <v>29</v>
      </c>
      <c r="R1923" s="32" t="str">
        <f>IFERROR(IF($K1923="","",INDEX(リスト!$AO:$AO,MATCH($K1923,リスト!$AN:$AN,0))),"")</f>
        <v>JPN</v>
      </c>
      <c r="S1923" s="32" t="str">
        <f>IF($B1923="","",RIGHT($G1923*1000+100+COUNTIF($G$2:$G1923,$G1923),9))</f>
        <v>020822101</v>
      </c>
    </row>
    <row r="1924" spans="1:19" ht="18" customHeight="1" x14ac:dyDescent="0.55000000000000004">
      <c r="A1924" t="s">
        <v>1083</v>
      </c>
      <c r="B1924">
        <v>1932</v>
      </c>
      <c r="C1924" t="s">
        <v>8490</v>
      </c>
      <c r="D1924" t="s">
        <v>8491</v>
      </c>
      <c r="E1924">
        <v>3</v>
      </c>
      <c r="F1924" t="s">
        <v>181</v>
      </c>
      <c r="G1924">
        <v>20030310</v>
      </c>
      <c r="H1924" t="s">
        <v>8492</v>
      </c>
      <c r="I1924" t="s">
        <v>3648</v>
      </c>
      <c r="J1924" t="s">
        <v>3094</v>
      </c>
      <c r="K1924" t="s">
        <v>72</v>
      </c>
      <c r="M1924" s="32">
        <f>IFERROR(IF($B1924="","",INDEX(所属情報!$E:$E,MATCH($A1924,所属情報!$A:$A,0))),"")</f>
        <v>492250</v>
      </c>
      <c r="N1924" s="175" t="str">
        <f t="shared" si="90"/>
        <v>石田　蓮 (3)</v>
      </c>
      <c r="O1924" s="32" t="str">
        <f t="shared" si="91"/>
        <v>ｲｼﾀﾞ ﾚﾝ</v>
      </c>
      <c r="P1924" s="175" t="str">
        <f t="shared" si="92"/>
        <v>ISHIDA Ren (03)</v>
      </c>
      <c r="Q1924" s="175" t="str">
        <f>IFERROR(IF($F1924="","",INDEX(リスト!$AL:$AL,MATCH($F1924,リスト!$AK:$AK,0))),"")</f>
        <v>29</v>
      </c>
      <c r="R1924" s="32" t="str">
        <f>IFERROR(IF($K1924="","",INDEX(リスト!$AO:$AO,MATCH($K1924,リスト!$AN:$AN,0))),"")</f>
        <v>JPN</v>
      </c>
      <c r="S1924" s="32" t="str">
        <f>IF($B1924="","",RIGHT($G1924*1000+100+COUNTIF($G$2:$G1924,$G1924),9))</f>
        <v>030310103</v>
      </c>
    </row>
    <row r="1925" spans="1:19" ht="18" customHeight="1" x14ac:dyDescent="0.55000000000000004">
      <c r="A1925" t="s">
        <v>1083</v>
      </c>
      <c r="B1925">
        <v>1933</v>
      </c>
      <c r="C1925" t="s">
        <v>8493</v>
      </c>
      <c r="D1925" t="s">
        <v>8494</v>
      </c>
      <c r="E1925">
        <v>3</v>
      </c>
      <c r="F1925" t="s">
        <v>181</v>
      </c>
      <c r="G1925">
        <v>20021227</v>
      </c>
      <c r="H1925" t="s">
        <v>8495</v>
      </c>
      <c r="I1925" t="s">
        <v>8496</v>
      </c>
      <c r="J1925" t="s">
        <v>8497</v>
      </c>
      <c r="K1925" t="s">
        <v>72</v>
      </c>
      <c r="M1925" s="32">
        <f>IFERROR(IF($B1925="","",INDEX(所属情報!$E:$E,MATCH($A1925,所属情報!$A:$A,0))),"")</f>
        <v>492250</v>
      </c>
      <c r="N1925" s="175" t="str">
        <f t="shared" si="90"/>
        <v>神谷　和翔 (3)</v>
      </c>
      <c r="O1925" s="32" t="str">
        <f t="shared" si="91"/>
        <v>ｶﾐﾔ ｱｲﾄ</v>
      </c>
      <c r="P1925" s="175" t="str">
        <f t="shared" si="92"/>
        <v>KAMIYA Aito (02)</v>
      </c>
      <c r="Q1925" s="175" t="str">
        <f>IFERROR(IF($F1925="","",INDEX(リスト!$AL:$AL,MATCH($F1925,リスト!$AK:$AK,0))),"")</f>
        <v>29</v>
      </c>
      <c r="R1925" s="32" t="str">
        <f>IFERROR(IF($K1925="","",INDEX(リスト!$AO:$AO,MATCH($K1925,リスト!$AN:$AN,0))),"")</f>
        <v>JPN</v>
      </c>
      <c r="S1925" s="32" t="str">
        <f>IF($B1925="","",RIGHT($G1925*1000+100+COUNTIF($G$2:$G1925,$G1925),9))</f>
        <v>021227102</v>
      </c>
    </row>
    <row r="1926" spans="1:19" ht="18" customHeight="1" x14ac:dyDescent="0.55000000000000004">
      <c r="A1926" t="s">
        <v>1083</v>
      </c>
      <c r="B1926">
        <v>1934</v>
      </c>
      <c r="C1926" t="s">
        <v>8498</v>
      </c>
      <c r="D1926" t="s">
        <v>8499</v>
      </c>
      <c r="E1926">
        <v>2</v>
      </c>
      <c r="F1926" t="s">
        <v>181</v>
      </c>
      <c r="G1926">
        <v>20040124</v>
      </c>
      <c r="H1926" t="s">
        <v>8500</v>
      </c>
      <c r="I1926" t="s">
        <v>8501</v>
      </c>
      <c r="J1926" t="s">
        <v>2460</v>
      </c>
      <c r="K1926" t="s">
        <v>72</v>
      </c>
      <c r="M1926" s="32">
        <f>IFERROR(IF($B1926="","",INDEX(所属情報!$E:$E,MATCH($A1926,所属情報!$A:$A,0))),"")</f>
        <v>492250</v>
      </c>
      <c r="N1926" s="175" t="str">
        <f t="shared" si="90"/>
        <v>箕川　陽向 (2)</v>
      </c>
      <c r="O1926" s="32" t="str">
        <f t="shared" si="91"/>
        <v>ﾐｶﾜ ﾋﾅﾀ</v>
      </c>
      <c r="P1926" s="175" t="str">
        <f t="shared" si="92"/>
        <v>MIKAWA Hinata (04)</v>
      </c>
      <c r="Q1926" s="175" t="str">
        <f>IFERROR(IF($F1926="","",INDEX(リスト!$AL:$AL,MATCH($F1926,リスト!$AK:$AK,0))),"")</f>
        <v>29</v>
      </c>
      <c r="R1926" s="32" t="str">
        <f>IFERROR(IF($K1926="","",INDEX(リスト!$AO:$AO,MATCH($K1926,リスト!$AN:$AN,0))),"")</f>
        <v>JPN</v>
      </c>
      <c r="S1926" s="32" t="str">
        <f>IF($B1926="","",RIGHT($G1926*1000+100+COUNTIF($G$2:$G1926,$G1926),9))</f>
        <v>040124103</v>
      </c>
    </row>
    <row r="1927" spans="1:19" ht="18" customHeight="1" x14ac:dyDescent="0.55000000000000004">
      <c r="A1927" t="s">
        <v>1083</v>
      </c>
      <c r="B1927">
        <v>1935</v>
      </c>
      <c r="C1927" t="s">
        <v>8502</v>
      </c>
      <c r="D1927" t="s">
        <v>8503</v>
      </c>
      <c r="E1927">
        <v>2</v>
      </c>
      <c r="F1927" t="s">
        <v>181</v>
      </c>
      <c r="G1927">
        <v>20031203</v>
      </c>
      <c r="I1927" t="s">
        <v>8504</v>
      </c>
      <c r="J1927" t="s">
        <v>2179</v>
      </c>
      <c r="K1927" t="s">
        <v>72</v>
      </c>
      <c r="M1927" s="32">
        <f>IFERROR(IF($B1927="","",INDEX(所属情報!$E:$E,MATCH($A1927,所属情報!$A:$A,0))),"")</f>
        <v>492250</v>
      </c>
      <c r="N1927" s="175" t="str">
        <f t="shared" si="90"/>
        <v>菊田　悠真 (2)</v>
      </c>
      <c r="O1927" s="32" t="str">
        <f t="shared" si="91"/>
        <v>ｷｸﾀ ﾕｳﾏ</v>
      </c>
      <c r="P1927" s="175" t="str">
        <f t="shared" si="92"/>
        <v>KIKUTA Yuma (03)</v>
      </c>
      <c r="Q1927" s="175" t="str">
        <f>IFERROR(IF($F1927="","",INDEX(リスト!$AL:$AL,MATCH($F1927,リスト!$AK:$AK,0))),"")</f>
        <v>29</v>
      </c>
      <c r="R1927" s="32" t="str">
        <f>IFERROR(IF($K1927="","",INDEX(リスト!$AO:$AO,MATCH($K1927,リスト!$AN:$AN,0))),"")</f>
        <v>JPN</v>
      </c>
      <c r="S1927" s="32" t="str">
        <f>IF($B1927="","",RIGHT($G1927*1000+100+COUNTIF($G$2:$G1927,$G1927),9))</f>
        <v>031203102</v>
      </c>
    </row>
    <row r="1928" spans="1:19" ht="18" customHeight="1" x14ac:dyDescent="0.55000000000000004">
      <c r="A1928" t="s">
        <v>1083</v>
      </c>
      <c r="B1928">
        <v>1936</v>
      </c>
      <c r="C1928" t="s">
        <v>8505</v>
      </c>
      <c r="D1928" t="s">
        <v>8506</v>
      </c>
      <c r="E1928">
        <v>3</v>
      </c>
      <c r="F1928" t="s">
        <v>181</v>
      </c>
      <c r="G1928">
        <v>20020924</v>
      </c>
      <c r="I1928" t="s">
        <v>8507</v>
      </c>
      <c r="J1928" t="s">
        <v>8508</v>
      </c>
      <c r="K1928" t="s">
        <v>72</v>
      </c>
      <c r="M1928" s="32">
        <f>IFERROR(IF($B1928="","",INDEX(所属情報!$E:$E,MATCH($A1928,所属情報!$A:$A,0))),"")</f>
        <v>492250</v>
      </c>
      <c r="N1928" s="175" t="str">
        <f t="shared" si="90"/>
        <v>髙谷　龍 (3)</v>
      </c>
      <c r="O1928" s="32" t="str">
        <f t="shared" si="91"/>
        <v>ﾀｶﾀﾆ ﾘｭｳ</v>
      </c>
      <c r="P1928" s="175" t="str">
        <f t="shared" si="92"/>
        <v>TAKATANI Ryu (02)</v>
      </c>
      <c r="Q1928" s="175" t="str">
        <f>IFERROR(IF($F1928="","",INDEX(リスト!$AL:$AL,MATCH($F1928,リスト!$AK:$AK,0))),"")</f>
        <v>29</v>
      </c>
      <c r="R1928" s="32" t="str">
        <f>IFERROR(IF($K1928="","",INDEX(リスト!$AO:$AO,MATCH($K1928,リスト!$AN:$AN,0))),"")</f>
        <v>JPN</v>
      </c>
      <c r="S1928" s="32" t="str">
        <f>IF($B1928="","",RIGHT($G1928*1000+100+COUNTIF($G$2:$G1928,$G1928),9))</f>
        <v>020924103</v>
      </c>
    </row>
    <row r="1929" spans="1:19" ht="18" customHeight="1" x14ac:dyDescent="0.55000000000000004">
      <c r="A1929" t="s">
        <v>887</v>
      </c>
      <c r="B1929">
        <v>1937</v>
      </c>
      <c r="C1929" t="s">
        <v>8509</v>
      </c>
      <c r="D1929" t="s">
        <v>8510</v>
      </c>
      <c r="E1929">
        <v>4</v>
      </c>
      <c r="F1929" t="s">
        <v>181</v>
      </c>
      <c r="G1929">
        <v>20010818</v>
      </c>
      <c r="H1929" t="s">
        <v>8511</v>
      </c>
      <c r="I1929" t="s">
        <v>3990</v>
      </c>
      <c r="J1929" t="s">
        <v>8512</v>
      </c>
      <c r="K1929" t="s">
        <v>72</v>
      </c>
      <c r="M1929" s="32">
        <f>IFERROR(IF($B1929="","",INDEX(所属情報!$E:$E,MATCH($A1929,所属情報!$A:$A,0))),"")</f>
        <v>490056</v>
      </c>
      <c r="N1929" s="175" t="str">
        <f t="shared" si="90"/>
        <v>古田　七海 (4)</v>
      </c>
      <c r="O1929" s="32" t="str">
        <f t="shared" si="91"/>
        <v>ﾌﾙﾀ ﾅﾅﾐ</v>
      </c>
      <c r="P1929" s="175" t="str">
        <f t="shared" si="92"/>
        <v>FURUTA Nanami (01)</v>
      </c>
      <c r="Q1929" s="175" t="str">
        <f>IFERROR(IF($F1929="","",INDEX(リスト!$AL:$AL,MATCH($F1929,リスト!$AK:$AK,0))),"")</f>
        <v>29</v>
      </c>
      <c r="R1929" s="32" t="str">
        <f>IFERROR(IF($K1929="","",INDEX(リスト!$AO:$AO,MATCH($K1929,リスト!$AN:$AN,0))),"")</f>
        <v>JPN</v>
      </c>
      <c r="S1929" s="32" t="str">
        <f>IF($B1929="","",RIGHT($G1929*1000+100+COUNTIF($G$2:$G1929,$G1929),9))</f>
        <v>010818103</v>
      </c>
    </row>
    <row r="1930" spans="1:19" ht="18" customHeight="1" x14ac:dyDescent="0.55000000000000004">
      <c r="A1930" t="s">
        <v>887</v>
      </c>
      <c r="B1930">
        <v>1938</v>
      </c>
      <c r="C1930" t="s">
        <v>8513</v>
      </c>
      <c r="D1930" t="s">
        <v>8514</v>
      </c>
      <c r="E1930">
        <v>3</v>
      </c>
      <c r="F1930" t="s">
        <v>181</v>
      </c>
      <c r="G1930">
        <v>20030108</v>
      </c>
      <c r="H1930" t="s">
        <v>8515</v>
      </c>
      <c r="I1930" t="s">
        <v>8516</v>
      </c>
      <c r="J1930" t="s">
        <v>1894</v>
      </c>
      <c r="K1930" t="s">
        <v>72</v>
      </c>
      <c r="M1930" s="32">
        <f>IFERROR(IF($B1930="","",INDEX(所属情報!$E:$E,MATCH($A1930,所属情報!$A:$A,0))),"")</f>
        <v>490056</v>
      </c>
      <c r="N1930" s="175" t="str">
        <f t="shared" si="90"/>
        <v>永春　宏治 (3)</v>
      </c>
      <c r="O1930" s="32" t="str">
        <f t="shared" si="91"/>
        <v>ﾅｶﾞﾊﾙ ｺｳｼﾞ</v>
      </c>
      <c r="P1930" s="175" t="str">
        <f t="shared" si="92"/>
        <v>NAGAHARU Koji (03)</v>
      </c>
      <c r="Q1930" s="175" t="str">
        <f>IFERROR(IF($F1930="","",INDEX(リスト!$AL:$AL,MATCH($F1930,リスト!$AK:$AK,0))),"")</f>
        <v>29</v>
      </c>
      <c r="R1930" s="32" t="str">
        <f>IFERROR(IF($K1930="","",INDEX(リスト!$AO:$AO,MATCH($K1930,リスト!$AN:$AN,0))),"")</f>
        <v>JPN</v>
      </c>
      <c r="S1930" s="32" t="str">
        <f>IF($B1930="","",RIGHT($G1930*1000+100+COUNTIF($G$2:$G1930,$G1930),9))</f>
        <v>030108102</v>
      </c>
    </row>
    <row r="1931" spans="1:19" ht="18" customHeight="1" x14ac:dyDescent="0.55000000000000004">
      <c r="A1931" t="s">
        <v>887</v>
      </c>
      <c r="B1931">
        <v>1939</v>
      </c>
      <c r="C1931" t="s">
        <v>8517</v>
      </c>
      <c r="D1931" t="s">
        <v>8518</v>
      </c>
      <c r="E1931">
        <v>3</v>
      </c>
      <c r="F1931" t="s">
        <v>181</v>
      </c>
      <c r="G1931">
        <v>20010817</v>
      </c>
      <c r="H1931" t="s">
        <v>8519</v>
      </c>
      <c r="I1931" t="s">
        <v>1589</v>
      </c>
      <c r="J1931" t="s">
        <v>2188</v>
      </c>
      <c r="K1931" t="s">
        <v>72</v>
      </c>
      <c r="M1931" s="32">
        <f>IFERROR(IF($B1931="","",INDEX(所属情報!$E:$E,MATCH($A1931,所属情報!$A:$A,0))),"")</f>
        <v>490056</v>
      </c>
      <c r="N1931" s="175" t="str">
        <f t="shared" si="90"/>
        <v>藤原　健跳 (3)</v>
      </c>
      <c r="O1931" s="32" t="str">
        <f t="shared" si="91"/>
        <v>ﾌｼﾞﾜﾗ ｹﾝﾄ</v>
      </c>
      <c r="P1931" s="175" t="str">
        <f t="shared" si="92"/>
        <v>FUJIWARA Kento (01)</v>
      </c>
      <c r="Q1931" s="175" t="str">
        <f>IFERROR(IF($F1931="","",INDEX(リスト!$AL:$AL,MATCH($F1931,リスト!$AK:$AK,0))),"")</f>
        <v>29</v>
      </c>
      <c r="R1931" s="32" t="str">
        <f>IFERROR(IF($K1931="","",INDEX(リスト!$AO:$AO,MATCH($K1931,リスト!$AN:$AN,0))),"")</f>
        <v>JPN</v>
      </c>
      <c r="S1931" s="32" t="str">
        <f>IF($B1931="","",RIGHT($G1931*1000+100+COUNTIF($G$2:$G1931,$G1931),9))</f>
        <v>010817101</v>
      </c>
    </row>
    <row r="1932" spans="1:19" ht="18" customHeight="1" x14ac:dyDescent="0.55000000000000004">
      <c r="A1932" t="s">
        <v>887</v>
      </c>
      <c r="B1932">
        <v>1940</v>
      </c>
      <c r="C1932" t="s">
        <v>8520</v>
      </c>
      <c r="D1932" t="s">
        <v>8521</v>
      </c>
      <c r="E1932">
        <v>2</v>
      </c>
      <c r="F1932" t="s">
        <v>181</v>
      </c>
      <c r="G1932">
        <v>20030625</v>
      </c>
      <c r="H1932" t="s">
        <v>8522</v>
      </c>
      <c r="I1932" t="s">
        <v>1172</v>
      </c>
      <c r="J1932" t="s">
        <v>1272</v>
      </c>
      <c r="K1932" t="s">
        <v>72</v>
      </c>
      <c r="M1932" s="32">
        <f>IFERROR(IF($B1932="","",INDEX(所属情報!$E:$E,MATCH($A1932,所属情報!$A:$A,0))),"")</f>
        <v>490056</v>
      </c>
      <c r="N1932" s="175" t="str">
        <f t="shared" si="90"/>
        <v>吉田　一貴 (2)</v>
      </c>
      <c r="O1932" s="32" t="str">
        <f t="shared" si="91"/>
        <v>ﾖｼﾀﾞ ｶｽﾞｷ</v>
      </c>
      <c r="P1932" s="175" t="str">
        <f t="shared" si="92"/>
        <v>YOSHIDA Kazuki (03)</v>
      </c>
      <c r="Q1932" s="175" t="str">
        <f>IFERROR(IF($F1932="","",INDEX(リスト!$AL:$AL,MATCH($F1932,リスト!$AK:$AK,0))),"")</f>
        <v>29</v>
      </c>
      <c r="R1932" s="32" t="str">
        <f>IFERROR(IF($K1932="","",INDEX(リスト!$AO:$AO,MATCH($K1932,リスト!$AN:$AN,0))),"")</f>
        <v>JPN</v>
      </c>
      <c r="S1932" s="32" t="str">
        <f>IF($B1932="","",RIGHT($G1932*1000+100+COUNTIF($G$2:$G1932,$G1932),9))</f>
        <v>030625103</v>
      </c>
    </row>
    <row r="1933" spans="1:19" ht="18" customHeight="1" x14ac:dyDescent="0.55000000000000004">
      <c r="A1933" t="s">
        <v>887</v>
      </c>
      <c r="B1933">
        <v>1941</v>
      </c>
      <c r="C1933" t="s">
        <v>8523</v>
      </c>
      <c r="D1933" t="s">
        <v>8524</v>
      </c>
      <c r="E1933">
        <v>2</v>
      </c>
      <c r="F1933" t="s">
        <v>181</v>
      </c>
      <c r="G1933">
        <v>20030924</v>
      </c>
      <c r="H1933" t="s">
        <v>8525</v>
      </c>
      <c r="I1933" t="s">
        <v>8526</v>
      </c>
      <c r="J1933" t="s">
        <v>8527</v>
      </c>
      <c r="K1933" t="s">
        <v>72</v>
      </c>
      <c r="M1933" s="32">
        <f>IFERROR(IF($B1933="","",INDEX(所属情報!$E:$E,MATCH($A1933,所属情報!$A:$A,0))),"")</f>
        <v>490056</v>
      </c>
      <c r="N1933" s="175" t="str">
        <f t="shared" si="90"/>
        <v>貝出　智亮 (2)</v>
      </c>
      <c r="O1933" s="32" t="str">
        <f t="shared" si="91"/>
        <v>ｶｲﾃﾞ ﾄﾓｱｷ</v>
      </c>
      <c r="P1933" s="175" t="str">
        <f t="shared" si="92"/>
        <v>KAIDE Tomoaki (03)</v>
      </c>
      <c r="Q1933" s="175" t="str">
        <f>IFERROR(IF($F1933="","",INDEX(リスト!$AL:$AL,MATCH($F1933,リスト!$AK:$AK,0))),"")</f>
        <v>29</v>
      </c>
      <c r="R1933" s="32" t="str">
        <f>IFERROR(IF($K1933="","",INDEX(リスト!$AO:$AO,MATCH($K1933,リスト!$AN:$AN,0))),"")</f>
        <v>JPN</v>
      </c>
      <c r="S1933" s="32" t="str">
        <f>IF($B1933="","",RIGHT($G1933*1000+100+COUNTIF($G$2:$G1933,$G1933),9))</f>
        <v>030924103</v>
      </c>
    </row>
    <row r="1934" spans="1:19" ht="18" customHeight="1" x14ac:dyDescent="0.55000000000000004">
      <c r="A1934" t="s">
        <v>887</v>
      </c>
      <c r="B1934">
        <v>1942</v>
      </c>
      <c r="C1934" t="s">
        <v>8528</v>
      </c>
      <c r="D1934" t="s">
        <v>8529</v>
      </c>
      <c r="E1934">
        <v>2</v>
      </c>
      <c r="F1934" t="s">
        <v>181</v>
      </c>
      <c r="G1934">
        <v>20040116</v>
      </c>
      <c r="H1934" t="s">
        <v>8530</v>
      </c>
      <c r="I1934" t="s">
        <v>8531</v>
      </c>
      <c r="J1934" t="s">
        <v>4682</v>
      </c>
      <c r="K1934" t="s">
        <v>72</v>
      </c>
      <c r="M1934" s="32">
        <f>IFERROR(IF($B1934="","",INDEX(所属情報!$E:$E,MATCH($A1934,所属情報!$A:$A,0))),"")</f>
        <v>490056</v>
      </c>
      <c r="N1934" s="175" t="str">
        <f t="shared" si="90"/>
        <v>青谷　悠平 (2)</v>
      </c>
      <c r="O1934" s="32" t="str">
        <f t="shared" si="91"/>
        <v>ｱｵﾀﾆ ﾕｳﾍｲ</v>
      </c>
      <c r="P1934" s="175" t="str">
        <f t="shared" si="92"/>
        <v>AOTANI Yuhei (04)</v>
      </c>
      <c r="Q1934" s="175" t="str">
        <f>IFERROR(IF($F1934="","",INDEX(リスト!$AL:$AL,MATCH($F1934,リスト!$AK:$AK,0))),"")</f>
        <v>29</v>
      </c>
      <c r="R1934" s="32" t="str">
        <f>IFERROR(IF($K1934="","",INDEX(リスト!$AO:$AO,MATCH($K1934,リスト!$AN:$AN,0))),"")</f>
        <v>JPN</v>
      </c>
      <c r="S1934" s="32" t="str">
        <f>IF($B1934="","",RIGHT($G1934*1000+100+COUNTIF($G$2:$G1934,$G1934),9))</f>
        <v>040116102</v>
      </c>
    </row>
    <row r="1935" spans="1:19" ht="18" customHeight="1" x14ac:dyDescent="0.55000000000000004">
      <c r="A1935" t="s">
        <v>887</v>
      </c>
      <c r="B1935">
        <v>1943</v>
      </c>
      <c r="C1935" t="s">
        <v>8532</v>
      </c>
      <c r="D1935" t="s">
        <v>8533</v>
      </c>
      <c r="E1935">
        <v>3</v>
      </c>
      <c r="F1935" t="s">
        <v>181</v>
      </c>
      <c r="G1935">
        <v>20020715</v>
      </c>
      <c r="H1935" t="s">
        <v>8534</v>
      </c>
      <c r="I1935" t="s">
        <v>1567</v>
      </c>
      <c r="J1935" t="s">
        <v>6345</v>
      </c>
      <c r="K1935" t="s">
        <v>72</v>
      </c>
      <c r="M1935" s="32">
        <f>IFERROR(IF($B1935="","",INDEX(所属情報!$E:$E,MATCH($A1935,所属情報!$A:$A,0))),"")</f>
        <v>490056</v>
      </c>
      <c r="N1935" s="175" t="str">
        <f t="shared" si="90"/>
        <v>上野　将大 (3)</v>
      </c>
      <c r="O1935" s="32" t="str">
        <f t="shared" si="91"/>
        <v>ｳｴﾉ ｼｮｳﾀﾞｲ</v>
      </c>
      <c r="P1935" s="175" t="str">
        <f t="shared" si="92"/>
        <v>UENO Shodai (02)</v>
      </c>
      <c r="Q1935" s="175" t="str">
        <f>IFERROR(IF($F1935="","",INDEX(リスト!$AL:$AL,MATCH($F1935,リスト!$AK:$AK,0))),"")</f>
        <v>29</v>
      </c>
      <c r="R1935" s="32" t="str">
        <f>IFERROR(IF($K1935="","",INDEX(リスト!$AO:$AO,MATCH($K1935,リスト!$AN:$AN,0))),"")</f>
        <v>JPN</v>
      </c>
      <c r="S1935" s="32" t="str">
        <f>IF($B1935="","",RIGHT($G1935*1000+100+COUNTIF($G$2:$G1935,$G1935),9))</f>
        <v>020715102</v>
      </c>
    </row>
    <row r="1936" spans="1:19" ht="18" customHeight="1" x14ac:dyDescent="0.55000000000000004">
      <c r="A1936" t="s">
        <v>887</v>
      </c>
      <c r="B1936">
        <v>1944</v>
      </c>
      <c r="C1936" t="s">
        <v>8535</v>
      </c>
      <c r="D1936" t="s">
        <v>8536</v>
      </c>
      <c r="E1936">
        <v>2</v>
      </c>
      <c r="F1936" t="s">
        <v>177</v>
      </c>
      <c r="G1936">
        <v>20030722</v>
      </c>
      <c r="H1936" t="s">
        <v>8537</v>
      </c>
      <c r="I1936" t="s">
        <v>5881</v>
      </c>
      <c r="J1936" t="s">
        <v>8441</v>
      </c>
      <c r="K1936" t="s">
        <v>72</v>
      </c>
      <c r="M1936" s="32">
        <f>IFERROR(IF($B1936="","",INDEX(所属情報!$E:$E,MATCH($A1936,所属情報!$A:$A,0))),"")</f>
        <v>490056</v>
      </c>
      <c r="N1936" s="175" t="str">
        <f t="shared" si="90"/>
        <v>寺本　翔 (2)</v>
      </c>
      <c r="O1936" s="32" t="str">
        <f t="shared" si="91"/>
        <v>ﾃﾗﾓﾄ ｶｹﾙ</v>
      </c>
      <c r="P1936" s="175" t="str">
        <f t="shared" si="92"/>
        <v>TERAMOTO Kakeru (03)</v>
      </c>
      <c r="Q1936" s="175" t="str">
        <f>IFERROR(IF($F1936="","",INDEX(リスト!$AL:$AL,MATCH($F1936,リスト!$AK:$AK,0))),"")</f>
        <v>28</v>
      </c>
      <c r="R1936" s="32" t="str">
        <f>IFERROR(IF($K1936="","",INDEX(リスト!$AO:$AO,MATCH($K1936,リスト!$AN:$AN,0))),"")</f>
        <v>JPN</v>
      </c>
      <c r="S1936" s="32" t="str">
        <f>IF($B1936="","",RIGHT($G1936*1000+100+COUNTIF($G$2:$G1936,$G1936),9))</f>
        <v>030722102</v>
      </c>
    </row>
    <row r="1937" spans="1:19" ht="18" customHeight="1" x14ac:dyDescent="0.55000000000000004">
      <c r="A1937" t="s">
        <v>887</v>
      </c>
      <c r="B1937">
        <v>1945</v>
      </c>
      <c r="C1937" t="s">
        <v>8538</v>
      </c>
      <c r="D1937" t="s">
        <v>8539</v>
      </c>
      <c r="E1937">
        <v>2</v>
      </c>
      <c r="F1937" t="s">
        <v>181</v>
      </c>
      <c r="G1937">
        <v>20030719</v>
      </c>
      <c r="H1937" t="s">
        <v>8540</v>
      </c>
      <c r="I1937" t="s">
        <v>8541</v>
      </c>
      <c r="J1937" t="s">
        <v>1687</v>
      </c>
      <c r="K1937" t="s">
        <v>72</v>
      </c>
      <c r="M1937" s="32">
        <f>IFERROR(IF($B1937="","",INDEX(所属情報!$E:$E,MATCH($A1937,所属情報!$A:$A,0))),"")</f>
        <v>490056</v>
      </c>
      <c r="N1937" s="175" t="str">
        <f t="shared" si="90"/>
        <v>永山　翔貴 (2)</v>
      </c>
      <c r="O1937" s="32" t="str">
        <f t="shared" si="91"/>
        <v>ﾅｶﾞﾔﾏ ｼｮｳｷ</v>
      </c>
      <c r="P1937" s="175" t="str">
        <f t="shared" si="92"/>
        <v>NAGAYAMA Shoki (03)</v>
      </c>
      <c r="Q1937" s="175" t="str">
        <f>IFERROR(IF($F1937="","",INDEX(リスト!$AL:$AL,MATCH($F1937,リスト!$AK:$AK,0))),"")</f>
        <v>29</v>
      </c>
      <c r="R1937" s="32" t="str">
        <f>IFERROR(IF($K1937="","",INDEX(リスト!$AO:$AO,MATCH($K1937,リスト!$AN:$AN,0))),"")</f>
        <v>JPN</v>
      </c>
      <c r="S1937" s="32" t="str">
        <f>IF($B1937="","",RIGHT($G1937*1000+100+COUNTIF($G$2:$G1937,$G1937),9))</f>
        <v>030719102</v>
      </c>
    </row>
    <row r="1938" spans="1:19" ht="18" customHeight="1" x14ac:dyDescent="0.55000000000000004">
      <c r="A1938" t="s">
        <v>887</v>
      </c>
      <c r="B1938">
        <v>1946</v>
      </c>
      <c r="C1938" t="s">
        <v>8542</v>
      </c>
      <c r="D1938" t="s">
        <v>8543</v>
      </c>
      <c r="E1938">
        <v>2</v>
      </c>
      <c r="F1938" t="s">
        <v>181</v>
      </c>
      <c r="G1938">
        <v>20030201</v>
      </c>
      <c r="H1938" t="s">
        <v>8544</v>
      </c>
      <c r="I1938" t="s">
        <v>5312</v>
      </c>
      <c r="J1938" t="s">
        <v>1756</v>
      </c>
      <c r="K1938" t="s">
        <v>72</v>
      </c>
      <c r="M1938" s="32">
        <f>IFERROR(IF($B1938="","",INDEX(所属情報!$E:$E,MATCH($A1938,所属情報!$A:$A,0))),"")</f>
        <v>490056</v>
      </c>
      <c r="N1938" s="175" t="str">
        <f t="shared" si="90"/>
        <v>水谷　友哉 (2)</v>
      </c>
      <c r="O1938" s="32" t="str">
        <f t="shared" si="91"/>
        <v>ﾐｽﾞﾀﾆ ﾄﾓﾔ</v>
      </c>
      <c r="P1938" s="175" t="str">
        <f t="shared" si="92"/>
        <v>MIZUTANI Tomoya (03)</v>
      </c>
      <c r="Q1938" s="175" t="str">
        <f>IFERROR(IF($F1938="","",INDEX(リスト!$AL:$AL,MATCH($F1938,リスト!$AK:$AK,0))),"")</f>
        <v>29</v>
      </c>
      <c r="R1938" s="32" t="str">
        <f>IFERROR(IF($K1938="","",INDEX(リスト!$AO:$AO,MATCH($K1938,リスト!$AN:$AN,0))),"")</f>
        <v>JPN</v>
      </c>
      <c r="S1938" s="32" t="str">
        <f>IF($B1938="","",RIGHT($G1938*1000+100+COUNTIF($G$2:$G1938,$G1938),9))</f>
        <v>030201102</v>
      </c>
    </row>
    <row r="1939" spans="1:19" ht="18" customHeight="1" x14ac:dyDescent="0.55000000000000004">
      <c r="A1939" t="s">
        <v>887</v>
      </c>
      <c r="B1939">
        <v>1947</v>
      </c>
      <c r="C1939" t="s">
        <v>8545</v>
      </c>
      <c r="D1939" t="s">
        <v>8546</v>
      </c>
      <c r="E1939">
        <v>3</v>
      </c>
      <c r="F1939" t="s">
        <v>181</v>
      </c>
      <c r="G1939">
        <v>20020617</v>
      </c>
      <c r="H1939" t="s">
        <v>8547</v>
      </c>
      <c r="I1939" t="s">
        <v>8548</v>
      </c>
      <c r="J1939" t="s">
        <v>2179</v>
      </c>
      <c r="K1939" t="s">
        <v>72</v>
      </c>
      <c r="M1939" s="32">
        <f>IFERROR(IF($B1939="","",INDEX(所属情報!$E:$E,MATCH($A1939,所属情報!$A:$A,0))),"")</f>
        <v>490056</v>
      </c>
      <c r="N1939" s="175" t="str">
        <f t="shared" si="90"/>
        <v>今北　佑馬 (3)</v>
      </c>
      <c r="O1939" s="32" t="str">
        <f t="shared" si="91"/>
        <v>ｲﾏｷﾀ ﾕｳﾏ</v>
      </c>
      <c r="P1939" s="175" t="str">
        <f t="shared" si="92"/>
        <v>IMAKITA Yuma (02)</v>
      </c>
      <c r="Q1939" s="175" t="str">
        <f>IFERROR(IF($F1939="","",INDEX(リスト!$AL:$AL,MATCH($F1939,リスト!$AK:$AK,0))),"")</f>
        <v>29</v>
      </c>
      <c r="R1939" s="32" t="str">
        <f>IFERROR(IF($K1939="","",INDEX(リスト!$AO:$AO,MATCH($K1939,リスト!$AN:$AN,0))),"")</f>
        <v>JPN</v>
      </c>
      <c r="S1939" s="32" t="str">
        <f>IF($B1939="","",RIGHT($G1939*1000+100+COUNTIF($G$2:$G1939,$G1939),9))</f>
        <v>020617101</v>
      </c>
    </row>
    <row r="1940" spans="1:19" ht="18" customHeight="1" x14ac:dyDescent="0.55000000000000004">
      <c r="A1940" t="s">
        <v>919</v>
      </c>
      <c r="B1940">
        <v>1948</v>
      </c>
      <c r="C1940" t="s">
        <v>8549</v>
      </c>
      <c r="D1940" t="s">
        <v>8550</v>
      </c>
      <c r="E1940">
        <v>3</v>
      </c>
      <c r="F1940" t="s">
        <v>181</v>
      </c>
      <c r="G1940">
        <v>20000208</v>
      </c>
      <c r="H1940" t="s">
        <v>8551</v>
      </c>
      <c r="I1940" t="s">
        <v>8552</v>
      </c>
      <c r="J1940" t="s">
        <v>3913</v>
      </c>
      <c r="K1940" t="s">
        <v>72</v>
      </c>
      <c r="M1940" s="32">
        <f>IFERROR(IF($B1940="","",INDEX(所属情報!$E:$E,MATCH($A1940,所属情報!$A:$A,0))),"")</f>
        <v>491023</v>
      </c>
      <c r="N1940" s="175" t="str">
        <f t="shared" si="90"/>
        <v>野本　大介 (3)</v>
      </c>
      <c r="O1940" s="32" t="str">
        <f t="shared" si="91"/>
        <v>ﾉﾓﾄ ﾀﾞｲｽｹ</v>
      </c>
      <c r="P1940" s="175" t="str">
        <f t="shared" si="92"/>
        <v>NOMOTO Daisuke (00)</v>
      </c>
      <c r="Q1940" s="175" t="str">
        <f>IFERROR(IF($F1940="","",INDEX(リスト!$AL:$AL,MATCH($F1940,リスト!$AK:$AK,0))),"")</f>
        <v>29</v>
      </c>
      <c r="R1940" s="32" t="str">
        <f>IFERROR(IF($K1940="","",INDEX(リスト!$AO:$AO,MATCH($K1940,リスト!$AN:$AN,0))),"")</f>
        <v>JPN</v>
      </c>
      <c r="S1940" s="32" t="str">
        <f>IF($B1940="","",RIGHT($G1940*1000+100+COUNTIF($G$2:$G1940,$G1940),9))</f>
        <v>000208101</v>
      </c>
    </row>
    <row r="1941" spans="1:19" ht="18" customHeight="1" x14ac:dyDescent="0.55000000000000004">
      <c r="A1941" t="s">
        <v>919</v>
      </c>
      <c r="B1941">
        <v>1949</v>
      </c>
      <c r="C1941" t="s">
        <v>8553</v>
      </c>
      <c r="D1941" t="s">
        <v>8554</v>
      </c>
      <c r="E1941">
        <v>5</v>
      </c>
      <c r="F1941" t="s">
        <v>181</v>
      </c>
      <c r="G1941">
        <v>19980930</v>
      </c>
      <c r="H1941" t="s">
        <v>8555</v>
      </c>
      <c r="I1941" t="s">
        <v>3799</v>
      </c>
      <c r="J1941" t="s">
        <v>3332</v>
      </c>
      <c r="K1941" t="s">
        <v>72</v>
      </c>
      <c r="M1941" s="32">
        <f>IFERROR(IF($B1941="","",INDEX(所属情報!$E:$E,MATCH($A1941,所属情報!$A:$A,0))),"")</f>
        <v>491023</v>
      </c>
      <c r="N1941" s="175" t="str">
        <f t="shared" si="90"/>
        <v>金澤　謙真 (5)</v>
      </c>
      <c r="O1941" s="32" t="str">
        <f t="shared" si="91"/>
        <v>ｶﾅｻﾞﾜ ｹﾝｼﾝ</v>
      </c>
      <c r="P1941" s="175" t="str">
        <f t="shared" si="92"/>
        <v>KANAZAWA Kenshin (98)</v>
      </c>
      <c r="Q1941" s="175" t="str">
        <f>IFERROR(IF($F1941="","",INDEX(リスト!$AL:$AL,MATCH($F1941,リスト!$AK:$AK,0))),"")</f>
        <v>29</v>
      </c>
      <c r="R1941" s="32" t="str">
        <f>IFERROR(IF($K1941="","",INDEX(リスト!$AO:$AO,MATCH($K1941,リスト!$AN:$AN,0))),"")</f>
        <v>JPN</v>
      </c>
      <c r="S1941" s="32" t="str">
        <f>IF($B1941="","",RIGHT($G1941*1000+100+COUNTIF($G$2:$G1941,$G1941),9))</f>
        <v>980930101</v>
      </c>
    </row>
    <row r="1942" spans="1:19" ht="18" customHeight="1" x14ac:dyDescent="0.55000000000000004">
      <c r="A1942" t="s">
        <v>919</v>
      </c>
      <c r="B1942">
        <v>1950</v>
      </c>
      <c r="C1942" t="s">
        <v>8556</v>
      </c>
      <c r="D1942" t="s">
        <v>8557</v>
      </c>
      <c r="E1942">
        <v>5</v>
      </c>
      <c r="F1942" t="s">
        <v>181</v>
      </c>
      <c r="G1942">
        <v>20010308</v>
      </c>
      <c r="H1942" t="s">
        <v>8558</v>
      </c>
      <c r="I1942" t="s">
        <v>6602</v>
      </c>
      <c r="J1942" t="s">
        <v>8559</v>
      </c>
      <c r="K1942" t="s">
        <v>72</v>
      </c>
      <c r="M1942" s="32">
        <f>IFERROR(IF($B1942="","",INDEX(所属情報!$E:$E,MATCH($A1942,所属情報!$A:$A,0))),"")</f>
        <v>491023</v>
      </c>
      <c r="N1942" s="175" t="str">
        <f t="shared" si="90"/>
        <v>廣瀨　幹 (5)</v>
      </c>
      <c r="O1942" s="32" t="str">
        <f t="shared" si="91"/>
        <v>ﾋﾛｾ ﾓﾄｷ</v>
      </c>
      <c r="P1942" s="175" t="str">
        <f t="shared" si="92"/>
        <v>HIROSE Motoki (01)</v>
      </c>
      <c r="Q1942" s="175" t="str">
        <f>IFERROR(IF($F1942="","",INDEX(リスト!$AL:$AL,MATCH($F1942,リスト!$AK:$AK,0))),"")</f>
        <v>29</v>
      </c>
      <c r="R1942" s="32" t="str">
        <f>IFERROR(IF($K1942="","",INDEX(リスト!$AO:$AO,MATCH($K1942,リスト!$AN:$AN,0))),"")</f>
        <v>JPN</v>
      </c>
      <c r="S1942" s="32" t="str">
        <f>IF($B1942="","",RIGHT($G1942*1000+100+COUNTIF($G$2:$G1942,$G1942),9))</f>
        <v>010308101</v>
      </c>
    </row>
    <row r="1943" spans="1:19" ht="18" customHeight="1" x14ac:dyDescent="0.55000000000000004">
      <c r="A1943" t="s">
        <v>919</v>
      </c>
      <c r="B1943">
        <v>1951</v>
      </c>
      <c r="C1943" t="s">
        <v>8560</v>
      </c>
      <c r="D1943" t="s">
        <v>8561</v>
      </c>
      <c r="E1943">
        <v>6</v>
      </c>
      <c r="F1943" t="s">
        <v>181</v>
      </c>
      <c r="G1943">
        <v>19981101</v>
      </c>
      <c r="H1943" t="s">
        <v>8562</v>
      </c>
      <c r="I1943" t="s">
        <v>4913</v>
      </c>
      <c r="J1943" t="s">
        <v>2169</v>
      </c>
      <c r="K1943" t="s">
        <v>72</v>
      </c>
      <c r="M1943" s="32">
        <f>IFERROR(IF($B1943="","",INDEX(所属情報!$E:$E,MATCH($A1943,所属情報!$A:$A,0))),"")</f>
        <v>491023</v>
      </c>
      <c r="N1943" s="175" t="str">
        <f t="shared" si="90"/>
        <v>小田　颯河 (6)</v>
      </c>
      <c r="O1943" s="32" t="str">
        <f t="shared" si="91"/>
        <v>ｵﾀﾞ ﾋｭｳｶﾞ</v>
      </c>
      <c r="P1943" s="175" t="str">
        <f t="shared" si="92"/>
        <v>ODA Hyuga (98)</v>
      </c>
      <c r="Q1943" s="175" t="str">
        <f>IFERROR(IF($F1943="","",INDEX(リスト!$AL:$AL,MATCH($F1943,リスト!$AK:$AK,0))),"")</f>
        <v>29</v>
      </c>
      <c r="R1943" s="32" t="str">
        <f>IFERROR(IF($K1943="","",INDEX(リスト!$AO:$AO,MATCH($K1943,リスト!$AN:$AN,0))),"")</f>
        <v>JPN</v>
      </c>
      <c r="S1943" s="32" t="str">
        <f>IF($B1943="","",RIGHT($G1943*1000+100+COUNTIF($G$2:$G1943,$G1943),9))</f>
        <v>981101101</v>
      </c>
    </row>
    <row r="1944" spans="1:19" ht="18" customHeight="1" x14ac:dyDescent="0.55000000000000004">
      <c r="A1944" t="s">
        <v>919</v>
      </c>
      <c r="B1944">
        <v>1952</v>
      </c>
      <c r="C1944" t="s">
        <v>8563</v>
      </c>
      <c r="D1944" t="s">
        <v>8564</v>
      </c>
      <c r="E1944">
        <v>6</v>
      </c>
      <c r="F1944" t="s">
        <v>181</v>
      </c>
      <c r="G1944">
        <v>19810818</v>
      </c>
      <c r="H1944" t="s">
        <v>8565</v>
      </c>
      <c r="I1944" t="s">
        <v>8566</v>
      </c>
      <c r="J1944" t="s">
        <v>8567</v>
      </c>
      <c r="K1944" t="s">
        <v>72</v>
      </c>
      <c r="M1944" s="32">
        <f>IFERROR(IF($B1944="","",INDEX(所属情報!$E:$E,MATCH($A1944,所属情報!$A:$A,0))),"")</f>
        <v>491023</v>
      </c>
      <c r="N1944" s="175" t="str">
        <f t="shared" si="90"/>
        <v>八坂　能郎 (6)</v>
      </c>
      <c r="O1944" s="32" t="str">
        <f t="shared" si="91"/>
        <v>ﾔｻｶ ﾖｼﾛｳ</v>
      </c>
      <c r="P1944" s="175" t="str">
        <f t="shared" si="92"/>
        <v>YASAKA Yoshiro (81)</v>
      </c>
      <c r="Q1944" s="175" t="str">
        <f>IFERROR(IF($F1944="","",INDEX(リスト!$AL:$AL,MATCH($F1944,リスト!$AK:$AK,0))),"")</f>
        <v>29</v>
      </c>
      <c r="R1944" s="32" t="str">
        <f>IFERROR(IF($K1944="","",INDEX(リスト!$AO:$AO,MATCH($K1944,リスト!$AN:$AN,0))),"")</f>
        <v>JPN</v>
      </c>
      <c r="S1944" s="32" t="str">
        <f>IF($B1944="","",RIGHT($G1944*1000+100+COUNTIF($G$2:$G1944,$G1944),9))</f>
        <v>810818101</v>
      </c>
    </row>
    <row r="1945" spans="1:19" ht="18" customHeight="1" x14ac:dyDescent="0.55000000000000004">
      <c r="A1945" t="s">
        <v>919</v>
      </c>
      <c r="B1945">
        <v>1953</v>
      </c>
      <c r="C1945" t="s">
        <v>8568</v>
      </c>
      <c r="D1945" t="s">
        <v>8569</v>
      </c>
      <c r="E1945">
        <v>4</v>
      </c>
      <c r="F1945" t="s">
        <v>181</v>
      </c>
      <c r="G1945">
        <v>20011016</v>
      </c>
      <c r="H1945" t="s">
        <v>8570</v>
      </c>
      <c r="I1945" t="s">
        <v>2103</v>
      </c>
      <c r="J1945" t="s">
        <v>1810</v>
      </c>
      <c r="K1945" t="s">
        <v>72</v>
      </c>
      <c r="M1945" s="32">
        <f>IFERROR(IF($B1945="","",INDEX(所属情報!$E:$E,MATCH($A1945,所属情報!$A:$A,0))),"")</f>
        <v>491023</v>
      </c>
      <c r="N1945" s="175" t="str">
        <f t="shared" si="90"/>
        <v>西川　祥多 (4)</v>
      </c>
      <c r="O1945" s="32" t="str">
        <f t="shared" si="91"/>
        <v>ﾆｼｶﾜ ｼｮｳﾀ</v>
      </c>
      <c r="P1945" s="175" t="str">
        <f t="shared" si="92"/>
        <v>NISHIKAWA Shota (01)</v>
      </c>
      <c r="Q1945" s="175" t="str">
        <f>IFERROR(IF($F1945="","",INDEX(リスト!$AL:$AL,MATCH($F1945,リスト!$AK:$AK,0))),"")</f>
        <v>29</v>
      </c>
      <c r="R1945" s="32" t="str">
        <f>IFERROR(IF($K1945="","",INDEX(リスト!$AO:$AO,MATCH($K1945,リスト!$AN:$AN,0))),"")</f>
        <v>JPN</v>
      </c>
      <c r="S1945" s="32" t="str">
        <f>IF($B1945="","",RIGHT($G1945*1000+100+COUNTIF($G$2:$G1945,$G1945),9))</f>
        <v>011016101</v>
      </c>
    </row>
    <row r="1946" spans="1:19" ht="18" customHeight="1" x14ac:dyDescent="0.55000000000000004">
      <c r="A1946" t="s">
        <v>919</v>
      </c>
      <c r="B1946">
        <v>1954</v>
      </c>
      <c r="C1946" t="s">
        <v>8571</v>
      </c>
      <c r="D1946" t="s">
        <v>3820</v>
      </c>
      <c r="E1946">
        <v>3</v>
      </c>
      <c r="F1946" t="s">
        <v>181</v>
      </c>
      <c r="G1946">
        <v>20010703</v>
      </c>
      <c r="H1946" t="s">
        <v>8572</v>
      </c>
      <c r="I1946" t="s">
        <v>1252</v>
      </c>
      <c r="J1946" t="s">
        <v>1499</v>
      </c>
      <c r="K1946" t="s">
        <v>72</v>
      </c>
      <c r="M1946" s="32">
        <f>IFERROR(IF($B1946="","",INDEX(所属情報!$E:$E,MATCH($A1946,所属情報!$A:$A,0))),"")</f>
        <v>491023</v>
      </c>
      <c r="N1946" s="175" t="str">
        <f t="shared" si="90"/>
        <v>齋藤　岳 (3)</v>
      </c>
      <c r="O1946" s="32" t="str">
        <f t="shared" si="91"/>
        <v>ｻｲﾄｳ ｶﾞｸ</v>
      </c>
      <c r="P1946" s="175" t="str">
        <f t="shared" si="92"/>
        <v>SAITO Gaku (01)</v>
      </c>
      <c r="Q1946" s="175" t="str">
        <f>IFERROR(IF($F1946="","",INDEX(リスト!$AL:$AL,MATCH($F1946,リスト!$AK:$AK,0))),"")</f>
        <v>29</v>
      </c>
      <c r="R1946" s="32" t="str">
        <f>IFERROR(IF($K1946="","",INDEX(リスト!$AO:$AO,MATCH($K1946,リスト!$AN:$AN,0))),"")</f>
        <v>JPN</v>
      </c>
      <c r="S1946" s="32" t="str">
        <f>IF($B1946="","",RIGHT($G1946*1000+100+COUNTIF($G$2:$G1946,$G1946),9))</f>
        <v>010703102</v>
      </c>
    </row>
    <row r="1947" spans="1:19" ht="18" customHeight="1" x14ac:dyDescent="0.55000000000000004">
      <c r="A1947" t="s">
        <v>919</v>
      </c>
      <c r="B1947">
        <v>1955</v>
      </c>
      <c r="C1947" t="s">
        <v>8573</v>
      </c>
      <c r="D1947" t="s">
        <v>8574</v>
      </c>
      <c r="E1947">
        <v>4</v>
      </c>
      <c r="F1947" t="s">
        <v>181</v>
      </c>
      <c r="G1947">
        <v>20010524</v>
      </c>
      <c r="H1947" t="s">
        <v>8575</v>
      </c>
      <c r="I1947" t="s">
        <v>3587</v>
      </c>
      <c r="J1947" t="s">
        <v>2424</v>
      </c>
      <c r="K1947" t="s">
        <v>72</v>
      </c>
      <c r="M1947" s="32">
        <f>IFERROR(IF($B1947="","",INDEX(所属情報!$E:$E,MATCH($A1947,所属情報!$A:$A,0))),"")</f>
        <v>491023</v>
      </c>
      <c r="N1947" s="175" t="str">
        <f t="shared" si="90"/>
        <v>朝井　啓斗 (4)</v>
      </c>
      <c r="O1947" s="32" t="str">
        <f t="shared" si="91"/>
        <v>ｱｻｲ ｹｲﾄ</v>
      </c>
      <c r="P1947" s="175" t="str">
        <f t="shared" si="92"/>
        <v>ASAI Keito (01)</v>
      </c>
      <c r="Q1947" s="175" t="str">
        <f>IFERROR(IF($F1947="","",INDEX(リスト!$AL:$AL,MATCH($F1947,リスト!$AK:$AK,0))),"")</f>
        <v>29</v>
      </c>
      <c r="R1947" s="32" t="str">
        <f>IFERROR(IF($K1947="","",INDEX(リスト!$AO:$AO,MATCH($K1947,リスト!$AN:$AN,0))),"")</f>
        <v>JPN</v>
      </c>
      <c r="S1947" s="32" t="str">
        <f>IF($B1947="","",RIGHT($G1947*1000+100+COUNTIF($G$2:$G1947,$G1947),9))</f>
        <v>010524102</v>
      </c>
    </row>
    <row r="1948" spans="1:19" ht="18" customHeight="1" x14ac:dyDescent="0.55000000000000004">
      <c r="A1948" t="s">
        <v>919</v>
      </c>
      <c r="B1948">
        <v>1956</v>
      </c>
      <c r="C1948" t="s">
        <v>8576</v>
      </c>
      <c r="D1948" t="s">
        <v>8577</v>
      </c>
      <c r="E1948">
        <v>3</v>
      </c>
      <c r="F1948" t="s">
        <v>181</v>
      </c>
      <c r="G1948">
        <v>20030321</v>
      </c>
      <c r="H1948" t="s">
        <v>8578</v>
      </c>
      <c r="I1948" t="s">
        <v>8579</v>
      </c>
      <c r="J1948" t="s">
        <v>8580</v>
      </c>
      <c r="K1948" t="s">
        <v>72</v>
      </c>
      <c r="M1948" s="32">
        <f>IFERROR(IF($B1948="","",INDEX(所属情報!$E:$E,MATCH($A1948,所属情報!$A:$A,0))),"")</f>
        <v>491023</v>
      </c>
      <c r="N1948" s="175" t="str">
        <f t="shared" si="90"/>
        <v>馬渕　健彰 (3)</v>
      </c>
      <c r="O1948" s="32" t="str">
        <f t="shared" si="91"/>
        <v>ﾏﾌﾞﾁ ｹﾝｼｮｳ</v>
      </c>
      <c r="P1948" s="175" t="str">
        <f t="shared" si="92"/>
        <v>MABUCHI Kensho (03)</v>
      </c>
      <c r="Q1948" s="175" t="str">
        <f>IFERROR(IF($F1948="","",INDEX(リスト!$AL:$AL,MATCH($F1948,リスト!$AK:$AK,0))),"")</f>
        <v>29</v>
      </c>
      <c r="R1948" s="32" t="str">
        <f>IFERROR(IF($K1948="","",INDEX(リスト!$AO:$AO,MATCH($K1948,リスト!$AN:$AN,0))),"")</f>
        <v>JPN</v>
      </c>
      <c r="S1948" s="32" t="str">
        <f>IF($B1948="","",RIGHT($G1948*1000+100+COUNTIF($G$2:$G1948,$G1948),9))</f>
        <v>030321101</v>
      </c>
    </row>
    <row r="1949" spans="1:19" ht="18" customHeight="1" x14ac:dyDescent="0.55000000000000004">
      <c r="A1949" t="s">
        <v>919</v>
      </c>
      <c r="B1949">
        <v>1957</v>
      </c>
      <c r="C1949" t="s">
        <v>8581</v>
      </c>
      <c r="D1949" t="s">
        <v>8582</v>
      </c>
      <c r="E1949">
        <v>4</v>
      </c>
      <c r="F1949" t="s">
        <v>181</v>
      </c>
      <c r="G1949">
        <v>20011030</v>
      </c>
      <c r="H1949" t="s">
        <v>8583</v>
      </c>
      <c r="I1949" t="s">
        <v>8584</v>
      </c>
      <c r="J1949" t="s">
        <v>8585</v>
      </c>
      <c r="K1949" t="s">
        <v>72</v>
      </c>
      <c r="M1949" s="32">
        <f>IFERROR(IF($B1949="","",INDEX(所属情報!$E:$E,MATCH($A1949,所属情報!$A:$A,0))),"")</f>
        <v>491023</v>
      </c>
      <c r="N1949" s="175" t="str">
        <f t="shared" si="90"/>
        <v>井口　一歩 (4)</v>
      </c>
      <c r="O1949" s="32" t="str">
        <f t="shared" si="91"/>
        <v>ｲﾉｸﾞﾁ ｲﾂﾎ</v>
      </c>
      <c r="P1949" s="175" t="str">
        <f t="shared" si="92"/>
        <v>INOGUCHI Itsuho (01)</v>
      </c>
      <c r="Q1949" s="175" t="str">
        <f>IFERROR(IF($F1949="","",INDEX(リスト!$AL:$AL,MATCH($F1949,リスト!$AK:$AK,0))),"")</f>
        <v>29</v>
      </c>
      <c r="R1949" s="32" t="str">
        <f>IFERROR(IF($K1949="","",INDEX(リスト!$AO:$AO,MATCH($K1949,リスト!$AN:$AN,0))),"")</f>
        <v>JPN</v>
      </c>
      <c r="S1949" s="32" t="str">
        <f>IF($B1949="","",RIGHT($G1949*1000+100+COUNTIF($G$2:$G1949,$G1949),9))</f>
        <v>011030103</v>
      </c>
    </row>
    <row r="1950" spans="1:19" ht="18" customHeight="1" x14ac:dyDescent="0.55000000000000004">
      <c r="A1950" t="s">
        <v>919</v>
      </c>
      <c r="B1950">
        <v>1958</v>
      </c>
      <c r="C1950" t="s">
        <v>8586</v>
      </c>
      <c r="D1950" t="s">
        <v>8587</v>
      </c>
      <c r="E1950">
        <v>3</v>
      </c>
      <c r="F1950" t="s">
        <v>181</v>
      </c>
      <c r="G1950">
        <v>20010611</v>
      </c>
      <c r="H1950" t="s">
        <v>8588</v>
      </c>
      <c r="I1950" t="s">
        <v>8589</v>
      </c>
      <c r="J1950" t="s">
        <v>3295</v>
      </c>
      <c r="K1950" t="s">
        <v>72</v>
      </c>
      <c r="M1950" s="32">
        <f>IFERROR(IF($B1950="","",INDEX(所属情報!$E:$E,MATCH($A1950,所属情報!$A:$A,0))),"")</f>
        <v>491023</v>
      </c>
      <c r="N1950" s="175" t="str">
        <f t="shared" si="90"/>
        <v>城谷　賢祐 (3)</v>
      </c>
      <c r="O1950" s="32" t="str">
        <f t="shared" si="91"/>
        <v>ｼﾛﾀﾆ ｹﾝｽｹ</v>
      </c>
      <c r="P1950" s="175" t="str">
        <f t="shared" si="92"/>
        <v>SHIROTANI Kensuke (01)</v>
      </c>
      <c r="Q1950" s="175" t="str">
        <f>IFERROR(IF($F1950="","",INDEX(リスト!$AL:$AL,MATCH($F1950,リスト!$AK:$AK,0))),"")</f>
        <v>29</v>
      </c>
      <c r="R1950" s="32" t="str">
        <f>IFERROR(IF($K1950="","",INDEX(リスト!$AO:$AO,MATCH($K1950,リスト!$AN:$AN,0))),"")</f>
        <v>JPN</v>
      </c>
      <c r="S1950" s="32" t="str">
        <f>IF($B1950="","",RIGHT($G1950*1000+100+COUNTIF($G$2:$G1950,$G1950),9))</f>
        <v>010611104</v>
      </c>
    </row>
    <row r="1951" spans="1:19" ht="18" customHeight="1" x14ac:dyDescent="0.55000000000000004">
      <c r="A1951" t="s">
        <v>1043</v>
      </c>
      <c r="B1951">
        <v>1959</v>
      </c>
      <c r="C1951" t="s">
        <v>8590</v>
      </c>
      <c r="D1951" t="s">
        <v>8591</v>
      </c>
      <c r="E1951">
        <v>4</v>
      </c>
      <c r="F1951" t="s">
        <v>173</v>
      </c>
      <c r="G1951">
        <v>20020106</v>
      </c>
      <c r="H1951" t="s">
        <v>8592</v>
      </c>
      <c r="I1951" t="s">
        <v>8593</v>
      </c>
      <c r="J1951" t="s">
        <v>2472</v>
      </c>
      <c r="K1951" t="s">
        <v>72</v>
      </c>
      <c r="M1951" s="32">
        <f>IFERROR(IF($B1951="","",INDEX(所属情報!$E:$E,MATCH($A1951,所属情報!$A:$A,0))),"")</f>
        <v>492228</v>
      </c>
      <c r="N1951" s="175" t="str">
        <f t="shared" si="90"/>
        <v>西野　歩 (4)</v>
      </c>
      <c r="O1951" s="32" t="str">
        <f t="shared" si="91"/>
        <v>ﾆｼﾉ ｱﾕﾑ</v>
      </c>
      <c r="P1951" s="175" t="str">
        <f t="shared" si="92"/>
        <v>NISHINO Ayumu (02)</v>
      </c>
      <c r="Q1951" s="175" t="str">
        <f>IFERROR(IF($F1951="","",INDEX(リスト!$AL:$AL,MATCH($F1951,リスト!$AK:$AK,0))),"")</f>
        <v>27</v>
      </c>
      <c r="R1951" s="32" t="str">
        <f>IFERROR(IF($K1951="","",INDEX(リスト!$AO:$AO,MATCH($K1951,リスト!$AN:$AN,0))),"")</f>
        <v>JPN</v>
      </c>
      <c r="S1951" s="32" t="str">
        <f>IF($B1951="","",RIGHT($G1951*1000+100+COUNTIF($G$2:$G1951,$G1951),9))</f>
        <v>020106101</v>
      </c>
    </row>
    <row r="1952" spans="1:19" ht="18" customHeight="1" x14ac:dyDescent="0.55000000000000004">
      <c r="A1952" t="s">
        <v>1043</v>
      </c>
      <c r="B1952">
        <v>1960</v>
      </c>
      <c r="C1952" t="s">
        <v>8594</v>
      </c>
      <c r="D1952" t="s">
        <v>8595</v>
      </c>
      <c r="E1952">
        <v>4</v>
      </c>
      <c r="F1952" t="s">
        <v>173</v>
      </c>
      <c r="G1952">
        <v>20010623</v>
      </c>
      <c r="H1952" t="s">
        <v>8596</v>
      </c>
      <c r="I1952" t="s">
        <v>8597</v>
      </c>
      <c r="J1952" t="s">
        <v>1737</v>
      </c>
      <c r="K1952" t="s">
        <v>72</v>
      </c>
      <c r="M1952" s="32">
        <f>IFERROR(IF($B1952="","",INDEX(所属情報!$E:$E,MATCH($A1952,所属情報!$A:$A,0))),"")</f>
        <v>492228</v>
      </c>
      <c r="N1952" s="175" t="str">
        <f t="shared" si="90"/>
        <v>新家　和馬 (4)</v>
      </c>
      <c r="O1952" s="32" t="str">
        <f t="shared" si="91"/>
        <v>ｼﾝｹ ｶｽﾞﾏ</v>
      </c>
      <c r="P1952" s="175" t="str">
        <f t="shared" si="92"/>
        <v>SHINKE Kazuma (01)</v>
      </c>
      <c r="Q1952" s="175" t="str">
        <f>IFERROR(IF($F1952="","",INDEX(リスト!$AL:$AL,MATCH($F1952,リスト!$AK:$AK,0))),"")</f>
        <v>27</v>
      </c>
      <c r="R1952" s="32" t="str">
        <f>IFERROR(IF($K1952="","",INDEX(リスト!$AO:$AO,MATCH($K1952,リスト!$AN:$AN,0))),"")</f>
        <v>JPN</v>
      </c>
      <c r="S1952" s="32" t="str">
        <f>IF($B1952="","",RIGHT($G1952*1000+100+COUNTIF($G$2:$G1952,$G1952),9))</f>
        <v>010623101</v>
      </c>
    </row>
    <row r="1953" spans="1:19" ht="18" customHeight="1" x14ac:dyDescent="0.55000000000000004">
      <c r="A1953" t="s">
        <v>1043</v>
      </c>
      <c r="B1953">
        <v>1961</v>
      </c>
      <c r="C1953" t="s">
        <v>8598</v>
      </c>
      <c r="D1953" t="s">
        <v>8599</v>
      </c>
      <c r="E1953">
        <v>4</v>
      </c>
      <c r="F1953" t="s">
        <v>173</v>
      </c>
      <c r="G1953">
        <v>20010430</v>
      </c>
      <c r="H1953" t="s">
        <v>8600</v>
      </c>
      <c r="I1953" t="s">
        <v>8601</v>
      </c>
      <c r="J1953" t="s">
        <v>1651</v>
      </c>
      <c r="K1953" t="s">
        <v>72</v>
      </c>
      <c r="M1953" s="32">
        <f>IFERROR(IF($B1953="","",INDEX(所属情報!$E:$E,MATCH($A1953,所属情報!$A:$A,0))),"")</f>
        <v>492228</v>
      </c>
      <c r="N1953" s="175" t="str">
        <f t="shared" si="90"/>
        <v>藤島　早登 (4)</v>
      </c>
      <c r="O1953" s="32" t="str">
        <f t="shared" si="91"/>
        <v>ﾌｼﾞｼﾏ ﾊﾔﾄ</v>
      </c>
      <c r="P1953" s="175" t="str">
        <f t="shared" si="92"/>
        <v>FUJISHIMA Hayato (01)</v>
      </c>
      <c r="Q1953" s="175" t="str">
        <f>IFERROR(IF($F1953="","",INDEX(リスト!$AL:$AL,MATCH($F1953,リスト!$AK:$AK,0))),"")</f>
        <v>27</v>
      </c>
      <c r="R1953" s="32" t="str">
        <f>IFERROR(IF($K1953="","",INDEX(リスト!$AO:$AO,MATCH($K1953,リスト!$AN:$AN,0))),"")</f>
        <v>JPN</v>
      </c>
      <c r="S1953" s="32" t="str">
        <f>IF($B1953="","",RIGHT($G1953*1000+100+COUNTIF($G$2:$G1953,$G1953),9))</f>
        <v>010430102</v>
      </c>
    </row>
    <row r="1954" spans="1:19" ht="18" customHeight="1" x14ac:dyDescent="0.55000000000000004">
      <c r="A1954" t="s">
        <v>1043</v>
      </c>
      <c r="B1954">
        <v>1962</v>
      </c>
      <c r="C1954" t="s">
        <v>8602</v>
      </c>
      <c r="D1954" t="s">
        <v>8603</v>
      </c>
      <c r="E1954">
        <v>3</v>
      </c>
      <c r="F1954" t="s">
        <v>185</v>
      </c>
      <c r="G1954">
        <v>20020930</v>
      </c>
      <c r="H1954" t="s">
        <v>8604</v>
      </c>
      <c r="I1954" t="s">
        <v>8605</v>
      </c>
      <c r="J1954" t="s">
        <v>5897</v>
      </c>
      <c r="K1954" t="s">
        <v>72</v>
      </c>
      <c r="M1954" s="32">
        <f>IFERROR(IF($B1954="","",INDEX(所属情報!$E:$E,MATCH($A1954,所属情報!$A:$A,0))),"")</f>
        <v>492228</v>
      </c>
      <c r="N1954" s="175" t="str">
        <f t="shared" si="90"/>
        <v>江川　秀磨 (3)</v>
      </c>
      <c r="O1954" s="32" t="str">
        <f t="shared" si="91"/>
        <v>ｴｶﾜ ｼｭｳﾏ</v>
      </c>
      <c r="P1954" s="175" t="str">
        <f t="shared" si="92"/>
        <v>EKAWA Shuma (02)</v>
      </c>
      <c r="Q1954" s="175" t="str">
        <f>IFERROR(IF($F1954="","",INDEX(リスト!$AL:$AL,MATCH($F1954,リスト!$AK:$AK,0))),"")</f>
        <v>30</v>
      </c>
      <c r="R1954" s="32" t="str">
        <f>IFERROR(IF($K1954="","",INDEX(リスト!$AO:$AO,MATCH($K1954,リスト!$AN:$AN,0))),"")</f>
        <v>JPN</v>
      </c>
      <c r="S1954" s="32" t="str">
        <f>IF($B1954="","",RIGHT($G1954*1000+100+COUNTIF($G$2:$G1954,$G1954),9))</f>
        <v>020930102</v>
      </c>
    </row>
    <row r="1955" spans="1:19" ht="18" customHeight="1" x14ac:dyDescent="0.55000000000000004">
      <c r="A1955" t="s">
        <v>1043</v>
      </c>
      <c r="B1955">
        <v>1963</v>
      </c>
      <c r="C1955" t="s">
        <v>8606</v>
      </c>
      <c r="D1955" t="s">
        <v>8607</v>
      </c>
      <c r="E1955">
        <v>3</v>
      </c>
      <c r="F1955" t="s">
        <v>173</v>
      </c>
      <c r="G1955">
        <v>20020621</v>
      </c>
      <c r="H1955" t="s">
        <v>8608</v>
      </c>
      <c r="I1955" t="s">
        <v>8609</v>
      </c>
      <c r="J1955" t="s">
        <v>8610</v>
      </c>
      <c r="K1955" t="s">
        <v>72</v>
      </c>
      <c r="M1955" s="32">
        <f>IFERROR(IF($B1955="","",INDEX(所属情報!$E:$E,MATCH($A1955,所属情報!$A:$A,0))),"")</f>
        <v>492228</v>
      </c>
      <c r="N1955" s="175" t="str">
        <f t="shared" si="90"/>
        <v>國貞　俊広 (3)</v>
      </c>
      <c r="O1955" s="32" t="str">
        <f t="shared" si="91"/>
        <v>ｸﾆｻﾀﾞ ﾄｼﾋﾛ</v>
      </c>
      <c r="P1955" s="175" t="str">
        <f t="shared" si="92"/>
        <v>KUNISADA Toshihiro (02)</v>
      </c>
      <c r="Q1955" s="175" t="str">
        <f>IFERROR(IF($F1955="","",INDEX(リスト!$AL:$AL,MATCH($F1955,リスト!$AK:$AK,0))),"")</f>
        <v>27</v>
      </c>
      <c r="R1955" s="32" t="str">
        <f>IFERROR(IF($K1955="","",INDEX(リスト!$AO:$AO,MATCH($K1955,リスト!$AN:$AN,0))),"")</f>
        <v>JPN</v>
      </c>
      <c r="S1955" s="32" t="str">
        <f>IF($B1955="","",RIGHT($G1955*1000+100+COUNTIF($G$2:$G1955,$G1955),9))</f>
        <v>020621104</v>
      </c>
    </row>
    <row r="1956" spans="1:19" ht="18" customHeight="1" x14ac:dyDescent="0.55000000000000004">
      <c r="A1956" t="s">
        <v>1043</v>
      </c>
      <c r="B1956">
        <v>1964</v>
      </c>
      <c r="C1956" t="s">
        <v>8611</v>
      </c>
      <c r="D1956" t="s">
        <v>8612</v>
      </c>
      <c r="E1956">
        <v>3</v>
      </c>
      <c r="F1956" t="s">
        <v>173</v>
      </c>
      <c r="G1956">
        <v>20020110</v>
      </c>
      <c r="H1956" t="s">
        <v>8613</v>
      </c>
      <c r="I1956" t="s">
        <v>8614</v>
      </c>
      <c r="J1956" t="s">
        <v>6993</v>
      </c>
      <c r="K1956" t="s">
        <v>72</v>
      </c>
      <c r="M1956" s="32">
        <f>IFERROR(IF($B1956="","",INDEX(所属情報!$E:$E,MATCH($A1956,所属情報!$A:$A,0))),"")</f>
        <v>492228</v>
      </c>
      <c r="N1956" s="175" t="str">
        <f t="shared" si="90"/>
        <v>丸谷　翔真 (3)</v>
      </c>
      <c r="O1956" s="32" t="str">
        <f t="shared" si="91"/>
        <v>ﾏﾙﾀﾆ ｼｮｳﾏ</v>
      </c>
      <c r="P1956" s="175" t="str">
        <f t="shared" si="92"/>
        <v>MARUTANI Shoma (02)</v>
      </c>
      <c r="Q1956" s="175" t="str">
        <f>IFERROR(IF($F1956="","",INDEX(リスト!$AL:$AL,MATCH($F1956,リスト!$AK:$AK,0))),"")</f>
        <v>27</v>
      </c>
      <c r="R1956" s="32" t="str">
        <f>IFERROR(IF($K1956="","",INDEX(リスト!$AO:$AO,MATCH($K1956,リスト!$AN:$AN,0))),"")</f>
        <v>JPN</v>
      </c>
      <c r="S1956" s="32" t="str">
        <f>IF($B1956="","",RIGHT($G1956*1000+100+COUNTIF($G$2:$G1956,$G1956),9))</f>
        <v>020110102</v>
      </c>
    </row>
    <row r="1957" spans="1:19" ht="18" customHeight="1" x14ac:dyDescent="0.55000000000000004">
      <c r="A1957" t="s">
        <v>1043</v>
      </c>
      <c r="B1957">
        <v>1965</v>
      </c>
      <c r="C1957" t="s">
        <v>8615</v>
      </c>
      <c r="D1957" t="s">
        <v>8616</v>
      </c>
      <c r="E1957">
        <v>2</v>
      </c>
      <c r="F1957" t="s">
        <v>173</v>
      </c>
      <c r="G1957">
        <v>20031015</v>
      </c>
      <c r="H1957" t="s">
        <v>8617</v>
      </c>
      <c r="I1957" t="s">
        <v>1177</v>
      </c>
      <c r="J1957" t="s">
        <v>5873</v>
      </c>
      <c r="K1957" t="s">
        <v>72</v>
      </c>
      <c r="M1957" s="32">
        <f>IFERROR(IF($B1957="","",INDEX(所属情報!$E:$E,MATCH($A1957,所属情報!$A:$A,0))),"")</f>
        <v>492228</v>
      </c>
      <c r="N1957" s="175" t="str">
        <f t="shared" si="90"/>
        <v>濱田　雅人 (2)</v>
      </c>
      <c r="O1957" s="32" t="str">
        <f t="shared" si="91"/>
        <v>ﾊﾏﾀﾞ ﾏｻﾄ</v>
      </c>
      <c r="P1957" s="175" t="str">
        <f t="shared" si="92"/>
        <v>HAMADA Masato (03)</v>
      </c>
      <c r="Q1957" s="175" t="str">
        <f>IFERROR(IF($F1957="","",INDEX(リスト!$AL:$AL,MATCH($F1957,リスト!$AK:$AK,0))),"")</f>
        <v>27</v>
      </c>
      <c r="R1957" s="32" t="str">
        <f>IFERROR(IF($K1957="","",INDEX(リスト!$AO:$AO,MATCH($K1957,リスト!$AN:$AN,0))),"")</f>
        <v>JPN</v>
      </c>
      <c r="S1957" s="32" t="str">
        <f>IF($B1957="","",RIGHT($G1957*1000+100+COUNTIF($G$2:$G1957,$G1957),9))</f>
        <v>031015104</v>
      </c>
    </row>
    <row r="1958" spans="1:19" ht="18" customHeight="1" x14ac:dyDescent="0.55000000000000004">
      <c r="A1958" t="s">
        <v>1043</v>
      </c>
      <c r="B1958">
        <v>1966</v>
      </c>
      <c r="C1958" t="s">
        <v>8618</v>
      </c>
      <c r="D1958" t="s">
        <v>8619</v>
      </c>
      <c r="E1958">
        <v>2</v>
      </c>
      <c r="F1958" t="s">
        <v>173</v>
      </c>
      <c r="G1958">
        <v>20031209</v>
      </c>
      <c r="H1958" t="s">
        <v>8620</v>
      </c>
      <c r="I1958" t="s">
        <v>4248</v>
      </c>
      <c r="J1958" t="s">
        <v>2500</v>
      </c>
      <c r="K1958" t="s">
        <v>72</v>
      </c>
      <c r="M1958" s="32">
        <f>IFERROR(IF($B1958="","",INDEX(所属情報!$E:$E,MATCH($A1958,所属情報!$A:$A,0))),"")</f>
        <v>492228</v>
      </c>
      <c r="N1958" s="175" t="str">
        <f t="shared" si="90"/>
        <v>平井　瑞希 (2)</v>
      </c>
      <c r="O1958" s="32" t="str">
        <f t="shared" si="91"/>
        <v>ﾋﾗｲ ﾐｽﾞｷ</v>
      </c>
      <c r="P1958" s="175" t="str">
        <f t="shared" si="92"/>
        <v>HIRAI Mizuki (03)</v>
      </c>
      <c r="Q1958" s="175" t="str">
        <f>IFERROR(IF($F1958="","",INDEX(リスト!$AL:$AL,MATCH($F1958,リスト!$AK:$AK,0))),"")</f>
        <v>27</v>
      </c>
      <c r="R1958" s="32" t="str">
        <f>IFERROR(IF($K1958="","",INDEX(リスト!$AO:$AO,MATCH($K1958,リスト!$AN:$AN,0))),"")</f>
        <v>JPN</v>
      </c>
      <c r="S1958" s="32" t="str">
        <f>IF($B1958="","",RIGHT($G1958*1000+100+COUNTIF($G$2:$G1958,$G1958),9))</f>
        <v>031209102</v>
      </c>
    </row>
    <row r="1959" spans="1:19" ht="18" customHeight="1" x14ac:dyDescent="0.55000000000000004">
      <c r="A1959" t="s">
        <v>1043</v>
      </c>
      <c r="B1959">
        <v>1967</v>
      </c>
      <c r="C1959" t="s">
        <v>8621</v>
      </c>
      <c r="D1959" t="s">
        <v>8622</v>
      </c>
      <c r="E1959">
        <v>2</v>
      </c>
      <c r="F1959" t="s">
        <v>173</v>
      </c>
      <c r="G1959">
        <v>20030827</v>
      </c>
      <c r="H1959" t="s">
        <v>8623</v>
      </c>
      <c r="I1959" t="s">
        <v>1543</v>
      </c>
      <c r="J1959" t="s">
        <v>1926</v>
      </c>
      <c r="K1959" t="s">
        <v>72</v>
      </c>
      <c r="M1959" s="32">
        <f>IFERROR(IF($B1959="","",INDEX(所属情報!$E:$E,MATCH($A1959,所属情報!$A:$A,0))),"")</f>
        <v>492228</v>
      </c>
      <c r="N1959" s="175" t="str">
        <f t="shared" si="90"/>
        <v>山元　悠也 (2)</v>
      </c>
      <c r="O1959" s="32" t="str">
        <f t="shared" si="91"/>
        <v>ﾔﾏﾓﾄ ﾕｳﾔ</v>
      </c>
      <c r="P1959" s="175" t="str">
        <f t="shared" si="92"/>
        <v>YAMAMOTO Yuya (03)</v>
      </c>
      <c r="Q1959" s="175" t="str">
        <f>IFERROR(IF($F1959="","",INDEX(リスト!$AL:$AL,MATCH($F1959,リスト!$AK:$AK,0))),"")</f>
        <v>27</v>
      </c>
      <c r="R1959" s="32" t="str">
        <f>IFERROR(IF($K1959="","",INDEX(リスト!$AO:$AO,MATCH($K1959,リスト!$AN:$AN,0))),"")</f>
        <v>JPN</v>
      </c>
      <c r="S1959" s="32" t="str">
        <f>IF($B1959="","",RIGHT($G1959*1000+100+COUNTIF($G$2:$G1959,$G1959),9))</f>
        <v>030827102</v>
      </c>
    </row>
    <row r="1960" spans="1:19" ht="18" customHeight="1" x14ac:dyDescent="0.55000000000000004">
      <c r="A1960" t="s">
        <v>1043</v>
      </c>
      <c r="B1960">
        <v>1968</v>
      </c>
      <c r="C1960" t="s">
        <v>8624</v>
      </c>
      <c r="D1960" t="s">
        <v>8625</v>
      </c>
      <c r="E1960">
        <v>2</v>
      </c>
      <c r="F1960" t="s">
        <v>173</v>
      </c>
      <c r="G1960">
        <v>20030730</v>
      </c>
      <c r="H1960" t="s">
        <v>8626</v>
      </c>
      <c r="I1960" t="s">
        <v>3893</v>
      </c>
      <c r="J1960" t="s">
        <v>1471</v>
      </c>
      <c r="K1960" t="s">
        <v>72</v>
      </c>
      <c r="M1960" s="32">
        <f>IFERROR(IF($B1960="","",INDEX(所属情報!$E:$E,MATCH($A1960,所属情報!$A:$A,0))),"")</f>
        <v>492228</v>
      </c>
      <c r="N1960" s="175" t="str">
        <f t="shared" si="90"/>
        <v>赤井　優斗 (2)</v>
      </c>
      <c r="O1960" s="32" t="str">
        <f t="shared" si="91"/>
        <v>ｱｶｲ ﾕｳﾄ</v>
      </c>
      <c r="P1960" s="175" t="str">
        <f t="shared" si="92"/>
        <v>AKAI Yuto (03)</v>
      </c>
      <c r="Q1960" s="175" t="str">
        <f>IFERROR(IF($F1960="","",INDEX(リスト!$AL:$AL,MATCH($F1960,リスト!$AK:$AK,0))),"")</f>
        <v>27</v>
      </c>
      <c r="R1960" s="32" t="str">
        <f>IFERROR(IF($K1960="","",INDEX(リスト!$AO:$AO,MATCH($K1960,リスト!$AN:$AN,0))),"")</f>
        <v>JPN</v>
      </c>
      <c r="S1960" s="32" t="str">
        <f>IF($B1960="","",RIGHT($G1960*1000+100+COUNTIF($G$2:$G1960,$G1960),9))</f>
        <v>030730103</v>
      </c>
    </row>
    <row r="1961" spans="1:19" ht="18" customHeight="1" x14ac:dyDescent="0.55000000000000004">
      <c r="A1961" t="s">
        <v>1043</v>
      </c>
      <c r="B1961">
        <v>1969</v>
      </c>
      <c r="C1961" t="s">
        <v>8627</v>
      </c>
      <c r="D1961" t="s">
        <v>8628</v>
      </c>
      <c r="E1961">
        <v>2</v>
      </c>
      <c r="F1961" t="s">
        <v>173</v>
      </c>
      <c r="G1961">
        <v>20030827</v>
      </c>
      <c r="H1961" t="s">
        <v>8629</v>
      </c>
      <c r="I1961" t="s">
        <v>1713</v>
      </c>
      <c r="J1961" t="s">
        <v>1926</v>
      </c>
      <c r="K1961" t="s">
        <v>72</v>
      </c>
      <c r="M1961" s="32">
        <f>IFERROR(IF($B1961="","",INDEX(所属情報!$E:$E,MATCH($A1961,所属情報!$A:$A,0))),"")</f>
        <v>492228</v>
      </c>
      <c r="N1961" s="175" t="str">
        <f t="shared" si="90"/>
        <v>中西　優弥 (2)</v>
      </c>
      <c r="O1961" s="32" t="str">
        <f t="shared" si="91"/>
        <v>ﾅｶﾆｼ ﾕｳﾔ</v>
      </c>
      <c r="P1961" s="175" t="str">
        <f t="shared" si="92"/>
        <v>NAKANISHI Yuya (03)</v>
      </c>
      <c r="Q1961" s="175" t="str">
        <f>IFERROR(IF($F1961="","",INDEX(リスト!$AL:$AL,MATCH($F1961,リスト!$AK:$AK,0))),"")</f>
        <v>27</v>
      </c>
      <c r="R1961" s="32" t="str">
        <f>IFERROR(IF($K1961="","",INDEX(リスト!$AO:$AO,MATCH($K1961,リスト!$AN:$AN,0))),"")</f>
        <v>JPN</v>
      </c>
      <c r="S1961" s="32" t="str">
        <f>IF($B1961="","",RIGHT($G1961*1000+100+COUNTIF($G$2:$G1961,$G1961),9))</f>
        <v>030827103</v>
      </c>
    </row>
    <row r="1962" spans="1:19" ht="18" customHeight="1" x14ac:dyDescent="0.55000000000000004">
      <c r="A1962" t="s">
        <v>1043</v>
      </c>
      <c r="B1962">
        <v>1970</v>
      </c>
      <c r="C1962" t="s">
        <v>8630</v>
      </c>
      <c r="D1962" t="s">
        <v>8631</v>
      </c>
      <c r="E1962">
        <v>2</v>
      </c>
      <c r="F1962" t="s">
        <v>173</v>
      </c>
      <c r="G1962">
        <v>20031219</v>
      </c>
      <c r="H1962" t="s">
        <v>8632</v>
      </c>
      <c r="I1962" t="s">
        <v>8633</v>
      </c>
      <c r="J1962" t="s">
        <v>2179</v>
      </c>
      <c r="K1962" t="s">
        <v>72</v>
      </c>
      <c r="M1962" s="32">
        <f>IFERROR(IF($B1962="","",INDEX(所属情報!$E:$E,MATCH($A1962,所属情報!$A:$A,0))),"")</f>
        <v>492228</v>
      </c>
      <c r="N1962" s="175" t="str">
        <f t="shared" si="90"/>
        <v>河部　祐真 (2)</v>
      </c>
      <c r="O1962" s="32" t="str">
        <f t="shared" si="91"/>
        <v>ｶﾜﾍﾞ ﾕｳﾏ</v>
      </c>
      <c r="P1962" s="175" t="str">
        <f t="shared" si="92"/>
        <v>KAWABE Yuma (03)</v>
      </c>
      <c r="Q1962" s="175" t="str">
        <f>IFERROR(IF($F1962="","",INDEX(リスト!$AL:$AL,MATCH($F1962,リスト!$AK:$AK,0))),"")</f>
        <v>27</v>
      </c>
      <c r="R1962" s="32" t="str">
        <f>IFERROR(IF($K1962="","",INDEX(リスト!$AO:$AO,MATCH($K1962,リスト!$AN:$AN,0))),"")</f>
        <v>JPN</v>
      </c>
      <c r="S1962" s="32" t="str">
        <f>IF($B1962="","",RIGHT($G1962*1000+100+COUNTIF($G$2:$G1962,$G1962),9))</f>
        <v>031219104</v>
      </c>
    </row>
    <row r="1963" spans="1:19" ht="18" customHeight="1" x14ac:dyDescent="0.55000000000000004">
      <c r="A1963" t="s">
        <v>1043</v>
      </c>
      <c r="B1963">
        <v>1971</v>
      </c>
      <c r="C1963" t="s">
        <v>8634</v>
      </c>
      <c r="D1963" t="s">
        <v>8635</v>
      </c>
      <c r="E1963">
        <v>2</v>
      </c>
      <c r="F1963" t="s">
        <v>173</v>
      </c>
      <c r="G1963">
        <v>20030828</v>
      </c>
      <c r="H1963" t="s">
        <v>8636</v>
      </c>
      <c r="I1963" t="s">
        <v>8637</v>
      </c>
      <c r="J1963" t="s">
        <v>1485</v>
      </c>
      <c r="K1963" t="s">
        <v>72</v>
      </c>
      <c r="M1963" s="32">
        <f>IFERROR(IF($B1963="","",INDEX(所属情報!$E:$E,MATCH($A1963,所属情報!$A:$A,0))),"")</f>
        <v>492228</v>
      </c>
      <c r="N1963" s="175" t="str">
        <f t="shared" si="90"/>
        <v>喜安　祐太 (2)</v>
      </c>
      <c r="O1963" s="32" t="str">
        <f t="shared" si="91"/>
        <v>ｷﾔｽ ﾕｳﾀ</v>
      </c>
      <c r="P1963" s="175" t="str">
        <f t="shared" si="92"/>
        <v>KIYASU Yuta (03)</v>
      </c>
      <c r="Q1963" s="175" t="str">
        <f>IFERROR(IF($F1963="","",INDEX(リスト!$AL:$AL,MATCH($F1963,リスト!$AK:$AK,0))),"")</f>
        <v>27</v>
      </c>
      <c r="R1963" s="32" t="str">
        <f>IFERROR(IF($K1963="","",INDEX(リスト!$AO:$AO,MATCH($K1963,リスト!$AN:$AN,0))),"")</f>
        <v>JPN</v>
      </c>
      <c r="S1963" s="32" t="str">
        <f>IF($B1963="","",RIGHT($G1963*1000+100+COUNTIF($G$2:$G1963,$G1963),9))</f>
        <v>030828103</v>
      </c>
    </row>
    <row r="1964" spans="1:19" ht="18" customHeight="1" x14ac:dyDescent="0.55000000000000004">
      <c r="A1964" t="s">
        <v>1143</v>
      </c>
      <c r="B1964">
        <v>1972</v>
      </c>
      <c r="C1964" t="s">
        <v>8638</v>
      </c>
      <c r="D1964" t="s">
        <v>8639</v>
      </c>
      <c r="E1964">
        <v>3</v>
      </c>
      <c r="F1964" t="s">
        <v>177</v>
      </c>
      <c r="G1964">
        <v>20020729</v>
      </c>
      <c r="H1964" t="s">
        <v>8640</v>
      </c>
      <c r="I1964" t="s">
        <v>8641</v>
      </c>
      <c r="J1964" t="s">
        <v>1322</v>
      </c>
      <c r="K1964" t="s">
        <v>72</v>
      </c>
      <c r="M1964" s="32">
        <f>IFERROR(IF($B1964="","",INDEX(所属情報!$E:$E,MATCH($A1964,所属情報!$A:$A,0))),"")</f>
        <v>492578</v>
      </c>
      <c r="N1964" s="175" t="str">
        <f t="shared" si="90"/>
        <v>藤　幸太郎 (3)</v>
      </c>
      <c r="O1964" s="32" t="str">
        <f t="shared" si="91"/>
        <v>ﾌｼﾞ ｺｳﾀﾛｳ</v>
      </c>
      <c r="P1964" s="175" t="str">
        <f t="shared" si="92"/>
        <v>FUJI Kotaro (02)</v>
      </c>
      <c r="Q1964" s="175" t="str">
        <f>IFERROR(IF($F1964="","",INDEX(リスト!$AL:$AL,MATCH($F1964,リスト!$AK:$AK,0))),"")</f>
        <v>28</v>
      </c>
      <c r="R1964" s="32" t="str">
        <f>IFERROR(IF($K1964="","",INDEX(リスト!$AO:$AO,MATCH($K1964,リスト!$AN:$AN,0))),"")</f>
        <v>JPN</v>
      </c>
      <c r="S1964" s="32" t="str">
        <f>IF($B1964="","",RIGHT($G1964*1000+100+COUNTIF($G$2:$G1964,$G1964),9))</f>
        <v>020729102</v>
      </c>
    </row>
    <row r="1965" spans="1:19" ht="18" customHeight="1" x14ac:dyDescent="0.55000000000000004">
      <c r="A1965" t="s">
        <v>1143</v>
      </c>
      <c r="B1965">
        <v>1973</v>
      </c>
      <c r="C1965" t="s">
        <v>8642</v>
      </c>
      <c r="D1965" t="s">
        <v>8643</v>
      </c>
      <c r="E1965">
        <v>2</v>
      </c>
      <c r="F1965" t="s">
        <v>173</v>
      </c>
      <c r="G1965">
        <v>20030506</v>
      </c>
      <c r="H1965" t="s">
        <v>8644</v>
      </c>
      <c r="I1965" t="s">
        <v>8645</v>
      </c>
      <c r="J1965" t="s">
        <v>2133</v>
      </c>
      <c r="K1965" t="s">
        <v>72</v>
      </c>
      <c r="M1965" s="32">
        <f>IFERROR(IF($B1965="","",INDEX(所属情報!$E:$E,MATCH($A1965,所属情報!$A:$A,0))),"")</f>
        <v>492578</v>
      </c>
      <c r="N1965" s="175" t="str">
        <f t="shared" si="90"/>
        <v>宮城　刀麻 (2)</v>
      </c>
      <c r="O1965" s="32" t="str">
        <f t="shared" si="91"/>
        <v>ﾐﾔｷﾞ ﾄｳﾏ</v>
      </c>
      <c r="P1965" s="175" t="str">
        <f t="shared" si="92"/>
        <v>MIYAGI Toma (03)</v>
      </c>
      <c r="Q1965" s="175" t="str">
        <f>IFERROR(IF($F1965="","",INDEX(リスト!$AL:$AL,MATCH($F1965,リスト!$AK:$AK,0))),"")</f>
        <v>27</v>
      </c>
      <c r="R1965" s="32" t="str">
        <f>IFERROR(IF($K1965="","",INDEX(リスト!$AO:$AO,MATCH($K1965,リスト!$AN:$AN,0))),"")</f>
        <v>JPN</v>
      </c>
      <c r="S1965" s="32" t="str">
        <f>IF($B1965="","",RIGHT($G1965*1000+100+COUNTIF($G$2:$G1965,$G1965),9))</f>
        <v>030506102</v>
      </c>
    </row>
    <row r="1966" spans="1:19" ht="18" customHeight="1" x14ac:dyDescent="0.55000000000000004">
      <c r="A1966" t="s">
        <v>1143</v>
      </c>
      <c r="B1966">
        <v>1974</v>
      </c>
      <c r="C1966" t="s">
        <v>8646</v>
      </c>
      <c r="D1966" t="s">
        <v>8647</v>
      </c>
      <c r="E1966">
        <v>4</v>
      </c>
      <c r="F1966" t="s">
        <v>177</v>
      </c>
      <c r="G1966">
        <v>20000717</v>
      </c>
      <c r="H1966" t="s">
        <v>8648</v>
      </c>
      <c r="I1966" t="s">
        <v>1700</v>
      </c>
      <c r="J1966" t="s">
        <v>8649</v>
      </c>
      <c r="K1966" t="s">
        <v>72</v>
      </c>
      <c r="M1966" s="32">
        <f>IFERROR(IF($B1966="","",INDEX(所属情報!$E:$E,MATCH($A1966,所属情報!$A:$A,0))),"")</f>
        <v>492578</v>
      </c>
      <c r="N1966" s="175" t="str">
        <f t="shared" si="90"/>
        <v>小野　陽之 (4)</v>
      </c>
      <c r="O1966" s="32" t="str">
        <f t="shared" si="91"/>
        <v>ｵﾉ ﾊﾙﾕｷ</v>
      </c>
      <c r="P1966" s="175" t="str">
        <f t="shared" si="92"/>
        <v>ONO Haruyuki (00)</v>
      </c>
      <c r="Q1966" s="175" t="str">
        <f>IFERROR(IF($F1966="","",INDEX(リスト!$AL:$AL,MATCH($F1966,リスト!$AK:$AK,0))),"")</f>
        <v>28</v>
      </c>
      <c r="R1966" s="32" t="str">
        <f>IFERROR(IF($K1966="","",INDEX(リスト!$AO:$AO,MATCH($K1966,リスト!$AN:$AN,0))),"")</f>
        <v>JPN</v>
      </c>
      <c r="S1966" s="32" t="str">
        <f>IF($B1966="","",RIGHT($G1966*1000+100+COUNTIF($G$2:$G1966,$G1966),9))</f>
        <v>000717101</v>
      </c>
    </row>
    <row r="1967" spans="1:19" ht="18" customHeight="1" x14ac:dyDescent="0.55000000000000004">
      <c r="A1967" t="s">
        <v>1143</v>
      </c>
      <c r="B1967">
        <v>1975</v>
      </c>
      <c r="C1967" t="s">
        <v>8650</v>
      </c>
      <c r="D1967" t="s">
        <v>8651</v>
      </c>
      <c r="E1967">
        <v>2</v>
      </c>
      <c r="F1967" t="s">
        <v>173</v>
      </c>
      <c r="G1967">
        <v>20030810</v>
      </c>
      <c r="H1967" t="s">
        <v>8652</v>
      </c>
      <c r="I1967" t="s">
        <v>1276</v>
      </c>
      <c r="J1967" t="s">
        <v>1661</v>
      </c>
      <c r="K1967" t="s">
        <v>72</v>
      </c>
      <c r="M1967" s="32">
        <f>IFERROR(IF($B1967="","",INDEX(所属情報!$E:$E,MATCH($A1967,所属情報!$A:$A,0))),"")</f>
        <v>492578</v>
      </c>
      <c r="N1967" s="175" t="str">
        <f t="shared" si="90"/>
        <v>岡本　海渡 (2)</v>
      </c>
      <c r="O1967" s="32" t="str">
        <f t="shared" si="91"/>
        <v>ｵｶﾓﾄ ｶｲﾄ</v>
      </c>
      <c r="P1967" s="175" t="str">
        <f t="shared" si="92"/>
        <v>OKAMOTO Kaito (03)</v>
      </c>
      <c r="Q1967" s="175" t="str">
        <f>IFERROR(IF($F1967="","",INDEX(リスト!$AL:$AL,MATCH($F1967,リスト!$AK:$AK,0))),"")</f>
        <v>27</v>
      </c>
      <c r="R1967" s="32" t="str">
        <f>IFERROR(IF($K1967="","",INDEX(リスト!$AO:$AO,MATCH($K1967,リスト!$AN:$AN,0))),"")</f>
        <v>JPN</v>
      </c>
      <c r="S1967" s="32" t="str">
        <f>IF($B1967="","",RIGHT($G1967*1000+100+COUNTIF($G$2:$G1967,$G1967),9))</f>
        <v>030810101</v>
      </c>
    </row>
    <row r="1968" spans="1:19" ht="18" customHeight="1" x14ac:dyDescent="0.55000000000000004">
      <c r="A1968" t="s">
        <v>859</v>
      </c>
      <c r="B1968">
        <v>1976</v>
      </c>
      <c r="C1968" t="s">
        <v>8653</v>
      </c>
      <c r="D1968" t="s">
        <v>8654</v>
      </c>
      <c r="E1968">
        <v>3</v>
      </c>
      <c r="F1968" t="s">
        <v>165</v>
      </c>
      <c r="G1968">
        <v>20010503</v>
      </c>
      <c r="H1968" t="s">
        <v>8655</v>
      </c>
      <c r="I1968" t="s">
        <v>2038</v>
      </c>
      <c r="J1968" t="s">
        <v>2976</v>
      </c>
      <c r="K1968" t="s">
        <v>72</v>
      </c>
      <c r="M1968" s="32">
        <f>IFERROR(IF($B1968="","",INDEX(所属情報!$E:$E,MATCH($A1968,所属情報!$A:$A,0))),"")</f>
        <v>490047</v>
      </c>
      <c r="N1968" s="175" t="str">
        <f t="shared" si="90"/>
        <v>足立　琢 (3)</v>
      </c>
      <c r="O1968" s="32" t="str">
        <f t="shared" si="91"/>
        <v>ｱﾀﾞﾁ ﾀｸ</v>
      </c>
      <c r="P1968" s="175" t="str">
        <f t="shared" si="92"/>
        <v>ADACHI Taku (01)</v>
      </c>
      <c r="Q1968" s="175" t="str">
        <f>IFERROR(IF($F1968="","",INDEX(リスト!$AL:$AL,MATCH($F1968,リスト!$AK:$AK,0))),"")</f>
        <v>25</v>
      </c>
      <c r="R1968" s="32" t="str">
        <f>IFERROR(IF($K1968="","",INDEX(リスト!$AO:$AO,MATCH($K1968,リスト!$AN:$AN,0))),"")</f>
        <v>JPN</v>
      </c>
      <c r="S1968" s="32" t="str">
        <f>IF($B1968="","",RIGHT($G1968*1000+100+COUNTIF($G$2:$G1968,$G1968),9))</f>
        <v>010503103</v>
      </c>
    </row>
    <row r="1969" spans="1:19" ht="18" customHeight="1" x14ac:dyDescent="0.55000000000000004">
      <c r="A1969" t="s">
        <v>859</v>
      </c>
      <c r="B1969">
        <v>1977</v>
      </c>
      <c r="C1969" t="s">
        <v>8656</v>
      </c>
      <c r="D1969" t="s">
        <v>8657</v>
      </c>
      <c r="E1969">
        <v>3</v>
      </c>
      <c r="F1969" t="s">
        <v>165</v>
      </c>
      <c r="G1969">
        <v>20010412</v>
      </c>
      <c r="H1969" t="s">
        <v>8658</v>
      </c>
      <c r="I1969" t="s">
        <v>4522</v>
      </c>
      <c r="J1969" t="s">
        <v>1485</v>
      </c>
      <c r="K1969" t="s">
        <v>72</v>
      </c>
      <c r="M1969" s="32">
        <f>IFERROR(IF($B1969="","",INDEX(所属情報!$E:$E,MATCH($A1969,所属情報!$A:$A,0))),"")</f>
        <v>490047</v>
      </c>
      <c r="N1969" s="175" t="str">
        <f t="shared" si="90"/>
        <v>黒川　雄太 (3)</v>
      </c>
      <c r="O1969" s="32" t="str">
        <f t="shared" si="91"/>
        <v>ｸﾛｶﾜ ﾕｳﾀ</v>
      </c>
      <c r="P1969" s="175" t="str">
        <f t="shared" si="92"/>
        <v>KUROKAWA Yuta (01)</v>
      </c>
      <c r="Q1969" s="175" t="str">
        <f>IFERROR(IF($F1969="","",INDEX(リスト!$AL:$AL,MATCH($F1969,リスト!$AK:$AK,0))),"")</f>
        <v>25</v>
      </c>
      <c r="R1969" s="32" t="str">
        <f>IFERROR(IF($K1969="","",INDEX(リスト!$AO:$AO,MATCH($K1969,リスト!$AN:$AN,0))),"")</f>
        <v>JPN</v>
      </c>
      <c r="S1969" s="32" t="str">
        <f>IF($B1969="","",RIGHT($G1969*1000+100+COUNTIF($G$2:$G1969,$G1969),9))</f>
        <v>010412103</v>
      </c>
    </row>
    <row r="1970" spans="1:19" ht="18" customHeight="1" x14ac:dyDescent="0.55000000000000004">
      <c r="A1970" t="s">
        <v>859</v>
      </c>
      <c r="B1970">
        <v>1978</v>
      </c>
      <c r="C1970" t="s">
        <v>8659</v>
      </c>
      <c r="D1970" t="s">
        <v>8660</v>
      </c>
      <c r="E1970">
        <v>3</v>
      </c>
      <c r="F1970" t="s">
        <v>165</v>
      </c>
      <c r="G1970">
        <v>20020325</v>
      </c>
      <c r="H1970" t="s">
        <v>8661</v>
      </c>
      <c r="I1970" t="s">
        <v>2269</v>
      </c>
      <c r="J1970" t="s">
        <v>2300</v>
      </c>
      <c r="K1970" t="s">
        <v>72</v>
      </c>
      <c r="M1970" s="32">
        <f>IFERROR(IF($B1970="","",INDEX(所属情報!$E:$E,MATCH($A1970,所属情報!$A:$A,0))),"")</f>
        <v>490047</v>
      </c>
      <c r="N1970" s="175" t="str">
        <f t="shared" si="90"/>
        <v>坂本　尊 (3)</v>
      </c>
      <c r="O1970" s="32" t="str">
        <f t="shared" si="91"/>
        <v>ｻｶﾓﾄ ﾀｹﾙ</v>
      </c>
      <c r="P1970" s="175" t="str">
        <f t="shared" si="92"/>
        <v>SAKAMOTO Takeru (02)</v>
      </c>
      <c r="Q1970" s="175" t="str">
        <f>IFERROR(IF($F1970="","",INDEX(リスト!$AL:$AL,MATCH($F1970,リスト!$AK:$AK,0))),"")</f>
        <v>25</v>
      </c>
      <c r="R1970" s="32" t="str">
        <f>IFERROR(IF($K1970="","",INDEX(リスト!$AO:$AO,MATCH($K1970,リスト!$AN:$AN,0))),"")</f>
        <v>JPN</v>
      </c>
      <c r="S1970" s="32" t="str">
        <f>IF($B1970="","",RIGHT($G1970*1000+100+COUNTIF($G$2:$G1970,$G1970),9))</f>
        <v>020325103</v>
      </c>
    </row>
    <row r="1971" spans="1:19" ht="18" customHeight="1" x14ac:dyDescent="0.55000000000000004">
      <c r="A1971" t="s">
        <v>859</v>
      </c>
      <c r="B1971">
        <v>1979</v>
      </c>
      <c r="C1971" t="s">
        <v>8662</v>
      </c>
      <c r="D1971" t="s">
        <v>8663</v>
      </c>
      <c r="E1971">
        <v>3</v>
      </c>
      <c r="F1971" t="s">
        <v>165</v>
      </c>
      <c r="G1971">
        <v>20021008</v>
      </c>
      <c r="H1971" t="s">
        <v>8664</v>
      </c>
      <c r="I1971" t="s">
        <v>8665</v>
      </c>
      <c r="J1971" t="s">
        <v>2080</v>
      </c>
      <c r="K1971" t="s">
        <v>72</v>
      </c>
      <c r="M1971" s="32">
        <f>IFERROR(IF($B1971="","",INDEX(所属情報!$E:$E,MATCH($A1971,所属情報!$A:$A,0))),"")</f>
        <v>490047</v>
      </c>
      <c r="N1971" s="175" t="str">
        <f t="shared" si="90"/>
        <v>橋田　大輝 (3)</v>
      </c>
      <c r="O1971" s="32" t="str">
        <f t="shared" si="91"/>
        <v>ﾊｼﾀﾞ ﾀﾞｲｷ</v>
      </c>
      <c r="P1971" s="175" t="str">
        <f t="shared" si="92"/>
        <v>HASHIDA Daiki (02)</v>
      </c>
      <c r="Q1971" s="175" t="str">
        <f>IFERROR(IF($F1971="","",INDEX(リスト!$AL:$AL,MATCH($F1971,リスト!$AK:$AK,0))),"")</f>
        <v>25</v>
      </c>
      <c r="R1971" s="32" t="str">
        <f>IFERROR(IF($K1971="","",INDEX(リスト!$AO:$AO,MATCH($K1971,リスト!$AN:$AN,0))),"")</f>
        <v>JPN</v>
      </c>
      <c r="S1971" s="32" t="str">
        <f>IF($B1971="","",RIGHT($G1971*1000+100+COUNTIF($G$2:$G1971,$G1971),9))</f>
        <v>021008103</v>
      </c>
    </row>
    <row r="1972" spans="1:19" ht="18" customHeight="1" x14ac:dyDescent="0.55000000000000004">
      <c r="A1972" t="s">
        <v>859</v>
      </c>
      <c r="B1972">
        <v>1980</v>
      </c>
      <c r="C1972" t="s">
        <v>8666</v>
      </c>
      <c r="D1972" t="s">
        <v>8667</v>
      </c>
      <c r="E1972">
        <v>3</v>
      </c>
      <c r="F1972" t="s">
        <v>165</v>
      </c>
      <c r="G1972">
        <v>20030218</v>
      </c>
      <c r="H1972" t="s">
        <v>8668</v>
      </c>
      <c r="I1972" t="s">
        <v>8669</v>
      </c>
      <c r="J1972" t="s">
        <v>3094</v>
      </c>
      <c r="K1972" t="s">
        <v>72</v>
      </c>
      <c r="M1972" s="32">
        <f>IFERROR(IF($B1972="","",INDEX(所属情報!$E:$E,MATCH($A1972,所属情報!$A:$A,0))),"")</f>
        <v>490047</v>
      </c>
      <c r="N1972" s="175" t="str">
        <f t="shared" si="90"/>
        <v>中出　蓮 (3)</v>
      </c>
      <c r="O1972" s="32" t="str">
        <f t="shared" si="91"/>
        <v>ﾅｶﾃﾞ ﾚﾝ</v>
      </c>
      <c r="P1972" s="175" t="str">
        <f t="shared" si="92"/>
        <v>NAKADE Ren (03)</v>
      </c>
      <c r="Q1972" s="175" t="str">
        <f>IFERROR(IF($F1972="","",INDEX(リスト!$AL:$AL,MATCH($F1972,リスト!$AK:$AK,0))),"")</f>
        <v>25</v>
      </c>
      <c r="R1972" s="32" t="str">
        <f>IFERROR(IF($K1972="","",INDEX(リスト!$AO:$AO,MATCH($K1972,リスト!$AN:$AN,0))),"")</f>
        <v>JPN</v>
      </c>
      <c r="S1972" s="32" t="str">
        <f>IF($B1972="","",RIGHT($G1972*1000+100+COUNTIF($G$2:$G1972,$G1972),9))</f>
        <v>030218101</v>
      </c>
    </row>
    <row r="1973" spans="1:19" ht="18" customHeight="1" x14ac:dyDescent="0.55000000000000004">
      <c r="A1973" t="s">
        <v>859</v>
      </c>
      <c r="B1973">
        <v>1981</v>
      </c>
      <c r="C1973" t="s">
        <v>8670</v>
      </c>
      <c r="D1973" t="s">
        <v>8671</v>
      </c>
      <c r="E1973">
        <v>3</v>
      </c>
      <c r="F1973" t="s">
        <v>165</v>
      </c>
      <c r="G1973">
        <v>20020618</v>
      </c>
      <c r="H1973" t="s">
        <v>8672</v>
      </c>
      <c r="I1973" t="s">
        <v>2375</v>
      </c>
      <c r="J1973" t="s">
        <v>1376</v>
      </c>
      <c r="K1973" t="s">
        <v>72</v>
      </c>
      <c r="M1973" s="32">
        <f>IFERROR(IF($B1973="","",INDEX(所属情報!$E:$E,MATCH($A1973,所属情報!$A:$A,0))),"")</f>
        <v>490047</v>
      </c>
      <c r="N1973" s="175" t="str">
        <f t="shared" si="90"/>
        <v>谷口　真貴 (3)</v>
      </c>
      <c r="O1973" s="32" t="str">
        <f t="shared" si="91"/>
        <v>ﾀﾆｸﾞﾁ ﾏｻｷ</v>
      </c>
      <c r="P1973" s="175" t="str">
        <f t="shared" si="92"/>
        <v>TANIGUCHI Masaki (02)</v>
      </c>
      <c r="Q1973" s="175" t="str">
        <f>IFERROR(IF($F1973="","",INDEX(リスト!$AL:$AL,MATCH($F1973,リスト!$AK:$AK,0))),"")</f>
        <v>25</v>
      </c>
      <c r="R1973" s="32" t="str">
        <f>IFERROR(IF($K1973="","",INDEX(リスト!$AO:$AO,MATCH($K1973,リスト!$AN:$AN,0))),"")</f>
        <v>JPN</v>
      </c>
      <c r="S1973" s="32" t="str">
        <f>IF($B1973="","",RIGHT($G1973*1000+100+COUNTIF($G$2:$G1973,$G1973),9))</f>
        <v>020618104</v>
      </c>
    </row>
    <row r="1974" spans="1:19" ht="18" customHeight="1" x14ac:dyDescent="0.55000000000000004">
      <c r="A1974" t="s">
        <v>859</v>
      </c>
      <c r="B1974">
        <v>1982</v>
      </c>
      <c r="C1974" t="s">
        <v>8673</v>
      </c>
      <c r="D1974" t="s">
        <v>8674</v>
      </c>
      <c r="E1974" t="s">
        <v>1635</v>
      </c>
      <c r="F1974" t="s">
        <v>165</v>
      </c>
      <c r="G1974">
        <v>20010308</v>
      </c>
      <c r="H1974" t="s">
        <v>8675</v>
      </c>
      <c r="I1974" t="s">
        <v>2070</v>
      </c>
      <c r="J1974" t="s">
        <v>1810</v>
      </c>
      <c r="K1974" t="s">
        <v>72</v>
      </c>
      <c r="M1974" s="32">
        <f>IFERROR(IF($B1974="","",INDEX(所属情報!$E:$E,MATCH($A1974,所属情報!$A:$A,0))),"")</f>
        <v>490047</v>
      </c>
      <c r="N1974" s="175" t="str">
        <f t="shared" si="90"/>
        <v>吉原　翔大 (M1)</v>
      </c>
      <c r="O1974" s="32" t="str">
        <f t="shared" si="91"/>
        <v>ﾖｼﾊﾗ ｼｮｳﾀ</v>
      </c>
      <c r="P1974" s="175" t="str">
        <f t="shared" si="92"/>
        <v>YOSHIHARA Shota (01)</v>
      </c>
      <c r="Q1974" s="175" t="str">
        <f>IFERROR(IF($F1974="","",INDEX(リスト!$AL:$AL,MATCH($F1974,リスト!$AK:$AK,0))),"")</f>
        <v>25</v>
      </c>
      <c r="R1974" s="32" t="str">
        <f>IFERROR(IF($K1974="","",INDEX(リスト!$AO:$AO,MATCH($K1974,リスト!$AN:$AN,0))),"")</f>
        <v>JPN</v>
      </c>
      <c r="S1974" s="32" t="str">
        <f>IF($B1974="","",RIGHT($G1974*1000+100+COUNTIF($G$2:$G1974,$G1974),9))</f>
        <v>010308102</v>
      </c>
    </row>
    <row r="1975" spans="1:19" ht="18" customHeight="1" x14ac:dyDescent="0.55000000000000004">
      <c r="A1975" t="s">
        <v>859</v>
      </c>
      <c r="B1975">
        <v>1983</v>
      </c>
      <c r="C1975" t="s">
        <v>8676</v>
      </c>
      <c r="D1975" t="s">
        <v>8677</v>
      </c>
      <c r="E1975">
        <v>3</v>
      </c>
      <c r="F1975" t="s">
        <v>165</v>
      </c>
      <c r="G1975">
        <v>20030219</v>
      </c>
      <c r="H1975" t="s">
        <v>8678</v>
      </c>
      <c r="I1975" t="s">
        <v>8679</v>
      </c>
      <c r="J1975" t="s">
        <v>3457</v>
      </c>
      <c r="K1975" t="s">
        <v>72</v>
      </c>
      <c r="M1975" s="32">
        <f>IFERROR(IF($B1975="","",INDEX(所属情報!$E:$E,MATCH($A1975,所属情報!$A:$A,0))),"")</f>
        <v>490047</v>
      </c>
      <c r="N1975" s="175" t="str">
        <f t="shared" si="90"/>
        <v>大井　渉 (3)</v>
      </c>
      <c r="O1975" s="32" t="str">
        <f t="shared" si="91"/>
        <v>ｵｵｲ ﾜﾀﾙ</v>
      </c>
      <c r="P1975" s="175" t="str">
        <f t="shared" si="92"/>
        <v>OI Wataru (03)</v>
      </c>
      <c r="Q1975" s="175" t="str">
        <f>IFERROR(IF($F1975="","",INDEX(リスト!$AL:$AL,MATCH($F1975,リスト!$AK:$AK,0))),"")</f>
        <v>25</v>
      </c>
      <c r="R1975" s="32" t="str">
        <f>IFERROR(IF($K1975="","",INDEX(リスト!$AO:$AO,MATCH($K1975,リスト!$AN:$AN,0))),"")</f>
        <v>JPN</v>
      </c>
      <c r="S1975" s="32" t="str">
        <f>IF($B1975="","",RIGHT($G1975*1000+100+COUNTIF($G$2:$G1975,$G1975),9))</f>
        <v>030219102</v>
      </c>
    </row>
    <row r="1976" spans="1:19" ht="18" customHeight="1" x14ac:dyDescent="0.55000000000000004">
      <c r="A1976" t="s">
        <v>859</v>
      </c>
      <c r="B1976">
        <v>1984</v>
      </c>
      <c r="C1976" t="s">
        <v>8680</v>
      </c>
      <c r="D1976" t="s">
        <v>8681</v>
      </c>
      <c r="E1976">
        <v>2</v>
      </c>
      <c r="F1976" t="s">
        <v>165</v>
      </c>
      <c r="G1976">
        <v>20030509</v>
      </c>
      <c r="H1976" t="s">
        <v>8682</v>
      </c>
      <c r="I1976" t="s">
        <v>8683</v>
      </c>
      <c r="J1976" t="s">
        <v>8684</v>
      </c>
      <c r="K1976" t="s">
        <v>72</v>
      </c>
      <c r="M1976" s="32">
        <f>IFERROR(IF($B1976="","",INDEX(所属情報!$E:$E,MATCH($A1976,所属情報!$A:$A,0))),"")</f>
        <v>490047</v>
      </c>
      <c r="N1976" s="175" t="str">
        <f t="shared" si="90"/>
        <v>幸田　稔也 (2)</v>
      </c>
      <c r="O1976" s="32" t="str">
        <f t="shared" si="91"/>
        <v>ｺｳﾀﾞ ﾄｼﾔ</v>
      </c>
      <c r="P1976" s="175" t="str">
        <f t="shared" si="92"/>
        <v>KODA Toshiya (03)</v>
      </c>
      <c r="Q1976" s="175" t="str">
        <f>IFERROR(IF($F1976="","",INDEX(リスト!$AL:$AL,MATCH($F1976,リスト!$AK:$AK,0))),"")</f>
        <v>25</v>
      </c>
      <c r="R1976" s="32" t="str">
        <f>IFERROR(IF($K1976="","",INDEX(リスト!$AO:$AO,MATCH($K1976,リスト!$AN:$AN,0))),"")</f>
        <v>JPN</v>
      </c>
      <c r="S1976" s="32" t="str">
        <f>IF($B1976="","",RIGHT($G1976*1000+100+COUNTIF($G$2:$G1976,$G1976),9))</f>
        <v>030509104</v>
      </c>
    </row>
    <row r="1977" spans="1:19" ht="18" customHeight="1" x14ac:dyDescent="0.55000000000000004">
      <c r="A1977" t="s">
        <v>859</v>
      </c>
      <c r="B1977">
        <v>1985</v>
      </c>
      <c r="C1977" t="s">
        <v>8685</v>
      </c>
      <c r="D1977" t="s">
        <v>8686</v>
      </c>
      <c r="E1977">
        <v>2</v>
      </c>
      <c r="F1977" t="s">
        <v>165</v>
      </c>
      <c r="G1977">
        <v>20040117</v>
      </c>
      <c r="H1977" t="s">
        <v>8687</v>
      </c>
      <c r="I1977" t="s">
        <v>8688</v>
      </c>
      <c r="J1977" t="s">
        <v>1853</v>
      </c>
      <c r="K1977" t="s">
        <v>72</v>
      </c>
      <c r="M1977" s="32">
        <f>IFERROR(IF($B1977="","",INDEX(所属情報!$E:$E,MATCH($A1977,所属情報!$A:$A,0))),"")</f>
        <v>490047</v>
      </c>
      <c r="N1977" s="175" t="str">
        <f t="shared" si="90"/>
        <v>出雲　滉己 (2)</v>
      </c>
      <c r="O1977" s="32" t="str">
        <f t="shared" si="91"/>
        <v>ｲｽﾞﾓ ｺｳｷ</v>
      </c>
      <c r="P1977" s="175" t="str">
        <f t="shared" si="92"/>
        <v>IZUMO Koki (04)</v>
      </c>
      <c r="Q1977" s="175" t="str">
        <f>IFERROR(IF($F1977="","",INDEX(リスト!$AL:$AL,MATCH($F1977,リスト!$AK:$AK,0))),"")</f>
        <v>25</v>
      </c>
      <c r="R1977" s="32" t="str">
        <f>IFERROR(IF($K1977="","",INDEX(リスト!$AO:$AO,MATCH($K1977,リスト!$AN:$AN,0))),"")</f>
        <v>JPN</v>
      </c>
      <c r="S1977" s="32" t="str">
        <f>IF($B1977="","",RIGHT($G1977*1000+100+COUNTIF($G$2:$G1977,$G1977),9))</f>
        <v>040117103</v>
      </c>
    </row>
    <row r="1978" spans="1:19" ht="18" customHeight="1" x14ac:dyDescent="0.55000000000000004">
      <c r="A1978" t="s">
        <v>859</v>
      </c>
      <c r="B1978">
        <v>1986</v>
      </c>
      <c r="C1978" t="s">
        <v>8689</v>
      </c>
      <c r="D1978" t="s">
        <v>8690</v>
      </c>
      <c r="E1978">
        <v>2</v>
      </c>
      <c r="F1978" t="s">
        <v>165</v>
      </c>
      <c r="G1978">
        <v>20030818</v>
      </c>
      <c r="H1978" t="s">
        <v>8691</v>
      </c>
      <c r="I1978" t="s">
        <v>8692</v>
      </c>
      <c r="J1978" t="s">
        <v>2123</v>
      </c>
      <c r="K1978" t="s">
        <v>72</v>
      </c>
      <c r="M1978" s="32">
        <f>IFERROR(IF($B1978="","",INDEX(所属情報!$E:$E,MATCH($A1978,所属情報!$A:$A,0))),"")</f>
        <v>490047</v>
      </c>
      <c r="N1978" s="175" t="str">
        <f t="shared" si="90"/>
        <v>小室　一生 (2)</v>
      </c>
      <c r="O1978" s="32" t="str">
        <f t="shared" si="91"/>
        <v>ｺﾑﾛ ｲｯｾｲ</v>
      </c>
      <c r="P1978" s="175" t="str">
        <f t="shared" si="92"/>
        <v>KOMURO Issei (03)</v>
      </c>
      <c r="Q1978" s="175" t="str">
        <f>IFERROR(IF($F1978="","",INDEX(リスト!$AL:$AL,MATCH($F1978,リスト!$AK:$AK,0))),"")</f>
        <v>25</v>
      </c>
      <c r="R1978" s="32" t="str">
        <f>IFERROR(IF($K1978="","",INDEX(リスト!$AO:$AO,MATCH($K1978,リスト!$AN:$AN,0))),"")</f>
        <v>JPN</v>
      </c>
      <c r="S1978" s="32" t="str">
        <f>IF($B1978="","",RIGHT($G1978*1000+100+COUNTIF($G$2:$G1978,$G1978),9))</f>
        <v>030818104</v>
      </c>
    </row>
    <row r="1979" spans="1:19" ht="18" customHeight="1" x14ac:dyDescent="0.55000000000000004">
      <c r="A1979" t="s">
        <v>859</v>
      </c>
      <c r="B1979">
        <v>1987</v>
      </c>
      <c r="C1979" t="s">
        <v>8693</v>
      </c>
      <c r="D1979" t="s">
        <v>8694</v>
      </c>
      <c r="E1979">
        <v>2</v>
      </c>
      <c r="F1979" t="s">
        <v>165</v>
      </c>
      <c r="G1979">
        <v>20031021</v>
      </c>
      <c r="H1979" t="s">
        <v>8695</v>
      </c>
      <c r="I1979" t="s">
        <v>1433</v>
      </c>
      <c r="J1979" t="s">
        <v>1471</v>
      </c>
      <c r="K1979" t="s">
        <v>72</v>
      </c>
      <c r="M1979" s="32">
        <f>IFERROR(IF($B1979="","",INDEX(所属情報!$E:$E,MATCH($A1979,所属情報!$A:$A,0))),"")</f>
        <v>490047</v>
      </c>
      <c r="N1979" s="175" t="str">
        <f t="shared" si="90"/>
        <v>西村　悠和 (2)</v>
      </c>
      <c r="O1979" s="32" t="str">
        <f t="shared" si="91"/>
        <v>ﾆｼﾑﾗ ﾕｳﾄ</v>
      </c>
      <c r="P1979" s="175" t="str">
        <f t="shared" si="92"/>
        <v>NISHIMURA Yuto (03)</v>
      </c>
      <c r="Q1979" s="175" t="str">
        <f>IFERROR(IF($F1979="","",INDEX(リスト!$AL:$AL,MATCH($F1979,リスト!$AK:$AK,0))),"")</f>
        <v>25</v>
      </c>
      <c r="R1979" s="32" t="str">
        <f>IFERROR(IF($K1979="","",INDEX(リスト!$AO:$AO,MATCH($K1979,リスト!$AN:$AN,0))),"")</f>
        <v>JPN</v>
      </c>
      <c r="S1979" s="32" t="str">
        <f>IF($B1979="","",RIGHT($G1979*1000+100+COUNTIF($G$2:$G1979,$G1979),9))</f>
        <v>031021103</v>
      </c>
    </row>
    <row r="1980" spans="1:19" ht="18" customHeight="1" x14ac:dyDescent="0.55000000000000004">
      <c r="A1980" t="s">
        <v>859</v>
      </c>
      <c r="B1980">
        <v>1988</v>
      </c>
      <c r="C1980" t="s">
        <v>8696</v>
      </c>
      <c r="D1980" t="s">
        <v>8697</v>
      </c>
      <c r="E1980">
        <v>2</v>
      </c>
      <c r="F1980" t="s">
        <v>165</v>
      </c>
      <c r="G1980">
        <v>20030618</v>
      </c>
      <c r="H1980" t="s">
        <v>8698</v>
      </c>
      <c r="I1980" t="s">
        <v>4348</v>
      </c>
      <c r="J1980" t="s">
        <v>8049</v>
      </c>
      <c r="K1980" t="s">
        <v>72</v>
      </c>
      <c r="M1980" s="32">
        <f>IFERROR(IF($B1980="","",INDEX(所属情報!$E:$E,MATCH($A1980,所属情報!$A:$A,0))),"")</f>
        <v>490047</v>
      </c>
      <c r="N1980" s="175" t="str">
        <f t="shared" si="90"/>
        <v>大久保　慧輝 (2)</v>
      </c>
      <c r="O1980" s="32" t="str">
        <f t="shared" si="91"/>
        <v>ｵｵｸﾎﾞ ｻﾄｷ</v>
      </c>
      <c r="P1980" s="175" t="str">
        <f t="shared" si="92"/>
        <v>OKUBO Satoki (03)</v>
      </c>
      <c r="Q1980" s="175" t="str">
        <f>IFERROR(IF($F1980="","",INDEX(リスト!$AL:$AL,MATCH($F1980,リスト!$AK:$AK,0))),"")</f>
        <v>25</v>
      </c>
      <c r="R1980" s="32" t="str">
        <f>IFERROR(IF($K1980="","",INDEX(リスト!$AO:$AO,MATCH($K1980,リスト!$AN:$AN,0))),"")</f>
        <v>JPN</v>
      </c>
      <c r="S1980" s="32" t="str">
        <f>IF($B1980="","",RIGHT($G1980*1000+100+COUNTIF($G$2:$G1980,$G1980),9))</f>
        <v>030618106</v>
      </c>
    </row>
    <row r="1981" spans="1:19" ht="18" customHeight="1" x14ac:dyDescent="0.55000000000000004">
      <c r="A1981" t="s">
        <v>859</v>
      </c>
      <c r="B1981">
        <v>1989</v>
      </c>
      <c r="C1981" t="s">
        <v>8699</v>
      </c>
      <c r="D1981" t="s">
        <v>8700</v>
      </c>
      <c r="E1981">
        <v>2</v>
      </c>
      <c r="F1981" t="s">
        <v>165</v>
      </c>
      <c r="G1981">
        <v>20040226</v>
      </c>
      <c r="H1981" t="s">
        <v>8701</v>
      </c>
      <c r="I1981" t="s">
        <v>8702</v>
      </c>
      <c r="J1981" t="s">
        <v>1576</v>
      </c>
      <c r="K1981" t="s">
        <v>72</v>
      </c>
      <c r="M1981" s="32">
        <f>IFERROR(IF($B1981="","",INDEX(所属情報!$E:$E,MATCH($A1981,所属情報!$A:$A,0))),"")</f>
        <v>490047</v>
      </c>
      <c r="N1981" s="175" t="str">
        <f t="shared" si="90"/>
        <v>矢守　遼平 (2)</v>
      </c>
      <c r="O1981" s="32" t="str">
        <f t="shared" si="91"/>
        <v>ﾔﾓﾘ ﾘｮｳﾍｲ</v>
      </c>
      <c r="P1981" s="175" t="str">
        <f t="shared" si="92"/>
        <v>YAMORI Ryohei (04)</v>
      </c>
      <c r="Q1981" s="175" t="str">
        <f>IFERROR(IF($F1981="","",INDEX(リスト!$AL:$AL,MATCH($F1981,リスト!$AK:$AK,0))),"")</f>
        <v>25</v>
      </c>
      <c r="R1981" s="32" t="str">
        <f>IFERROR(IF($K1981="","",INDEX(リスト!$AO:$AO,MATCH($K1981,リスト!$AN:$AN,0))),"")</f>
        <v>JPN</v>
      </c>
      <c r="S1981" s="32" t="str">
        <f>IF($B1981="","",RIGHT($G1981*1000+100+COUNTIF($G$2:$G1981,$G1981),9))</f>
        <v>040226103</v>
      </c>
    </row>
    <row r="1982" spans="1:19" ht="18" customHeight="1" x14ac:dyDescent="0.55000000000000004">
      <c r="A1982" t="s">
        <v>859</v>
      </c>
      <c r="B1982">
        <v>1990</v>
      </c>
      <c r="C1982" t="s">
        <v>8703</v>
      </c>
      <c r="D1982" t="s">
        <v>8704</v>
      </c>
      <c r="E1982">
        <v>2</v>
      </c>
      <c r="F1982" t="s">
        <v>165</v>
      </c>
      <c r="G1982">
        <v>20030410</v>
      </c>
      <c r="H1982" t="s">
        <v>8705</v>
      </c>
      <c r="I1982" t="s">
        <v>4138</v>
      </c>
      <c r="J1982" t="s">
        <v>1503</v>
      </c>
      <c r="K1982" t="s">
        <v>72</v>
      </c>
      <c r="M1982" s="32">
        <f>IFERROR(IF($B1982="","",INDEX(所属情報!$E:$E,MATCH($A1982,所属情報!$A:$A,0))),"")</f>
        <v>490047</v>
      </c>
      <c r="N1982" s="175" t="str">
        <f t="shared" si="90"/>
        <v>野田　礼人 (2)</v>
      </c>
      <c r="O1982" s="32" t="str">
        <f t="shared" si="91"/>
        <v>ﾉﾀﾞ ｱﾔﾄ</v>
      </c>
      <c r="P1982" s="175" t="str">
        <f t="shared" si="92"/>
        <v>NODA Ayato (03)</v>
      </c>
      <c r="Q1982" s="175" t="str">
        <f>IFERROR(IF($F1982="","",INDEX(リスト!$AL:$AL,MATCH($F1982,リスト!$AK:$AK,0))),"")</f>
        <v>25</v>
      </c>
      <c r="R1982" s="32" t="str">
        <f>IFERROR(IF($K1982="","",INDEX(リスト!$AO:$AO,MATCH($K1982,リスト!$AN:$AN,0))),"")</f>
        <v>JPN</v>
      </c>
      <c r="S1982" s="32" t="str">
        <f>IF($B1982="","",RIGHT($G1982*1000+100+COUNTIF($G$2:$G1982,$G1982),9))</f>
        <v>030410105</v>
      </c>
    </row>
    <row r="1983" spans="1:19" ht="18" customHeight="1" x14ac:dyDescent="0.55000000000000004">
      <c r="A1983" t="s">
        <v>859</v>
      </c>
      <c r="B1983">
        <v>1991</v>
      </c>
      <c r="C1983" t="s">
        <v>8706</v>
      </c>
      <c r="D1983" t="s">
        <v>8707</v>
      </c>
      <c r="E1983">
        <v>2</v>
      </c>
      <c r="F1983" t="s">
        <v>165</v>
      </c>
      <c r="G1983">
        <v>20030708</v>
      </c>
      <c r="H1983" t="s">
        <v>8708</v>
      </c>
      <c r="I1983" t="s">
        <v>4144</v>
      </c>
      <c r="J1983" t="s">
        <v>3875</v>
      </c>
      <c r="K1983" t="s">
        <v>72</v>
      </c>
      <c r="M1983" s="32">
        <f>IFERROR(IF($B1983="","",INDEX(所属情報!$E:$E,MATCH($A1983,所属情報!$A:$A,0))),"")</f>
        <v>490047</v>
      </c>
      <c r="N1983" s="175" t="str">
        <f t="shared" si="90"/>
        <v>小西　陽太 (2)</v>
      </c>
      <c r="O1983" s="32" t="str">
        <f t="shared" si="91"/>
        <v>ｺﾆｼ ﾖｳﾀ</v>
      </c>
      <c r="P1983" s="175" t="str">
        <f t="shared" si="92"/>
        <v>KONISHI Yota (03)</v>
      </c>
      <c r="Q1983" s="175" t="str">
        <f>IFERROR(IF($F1983="","",INDEX(リスト!$AL:$AL,MATCH($F1983,リスト!$AK:$AK,0))),"")</f>
        <v>25</v>
      </c>
      <c r="R1983" s="32" t="str">
        <f>IFERROR(IF($K1983="","",INDEX(リスト!$AO:$AO,MATCH($K1983,リスト!$AN:$AN,0))),"")</f>
        <v>JPN</v>
      </c>
      <c r="S1983" s="32" t="str">
        <f>IF($B1983="","",RIGHT($G1983*1000+100+COUNTIF($G$2:$G1983,$G1983),9))</f>
        <v>030708105</v>
      </c>
    </row>
    <row r="1984" spans="1:19" ht="18" customHeight="1" x14ac:dyDescent="0.55000000000000004">
      <c r="A1984" t="s">
        <v>859</v>
      </c>
      <c r="B1984">
        <v>1992</v>
      </c>
      <c r="C1984" t="s">
        <v>8709</v>
      </c>
      <c r="D1984" t="s">
        <v>8710</v>
      </c>
      <c r="E1984">
        <v>2</v>
      </c>
      <c r="F1984" t="s">
        <v>165</v>
      </c>
      <c r="G1984">
        <v>20031218</v>
      </c>
      <c r="H1984" t="s">
        <v>8711</v>
      </c>
      <c r="I1984" t="s">
        <v>8712</v>
      </c>
      <c r="J1984" t="s">
        <v>1217</v>
      </c>
      <c r="K1984" t="s">
        <v>72</v>
      </c>
      <c r="M1984" s="32">
        <f>IFERROR(IF($B1984="","",INDEX(所属情報!$E:$E,MATCH($A1984,所属情報!$A:$A,0))),"")</f>
        <v>490047</v>
      </c>
      <c r="N1984" s="175" t="str">
        <f t="shared" si="90"/>
        <v>竹下　浩平 (2)</v>
      </c>
      <c r="O1984" s="32" t="str">
        <f t="shared" si="91"/>
        <v>ﾀｹｼﾀ ｺｳﾍｲ</v>
      </c>
      <c r="P1984" s="175" t="str">
        <f t="shared" si="92"/>
        <v>TAKESHITA Kohei (03)</v>
      </c>
      <c r="Q1984" s="175" t="str">
        <f>IFERROR(IF($F1984="","",INDEX(リスト!$AL:$AL,MATCH($F1984,リスト!$AK:$AK,0))),"")</f>
        <v>25</v>
      </c>
      <c r="R1984" s="32" t="str">
        <f>IFERROR(IF($K1984="","",INDEX(リスト!$AO:$AO,MATCH($K1984,リスト!$AN:$AN,0))),"")</f>
        <v>JPN</v>
      </c>
      <c r="S1984" s="32" t="str">
        <f>IF($B1984="","",RIGHT($G1984*1000+100+COUNTIF($G$2:$G1984,$G1984),9))</f>
        <v>031218102</v>
      </c>
    </row>
    <row r="1985" spans="1:19" ht="18" customHeight="1" x14ac:dyDescent="0.55000000000000004">
      <c r="A1985" t="s">
        <v>859</v>
      </c>
      <c r="B1985">
        <v>1993</v>
      </c>
      <c r="C1985" t="s">
        <v>8713</v>
      </c>
      <c r="D1985" t="s">
        <v>8714</v>
      </c>
      <c r="E1985">
        <v>2</v>
      </c>
      <c r="F1985" t="s">
        <v>165</v>
      </c>
      <c r="G1985">
        <v>20030403</v>
      </c>
      <c r="H1985" t="s">
        <v>8715</v>
      </c>
      <c r="I1985" t="s">
        <v>5511</v>
      </c>
      <c r="J1985" t="s">
        <v>1926</v>
      </c>
      <c r="K1985" t="s">
        <v>72</v>
      </c>
      <c r="M1985" s="32">
        <f>IFERROR(IF($B1985="","",INDEX(所属情報!$E:$E,MATCH($A1985,所属情報!$A:$A,0))),"")</f>
        <v>490047</v>
      </c>
      <c r="N1985" s="175" t="str">
        <f t="shared" si="90"/>
        <v>大庭　侑也 (2)</v>
      </c>
      <c r="O1985" s="32" t="str">
        <f t="shared" si="91"/>
        <v>ｵｵﾊﾞ ﾕｳﾔ</v>
      </c>
      <c r="P1985" s="175" t="str">
        <f t="shared" si="92"/>
        <v>OBA Yuya (03)</v>
      </c>
      <c r="Q1985" s="175" t="str">
        <f>IFERROR(IF($F1985="","",INDEX(リスト!$AL:$AL,MATCH($F1985,リスト!$AK:$AK,0))),"")</f>
        <v>25</v>
      </c>
      <c r="R1985" s="32" t="str">
        <f>IFERROR(IF($K1985="","",INDEX(リスト!$AO:$AO,MATCH($K1985,リスト!$AN:$AN,0))),"")</f>
        <v>JPN</v>
      </c>
      <c r="S1985" s="32" t="str">
        <f>IF($B1985="","",RIGHT($G1985*1000+100+COUNTIF($G$2:$G1985,$G1985),9))</f>
        <v>030403104</v>
      </c>
    </row>
    <row r="1986" spans="1:19" ht="18" customHeight="1" x14ac:dyDescent="0.55000000000000004">
      <c r="A1986" t="s">
        <v>859</v>
      </c>
      <c r="B1986">
        <v>1994</v>
      </c>
      <c r="C1986" t="s">
        <v>8716</v>
      </c>
      <c r="D1986" t="s">
        <v>8717</v>
      </c>
      <c r="E1986">
        <v>2</v>
      </c>
      <c r="F1986" t="s">
        <v>165</v>
      </c>
      <c r="G1986">
        <v>20031206</v>
      </c>
      <c r="H1986" t="s">
        <v>8718</v>
      </c>
      <c r="I1986" t="s">
        <v>2013</v>
      </c>
      <c r="J1986" t="s">
        <v>1661</v>
      </c>
      <c r="K1986" t="s">
        <v>72</v>
      </c>
      <c r="M1986" s="32">
        <f>IFERROR(IF($B1986="","",INDEX(所属情報!$E:$E,MATCH($A1986,所属情報!$A:$A,0))),"")</f>
        <v>490047</v>
      </c>
      <c r="N1986" s="175" t="str">
        <f t="shared" si="90"/>
        <v>岩崎　海人 (2)</v>
      </c>
      <c r="O1986" s="32" t="str">
        <f t="shared" si="91"/>
        <v>ｲﾜｻｷ ｶｲﾄ</v>
      </c>
      <c r="P1986" s="175" t="str">
        <f t="shared" si="92"/>
        <v>IWASAKI Kaito (03)</v>
      </c>
      <c r="Q1986" s="175" t="str">
        <f>IFERROR(IF($F1986="","",INDEX(リスト!$AL:$AL,MATCH($F1986,リスト!$AK:$AK,0))),"")</f>
        <v>25</v>
      </c>
      <c r="R1986" s="32" t="str">
        <f>IFERROR(IF($K1986="","",INDEX(リスト!$AO:$AO,MATCH($K1986,リスト!$AN:$AN,0))),"")</f>
        <v>JPN</v>
      </c>
      <c r="S1986" s="32" t="str">
        <f>IF($B1986="","",RIGHT($G1986*1000+100+COUNTIF($G$2:$G1986,$G1986),9))</f>
        <v>031206104</v>
      </c>
    </row>
    <row r="1987" spans="1:19" ht="18" customHeight="1" x14ac:dyDescent="0.55000000000000004">
      <c r="A1987" t="s">
        <v>859</v>
      </c>
      <c r="B1987">
        <v>1995</v>
      </c>
      <c r="C1987" t="s">
        <v>8719</v>
      </c>
      <c r="D1987" t="s">
        <v>8720</v>
      </c>
      <c r="E1987">
        <v>2</v>
      </c>
      <c r="F1987" t="s">
        <v>165</v>
      </c>
      <c r="G1987">
        <v>20020417</v>
      </c>
      <c r="H1987" t="s">
        <v>8721</v>
      </c>
      <c r="I1987" t="s">
        <v>8722</v>
      </c>
      <c r="J1987" t="s">
        <v>1651</v>
      </c>
      <c r="K1987" t="s">
        <v>72</v>
      </c>
      <c r="M1987" s="32">
        <f>IFERROR(IF($B1987="","",INDEX(所属情報!$E:$E,MATCH($A1987,所属情報!$A:$A,0))),"")</f>
        <v>490047</v>
      </c>
      <c r="N1987" s="175" t="str">
        <f t="shared" ref="N1987:N2050" si="93">IF($C1987="","",IF($E1987="",$C1987,$C1987&amp;" ("&amp;$E1987&amp;")"))</f>
        <v>堀ノ内　駿登 (2)</v>
      </c>
      <c r="O1987" s="32" t="str">
        <f t="shared" ref="O1987:O2050" si="94">IF($D1987="","",ASC($D1987))</f>
        <v>ﾎﾘﾉｳﾁ ﾊﾔﾄ</v>
      </c>
      <c r="P1987" s="175" t="str">
        <f t="shared" ref="P1987:P2050" si="95">IF($I1987="","",UPPER($I1987)&amp;" "&amp;UPPER(LEFT($J1987,1))&amp;LOWER(RIGHT($J1987,LEN($J1987)-1))&amp;" ("&amp;MID($G1987,3,2)&amp;")")</f>
        <v>HORINOUCHI Hayato (02)</v>
      </c>
      <c r="Q1987" s="175" t="str">
        <f>IFERROR(IF($F1987="","",INDEX(リスト!$AL:$AL,MATCH($F1987,リスト!$AK:$AK,0))),"")</f>
        <v>25</v>
      </c>
      <c r="R1987" s="32" t="str">
        <f>IFERROR(IF($K1987="","",INDEX(リスト!$AO:$AO,MATCH($K1987,リスト!$AN:$AN,0))),"")</f>
        <v>JPN</v>
      </c>
      <c r="S1987" s="32" t="str">
        <f>IF($B1987="","",RIGHT($G1987*1000+100+COUNTIF($G$2:$G1987,$G1987),9))</f>
        <v>020417101</v>
      </c>
    </row>
    <row r="1988" spans="1:19" ht="18" customHeight="1" x14ac:dyDescent="0.55000000000000004">
      <c r="A1988" t="s">
        <v>859</v>
      </c>
      <c r="B1988">
        <v>1996</v>
      </c>
      <c r="C1988" t="s">
        <v>8723</v>
      </c>
      <c r="D1988" t="s">
        <v>8724</v>
      </c>
      <c r="E1988">
        <v>2</v>
      </c>
      <c r="F1988" t="s">
        <v>165</v>
      </c>
      <c r="G1988">
        <v>20020522</v>
      </c>
      <c r="H1988" t="s">
        <v>8725</v>
      </c>
      <c r="I1988" t="s">
        <v>8336</v>
      </c>
      <c r="J1988" t="s">
        <v>1228</v>
      </c>
      <c r="K1988" t="s">
        <v>72</v>
      </c>
      <c r="M1988" s="32">
        <f>IFERROR(IF($B1988="","",INDEX(所属情報!$E:$E,MATCH($A1988,所属情報!$A:$A,0))),"")</f>
        <v>490047</v>
      </c>
      <c r="N1988" s="175" t="str">
        <f t="shared" si="93"/>
        <v>米山　竜也 (2)</v>
      </c>
      <c r="O1988" s="32" t="str">
        <f t="shared" si="94"/>
        <v>ﾖﾈﾔﾏ ﾀﾂﾔ</v>
      </c>
      <c r="P1988" s="175" t="str">
        <f t="shared" si="95"/>
        <v>YONEYAMA Tatsuya (02)</v>
      </c>
      <c r="Q1988" s="175" t="str">
        <f>IFERROR(IF($F1988="","",INDEX(リスト!$AL:$AL,MATCH($F1988,リスト!$AK:$AK,0))),"")</f>
        <v>25</v>
      </c>
      <c r="R1988" s="32" t="str">
        <f>IFERROR(IF($K1988="","",INDEX(リスト!$AO:$AO,MATCH($K1988,リスト!$AN:$AN,0))),"")</f>
        <v>JPN</v>
      </c>
      <c r="S1988" s="32" t="str">
        <f>IF($B1988="","",RIGHT($G1988*1000+100+COUNTIF($G$2:$G1988,$G1988),9))</f>
        <v>020522101</v>
      </c>
    </row>
    <row r="1989" spans="1:19" ht="18" customHeight="1" x14ac:dyDescent="0.55000000000000004">
      <c r="A1989" t="s">
        <v>859</v>
      </c>
      <c r="B1989">
        <v>1997</v>
      </c>
      <c r="C1989" t="s">
        <v>8726</v>
      </c>
      <c r="D1989" t="s">
        <v>8727</v>
      </c>
      <c r="E1989">
        <v>2</v>
      </c>
      <c r="F1989" t="s">
        <v>165</v>
      </c>
      <c r="G1989">
        <v>20030430</v>
      </c>
      <c r="H1989" t="s">
        <v>8728</v>
      </c>
      <c r="I1989" t="s">
        <v>6219</v>
      </c>
      <c r="J1989" t="s">
        <v>1517</v>
      </c>
      <c r="K1989" t="s">
        <v>72</v>
      </c>
      <c r="M1989" s="32">
        <f>IFERROR(IF($B1989="","",INDEX(所属情報!$E:$E,MATCH($A1989,所属情報!$A:$A,0))),"")</f>
        <v>490047</v>
      </c>
      <c r="N1989" s="175" t="str">
        <f t="shared" si="93"/>
        <v>高見　俊樹 (2)</v>
      </c>
      <c r="O1989" s="32" t="str">
        <f t="shared" si="94"/>
        <v>ﾀｶﾐ ﾄｼｷ</v>
      </c>
      <c r="P1989" s="175" t="str">
        <f t="shared" si="95"/>
        <v>TAKAMI Toshiki (03)</v>
      </c>
      <c r="Q1989" s="175" t="str">
        <f>IFERROR(IF($F1989="","",INDEX(リスト!$AL:$AL,MATCH($F1989,リスト!$AK:$AK,0))),"")</f>
        <v>25</v>
      </c>
      <c r="R1989" s="32" t="str">
        <f>IFERROR(IF($K1989="","",INDEX(リスト!$AO:$AO,MATCH($K1989,リスト!$AN:$AN,0))),"")</f>
        <v>JPN</v>
      </c>
      <c r="S1989" s="32" t="str">
        <f>IF($B1989="","",RIGHT($G1989*1000+100+COUNTIF($G$2:$G1989,$G1989),9))</f>
        <v>030430104</v>
      </c>
    </row>
    <row r="1990" spans="1:19" ht="18" customHeight="1" x14ac:dyDescent="0.55000000000000004">
      <c r="A1990" t="s">
        <v>859</v>
      </c>
      <c r="B1990">
        <v>1998</v>
      </c>
      <c r="C1990" t="s">
        <v>8729</v>
      </c>
      <c r="D1990" t="s">
        <v>3888</v>
      </c>
      <c r="E1990">
        <v>2</v>
      </c>
      <c r="F1990" t="s">
        <v>165</v>
      </c>
      <c r="G1990">
        <v>20031214</v>
      </c>
      <c r="H1990" t="s">
        <v>8730</v>
      </c>
      <c r="I1990" t="s">
        <v>1804</v>
      </c>
      <c r="J1990" t="s">
        <v>1223</v>
      </c>
      <c r="K1990" t="s">
        <v>72</v>
      </c>
      <c r="M1990" s="32">
        <f>IFERROR(IF($B1990="","",INDEX(所属情報!$E:$E,MATCH($A1990,所属情報!$A:$A,0))),"")</f>
        <v>490047</v>
      </c>
      <c r="N1990" s="175" t="str">
        <f t="shared" si="93"/>
        <v>山下　優貴 (2)</v>
      </c>
      <c r="O1990" s="32" t="str">
        <f t="shared" si="94"/>
        <v>ﾔﾏｼﾀ ﾕｳｷ</v>
      </c>
      <c r="P1990" s="175" t="str">
        <f t="shared" si="95"/>
        <v>YAMASHITA Yuki (03)</v>
      </c>
      <c r="Q1990" s="175" t="str">
        <f>IFERROR(IF($F1990="","",INDEX(リスト!$AL:$AL,MATCH($F1990,リスト!$AK:$AK,0))),"")</f>
        <v>25</v>
      </c>
      <c r="R1990" s="32" t="str">
        <f>IFERROR(IF($K1990="","",INDEX(リスト!$AO:$AO,MATCH($K1990,リスト!$AN:$AN,0))),"")</f>
        <v>JPN</v>
      </c>
      <c r="S1990" s="32" t="str">
        <f>IF($B1990="","",RIGHT($G1990*1000+100+COUNTIF($G$2:$G1990,$G1990),9))</f>
        <v>031214101</v>
      </c>
    </row>
    <row r="1991" spans="1:19" ht="18" customHeight="1" x14ac:dyDescent="0.55000000000000004">
      <c r="A1991" t="s">
        <v>859</v>
      </c>
      <c r="B1991">
        <v>1999</v>
      </c>
      <c r="C1991" t="s">
        <v>8731</v>
      </c>
      <c r="D1991" t="s">
        <v>8732</v>
      </c>
      <c r="E1991">
        <v>2</v>
      </c>
      <c r="F1991" t="s">
        <v>169</v>
      </c>
      <c r="G1991">
        <v>20040120</v>
      </c>
      <c r="H1991" t="s">
        <v>8733</v>
      </c>
      <c r="I1991" t="s">
        <v>1222</v>
      </c>
      <c r="J1991" t="s">
        <v>8734</v>
      </c>
      <c r="K1991" t="s">
        <v>72</v>
      </c>
      <c r="M1991" s="32">
        <f>IFERROR(IF($B1991="","",INDEX(所属情報!$E:$E,MATCH($A1991,所属情報!$A:$A,0))),"")</f>
        <v>490047</v>
      </c>
      <c r="N1991" s="175" t="str">
        <f t="shared" si="93"/>
        <v>田中　亜周 (2)</v>
      </c>
      <c r="O1991" s="32" t="str">
        <f t="shared" si="94"/>
        <v>ﾀﾅｶ ｱｼｭｳ</v>
      </c>
      <c r="P1991" s="175" t="str">
        <f t="shared" si="95"/>
        <v>TANAKA Ashu (04)</v>
      </c>
      <c r="Q1991" s="175" t="str">
        <f>IFERROR(IF($F1991="","",INDEX(リスト!$AL:$AL,MATCH($F1991,リスト!$AK:$AK,0))),"")</f>
        <v>26</v>
      </c>
      <c r="R1991" s="32" t="str">
        <f>IFERROR(IF($K1991="","",INDEX(リスト!$AO:$AO,MATCH($K1991,リスト!$AN:$AN,0))),"")</f>
        <v>JPN</v>
      </c>
      <c r="S1991" s="32" t="str">
        <f>IF($B1991="","",RIGHT($G1991*1000+100+COUNTIF($G$2:$G1991,$G1991),9))</f>
        <v>040120105</v>
      </c>
    </row>
    <row r="1992" spans="1:19" ht="18" customHeight="1" x14ac:dyDescent="0.55000000000000004">
      <c r="A1992" t="s">
        <v>859</v>
      </c>
      <c r="B1992">
        <v>2000</v>
      </c>
      <c r="C1992" t="s">
        <v>8735</v>
      </c>
      <c r="D1992" t="s">
        <v>8736</v>
      </c>
      <c r="E1992">
        <v>2</v>
      </c>
      <c r="F1992" t="s">
        <v>165</v>
      </c>
      <c r="G1992">
        <v>20040109</v>
      </c>
      <c r="H1992" t="s">
        <v>8737</v>
      </c>
      <c r="I1992" t="s">
        <v>5478</v>
      </c>
      <c r="J1992" t="s">
        <v>1485</v>
      </c>
      <c r="K1992" t="s">
        <v>72</v>
      </c>
      <c r="M1992" s="32">
        <f>IFERROR(IF($B1992="","",INDEX(所属情報!$E:$E,MATCH($A1992,所属情報!$A:$A,0))),"")</f>
        <v>490047</v>
      </c>
      <c r="N1992" s="175" t="str">
        <f t="shared" si="93"/>
        <v>佐野　祐大 (2)</v>
      </c>
      <c r="O1992" s="32" t="str">
        <f t="shared" si="94"/>
        <v>ｻﾉ ﾕｳﾀ</v>
      </c>
      <c r="P1992" s="175" t="str">
        <f t="shared" si="95"/>
        <v>SANO Yuta (04)</v>
      </c>
      <c r="Q1992" s="175" t="str">
        <f>IFERROR(IF($F1992="","",INDEX(リスト!$AL:$AL,MATCH($F1992,リスト!$AK:$AK,0))),"")</f>
        <v>25</v>
      </c>
      <c r="R1992" s="32" t="str">
        <f>IFERROR(IF($K1992="","",INDEX(リスト!$AO:$AO,MATCH($K1992,リスト!$AN:$AN,0))),"")</f>
        <v>JPN</v>
      </c>
      <c r="S1992" s="32" t="str">
        <f>IF($B1992="","",RIGHT($G1992*1000+100+COUNTIF($G$2:$G1992,$G1992),9))</f>
        <v>040109102</v>
      </c>
    </row>
    <row r="1993" spans="1:19" ht="18" customHeight="1" x14ac:dyDescent="0.55000000000000004">
      <c r="A1993" t="s">
        <v>859</v>
      </c>
      <c r="B1993">
        <v>2001</v>
      </c>
      <c r="C1993" t="s">
        <v>8738</v>
      </c>
      <c r="D1993" t="s">
        <v>8739</v>
      </c>
      <c r="E1993">
        <v>2</v>
      </c>
      <c r="F1993" t="s">
        <v>165</v>
      </c>
      <c r="G1993">
        <v>20030705</v>
      </c>
      <c r="I1993" t="s">
        <v>1222</v>
      </c>
      <c r="J1993" t="s">
        <v>5293</v>
      </c>
      <c r="K1993" t="s">
        <v>72</v>
      </c>
      <c r="M1993" s="32">
        <f>IFERROR(IF($B1993="","",INDEX(所属情報!$E:$E,MATCH($A1993,所属情報!$A:$A,0))),"")</f>
        <v>490047</v>
      </c>
      <c r="N1993" s="175" t="str">
        <f t="shared" si="93"/>
        <v>田中　秀明 (2)</v>
      </c>
      <c r="O1993" s="32" t="str">
        <f t="shared" si="94"/>
        <v>ﾀﾅｶ ﾋﾃﾞｱｷ</v>
      </c>
      <c r="P1993" s="175" t="str">
        <f t="shared" si="95"/>
        <v>TANAKA Hideaki (03)</v>
      </c>
      <c r="Q1993" s="175" t="str">
        <f>IFERROR(IF($F1993="","",INDEX(リスト!$AL:$AL,MATCH($F1993,リスト!$AK:$AK,0))),"")</f>
        <v>25</v>
      </c>
      <c r="R1993" s="32" t="str">
        <f>IFERROR(IF($K1993="","",INDEX(リスト!$AO:$AO,MATCH($K1993,リスト!$AN:$AN,0))),"")</f>
        <v>JPN</v>
      </c>
      <c r="S1993" s="32" t="str">
        <f>IF($B1993="","",RIGHT($G1993*1000+100+COUNTIF($G$2:$G1993,$G1993),9))</f>
        <v>030705103</v>
      </c>
    </row>
    <row r="1994" spans="1:19" ht="18" customHeight="1" x14ac:dyDescent="0.55000000000000004">
      <c r="A1994" t="s">
        <v>1071</v>
      </c>
      <c r="B1994">
        <v>2002</v>
      </c>
      <c r="C1994" t="s">
        <v>8740</v>
      </c>
      <c r="D1994" t="s">
        <v>8741</v>
      </c>
      <c r="E1994">
        <v>3</v>
      </c>
      <c r="F1994" t="s">
        <v>177</v>
      </c>
      <c r="G1994">
        <v>20020106</v>
      </c>
      <c r="H1994" t="s">
        <v>8742</v>
      </c>
      <c r="I1994" t="s">
        <v>3999</v>
      </c>
      <c r="J1994" t="s">
        <v>1531</v>
      </c>
      <c r="K1994" t="s">
        <v>72</v>
      </c>
      <c r="M1994" s="32">
        <f>IFERROR(IF($B1994="","",INDEX(所属情報!$E:$E,MATCH($A1994,所属情報!$A:$A,0))),"")</f>
        <v>492247</v>
      </c>
      <c r="N1994" s="175" t="str">
        <f t="shared" si="93"/>
        <v>松岡　泰貴 (3)</v>
      </c>
      <c r="O1994" s="32" t="str">
        <f t="shared" si="94"/>
        <v>ﾏﾂｵｶ ﾀｲｷ</v>
      </c>
      <c r="P1994" s="175" t="str">
        <f t="shared" si="95"/>
        <v>MATSUOKA Taiki (02)</v>
      </c>
      <c r="Q1994" s="175" t="str">
        <f>IFERROR(IF($F1994="","",INDEX(リスト!$AL:$AL,MATCH($F1994,リスト!$AK:$AK,0))),"")</f>
        <v>28</v>
      </c>
      <c r="R1994" s="32" t="str">
        <f>IFERROR(IF($K1994="","",INDEX(リスト!$AO:$AO,MATCH($K1994,リスト!$AN:$AN,0))),"")</f>
        <v>JPN</v>
      </c>
      <c r="S1994" s="32" t="str">
        <f>IF($B1994="","",RIGHT($G1994*1000+100+COUNTIF($G$2:$G1994,$G1994),9))</f>
        <v>020106102</v>
      </c>
    </row>
    <row r="1995" spans="1:19" ht="18" customHeight="1" x14ac:dyDescent="0.55000000000000004">
      <c r="A1995" t="s">
        <v>1071</v>
      </c>
      <c r="B1995">
        <v>2003</v>
      </c>
      <c r="C1995" t="s">
        <v>8743</v>
      </c>
      <c r="D1995" t="s">
        <v>8744</v>
      </c>
      <c r="E1995">
        <v>3</v>
      </c>
      <c r="F1995" t="s">
        <v>177</v>
      </c>
      <c r="G1995">
        <v>20000629</v>
      </c>
      <c r="H1995" t="s">
        <v>8745</v>
      </c>
      <c r="I1995" t="s">
        <v>2213</v>
      </c>
      <c r="J1995" t="s">
        <v>1471</v>
      </c>
      <c r="K1995" t="s">
        <v>72</v>
      </c>
      <c r="M1995" s="32">
        <f>IFERROR(IF($B1995="","",INDEX(所属情報!$E:$E,MATCH($A1995,所属情報!$A:$A,0))),"")</f>
        <v>492247</v>
      </c>
      <c r="N1995" s="175" t="str">
        <f t="shared" si="93"/>
        <v>櫻井　悠登 (3)</v>
      </c>
      <c r="O1995" s="32" t="str">
        <f t="shared" si="94"/>
        <v>ｻｸﾗｲ ﾕｳﾄ</v>
      </c>
      <c r="P1995" s="175" t="str">
        <f t="shared" si="95"/>
        <v>SAKURAI Yuto (00)</v>
      </c>
      <c r="Q1995" s="175" t="str">
        <f>IFERROR(IF($F1995="","",INDEX(リスト!$AL:$AL,MATCH($F1995,リスト!$AK:$AK,0))),"")</f>
        <v>28</v>
      </c>
      <c r="R1995" s="32" t="str">
        <f>IFERROR(IF($K1995="","",INDEX(リスト!$AO:$AO,MATCH($K1995,リスト!$AN:$AN,0))),"")</f>
        <v>JPN</v>
      </c>
      <c r="S1995" s="32" t="str">
        <f>IF($B1995="","",RIGHT($G1995*1000+100+COUNTIF($G$2:$G1995,$G1995),9))</f>
        <v>000629101</v>
      </c>
    </row>
    <row r="1996" spans="1:19" ht="18" customHeight="1" x14ac:dyDescent="0.55000000000000004">
      <c r="A1996" t="s">
        <v>1071</v>
      </c>
      <c r="B1996">
        <v>2004</v>
      </c>
      <c r="C1996" t="s">
        <v>8746</v>
      </c>
      <c r="D1996" t="s">
        <v>8747</v>
      </c>
      <c r="E1996">
        <v>3</v>
      </c>
      <c r="F1996" t="s">
        <v>177</v>
      </c>
      <c r="G1996">
        <v>20030114</v>
      </c>
      <c r="H1996" t="s">
        <v>8748</v>
      </c>
      <c r="I1996" t="s">
        <v>6111</v>
      </c>
      <c r="J1996" t="s">
        <v>3913</v>
      </c>
      <c r="K1996" t="s">
        <v>72</v>
      </c>
      <c r="M1996" s="32">
        <f>IFERROR(IF($B1996="","",INDEX(所属情報!$E:$E,MATCH($A1996,所属情報!$A:$A,0))),"")</f>
        <v>492247</v>
      </c>
      <c r="N1996" s="175" t="str">
        <f t="shared" si="93"/>
        <v>小宮　大輔 (3)</v>
      </c>
      <c r="O1996" s="32" t="str">
        <f t="shared" si="94"/>
        <v>ｺﾐﾔ ﾀﾞｲｽｹ</v>
      </c>
      <c r="P1996" s="175" t="str">
        <f t="shared" si="95"/>
        <v>KOMIYA Daisuke (03)</v>
      </c>
      <c r="Q1996" s="175" t="str">
        <f>IFERROR(IF($F1996="","",INDEX(リスト!$AL:$AL,MATCH($F1996,リスト!$AK:$AK,0))),"")</f>
        <v>28</v>
      </c>
      <c r="R1996" s="32" t="str">
        <f>IFERROR(IF($K1996="","",INDEX(リスト!$AO:$AO,MATCH($K1996,リスト!$AN:$AN,0))),"")</f>
        <v>JPN</v>
      </c>
      <c r="S1996" s="32" t="str">
        <f>IF($B1996="","",RIGHT($G1996*1000+100+COUNTIF($G$2:$G1996,$G1996),9))</f>
        <v>030114101</v>
      </c>
    </row>
    <row r="1997" spans="1:19" ht="18" customHeight="1" x14ac:dyDescent="0.55000000000000004">
      <c r="A1997" t="s">
        <v>1071</v>
      </c>
      <c r="B1997">
        <v>2005</v>
      </c>
      <c r="C1997" t="s">
        <v>8749</v>
      </c>
      <c r="D1997" t="s">
        <v>8750</v>
      </c>
      <c r="E1997">
        <v>3</v>
      </c>
      <c r="F1997" t="s">
        <v>177</v>
      </c>
      <c r="G1997">
        <v>20030304</v>
      </c>
      <c r="H1997" t="s">
        <v>8751</v>
      </c>
      <c r="I1997" t="s">
        <v>8752</v>
      </c>
      <c r="J1997" t="s">
        <v>1355</v>
      </c>
      <c r="K1997" t="s">
        <v>72</v>
      </c>
      <c r="M1997" s="32">
        <f>IFERROR(IF($B1997="","",INDEX(所属情報!$E:$E,MATCH($A1997,所属情報!$A:$A,0))),"")</f>
        <v>492247</v>
      </c>
      <c r="N1997" s="175" t="str">
        <f t="shared" si="93"/>
        <v>長田　颯太 (3)</v>
      </c>
      <c r="O1997" s="32" t="str">
        <f t="shared" si="94"/>
        <v>ｵｻﾀﾞ ｿｳﾀ</v>
      </c>
      <c r="P1997" s="175" t="str">
        <f t="shared" si="95"/>
        <v>OSADA Sota (03)</v>
      </c>
      <c r="Q1997" s="175" t="str">
        <f>IFERROR(IF($F1997="","",INDEX(リスト!$AL:$AL,MATCH($F1997,リスト!$AK:$AK,0))),"")</f>
        <v>28</v>
      </c>
      <c r="R1997" s="32" t="str">
        <f>IFERROR(IF($K1997="","",INDEX(リスト!$AO:$AO,MATCH($K1997,リスト!$AN:$AN,0))),"")</f>
        <v>JPN</v>
      </c>
      <c r="S1997" s="32" t="str">
        <f>IF($B1997="","",RIGHT($G1997*1000+100+COUNTIF($G$2:$G1997,$G1997),9))</f>
        <v>030304102</v>
      </c>
    </row>
    <row r="1998" spans="1:19" ht="18" customHeight="1" x14ac:dyDescent="0.55000000000000004">
      <c r="A1998" t="s">
        <v>1071</v>
      </c>
      <c r="B1998">
        <v>2006</v>
      </c>
      <c r="C1998" t="s">
        <v>8753</v>
      </c>
      <c r="D1998" t="s">
        <v>8754</v>
      </c>
      <c r="E1998">
        <v>1</v>
      </c>
      <c r="F1998" t="s">
        <v>177</v>
      </c>
      <c r="G1998">
        <v>20030705</v>
      </c>
      <c r="I1998" t="s">
        <v>8755</v>
      </c>
      <c r="J1998" t="s">
        <v>1661</v>
      </c>
      <c r="K1998" t="s">
        <v>72</v>
      </c>
      <c r="M1998" s="32">
        <f>IFERROR(IF($B1998="","",INDEX(所属情報!$E:$E,MATCH($A1998,所属情報!$A:$A,0))),"")</f>
        <v>492247</v>
      </c>
      <c r="N1998" s="175" t="str">
        <f t="shared" si="93"/>
        <v>野々瀬　魁 (1)</v>
      </c>
      <c r="O1998" s="32" t="str">
        <f t="shared" si="94"/>
        <v>ﾉﾉｾ ｶｲﾄ</v>
      </c>
      <c r="P1998" s="175" t="str">
        <f t="shared" si="95"/>
        <v>NONOSE Kaito (03)</v>
      </c>
      <c r="Q1998" s="175" t="str">
        <f>IFERROR(IF($F1998="","",INDEX(リスト!$AL:$AL,MATCH($F1998,リスト!$AK:$AK,0))),"")</f>
        <v>28</v>
      </c>
      <c r="R1998" s="32" t="str">
        <f>IFERROR(IF($K1998="","",INDEX(リスト!$AO:$AO,MATCH($K1998,リスト!$AN:$AN,0))),"")</f>
        <v>JPN</v>
      </c>
      <c r="S1998" s="32" t="str">
        <f>IF($B1998="","",RIGHT($G1998*1000+100+COUNTIF($G$2:$G1998,$G1998),9))</f>
        <v>030705104</v>
      </c>
    </row>
    <row r="1999" spans="1:19" ht="18" customHeight="1" x14ac:dyDescent="0.55000000000000004">
      <c r="A1999" t="s">
        <v>1059</v>
      </c>
      <c r="B1999">
        <v>2007</v>
      </c>
      <c r="C1999" t="s">
        <v>8756</v>
      </c>
      <c r="D1999" t="s">
        <v>8757</v>
      </c>
      <c r="E1999">
        <v>2</v>
      </c>
      <c r="F1999" t="s">
        <v>5828</v>
      </c>
      <c r="G1999">
        <v>20031008</v>
      </c>
      <c r="H1999" t="s">
        <v>8758</v>
      </c>
      <c r="I1999" t="s">
        <v>8759</v>
      </c>
      <c r="J1999" t="s">
        <v>1476</v>
      </c>
      <c r="K1999" t="s">
        <v>72</v>
      </c>
      <c r="M1999" s="32">
        <f>IFERROR(IF($B1999="","",INDEX(所属情報!$E:$E,MATCH($A1999,所属情報!$A:$A,0))),"")</f>
        <v>492240</v>
      </c>
      <c r="N1999" s="175" t="str">
        <f t="shared" si="93"/>
        <v>増井　貴哉 (2)</v>
      </c>
      <c r="O1999" s="32" t="str">
        <f t="shared" si="94"/>
        <v>ﾏｽｲ ﾀｶﾔ</v>
      </c>
      <c r="P1999" s="175" t="str">
        <f t="shared" si="95"/>
        <v>MASUI Takaya (03)</v>
      </c>
      <c r="Q1999" s="175" t="str">
        <f>IFERROR(IF($F1999="","",INDEX(リスト!$AL:$AL,MATCH($F1999,リスト!$AK:$AK,0))),"")</f>
        <v>49</v>
      </c>
      <c r="R1999" s="32" t="str">
        <f>IFERROR(IF($K1999="","",INDEX(リスト!$AO:$AO,MATCH($K1999,リスト!$AN:$AN,0))),"")</f>
        <v>JPN</v>
      </c>
      <c r="S1999" s="32" t="str">
        <f>IF($B1999="","",RIGHT($G1999*1000+100+COUNTIF($G$2:$G1999,$G1999),9))</f>
        <v>031008101</v>
      </c>
    </row>
    <row r="2000" spans="1:19" ht="18" customHeight="1" x14ac:dyDescent="0.55000000000000004">
      <c r="A2000" t="s">
        <v>1015</v>
      </c>
      <c r="B2000">
        <v>2008</v>
      </c>
      <c r="C2000" t="s">
        <v>8760</v>
      </c>
      <c r="D2000" t="s">
        <v>8761</v>
      </c>
      <c r="E2000">
        <v>4</v>
      </c>
      <c r="F2000" t="s">
        <v>173</v>
      </c>
      <c r="G2000">
        <v>20010406</v>
      </c>
      <c r="H2000" t="s">
        <v>8762</v>
      </c>
      <c r="I2000" t="s">
        <v>8763</v>
      </c>
      <c r="J2000" t="s">
        <v>1217</v>
      </c>
      <c r="K2000" t="s">
        <v>72</v>
      </c>
      <c r="M2000" s="32">
        <f>IFERROR(IF($B2000="","",INDEX(所属情報!$E:$E,MATCH($A2000,所属情報!$A:$A,0))),"")</f>
        <v>492217</v>
      </c>
      <c r="N2000" s="175" t="str">
        <f t="shared" si="93"/>
        <v>阿川　晃平 (4)</v>
      </c>
      <c r="O2000" s="32" t="str">
        <f t="shared" si="94"/>
        <v>ｱｶﾞﾜ ｺｳﾍｲ</v>
      </c>
      <c r="P2000" s="175" t="str">
        <f t="shared" si="95"/>
        <v>AGAWA Kohei (01)</v>
      </c>
      <c r="Q2000" s="175" t="str">
        <f>IFERROR(IF($F2000="","",INDEX(リスト!$AL:$AL,MATCH($F2000,リスト!$AK:$AK,0))),"")</f>
        <v>27</v>
      </c>
      <c r="R2000" s="32" t="str">
        <f>IFERROR(IF($K2000="","",INDEX(リスト!$AO:$AO,MATCH($K2000,リスト!$AN:$AN,0))),"")</f>
        <v>JPN</v>
      </c>
      <c r="S2000" s="32" t="str">
        <f>IF($B2000="","",RIGHT($G2000*1000+100+COUNTIF($G$2:$G2000,$G2000),9))</f>
        <v>010406104</v>
      </c>
    </row>
    <row r="2001" spans="1:19" ht="18" customHeight="1" x14ac:dyDescent="0.55000000000000004">
      <c r="A2001" t="s">
        <v>1015</v>
      </c>
      <c r="B2001">
        <v>2009</v>
      </c>
      <c r="C2001" t="s">
        <v>8764</v>
      </c>
      <c r="D2001" t="s">
        <v>8765</v>
      </c>
      <c r="E2001">
        <v>4</v>
      </c>
      <c r="F2001" t="s">
        <v>173</v>
      </c>
      <c r="G2001">
        <v>20010727</v>
      </c>
      <c r="H2001" t="s">
        <v>8766</v>
      </c>
      <c r="I2001" t="s">
        <v>6239</v>
      </c>
      <c r="J2001" t="s">
        <v>4940</v>
      </c>
      <c r="K2001" t="s">
        <v>72</v>
      </c>
      <c r="M2001" s="32">
        <f>IFERROR(IF($B2001="","",INDEX(所属情報!$E:$E,MATCH($A2001,所属情報!$A:$A,0))),"")</f>
        <v>492217</v>
      </c>
      <c r="N2001" s="175" t="str">
        <f t="shared" si="93"/>
        <v>畑中　涼聖 (4)</v>
      </c>
      <c r="O2001" s="32" t="str">
        <f t="shared" si="94"/>
        <v>ﾊﾀﾅｶ ﾘｮｳｾｲ</v>
      </c>
      <c r="P2001" s="175" t="str">
        <f t="shared" si="95"/>
        <v>HATANAKA Ryosei (01)</v>
      </c>
      <c r="Q2001" s="175" t="str">
        <f>IFERROR(IF($F2001="","",INDEX(リスト!$AL:$AL,MATCH($F2001,リスト!$AK:$AK,0))),"")</f>
        <v>27</v>
      </c>
      <c r="R2001" s="32" t="str">
        <f>IFERROR(IF($K2001="","",INDEX(リスト!$AO:$AO,MATCH($K2001,リスト!$AN:$AN,0))),"")</f>
        <v>JPN</v>
      </c>
      <c r="S2001" s="32" t="str">
        <f>IF($B2001="","",RIGHT($G2001*1000+100+COUNTIF($G$2:$G2001,$G2001),9))</f>
        <v>010727102</v>
      </c>
    </row>
    <row r="2002" spans="1:19" ht="18" customHeight="1" x14ac:dyDescent="0.55000000000000004">
      <c r="A2002" t="s">
        <v>1015</v>
      </c>
      <c r="B2002">
        <v>2010</v>
      </c>
      <c r="C2002" t="s">
        <v>8767</v>
      </c>
      <c r="D2002" t="s">
        <v>8768</v>
      </c>
      <c r="E2002">
        <v>4</v>
      </c>
      <c r="F2002" t="s">
        <v>173</v>
      </c>
      <c r="G2002">
        <v>20011012</v>
      </c>
      <c r="H2002" t="s">
        <v>8769</v>
      </c>
      <c r="I2002" t="s">
        <v>3185</v>
      </c>
      <c r="J2002" t="s">
        <v>1965</v>
      </c>
      <c r="K2002" t="s">
        <v>72</v>
      </c>
      <c r="M2002" s="32">
        <f>IFERROR(IF($B2002="","",INDEX(所属情報!$E:$E,MATCH($A2002,所属情報!$A:$A,0))),"")</f>
        <v>492217</v>
      </c>
      <c r="N2002" s="175" t="str">
        <f t="shared" si="93"/>
        <v>船戸　優 (4)</v>
      </c>
      <c r="O2002" s="32" t="str">
        <f t="shared" si="94"/>
        <v>ﾌﾅﾄ ﾕｳ</v>
      </c>
      <c r="P2002" s="175" t="str">
        <f t="shared" si="95"/>
        <v>FUNATO Yu (01)</v>
      </c>
      <c r="Q2002" s="175" t="str">
        <f>IFERROR(IF($F2002="","",INDEX(リスト!$AL:$AL,MATCH($F2002,リスト!$AK:$AK,0))),"")</f>
        <v>27</v>
      </c>
      <c r="R2002" s="32" t="str">
        <f>IFERROR(IF($K2002="","",INDEX(リスト!$AO:$AO,MATCH($K2002,リスト!$AN:$AN,0))),"")</f>
        <v>JPN</v>
      </c>
      <c r="S2002" s="32" t="str">
        <f>IF($B2002="","",RIGHT($G2002*1000+100+COUNTIF($G$2:$G2002,$G2002),9))</f>
        <v>011012103</v>
      </c>
    </row>
    <row r="2003" spans="1:19" ht="18" customHeight="1" x14ac:dyDescent="0.55000000000000004">
      <c r="A2003" t="s">
        <v>1015</v>
      </c>
      <c r="B2003">
        <v>2011</v>
      </c>
      <c r="C2003" t="s">
        <v>8770</v>
      </c>
      <c r="D2003" t="s">
        <v>8771</v>
      </c>
      <c r="E2003">
        <v>4</v>
      </c>
      <c r="F2003" t="s">
        <v>173</v>
      </c>
      <c r="G2003">
        <v>20011216</v>
      </c>
      <c r="H2003" t="s">
        <v>8772</v>
      </c>
      <c r="I2003" t="s">
        <v>8773</v>
      </c>
      <c r="J2003" t="s">
        <v>1217</v>
      </c>
      <c r="K2003" t="s">
        <v>72</v>
      </c>
      <c r="M2003" s="32">
        <f>IFERROR(IF($B2003="","",INDEX(所属情報!$E:$E,MATCH($A2003,所属情報!$A:$A,0))),"")</f>
        <v>492217</v>
      </c>
      <c r="N2003" s="175" t="str">
        <f t="shared" si="93"/>
        <v>八尾　康平 (4)</v>
      </c>
      <c r="O2003" s="32" t="str">
        <f t="shared" si="94"/>
        <v>ﾔｵ ｺｳﾍｲ</v>
      </c>
      <c r="P2003" s="175" t="str">
        <f t="shared" si="95"/>
        <v>YAO Kohei (01)</v>
      </c>
      <c r="Q2003" s="175" t="str">
        <f>IFERROR(IF($F2003="","",INDEX(リスト!$AL:$AL,MATCH($F2003,リスト!$AK:$AK,0))),"")</f>
        <v>27</v>
      </c>
      <c r="R2003" s="32" t="str">
        <f>IFERROR(IF($K2003="","",INDEX(リスト!$AO:$AO,MATCH($K2003,リスト!$AN:$AN,0))),"")</f>
        <v>JPN</v>
      </c>
      <c r="S2003" s="32" t="str">
        <f>IF($B2003="","",RIGHT($G2003*1000+100+COUNTIF($G$2:$G2003,$G2003),9))</f>
        <v>011216102</v>
      </c>
    </row>
    <row r="2004" spans="1:19" ht="18" customHeight="1" x14ac:dyDescent="0.55000000000000004">
      <c r="A2004" t="s">
        <v>1015</v>
      </c>
      <c r="B2004">
        <v>2012</v>
      </c>
      <c r="C2004" t="s">
        <v>8774</v>
      </c>
      <c r="D2004" t="s">
        <v>8775</v>
      </c>
      <c r="E2004">
        <v>3</v>
      </c>
      <c r="F2004" t="s">
        <v>173</v>
      </c>
      <c r="G2004">
        <v>20030211</v>
      </c>
      <c r="H2004" t="s">
        <v>8776</v>
      </c>
      <c r="I2004" t="s">
        <v>1202</v>
      </c>
      <c r="J2004" t="s">
        <v>3161</v>
      </c>
      <c r="K2004" t="s">
        <v>72</v>
      </c>
      <c r="M2004" s="32">
        <f>IFERROR(IF($B2004="","",INDEX(所属情報!$E:$E,MATCH($A2004,所属情報!$A:$A,0))),"")</f>
        <v>492217</v>
      </c>
      <c r="N2004" s="175" t="str">
        <f t="shared" si="93"/>
        <v>安藤　智紘 (3)</v>
      </c>
      <c r="O2004" s="32" t="str">
        <f t="shared" si="94"/>
        <v>ｱﾝﾄﾞｳ ﾁﾋﾛ</v>
      </c>
      <c r="P2004" s="175" t="str">
        <f t="shared" si="95"/>
        <v>ANDO Chihiro (03)</v>
      </c>
      <c r="Q2004" s="175" t="str">
        <f>IFERROR(IF($F2004="","",INDEX(リスト!$AL:$AL,MATCH($F2004,リスト!$AK:$AK,0))),"")</f>
        <v>27</v>
      </c>
      <c r="R2004" s="32" t="str">
        <f>IFERROR(IF($K2004="","",INDEX(リスト!$AO:$AO,MATCH($K2004,リスト!$AN:$AN,0))),"")</f>
        <v>JPN</v>
      </c>
      <c r="S2004" s="32" t="str">
        <f>IF($B2004="","",RIGHT($G2004*1000+100+COUNTIF($G$2:$G2004,$G2004),9))</f>
        <v>030211102</v>
      </c>
    </row>
    <row r="2005" spans="1:19" ht="18" customHeight="1" x14ac:dyDescent="0.55000000000000004">
      <c r="A2005" t="s">
        <v>1015</v>
      </c>
      <c r="B2005">
        <v>2013</v>
      </c>
      <c r="C2005" t="s">
        <v>8777</v>
      </c>
      <c r="D2005" t="s">
        <v>8778</v>
      </c>
      <c r="E2005">
        <v>3</v>
      </c>
      <c r="F2005" t="s">
        <v>173</v>
      </c>
      <c r="G2005">
        <v>20030104</v>
      </c>
      <c r="H2005" t="s">
        <v>8779</v>
      </c>
      <c r="I2005" t="s">
        <v>8780</v>
      </c>
      <c r="J2005" t="s">
        <v>5070</v>
      </c>
      <c r="K2005" t="s">
        <v>72</v>
      </c>
      <c r="M2005" s="32">
        <f>IFERROR(IF($B2005="","",INDEX(所属情報!$E:$E,MATCH($A2005,所属情報!$A:$A,0))),"")</f>
        <v>492217</v>
      </c>
      <c r="N2005" s="175" t="str">
        <f t="shared" si="93"/>
        <v>小原　有季斗 (3)</v>
      </c>
      <c r="O2005" s="32" t="str">
        <f t="shared" si="94"/>
        <v>ｺﾊﾗ ﾕｷﾄ</v>
      </c>
      <c r="P2005" s="175" t="str">
        <f t="shared" si="95"/>
        <v>KOHARA Yukito (03)</v>
      </c>
      <c r="Q2005" s="175" t="str">
        <f>IFERROR(IF($F2005="","",INDEX(リスト!$AL:$AL,MATCH($F2005,リスト!$AK:$AK,0))),"")</f>
        <v>27</v>
      </c>
      <c r="R2005" s="32" t="str">
        <f>IFERROR(IF($K2005="","",INDEX(リスト!$AO:$AO,MATCH($K2005,リスト!$AN:$AN,0))),"")</f>
        <v>JPN</v>
      </c>
      <c r="S2005" s="32" t="str">
        <f>IF($B2005="","",RIGHT($G2005*1000+100+COUNTIF($G$2:$G2005,$G2005),9))</f>
        <v>030104101</v>
      </c>
    </row>
    <row r="2006" spans="1:19" ht="18" customHeight="1" x14ac:dyDescent="0.55000000000000004">
      <c r="A2006" t="s">
        <v>1015</v>
      </c>
      <c r="B2006">
        <v>2014</v>
      </c>
      <c r="C2006" t="s">
        <v>8781</v>
      </c>
      <c r="D2006" t="s">
        <v>8782</v>
      </c>
      <c r="E2006">
        <v>3</v>
      </c>
      <c r="F2006" t="s">
        <v>173</v>
      </c>
      <c r="G2006">
        <v>20020711</v>
      </c>
      <c r="H2006" t="s">
        <v>8783</v>
      </c>
      <c r="I2006" t="s">
        <v>1222</v>
      </c>
      <c r="J2006" t="s">
        <v>8784</v>
      </c>
      <c r="K2006" t="s">
        <v>72</v>
      </c>
      <c r="M2006" s="32">
        <f>IFERROR(IF($B2006="","",INDEX(所属情報!$E:$E,MATCH($A2006,所属情報!$A:$A,0))),"")</f>
        <v>492217</v>
      </c>
      <c r="N2006" s="175" t="str">
        <f t="shared" si="93"/>
        <v>田中　吹輝 (3)</v>
      </c>
      <c r="O2006" s="32" t="str">
        <f t="shared" si="94"/>
        <v>ﾀﾅｶ ﾌﾌﾞｷ</v>
      </c>
      <c r="P2006" s="175" t="str">
        <f t="shared" si="95"/>
        <v>TANAKA Fubuki (02)</v>
      </c>
      <c r="Q2006" s="175" t="str">
        <f>IFERROR(IF($F2006="","",INDEX(リスト!$AL:$AL,MATCH($F2006,リスト!$AK:$AK,0))),"")</f>
        <v>27</v>
      </c>
      <c r="R2006" s="32" t="str">
        <f>IFERROR(IF($K2006="","",INDEX(リスト!$AO:$AO,MATCH($K2006,リスト!$AN:$AN,0))),"")</f>
        <v>JPN</v>
      </c>
      <c r="S2006" s="32" t="str">
        <f>IF($B2006="","",RIGHT($G2006*1000+100+COUNTIF($G$2:$G2006,$G2006),9))</f>
        <v>020711104</v>
      </c>
    </row>
    <row r="2007" spans="1:19" ht="18" customHeight="1" x14ac:dyDescent="0.55000000000000004">
      <c r="A2007" t="s">
        <v>1015</v>
      </c>
      <c r="B2007">
        <v>2015</v>
      </c>
      <c r="C2007" t="s">
        <v>8785</v>
      </c>
      <c r="D2007" t="s">
        <v>8786</v>
      </c>
      <c r="E2007">
        <v>3</v>
      </c>
      <c r="F2007" t="s">
        <v>173</v>
      </c>
      <c r="G2007">
        <v>20030101</v>
      </c>
      <c r="H2007" t="s">
        <v>8787</v>
      </c>
      <c r="I2007" t="s">
        <v>1691</v>
      </c>
      <c r="J2007" t="s">
        <v>5103</v>
      </c>
      <c r="K2007" t="s">
        <v>72</v>
      </c>
      <c r="M2007" s="32">
        <f>IFERROR(IF($B2007="","",INDEX(所属情報!$E:$E,MATCH($A2007,所属情報!$A:$A,0))),"")</f>
        <v>492217</v>
      </c>
      <c r="N2007" s="175" t="str">
        <f t="shared" si="93"/>
        <v>湯浅　貴斗 (3)</v>
      </c>
      <c r="O2007" s="32" t="str">
        <f t="shared" si="94"/>
        <v>ﾕｱｻ ﾀｶﾄ</v>
      </c>
      <c r="P2007" s="175" t="str">
        <f t="shared" si="95"/>
        <v>YUASA Takato (03)</v>
      </c>
      <c r="Q2007" s="175" t="str">
        <f>IFERROR(IF($F2007="","",INDEX(リスト!$AL:$AL,MATCH($F2007,リスト!$AK:$AK,0))),"")</f>
        <v>27</v>
      </c>
      <c r="R2007" s="32" t="str">
        <f>IFERROR(IF($K2007="","",INDEX(リスト!$AO:$AO,MATCH($K2007,リスト!$AN:$AN,0))),"")</f>
        <v>JPN</v>
      </c>
      <c r="S2007" s="32" t="str">
        <f>IF($B2007="","",RIGHT($G2007*1000+100+COUNTIF($G$2:$G2007,$G2007),9))</f>
        <v>030101101</v>
      </c>
    </row>
    <row r="2008" spans="1:19" ht="18" customHeight="1" x14ac:dyDescent="0.55000000000000004">
      <c r="A2008" t="s">
        <v>1015</v>
      </c>
      <c r="B2008">
        <v>2016</v>
      </c>
      <c r="C2008" t="s">
        <v>8788</v>
      </c>
      <c r="D2008" t="s">
        <v>8789</v>
      </c>
      <c r="E2008">
        <v>2</v>
      </c>
      <c r="F2008" t="s">
        <v>173</v>
      </c>
      <c r="G2008">
        <v>20030813</v>
      </c>
      <c r="H2008" t="s">
        <v>8790</v>
      </c>
      <c r="I2008" t="s">
        <v>8791</v>
      </c>
      <c r="J2008" t="s">
        <v>8792</v>
      </c>
      <c r="K2008" t="s">
        <v>72</v>
      </c>
      <c r="M2008" s="32">
        <f>IFERROR(IF($B2008="","",INDEX(所属情報!$E:$E,MATCH($A2008,所属情報!$A:$A,0))),"")</f>
        <v>492217</v>
      </c>
      <c r="N2008" s="175" t="str">
        <f t="shared" si="93"/>
        <v>滝本　恵果 (2)</v>
      </c>
      <c r="O2008" s="32" t="str">
        <f t="shared" si="94"/>
        <v>ﾀｷﾓﾄ ｹｲｶ</v>
      </c>
      <c r="P2008" s="175" t="str">
        <f t="shared" si="95"/>
        <v>TAKIMOTO Keika (03)</v>
      </c>
      <c r="Q2008" s="175" t="str">
        <f>IFERROR(IF($F2008="","",INDEX(リスト!$AL:$AL,MATCH($F2008,リスト!$AK:$AK,0))),"")</f>
        <v>27</v>
      </c>
      <c r="R2008" s="32" t="str">
        <f>IFERROR(IF($K2008="","",INDEX(リスト!$AO:$AO,MATCH($K2008,リスト!$AN:$AN,0))),"")</f>
        <v>JPN</v>
      </c>
      <c r="S2008" s="32" t="str">
        <f>IF($B2008="","",RIGHT($G2008*1000+100+COUNTIF($G$2:$G2008,$G2008),9))</f>
        <v>030813101</v>
      </c>
    </row>
    <row r="2009" spans="1:19" ht="18" customHeight="1" x14ac:dyDescent="0.55000000000000004">
      <c r="A2009" t="s">
        <v>1015</v>
      </c>
      <c r="B2009">
        <v>2017</v>
      </c>
      <c r="C2009" t="s">
        <v>8793</v>
      </c>
      <c r="D2009" t="s">
        <v>8794</v>
      </c>
      <c r="E2009">
        <v>2</v>
      </c>
      <c r="F2009" t="s">
        <v>173</v>
      </c>
      <c r="G2009">
        <v>20030725</v>
      </c>
      <c r="H2009" t="s">
        <v>8795</v>
      </c>
      <c r="I2009" t="s">
        <v>1222</v>
      </c>
      <c r="J2009" t="s">
        <v>1549</v>
      </c>
      <c r="K2009" t="s">
        <v>72</v>
      </c>
      <c r="M2009" s="32">
        <f>IFERROR(IF($B2009="","",INDEX(所属情報!$E:$E,MATCH($A2009,所属情報!$A:$A,0))),"")</f>
        <v>492217</v>
      </c>
      <c r="N2009" s="175" t="str">
        <f t="shared" si="93"/>
        <v>田中　大空 (2)</v>
      </c>
      <c r="O2009" s="32" t="str">
        <f t="shared" si="94"/>
        <v>ﾀﾅｶ ｿﾗ</v>
      </c>
      <c r="P2009" s="175" t="str">
        <f t="shared" si="95"/>
        <v>TANAKA Sora (03)</v>
      </c>
      <c r="Q2009" s="175" t="str">
        <f>IFERROR(IF($F2009="","",INDEX(リスト!$AL:$AL,MATCH($F2009,リスト!$AK:$AK,0))),"")</f>
        <v>27</v>
      </c>
      <c r="R2009" s="32" t="str">
        <f>IFERROR(IF($K2009="","",INDEX(リスト!$AO:$AO,MATCH($K2009,リスト!$AN:$AN,0))),"")</f>
        <v>JPN</v>
      </c>
      <c r="S2009" s="32" t="str">
        <f>IF($B2009="","",RIGHT($G2009*1000+100+COUNTIF($G$2:$G2009,$G2009),9))</f>
        <v>030725104</v>
      </c>
    </row>
    <row r="2010" spans="1:19" ht="18" customHeight="1" x14ac:dyDescent="0.55000000000000004">
      <c r="A2010" t="s">
        <v>1015</v>
      </c>
      <c r="B2010">
        <v>2018</v>
      </c>
      <c r="C2010" t="s">
        <v>8796</v>
      </c>
      <c r="D2010" t="s">
        <v>8797</v>
      </c>
      <c r="E2010">
        <v>2</v>
      </c>
      <c r="F2010" t="s">
        <v>173</v>
      </c>
      <c r="G2010">
        <v>20040214</v>
      </c>
      <c r="H2010" t="s">
        <v>8798</v>
      </c>
      <c r="I2010" t="s">
        <v>8799</v>
      </c>
      <c r="J2010" t="s">
        <v>1277</v>
      </c>
      <c r="K2010" t="s">
        <v>72</v>
      </c>
      <c r="M2010" s="32">
        <f>IFERROR(IF($B2010="","",INDEX(所属情報!$E:$E,MATCH($A2010,所属情報!$A:$A,0))),"")</f>
        <v>492217</v>
      </c>
      <c r="N2010" s="175" t="str">
        <f t="shared" si="93"/>
        <v>塩谷　直弥 (2)</v>
      </c>
      <c r="O2010" s="32" t="str">
        <f t="shared" si="94"/>
        <v>ｼｵﾀﾆ ﾅｵﾔ</v>
      </c>
      <c r="P2010" s="175" t="str">
        <f t="shared" si="95"/>
        <v>SHIOTANI Naoya (04)</v>
      </c>
      <c r="Q2010" s="175" t="str">
        <f>IFERROR(IF($F2010="","",INDEX(リスト!$AL:$AL,MATCH($F2010,リスト!$AK:$AK,0))),"")</f>
        <v>27</v>
      </c>
      <c r="R2010" s="32" t="str">
        <f>IFERROR(IF($K2010="","",INDEX(リスト!$AO:$AO,MATCH($K2010,リスト!$AN:$AN,0))),"")</f>
        <v>JPN</v>
      </c>
      <c r="S2010" s="32" t="str">
        <f>IF($B2010="","",RIGHT($G2010*1000+100+COUNTIF($G$2:$G2010,$G2010),9))</f>
        <v>040214101</v>
      </c>
    </row>
    <row r="2011" spans="1:19" ht="18" customHeight="1" x14ac:dyDescent="0.55000000000000004">
      <c r="A2011" t="s">
        <v>1015</v>
      </c>
      <c r="B2011">
        <v>2019</v>
      </c>
      <c r="C2011" t="s">
        <v>8800</v>
      </c>
      <c r="D2011" t="s">
        <v>8801</v>
      </c>
      <c r="E2011">
        <v>2</v>
      </c>
      <c r="F2011" t="s">
        <v>173</v>
      </c>
      <c r="G2011">
        <v>20031007</v>
      </c>
      <c r="H2011" t="s">
        <v>8802</v>
      </c>
      <c r="I2011" t="s">
        <v>7467</v>
      </c>
      <c r="J2011" t="s">
        <v>5873</v>
      </c>
      <c r="K2011" t="s">
        <v>72</v>
      </c>
      <c r="M2011" s="32">
        <f>IFERROR(IF($B2011="","",INDEX(所属情報!$E:$E,MATCH($A2011,所属情報!$A:$A,0))),"")</f>
        <v>492217</v>
      </c>
      <c r="N2011" s="175" t="str">
        <f t="shared" si="93"/>
        <v>長谷川　将士 (2)</v>
      </c>
      <c r="O2011" s="32" t="str">
        <f t="shared" si="94"/>
        <v>ﾊｾｶﾞﾜ ﾏｻﾄ</v>
      </c>
      <c r="P2011" s="175" t="str">
        <f t="shared" si="95"/>
        <v>HASEGAWA Masato (03)</v>
      </c>
      <c r="Q2011" s="175" t="str">
        <f>IFERROR(IF($F2011="","",INDEX(リスト!$AL:$AL,MATCH($F2011,リスト!$AK:$AK,0))),"")</f>
        <v>27</v>
      </c>
      <c r="R2011" s="32" t="str">
        <f>IFERROR(IF($K2011="","",INDEX(リスト!$AO:$AO,MATCH($K2011,リスト!$AN:$AN,0))),"")</f>
        <v>JPN</v>
      </c>
      <c r="S2011" s="32" t="str">
        <f>IF($B2011="","",RIGHT($G2011*1000+100+COUNTIF($G$2:$G2011,$G2011),9))</f>
        <v>031007103</v>
      </c>
    </row>
    <row r="2012" spans="1:19" ht="18" customHeight="1" x14ac:dyDescent="0.55000000000000004">
      <c r="A2012" t="s">
        <v>1015</v>
      </c>
      <c r="B2012">
        <v>2020</v>
      </c>
      <c r="C2012" t="s">
        <v>8803</v>
      </c>
      <c r="D2012" t="s">
        <v>8804</v>
      </c>
      <c r="E2012">
        <v>2</v>
      </c>
      <c r="F2012" t="s">
        <v>173</v>
      </c>
      <c r="G2012">
        <v>20030801</v>
      </c>
      <c r="H2012" t="s">
        <v>8805</v>
      </c>
      <c r="I2012" t="s">
        <v>1543</v>
      </c>
      <c r="J2012" t="s">
        <v>1207</v>
      </c>
      <c r="K2012" t="s">
        <v>72</v>
      </c>
      <c r="M2012" s="32">
        <f>IFERROR(IF($B2012="","",INDEX(所属情報!$E:$E,MATCH($A2012,所属情報!$A:$A,0))),"")</f>
        <v>492217</v>
      </c>
      <c r="N2012" s="175" t="str">
        <f t="shared" si="93"/>
        <v>山本　琉稀 (2)</v>
      </c>
      <c r="O2012" s="32" t="str">
        <f t="shared" si="94"/>
        <v>ﾔﾏﾓﾄ ﾘｭｳｷ</v>
      </c>
      <c r="P2012" s="175" t="str">
        <f t="shared" si="95"/>
        <v>YAMAMOTO Ryuki (03)</v>
      </c>
      <c r="Q2012" s="175" t="str">
        <f>IFERROR(IF($F2012="","",INDEX(リスト!$AL:$AL,MATCH($F2012,リスト!$AK:$AK,0))),"")</f>
        <v>27</v>
      </c>
      <c r="R2012" s="32" t="str">
        <f>IFERROR(IF($K2012="","",INDEX(リスト!$AO:$AO,MATCH($K2012,リスト!$AN:$AN,0))),"")</f>
        <v>JPN</v>
      </c>
      <c r="S2012" s="32" t="str">
        <f>IF($B2012="","",RIGHT($G2012*1000+100+COUNTIF($G$2:$G2012,$G2012),9))</f>
        <v>030801104</v>
      </c>
    </row>
    <row r="2013" spans="1:19" ht="18" customHeight="1" x14ac:dyDescent="0.55000000000000004">
      <c r="A2013" t="s">
        <v>1027</v>
      </c>
      <c r="B2013">
        <v>2021</v>
      </c>
      <c r="C2013" t="s">
        <v>8806</v>
      </c>
      <c r="D2013" t="s">
        <v>8807</v>
      </c>
      <c r="E2013">
        <v>4</v>
      </c>
      <c r="F2013" t="s">
        <v>181</v>
      </c>
      <c r="G2013">
        <v>20010609</v>
      </c>
      <c r="H2013" t="s">
        <v>8808</v>
      </c>
      <c r="I2013" t="s">
        <v>3340</v>
      </c>
      <c r="J2013" t="s">
        <v>1641</v>
      </c>
      <c r="K2013" t="s">
        <v>72</v>
      </c>
      <c r="M2013" s="32">
        <f>IFERROR(IF($B2013="","",INDEX(所属情報!$E:$E,MATCH($A2013,所属情報!$A:$A,0))),"")</f>
        <v>492220</v>
      </c>
      <c r="N2013" s="175" t="str">
        <f t="shared" si="93"/>
        <v>前田　啓太 (4)</v>
      </c>
      <c r="O2013" s="32" t="str">
        <f t="shared" si="94"/>
        <v>ﾏｴﾀﾞ ｹｲﾀ</v>
      </c>
      <c r="P2013" s="175" t="str">
        <f t="shared" si="95"/>
        <v>MAEDA Keita (01)</v>
      </c>
      <c r="Q2013" s="175" t="str">
        <f>IFERROR(IF($F2013="","",INDEX(リスト!$AL:$AL,MATCH($F2013,リスト!$AK:$AK,0))),"")</f>
        <v>29</v>
      </c>
      <c r="R2013" s="32" t="str">
        <f>IFERROR(IF($K2013="","",INDEX(リスト!$AO:$AO,MATCH($K2013,リスト!$AN:$AN,0))),"")</f>
        <v>JPN</v>
      </c>
      <c r="S2013" s="32" t="str">
        <f>IF($B2013="","",RIGHT($G2013*1000+100+COUNTIF($G$2:$G2013,$G2013),9))</f>
        <v>010609102</v>
      </c>
    </row>
    <row r="2014" spans="1:19" ht="18" customHeight="1" x14ac:dyDescent="0.55000000000000004">
      <c r="A2014" t="s">
        <v>1027</v>
      </c>
      <c r="B2014">
        <v>2022</v>
      </c>
      <c r="C2014" t="s">
        <v>8809</v>
      </c>
      <c r="D2014" t="s">
        <v>8810</v>
      </c>
      <c r="E2014">
        <v>4</v>
      </c>
      <c r="F2014" t="s">
        <v>173</v>
      </c>
      <c r="G2014">
        <v>20010423</v>
      </c>
      <c r="H2014" t="s">
        <v>8811</v>
      </c>
      <c r="I2014" t="s">
        <v>1677</v>
      </c>
      <c r="J2014" t="s">
        <v>1760</v>
      </c>
      <c r="K2014" t="s">
        <v>72</v>
      </c>
      <c r="M2014" s="32">
        <f>IFERROR(IF($B2014="","",INDEX(所属情報!$E:$E,MATCH($A2014,所属情報!$A:$A,0))),"")</f>
        <v>492220</v>
      </c>
      <c r="N2014" s="175" t="str">
        <f t="shared" si="93"/>
        <v>西田　涼太 (4)</v>
      </c>
      <c r="O2014" s="32" t="str">
        <f t="shared" si="94"/>
        <v>ﾆｼﾀﾞ ﾘｮｳﾀ</v>
      </c>
      <c r="P2014" s="175" t="str">
        <f t="shared" si="95"/>
        <v>NISHIDA Ryota (01)</v>
      </c>
      <c r="Q2014" s="175" t="str">
        <f>IFERROR(IF($F2014="","",INDEX(リスト!$AL:$AL,MATCH($F2014,リスト!$AK:$AK,0))),"")</f>
        <v>27</v>
      </c>
      <c r="R2014" s="32" t="str">
        <f>IFERROR(IF($K2014="","",INDEX(リスト!$AO:$AO,MATCH($K2014,リスト!$AN:$AN,0))),"")</f>
        <v>JPN</v>
      </c>
      <c r="S2014" s="32" t="str">
        <f>IF($B2014="","",RIGHT($G2014*1000+100+COUNTIF($G$2:$G2014,$G2014),9))</f>
        <v>010423102</v>
      </c>
    </row>
    <row r="2015" spans="1:19" ht="18" customHeight="1" x14ac:dyDescent="0.55000000000000004">
      <c r="A2015" t="s">
        <v>1027</v>
      </c>
      <c r="B2015">
        <v>2023</v>
      </c>
      <c r="C2015" t="s">
        <v>8812</v>
      </c>
      <c r="D2015" t="s">
        <v>8813</v>
      </c>
      <c r="E2015">
        <v>4</v>
      </c>
      <c r="F2015" t="s">
        <v>173</v>
      </c>
      <c r="G2015">
        <v>20011017</v>
      </c>
      <c r="H2015" t="s">
        <v>8814</v>
      </c>
      <c r="I2015" t="s">
        <v>8815</v>
      </c>
      <c r="J2015" t="s">
        <v>1277</v>
      </c>
      <c r="K2015" t="s">
        <v>72</v>
      </c>
      <c r="M2015" s="32">
        <f>IFERROR(IF($B2015="","",INDEX(所属情報!$E:$E,MATCH($A2015,所属情報!$A:$A,0))),"")</f>
        <v>492220</v>
      </c>
      <c r="N2015" s="175" t="str">
        <f t="shared" si="93"/>
        <v>徳田　尚也 (4)</v>
      </c>
      <c r="O2015" s="32" t="str">
        <f t="shared" si="94"/>
        <v>ﾄｸﾀﾞ ﾅｵﾔ</v>
      </c>
      <c r="P2015" s="175" t="str">
        <f t="shared" si="95"/>
        <v>TOKUDA Naoya (01)</v>
      </c>
      <c r="Q2015" s="175" t="str">
        <f>IFERROR(IF($F2015="","",INDEX(リスト!$AL:$AL,MATCH($F2015,リスト!$AK:$AK,0))),"")</f>
        <v>27</v>
      </c>
      <c r="R2015" s="32" t="str">
        <f>IFERROR(IF($K2015="","",INDEX(リスト!$AO:$AO,MATCH($K2015,リスト!$AN:$AN,0))),"")</f>
        <v>JPN</v>
      </c>
      <c r="S2015" s="32" t="str">
        <f>IF($B2015="","",RIGHT($G2015*1000+100+COUNTIF($G$2:$G2015,$G2015),9))</f>
        <v>011017104</v>
      </c>
    </row>
    <row r="2016" spans="1:19" ht="18" customHeight="1" x14ac:dyDescent="0.55000000000000004">
      <c r="A2016" t="s">
        <v>1027</v>
      </c>
      <c r="B2016">
        <v>2024</v>
      </c>
      <c r="C2016" t="s">
        <v>8816</v>
      </c>
      <c r="D2016" t="s">
        <v>8817</v>
      </c>
      <c r="E2016">
        <v>4</v>
      </c>
      <c r="F2016" t="s">
        <v>173</v>
      </c>
      <c r="G2016">
        <v>20020113</v>
      </c>
      <c r="H2016" t="s">
        <v>8818</v>
      </c>
      <c r="I2016" t="s">
        <v>8376</v>
      </c>
      <c r="J2016" t="s">
        <v>8819</v>
      </c>
      <c r="K2016" t="s">
        <v>72</v>
      </c>
      <c r="M2016" s="32">
        <f>IFERROR(IF($B2016="","",INDEX(所属情報!$E:$E,MATCH($A2016,所属情報!$A:$A,0))),"")</f>
        <v>492220</v>
      </c>
      <c r="N2016" s="175" t="str">
        <f t="shared" si="93"/>
        <v>山川　空我 (4)</v>
      </c>
      <c r="O2016" s="32" t="str">
        <f t="shared" si="94"/>
        <v>ﾔﾏｶﾜ ｸｳｶﾞ</v>
      </c>
      <c r="P2016" s="175" t="str">
        <f t="shared" si="95"/>
        <v>YAMAKAWA Kuga (02)</v>
      </c>
      <c r="Q2016" s="175" t="str">
        <f>IFERROR(IF($F2016="","",INDEX(リスト!$AL:$AL,MATCH($F2016,リスト!$AK:$AK,0))),"")</f>
        <v>27</v>
      </c>
      <c r="R2016" s="32" t="str">
        <f>IFERROR(IF($K2016="","",INDEX(リスト!$AO:$AO,MATCH($K2016,リスト!$AN:$AN,0))),"")</f>
        <v>JPN</v>
      </c>
      <c r="S2016" s="32" t="str">
        <f>IF($B2016="","",RIGHT($G2016*1000+100+COUNTIF($G$2:$G2016,$G2016),9))</f>
        <v>020113103</v>
      </c>
    </row>
    <row r="2017" spans="1:19" ht="18" customHeight="1" x14ac:dyDescent="0.55000000000000004">
      <c r="A2017" t="s">
        <v>1027</v>
      </c>
      <c r="B2017">
        <v>2025</v>
      </c>
      <c r="C2017" t="s">
        <v>8820</v>
      </c>
      <c r="D2017" t="s">
        <v>8821</v>
      </c>
      <c r="E2017">
        <v>3</v>
      </c>
      <c r="F2017" t="s">
        <v>173</v>
      </c>
      <c r="G2017">
        <v>20030207</v>
      </c>
      <c r="H2017" t="s">
        <v>8822</v>
      </c>
      <c r="I2017" t="s">
        <v>6212</v>
      </c>
      <c r="J2017" t="s">
        <v>4855</v>
      </c>
      <c r="K2017" t="s">
        <v>72</v>
      </c>
      <c r="M2017" s="32">
        <f>IFERROR(IF($B2017="","",INDEX(所属情報!$E:$E,MATCH($A2017,所属情報!$A:$A,0))),"")</f>
        <v>492220</v>
      </c>
      <c r="N2017" s="175" t="str">
        <f t="shared" si="93"/>
        <v>松下　貴則 (3)</v>
      </c>
      <c r="O2017" s="32" t="str">
        <f t="shared" si="94"/>
        <v>ﾏﾂｼﾀ ﾀｶﾉﾘ</v>
      </c>
      <c r="P2017" s="175" t="str">
        <f t="shared" si="95"/>
        <v>MATSUSHITA Takanori (03)</v>
      </c>
      <c r="Q2017" s="175" t="str">
        <f>IFERROR(IF($F2017="","",INDEX(リスト!$AL:$AL,MATCH($F2017,リスト!$AK:$AK,0))),"")</f>
        <v>27</v>
      </c>
      <c r="R2017" s="32" t="str">
        <f>IFERROR(IF($K2017="","",INDEX(リスト!$AO:$AO,MATCH($K2017,リスト!$AN:$AN,0))),"")</f>
        <v>JPN</v>
      </c>
      <c r="S2017" s="32" t="str">
        <f>IF($B2017="","",RIGHT($G2017*1000+100+COUNTIF($G$2:$G2017,$G2017),9))</f>
        <v>030207102</v>
      </c>
    </row>
    <row r="2018" spans="1:19" ht="18" customHeight="1" x14ac:dyDescent="0.55000000000000004">
      <c r="A2018" t="s">
        <v>1027</v>
      </c>
      <c r="B2018">
        <v>2026</v>
      </c>
      <c r="C2018" t="s">
        <v>8823</v>
      </c>
      <c r="D2018" t="s">
        <v>8824</v>
      </c>
      <c r="E2018">
        <v>3</v>
      </c>
      <c r="F2018" t="s">
        <v>169</v>
      </c>
      <c r="G2018">
        <v>20030222</v>
      </c>
      <c r="H2018" t="s">
        <v>8825</v>
      </c>
      <c r="I2018" t="s">
        <v>1493</v>
      </c>
      <c r="J2018" t="s">
        <v>1810</v>
      </c>
      <c r="K2018" t="s">
        <v>72</v>
      </c>
      <c r="M2018" s="32">
        <f>IFERROR(IF($B2018="","",INDEX(所属情報!$E:$E,MATCH($A2018,所属情報!$A:$A,0))),"")</f>
        <v>492220</v>
      </c>
      <c r="N2018" s="175" t="str">
        <f t="shared" si="93"/>
        <v>山田　祥汰 (3)</v>
      </c>
      <c r="O2018" s="32" t="str">
        <f t="shared" si="94"/>
        <v>ﾔﾏﾀﾞ ｼｮｳﾀ</v>
      </c>
      <c r="P2018" s="175" t="str">
        <f t="shared" si="95"/>
        <v>YAMADA Shota (03)</v>
      </c>
      <c r="Q2018" s="175" t="str">
        <f>IFERROR(IF($F2018="","",INDEX(リスト!$AL:$AL,MATCH($F2018,リスト!$AK:$AK,0))),"")</f>
        <v>26</v>
      </c>
      <c r="R2018" s="32" t="str">
        <f>IFERROR(IF($K2018="","",INDEX(リスト!$AO:$AO,MATCH($K2018,リスト!$AN:$AN,0))),"")</f>
        <v>JPN</v>
      </c>
      <c r="S2018" s="32" t="str">
        <f>IF($B2018="","",RIGHT($G2018*1000+100+COUNTIF($G$2:$G2018,$G2018),9))</f>
        <v>030222103</v>
      </c>
    </row>
    <row r="2019" spans="1:19" ht="18" customHeight="1" x14ac:dyDescent="0.55000000000000004">
      <c r="A2019" t="s">
        <v>1027</v>
      </c>
      <c r="B2019">
        <v>2027</v>
      </c>
      <c r="C2019" t="s">
        <v>8826</v>
      </c>
      <c r="D2019" t="s">
        <v>8827</v>
      </c>
      <c r="E2019">
        <v>3</v>
      </c>
      <c r="F2019" t="s">
        <v>217</v>
      </c>
      <c r="G2019">
        <v>20020610</v>
      </c>
      <c r="H2019" t="s">
        <v>8828</v>
      </c>
      <c r="I2019" t="s">
        <v>3497</v>
      </c>
      <c r="J2019" t="s">
        <v>2957</v>
      </c>
      <c r="K2019" t="s">
        <v>72</v>
      </c>
      <c r="M2019" s="32">
        <f>IFERROR(IF($B2019="","",INDEX(所属情報!$E:$E,MATCH($A2019,所属情報!$A:$A,0))),"")</f>
        <v>492220</v>
      </c>
      <c r="N2019" s="175" t="str">
        <f t="shared" si="93"/>
        <v>古河　拓真 (3)</v>
      </c>
      <c r="O2019" s="32" t="str">
        <f t="shared" si="94"/>
        <v>ﾌﾙｶﾜ ﾀｸﾏ</v>
      </c>
      <c r="P2019" s="175" t="str">
        <f t="shared" si="95"/>
        <v>FURUKAWA Takuma (02)</v>
      </c>
      <c r="Q2019" s="175" t="str">
        <f>IFERROR(IF($F2019="","",INDEX(リスト!$AL:$AL,MATCH($F2019,リスト!$AK:$AK,0))),"")</f>
        <v>38</v>
      </c>
      <c r="R2019" s="32" t="str">
        <f>IFERROR(IF($K2019="","",INDEX(リスト!$AO:$AO,MATCH($K2019,リスト!$AN:$AN,0))),"")</f>
        <v>JPN</v>
      </c>
      <c r="S2019" s="32" t="str">
        <f>IF($B2019="","",RIGHT($G2019*1000+100+COUNTIF($G$2:$G2019,$G2019),9))</f>
        <v>020610102</v>
      </c>
    </row>
    <row r="2020" spans="1:19" ht="18" customHeight="1" x14ac:dyDescent="0.55000000000000004">
      <c r="A2020" t="s">
        <v>1027</v>
      </c>
      <c r="B2020">
        <v>2028</v>
      </c>
      <c r="C2020" t="s">
        <v>8829</v>
      </c>
      <c r="D2020" t="s">
        <v>8830</v>
      </c>
      <c r="E2020">
        <v>3</v>
      </c>
      <c r="F2020" t="s">
        <v>173</v>
      </c>
      <c r="G2020">
        <v>20021213</v>
      </c>
      <c r="H2020" t="s">
        <v>8831</v>
      </c>
      <c r="I2020" t="s">
        <v>2579</v>
      </c>
      <c r="J2020" t="s">
        <v>8832</v>
      </c>
      <c r="K2020" t="s">
        <v>72</v>
      </c>
      <c r="M2020" s="32">
        <f>IFERROR(IF($B2020="","",INDEX(所属情報!$E:$E,MATCH($A2020,所属情報!$A:$A,0))),"")</f>
        <v>492220</v>
      </c>
      <c r="N2020" s="175" t="str">
        <f t="shared" si="93"/>
        <v>岡村　拓明 (3)</v>
      </c>
      <c r="O2020" s="32" t="str">
        <f t="shared" si="94"/>
        <v>ｵｶﾑﾗ ﾀｸｱｷ</v>
      </c>
      <c r="P2020" s="175" t="str">
        <f t="shared" si="95"/>
        <v>OKAMURA Takuaki (02)</v>
      </c>
      <c r="Q2020" s="175" t="str">
        <f>IFERROR(IF($F2020="","",INDEX(リスト!$AL:$AL,MATCH($F2020,リスト!$AK:$AK,0))),"")</f>
        <v>27</v>
      </c>
      <c r="R2020" s="32" t="str">
        <f>IFERROR(IF($K2020="","",INDEX(リスト!$AO:$AO,MATCH($K2020,リスト!$AN:$AN,0))),"")</f>
        <v>JPN</v>
      </c>
      <c r="S2020" s="32" t="str">
        <f>IF($B2020="","",RIGHT($G2020*1000+100+COUNTIF($G$2:$G2020,$G2020),9))</f>
        <v>021213101</v>
      </c>
    </row>
    <row r="2021" spans="1:19" ht="18" customHeight="1" x14ac:dyDescent="0.55000000000000004">
      <c r="A2021" t="s">
        <v>1027</v>
      </c>
      <c r="B2021">
        <v>2029</v>
      </c>
      <c r="C2021" t="s">
        <v>8833</v>
      </c>
      <c r="D2021" t="s">
        <v>8834</v>
      </c>
      <c r="E2021">
        <v>2</v>
      </c>
      <c r="F2021" t="s">
        <v>173</v>
      </c>
      <c r="G2021">
        <v>20030919</v>
      </c>
      <c r="H2021" t="s">
        <v>8835</v>
      </c>
      <c r="I2021" t="s">
        <v>8836</v>
      </c>
      <c r="J2021" t="s">
        <v>3049</v>
      </c>
      <c r="K2021" t="s">
        <v>72</v>
      </c>
      <c r="M2021" s="32">
        <f>IFERROR(IF($B2021="","",INDEX(所属情報!$E:$E,MATCH($A2021,所属情報!$A:$A,0))),"")</f>
        <v>492220</v>
      </c>
      <c r="N2021" s="175" t="str">
        <f t="shared" si="93"/>
        <v>宮口　絹道 (2)</v>
      </c>
      <c r="O2021" s="32" t="str">
        <f t="shared" si="94"/>
        <v>ﾐﾔｸﾞﾁ ﾏｻﾐﾁ</v>
      </c>
      <c r="P2021" s="175" t="str">
        <f t="shared" si="95"/>
        <v>MIYAGUCHI Masamichi (03)</v>
      </c>
      <c r="Q2021" s="175" t="str">
        <f>IFERROR(IF($F2021="","",INDEX(リスト!$AL:$AL,MATCH($F2021,リスト!$AK:$AK,0))),"")</f>
        <v>27</v>
      </c>
      <c r="R2021" s="32" t="str">
        <f>IFERROR(IF($K2021="","",INDEX(リスト!$AO:$AO,MATCH($K2021,リスト!$AN:$AN,0))),"")</f>
        <v>JPN</v>
      </c>
      <c r="S2021" s="32" t="str">
        <f>IF($B2021="","",RIGHT($G2021*1000+100+COUNTIF($G$2:$G2021,$G2021),9))</f>
        <v>030919104</v>
      </c>
    </row>
    <row r="2022" spans="1:19" ht="18" customHeight="1" x14ac:dyDescent="0.55000000000000004">
      <c r="A2022" t="s">
        <v>1027</v>
      </c>
      <c r="B2022">
        <v>2030</v>
      </c>
      <c r="C2022" t="s">
        <v>8837</v>
      </c>
      <c r="D2022" t="s">
        <v>8838</v>
      </c>
      <c r="E2022">
        <v>2</v>
      </c>
      <c r="F2022" t="s">
        <v>173</v>
      </c>
      <c r="G2022">
        <v>20030408</v>
      </c>
      <c r="H2022" t="s">
        <v>8839</v>
      </c>
      <c r="I2022" t="s">
        <v>3326</v>
      </c>
      <c r="J2022" t="s">
        <v>1805</v>
      </c>
      <c r="K2022" t="s">
        <v>72</v>
      </c>
      <c r="M2022" s="32">
        <f>IFERROR(IF($B2022="","",INDEX(所属情報!$E:$E,MATCH($A2022,所属情報!$A:$A,0))),"")</f>
        <v>492220</v>
      </c>
      <c r="N2022" s="175" t="str">
        <f t="shared" si="93"/>
        <v>細川　怜央 (2)</v>
      </c>
      <c r="O2022" s="32" t="str">
        <f t="shared" si="94"/>
        <v>ﾎｿｶﾜ ﾚｵ</v>
      </c>
      <c r="P2022" s="175" t="str">
        <f t="shared" si="95"/>
        <v>HOSOKAWA Reo (03)</v>
      </c>
      <c r="Q2022" s="175" t="str">
        <f>IFERROR(IF($F2022="","",INDEX(リスト!$AL:$AL,MATCH($F2022,リスト!$AK:$AK,0))),"")</f>
        <v>27</v>
      </c>
      <c r="R2022" s="32" t="str">
        <f>IFERROR(IF($K2022="","",INDEX(リスト!$AO:$AO,MATCH($K2022,リスト!$AN:$AN,0))),"")</f>
        <v>JPN</v>
      </c>
      <c r="S2022" s="32" t="str">
        <f>IF($B2022="","",RIGHT($G2022*1000+100+COUNTIF($G$2:$G2022,$G2022),9))</f>
        <v>030408102</v>
      </c>
    </row>
    <row r="2023" spans="1:19" ht="18" customHeight="1" x14ac:dyDescent="0.55000000000000004">
      <c r="A2023" t="s">
        <v>1027</v>
      </c>
      <c r="B2023">
        <v>2031</v>
      </c>
      <c r="C2023" t="s">
        <v>8840</v>
      </c>
      <c r="D2023" t="s">
        <v>8841</v>
      </c>
      <c r="E2023">
        <v>2</v>
      </c>
      <c r="F2023" t="s">
        <v>173</v>
      </c>
      <c r="G2023">
        <v>20030903</v>
      </c>
      <c r="H2023" t="s">
        <v>8842</v>
      </c>
      <c r="I2023" t="s">
        <v>8843</v>
      </c>
      <c r="J2023" t="s">
        <v>1168</v>
      </c>
      <c r="K2023" t="s">
        <v>72</v>
      </c>
      <c r="M2023" s="32">
        <f>IFERROR(IF($B2023="","",INDEX(所属情報!$E:$E,MATCH($A2023,所属情報!$A:$A,0))),"")</f>
        <v>492220</v>
      </c>
      <c r="N2023" s="175" t="str">
        <f t="shared" si="93"/>
        <v>白川　拓実 (2)</v>
      </c>
      <c r="O2023" s="32" t="str">
        <f t="shared" si="94"/>
        <v>ｼﾗｶﾜ ﾀｸﾐ</v>
      </c>
      <c r="P2023" s="175" t="str">
        <f t="shared" si="95"/>
        <v>SHIRAKAWA Takumi (03)</v>
      </c>
      <c r="Q2023" s="175" t="str">
        <f>IFERROR(IF($F2023="","",INDEX(リスト!$AL:$AL,MATCH($F2023,リスト!$AK:$AK,0))),"")</f>
        <v>27</v>
      </c>
      <c r="R2023" s="32" t="str">
        <f>IFERROR(IF($K2023="","",INDEX(リスト!$AO:$AO,MATCH($K2023,リスト!$AN:$AN,0))),"")</f>
        <v>JPN</v>
      </c>
      <c r="S2023" s="32" t="str">
        <f>IF($B2023="","",RIGHT($G2023*1000+100+COUNTIF($G$2:$G2023,$G2023),9))</f>
        <v>030903101</v>
      </c>
    </row>
    <row r="2024" spans="1:19" ht="18" customHeight="1" x14ac:dyDescent="0.55000000000000004">
      <c r="A2024" t="s">
        <v>1027</v>
      </c>
      <c r="B2024">
        <v>2032</v>
      </c>
      <c r="C2024" t="s">
        <v>8844</v>
      </c>
      <c r="D2024" t="s">
        <v>8845</v>
      </c>
      <c r="E2024">
        <v>2</v>
      </c>
      <c r="F2024" t="s">
        <v>213</v>
      </c>
      <c r="G2024">
        <v>20040111</v>
      </c>
      <c r="H2024" t="s">
        <v>8846</v>
      </c>
      <c r="I2024" t="s">
        <v>8847</v>
      </c>
      <c r="J2024" t="s">
        <v>1355</v>
      </c>
      <c r="K2024" t="s">
        <v>72</v>
      </c>
      <c r="M2024" s="32">
        <f>IFERROR(IF($B2024="","",INDEX(所属情報!$E:$E,MATCH($A2024,所属情報!$A:$A,0))),"")</f>
        <v>492220</v>
      </c>
      <c r="N2024" s="175" t="str">
        <f t="shared" si="93"/>
        <v>難波　颯太 (2)</v>
      </c>
      <c r="O2024" s="32" t="str">
        <f t="shared" si="94"/>
        <v>ﾅﾝﾊﾞ ｿｳﾀ</v>
      </c>
      <c r="P2024" s="175" t="str">
        <f t="shared" si="95"/>
        <v>NAMBA Sota (04)</v>
      </c>
      <c r="Q2024" s="175" t="str">
        <f>IFERROR(IF($F2024="","",INDEX(リスト!$AL:$AL,MATCH($F2024,リスト!$AK:$AK,0))),"")</f>
        <v>37</v>
      </c>
      <c r="R2024" s="32" t="str">
        <f>IFERROR(IF($K2024="","",INDEX(リスト!$AO:$AO,MATCH($K2024,リスト!$AN:$AN,0))),"")</f>
        <v>JPN</v>
      </c>
      <c r="S2024" s="32" t="str">
        <f>IF($B2024="","",RIGHT($G2024*1000+100+COUNTIF($G$2:$G2024,$G2024),9))</f>
        <v>040111101</v>
      </c>
    </row>
    <row r="2025" spans="1:19" ht="18" customHeight="1" x14ac:dyDescent="0.55000000000000004">
      <c r="A2025" t="s">
        <v>1027</v>
      </c>
      <c r="B2025">
        <v>2033</v>
      </c>
      <c r="C2025" t="s">
        <v>8848</v>
      </c>
      <c r="D2025" t="s">
        <v>8849</v>
      </c>
      <c r="E2025">
        <v>2</v>
      </c>
      <c r="F2025" t="s">
        <v>169</v>
      </c>
      <c r="G2025">
        <v>20030811</v>
      </c>
      <c r="H2025" t="s">
        <v>8850</v>
      </c>
      <c r="I2025" t="s">
        <v>8851</v>
      </c>
      <c r="J2025" t="s">
        <v>1969</v>
      </c>
      <c r="K2025" t="s">
        <v>72</v>
      </c>
      <c r="M2025" s="32">
        <f>IFERROR(IF($B2025="","",INDEX(所属情報!$E:$E,MATCH($A2025,所属情報!$A:$A,0))),"")</f>
        <v>492220</v>
      </c>
      <c r="N2025" s="175" t="str">
        <f t="shared" si="93"/>
        <v>高田　虎雅 (2)</v>
      </c>
      <c r="O2025" s="32" t="str">
        <f t="shared" si="94"/>
        <v>ﾀｶﾀ ﾀｲｶﾞ</v>
      </c>
      <c r="P2025" s="175" t="str">
        <f t="shared" si="95"/>
        <v>TAKATA Taiga (03)</v>
      </c>
      <c r="Q2025" s="175" t="str">
        <f>IFERROR(IF($F2025="","",INDEX(リスト!$AL:$AL,MATCH($F2025,リスト!$AK:$AK,0))),"")</f>
        <v>26</v>
      </c>
      <c r="R2025" s="32" t="str">
        <f>IFERROR(IF($K2025="","",INDEX(リスト!$AO:$AO,MATCH($K2025,リスト!$AN:$AN,0))),"")</f>
        <v>JPN</v>
      </c>
      <c r="S2025" s="32" t="str">
        <f>IF($B2025="","",RIGHT($G2025*1000+100+COUNTIF($G$2:$G2025,$G2025),9))</f>
        <v>030811102</v>
      </c>
    </row>
    <row r="2026" spans="1:19" ht="18" customHeight="1" x14ac:dyDescent="0.55000000000000004">
      <c r="A2026" t="s">
        <v>1039</v>
      </c>
      <c r="B2026">
        <v>2034</v>
      </c>
      <c r="C2026" t="s">
        <v>8852</v>
      </c>
      <c r="D2026" t="s">
        <v>8853</v>
      </c>
      <c r="E2026">
        <v>4</v>
      </c>
      <c r="F2026" t="s">
        <v>173</v>
      </c>
      <c r="G2026">
        <v>20011130</v>
      </c>
      <c r="H2026" t="s">
        <v>8854</v>
      </c>
      <c r="I2026" t="s">
        <v>3657</v>
      </c>
      <c r="J2026" t="s">
        <v>8855</v>
      </c>
      <c r="K2026" t="s">
        <v>72</v>
      </c>
      <c r="M2026" s="32">
        <f>IFERROR(IF($B2026="","",INDEX(所属情報!$E:$E,MATCH($A2026,所属情報!$A:$A,0))),"")</f>
        <v>492227</v>
      </c>
      <c r="N2026" s="175" t="str">
        <f t="shared" si="93"/>
        <v>上田　晴彦 (4)</v>
      </c>
      <c r="O2026" s="32" t="str">
        <f t="shared" si="94"/>
        <v>ｳｴﾀﾞ ﾊﾙﾋｺ</v>
      </c>
      <c r="P2026" s="175" t="str">
        <f t="shared" si="95"/>
        <v>UEDA Haruhiko (01)</v>
      </c>
      <c r="Q2026" s="175" t="str">
        <f>IFERROR(IF($F2026="","",INDEX(リスト!$AL:$AL,MATCH($F2026,リスト!$AK:$AK,0))),"")</f>
        <v>27</v>
      </c>
      <c r="R2026" s="32" t="str">
        <f>IFERROR(IF($K2026="","",INDEX(リスト!$AO:$AO,MATCH($K2026,リスト!$AN:$AN,0))),"")</f>
        <v>JPN</v>
      </c>
      <c r="S2026" s="32" t="str">
        <f>IF($B2026="","",RIGHT($G2026*1000+100+COUNTIF($G$2:$G2026,$G2026),9))</f>
        <v>011130107</v>
      </c>
    </row>
    <row r="2027" spans="1:19" ht="18" customHeight="1" x14ac:dyDescent="0.55000000000000004">
      <c r="A2027" t="s">
        <v>1039</v>
      </c>
      <c r="B2027">
        <v>2035</v>
      </c>
      <c r="C2027" t="s">
        <v>8856</v>
      </c>
      <c r="D2027" t="s">
        <v>8857</v>
      </c>
      <c r="E2027">
        <v>2</v>
      </c>
      <c r="F2027" t="s">
        <v>173</v>
      </c>
      <c r="G2027">
        <v>20030714</v>
      </c>
      <c r="H2027" t="s">
        <v>8858</v>
      </c>
      <c r="I2027" t="s">
        <v>8859</v>
      </c>
      <c r="J2027" t="s">
        <v>1193</v>
      </c>
      <c r="K2027" t="s">
        <v>72</v>
      </c>
      <c r="M2027" s="32">
        <f>IFERROR(IF($B2027="","",INDEX(所属情報!$E:$E,MATCH($A2027,所属情報!$A:$A,0))),"")</f>
        <v>492227</v>
      </c>
      <c r="N2027" s="175" t="str">
        <f t="shared" si="93"/>
        <v>室　公輔 (2)</v>
      </c>
      <c r="O2027" s="32" t="str">
        <f t="shared" si="94"/>
        <v>ﾑﾛ ｺｳｽｹ</v>
      </c>
      <c r="P2027" s="175" t="str">
        <f t="shared" si="95"/>
        <v>MURO Kosuke (03)</v>
      </c>
      <c r="Q2027" s="175" t="str">
        <f>IFERROR(IF($F2027="","",INDEX(リスト!$AL:$AL,MATCH($F2027,リスト!$AK:$AK,0))),"")</f>
        <v>27</v>
      </c>
      <c r="R2027" s="32" t="str">
        <f>IFERROR(IF($K2027="","",INDEX(リスト!$AO:$AO,MATCH($K2027,リスト!$AN:$AN,0))),"")</f>
        <v>JPN</v>
      </c>
      <c r="S2027" s="32" t="str">
        <f>IF($B2027="","",RIGHT($G2027*1000+100+COUNTIF($G$2:$G2027,$G2027),9))</f>
        <v>030714102</v>
      </c>
    </row>
    <row r="2028" spans="1:19" ht="18" customHeight="1" x14ac:dyDescent="0.55000000000000004">
      <c r="A2028" t="s">
        <v>1039</v>
      </c>
      <c r="B2028">
        <v>2036</v>
      </c>
      <c r="C2028" t="s">
        <v>8860</v>
      </c>
      <c r="D2028" t="s">
        <v>8861</v>
      </c>
      <c r="E2028">
        <v>2</v>
      </c>
      <c r="F2028" t="s">
        <v>173</v>
      </c>
      <c r="G2028">
        <v>20030708</v>
      </c>
      <c r="I2028" t="s">
        <v>1480</v>
      </c>
      <c r="J2028" t="s">
        <v>2328</v>
      </c>
      <c r="K2028" t="s">
        <v>72</v>
      </c>
      <c r="M2028" s="32">
        <f>IFERROR(IF($B2028="","",INDEX(所属情報!$E:$E,MATCH($A2028,所属情報!$A:$A,0))),"")</f>
        <v>492227</v>
      </c>
      <c r="N2028" s="175" t="str">
        <f t="shared" si="93"/>
        <v>矢野　凌也 (2)</v>
      </c>
      <c r="O2028" s="32" t="str">
        <f t="shared" si="94"/>
        <v>ﾔﾉ ﾘｮｳﾔ</v>
      </c>
      <c r="P2028" s="175" t="str">
        <f t="shared" si="95"/>
        <v>YANO Ryoya (03)</v>
      </c>
      <c r="Q2028" s="175" t="str">
        <f>IFERROR(IF($F2028="","",INDEX(リスト!$AL:$AL,MATCH($F2028,リスト!$AK:$AK,0))),"")</f>
        <v>27</v>
      </c>
      <c r="R2028" s="32" t="str">
        <f>IFERROR(IF($K2028="","",INDEX(リスト!$AO:$AO,MATCH($K2028,リスト!$AN:$AN,0))),"")</f>
        <v>JPN</v>
      </c>
      <c r="S2028" s="32" t="str">
        <f>IF($B2028="","",RIGHT($G2028*1000+100+COUNTIF($G$2:$G2028,$G2028),9))</f>
        <v>030708106</v>
      </c>
    </row>
    <row r="2029" spans="1:19" ht="18" customHeight="1" x14ac:dyDescent="0.55000000000000004">
      <c r="A2029" t="s">
        <v>935</v>
      </c>
      <c r="B2029">
        <v>2037</v>
      </c>
      <c r="C2029" t="s">
        <v>8862</v>
      </c>
      <c r="D2029" t="s">
        <v>8863</v>
      </c>
      <c r="E2029">
        <v>3</v>
      </c>
      <c r="F2029" t="s">
        <v>177</v>
      </c>
      <c r="G2029">
        <v>20020526</v>
      </c>
      <c r="H2029" t="s">
        <v>8864</v>
      </c>
      <c r="I2029" t="s">
        <v>2797</v>
      </c>
      <c r="J2029" t="s">
        <v>3940</v>
      </c>
      <c r="K2029" t="s">
        <v>72</v>
      </c>
      <c r="M2029" s="32">
        <f>IFERROR(IF($B2029="","",INDEX(所属情報!$E:$E,MATCH($A2029,所属情報!$A:$A,0))),"")</f>
        <v>492187</v>
      </c>
      <c r="N2029" s="175" t="str">
        <f t="shared" si="93"/>
        <v>山﨑　天真 (3)</v>
      </c>
      <c r="O2029" s="32" t="str">
        <f t="shared" si="94"/>
        <v>ﾔﾏｻｷ ﾃﾝﾏ</v>
      </c>
      <c r="P2029" s="175" t="str">
        <f t="shared" si="95"/>
        <v>YAMASAKI Temma (02)</v>
      </c>
      <c r="Q2029" s="175" t="str">
        <f>IFERROR(IF($F2029="","",INDEX(リスト!$AL:$AL,MATCH($F2029,リスト!$AK:$AK,0))),"")</f>
        <v>28</v>
      </c>
      <c r="R2029" s="32" t="str">
        <f>IFERROR(IF($K2029="","",INDEX(リスト!$AO:$AO,MATCH($K2029,リスト!$AN:$AN,0))),"")</f>
        <v>JPN</v>
      </c>
      <c r="S2029" s="32" t="str">
        <f>IF($B2029="","",RIGHT($G2029*1000+100+COUNTIF($G$2:$G2029,$G2029),9))</f>
        <v>020526102</v>
      </c>
    </row>
    <row r="2030" spans="1:19" ht="18" customHeight="1" x14ac:dyDescent="0.55000000000000004">
      <c r="A2030" t="s">
        <v>935</v>
      </c>
      <c r="B2030">
        <v>2038</v>
      </c>
      <c r="C2030" t="s">
        <v>8865</v>
      </c>
      <c r="D2030" t="s">
        <v>8866</v>
      </c>
      <c r="E2030">
        <v>3</v>
      </c>
      <c r="F2030" t="s">
        <v>169</v>
      </c>
      <c r="G2030">
        <v>20020811</v>
      </c>
      <c r="H2030" t="s">
        <v>8867</v>
      </c>
      <c r="I2030" t="s">
        <v>1296</v>
      </c>
      <c r="J2030" t="s">
        <v>3530</v>
      </c>
      <c r="K2030" t="s">
        <v>72</v>
      </c>
      <c r="M2030" s="32">
        <f>IFERROR(IF($B2030="","",INDEX(所属情報!$E:$E,MATCH($A2030,所属情報!$A:$A,0))),"")</f>
        <v>492187</v>
      </c>
      <c r="N2030" s="175" t="str">
        <f t="shared" si="93"/>
        <v>石井　良拡 (3)</v>
      </c>
      <c r="O2030" s="32" t="str">
        <f t="shared" si="94"/>
        <v>ｲｼｲ ﾖｼﾋﾛ</v>
      </c>
      <c r="P2030" s="175" t="str">
        <f t="shared" si="95"/>
        <v>ISHII Yoshihiro (02)</v>
      </c>
      <c r="Q2030" s="175" t="str">
        <f>IFERROR(IF($F2030="","",INDEX(リスト!$AL:$AL,MATCH($F2030,リスト!$AK:$AK,0))),"")</f>
        <v>26</v>
      </c>
      <c r="R2030" s="32" t="str">
        <f>IFERROR(IF($K2030="","",INDEX(リスト!$AO:$AO,MATCH($K2030,リスト!$AN:$AN,0))),"")</f>
        <v>JPN</v>
      </c>
      <c r="S2030" s="32" t="str">
        <f>IF($B2030="","",RIGHT($G2030*1000+100+COUNTIF($G$2:$G2030,$G2030),9))</f>
        <v>020811101</v>
      </c>
    </row>
    <row r="2031" spans="1:19" ht="18" customHeight="1" x14ac:dyDescent="0.55000000000000004">
      <c r="A2031" t="s">
        <v>935</v>
      </c>
      <c r="B2031">
        <v>2039</v>
      </c>
      <c r="C2031" t="s">
        <v>8868</v>
      </c>
      <c r="D2031" t="s">
        <v>8869</v>
      </c>
      <c r="E2031">
        <v>3</v>
      </c>
      <c r="F2031" t="s">
        <v>137</v>
      </c>
      <c r="G2031">
        <v>20021117</v>
      </c>
      <c r="H2031" t="s">
        <v>8870</v>
      </c>
      <c r="I2031" t="s">
        <v>8871</v>
      </c>
      <c r="J2031" t="s">
        <v>1267</v>
      </c>
      <c r="K2031" t="s">
        <v>72</v>
      </c>
      <c r="M2031" s="32">
        <f>IFERROR(IF($B2031="","",INDEX(所属情報!$E:$E,MATCH($A2031,所属情報!$A:$A,0))),"")</f>
        <v>492187</v>
      </c>
      <c r="N2031" s="175" t="str">
        <f t="shared" si="93"/>
        <v>田代　隼 (3)</v>
      </c>
      <c r="O2031" s="32" t="str">
        <f t="shared" si="94"/>
        <v>ﾀｼﾛ ｼｭﾝ</v>
      </c>
      <c r="P2031" s="175" t="str">
        <f t="shared" si="95"/>
        <v>TASHIRO Shun (02)</v>
      </c>
      <c r="Q2031" s="175" t="str">
        <f>IFERROR(IF($F2031="","",INDEX(リスト!$AL:$AL,MATCH($F2031,リスト!$AK:$AK,0))),"")</f>
        <v>18</v>
      </c>
      <c r="R2031" s="32" t="str">
        <f>IFERROR(IF($K2031="","",INDEX(リスト!$AO:$AO,MATCH($K2031,リスト!$AN:$AN,0))),"")</f>
        <v>JPN</v>
      </c>
      <c r="S2031" s="32" t="str">
        <f>IF($B2031="","",RIGHT($G2031*1000+100+COUNTIF($G$2:$G2031,$G2031),9))</f>
        <v>021117101</v>
      </c>
    </row>
    <row r="2032" spans="1:19" ht="18" customHeight="1" x14ac:dyDescent="0.55000000000000004">
      <c r="A2032" t="s">
        <v>935</v>
      </c>
      <c r="B2032">
        <v>2040</v>
      </c>
      <c r="C2032" t="s">
        <v>8872</v>
      </c>
      <c r="D2032" t="s">
        <v>8873</v>
      </c>
      <c r="E2032">
        <v>3</v>
      </c>
      <c r="F2032" t="s">
        <v>169</v>
      </c>
      <c r="G2032">
        <v>20020223</v>
      </c>
      <c r="H2032" t="s">
        <v>8874</v>
      </c>
      <c r="I2032" t="s">
        <v>8875</v>
      </c>
      <c r="J2032" t="s">
        <v>1485</v>
      </c>
      <c r="K2032" t="s">
        <v>72</v>
      </c>
      <c r="M2032" s="32">
        <f>IFERROR(IF($B2032="","",INDEX(所属情報!$E:$E,MATCH($A2032,所属情報!$A:$A,0))),"")</f>
        <v>492187</v>
      </c>
      <c r="N2032" s="175" t="str">
        <f t="shared" si="93"/>
        <v>畔津　佑汰 (3)</v>
      </c>
      <c r="O2032" s="32" t="str">
        <f t="shared" si="94"/>
        <v>ｱｾﾞﾂ ﾕｳﾀ</v>
      </c>
      <c r="P2032" s="175" t="str">
        <f t="shared" si="95"/>
        <v>AZETSU Yuta (02)</v>
      </c>
      <c r="Q2032" s="175" t="str">
        <f>IFERROR(IF($F2032="","",INDEX(リスト!$AL:$AL,MATCH($F2032,リスト!$AK:$AK,0))),"")</f>
        <v>26</v>
      </c>
      <c r="R2032" s="32" t="str">
        <f>IFERROR(IF($K2032="","",INDEX(リスト!$AO:$AO,MATCH($K2032,リスト!$AN:$AN,0))),"")</f>
        <v>JPN</v>
      </c>
      <c r="S2032" s="32" t="str">
        <f>IF($B2032="","",RIGHT($G2032*1000+100+COUNTIF($G$2:$G2032,$G2032),9))</f>
        <v>020223103</v>
      </c>
    </row>
    <row r="2033" spans="1:19" ht="18" customHeight="1" x14ac:dyDescent="0.55000000000000004">
      <c r="A2033" t="s">
        <v>935</v>
      </c>
      <c r="B2033">
        <v>2041</v>
      </c>
      <c r="C2033" t="s">
        <v>8876</v>
      </c>
      <c r="D2033" t="s">
        <v>8877</v>
      </c>
      <c r="E2033">
        <v>3</v>
      </c>
      <c r="F2033" t="s">
        <v>173</v>
      </c>
      <c r="G2033">
        <v>20021221</v>
      </c>
      <c r="H2033" t="s">
        <v>8878</v>
      </c>
      <c r="I2033" t="s">
        <v>2058</v>
      </c>
      <c r="J2033" t="s">
        <v>3094</v>
      </c>
      <c r="K2033" t="s">
        <v>72</v>
      </c>
      <c r="M2033" s="32">
        <f>IFERROR(IF($B2033="","",INDEX(所属情報!$E:$E,MATCH($A2033,所属情報!$A:$A,0))),"")</f>
        <v>492187</v>
      </c>
      <c r="N2033" s="175" t="str">
        <f t="shared" si="93"/>
        <v>山口　蓮 (3)</v>
      </c>
      <c r="O2033" s="32" t="str">
        <f t="shared" si="94"/>
        <v>ﾔﾏｸﾞﾁ ﾚﾝ</v>
      </c>
      <c r="P2033" s="175" t="str">
        <f t="shared" si="95"/>
        <v>YAMAGUCHI Ren (02)</v>
      </c>
      <c r="Q2033" s="175" t="str">
        <f>IFERROR(IF($F2033="","",INDEX(リスト!$AL:$AL,MATCH($F2033,リスト!$AK:$AK,0))),"")</f>
        <v>27</v>
      </c>
      <c r="R2033" s="32" t="str">
        <f>IFERROR(IF($K2033="","",INDEX(リスト!$AO:$AO,MATCH($K2033,リスト!$AN:$AN,0))),"")</f>
        <v>JPN</v>
      </c>
      <c r="S2033" s="32" t="str">
        <f>IF($B2033="","",RIGHT($G2033*1000+100+COUNTIF($G$2:$G2033,$G2033),9))</f>
        <v>021221101</v>
      </c>
    </row>
    <row r="2034" spans="1:19" ht="18" customHeight="1" x14ac:dyDescent="0.55000000000000004">
      <c r="A2034" t="s">
        <v>935</v>
      </c>
      <c r="B2034">
        <v>2042</v>
      </c>
      <c r="C2034" t="s">
        <v>8879</v>
      </c>
      <c r="D2034" t="s">
        <v>8880</v>
      </c>
      <c r="E2034">
        <v>3</v>
      </c>
      <c r="F2034" t="s">
        <v>173</v>
      </c>
      <c r="G2034">
        <v>20030129</v>
      </c>
      <c r="H2034" t="s">
        <v>8881</v>
      </c>
      <c r="I2034" t="s">
        <v>3917</v>
      </c>
      <c r="J2034" t="s">
        <v>1760</v>
      </c>
      <c r="K2034" t="s">
        <v>72</v>
      </c>
      <c r="M2034" s="32">
        <f>IFERROR(IF($B2034="","",INDEX(所属情報!$E:$E,MATCH($A2034,所属情報!$A:$A,0))),"")</f>
        <v>492187</v>
      </c>
      <c r="N2034" s="175" t="str">
        <f t="shared" si="93"/>
        <v>嘉納　良太 (3)</v>
      </c>
      <c r="O2034" s="32" t="str">
        <f t="shared" si="94"/>
        <v>ｶﾉｳ ﾘｮｳﾀ</v>
      </c>
      <c r="P2034" s="175" t="str">
        <f t="shared" si="95"/>
        <v>KANO Ryota (03)</v>
      </c>
      <c r="Q2034" s="175" t="str">
        <f>IFERROR(IF($F2034="","",INDEX(リスト!$AL:$AL,MATCH($F2034,リスト!$AK:$AK,0))),"")</f>
        <v>27</v>
      </c>
      <c r="R2034" s="32" t="str">
        <f>IFERROR(IF($K2034="","",INDEX(リスト!$AO:$AO,MATCH($K2034,リスト!$AN:$AN,0))),"")</f>
        <v>JPN</v>
      </c>
      <c r="S2034" s="32" t="str">
        <f>IF($B2034="","",RIGHT($G2034*1000+100+COUNTIF($G$2:$G2034,$G2034),9))</f>
        <v>030129101</v>
      </c>
    </row>
    <row r="2035" spans="1:19" ht="18" customHeight="1" x14ac:dyDescent="0.55000000000000004">
      <c r="A2035" t="s">
        <v>935</v>
      </c>
      <c r="B2035">
        <v>2043</v>
      </c>
      <c r="C2035" t="s">
        <v>8882</v>
      </c>
      <c r="D2035" t="s">
        <v>8883</v>
      </c>
      <c r="E2035">
        <v>2</v>
      </c>
      <c r="F2035" t="s">
        <v>169</v>
      </c>
      <c r="G2035">
        <v>20030718</v>
      </c>
      <c r="H2035" t="s">
        <v>8884</v>
      </c>
      <c r="I2035" t="s">
        <v>3814</v>
      </c>
      <c r="J2035" t="s">
        <v>8885</v>
      </c>
      <c r="K2035" t="s">
        <v>72</v>
      </c>
      <c r="M2035" s="32">
        <f>IFERROR(IF($B2035="","",INDEX(所属情報!$E:$E,MATCH($A2035,所属情報!$A:$A,0))),"")</f>
        <v>492187</v>
      </c>
      <c r="N2035" s="175" t="str">
        <f t="shared" si="93"/>
        <v>黒木　俊吾 (2)</v>
      </c>
      <c r="O2035" s="32" t="str">
        <f t="shared" si="94"/>
        <v>ｸﾛｷ ｼｭﾝｺﾞ</v>
      </c>
      <c r="P2035" s="175" t="str">
        <f t="shared" si="95"/>
        <v>KUROKI Shungo (03)</v>
      </c>
      <c r="Q2035" s="175" t="str">
        <f>IFERROR(IF($F2035="","",INDEX(リスト!$AL:$AL,MATCH($F2035,リスト!$AK:$AK,0))),"")</f>
        <v>26</v>
      </c>
      <c r="R2035" s="32" t="str">
        <f>IFERROR(IF($K2035="","",INDEX(リスト!$AO:$AO,MATCH($K2035,リスト!$AN:$AN,0))),"")</f>
        <v>JPN</v>
      </c>
      <c r="S2035" s="32" t="str">
        <f>IF($B2035="","",RIGHT($G2035*1000+100+COUNTIF($G$2:$G2035,$G2035),9))</f>
        <v>030718104</v>
      </c>
    </row>
    <row r="2036" spans="1:19" ht="18" customHeight="1" x14ac:dyDescent="0.55000000000000004">
      <c r="A2036" t="s">
        <v>935</v>
      </c>
      <c r="B2036">
        <v>2044</v>
      </c>
      <c r="C2036" t="s">
        <v>8886</v>
      </c>
      <c r="D2036" t="s">
        <v>8887</v>
      </c>
      <c r="E2036">
        <v>2</v>
      </c>
      <c r="F2036" t="s">
        <v>169</v>
      </c>
      <c r="G2036">
        <v>20040222</v>
      </c>
      <c r="H2036" t="s">
        <v>8888</v>
      </c>
      <c r="I2036" t="s">
        <v>7640</v>
      </c>
      <c r="J2036" t="s">
        <v>2460</v>
      </c>
      <c r="K2036" t="s">
        <v>72</v>
      </c>
      <c r="M2036" s="32">
        <f>IFERROR(IF($B2036="","",INDEX(所属情報!$E:$E,MATCH($A2036,所属情報!$A:$A,0))),"")</f>
        <v>492187</v>
      </c>
      <c r="N2036" s="175" t="str">
        <f t="shared" si="93"/>
        <v>島　向陽 (2)</v>
      </c>
      <c r="O2036" s="32" t="str">
        <f t="shared" si="94"/>
        <v>ｼﾏ ﾋﾅﾀ</v>
      </c>
      <c r="P2036" s="175" t="str">
        <f t="shared" si="95"/>
        <v>SHIMA Hinata (04)</v>
      </c>
      <c r="Q2036" s="175" t="str">
        <f>IFERROR(IF($F2036="","",INDEX(リスト!$AL:$AL,MATCH($F2036,リスト!$AK:$AK,0))),"")</f>
        <v>26</v>
      </c>
      <c r="R2036" s="32" t="str">
        <f>IFERROR(IF($K2036="","",INDEX(リスト!$AO:$AO,MATCH($K2036,リスト!$AN:$AN,0))),"")</f>
        <v>JPN</v>
      </c>
      <c r="S2036" s="32" t="str">
        <f>IF($B2036="","",RIGHT($G2036*1000+100+COUNTIF($G$2:$G2036,$G2036),9))</f>
        <v>040222101</v>
      </c>
    </row>
    <row r="2037" spans="1:19" ht="18" customHeight="1" x14ac:dyDescent="0.55000000000000004">
      <c r="A2037" t="s">
        <v>935</v>
      </c>
      <c r="B2037">
        <v>2045</v>
      </c>
      <c r="C2037" t="s">
        <v>8889</v>
      </c>
      <c r="D2037" t="s">
        <v>8890</v>
      </c>
      <c r="E2037">
        <v>2</v>
      </c>
      <c r="F2037" t="s">
        <v>181</v>
      </c>
      <c r="G2037">
        <v>20030805</v>
      </c>
      <c r="H2037" t="s">
        <v>8891</v>
      </c>
      <c r="I2037" t="s">
        <v>1262</v>
      </c>
      <c r="J2037" t="s">
        <v>2062</v>
      </c>
      <c r="K2037" t="s">
        <v>72</v>
      </c>
      <c r="M2037" s="32">
        <f>IFERROR(IF($B2037="","",INDEX(所属情報!$E:$E,MATCH($A2037,所属情報!$A:$A,0))),"")</f>
        <v>492187</v>
      </c>
      <c r="N2037" s="175" t="str">
        <f t="shared" si="93"/>
        <v>安田　椋賀 (2)</v>
      </c>
      <c r="O2037" s="32" t="str">
        <f t="shared" si="94"/>
        <v>ﾔｽﾀﾞ ﾘｮｳｶﾞ</v>
      </c>
      <c r="P2037" s="175" t="str">
        <f t="shared" si="95"/>
        <v>YASUDA Ryoga (03)</v>
      </c>
      <c r="Q2037" s="175" t="str">
        <f>IFERROR(IF($F2037="","",INDEX(リスト!$AL:$AL,MATCH($F2037,リスト!$AK:$AK,0))),"")</f>
        <v>29</v>
      </c>
      <c r="R2037" s="32" t="str">
        <f>IFERROR(IF($K2037="","",INDEX(リスト!$AO:$AO,MATCH($K2037,リスト!$AN:$AN,0))),"")</f>
        <v>JPN</v>
      </c>
      <c r="S2037" s="32" t="str">
        <f>IF($B2037="","",RIGHT($G2037*1000+100+COUNTIF($G$2:$G2037,$G2037),9))</f>
        <v>030805103</v>
      </c>
    </row>
    <row r="2038" spans="1:19" ht="18" customHeight="1" x14ac:dyDescent="0.55000000000000004">
      <c r="A2038" t="s">
        <v>1023</v>
      </c>
      <c r="B2038">
        <v>2046</v>
      </c>
      <c r="C2038" t="s">
        <v>8892</v>
      </c>
      <c r="D2038" t="s">
        <v>8893</v>
      </c>
      <c r="E2038">
        <v>6</v>
      </c>
      <c r="F2038" t="s">
        <v>173</v>
      </c>
      <c r="G2038">
        <v>19960116</v>
      </c>
      <c r="H2038" t="s">
        <v>8894</v>
      </c>
      <c r="I2038" t="s">
        <v>8895</v>
      </c>
      <c r="J2038" t="s">
        <v>1272</v>
      </c>
      <c r="K2038" t="s">
        <v>72</v>
      </c>
      <c r="M2038" s="32">
        <f>IFERROR(IF($B2038="","",INDEX(所属情報!$E:$E,MATCH($A2038,所属情報!$A:$A,0))),"")</f>
        <v>492219</v>
      </c>
      <c r="N2038" s="175" t="str">
        <f t="shared" si="93"/>
        <v>上月　一輝 (6)</v>
      </c>
      <c r="O2038" s="32" t="str">
        <f t="shared" si="94"/>
        <v>ｺｳﾂﾞｷ ｶｽﾞｷ</v>
      </c>
      <c r="P2038" s="175" t="str">
        <f t="shared" si="95"/>
        <v>KOZUKI Kazuki (96)</v>
      </c>
      <c r="Q2038" s="175" t="str">
        <f>IFERROR(IF($F2038="","",INDEX(リスト!$AL:$AL,MATCH($F2038,リスト!$AK:$AK,0))),"")</f>
        <v>27</v>
      </c>
      <c r="R2038" s="32" t="str">
        <f>IFERROR(IF($K2038="","",INDEX(リスト!$AO:$AO,MATCH($K2038,リスト!$AN:$AN,0))),"")</f>
        <v>JPN</v>
      </c>
      <c r="S2038" s="32" t="str">
        <f>IF($B2038="","",RIGHT($G2038*1000+100+COUNTIF($G$2:$G2038,$G2038),9))</f>
        <v>960116101</v>
      </c>
    </row>
    <row r="2039" spans="1:19" ht="18" customHeight="1" x14ac:dyDescent="0.55000000000000004">
      <c r="A2039" t="s">
        <v>1023</v>
      </c>
      <c r="B2039">
        <v>2047</v>
      </c>
      <c r="C2039" t="s">
        <v>8896</v>
      </c>
      <c r="D2039" t="s">
        <v>5647</v>
      </c>
      <c r="E2039">
        <v>6</v>
      </c>
      <c r="F2039" t="s">
        <v>165</v>
      </c>
      <c r="G2039">
        <v>19971007</v>
      </c>
      <c r="H2039" t="s">
        <v>8897</v>
      </c>
      <c r="I2039" t="s">
        <v>3657</v>
      </c>
      <c r="J2039" t="s">
        <v>1217</v>
      </c>
      <c r="K2039" t="s">
        <v>72</v>
      </c>
      <c r="M2039" s="32">
        <f>IFERROR(IF($B2039="","",INDEX(所属情報!$E:$E,MATCH($A2039,所属情報!$A:$A,0))),"")</f>
        <v>492219</v>
      </c>
      <c r="N2039" s="175" t="str">
        <f t="shared" si="93"/>
        <v>上田　浩平 (6)</v>
      </c>
      <c r="O2039" s="32" t="str">
        <f t="shared" si="94"/>
        <v>ｳｴﾀﾞ ｺｳﾍｲ</v>
      </c>
      <c r="P2039" s="175" t="str">
        <f t="shared" si="95"/>
        <v>UEDA Kohei (97)</v>
      </c>
      <c r="Q2039" s="175" t="str">
        <f>IFERROR(IF($F2039="","",INDEX(リスト!$AL:$AL,MATCH($F2039,リスト!$AK:$AK,0))),"")</f>
        <v>25</v>
      </c>
      <c r="R2039" s="32" t="str">
        <f>IFERROR(IF($K2039="","",INDEX(リスト!$AO:$AO,MATCH($K2039,リスト!$AN:$AN,0))),"")</f>
        <v>JPN</v>
      </c>
      <c r="S2039" s="32" t="str">
        <f>IF($B2039="","",RIGHT($G2039*1000+100+COUNTIF($G$2:$G2039,$G2039),9))</f>
        <v>971007101</v>
      </c>
    </row>
    <row r="2040" spans="1:19" ht="18" customHeight="1" x14ac:dyDescent="0.55000000000000004">
      <c r="A2040" t="s">
        <v>1023</v>
      </c>
      <c r="B2040">
        <v>2048</v>
      </c>
      <c r="C2040" t="s">
        <v>8898</v>
      </c>
      <c r="D2040" t="s">
        <v>8899</v>
      </c>
      <c r="E2040">
        <v>5</v>
      </c>
      <c r="F2040" t="s">
        <v>173</v>
      </c>
      <c r="G2040">
        <v>19970619</v>
      </c>
      <c r="H2040" t="s">
        <v>8900</v>
      </c>
      <c r="I2040" t="s">
        <v>8901</v>
      </c>
      <c r="J2040" t="s">
        <v>2684</v>
      </c>
      <c r="K2040" t="s">
        <v>72</v>
      </c>
      <c r="M2040" s="32">
        <f>IFERROR(IF($B2040="","",INDEX(所属情報!$E:$E,MATCH($A2040,所属情報!$A:$A,0))),"")</f>
        <v>492219</v>
      </c>
      <c r="N2040" s="175" t="str">
        <f t="shared" si="93"/>
        <v>前川　佑介 (5)</v>
      </c>
      <c r="O2040" s="32" t="str">
        <f t="shared" si="94"/>
        <v>ﾏｴｶﾞﾜ ﾕｳｽｹ</v>
      </c>
      <c r="P2040" s="175" t="str">
        <f t="shared" si="95"/>
        <v>MAEGAWA Yusuke (97)</v>
      </c>
      <c r="Q2040" s="175" t="str">
        <f>IFERROR(IF($F2040="","",INDEX(リスト!$AL:$AL,MATCH($F2040,リスト!$AK:$AK,0))),"")</f>
        <v>27</v>
      </c>
      <c r="R2040" s="32" t="str">
        <f>IFERROR(IF($K2040="","",INDEX(リスト!$AO:$AO,MATCH($K2040,リスト!$AN:$AN,0))),"")</f>
        <v>JPN</v>
      </c>
      <c r="S2040" s="32" t="str">
        <f>IF($B2040="","",RIGHT($G2040*1000+100+COUNTIF($G$2:$G2040,$G2040),9))</f>
        <v>970619101</v>
      </c>
    </row>
    <row r="2041" spans="1:19" ht="18" customHeight="1" x14ac:dyDescent="0.55000000000000004">
      <c r="A2041" t="s">
        <v>1023</v>
      </c>
      <c r="B2041">
        <v>2049</v>
      </c>
      <c r="C2041" t="s">
        <v>8902</v>
      </c>
      <c r="D2041" t="s">
        <v>8903</v>
      </c>
      <c r="E2041">
        <v>5</v>
      </c>
      <c r="F2041" t="s">
        <v>173</v>
      </c>
      <c r="G2041">
        <v>19980411</v>
      </c>
      <c r="H2041" t="s">
        <v>8904</v>
      </c>
      <c r="I2041" t="s">
        <v>8905</v>
      </c>
      <c r="J2041" t="s">
        <v>8906</v>
      </c>
      <c r="K2041" t="s">
        <v>72</v>
      </c>
      <c r="M2041" s="32">
        <f>IFERROR(IF($B2041="","",INDEX(所属情報!$E:$E,MATCH($A2041,所属情報!$A:$A,0))),"")</f>
        <v>492219</v>
      </c>
      <c r="N2041" s="175" t="str">
        <f t="shared" si="93"/>
        <v>奥川　暁矢 (5)</v>
      </c>
      <c r="O2041" s="32" t="str">
        <f t="shared" si="94"/>
        <v>ｵｸｶﾞﾜ ｱｷﾔ</v>
      </c>
      <c r="P2041" s="175" t="str">
        <f t="shared" si="95"/>
        <v>OKUGAWA Akiya (98)</v>
      </c>
      <c r="Q2041" s="175" t="str">
        <f>IFERROR(IF($F2041="","",INDEX(リスト!$AL:$AL,MATCH($F2041,リスト!$AK:$AK,0))),"")</f>
        <v>27</v>
      </c>
      <c r="R2041" s="32" t="str">
        <f>IFERROR(IF($K2041="","",INDEX(リスト!$AO:$AO,MATCH($K2041,リスト!$AN:$AN,0))),"")</f>
        <v>JPN</v>
      </c>
      <c r="S2041" s="32" t="str">
        <f>IF($B2041="","",RIGHT($G2041*1000+100+COUNTIF($G$2:$G2041,$G2041),9))</f>
        <v>980411101</v>
      </c>
    </row>
    <row r="2042" spans="1:19" ht="18" customHeight="1" x14ac:dyDescent="0.55000000000000004">
      <c r="A2042" t="s">
        <v>1023</v>
      </c>
      <c r="B2042">
        <v>2050</v>
      </c>
      <c r="C2042" t="s">
        <v>8907</v>
      </c>
      <c r="D2042" t="s">
        <v>8908</v>
      </c>
      <c r="E2042">
        <v>5</v>
      </c>
      <c r="F2042" t="s">
        <v>173</v>
      </c>
      <c r="G2042">
        <v>19961021</v>
      </c>
      <c r="H2042" t="s">
        <v>8909</v>
      </c>
      <c r="I2042" t="s">
        <v>2400</v>
      </c>
      <c r="J2042" t="s">
        <v>8910</v>
      </c>
      <c r="K2042" t="s">
        <v>72</v>
      </c>
      <c r="M2042" s="32">
        <f>IFERROR(IF($B2042="","",INDEX(所属情報!$E:$E,MATCH($A2042,所属情報!$A:$A,0))),"")</f>
        <v>492219</v>
      </c>
      <c r="N2042" s="175" t="str">
        <f t="shared" si="93"/>
        <v>嶋田　鉄男 (5)</v>
      </c>
      <c r="O2042" s="32" t="str">
        <f t="shared" si="94"/>
        <v>ｼﾏﾀﾞ ﾃﾂｵ</v>
      </c>
      <c r="P2042" s="175" t="str">
        <f t="shared" si="95"/>
        <v>SHIMADA Tetsuo (96)</v>
      </c>
      <c r="Q2042" s="175" t="str">
        <f>IFERROR(IF($F2042="","",INDEX(リスト!$AL:$AL,MATCH($F2042,リスト!$AK:$AK,0))),"")</f>
        <v>27</v>
      </c>
      <c r="R2042" s="32" t="str">
        <f>IFERROR(IF($K2042="","",INDEX(リスト!$AO:$AO,MATCH($K2042,リスト!$AN:$AN,0))),"")</f>
        <v>JPN</v>
      </c>
      <c r="S2042" s="32" t="str">
        <f>IF($B2042="","",RIGHT($G2042*1000+100+COUNTIF($G$2:$G2042,$G2042),9))</f>
        <v>961021101</v>
      </c>
    </row>
    <row r="2043" spans="1:19" ht="18" customHeight="1" x14ac:dyDescent="0.55000000000000004">
      <c r="A2043" t="s">
        <v>1023</v>
      </c>
      <c r="B2043">
        <v>2051</v>
      </c>
      <c r="C2043" t="s">
        <v>8911</v>
      </c>
      <c r="D2043" t="s">
        <v>8912</v>
      </c>
      <c r="E2043">
        <v>5</v>
      </c>
      <c r="F2043" t="s">
        <v>169</v>
      </c>
      <c r="G2043">
        <v>20000119</v>
      </c>
      <c r="H2043" t="s">
        <v>8913</v>
      </c>
      <c r="I2043" t="s">
        <v>2204</v>
      </c>
      <c r="J2043" t="s">
        <v>2323</v>
      </c>
      <c r="K2043" t="s">
        <v>72</v>
      </c>
      <c r="M2043" s="32">
        <f>IFERROR(IF($B2043="","",INDEX(所属情報!$E:$E,MATCH($A2043,所属情報!$A:$A,0))),"")</f>
        <v>492219</v>
      </c>
      <c r="N2043" s="175" t="str">
        <f t="shared" si="93"/>
        <v>和田　寛大 (5)</v>
      </c>
      <c r="O2043" s="32" t="str">
        <f t="shared" si="94"/>
        <v>ﾜﾀﾞ ｶﾝﾀ</v>
      </c>
      <c r="P2043" s="175" t="str">
        <f t="shared" si="95"/>
        <v>WADA Kanta (00)</v>
      </c>
      <c r="Q2043" s="175" t="str">
        <f>IFERROR(IF($F2043="","",INDEX(リスト!$AL:$AL,MATCH($F2043,リスト!$AK:$AK,0))),"")</f>
        <v>26</v>
      </c>
      <c r="R2043" s="32" t="str">
        <f>IFERROR(IF($K2043="","",INDEX(リスト!$AO:$AO,MATCH($K2043,リスト!$AN:$AN,0))),"")</f>
        <v>JPN</v>
      </c>
      <c r="S2043" s="32" t="str">
        <f>IF($B2043="","",RIGHT($G2043*1000+100+COUNTIF($G$2:$G2043,$G2043),9))</f>
        <v>000119101</v>
      </c>
    </row>
    <row r="2044" spans="1:19" ht="18" customHeight="1" x14ac:dyDescent="0.55000000000000004">
      <c r="A2044" t="s">
        <v>1023</v>
      </c>
      <c r="B2044">
        <v>2052</v>
      </c>
      <c r="C2044" t="s">
        <v>8914</v>
      </c>
      <c r="D2044" t="s">
        <v>8915</v>
      </c>
      <c r="E2044">
        <v>3</v>
      </c>
      <c r="F2044" t="s">
        <v>173</v>
      </c>
      <c r="G2044">
        <v>19980405</v>
      </c>
      <c r="H2044" t="s">
        <v>8916</v>
      </c>
      <c r="I2044" t="s">
        <v>1838</v>
      </c>
      <c r="J2044" t="s">
        <v>1641</v>
      </c>
      <c r="K2044" t="s">
        <v>72</v>
      </c>
      <c r="M2044" s="32">
        <f>IFERROR(IF($B2044="","",INDEX(所属情報!$E:$E,MATCH($A2044,所属情報!$A:$A,0))),"")</f>
        <v>492219</v>
      </c>
      <c r="N2044" s="175" t="str">
        <f t="shared" si="93"/>
        <v>飯田　啓太 (3)</v>
      </c>
      <c r="O2044" s="32" t="str">
        <f t="shared" si="94"/>
        <v>ｲｲﾀﾞ ｹｲﾀ</v>
      </c>
      <c r="P2044" s="175" t="str">
        <f t="shared" si="95"/>
        <v>IIDA Keita (98)</v>
      </c>
      <c r="Q2044" s="175" t="str">
        <f>IFERROR(IF($F2044="","",INDEX(リスト!$AL:$AL,MATCH($F2044,リスト!$AK:$AK,0))),"")</f>
        <v>27</v>
      </c>
      <c r="R2044" s="32" t="str">
        <f>IFERROR(IF($K2044="","",INDEX(リスト!$AO:$AO,MATCH($K2044,リスト!$AN:$AN,0))),"")</f>
        <v>JPN</v>
      </c>
      <c r="S2044" s="32" t="str">
        <f>IF($B2044="","",RIGHT($G2044*1000+100+COUNTIF($G$2:$G2044,$G2044),9))</f>
        <v>980405101</v>
      </c>
    </row>
    <row r="2045" spans="1:19" ht="18" customHeight="1" x14ac:dyDescent="0.55000000000000004">
      <c r="A2045" t="s">
        <v>1023</v>
      </c>
      <c r="B2045">
        <v>2053</v>
      </c>
      <c r="C2045" t="s">
        <v>8917</v>
      </c>
      <c r="D2045" t="s">
        <v>8918</v>
      </c>
      <c r="E2045">
        <v>3</v>
      </c>
      <c r="F2045" t="s">
        <v>173</v>
      </c>
      <c r="G2045">
        <v>20000725</v>
      </c>
      <c r="H2045" t="s">
        <v>8919</v>
      </c>
      <c r="I2045" t="s">
        <v>1750</v>
      </c>
      <c r="J2045" t="s">
        <v>2903</v>
      </c>
      <c r="K2045" t="s">
        <v>72</v>
      </c>
      <c r="M2045" s="32">
        <f>IFERROR(IF($B2045="","",INDEX(所属情報!$E:$E,MATCH($A2045,所属情報!$A:$A,0))),"")</f>
        <v>492219</v>
      </c>
      <c r="N2045" s="175" t="str">
        <f t="shared" si="93"/>
        <v>大西　慶 (3)</v>
      </c>
      <c r="O2045" s="32" t="str">
        <f t="shared" si="94"/>
        <v>ｵｵﾆｼ ｹｲ</v>
      </c>
      <c r="P2045" s="175" t="str">
        <f t="shared" si="95"/>
        <v>ONISHI Kei (00)</v>
      </c>
      <c r="Q2045" s="175" t="str">
        <f>IFERROR(IF($F2045="","",INDEX(リスト!$AL:$AL,MATCH($F2045,リスト!$AK:$AK,0))),"")</f>
        <v>27</v>
      </c>
      <c r="R2045" s="32" t="str">
        <f>IFERROR(IF($K2045="","",INDEX(リスト!$AO:$AO,MATCH($K2045,リスト!$AN:$AN,0))),"")</f>
        <v>JPN</v>
      </c>
      <c r="S2045" s="32" t="str">
        <f>IF($B2045="","",RIGHT($G2045*1000+100+COUNTIF($G$2:$G2045,$G2045),9))</f>
        <v>000725101</v>
      </c>
    </row>
    <row r="2046" spans="1:19" ht="18" customHeight="1" x14ac:dyDescent="0.55000000000000004">
      <c r="A2046" t="s">
        <v>1023</v>
      </c>
      <c r="B2046">
        <v>2054</v>
      </c>
      <c r="C2046" t="s">
        <v>8920</v>
      </c>
      <c r="D2046" t="s">
        <v>8921</v>
      </c>
      <c r="E2046">
        <v>3</v>
      </c>
      <c r="F2046" t="s">
        <v>173</v>
      </c>
      <c r="G2046">
        <v>20020814</v>
      </c>
      <c r="H2046" t="s">
        <v>8922</v>
      </c>
      <c r="I2046" t="s">
        <v>8923</v>
      </c>
      <c r="J2046" t="s">
        <v>3045</v>
      </c>
      <c r="K2046" t="s">
        <v>72</v>
      </c>
      <c r="M2046" s="32">
        <f>IFERROR(IF($B2046="","",INDEX(所属情報!$E:$E,MATCH($A2046,所属情報!$A:$A,0))),"")</f>
        <v>492219</v>
      </c>
      <c r="N2046" s="175" t="str">
        <f t="shared" si="93"/>
        <v>重村　幸鷹 (3)</v>
      </c>
      <c r="O2046" s="32" t="str">
        <f t="shared" si="94"/>
        <v>ｼｹﾞﾑﾗ ｺｳﾖｳ</v>
      </c>
      <c r="P2046" s="175" t="str">
        <f t="shared" si="95"/>
        <v>SHIGEMURA Koyo (02)</v>
      </c>
      <c r="Q2046" s="175" t="str">
        <f>IFERROR(IF($F2046="","",INDEX(リスト!$AL:$AL,MATCH($F2046,リスト!$AK:$AK,0))),"")</f>
        <v>27</v>
      </c>
      <c r="R2046" s="32" t="str">
        <f>IFERROR(IF($K2046="","",INDEX(リスト!$AO:$AO,MATCH($K2046,リスト!$AN:$AN,0))),"")</f>
        <v>JPN</v>
      </c>
      <c r="S2046" s="32" t="str">
        <f>IF($B2046="","",RIGHT($G2046*1000+100+COUNTIF($G$2:$G2046,$G2046),9))</f>
        <v>020814103</v>
      </c>
    </row>
    <row r="2047" spans="1:19" ht="18" customHeight="1" x14ac:dyDescent="0.55000000000000004">
      <c r="A2047" t="s">
        <v>1023</v>
      </c>
      <c r="B2047">
        <v>2055</v>
      </c>
      <c r="C2047" t="s">
        <v>8924</v>
      </c>
      <c r="D2047" t="s">
        <v>8925</v>
      </c>
      <c r="E2047">
        <v>3</v>
      </c>
      <c r="F2047" t="s">
        <v>173</v>
      </c>
      <c r="G2047">
        <v>20020727</v>
      </c>
      <c r="H2047" t="s">
        <v>8926</v>
      </c>
      <c r="I2047" t="s">
        <v>8927</v>
      </c>
      <c r="J2047" t="s">
        <v>2080</v>
      </c>
      <c r="K2047" t="s">
        <v>72</v>
      </c>
      <c r="M2047" s="32">
        <f>IFERROR(IF($B2047="","",INDEX(所属情報!$E:$E,MATCH($A2047,所属情報!$A:$A,0))),"")</f>
        <v>492219</v>
      </c>
      <c r="N2047" s="175" t="str">
        <f t="shared" si="93"/>
        <v>赤堀　大樹 (3)</v>
      </c>
      <c r="O2047" s="32" t="str">
        <f t="shared" si="94"/>
        <v>ｱｶﾎﾘ ﾀﾞｲｷ</v>
      </c>
      <c r="P2047" s="175" t="str">
        <f t="shared" si="95"/>
        <v>AKAHORI Daiki (02)</v>
      </c>
      <c r="Q2047" s="175" t="str">
        <f>IFERROR(IF($F2047="","",INDEX(リスト!$AL:$AL,MATCH($F2047,リスト!$AK:$AK,0))),"")</f>
        <v>27</v>
      </c>
      <c r="R2047" s="32" t="str">
        <f>IFERROR(IF($K2047="","",INDEX(リスト!$AO:$AO,MATCH($K2047,リスト!$AN:$AN,0))),"")</f>
        <v>JPN</v>
      </c>
      <c r="S2047" s="32" t="str">
        <f>IF($B2047="","",RIGHT($G2047*1000+100+COUNTIF($G$2:$G2047,$G2047),9))</f>
        <v>020727104</v>
      </c>
    </row>
    <row r="2048" spans="1:19" ht="18" customHeight="1" x14ac:dyDescent="0.55000000000000004">
      <c r="A2048" t="s">
        <v>1023</v>
      </c>
      <c r="B2048">
        <v>2056</v>
      </c>
      <c r="C2048" t="s">
        <v>8928</v>
      </c>
      <c r="D2048" t="s">
        <v>8929</v>
      </c>
      <c r="E2048">
        <v>2</v>
      </c>
      <c r="F2048" t="s">
        <v>173</v>
      </c>
      <c r="G2048">
        <v>20020508</v>
      </c>
      <c r="H2048" t="s">
        <v>8930</v>
      </c>
      <c r="I2048" t="s">
        <v>4090</v>
      </c>
      <c r="J2048" t="s">
        <v>1438</v>
      </c>
      <c r="K2048" t="s">
        <v>72</v>
      </c>
      <c r="M2048" s="32">
        <f>IFERROR(IF($B2048="","",INDEX(所属情報!$E:$E,MATCH($A2048,所属情報!$A:$A,0))),"")</f>
        <v>492219</v>
      </c>
      <c r="N2048" s="175" t="str">
        <f t="shared" si="93"/>
        <v>前川　駿介 (2)</v>
      </c>
      <c r="O2048" s="32" t="str">
        <f t="shared" si="94"/>
        <v>ﾏｴｶﾜ ｼｭﾝｽｹ</v>
      </c>
      <c r="P2048" s="175" t="str">
        <f t="shared" si="95"/>
        <v>MAEKAWA Shunsuke (02)</v>
      </c>
      <c r="Q2048" s="175" t="str">
        <f>IFERROR(IF($F2048="","",INDEX(リスト!$AL:$AL,MATCH($F2048,リスト!$AK:$AK,0))),"")</f>
        <v>27</v>
      </c>
      <c r="R2048" s="32" t="str">
        <f>IFERROR(IF($K2048="","",INDEX(リスト!$AO:$AO,MATCH($K2048,リスト!$AN:$AN,0))),"")</f>
        <v>JPN</v>
      </c>
      <c r="S2048" s="32" t="str">
        <f>IF($B2048="","",RIGHT($G2048*1000+100+COUNTIF($G$2:$G2048,$G2048),9))</f>
        <v>020508103</v>
      </c>
    </row>
    <row r="2049" spans="1:19" ht="18" customHeight="1" x14ac:dyDescent="0.55000000000000004">
      <c r="A2049" t="s">
        <v>1023</v>
      </c>
      <c r="B2049">
        <v>2057</v>
      </c>
      <c r="C2049" t="s">
        <v>8931</v>
      </c>
      <c r="D2049" t="s">
        <v>8932</v>
      </c>
      <c r="E2049">
        <v>2</v>
      </c>
      <c r="F2049" t="s">
        <v>173</v>
      </c>
      <c r="G2049">
        <v>20020529</v>
      </c>
      <c r="H2049" t="s">
        <v>8933</v>
      </c>
      <c r="I2049" t="s">
        <v>1580</v>
      </c>
      <c r="J2049" t="s">
        <v>1258</v>
      </c>
      <c r="K2049" t="s">
        <v>72</v>
      </c>
      <c r="M2049" s="32">
        <f>IFERROR(IF($B2049="","",INDEX(所属情報!$E:$E,MATCH($A2049,所属情報!$A:$A,0))),"")</f>
        <v>492219</v>
      </c>
      <c r="N2049" s="175" t="str">
        <f t="shared" si="93"/>
        <v>松村　安晃 (2)</v>
      </c>
      <c r="O2049" s="32" t="str">
        <f t="shared" si="94"/>
        <v>ﾏﾂﾑﾗ ﾔｽｱｷ</v>
      </c>
      <c r="P2049" s="175" t="str">
        <f t="shared" si="95"/>
        <v>MATSUMURA Yasuaki (02)</v>
      </c>
      <c r="Q2049" s="175" t="str">
        <f>IFERROR(IF($F2049="","",INDEX(リスト!$AL:$AL,MATCH($F2049,リスト!$AK:$AK,0))),"")</f>
        <v>27</v>
      </c>
      <c r="R2049" s="32" t="str">
        <f>IFERROR(IF($K2049="","",INDEX(リスト!$AO:$AO,MATCH($K2049,リスト!$AN:$AN,0))),"")</f>
        <v>JPN</v>
      </c>
      <c r="S2049" s="32" t="str">
        <f>IF($B2049="","",RIGHT($G2049*1000+100+COUNTIF($G$2:$G2049,$G2049),9))</f>
        <v>020529102</v>
      </c>
    </row>
    <row r="2050" spans="1:19" ht="18" customHeight="1" x14ac:dyDescent="0.55000000000000004">
      <c r="A2050" t="s">
        <v>1023</v>
      </c>
      <c r="B2050">
        <v>2058</v>
      </c>
      <c r="C2050" t="s">
        <v>8934</v>
      </c>
      <c r="D2050" t="s">
        <v>8935</v>
      </c>
      <c r="E2050">
        <v>2</v>
      </c>
      <c r="F2050" t="s">
        <v>173</v>
      </c>
      <c r="G2050">
        <v>20040401</v>
      </c>
      <c r="H2050" t="s">
        <v>8936</v>
      </c>
      <c r="I2050" t="s">
        <v>3917</v>
      </c>
      <c r="J2050" t="s">
        <v>8937</v>
      </c>
      <c r="K2050" t="s">
        <v>72</v>
      </c>
      <c r="M2050" s="32">
        <f>IFERROR(IF($B2050="","",INDEX(所属情報!$E:$E,MATCH($A2050,所属情報!$A:$A,0))),"")</f>
        <v>492219</v>
      </c>
      <c r="N2050" s="175" t="str">
        <f t="shared" si="93"/>
        <v>加納　哲杜 (2)</v>
      </c>
      <c r="O2050" s="32" t="str">
        <f t="shared" si="94"/>
        <v>ｶﾉｳ ﾃﾂﾄ</v>
      </c>
      <c r="P2050" s="175" t="str">
        <f t="shared" si="95"/>
        <v>KANO Tetsuto (04)</v>
      </c>
      <c r="Q2050" s="175" t="str">
        <f>IFERROR(IF($F2050="","",INDEX(リスト!$AL:$AL,MATCH($F2050,リスト!$AK:$AK,0))),"")</f>
        <v>27</v>
      </c>
      <c r="R2050" s="32" t="str">
        <f>IFERROR(IF($K2050="","",INDEX(リスト!$AO:$AO,MATCH($K2050,リスト!$AN:$AN,0))),"")</f>
        <v>JPN</v>
      </c>
      <c r="S2050" s="32" t="str">
        <f>IF($B2050="","",RIGHT($G2050*1000+100+COUNTIF($G$2:$G2050,$G2050),9))</f>
        <v>040401102</v>
      </c>
    </row>
    <row r="2051" spans="1:19" ht="18" customHeight="1" x14ac:dyDescent="0.55000000000000004">
      <c r="A2051" t="s">
        <v>1023</v>
      </c>
      <c r="B2051">
        <v>2059</v>
      </c>
      <c r="C2051" t="s">
        <v>8938</v>
      </c>
      <c r="D2051" t="s">
        <v>8939</v>
      </c>
      <c r="E2051">
        <v>2</v>
      </c>
      <c r="F2051" t="s">
        <v>173</v>
      </c>
      <c r="G2051">
        <v>20030719</v>
      </c>
      <c r="H2051" t="s">
        <v>8940</v>
      </c>
      <c r="I2051" t="s">
        <v>1252</v>
      </c>
      <c r="J2051" t="s">
        <v>1471</v>
      </c>
      <c r="K2051" t="s">
        <v>72</v>
      </c>
      <c r="M2051" s="32">
        <f>IFERROR(IF($B2051="","",INDEX(所属情報!$E:$E,MATCH($A2051,所属情報!$A:$A,0))),"")</f>
        <v>492219</v>
      </c>
      <c r="N2051" s="175" t="str">
        <f t="shared" ref="N2051:N2114" si="96">IF($C2051="","",IF($E2051="",$C2051,$C2051&amp;" ("&amp;$E2051&amp;")"))</f>
        <v>齊藤　優斗 (2)</v>
      </c>
      <c r="O2051" s="32" t="str">
        <f t="shared" ref="O2051:O2114" si="97">IF($D2051="","",ASC($D2051))</f>
        <v>ｻｲﾄｳ ﾕｳﾄ</v>
      </c>
      <c r="P2051" s="175" t="str">
        <f t="shared" ref="P2051:P2114" si="98">IF($I2051="","",UPPER($I2051)&amp;" "&amp;UPPER(LEFT($J2051,1))&amp;LOWER(RIGHT($J2051,LEN($J2051)-1))&amp;" ("&amp;MID($G2051,3,2)&amp;")")</f>
        <v>SAITO Yuto (03)</v>
      </c>
      <c r="Q2051" s="175" t="str">
        <f>IFERROR(IF($F2051="","",INDEX(リスト!$AL:$AL,MATCH($F2051,リスト!$AK:$AK,0))),"")</f>
        <v>27</v>
      </c>
      <c r="R2051" s="32" t="str">
        <f>IFERROR(IF($K2051="","",INDEX(リスト!$AO:$AO,MATCH($K2051,リスト!$AN:$AN,0))),"")</f>
        <v>JPN</v>
      </c>
      <c r="S2051" s="32" t="str">
        <f>IF($B2051="","",RIGHT($G2051*1000+100+COUNTIF($G$2:$G2051,$G2051),9))</f>
        <v>030719103</v>
      </c>
    </row>
    <row r="2052" spans="1:19" ht="18" customHeight="1" x14ac:dyDescent="0.55000000000000004">
      <c r="A2052" t="s">
        <v>1023</v>
      </c>
      <c r="B2052">
        <v>2060</v>
      </c>
      <c r="C2052" t="s">
        <v>8941</v>
      </c>
      <c r="D2052" t="s">
        <v>8942</v>
      </c>
      <c r="E2052">
        <v>2</v>
      </c>
      <c r="F2052" t="s">
        <v>173</v>
      </c>
      <c r="G2052">
        <v>20030925</v>
      </c>
      <c r="H2052" t="s">
        <v>8943</v>
      </c>
      <c r="I2052" t="s">
        <v>8851</v>
      </c>
      <c r="J2052" t="s">
        <v>1544</v>
      </c>
      <c r="K2052" t="s">
        <v>72</v>
      </c>
      <c r="M2052" s="32">
        <f>IFERROR(IF($B2052="","",INDEX(所属情報!$E:$E,MATCH($A2052,所属情報!$A:$A,0))),"")</f>
        <v>492219</v>
      </c>
      <c r="N2052" s="175" t="str">
        <f t="shared" si="96"/>
        <v>高田　大也 (2)</v>
      </c>
      <c r="O2052" s="32" t="str">
        <f t="shared" si="97"/>
        <v>ﾀｶﾀ ﾏｻﾔ</v>
      </c>
      <c r="P2052" s="175" t="str">
        <f t="shared" si="98"/>
        <v>TAKATA Masaya (03)</v>
      </c>
      <c r="Q2052" s="175" t="str">
        <f>IFERROR(IF($F2052="","",INDEX(リスト!$AL:$AL,MATCH($F2052,リスト!$AK:$AK,0))),"")</f>
        <v>27</v>
      </c>
      <c r="R2052" s="32" t="str">
        <f>IFERROR(IF($K2052="","",INDEX(リスト!$AO:$AO,MATCH($K2052,リスト!$AN:$AN,0))),"")</f>
        <v>JPN</v>
      </c>
      <c r="S2052" s="32" t="str">
        <f>IF($B2052="","",RIGHT($G2052*1000+100+COUNTIF($G$2:$G2052,$G2052),9))</f>
        <v>030925104</v>
      </c>
    </row>
    <row r="2053" spans="1:19" ht="18" customHeight="1" x14ac:dyDescent="0.55000000000000004">
      <c r="A2053" t="s">
        <v>1035</v>
      </c>
      <c r="B2053">
        <v>2061</v>
      </c>
      <c r="C2053" t="s">
        <v>8944</v>
      </c>
      <c r="D2053" t="s">
        <v>8945</v>
      </c>
      <c r="E2053">
        <v>4</v>
      </c>
      <c r="F2053" t="s">
        <v>173</v>
      </c>
      <c r="G2053">
        <v>20010527</v>
      </c>
      <c r="H2053" t="s">
        <v>8946</v>
      </c>
      <c r="I2053" t="s">
        <v>8947</v>
      </c>
      <c r="J2053" t="s">
        <v>1485</v>
      </c>
      <c r="K2053" t="s">
        <v>72</v>
      </c>
      <c r="M2053" s="32">
        <f>IFERROR(IF($B2053="","",INDEX(所属情報!$E:$E,MATCH($A2053,所属情報!$A:$A,0))),"")</f>
        <v>492222</v>
      </c>
      <c r="N2053" s="175" t="str">
        <f t="shared" si="96"/>
        <v>高垣　裕太 (4)</v>
      </c>
      <c r="O2053" s="32" t="str">
        <f t="shared" si="97"/>
        <v>ﾀｶｶﾞｷ ﾕｳﾀ</v>
      </c>
      <c r="P2053" s="175" t="str">
        <f t="shared" si="98"/>
        <v>TAKAGAKI Yuta (01)</v>
      </c>
      <c r="Q2053" s="175" t="str">
        <f>IFERROR(IF($F2053="","",INDEX(リスト!$AL:$AL,MATCH($F2053,リスト!$AK:$AK,0))),"")</f>
        <v>27</v>
      </c>
      <c r="R2053" s="32" t="str">
        <f>IFERROR(IF($K2053="","",INDEX(リスト!$AO:$AO,MATCH($K2053,リスト!$AN:$AN,0))),"")</f>
        <v>JPN</v>
      </c>
      <c r="S2053" s="32" t="str">
        <f>IF($B2053="","",RIGHT($G2053*1000+100+COUNTIF($G$2:$G2053,$G2053),9))</f>
        <v>010527101</v>
      </c>
    </row>
    <row r="2054" spans="1:19" ht="18" customHeight="1" x14ac:dyDescent="0.55000000000000004">
      <c r="A2054" t="s">
        <v>1035</v>
      </c>
      <c r="B2054">
        <v>2062</v>
      </c>
      <c r="C2054" t="s">
        <v>8948</v>
      </c>
      <c r="D2054" t="s">
        <v>8949</v>
      </c>
      <c r="E2054">
        <v>4</v>
      </c>
      <c r="F2054" t="s">
        <v>173</v>
      </c>
      <c r="G2054">
        <v>20010730</v>
      </c>
      <c r="H2054" t="s">
        <v>8950</v>
      </c>
      <c r="I2054" t="s">
        <v>2375</v>
      </c>
      <c r="J2054" t="s">
        <v>2500</v>
      </c>
      <c r="K2054" t="s">
        <v>72</v>
      </c>
      <c r="M2054" s="32">
        <f>IFERROR(IF($B2054="","",INDEX(所属情報!$E:$E,MATCH($A2054,所属情報!$A:$A,0))),"")</f>
        <v>492222</v>
      </c>
      <c r="N2054" s="175" t="str">
        <f t="shared" si="96"/>
        <v>谷口　瑞規 (4)</v>
      </c>
      <c r="O2054" s="32" t="str">
        <f t="shared" si="97"/>
        <v>ﾀﾆｸﾞﾁ ﾐｽﾞｷ</v>
      </c>
      <c r="P2054" s="175" t="str">
        <f t="shared" si="98"/>
        <v>TANIGUCHI Mizuki (01)</v>
      </c>
      <c r="Q2054" s="175" t="str">
        <f>IFERROR(IF($F2054="","",INDEX(リスト!$AL:$AL,MATCH($F2054,リスト!$AK:$AK,0))),"")</f>
        <v>27</v>
      </c>
      <c r="R2054" s="32" t="str">
        <f>IFERROR(IF($K2054="","",INDEX(リスト!$AO:$AO,MATCH($K2054,リスト!$AN:$AN,0))),"")</f>
        <v>JPN</v>
      </c>
      <c r="S2054" s="32" t="str">
        <f>IF($B2054="","",RIGHT($G2054*1000+100+COUNTIF($G$2:$G2054,$G2054),9))</f>
        <v>010730101</v>
      </c>
    </row>
    <row r="2055" spans="1:19" ht="18" customHeight="1" x14ac:dyDescent="0.55000000000000004">
      <c r="A2055" t="s">
        <v>1035</v>
      </c>
      <c r="B2055">
        <v>2063</v>
      </c>
      <c r="C2055" t="s">
        <v>8951</v>
      </c>
      <c r="D2055" t="s">
        <v>8952</v>
      </c>
      <c r="E2055">
        <v>3</v>
      </c>
      <c r="F2055" t="s">
        <v>173</v>
      </c>
      <c r="G2055">
        <v>20030219</v>
      </c>
      <c r="H2055" t="s">
        <v>8953</v>
      </c>
      <c r="I2055" t="s">
        <v>8954</v>
      </c>
      <c r="J2055" t="s">
        <v>6993</v>
      </c>
      <c r="K2055" t="s">
        <v>72</v>
      </c>
      <c r="M2055" s="32">
        <f>IFERROR(IF($B2055="","",INDEX(所属情報!$E:$E,MATCH($A2055,所属情報!$A:$A,0))),"")</f>
        <v>492222</v>
      </c>
      <c r="N2055" s="175" t="str">
        <f t="shared" si="96"/>
        <v>菅野　翔真 (3)</v>
      </c>
      <c r="O2055" s="32" t="str">
        <f t="shared" si="97"/>
        <v>ｽｶﾞﾉ ｼｮｳﾏ</v>
      </c>
      <c r="P2055" s="175" t="str">
        <f t="shared" si="98"/>
        <v>SUGANO Shoma (03)</v>
      </c>
      <c r="Q2055" s="175" t="str">
        <f>IFERROR(IF($F2055="","",INDEX(リスト!$AL:$AL,MATCH($F2055,リスト!$AK:$AK,0))),"")</f>
        <v>27</v>
      </c>
      <c r="R2055" s="32" t="str">
        <f>IFERROR(IF($K2055="","",INDEX(リスト!$AO:$AO,MATCH($K2055,リスト!$AN:$AN,0))),"")</f>
        <v>JPN</v>
      </c>
      <c r="S2055" s="32" t="str">
        <f>IF($B2055="","",RIGHT($G2055*1000+100+COUNTIF($G$2:$G2055,$G2055),9))</f>
        <v>030219103</v>
      </c>
    </row>
    <row r="2056" spans="1:19" ht="18" customHeight="1" x14ac:dyDescent="0.55000000000000004">
      <c r="A2056" t="s">
        <v>1035</v>
      </c>
      <c r="B2056">
        <v>2064</v>
      </c>
      <c r="C2056" t="s">
        <v>8955</v>
      </c>
      <c r="D2056" t="s">
        <v>8956</v>
      </c>
      <c r="E2056">
        <v>3</v>
      </c>
      <c r="F2056" t="s">
        <v>173</v>
      </c>
      <c r="G2056">
        <v>20021217</v>
      </c>
      <c r="H2056" t="s">
        <v>8957</v>
      </c>
      <c r="I2056" t="s">
        <v>5482</v>
      </c>
      <c r="J2056" t="s">
        <v>1549</v>
      </c>
      <c r="K2056" t="s">
        <v>72</v>
      </c>
      <c r="M2056" s="32">
        <f>IFERROR(IF($B2056="","",INDEX(所属情報!$E:$E,MATCH($A2056,所属情報!$A:$A,0))),"")</f>
        <v>492222</v>
      </c>
      <c r="N2056" s="175" t="str">
        <f t="shared" si="96"/>
        <v>堀口　宇宙 (3)</v>
      </c>
      <c r="O2056" s="32" t="str">
        <f t="shared" si="97"/>
        <v>ﾎﾘｸﾞﾁ ｿﾗ</v>
      </c>
      <c r="P2056" s="175" t="str">
        <f t="shared" si="98"/>
        <v>HORIGUCHI Sora (02)</v>
      </c>
      <c r="Q2056" s="175" t="str">
        <f>IFERROR(IF($F2056="","",INDEX(リスト!$AL:$AL,MATCH($F2056,リスト!$AK:$AK,0))),"")</f>
        <v>27</v>
      </c>
      <c r="R2056" s="32" t="str">
        <f>IFERROR(IF($K2056="","",INDEX(リスト!$AO:$AO,MATCH($K2056,リスト!$AN:$AN,0))),"")</f>
        <v>JPN</v>
      </c>
      <c r="S2056" s="32" t="str">
        <f>IF($B2056="","",RIGHT($G2056*1000+100+COUNTIF($G$2:$G2056,$G2056),9))</f>
        <v>021217101</v>
      </c>
    </row>
    <row r="2057" spans="1:19" ht="18" customHeight="1" x14ac:dyDescent="0.55000000000000004">
      <c r="A2057" t="s">
        <v>1035</v>
      </c>
      <c r="B2057">
        <v>2065</v>
      </c>
      <c r="C2057" t="s">
        <v>8958</v>
      </c>
      <c r="D2057" t="s">
        <v>8959</v>
      </c>
      <c r="E2057">
        <v>4</v>
      </c>
      <c r="F2057" t="s">
        <v>173</v>
      </c>
      <c r="G2057">
        <v>20010907</v>
      </c>
      <c r="H2057" t="s">
        <v>8960</v>
      </c>
      <c r="I2057" t="s">
        <v>8961</v>
      </c>
      <c r="J2057" t="s">
        <v>1424</v>
      </c>
      <c r="K2057" t="s">
        <v>72</v>
      </c>
      <c r="M2057" s="32">
        <f>IFERROR(IF($B2057="","",INDEX(所属情報!$E:$E,MATCH($A2057,所属情報!$A:$A,0))),"")</f>
        <v>492222</v>
      </c>
      <c r="N2057" s="175" t="str">
        <f t="shared" si="96"/>
        <v>三神　光汰 (4)</v>
      </c>
      <c r="O2057" s="32" t="str">
        <f t="shared" si="97"/>
        <v>ﾐｶﾐ ｺｳﾀ</v>
      </c>
      <c r="P2057" s="175" t="str">
        <f t="shared" si="98"/>
        <v>MIKAMI Kota (01)</v>
      </c>
      <c r="Q2057" s="175" t="str">
        <f>IFERROR(IF($F2057="","",INDEX(リスト!$AL:$AL,MATCH($F2057,リスト!$AK:$AK,0))),"")</f>
        <v>27</v>
      </c>
      <c r="R2057" s="32" t="str">
        <f>IFERROR(IF($K2057="","",INDEX(リスト!$AO:$AO,MATCH($K2057,リスト!$AN:$AN,0))),"")</f>
        <v>JPN</v>
      </c>
      <c r="S2057" s="32" t="str">
        <f>IF($B2057="","",RIGHT($G2057*1000+100+COUNTIF($G$2:$G2057,$G2057),9))</f>
        <v>010907101</v>
      </c>
    </row>
    <row r="2058" spans="1:19" ht="18" customHeight="1" x14ac:dyDescent="0.55000000000000004">
      <c r="A2058" t="s">
        <v>1035</v>
      </c>
      <c r="B2058">
        <v>2066</v>
      </c>
      <c r="C2058" t="s">
        <v>8962</v>
      </c>
      <c r="D2058" t="s">
        <v>8963</v>
      </c>
      <c r="E2058">
        <v>4</v>
      </c>
      <c r="F2058" t="s">
        <v>173</v>
      </c>
      <c r="G2058">
        <v>20010921</v>
      </c>
      <c r="H2058" t="s">
        <v>8964</v>
      </c>
      <c r="I2058" t="s">
        <v>8965</v>
      </c>
      <c r="J2058" t="s">
        <v>8966</v>
      </c>
      <c r="K2058" t="s">
        <v>72</v>
      </c>
      <c r="M2058" s="32">
        <f>IFERROR(IF($B2058="","",INDEX(所属情報!$E:$E,MATCH($A2058,所属情報!$A:$A,0))),"")</f>
        <v>492222</v>
      </c>
      <c r="N2058" s="175" t="str">
        <f t="shared" si="96"/>
        <v>里井　虎斗羅 (4)</v>
      </c>
      <c r="O2058" s="32" t="str">
        <f t="shared" si="97"/>
        <v>ｻﾄｲ ｺﾄﾗ</v>
      </c>
      <c r="P2058" s="175" t="str">
        <f t="shared" si="98"/>
        <v>SATOI Kotora (01)</v>
      </c>
      <c r="Q2058" s="175" t="str">
        <f>IFERROR(IF($F2058="","",INDEX(リスト!$AL:$AL,MATCH($F2058,リスト!$AK:$AK,0))),"")</f>
        <v>27</v>
      </c>
      <c r="R2058" s="32" t="str">
        <f>IFERROR(IF($K2058="","",INDEX(リスト!$AO:$AO,MATCH($K2058,リスト!$AN:$AN,0))),"")</f>
        <v>JPN</v>
      </c>
      <c r="S2058" s="32" t="str">
        <f>IF($B2058="","",RIGHT($G2058*1000+100+COUNTIF($G$2:$G2058,$G2058),9))</f>
        <v>010921102</v>
      </c>
    </row>
    <row r="2059" spans="1:19" ht="18" customHeight="1" x14ac:dyDescent="0.55000000000000004">
      <c r="A2059" t="s">
        <v>1035</v>
      </c>
      <c r="B2059">
        <v>2067</v>
      </c>
      <c r="C2059" t="s">
        <v>8967</v>
      </c>
      <c r="D2059" t="s">
        <v>8968</v>
      </c>
      <c r="E2059">
        <v>2</v>
      </c>
      <c r="F2059" t="s">
        <v>181</v>
      </c>
      <c r="G2059">
        <v>20030828</v>
      </c>
      <c r="H2059" t="s">
        <v>8969</v>
      </c>
      <c r="I2059" t="s">
        <v>8970</v>
      </c>
      <c r="J2059" t="s">
        <v>1790</v>
      </c>
      <c r="K2059" t="s">
        <v>72</v>
      </c>
      <c r="M2059" s="32">
        <f>IFERROR(IF($B2059="","",INDEX(所属情報!$E:$E,MATCH($A2059,所属情報!$A:$A,0))),"")</f>
        <v>492222</v>
      </c>
      <c r="N2059" s="175" t="str">
        <f t="shared" si="96"/>
        <v>津老　爽吾 (2)</v>
      </c>
      <c r="O2059" s="32" t="str">
        <f t="shared" si="97"/>
        <v>ﾂﾛｳ ｿｳｺﾞ</v>
      </c>
      <c r="P2059" s="175" t="str">
        <f t="shared" si="98"/>
        <v>TSURO Sogo (03)</v>
      </c>
      <c r="Q2059" s="175" t="str">
        <f>IFERROR(IF($F2059="","",INDEX(リスト!$AL:$AL,MATCH($F2059,リスト!$AK:$AK,0))),"")</f>
        <v>29</v>
      </c>
      <c r="R2059" s="32" t="str">
        <f>IFERROR(IF($K2059="","",INDEX(リスト!$AO:$AO,MATCH($K2059,リスト!$AN:$AN,0))),"")</f>
        <v>JPN</v>
      </c>
      <c r="S2059" s="32" t="str">
        <f>IF($B2059="","",RIGHT($G2059*1000+100+COUNTIF($G$2:$G2059,$G2059),9))</f>
        <v>030828104</v>
      </c>
    </row>
    <row r="2060" spans="1:19" ht="18" customHeight="1" x14ac:dyDescent="0.55000000000000004">
      <c r="A2060" t="s">
        <v>1035</v>
      </c>
      <c r="B2060">
        <v>2068</v>
      </c>
      <c r="C2060" t="s">
        <v>8971</v>
      </c>
      <c r="D2060" t="s">
        <v>8972</v>
      </c>
      <c r="E2060">
        <v>2</v>
      </c>
      <c r="F2060" t="s">
        <v>173</v>
      </c>
      <c r="G2060">
        <v>20030805</v>
      </c>
      <c r="I2060" t="s">
        <v>2654</v>
      </c>
      <c r="J2060" t="s">
        <v>6901</v>
      </c>
      <c r="K2060" t="s">
        <v>72</v>
      </c>
      <c r="M2060" s="32">
        <f>IFERROR(IF($B2060="","",INDEX(所属情報!$E:$E,MATCH($A2060,所属情報!$A:$A,0))),"")</f>
        <v>492222</v>
      </c>
      <c r="N2060" s="175" t="str">
        <f t="shared" si="96"/>
        <v>川本　晶斗 (2)</v>
      </c>
      <c r="O2060" s="32" t="str">
        <f t="shared" si="97"/>
        <v>ｶﾜﾓﾄ ｱｷﾄ</v>
      </c>
      <c r="P2060" s="175" t="str">
        <f t="shared" si="98"/>
        <v>KAWAMOTO Akito (03)</v>
      </c>
      <c r="Q2060" s="175" t="str">
        <f>IFERROR(IF($F2060="","",INDEX(リスト!$AL:$AL,MATCH($F2060,リスト!$AK:$AK,0))),"")</f>
        <v>27</v>
      </c>
      <c r="R2060" s="32" t="str">
        <f>IFERROR(IF($K2060="","",INDEX(リスト!$AO:$AO,MATCH($K2060,リスト!$AN:$AN,0))),"")</f>
        <v>JPN</v>
      </c>
      <c r="S2060" s="32" t="str">
        <f>IF($B2060="","",RIGHT($G2060*1000+100+COUNTIF($G$2:$G2060,$G2060),9))</f>
        <v>030805104</v>
      </c>
    </row>
    <row r="2061" spans="1:19" ht="18" customHeight="1" x14ac:dyDescent="0.55000000000000004">
      <c r="A2061" t="s">
        <v>971</v>
      </c>
      <c r="B2061">
        <v>2069</v>
      </c>
      <c r="C2061" t="s">
        <v>8973</v>
      </c>
      <c r="D2061" t="s">
        <v>8974</v>
      </c>
      <c r="E2061">
        <v>1</v>
      </c>
      <c r="F2061" t="s">
        <v>8975</v>
      </c>
      <c r="G2061">
        <v>20041110</v>
      </c>
      <c r="H2061" t="s">
        <v>8976</v>
      </c>
      <c r="I2061" t="s">
        <v>2042</v>
      </c>
      <c r="J2061" t="s">
        <v>1272</v>
      </c>
      <c r="K2061" t="s">
        <v>72</v>
      </c>
      <c r="M2061" s="32">
        <f>IFERROR(IF($B2061="","",INDEX(所属情報!$E:$E,MATCH($A2061,所属情報!$A:$A,0))),"")</f>
        <v>492200</v>
      </c>
      <c r="N2061" s="175" t="str">
        <f t="shared" si="96"/>
        <v>橋本　和希 (1)</v>
      </c>
      <c r="O2061" s="32" t="str">
        <f t="shared" si="97"/>
        <v>ﾊｼﾓﾄ ｶｽﾞｷ</v>
      </c>
      <c r="P2061" s="175" t="str">
        <f t="shared" si="98"/>
        <v>HASHIMOTO Kazuki (04)</v>
      </c>
      <c r="Q2061" s="175" t="str">
        <f>IFERROR(IF($F2061="","",INDEX(リスト!$AL:$AL,MATCH($F2061,リスト!$AK:$AK,0))),"")</f>
        <v>28</v>
      </c>
      <c r="R2061" s="32" t="str">
        <f>IFERROR(IF($K2061="","",INDEX(リスト!$AO:$AO,MATCH($K2061,リスト!$AN:$AN,0))),"")</f>
        <v>JPN</v>
      </c>
      <c r="S2061" s="32" t="str">
        <f>IF($B2061="","",RIGHT($G2061*1000+100+COUNTIF($G$2:$G2061,$G2061),9))</f>
        <v>041110103</v>
      </c>
    </row>
    <row r="2062" spans="1:19" ht="18" customHeight="1" x14ac:dyDescent="0.55000000000000004">
      <c r="A2062" t="s">
        <v>971</v>
      </c>
      <c r="B2062">
        <v>2070</v>
      </c>
      <c r="C2062" t="s">
        <v>8977</v>
      </c>
      <c r="D2062" t="s">
        <v>8978</v>
      </c>
      <c r="E2062">
        <v>1</v>
      </c>
      <c r="F2062" t="s">
        <v>8979</v>
      </c>
      <c r="G2062">
        <v>20040622</v>
      </c>
      <c r="H2062" t="s">
        <v>8980</v>
      </c>
      <c r="I2062" t="s">
        <v>1617</v>
      </c>
      <c r="J2062" t="s">
        <v>1651</v>
      </c>
      <c r="K2062" t="s">
        <v>72</v>
      </c>
      <c r="M2062" s="32">
        <f>IFERROR(IF($B2062="","",INDEX(所属情報!$E:$E,MATCH($A2062,所属情報!$A:$A,0))),"")</f>
        <v>492200</v>
      </c>
      <c r="N2062" s="175" t="str">
        <f t="shared" si="96"/>
        <v>髙橋　早大 (1)</v>
      </c>
      <c r="O2062" s="32" t="str">
        <f t="shared" si="97"/>
        <v>ﾀｶﾊｼ ﾊﾔﾄ</v>
      </c>
      <c r="P2062" s="175" t="str">
        <f t="shared" si="98"/>
        <v>TAKAHASHI Hayato (04)</v>
      </c>
      <c r="Q2062" s="175" t="str">
        <f>IFERROR(IF($F2062="","",INDEX(リスト!$AL:$AL,MATCH($F2062,リスト!$AK:$AK,0))),"")</f>
        <v>11</v>
      </c>
      <c r="R2062" s="32" t="str">
        <f>IFERROR(IF($K2062="","",INDEX(リスト!$AO:$AO,MATCH($K2062,リスト!$AN:$AN,0))),"")</f>
        <v>JPN</v>
      </c>
      <c r="S2062" s="32" t="str">
        <f>IF($B2062="","",RIGHT($G2062*1000+100+COUNTIF($G$2:$G2062,$G2062),9))</f>
        <v>040622102</v>
      </c>
    </row>
    <row r="2063" spans="1:19" ht="18" customHeight="1" x14ac:dyDescent="0.55000000000000004">
      <c r="A2063" t="s">
        <v>971</v>
      </c>
      <c r="B2063">
        <v>2071</v>
      </c>
      <c r="C2063" t="s">
        <v>8981</v>
      </c>
      <c r="D2063" t="s">
        <v>8982</v>
      </c>
      <c r="E2063">
        <v>1</v>
      </c>
      <c r="F2063" t="s">
        <v>169</v>
      </c>
      <c r="G2063">
        <v>20040701</v>
      </c>
      <c r="H2063" t="s">
        <v>8983</v>
      </c>
      <c r="I2063" t="s">
        <v>3765</v>
      </c>
      <c r="J2063" t="s">
        <v>1355</v>
      </c>
      <c r="K2063" t="s">
        <v>72</v>
      </c>
      <c r="M2063" s="32">
        <f>IFERROR(IF($B2063="","",INDEX(所属情報!$E:$E,MATCH($A2063,所属情報!$A:$A,0))),"")</f>
        <v>492200</v>
      </c>
      <c r="N2063" s="175" t="str">
        <f t="shared" si="96"/>
        <v>今井　颯太 (1)</v>
      </c>
      <c r="O2063" s="32" t="str">
        <f t="shared" si="97"/>
        <v>ｲﾏｲ ｿｳﾀ</v>
      </c>
      <c r="P2063" s="175" t="str">
        <f t="shared" si="98"/>
        <v>IMAI Sota (04)</v>
      </c>
      <c r="Q2063" s="175" t="str">
        <f>IFERROR(IF($F2063="","",INDEX(リスト!$AL:$AL,MATCH($F2063,リスト!$AK:$AK,0))),"")</f>
        <v>26</v>
      </c>
      <c r="R2063" s="32" t="str">
        <f>IFERROR(IF($K2063="","",INDEX(リスト!$AO:$AO,MATCH($K2063,リスト!$AN:$AN,0))),"")</f>
        <v>JPN</v>
      </c>
      <c r="S2063" s="32" t="str">
        <f>IF($B2063="","",RIGHT($G2063*1000+100+COUNTIF($G$2:$G2063,$G2063),9))</f>
        <v>040701102</v>
      </c>
    </row>
    <row r="2064" spans="1:19" ht="18" customHeight="1" x14ac:dyDescent="0.55000000000000004">
      <c r="A2064" t="s">
        <v>1091</v>
      </c>
      <c r="B2064">
        <v>2072</v>
      </c>
      <c r="C2064" t="s">
        <v>8984</v>
      </c>
      <c r="D2064" t="s">
        <v>8985</v>
      </c>
      <c r="E2064" t="s">
        <v>1635</v>
      </c>
      <c r="F2064" t="s">
        <v>169</v>
      </c>
      <c r="G2064">
        <v>20010219</v>
      </c>
      <c r="H2064" t="s">
        <v>8986</v>
      </c>
      <c r="I2064" t="s">
        <v>6305</v>
      </c>
      <c r="J2064" t="s">
        <v>1485</v>
      </c>
      <c r="K2064" t="s">
        <v>72</v>
      </c>
      <c r="M2064" s="32">
        <f>IFERROR(IF($B2064="","",INDEX(所属情報!$E:$E,MATCH($A2064,所属情報!$A:$A,0))),"")</f>
        <v>492329</v>
      </c>
      <c r="N2064" s="175" t="str">
        <f t="shared" si="96"/>
        <v>古閑　裕太 (M1)</v>
      </c>
      <c r="O2064" s="32" t="str">
        <f t="shared" si="97"/>
        <v>ｺｶﾞ ﾕｳﾀ</v>
      </c>
      <c r="P2064" s="175" t="str">
        <f t="shared" si="98"/>
        <v>KOGA Yuta (01)</v>
      </c>
      <c r="Q2064" s="175" t="str">
        <f>IFERROR(IF($F2064="","",INDEX(リスト!$AL:$AL,MATCH($F2064,リスト!$AK:$AK,0))),"")</f>
        <v>26</v>
      </c>
      <c r="R2064" s="32" t="str">
        <f>IFERROR(IF($K2064="","",INDEX(リスト!$AO:$AO,MATCH($K2064,リスト!$AN:$AN,0))),"")</f>
        <v>JPN</v>
      </c>
      <c r="S2064" s="32" t="str">
        <f>IF($B2064="","",RIGHT($G2064*1000+100+COUNTIF($G$2:$G2064,$G2064),9))</f>
        <v>010219102</v>
      </c>
    </row>
    <row r="2065" spans="1:19" ht="18" customHeight="1" x14ac:dyDescent="0.55000000000000004">
      <c r="A2065" t="s">
        <v>887</v>
      </c>
      <c r="B2065">
        <v>2073</v>
      </c>
      <c r="C2065" t="s">
        <v>8987</v>
      </c>
      <c r="D2065" t="s">
        <v>8988</v>
      </c>
      <c r="E2065">
        <v>4</v>
      </c>
      <c r="F2065" t="s">
        <v>8989</v>
      </c>
      <c r="G2065">
        <v>20000525</v>
      </c>
      <c r="H2065" t="s">
        <v>8990</v>
      </c>
      <c r="I2065" t="s">
        <v>6235</v>
      </c>
      <c r="J2065" t="s">
        <v>1168</v>
      </c>
      <c r="K2065" t="s">
        <v>72</v>
      </c>
      <c r="M2065" s="32">
        <f>IFERROR(IF($B2065="","",INDEX(所属情報!$E:$E,MATCH($A2065,所属情報!$A:$A,0))),"")</f>
        <v>490056</v>
      </c>
      <c r="N2065" s="175" t="str">
        <f t="shared" si="96"/>
        <v>森脇　拓未 (4)</v>
      </c>
      <c r="O2065" s="32" t="str">
        <f t="shared" si="97"/>
        <v>ﾓﾘﾜｷ ﾀｸﾐ</v>
      </c>
      <c r="P2065" s="175" t="str">
        <f t="shared" si="98"/>
        <v>MORIWAKI Takumi (00)</v>
      </c>
      <c r="Q2065" s="175" t="str">
        <f>IFERROR(IF($F2065="","",INDEX(リスト!$AL:$AL,MATCH($F2065,リスト!$AK:$AK,0))),"")</f>
        <v>29</v>
      </c>
      <c r="R2065" s="32" t="str">
        <f>IFERROR(IF($K2065="","",INDEX(リスト!$AO:$AO,MATCH($K2065,リスト!$AN:$AN,0))),"")</f>
        <v>JPN</v>
      </c>
      <c r="S2065" s="32" t="str">
        <f>IF($B2065="","",RIGHT($G2065*1000+100+COUNTIF($G$2:$G2065,$G2065),9))</f>
        <v>000525101</v>
      </c>
    </row>
    <row r="2066" spans="1:19" ht="18" customHeight="1" x14ac:dyDescent="0.55000000000000004">
      <c r="A2066" t="s">
        <v>959</v>
      </c>
      <c r="B2066">
        <v>2074</v>
      </c>
      <c r="C2066" t="s">
        <v>8991</v>
      </c>
      <c r="D2066" t="s">
        <v>8992</v>
      </c>
      <c r="E2066">
        <v>1</v>
      </c>
      <c r="F2066" t="s">
        <v>177</v>
      </c>
      <c r="G2066">
        <v>20050205</v>
      </c>
      <c r="H2066" t="s">
        <v>8993</v>
      </c>
      <c r="I2066" t="s">
        <v>8994</v>
      </c>
      <c r="J2066" t="s">
        <v>1267</v>
      </c>
      <c r="K2066" t="s">
        <v>72</v>
      </c>
      <c r="M2066" s="32">
        <f>IFERROR(IF($B2066="","",INDEX(所属情報!$E:$E,MATCH($A2066,所属情報!$A:$A,0))),"")</f>
        <v>492195</v>
      </c>
      <c r="N2066" s="175" t="str">
        <f t="shared" si="96"/>
        <v>萩野　俊 (1)</v>
      </c>
      <c r="O2066" s="32" t="str">
        <f t="shared" si="97"/>
        <v>ﾊｷﾞﾉ ｼｭﾝ</v>
      </c>
      <c r="P2066" s="175" t="str">
        <f t="shared" si="98"/>
        <v>HAGINO Shun (05)</v>
      </c>
      <c r="Q2066" s="175" t="str">
        <f>IFERROR(IF($F2066="","",INDEX(リスト!$AL:$AL,MATCH($F2066,リスト!$AK:$AK,0))),"")</f>
        <v>28</v>
      </c>
      <c r="R2066" s="32" t="str">
        <f>IFERROR(IF($K2066="","",INDEX(リスト!$AO:$AO,MATCH($K2066,リスト!$AN:$AN,0))),"")</f>
        <v>JPN</v>
      </c>
      <c r="S2066" s="32" t="str">
        <f>IF($B2066="","",RIGHT($G2066*1000+100+COUNTIF($G$2:$G2066,$G2066),9))</f>
        <v>050205101</v>
      </c>
    </row>
    <row r="2067" spans="1:19" ht="18" customHeight="1" x14ac:dyDescent="0.55000000000000004">
      <c r="A2067" t="s">
        <v>1107</v>
      </c>
      <c r="B2067">
        <v>2075</v>
      </c>
      <c r="C2067" t="s">
        <v>8995</v>
      </c>
      <c r="D2067" t="s">
        <v>8996</v>
      </c>
      <c r="E2067">
        <v>3</v>
      </c>
      <c r="F2067" t="s">
        <v>8997</v>
      </c>
      <c r="G2067">
        <v>20020930</v>
      </c>
      <c r="H2067" t="s">
        <v>8998</v>
      </c>
      <c r="I2067" t="s">
        <v>8999</v>
      </c>
      <c r="J2067" t="s">
        <v>1526</v>
      </c>
      <c r="K2067" t="s">
        <v>72</v>
      </c>
      <c r="M2067" s="32">
        <f>IFERROR(IF($B2067="","",INDEX(所属情報!$E:$E,MATCH($A2067,所属情報!$A:$A,0))),"")</f>
        <v>500100</v>
      </c>
      <c r="N2067" s="175" t="str">
        <f t="shared" si="96"/>
        <v>楓　龍之介 (3)</v>
      </c>
      <c r="O2067" s="32" t="str">
        <f t="shared" si="97"/>
        <v>ｶｴﾃﾞ ﾘｭｳﾉｽｹ</v>
      </c>
      <c r="P2067" s="175" t="str">
        <f t="shared" si="98"/>
        <v>KAEDE Ryunosuke (02)</v>
      </c>
      <c r="Q2067" s="175" t="str">
        <f>IFERROR(IF($F2067="","",INDEX(リスト!$AL:$AL,MATCH($F2067,リスト!$AK:$AK,0))),"")</f>
        <v>27</v>
      </c>
      <c r="R2067" s="32" t="str">
        <f>IFERROR(IF($K2067="","",INDEX(リスト!$AO:$AO,MATCH($K2067,リスト!$AN:$AN,0))),"")</f>
        <v>JPN</v>
      </c>
      <c r="S2067" s="32" t="str">
        <f>IF($B2067="","",RIGHT($G2067*1000+100+COUNTIF($G$2:$G2067,$G2067),9))</f>
        <v>020930103</v>
      </c>
    </row>
    <row r="2068" spans="1:19" ht="18" customHeight="1" x14ac:dyDescent="0.55000000000000004">
      <c r="A2068" t="s">
        <v>1107</v>
      </c>
      <c r="B2068">
        <v>2076</v>
      </c>
      <c r="C2068" t="s">
        <v>9000</v>
      </c>
      <c r="D2068" t="s">
        <v>9001</v>
      </c>
      <c r="E2068">
        <v>3</v>
      </c>
      <c r="F2068" t="s">
        <v>8997</v>
      </c>
      <c r="G2068">
        <v>20020806</v>
      </c>
      <c r="H2068" t="s">
        <v>9002</v>
      </c>
      <c r="I2068" t="s">
        <v>9003</v>
      </c>
      <c r="J2068" t="s">
        <v>1302</v>
      </c>
      <c r="K2068" t="s">
        <v>72</v>
      </c>
      <c r="M2068" s="32">
        <f>IFERROR(IF($B2068="","",INDEX(所属情報!$E:$E,MATCH($A2068,所属情報!$A:$A,0))),"")</f>
        <v>500100</v>
      </c>
      <c r="N2068" s="175" t="str">
        <f t="shared" si="96"/>
        <v>寺下　慶悟 (3)</v>
      </c>
      <c r="O2068" s="32" t="str">
        <f t="shared" si="97"/>
        <v>ﾃﾗｼﾀ ｹｲｺﾞ</v>
      </c>
      <c r="P2068" s="175" t="str">
        <f t="shared" si="98"/>
        <v>TERASHITA Keigo (02)</v>
      </c>
      <c r="Q2068" s="175" t="str">
        <f>IFERROR(IF($F2068="","",INDEX(リスト!$AL:$AL,MATCH($F2068,リスト!$AK:$AK,0))),"")</f>
        <v>27</v>
      </c>
      <c r="R2068" s="32" t="str">
        <f>IFERROR(IF($K2068="","",INDEX(リスト!$AO:$AO,MATCH($K2068,リスト!$AN:$AN,0))),"")</f>
        <v>JPN</v>
      </c>
      <c r="S2068" s="32" t="str">
        <f>IF($B2068="","",RIGHT($G2068*1000+100+COUNTIF($G$2:$G2068,$G2068),9))</f>
        <v>020806103</v>
      </c>
    </row>
    <row r="2069" spans="1:19" ht="18" customHeight="1" x14ac:dyDescent="0.55000000000000004">
      <c r="A2069" t="s">
        <v>1107</v>
      </c>
      <c r="B2069">
        <v>2077</v>
      </c>
      <c r="C2069" t="s">
        <v>9004</v>
      </c>
      <c r="D2069" t="s">
        <v>9005</v>
      </c>
      <c r="E2069">
        <v>2</v>
      </c>
      <c r="F2069" t="s">
        <v>8997</v>
      </c>
      <c r="G2069">
        <v>20030925</v>
      </c>
      <c r="H2069" t="s">
        <v>9006</v>
      </c>
      <c r="I2069" t="s">
        <v>9007</v>
      </c>
      <c r="J2069" t="s">
        <v>9008</v>
      </c>
      <c r="K2069" t="s">
        <v>72</v>
      </c>
      <c r="M2069" s="32">
        <f>IFERROR(IF($B2069="","",INDEX(所属情報!$E:$E,MATCH($A2069,所属情報!$A:$A,0))),"")</f>
        <v>500100</v>
      </c>
      <c r="N2069" s="175" t="str">
        <f t="shared" si="96"/>
        <v>伏井　良匠 (2)</v>
      </c>
      <c r="O2069" s="32" t="str">
        <f t="shared" si="97"/>
        <v>ﾌｼｲ ｲｸﾐ</v>
      </c>
      <c r="P2069" s="175" t="str">
        <f t="shared" si="98"/>
        <v>FUSHII Ikumi (03)</v>
      </c>
      <c r="Q2069" s="175" t="str">
        <f>IFERROR(IF($F2069="","",INDEX(リスト!$AL:$AL,MATCH($F2069,リスト!$AK:$AK,0))),"")</f>
        <v>27</v>
      </c>
      <c r="R2069" s="32" t="str">
        <f>IFERROR(IF($K2069="","",INDEX(リスト!$AO:$AO,MATCH($K2069,リスト!$AN:$AN,0))),"")</f>
        <v>JPN</v>
      </c>
      <c r="S2069" s="32" t="str">
        <f>IF($B2069="","",RIGHT($G2069*1000+100+COUNTIF($G$2:$G2069,$G2069),9))</f>
        <v>030925105</v>
      </c>
    </row>
    <row r="2070" spans="1:19" ht="18" customHeight="1" x14ac:dyDescent="0.55000000000000004">
      <c r="A2070" t="s">
        <v>1107</v>
      </c>
      <c r="B2070">
        <v>2078</v>
      </c>
      <c r="C2070" t="s">
        <v>9009</v>
      </c>
      <c r="D2070" t="s">
        <v>9010</v>
      </c>
      <c r="E2070">
        <v>2</v>
      </c>
      <c r="F2070" t="s">
        <v>8997</v>
      </c>
      <c r="G2070">
        <v>20030104</v>
      </c>
      <c r="H2070" t="s">
        <v>9011</v>
      </c>
      <c r="I2070" t="s">
        <v>2027</v>
      </c>
      <c r="J2070" t="s">
        <v>1223</v>
      </c>
      <c r="K2070" t="s">
        <v>72</v>
      </c>
      <c r="M2070" s="32">
        <f>IFERROR(IF($B2070="","",INDEX(所属情報!$E:$E,MATCH($A2070,所属情報!$A:$A,0))),"")</f>
        <v>500100</v>
      </c>
      <c r="N2070" s="175" t="str">
        <f t="shared" si="96"/>
        <v>村上　雄紀 (2)</v>
      </c>
      <c r="O2070" s="32" t="str">
        <f t="shared" si="97"/>
        <v>ﾑﾗｶﾐ ﾕｳｷ</v>
      </c>
      <c r="P2070" s="175" t="str">
        <f t="shared" si="98"/>
        <v>MURAKAMI Yuki (03)</v>
      </c>
      <c r="Q2070" s="175" t="str">
        <f>IFERROR(IF($F2070="","",INDEX(リスト!$AL:$AL,MATCH($F2070,リスト!$AK:$AK,0))),"")</f>
        <v>27</v>
      </c>
      <c r="R2070" s="32" t="str">
        <f>IFERROR(IF($K2070="","",INDEX(リスト!$AO:$AO,MATCH($K2070,リスト!$AN:$AN,0))),"")</f>
        <v>JPN</v>
      </c>
      <c r="S2070" s="32" t="str">
        <f>IF($B2070="","",RIGHT($G2070*1000+100+COUNTIF($G$2:$G2070,$G2070),9))</f>
        <v>030104102</v>
      </c>
    </row>
    <row r="2071" spans="1:19" ht="18" customHeight="1" x14ac:dyDescent="0.55000000000000004">
      <c r="A2071" t="s">
        <v>1107</v>
      </c>
      <c r="B2071">
        <v>2079</v>
      </c>
      <c r="C2071" t="s">
        <v>9012</v>
      </c>
      <c r="D2071" t="s">
        <v>9013</v>
      </c>
      <c r="E2071">
        <v>2</v>
      </c>
      <c r="F2071" t="s">
        <v>8997</v>
      </c>
      <c r="G2071">
        <v>20040104</v>
      </c>
      <c r="H2071" t="s">
        <v>9014</v>
      </c>
      <c r="I2071" t="s">
        <v>4546</v>
      </c>
      <c r="J2071" t="s">
        <v>1603</v>
      </c>
      <c r="K2071" t="s">
        <v>72</v>
      </c>
      <c r="M2071" s="32">
        <f>IFERROR(IF($B2071="","",INDEX(所属情報!$E:$E,MATCH($A2071,所属情報!$A:$A,0))),"")</f>
        <v>500100</v>
      </c>
      <c r="N2071" s="175" t="str">
        <f t="shared" si="96"/>
        <v>長田　純輝 (2)</v>
      </c>
      <c r="O2071" s="32" t="str">
        <f t="shared" si="97"/>
        <v>ﾅｶﾞﾀ ﾖｼｷ</v>
      </c>
      <c r="P2071" s="175" t="str">
        <f t="shared" si="98"/>
        <v>NAGATA Yoshiki (04)</v>
      </c>
      <c r="Q2071" s="175" t="str">
        <f>IFERROR(IF($F2071="","",INDEX(リスト!$AL:$AL,MATCH($F2071,リスト!$AK:$AK,0))),"")</f>
        <v>27</v>
      </c>
      <c r="R2071" s="32" t="str">
        <f>IFERROR(IF($K2071="","",INDEX(リスト!$AO:$AO,MATCH($K2071,リスト!$AN:$AN,0))),"")</f>
        <v>JPN</v>
      </c>
      <c r="S2071" s="32" t="str">
        <f>IF($B2071="","",RIGHT($G2071*1000+100+COUNTIF($G$2:$G2071,$G2071),9))</f>
        <v>040104102</v>
      </c>
    </row>
    <row r="2072" spans="1:19" ht="18" customHeight="1" x14ac:dyDescent="0.55000000000000004">
      <c r="A2072" t="s">
        <v>1151</v>
      </c>
      <c r="B2072">
        <v>2080</v>
      </c>
      <c r="C2072" t="s">
        <v>9015</v>
      </c>
      <c r="D2072" t="s">
        <v>9016</v>
      </c>
      <c r="E2072">
        <v>4</v>
      </c>
      <c r="F2072" t="s">
        <v>181</v>
      </c>
      <c r="G2072">
        <v>20011020</v>
      </c>
      <c r="H2072" t="s">
        <v>9017</v>
      </c>
      <c r="I2072" t="s">
        <v>3340</v>
      </c>
      <c r="J2072" t="s">
        <v>3913</v>
      </c>
      <c r="K2072" t="s">
        <v>72</v>
      </c>
      <c r="M2072" s="32">
        <f>IFERROR(IF($B2072="","",INDEX(所属情報!$E:$E,MATCH($A2072,所属情報!$A:$A,0))),"")</f>
        <v>500004</v>
      </c>
      <c r="N2072" s="175" t="str">
        <f t="shared" si="96"/>
        <v>前田　大輔 (4)</v>
      </c>
      <c r="O2072" s="32" t="str">
        <f t="shared" si="97"/>
        <v>ﾏｴﾀﾞ ﾀﾞｲｽｹ</v>
      </c>
      <c r="P2072" s="175" t="str">
        <f t="shared" si="98"/>
        <v>MAEDA Daisuke (01)</v>
      </c>
      <c r="Q2072" s="175" t="str">
        <f>IFERROR(IF($F2072="","",INDEX(リスト!$AL:$AL,MATCH($F2072,リスト!$AK:$AK,0))),"")</f>
        <v>29</v>
      </c>
      <c r="R2072" s="32" t="str">
        <f>IFERROR(IF($K2072="","",INDEX(リスト!$AO:$AO,MATCH($K2072,リスト!$AN:$AN,0))),"")</f>
        <v>JPN</v>
      </c>
      <c r="S2072" s="32" t="str">
        <f>IF($B2072="","",RIGHT($G2072*1000+100+COUNTIF($G$2:$G2072,$G2072),9))</f>
        <v>011020102</v>
      </c>
    </row>
    <row r="2073" spans="1:19" ht="18" customHeight="1" x14ac:dyDescent="0.55000000000000004">
      <c r="A2073" t="s">
        <v>1011</v>
      </c>
      <c r="B2073">
        <v>2081</v>
      </c>
      <c r="C2073" t="s">
        <v>9018</v>
      </c>
      <c r="D2073" t="s">
        <v>9019</v>
      </c>
      <c r="E2073">
        <v>1</v>
      </c>
      <c r="F2073" t="s">
        <v>9020</v>
      </c>
      <c r="G2073">
        <v>20040901</v>
      </c>
      <c r="H2073" t="s">
        <v>9021</v>
      </c>
      <c r="I2073" t="s">
        <v>3577</v>
      </c>
      <c r="J2073" t="s">
        <v>1641</v>
      </c>
      <c r="K2073" t="s">
        <v>72</v>
      </c>
      <c r="M2073" s="32">
        <f>IFERROR(IF($B2073="","",INDEX(所属情報!$E:$E,MATCH($A2073,所属情報!$A:$A,0))),"")</f>
        <v>492216</v>
      </c>
      <c r="N2073" s="175" t="str">
        <f t="shared" si="96"/>
        <v>南　啓太 (1)</v>
      </c>
      <c r="O2073" s="32" t="str">
        <f t="shared" si="97"/>
        <v>ﾐﾅﾐ ｹｲﾀ</v>
      </c>
      <c r="P2073" s="175" t="str">
        <f t="shared" si="98"/>
        <v>MINAMI Keita (04)</v>
      </c>
      <c r="Q2073" s="175" t="str">
        <f>IFERROR(IF($F2073="","",INDEX(リスト!$AL:$AL,MATCH($F2073,リスト!$AK:$AK,0))),"")</f>
        <v>30</v>
      </c>
      <c r="R2073" s="32" t="str">
        <f>IFERROR(IF($K2073="","",INDEX(リスト!$AO:$AO,MATCH($K2073,リスト!$AN:$AN,0))),"")</f>
        <v>JPN</v>
      </c>
      <c r="S2073" s="32" t="str">
        <f>IF($B2073="","",RIGHT($G2073*1000+100+COUNTIF($G$2:$G2073,$G2073),9))</f>
        <v>040901103</v>
      </c>
    </row>
    <row r="2074" spans="1:19" ht="18" customHeight="1" x14ac:dyDescent="0.55000000000000004">
      <c r="A2074" t="s">
        <v>875</v>
      </c>
      <c r="B2074">
        <v>2082</v>
      </c>
      <c r="C2074" t="s">
        <v>9022</v>
      </c>
      <c r="D2074" t="s">
        <v>9023</v>
      </c>
      <c r="E2074">
        <v>1</v>
      </c>
      <c r="F2074" t="s">
        <v>181</v>
      </c>
      <c r="G2074">
        <v>20040926</v>
      </c>
      <c r="H2074" t="s">
        <v>9024</v>
      </c>
      <c r="I2074" t="s">
        <v>3569</v>
      </c>
      <c r="J2074" t="s">
        <v>6382</v>
      </c>
      <c r="K2074" t="s">
        <v>72</v>
      </c>
      <c r="M2074" s="32">
        <f>IFERROR(IF($B2074="","",INDEX(所属情報!$E:$E,MATCH($A2074,所属情報!$A:$A,0))),"")</f>
        <v>490051</v>
      </c>
      <c r="N2074" s="175" t="str">
        <f t="shared" si="96"/>
        <v>金光　将英 (1)</v>
      </c>
      <c r="O2074" s="32" t="str">
        <f t="shared" si="97"/>
        <v>ｶﾈﾐﾂ ｼｮｳｴｲ</v>
      </c>
      <c r="P2074" s="175" t="str">
        <f t="shared" si="98"/>
        <v>KANEMITSU Shoei (04)</v>
      </c>
      <c r="Q2074" s="175" t="str">
        <f>IFERROR(IF($F2074="","",INDEX(リスト!$AL:$AL,MATCH($F2074,リスト!$AK:$AK,0))),"")</f>
        <v>29</v>
      </c>
      <c r="R2074" s="32" t="str">
        <f>IFERROR(IF($K2074="","",INDEX(リスト!$AO:$AO,MATCH($K2074,リスト!$AN:$AN,0))),"")</f>
        <v>JPN</v>
      </c>
      <c r="S2074" s="32" t="str">
        <f>IF($B2074="","",RIGHT($G2074*1000+100+COUNTIF($G$2:$G2074,$G2074),9))</f>
        <v>040926101</v>
      </c>
    </row>
    <row r="2075" spans="1:19" ht="18" customHeight="1" x14ac:dyDescent="0.55000000000000004">
      <c r="A2075" t="s">
        <v>1007</v>
      </c>
      <c r="B2075">
        <v>2083</v>
      </c>
      <c r="C2075" t="s">
        <v>9025</v>
      </c>
      <c r="D2075" t="s">
        <v>9026</v>
      </c>
      <c r="E2075">
        <v>1</v>
      </c>
      <c r="F2075" t="s">
        <v>9027</v>
      </c>
      <c r="G2075">
        <v>20040921</v>
      </c>
      <c r="H2075" t="s">
        <v>9028</v>
      </c>
      <c r="I2075" t="s">
        <v>9029</v>
      </c>
      <c r="J2075" t="s">
        <v>1207</v>
      </c>
      <c r="K2075" t="s">
        <v>72</v>
      </c>
      <c r="M2075" s="32">
        <f>IFERROR(IF($B2075="","",INDEX(所属情報!$E:$E,MATCH($A2075,所属情報!$A:$A,0))),"")</f>
        <v>492213</v>
      </c>
      <c r="N2075" s="175" t="str">
        <f t="shared" si="96"/>
        <v>秋田　琉希 (1)</v>
      </c>
      <c r="O2075" s="32" t="str">
        <f t="shared" si="97"/>
        <v>ｱｷﾀ ﾘｭｳｷ</v>
      </c>
      <c r="P2075" s="175" t="str">
        <f t="shared" si="98"/>
        <v>AKITA Ryuki (04)</v>
      </c>
      <c r="Q2075" s="175" t="str">
        <f>IFERROR(IF($F2075="","",INDEX(リスト!$AL:$AL,MATCH($F2075,リスト!$AK:$AK,0))),"")</f>
        <v>24</v>
      </c>
      <c r="R2075" s="32" t="str">
        <f>IFERROR(IF($K2075="","",INDEX(リスト!$AO:$AO,MATCH($K2075,リスト!$AN:$AN,0))),"")</f>
        <v>JPN</v>
      </c>
      <c r="S2075" s="32" t="str">
        <f>IF($B2075="","",RIGHT($G2075*1000+100+COUNTIF($G$2:$G2075,$G2075),9))</f>
        <v>040921101</v>
      </c>
    </row>
    <row r="2076" spans="1:19" ht="18" customHeight="1" x14ac:dyDescent="0.55000000000000004">
      <c r="A2076" t="s">
        <v>1007</v>
      </c>
      <c r="B2076">
        <v>2084</v>
      </c>
      <c r="C2076" t="s">
        <v>9030</v>
      </c>
      <c r="D2076" t="s">
        <v>9031</v>
      </c>
      <c r="E2076">
        <v>1</v>
      </c>
      <c r="F2076" t="s">
        <v>8997</v>
      </c>
      <c r="G2076">
        <v>20041119</v>
      </c>
      <c r="H2076" t="s">
        <v>9032</v>
      </c>
      <c r="I2076" t="s">
        <v>9033</v>
      </c>
      <c r="J2076" t="s">
        <v>1938</v>
      </c>
      <c r="K2076" t="s">
        <v>72</v>
      </c>
      <c r="M2076" s="32">
        <f>IFERROR(IF($B2076="","",INDEX(所属情報!$E:$E,MATCH($A2076,所属情報!$A:$A,0))),"")</f>
        <v>492213</v>
      </c>
      <c r="N2076" s="175" t="str">
        <f t="shared" si="96"/>
        <v>谷野　優大 (1)</v>
      </c>
      <c r="O2076" s="32" t="str">
        <f t="shared" si="97"/>
        <v>ﾀﾆﾉ ﾕｳﾀﾞｲ</v>
      </c>
      <c r="P2076" s="175" t="str">
        <f t="shared" si="98"/>
        <v>TANINO Yudai (04)</v>
      </c>
      <c r="Q2076" s="175" t="str">
        <f>IFERROR(IF($F2076="","",INDEX(リスト!$AL:$AL,MATCH($F2076,リスト!$AK:$AK,0))),"")</f>
        <v>27</v>
      </c>
      <c r="R2076" s="32" t="str">
        <f>IFERROR(IF($K2076="","",INDEX(リスト!$AO:$AO,MATCH($K2076,リスト!$AN:$AN,0))),"")</f>
        <v>JPN</v>
      </c>
      <c r="S2076" s="32" t="str">
        <f>IF($B2076="","",RIGHT($G2076*1000+100+COUNTIF($G$2:$G2076,$G2076),9))</f>
        <v>041119101</v>
      </c>
    </row>
    <row r="2077" spans="1:19" ht="18" customHeight="1" x14ac:dyDescent="0.55000000000000004">
      <c r="A2077" t="s">
        <v>1007</v>
      </c>
      <c r="B2077">
        <v>2085</v>
      </c>
      <c r="C2077" t="s">
        <v>9034</v>
      </c>
      <c r="D2077" t="s">
        <v>9035</v>
      </c>
      <c r="E2077">
        <v>1</v>
      </c>
      <c r="F2077" t="s">
        <v>9027</v>
      </c>
      <c r="G2077">
        <v>20040617</v>
      </c>
      <c r="H2077" t="s">
        <v>9036</v>
      </c>
      <c r="I2077" t="s">
        <v>1177</v>
      </c>
      <c r="J2077" t="s">
        <v>3634</v>
      </c>
      <c r="K2077" t="s">
        <v>72</v>
      </c>
      <c r="M2077" s="32">
        <f>IFERROR(IF($B2077="","",INDEX(所属情報!$E:$E,MATCH($A2077,所属情報!$A:$A,0))),"")</f>
        <v>492213</v>
      </c>
      <c r="N2077" s="175" t="str">
        <f t="shared" si="96"/>
        <v>濱田　茉裕 (1)</v>
      </c>
      <c r="O2077" s="32" t="str">
        <f t="shared" si="97"/>
        <v>ﾊﾏﾀﾞ ﾏﾋﾛ</v>
      </c>
      <c r="P2077" s="175" t="str">
        <f t="shared" si="98"/>
        <v>HAMADA Mahiro (04)</v>
      </c>
      <c r="Q2077" s="175" t="str">
        <f>IFERROR(IF($F2077="","",INDEX(リスト!$AL:$AL,MATCH($F2077,リスト!$AK:$AK,0))),"")</f>
        <v>24</v>
      </c>
      <c r="R2077" s="32" t="str">
        <f>IFERROR(IF($K2077="","",INDEX(リスト!$AO:$AO,MATCH($K2077,リスト!$AN:$AN,0))),"")</f>
        <v>JPN</v>
      </c>
      <c r="S2077" s="32" t="str">
        <f>IF($B2077="","",RIGHT($G2077*1000+100+COUNTIF($G$2:$G2077,$G2077),9))</f>
        <v>040617104</v>
      </c>
    </row>
    <row r="2078" spans="1:19" ht="18" customHeight="1" x14ac:dyDescent="0.55000000000000004">
      <c r="A2078" t="s">
        <v>1007</v>
      </c>
      <c r="B2078">
        <v>2086</v>
      </c>
      <c r="C2078" t="s">
        <v>9037</v>
      </c>
      <c r="D2078" t="s">
        <v>9038</v>
      </c>
      <c r="E2078">
        <v>1</v>
      </c>
      <c r="F2078" t="s">
        <v>5828</v>
      </c>
      <c r="G2078">
        <v>20040827</v>
      </c>
      <c r="H2078" t="s">
        <v>9039</v>
      </c>
      <c r="I2078" t="s">
        <v>1543</v>
      </c>
      <c r="J2078" t="s">
        <v>1471</v>
      </c>
      <c r="K2078" t="s">
        <v>72</v>
      </c>
      <c r="M2078" s="32">
        <f>IFERROR(IF($B2078="","",INDEX(所属情報!$E:$E,MATCH($A2078,所属情報!$A:$A,0))),"")</f>
        <v>492213</v>
      </c>
      <c r="N2078" s="175" t="str">
        <f t="shared" si="96"/>
        <v>山本　湧斗 (1)</v>
      </c>
      <c r="O2078" s="32" t="str">
        <f t="shared" si="97"/>
        <v>ﾔﾏﾓﾄ ﾕｳﾄ</v>
      </c>
      <c r="P2078" s="175" t="str">
        <f t="shared" si="98"/>
        <v>YAMAMOTO Yuto (04)</v>
      </c>
      <c r="Q2078" s="175" t="str">
        <f>IFERROR(IF($F2078="","",INDEX(リスト!$AL:$AL,MATCH($F2078,リスト!$AK:$AK,0))),"")</f>
        <v>49</v>
      </c>
      <c r="R2078" s="32" t="str">
        <f>IFERROR(IF($K2078="","",INDEX(リスト!$AO:$AO,MATCH($K2078,リスト!$AN:$AN,0))),"")</f>
        <v>JPN</v>
      </c>
      <c r="S2078" s="32" t="str">
        <f>IF($B2078="","",RIGHT($G2078*1000+100+COUNTIF($G$2:$G2078,$G2078),9))</f>
        <v>040827101</v>
      </c>
    </row>
    <row r="2079" spans="1:19" ht="18" customHeight="1" x14ac:dyDescent="0.55000000000000004">
      <c r="A2079" t="s">
        <v>1007</v>
      </c>
      <c r="B2079">
        <v>2087</v>
      </c>
      <c r="C2079" t="s">
        <v>9040</v>
      </c>
      <c r="D2079" t="s">
        <v>9041</v>
      </c>
      <c r="E2079">
        <v>1</v>
      </c>
      <c r="F2079" t="s">
        <v>177</v>
      </c>
      <c r="G2079">
        <v>20040828</v>
      </c>
      <c r="H2079" t="s">
        <v>9042</v>
      </c>
      <c r="I2079" t="s">
        <v>9043</v>
      </c>
      <c r="J2079" t="s">
        <v>1193</v>
      </c>
      <c r="K2079" t="s">
        <v>72</v>
      </c>
      <c r="M2079" s="32">
        <f>IFERROR(IF($B2079="","",INDEX(所属情報!$E:$E,MATCH($A2079,所属情報!$A:$A,0))),"")</f>
        <v>492213</v>
      </c>
      <c r="N2079" s="175" t="str">
        <f t="shared" si="96"/>
        <v>坂根　康介 (1)</v>
      </c>
      <c r="O2079" s="32" t="str">
        <f t="shared" si="97"/>
        <v>ｻｶﾈ ｺｳｽｹ</v>
      </c>
      <c r="P2079" s="175" t="str">
        <f t="shared" si="98"/>
        <v>SAKANE Kosuke (04)</v>
      </c>
      <c r="Q2079" s="175" t="str">
        <f>IFERROR(IF($F2079="","",INDEX(リスト!$AL:$AL,MATCH($F2079,リスト!$AK:$AK,0))),"")</f>
        <v>28</v>
      </c>
      <c r="R2079" s="32" t="str">
        <f>IFERROR(IF($K2079="","",INDEX(リスト!$AO:$AO,MATCH($K2079,リスト!$AN:$AN,0))),"")</f>
        <v>JPN</v>
      </c>
      <c r="S2079" s="32" t="str">
        <f>IF($B2079="","",RIGHT($G2079*1000+100+COUNTIF($G$2:$G2079,$G2079),9))</f>
        <v>040828101</v>
      </c>
    </row>
    <row r="2080" spans="1:19" ht="18" customHeight="1" x14ac:dyDescent="0.55000000000000004">
      <c r="A2080" t="s">
        <v>1007</v>
      </c>
      <c r="B2080">
        <v>2088</v>
      </c>
      <c r="C2080" t="s">
        <v>9044</v>
      </c>
      <c r="D2080" t="s">
        <v>9045</v>
      </c>
      <c r="E2080">
        <v>1</v>
      </c>
      <c r="F2080" t="s">
        <v>173</v>
      </c>
      <c r="G2080">
        <v>20040511</v>
      </c>
      <c r="H2080" t="s">
        <v>9046</v>
      </c>
      <c r="I2080" t="s">
        <v>9047</v>
      </c>
      <c r="J2080" t="s">
        <v>1350</v>
      </c>
      <c r="K2080" t="s">
        <v>72</v>
      </c>
      <c r="M2080" s="32">
        <f>IFERROR(IF($B2080="","",INDEX(所属情報!$E:$E,MATCH($A2080,所属情報!$A:$A,0))),"")</f>
        <v>492213</v>
      </c>
      <c r="N2080" s="175" t="str">
        <f t="shared" si="96"/>
        <v>吉山　誠 (1)</v>
      </c>
      <c r="O2080" s="32" t="str">
        <f t="shared" si="97"/>
        <v>ﾖｼﾔﾏ ﾏｺﾄ</v>
      </c>
      <c r="P2080" s="175" t="str">
        <f t="shared" si="98"/>
        <v>YOSHIYAMA Makoto (04)</v>
      </c>
      <c r="Q2080" s="175" t="str">
        <f>IFERROR(IF($F2080="","",INDEX(リスト!$AL:$AL,MATCH($F2080,リスト!$AK:$AK,0))),"")</f>
        <v>27</v>
      </c>
      <c r="R2080" s="32" t="str">
        <f>IFERROR(IF($K2080="","",INDEX(リスト!$AO:$AO,MATCH($K2080,リスト!$AN:$AN,0))),"")</f>
        <v>JPN</v>
      </c>
      <c r="S2080" s="32" t="str">
        <f>IF($B2080="","",RIGHT($G2080*1000+100+COUNTIF($G$2:$G2080,$G2080),9))</f>
        <v>040511101</v>
      </c>
    </row>
    <row r="2081" spans="1:19" ht="18" customHeight="1" x14ac:dyDescent="0.55000000000000004">
      <c r="A2081" t="s">
        <v>1007</v>
      </c>
      <c r="B2081">
        <v>2089</v>
      </c>
      <c r="C2081" t="s">
        <v>9048</v>
      </c>
      <c r="D2081" t="s">
        <v>9049</v>
      </c>
      <c r="E2081">
        <v>1</v>
      </c>
      <c r="F2081" t="s">
        <v>8997</v>
      </c>
      <c r="G2081">
        <v>20041218</v>
      </c>
      <c r="H2081" t="s">
        <v>9050</v>
      </c>
      <c r="I2081" t="s">
        <v>2027</v>
      </c>
      <c r="J2081" t="s">
        <v>3995</v>
      </c>
      <c r="K2081" t="s">
        <v>72</v>
      </c>
      <c r="M2081" s="32">
        <f>IFERROR(IF($B2081="","",INDEX(所属情報!$E:$E,MATCH($A2081,所属情報!$A:$A,0))),"")</f>
        <v>492213</v>
      </c>
      <c r="N2081" s="175" t="str">
        <f t="shared" si="96"/>
        <v>村上　力哉 (1)</v>
      </c>
      <c r="O2081" s="32" t="str">
        <f t="shared" si="97"/>
        <v>ﾑﾗｶﾐ ﾘｷﾔ</v>
      </c>
      <c r="P2081" s="175" t="str">
        <f t="shared" si="98"/>
        <v>MURAKAMI Rikiya (04)</v>
      </c>
      <c r="Q2081" s="175" t="str">
        <f>IFERROR(IF($F2081="","",INDEX(リスト!$AL:$AL,MATCH($F2081,リスト!$AK:$AK,0))),"")</f>
        <v>27</v>
      </c>
      <c r="R2081" s="32" t="str">
        <f>IFERROR(IF($K2081="","",INDEX(リスト!$AO:$AO,MATCH($K2081,リスト!$AN:$AN,0))),"")</f>
        <v>JPN</v>
      </c>
      <c r="S2081" s="32" t="str">
        <f>IF($B2081="","",RIGHT($G2081*1000+100+COUNTIF($G$2:$G2081,$G2081),9))</f>
        <v>041218101</v>
      </c>
    </row>
    <row r="2082" spans="1:19" ht="18" customHeight="1" x14ac:dyDescent="0.55000000000000004">
      <c r="A2082" t="s">
        <v>1095</v>
      </c>
      <c r="B2082">
        <v>2091</v>
      </c>
      <c r="C2082" t="s">
        <v>9051</v>
      </c>
      <c r="D2082" t="s">
        <v>9052</v>
      </c>
      <c r="E2082">
        <v>4</v>
      </c>
      <c r="F2082" t="s">
        <v>8997</v>
      </c>
      <c r="G2082">
        <v>20010813</v>
      </c>
      <c r="H2082" t="s">
        <v>9053</v>
      </c>
      <c r="I2082" t="s">
        <v>1888</v>
      </c>
      <c r="J2082" t="s">
        <v>3161</v>
      </c>
      <c r="K2082" t="s">
        <v>72</v>
      </c>
      <c r="M2082" s="32">
        <f>IFERROR(IF($B2082="","",INDEX(所属情報!$E:$E,MATCH($A2082,所属情報!$A:$A,0))),"")</f>
        <v>492355</v>
      </c>
      <c r="N2082" s="175" t="str">
        <f t="shared" si="96"/>
        <v>池田　智紘 (4)</v>
      </c>
      <c r="O2082" s="32" t="str">
        <f t="shared" si="97"/>
        <v>ｲｹﾀﾞ ﾁﾋﾛ</v>
      </c>
      <c r="P2082" s="175" t="str">
        <f t="shared" si="98"/>
        <v>IKEDA Chihiro (01)</v>
      </c>
      <c r="Q2082" s="175" t="str">
        <f>IFERROR(IF($F2082="","",INDEX(リスト!$AL:$AL,MATCH($F2082,リスト!$AK:$AK,0))),"")</f>
        <v>27</v>
      </c>
      <c r="R2082" s="32" t="str">
        <f>IFERROR(IF($K2082="","",INDEX(リスト!$AO:$AO,MATCH($K2082,リスト!$AN:$AN,0))),"")</f>
        <v>JPN</v>
      </c>
      <c r="S2082" s="32" t="str">
        <f>IF($B2082="","",RIGHT($G2082*1000+100+COUNTIF($G$2:$G2082,$G2082),9))</f>
        <v>010813102</v>
      </c>
    </row>
    <row r="2083" spans="1:19" ht="18" customHeight="1" x14ac:dyDescent="0.55000000000000004">
      <c r="A2083" t="s">
        <v>1159</v>
      </c>
      <c r="B2083">
        <v>2092</v>
      </c>
      <c r="C2083" t="s">
        <v>9054</v>
      </c>
      <c r="D2083" t="s">
        <v>9055</v>
      </c>
      <c r="E2083">
        <v>2</v>
      </c>
      <c r="F2083" t="s">
        <v>173</v>
      </c>
      <c r="G2083">
        <v>20020619</v>
      </c>
      <c r="H2083" t="s">
        <v>9056</v>
      </c>
      <c r="I2083" t="s">
        <v>2204</v>
      </c>
      <c r="J2083" t="s">
        <v>1760</v>
      </c>
      <c r="K2083" t="s">
        <v>72</v>
      </c>
      <c r="M2083" s="32">
        <f>IFERROR(IF($B2083="","",INDEX(所属情報!$E:$E,MATCH($A2083,所属情報!$A:$A,0))),"")</f>
        <v>501018</v>
      </c>
      <c r="N2083" s="175" t="str">
        <f t="shared" si="96"/>
        <v>和田　遼太 (2)</v>
      </c>
      <c r="O2083" s="32" t="str">
        <f t="shared" si="97"/>
        <v>ﾜﾀﾞ ﾘｮｳﾀ</v>
      </c>
      <c r="P2083" s="175" t="str">
        <f t="shared" si="98"/>
        <v>WADA Ryota (02)</v>
      </c>
      <c r="Q2083" s="175" t="str">
        <f>IFERROR(IF($F2083="","",INDEX(リスト!$AL:$AL,MATCH($F2083,リスト!$AK:$AK,0))),"")</f>
        <v>27</v>
      </c>
      <c r="R2083" s="32" t="str">
        <f>IFERROR(IF($K2083="","",INDEX(リスト!$AO:$AO,MATCH($K2083,リスト!$AN:$AN,0))),"")</f>
        <v>JPN</v>
      </c>
      <c r="S2083" s="32" t="str">
        <f>IF($B2083="","",RIGHT($G2083*1000+100+COUNTIF($G$2:$G2083,$G2083),9))</f>
        <v>020619103</v>
      </c>
    </row>
    <row r="2084" spans="1:19" ht="18" customHeight="1" x14ac:dyDescent="0.55000000000000004">
      <c r="A2084" t="s">
        <v>987</v>
      </c>
      <c r="B2084">
        <v>2093</v>
      </c>
      <c r="C2084" t="s">
        <v>9057</v>
      </c>
      <c r="D2084" t="s">
        <v>9058</v>
      </c>
      <c r="E2084">
        <v>3</v>
      </c>
      <c r="F2084" t="s">
        <v>5828</v>
      </c>
      <c r="G2084">
        <v>20020516</v>
      </c>
      <c r="H2084" t="s">
        <v>9059</v>
      </c>
      <c r="I2084" t="s">
        <v>4469</v>
      </c>
      <c r="J2084" t="s">
        <v>1277</v>
      </c>
      <c r="K2084" t="s">
        <v>72</v>
      </c>
      <c r="M2084" s="32">
        <f>IFERROR(IF($B2084="","",INDEX(所属情報!$E:$E,MATCH($A2084,所属情報!$A:$A,0))),"")</f>
        <v>492206</v>
      </c>
      <c r="N2084" s="175" t="str">
        <f t="shared" si="96"/>
        <v>岩城　尚弥 (3)</v>
      </c>
      <c r="O2084" s="32" t="str">
        <f t="shared" si="97"/>
        <v>ｲﾜｷ ﾅｵﾔ</v>
      </c>
      <c r="P2084" s="175" t="str">
        <f t="shared" si="98"/>
        <v>IWAKI Naoya (02)</v>
      </c>
      <c r="Q2084" s="175" t="str">
        <f>IFERROR(IF($F2084="","",INDEX(リスト!$AL:$AL,MATCH($F2084,リスト!$AK:$AK,0))),"")</f>
        <v>49</v>
      </c>
      <c r="R2084" s="32" t="str">
        <f>IFERROR(IF($K2084="","",INDEX(リスト!$AO:$AO,MATCH($K2084,リスト!$AN:$AN,0))),"")</f>
        <v>JPN</v>
      </c>
      <c r="S2084" s="32" t="str">
        <f>IF($B2084="","",RIGHT($G2084*1000+100+COUNTIF($G$2:$G2084,$G2084),9))</f>
        <v>020516102</v>
      </c>
    </row>
    <row r="2085" spans="1:19" ht="18" customHeight="1" x14ac:dyDescent="0.55000000000000004">
      <c r="A2085" t="s">
        <v>987</v>
      </c>
      <c r="B2085">
        <v>2094</v>
      </c>
      <c r="C2085" t="s">
        <v>9060</v>
      </c>
      <c r="D2085" t="s">
        <v>9061</v>
      </c>
      <c r="E2085">
        <v>3</v>
      </c>
      <c r="F2085" t="s">
        <v>169</v>
      </c>
      <c r="G2085">
        <v>20020620</v>
      </c>
      <c r="H2085" t="s">
        <v>9062</v>
      </c>
      <c r="I2085" t="s">
        <v>9063</v>
      </c>
      <c r="J2085" t="s">
        <v>1223</v>
      </c>
      <c r="K2085" t="s">
        <v>72</v>
      </c>
      <c r="M2085" s="32">
        <f>IFERROR(IF($B2085="","",INDEX(所属情報!$E:$E,MATCH($A2085,所属情報!$A:$A,0))),"")</f>
        <v>492206</v>
      </c>
      <c r="N2085" s="175" t="str">
        <f t="shared" si="96"/>
        <v>日上　雄喜 (3)</v>
      </c>
      <c r="O2085" s="32" t="str">
        <f t="shared" si="97"/>
        <v>ﾋｶﾐ ﾕｳｷ</v>
      </c>
      <c r="P2085" s="175" t="str">
        <f t="shared" si="98"/>
        <v>HIKAMI Yuki (02)</v>
      </c>
      <c r="Q2085" s="175" t="str">
        <f>IFERROR(IF($F2085="","",INDEX(リスト!$AL:$AL,MATCH($F2085,リスト!$AK:$AK,0))),"")</f>
        <v>26</v>
      </c>
      <c r="R2085" s="32" t="str">
        <f>IFERROR(IF($K2085="","",INDEX(リスト!$AO:$AO,MATCH($K2085,リスト!$AN:$AN,0))),"")</f>
        <v>JPN</v>
      </c>
      <c r="S2085" s="32" t="str">
        <f>IF($B2085="","",RIGHT($G2085*1000+100+COUNTIF($G$2:$G2085,$G2085),9))</f>
        <v>020620101</v>
      </c>
    </row>
    <row r="2086" spans="1:19" ht="18" customHeight="1" x14ac:dyDescent="0.55000000000000004">
      <c r="A2086" t="s">
        <v>987</v>
      </c>
      <c r="B2086">
        <v>2095</v>
      </c>
      <c r="C2086" t="s">
        <v>9064</v>
      </c>
      <c r="D2086" t="s">
        <v>9065</v>
      </c>
      <c r="E2086">
        <v>2</v>
      </c>
      <c r="F2086" t="s">
        <v>5828</v>
      </c>
      <c r="G2086">
        <v>20040114</v>
      </c>
      <c r="H2086" t="s">
        <v>9066</v>
      </c>
      <c r="I2086" t="s">
        <v>3253</v>
      </c>
      <c r="J2086" t="s">
        <v>1603</v>
      </c>
      <c r="K2086" t="s">
        <v>72</v>
      </c>
      <c r="M2086" s="32">
        <f>IFERROR(IF($B2086="","",INDEX(所属情報!$E:$E,MATCH($A2086,所属情報!$A:$A,0))),"")</f>
        <v>492206</v>
      </c>
      <c r="N2086" s="175" t="str">
        <f t="shared" si="96"/>
        <v>白井　快樹 (2)</v>
      </c>
      <c r="O2086" s="32" t="str">
        <f t="shared" si="97"/>
        <v>ｼﾗｲ ﾖｼｷ</v>
      </c>
      <c r="P2086" s="175" t="str">
        <f t="shared" si="98"/>
        <v>SHIRAI Yoshiki (04)</v>
      </c>
      <c r="Q2086" s="175" t="str">
        <f>IFERROR(IF($F2086="","",INDEX(リスト!$AL:$AL,MATCH($F2086,リスト!$AK:$AK,0))),"")</f>
        <v>49</v>
      </c>
      <c r="R2086" s="32" t="str">
        <f>IFERROR(IF($K2086="","",INDEX(リスト!$AO:$AO,MATCH($K2086,リスト!$AN:$AN,0))),"")</f>
        <v>JPN</v>
      </c>
      <c r="S2086" s="32" t="str">
        <f>IF($B2086="","",RIGHT($G2086*1000+100+COUNTIF($G$2:$G2086,$G2086),9))</f>
        <v>040114101</v>
      </c>
    </row>
    <row r="2087" spans="1:19" ht="18" customHeight="1" x14ac:dyDescent="0.55000000000000004">
      <c r="A2087" t="s">
        <v>879</v>
      </c>
      <c r="B2087">
        <v>2096</v>
      </c>
      <c r="C2087" t="s">
        <v>9067</v>
      </c>
      <c r="D2087" t="s">
        <v>9068</v>
      </c>
      <c r="E2087">
        <v>1</v>
      </c>
      <c r="F2087" t="s">
        <v>177</v>
      </c>
      <c r="G2087">
        <v>20040413</v>
      </c>
      <c r="H2087" t="s">
        <v>9069</v>
      </c>
      <c r="I2087" t="s">
        <v>1589</v>
      </c>
      <c r="J2087" t="s">
        <v>5724</v>
      </c>
      <c r="K2087" t="s">
        <v>72</v>
      </c>
      <c r="M2087" s="32">
        <f>IFERROR(IF($B2087="","",INDEX(所属情報!$E:$E,MATCH($A2087,所属情報!$A:$A,0))),"")</f>
        <v>490053</v>
      </c>
      <c r="N2087" s="175" t="str">
        <f t="shared" si="96"/>
        <v>藤原　篤弥 (1)</v>
      </c>
      <c r="O2087" s="32" t="str">
        <f t="shared" si="97"/>
        <v>ﾌｼﾞﾜﾗ ｱﾂﾔ</v>
      </c>
      <c r="P2087" s="175" t="str">
        <f t="shared" si="98"/>
        <v>FUJIWARA Atsuya (04)</v>
      </c>
      <c r="Q2087" s="175" t="str">
        <f>IFERROR(IF($F2087="","",INDEX(リスト!$AL:$AL,MATCH($F2087,リスト!$AK:$AK,0))),"")</f>
        <v>28</v>
      </c>
      <c r="R2087" s="32" t="str">
        <f>IFERROR(IF($K2087="","",INDEX(リスト!$AO:$AO,MATCH($K2087,リスト!$AN:$AN,0))),"")</f>
        <v>JPN</v>
      </c>
      <c r="S2087" s="32" t="str">
        <f>IF($B2087="","",RIGHT($G2087*1000+100+COUNTIF($G$2:$G2087,$G2087),9))</f>
        <v>040413101</v>
      </c>
    </row>
    <row r="2088" spans="1:19" ht="18" customHeight="1" x14ac:dyDescent="0.55000000000000004">
      <c r="A2088" t="s">
        <v>879</v>
      </c>
      <c r="B2088">
        <v>2097</v>
      </c>
      <c r="C2088" t="s">
        <v>9070</v>
      </c>
      <c r="D2088" t="s">
        <v>9071</v>
      </c>
      <c r="E2088">
        <v>1</v>
      </c>
      <c r="F2088" t="s">
        <v>177</v>
      </c>
      <c r="G2088">
        <v>20040702</v>
      </c>
      <c r="H2088" t="s">
        <v>9072</v>
      </c>
      <c r="I2088" t="s">
        <v>9073</v>
      </c>
      <c r="J2088" t="s">
        <v>1733</v>
      </c>
      <c r="K2088" t="s">
        <v>72</v>
      </c>
      <c r="M2088" s="32">
        <f>IFERROR(IF($B2088="","",INDEX(所属情報!$E:$E,MATCH($A2088,所属情報!$A:$A,0))),"")</f>
        <v>490053</v>
      </c>
      <c r="N2088" s="175" t="str">
        <f t="shared" si="96"/>
        <v>安富　厳 (1)</v>
      </c>
      <c r="O2088" s="32" t="str">
        <f t="shared" si="97"/>
        <v>ﾔｽﾄﾐ ｲﾂｷ</v>
      </c>
      <c r="P2088" s="175" t="str">
        <f t="shared" si="98"/>
        <v>YASUTOMI Itsuki (04)</v>
      </c>
      <c r="Q2088" s="175" t="str">
        <f>IFERROR(IF($F2088="","",INDEX(リスト!$AL:$AL,MATCH($F2088,リスト!$AK:$AK,0))),"")</f>
        <v>28</v>
      </c>
      <c r="R2088" s="32" t="str">
        <f>IFERROR(IF($K2088="","",INDEX(リスト!$AO:$AO,MATCH($K2088,リスト!$AN:$AN,0))),"")</f>
        <v>JPN</v>
      </c>
      <c r="S2088" s="32" t="str">
        <f>IF($B2088="","",RIGHT($G2088*1000+100+COUNTIF($G$2:$G2088,$G2088),9))</f>
        <v>040702102</v>
      </c>
    </row>
    <row r="2089" spans="1:19" ht="18" customHeight="1" x14ac:dyDescent="0.55000000000000004">
      <c r="A2089" t="s">
        <v>879</v>
      </c>
      <c r="B2089">
        <v>2098</v>
      </c>
      <c r="C2089" t="s">
        <v>9074</v>
      </c>
      <c r="D2089" t="s">
        <v>9075</v>
      </c>
      <c r="E2089">
        <v>2</v>
      </c>
      <c r="F2089" t="s">
        <v>9076</v>
      </c>
      <c r="G2089">
        <v>20030924</v>
      </c>
      <c r="H2089" t="s">
        <v>9077</v>
      </c>
      <c r="I2089" t="s">
        <v>2732</v>
      </c>
      <c r="J2089" t="s">
        <v>9078</v>
      </c>
      <c r="K2089" t="s">
        <v>72</v>
      </c>
      <c r="M2089" s="32">
        <f>IFERROR(IF($B2089="","",INDEX(所属情報!$E:$E,MATCH($A2089,所属情報!$A:$A,0))),"")</f>
        <v>490053</v>
      </c>
      <c r="N2089" s="175" t="str">
        <f t="shared" si="96"/>
        <v>樋口　宗頼 (2)</v>
      </c>
      <c r="O2089" s="32" t="str">
        <f t="shared" si="97"/>
        <v>ﾋｸﾞﾁ ﾑﾈﾖﾘ</v>
      </c>
      <c r="P2089" s="175" t="str">
        <f t="shared" si="98"/>
        <v>HIGUCHI Muneyori (03)</v>
      </c>
      <c r="Q2089" s="175" t="str">
        <f>IFERROR(IF($F2089="","",INDEX(リスト!$AL:$AL,MATCH($F2089,リスト!$AK:$AK,0))),"")</f>
        <v>23</v>
      </c>
      <c r="R2089" s="32" t="str">
        <f>IFERROR(IF($K2089="","",INDEX(リスト!$AO:$AO,MATCH($K2089,リスト!$AN:$AN,0))),"")</f>
        <v>JPN</v>
      </c>
      <c r="S2089" s="32" t="str">
        <f>IF($B2089="","",RIGHT($G2089*1000+100+COUNTIF($G$2:$G2089,$G2089),9))</f>
        <v>030924104</v>
      </c>
    </row>
    <row r="2090" spans="1:19" ht="18" customHeight="1" x14ac:dyDescent="0.55000000000000004">
      <c r="A2090" t="s">
        <v>879</v>
      </c>
      <c r="B2090">
        <v>2099</v>
      </c>
      <c r="C2090" t="s">
        <v>9079</v>
      </c>
      <c r="D2090" t="s">
        <v>9080</v>
      </c>
      <c r="E2090">
        <v>1</v>
      </c>
      <c r="F2090" t="s">
        <v>177</v>
      </c>
      <c r="G2090">
        <v>20050308</v>
      </c>
      <c r="H2090" t="s">
        <v>9081</v>
      </c>
      <c r="I2090" t="s">
        <v>1964</v>
      </c>
      <c r="J2090" t="s">
        <v>9082</v>
      </c>
      <c r="K2090" t="s">
        <v>72</v>
      </c>
      <c r="M2090" s="32">
        <f>IFERROR(IF($B2090="","",INDEX(所属情報!$E:$E,MATCH($A2090,所属情報!$A:$A,0))),"")</f>
        <v>490053</v>
      </c>
      <c r="N2090" s="175" t="str">
        <f t="shared" si="96"/>
        <v>中川　雅樂 (1)</v>
      </c>
      <c r="O2090" s="32" t="str">
        <f t="shared" si="97"/>
        <v>ﾅｶｶﾞﾜ ｳﾀ</v>
      </c>
      <c r="P2090" s="175" t="str">
        <f t="shared" si="98"/>
        <v>NAKAGAWA Uta (05)</v>
      </c>
      <c r="Q2090" s="175" t="str">
        <f>IFERROR(IF($F2090="","",INDEX(リスト!$AL:$AL,MATCH($F2090,リスト!$AK:$AK,0))),"")</f>
        <v>28</v>
      </c>
      <c r="R2090" s="32" t="str">
        <f>IFERROR(IF($K2090="","",INDEX(リスト!$AO:$AO,MATCH($K2090,リスト!$AN:$AN,0))),"")</f>
        <v>JPN</v>
      </c>
      <c r="S2090" s="32" t="str">
        <f>IF($B2090="","",RIGHT($G2090*1000+100+COUNTIF($G$2:$G2090,$G2090),9))</f>
        <v>050308101</v>
      </c>
    </row>
    <row r="2091" spans="1:19" ht="18" customHeight="1" x14ac:dyDescent="0.55000000000000004">
      <c r="A2091" t="s">
        <v>1055</v>
      </c>
      <c r="B2091">
        <v>2100</v>
      </c>
      <c r="C2091" t="s">
        <v>9083</v>
      </c>
      <c r="D2091" t="s">
        <v>9084</v>
      </c>
      <c r="E2091">
        <v>2</v>
      </c>
      <c r="F2091" t="s">
        <v>1220</v>
      </c>
      <c r="G2091">
        <v>20030504</v>
      </c>
      <c r="H2091" t="s">
        <v>9085</v>
      </c>
      <c r="I2091" t="s">
        <v>9086</v>
      </c>
      <c r="J2091" t="s">
        <v>4335</v>
      </c>
      <c r="K2091" t="s">
        <v>72</v>
      </c>
      <c r="M2091" s="32">
        <f>IFERROR(IF($B2091="","",INDEX(所属情報!$E:$E,MATCH($A2091,所属情報!$A:$A,0))),"")</f>
        <v>492237</v>
      </c>
      <c r="N2091" s="175" t="str">
        <f t="shared" si="96"/>
        <v>楠木　太陽 (2)</v>
      </c>
      <c r="O2091" s="32" t="str">
        <f t="shared" si="97"/>
        <v>ｸｽﾉｷ ﾀｲﾖｳ</v>
      </c>
      <c r="P2091" s="175" t="str">
        <f t="shared" si="98"/>
        <v>KUSUNOKI Taiyo (03)</v>
      </c>
      <c r="Q2091" s="175" t="str">
        <f>IFERROR(IF($F2091="","",INDEX(リスト!$AL:$AL,MATCH($F2091,リスト!$AK:$AK,0))),"")</f>
        <v>49</v>
      </c>
      <c r="R2091" s="32" t="str">
        <f>IFERROR(IF($K2091="","",INDEX(リスト!$AO:$AO,MATCH($K2091,リスト!$AN:$AN,0))),"")</f>
        <v>JPN</v>
      </c>
      <c r="S2091" s="32" t="str">
        <f>IF($B2091="","",RIGHT($G2091*1000+100+COUNTIF($G$2:$G2091,$G2091),9))</f>
        <v>030504102</v>
      </c>
    </row>
    <row r="2092" spans="1:19" ht="18" customHeight="1" x14ac:dyDescent="0.55000000000000004">
      <c r="A2092" t="s">
        <v>923</v>
      </c>
      <c r="B2092">
        <v>2101</v>
      </c>
      <c r="C2092" t="s">
        <v>9087</v>
      </c>
      <c r="D2092" t="s">
        <v>9088</v>
      </c>
      <c r="E2092">
        <v>2</v>
      </c>
      <c r="F2092" t="s">
        <v>9089</v>
      </c>
      <c r="G2092">
        <v>20031210</v>
      </c>
      <c r="H2092" t="s">
        <v>9090</v>
      </c>
      <c r="I2092" t="s">
        <v>2732</v>
      </c>
      <c r="J2092" t="s">
        <v>1737</v>
      </c>
      <c r="K2092" t="s">
        <v>72</v>
      </c>
      <c r="M2092" s="32">
        <f>IFERROR(IF($B2092="","",INDEX(所属情報!$E:$E,MATCH($A2092,所属情報!$A:$A,0))),"")</f>
        <v>491054</v>
      </c>
      <c r="N2092" s="175" t="str">
        <f t="shared" si="96"/>
        <v>樋口　和真 (2)</v>
      </c>
      <c r="O2092" s="32" t="str">
        <f t="shared" si="97"/>
        <v>ﾋｸﾞﾁ ｶｽﾞﾏ</v>
      </c>
      <c r="P2092" s="175" t="str">
        <f t="shared" si="98"/>
        <v>HIGUCHI Kazuma (03)</v>
      </c>
      <c r="Q2092" s="175" t="str">
        <f>IFERROR(IF($F2092="","",INDEX(リスト!$AL:$AL,MATCH($F2092,リスト!$AK:$AK,0))),"")</f>
        <v>25</v>
      </c>
      <c r="R2092" s="32" t="str">
        <f>IFERROR(IF($K2092="","",INDEX(リスト!$AO:$AO,MATCH($K2092,リスト!$AN:$AN,0))),"")</f>
        <v>JPN</v>
      </c>
      <c r="S2092" s="32" t="str">
        <f>IF($B2092="","",RIGHT($G2092*1000+100+COUNTIF($G$2:$G2092,$G2092),9))</f>
        <v>031210101</v>
      </c>
    </row>
    <row r="2093" spans="1:19" ht="18" customHeight="1" x14ac:dyDescent="0.55000000000000004">
      <c r="A2093" t="s">
        <v>899</v>
      </c>
      <c r="B2093">
        <v>2102</v>
      </c>
      <c r="C2093" t="s">
        <v>9091</v>
      </c>
      <c r="D2093" t="s">
        <v>9092</v>
      </c>
      <c r="E2093">
        <v>3</v>
      </c>
      <c r="F2093" t="s">
        <v>9093</v>
      </c>
      <c r="G2093">
        <v>19961001</v>
      </c>
      <c r="H2093" t="s">
        <v>9094</v>
      </c>
      <c r="I2093" t="s">
        <v>7467</v>
      </c>
      <c r="J2093" t="s">
        <v>4106</v>
      </c>
      <c r="K2093" t="s">
        <v>72</v>
      </c>
      <c r="M2093" s="32">
        <f>IFERROR(IF($B2093="","",INDEX(所属情報!$E:$E,MATCH($A2093,所属情報!$A:$A,0))),"")</f>
        <v>490080</v>
      </c>
      <c r="N2093" s="175" t="str">
        <f t="shared" si="96"/>
        <v>長谷川　大智 (3)</v>
      </c>
      <c r="O2093" s="32" t="str">
        <f t="shared" si="97"/>
        <v>ﾊｾｶﾞﾜ ﾀﾞｲﾁ</v>
      </c>
      <c r="P2093" s="175" t="str">
        <f t="shared" si="98"/>
        <v>HASEGAWA Daichi (96)</v>
      </c>
      <c r="Q2093" s="175" t="str">
        <f>IFERROR(IF($F2093="","",INDEX(リスト!$AL:$AL,MATCH($F2093,リスト!$AK:$AK,0))),"")</f>
        <v>25</v>
      </c>
      <c r="R2093" s="32" t="str">
        <f>IFERROR(IF($K2093="","",INDEX(リスト!$AO:$AO,MATCH($K2093,リスト!$AN:$AN,0))),"")</f>
        <v>JPN</v>
      </c>
      <c r="S2093" s="32" t="str">
        <f>IF($B2093="","",RIGHT($G2093*1000+100+COUNTIF($G$2:$G2093,$G2093),9))</f>
        <v>961001101</v>
      </c>
    </row>
    <row r="2094" spans="1:19" ht="18" customHeight="1" x14ac:dyDescent="0.55000000000000004">
      <c r="A2094" t="s">
        <v>1031</v>
      </c>
      <c r="B2094">
        <v>2103</v>
      </c>
      <c r="C2094" t="s">
        <v>9095</v>
      </c>
      <c r="D2094" t="s">
        <v>9096</v>
      </c>
      <c r="E2094">
        <v>1</v>
      </c>
      <c r="F2094" t="s">
        <v>8997</v>
      </c>
      <c r="G2094">
        <v>20040702</v>
      </c>
      <c r="H2094" t="s">
        <v>9097</v>
      </c>
      <c r="I2094" t="s">
        <v>9098</v>
      </c>
      <c r="J2094" t="s">
        <v>9099</v>
      </c>
      <c r="K2094" t="s">
        <v>72</v>
      </c>
      <c r="M2094" s="32">
        <f>IFERROR(IF($B2094="","",INDEX(所属情報!$E:$E,MATCH($A2094,所属情報!$A:$A,0))),"")</f>
        <v>492221</v>
      </c>
      <c r="N2094" s="175" t="str">
        <f t="shared" si="96"/>
        <v>志方　英輝 (1)</v>
      </c>
      <c r="O2094" s="32" t="str">
        <f t="shared" si="97"/>
        <v>ｼｶﾀ ﾋﾃﾞｷ</v>
      </c>
      <c r="P2094" s="175" t="str">
        <f t="shared" si="98"/>
        <v>SHIKATA Hideki (04)</v>
      </c>
      <c r="Q2094" s="175" t="str">
        <f>IFERROR(IF($F2094="","",INDEX(リスト!$AL:$AL,MATCH($F2094,リスト!$AK:$AK,0))),"")</f>
        <v>27</v>
      </c>
      <c r="R2094" s="32" t="str">
        <f>IFERROR(IF($K2094="","",INDEX(リスト!$AO:$AO,MATCH($K2094,リスト!$AN:$AN,0))),"")</f>
        <v>JPN</v>
      </c>
      <c r="S2094" s="32" t="str">
        <f>IF($B2094="","",RIGHT($G2094*1000+100+COUNTIF($G$2:$G2094,$G2094),9))</f>
        <v>040702103</v>
      </c>
    </row>
    <row r="2095" spans="1:19" ht="18" customHeight="1" x14ac:dyDescent="0.55000000000000004">
      <c r="A2095" t="s">
        <v>947</v>
      </c>
      <c r="B2095">
        <v>2104</v>
      </c>
      <c r="C2095" t="s">
        <v>9100</v>
      </c>
      <c r="D2095" t="s">
        <v>8217</v>
      </c>
      <c r="E2095">
        <v>5</v>
      </c>
      <c r="F2095" t="s">
        <v>5828</v>
      </c>
      <c r="G2095">
        <v>20001201</v>
      </c>
      <c r="H2095" t="s">
        <v>9101</v>
      </c>
      <c r="I2095" t="s">
        <v>3505</v>
      </c>
      <c r="J2095" t="s">
        <v>1193</v>
      </c>
      <c r="K2095" t="s">
        <v>72</v>
      </c>
      <c r="M2095" s="32">
        <f>IFERROR(IF($B2095="","",INDEX(所属情報!$E:$E,MATCH($A2095,所属情報!$A:$A,0))),"")</f>
        <v>492191</v>
      </c>
      <c r="N2095" s="175" t="str">
        <f t="shared" si="96"/>
        <v>荒木　康佑 (5)</v>
      </c>
      <c r="O2095" s="32" t="str">
        <f t="shared" si="97"/>
        <v>ｱﾗｷ ｺｳｽｹ</v>
      </c>
      <c r="P2095" s="175" t="str">
        <f t="shared" si="98"/>
        <v>ARAKI Kosuke (00)</v>
      </c>
      <c r="Q2095" s="175" t="str">
        <f>IFERROR(IF($F2095="","",INDEX(リスト!$AL:$AL,MATCH($F2095,リスト!$AK:$AK,0))),"")</f>
        <v>49</v>
      </c>
      <c r="R2095" s="32" t="str">
        <f>IFERROR(IF($K2095="","",INDEX(リスト!$AO:$AO,MATCH($K2095,リスト!$AN:$AN,0))),"")</f>
        <v>JPN</v>
      </c>
      <c r="S2095" s="32" t="str">
        <f>IF($B2095="","",RIGHT($G2095*1000+100+COUNTIF($G$2:$G2095,$G2095),9))</f>
        <v>001201102</v>
      </c>
    </row>
    <row r="2096" spans="1:19" ht="18" customHeight="1" x14ac:dyDescent="0.55000000000000004">
      <c r="A2096" t="s">
        <v>1019</v>
      </c>
      <c r="B2096">
        <v>2105</v>
      </c>
      <c r="C2096" t="s">
        <v>9102</v>
      </c>
      <c r="D2096" t="s">
        <v>9103</v>
      </c>
      <c r="E2096">
        <v>2</v>
      </c>
      <c r="F2096" t="s">
        <v>173</v>
      </c>
      <c r="G2096">
        <v>20030830</v>
      </c>
      <c r="H2096" t="s">
        <v>9104</v>
      </c>
      <c r="I2096" t="s">
        <v>3057</v>
      </c>
      <c r="J2096" t="s">
        <v>3049</v>
      </c>
      <c r="K2096" t="s">
        <v>72</v>
      </c>
      <c r="M2096" s="32">
        <f>IFERROR(IF($B2096="","",INDEX(所属情報!$E:$E,MATCH($A2096,所属情報!$A:$A,0))),"")</f>
        <v>492218</v>
      </c>
      <c r="N2096" s="175" t="str">
        <f t="shared" si="96"/>
        <v>今岡　誠道 (2)</v>
      </c>
      <c r="O2096" s="32" t="str">
        <f t="shared" si="97"/>
        <v>ｲﾏｵｶ ﾏｻﾐﾁ</v>
      </c>
      <c r="P2096" s="175" t="str">
        <f t="shared" si="98"/>
        <v>IMAOKA Masamichi (03)</v>
      </c>
      <c r="Q2096" s="175" t="str">
        <f>IFERROR(IF($F2096="","",INDEX(リスト!$AL:$AL,MATCH($F2096,リスト!$AK:$AK,0))),"")</f>
        <v>27</v>
      </c>
      <c r="R2096" s="32" t="str">
        <f>IFERROR(IF($K2096="","",INDEX(リスト!$AO:$AO,MATCH($K2096,リスト!$AN:$AN,0))),"")</f>
        <v>JPN</v>
      </c>
      <c r="S2096" s="32" t="str">
        <f>IF($B2096="","",RIGHT($G2096*1000+100+COUNTIF($G$2:$G2096,$G2096),9))</f>
        <v>030830101</v>
      </c>
    </row>
    <row r="2097" spans="1:19" ht="18" customHeight="1" x14ac:dyDescent="0.55000000000000004">
      <c r="A2097" t="s">
        <v>1019</v>
      </c>
      <c r="B2097">
        <v>2106</v>
      </c>
      <c r="C2097" t="s">
        <v>9105</v>
      </c>
      <c r="D2097" t="s">
        <v>9106</v>
      </c>
      <c r="E2097">
        <v>1</v>
      </c>
      <c r="F2097" t="s">
        <v>137</v>
      </c>
      <c r="G2097">
        <v>20040408</v>
      </c>
      <c r="H2097" t="s">
        <v>9107</v>
      </c>
      <c r="I2097" t="s">
        <v>9108</v>
      </c>
      <c r="J2097" t="s">
        <v>6102</v>
      </c>
      <c r="K2097" t="s">
        <v>72</v>
      </c>
      <c r="M2097" s="32">
        <f>IFERROR(IF($B2097="","",INDEX(所属情報!$E:$E,MATCH($A2097,所属情報!$A:$A,0))),"")</f>
        <v>492218</v>
      </c>
      <c r="N2097" s="175" t="str">
        <f t="shared" si="96"/>
        <v>小池　竣也 (1)</v>
      </c>
      <c r="O2097" s="32" t="str">
        <f t="shared" si="97"/>
        <v>ｺｲｹ ｼｭﾝﾔ</v>
      </c>
      <c r="P2097" s="175" t="str">
        <f t="shared" si="98"/>
        <v>KOIKE Shunya (04)</v>
      </c>
      <c r="Q2097" s="175" t="str">
        <f>IFERROR(IF($F2097="","",INDEX(リスト!$AL:$AL,MATCH($F2097,リスト!$AK:$AK,0))),"")</f>
        <v>18</v>
      </c>
      <c r="R2097" s="32" t="str">
        <f>IFERROR(IF($K2097="","",INDEX(リスト!$AO:$AO,MATCH($K2097,リスト!$AN:$AN,0))),"")</f>
        <v>JPN</v>
      </c>
      <c r="S2097" s="32" t="str">
        <f>IF($B2097="","",RIGHT($G2097*1000+100+COUNTIF($G$2:$G2097,$G2097),9))</f>
        <v>040408102</v>
      </c>
    </row>
    <row r="2098" spans="1:19" ht="18" customHeight="1" x14ac:dyDescent="0.55000000000000004">
      <c r="A2098" t="s">
        <v>1019</v>
      </c>
      <c r="B2098">
        <v>2107</v>
      </c>
      <c r="C2098" t="s">
        <v>9109</v>
      </c>
      <c r="D2098" t="s">
        <v>9110</v>
      </c>
      <c r="E2098">
        <v>1</v>
      </c>
      <c r="F2098" t="s">
        <v>173</v>
      </c>
      <c r="G2098">
        <v>20040412</v>
      </c>
      <c r="H2098" t="s">
        <v>9111</v>
      </c>
      <c r="I2098" t="s">
        <v>7983</v>
      </c>
      <c r="J2098" t="s">
        <v>1297</v>
      </c>
      <c r="K2098" t="s">
        <v>72</v>
      </c>
      <c r="M2098" s="32">
        <f>IFERROR(IF($B2098="","",INDEX(所属情報!$E:$E,MATCH($A2098,所属情報!$A:$A,0))),"")</f>
        <v>492218</v>
      </c>
      <c r="N2098" s="175" t="str">
        <f t="shared" si="96"/>
        <v>東　陸翔 (1)</v>
      </c>
      <c r="O2098" s="32" t="str">
        <f t="shared" si="97"/>
        <v>ﾋｶﾞｼ ﾘｸﾄ</v>
      </c>
      <c r="P2098" s="175" t="str">
        <f t="shared" si="98"/>
        <v>HIGASHI Rikuto (04)</v>
      </c>
      <c r="Q2098" s="175" t="str">
        <f>IFERROR(IF($F2098="","",INDEX(リスト!$AL:$AL,MATCH($F2098,リスト!$AK:$AK,0))),"")</f>
        <v>27</v>
      </c>
      <c r="R2098" s="32" t="str">
        <f>IFERROR(IF($K2098="","",INDEX(リスト!$AO:$AO,MATCH($K2098,リスト!$AN:$AN,0))),"")</f>
        <v>JPN</v>
      </c>
      <c r="S2098" s="32" t="str">
        <f>IF($B2098="","",RIGHT($G2098*1000+100+COUNTIF($G$2:$G2098,$G2098),9))</f>
        <v>040412102</v>
      </c>
    </row>
    <row r="2099" spans="1:19" ht="18" customHeight="1" x14ac:dyDescent="0.55000000000000004">
      <c r="A2099" t="s">
        <v>1019</v>
      </c>
      <c r="B2099">
        <v>2108</v>
      </c>
      <c r="C2099" t="s">
        <v>9112</v>
      </c>
      <c r="D2099" t="s">
        <v>9113</v>
      </c>
      <c r="E2099">
        <v>1</v>
      </c>
      <c r="F2099" t="s">
        <v>177</v>
      </c>
      <c r="G2099">
        <v>20040416</v>
      </c>
      <c r="H2099" t="s">
        <v>9114</v>
      </c>
      <c r="I2099" t="s">
        <v>9115</v>
      </c>
      <c r="J2099" t="s">
        <v>1267</v>
      </c>
      <c r="K2099" t="s">
        <v>72</v>
      </c>
      <c r="M2099" s="32">
        <f>IFERROR(IF($B2099="","",INDEX(所属情報!$E:$E,MATCH($A2099,所属情報!$A:$A,0))),"")</f>
        <v>492218</v>
      </c>
      <c r="N2099" s="175" t="str">
        <f t="shared" si="96"/>
        <v>西脇　駿 (1)</v>
      </c>
      <c r="O2099" s="32" t="str">
        <f t="shared" si="97"/>
        <v>ﾆｼﾜｷ ｼｭﾝ</v>
      </c>
      <c r="P2099" s="175" t="str">
        <f t="shared" si="98"/>
        <v>NISHIWAKI Shun (04)</v>
      </c>
      <c r="Q2099" s="175" t="str">
        <f>IFERROR(IF($F2099="","",INDEX(リスト!$AL:$AL,MATCH($F2099,リスト!$AK:$AK,0))),"")</f>
        <v>28</v>
      </c>
      <c r="R2099" s="32" t="str">
        <f>IFERROR(IF($K2099="","",INDEX(リスト!$AO:$AO,MATCH($K2099,リスト!$AN:$AN,0))),"")</f>
        <v>JPN</v>
      </c>
      <c r="S2099" s="32" t="str">
        <f>IF($B2099="","",RIGHT($G2099*1000+100+COUNTIF($G$2:$G2099,$G2099),9))</f>
        <v>040416103</v>
      </c>
    </row>
    <row r="2100" spans="1:19" ht="18" customHeight="1" x14ac:dyDescent="0.55000000000000004">
      <c r="A2100" t="s">
        <v>1047</v>
      </c>
      <c r="B2100">
        <v>2109</v>
      </c>
      <c r="C2100" t="s">
        <v>9116</v>
      </c>
      <c r="D2100" t="s">
        <v>9117</v>
      </c>
      <c r="E2100">
        <v>1</v>
      </c>
      <c r="F2100" t="s">
        <v>177</v>
      </c>
      <c r="G2100">
        <v>20040728</v>
      </c>
      <c r="H2100" t="s">
        <v>9118</v>
      </c>
      <c r="I2100" t="s">
        <v>9119</v>
      </c>
      <c r="J2100" t="s">
        <v>1810</v>
      </c>
      <c r="K2100" t="s">
        <v>72</v>
      </c>
      <c r="M2100" s="32">
        <f>IFERROR(IF($B2100="","",INDEX(所属情報!$E:$E,MATCH($A2100,所属情報!$A:$A,0))),"")</f>
        <v>492232</v>
      </c>
      <c r="N2100" s="175" t="str">
        <f t="shared" si="96"/>
        <v>嘉良戸　翔太 (1)</v>
      </c>
      <c r="O2100" s="32" t="str">
        <f t="shared" si="97"/>
        <v>ｶﾗﾄ ｼｮｳﾀ</v>
      </c>
      <c r="P2100" s="175" t="str">
        <f t="shared" si="98"/>
        <v>KARATO Shota (04)</v>
      </c>
      <c r="Q2100" s="175" t="str">
        <f>IFERROR(IF($F2100="","",INDEX(リスト!$AL:$AL,MATCH($F2100,リスト!$AK:$AK,0))),"")</f>
        <v>28</v>
      </c>
      <c r="R2100" s="32" t="str">
        <f>IFERROR(IF($K2100="","",INDEX(リスト!$AO:$AO,MATCH($K2100,リスト!$AN:$AN,0))),"")</f>
        <v>JPN</v>
      </c>
      <c r="S2100" s="32" t="str">
        <f>IF($B2100="","",RIGHT($G2100*1000+100+COUNTIF($G$2:$G2100,$G2100),9))</f>
        <v>040728102</v>
      </c>
    </row>
    <row r="2101" spans="1:19" ht="18" customHeight="1" x14ac:dyDescent="0.55000000000000004">
      <c r="A2101" t="s">
        <v>1047</v>
      </c>
      <c r="B2101">
        <v>2110</v>
      </c>
      <c r="C2101" t="s">
        <v>9120</v>
      </c>
      <c r="D2101" t="s">
        <v>9121</v>
      </c>
      <c r="E2101">
        <v>1</v>
      </c>
      <c r="F2101" t="s">
        <v>173</v>
      </c>
      <c r="G2101">
        <v>20040924</v>
      </c>
      <c r="H2101" t="s">
        <v>9122</v>
      </c>
      <c r="I2101" t="s">
        <v>1222</v>
      </c>
      <c r="J2101" t="s">
        <v>1853</v>
      </c>
      <c r="K2101" t="s">
        <v>72</v>
      </c>
      <c r="M2101" s="32">
        <f>IFERROR(IF($B2101="","",INDEX(所属情報!$E:$E,MATCH($A2101,所属情報!$A:$A,0))),"")</f>
        <v>492232</v>
      </c>
      <c r="N2101" s="175" t="str">
        <f t="shared" si="96"/>
        <v>田中　洸希 (1)</v>
      </c>
      <c r="O2101" s="32" t="str">
        <f t="shared" si="97"/>
        <v>ﾀﾅｶ ｺｳｷ</v>
      </c>
      <c r="P2101" s="175" t="str">
        <f t="shared" si="98"/>
        <v>TANAKA Koki (04)</v>
      </c>
      <c r="Q2101" s="175" t="str">
        <f>IFERROR(IF($F2101="","",INDEX(リスト!$AL:$AL,MATCH($F2101,リスト!$AK:$AK,0))),"")</f>
        <v>27</v>
      </c>
      <c r="R2101" s="32" t="str">
        <f>IFERROR(IF($K2101="","",INDEX(リスト!$AO:$AO,MATCH($K2101,リスト!$AN:$AN,0))),"")</f>
        <v>JPN</v>
      </c>
      <c r="S2101" s="32" t="str">
        <f>IF($B2101="","",RIGHT($G2101*1000+100+COUNTIF($G$2:$G2101,$G2101),9))</f>
        <v>040924103</v>
      </c>
    </row>
    <row r="2102" spans="1:19" ht="18" customHeight="1" x14ac:dyDescent="0.55000000000000004">
      <c r="A2102" t="s">
        <v>1047</v>
      </c>
      <c r="B2102">
        <v>2111</v>
      </c>
      <c r="C2102" t="s">
        <v>9123</v>
      </c>
      <c r="D2102" t="s">
        <v>9124</v>
      </c>
      <c r="E2102">
        <v>1</v>
      </c>
      <c r="F2102" t="s">
        <v>165</v>
      </c>
      <c r="G2102">
        <v>20041129</v>
      </c>
      <c r="H2102" t="s">
        <v>9125</v>
      </c>
      <c r="I2102" t="s">
        <v>9126</v>
      </c>
      <c r="J2102" t="s">
        <v>1223</v>
      </c>
      <c r="K2102" t="s">
        <v>72</v>
      </c>
      <c r="M2102" s="32">
        <f>IFERROR(IF($B2102="","",INDEX(所属情報!$E:$E,MATCH($A2102,所属情報!$A:$A,0))),"")</f>
        <v>492232</v>
      </c>
      <c r="N2102" s="175" t="str">
        <f t="shared" si="96"/>
        <v>青西　勇樹 (1)</v>
      </c>
      <c r="O2102" s="32" t="str">
        <f t="shared" si="97"/>
        <v>ｱｵﾆｼ ﾕｳｷ</v>
      </c>
      <c r="P2102" s="175" t="str">
        <f t="shared" si="98"/>
        <v>AONISHI Yuki (04)</v>
      </c>
      <c r="Q2102" s="175" t="str">
        <f>IFERROR(IF($F2102="","",INDEX(リスト!$AL:$AL,MATCH($F2102,リスト!$AK:$AK,0))),"")</f>
        <v>25</v>
      </c>
      <c r="R2102" s="32" t="str">
        <f>IFERROR(IF($K2102="","",INDEX(リスト!$AO:$AO,MATCH($K2102,リスト!$AN:$AN,0))),"")</f>
        <v>JPN</v>
      </c>
      <c r="S2102" s="32" t="str">
        <f>IF($B2102="","",RIGHT($G2102*1000+100+COUNTIF($G$2:$G2102,$G2102),9))</f>
        <v>041129102</v>
      </c>
    </row>
    <row r="2103" spans="1:19" ht="18" customHeight="1" x14ac:dyDescent="0.55000000000000004">
      <c r="A2103" t="s">
        <v>1047</v>
      </c>
      <c r="B2103">
        <v>2112</v>
      </c>
      <c r="C2103" t="s">
        <v>9127</v>
      </c>
      <c r="D2103" t="s">
        <v>6122</v>
      </c>
      <c r="E2103">
        <v>1</v>
      </c>
      <c r="F2103" t="s">
        <v>173</v>
      </c>
      <c r="G2103">
        <v>20040518</v>
      </c>
      <c r="H2103" t="s">
        <v>9128</v>
      </c>
      <c r="I2103" t="s">
        <v>1380</v>
      </c>
      <c r="J2103" t="s">
        <v>1438</v>
      </c>
      <c r="K2103" t="s">
        <v>72</v>
      </c>
      <c r="M2103" s="32">
        <f>IFERROR(IF($B2103="","",INDEX(所属情報!$E:$E,MATCH($A2103,所属情報!$A:$A,0))),"")</f>
        <v>492232</v>
      </c>
      <c r="N2103" s="175" t="str">
        <f t="shared" si="96"/>
        <v>牧　俊佑 (1)</v>
      </c>
      <c r="O2103" s="32" t="str">
        <f t="shared" si="97"/>
        <v>ﾏｷ ｼｭﾝｽｹ</v>
      </c>
      <c r="P2103" s="175" t="str">
        <f t="shared" si="98"/>
        <v>MAKI Shunsuke (04)</v>
      </c>
      <c r="Q2103" s="175" t="str">
        <f>IFERROR(IF($F2103="","",INDEX(リスト!$AL:$AL,MATCH($F2103,リスト!$AK:$AK,0))),"")</f>
        <v>27</v>
      </c>
      <c r="R2103" s="32" t="str">
        <f>IFERROR(IF($K2103="","",INDEX(リスト!$AO:$AO,MATCH($K2103,リスト!$AN:$AN,0))),"")</f>
        <v>JPN</v>
      </c>
      <c r="S2103" s="32" t="str">
        <f>IF($B2103="","",RIGHT($G2103*1000+100+COUNTIF($G$2:$G2103,$G2103),9))</f>
        <v>040518101</v>
      </c>
    </row>
    <row r="2104" spans="1:19" ht="18" customHeight="1" x14ac:dyDescent="0.55000000000000004">
      <c r="A2104" t="s">
        <v>1047</v>
      </c>
      <c r="B2104">
        <v>2113</v>
      </c>
      <c r="C2104" t="s">
        <v>9129</v>
      </c>
      <c r="D2104" t="s">
        <v>9130</v>
      </c>
      <c r="E2104">
        <v>1</v>
      </c>
      <c r="F2104" t="s">
        <v>193</v>
      </c>
      <c r="G2104">
        <v>20040915</v>
      </c>
      <c r="H2104" t="s">
        <v>9131</v>
      </c>
      <c r="I2104" t="s">
        <v>1344</v>
      </c>
      <c r="J2104" t="s">
        <v>1359</v>
      </c>
      <c r="K2104" t="s">
        <v>72</v>
      </c>
      <c r="M2104" s="32">
        <f>IFERROR(IF($B2104="","",INDEX(所属情報!$E:$E,MATCH($A2104,所属情報!$A:$A,0))),"")</f>
        <v>492232</v>
      </c>
      <c r="N2104" s="175" t="str">
        <f t="shared" si="96"/>
        <v>須藤　広征 (1)</v>
      </c>
      <c r="O2104" s="32" t="str">
        <f t="shared" si="97"/>
        <v>ｽﾄｳ ｺｳｾｲ</v>
      </c>
      <c r="P2104" s="175" t="str">
        <f t="shared" si="98"/>
        <v>SUTO Kosei (04)</v>
      </c>
      <c r="Q2104" s="175" t="str">
        <f>IFERROR(IF($F2104="","",INDEX(リスト!$AL:$AL,MATCH($F2104,リスト!$AK:$AK,0))),"")</f>
        <v>32</v>
      </c>
      <c r="R2104" s="32" t="str">
        <f>IFERROR(IF($K2104="","",INDEX(リスト!$AO:$AO,MATCH($K2104,リスト!$AN:$AN,0))),"")</f>
        <v>JPN</v>
      </c>
      <c r="S2104" s="32" t="str">
        <f>IF($B2104="","",RIGHT($G2104*1000+100+COUNTIF($G$2:$G2104,$G2104),9))</f>
        <v>040915101</v>
      </c>
    </row>
    <row r="2105" spans="1:19" ht="18" customHeight="1" x14ac:dyDescent="0.55000000000000004">
      <c r="A2105" t="s">
        <v>1047</v>
      </c>
      <c r="B2105">
        <v>2114</v>
      </c>
      <c r="C2105" t="s">
        <v>9132</v>
      </c>
      <c r="D2105" t="s">
        <v>9133</v>
      </c>
      <c r="E2105">
        <v>1</v>
      </c>
      <c r="F2105" t="s">
        <v>8975</v>
      </c>
      <c r="G2105">
        <v>20041008</v>
      </c>
      <c r="H2105" t="s">
        <v>9134</v>
      </c>
      <c r="I2105" t="s">
        <v>9135</v>
      </c>
      <c r="J2105" t="s">
        <v>1443</v>
      </c>
      <c r="K2105" t="s">
        <v>72</v>
      </c>
      <c r="M2105" s="32">
        <f>IFERROR(IF($B2105="","",INDEX(所属情報!$E:$E,MATCH($A2105,所属情報!$A:$A,0))),"")</f>
        <v>492232</v>
      </c>
      <c r="N2105" s="175" t="str">
        <f t="shared" si="96"/>
        <v>近森　遥斗 (1)</v>
      </c>
      <c r="O2105" s="32" t="str">
        <f t="shared" si="97"/>
        <v>ﾁｶﾓﾘ ﾊﾙﾄ</v>
      </c>
      <c r="P2105" s="175" t="str">
        <f t="shared" si="98"/>
        <v>CHIKAMORI Haruto (04)</v>
      </c>
      <c r="Q2105" s="175" t="str">
        <f>IFERROR(IF($F2105="","",INDEX(リスト!$AL:$AL,MATCH($F2105,リスト!$AK:$AK,0))),"")</f>
        <v>28</v>
      </c>
      <c r="R2105" s="32" t="str">
        <f>IFERROR(IF($K2105="","",INDEX(リスト!$AO:$AO,MATCH($K2105,リスト!$AN:$AN,0))),"")</f>
        <v>JPN</v>
      </c>
      <c r="S2105" s="32" t="str">
        <f>IF($B2105="","",RIGHT($G2105*1000+100+COUNTIF($G$2:$G2105,$G2105),9))</f>
        <v>041008101</v>
      </c>
    </row>
    <row r="2106" spans="1:19" ht="18" customHeight="1" x14ac:dyDescent="0.55000000000000004">
      <c r="A2106" t="s">
        <v>1047</v>
      </c>
      <c r="B2106">
        <v>2115</v>
      </c>
      <c r="C2106" t="s">
        <v>9136</v>
      </c>
      <c r="D2106" t="s">
        <v>9137</v>
      </c>
      <c r="E2106">
        <v>1</v>
      </c>
      <c r="F2106" t="s">
        <v>8975</v>
      </c>
      <c r="G2106">
        <v>20041102</v>
      </c>
      <c r="H2106" t="s">
        <v>9138</v>
      </c>
      <c r="I2106" t="s">
        <v>8476</v>
      </c>
      <c r="J2106" t="s">
        <v>1223</v>
      </c>
      <c r="K2106" t="s">
        <v>72</v>
      </c>
      <c r="M2106" s="32">
        <f>IFERROR(IF($B2106="","",INDEX(所属情報!$E:$E,MATCH($A2106,所属情報!$A:$A,0))),"")</f>
        <v>492232</v>
      </c>
      <c r="N2106" s="175" t="str">
        <f t="shared" si="96"/>
        <v>永嶋　優樹 (1)</v>
      </c>
      <c r="O2106" s="32" t="str">
        <f t="shared" si="97"/>
        <v>ﾅｶﾞｼﾏ ﾕｳｷ</v>
      </c>
      <c r="P2106" s="175" t="str">
        <f t="shared" si="98"/>
        <v>NAGASHIMA Yuki (04)</v>
      </c>
      <c r="Q2106" s="175" t="str">
        <f>IFERROR(IF($F2106="","",INDEX(リスト!$AL:$AL,MATCH($F2106,リスト!$AK:$AK,0))),"")</f>
        <v>28</v>
      </c>
      <c r="R2106" s="32" t="str">
        <f>IFERROR(IF($K2106="","",INDEX(リスト!$AO:$AO,MATCH($K2106,リスト!$AN:$AN,0))),"")</f>
        <v>JPN</v>
      </c>
      <c r="S2106" s="32" t="str">
        <f>IF($B2106="","",RIGHT($G2106*1000+100+COUNTIF($G$2:$G2106,$G2106),9))</f>
        <v>041102101</v>
      </c>
    </row>
    <row r="2107" spans="1:19" ht="18" customHeight="1" x14ac:dyDescent="0.55000000000000004">
      <c r="A2107" t="s">
        <v>1047</v>
      </c>
      <c r="B2107">
        <v>2116</v>
      </c>
      <c r="C2107" t="s">
        <v>9139</v>
      </c>
      <c r="D2107" t="s">
        <v>9140</v>
      </c>
      <c r="E2107">
        <v>1</v>
      </c>
      <c r="F2107" t="s">
        <v>165</v>
      </c>
      <c r="G2107">
        <v>20040908</v>
      </c>
      <c r="H2107" t="s">
        <v>9141</v>
      </c>
      <c r="I2107" t="s">
        <v>4163</v>
      </c>
      <c r="J2107" t="s">
        <v>1471</v>
      </c>
      <c r="K2107" t="s">
        <v>72</v>
      </c>
      <c r="M2107" s="32">
        <f>IFERROR(IF($B2107="","",INDEX(所属情報!$E:$E,MATCH($A2107,所属情報!$A:$A,0))),"")</f>
        <v>492232</v>
      </c>
      <c r="N2107" s="175" t="str">
        <f t="shared" si="96"/>
        <v>中嶋　悠斗 (1)</v>
      </c>
      <c r="O2107" s="32" t="str">
        <f t="shared" si="97"/>
        <v>ﾅｶｼﾞﾏ ﾕｳﾄ</v>
      </c>
      <c r="P2107" s="175" t="str">
        <f t="shared" si="98"/>
        <v>NAKAJIMA Yuto (04)</v>
      </c>
      <c r="Q2107" s="175" t="str">
        <f>IFERROR(IF($F2107="","",INDEX(リスト!$AL:$AL,MATCH($F2107,リスト!$AK:$AK,0))),"")</f>
        <v>25</v>
      </c>
      <c r="R2107" s="32" t="str">
        <f>IFERROR(IF($K2107="","",INDEX(リスト!$AO:$AO,MATCH($K2107,リスト!$AN:$AN,0))),"")</f>
        <v>JPN</v>
      </c>
      <c r="S2107" s="32" t="str">
        <f>IF($B2107="","",RIGHT($G2107*1000+100+COUNTIF($G$2:$G2107,$G2107),9))</f>
        <v>040908101</v>
      </c>
    </row>
    <row r="2108" spans="1:19" ht="18" customHeight="1" x14ac:dyDescent="0.55000000000000004">
      <c r="A2108" t="s">
        <v>1047</v>
      </c>
      <c r="B2108">
        <v>2117</v>
      </c>
      <c r="C2108" t="s">
        <v>9142</v>
      </c>
      <c r="D2108" t="s">
        <v>9143</v>
      </c>
      <c r="E2108">
        <v>1</v>
      </c>
      <c r="F2108" t="s">
        <v>8975</v>
      </c>
      <c r="G2108">
        <v>20041228</v>
      </c>
      <c r="H2108" t="s">
        <v>9144</v>
      </c>
      <c r="I2108" t="s">
        <v>9145</v>
      </c>
      <c r="J2108" t="s">
        <v>1661</v>
      </c>
      <c r="K2108" t="s">
        <v>72</v>
      </c>
      <c r="M2108" s="32">
        <f>IFERROR(IF($B2108="","",INDEX(所属情報!$E:$E,MATCH($A2108,所属情報!$A:$A,0))),"")</f>
        <v>492232</v>
      </c>
      <c r="N2108" s="175" t="str">
        <f t="shared" si="96"/>
        <v>狭間　海人 (1)</v>
      </c>
      <c r="O2108" s="32" t="str">
        <f t="shared" si="97"/>
        <v>ﾊｻﾞﾏ ｶｲﾄ</v>
      </c>
      <c r="P2108" s="175" t="str">
        <f t="shared" si="98"/>
        <v>HAZAMA Kaito (04)</v>
      </c>
      <c r="Q2108" s="175" t="str">
        <f>IFERROR(IF($F2108="","",INDEX(リスト!$AL:$AL,MATCH($F2108,リスト!$AK:$AK,0))),"")</f>
        <v>28</v>
      </c>
      <c r="R2108" s="32" t="str">
        <f>IFERROR(IF($K2108="","",INDEX(リスト!$AO:$AO,MATCH($K2108,リスト!$AN:$AN,0))),"")</f>
        <v>JPN</v>
      </c>
      <c r="S2108" s="32" t="str">
        <f>IF($B2108="","",RIGHT($G2108*1000+100+COUNTIF($G$2:$G2108,$G2108),9))</f>
        <v>041228104</v>
      </c>
    </row>
    <row r="2109" spans="1:19" ht="18" customHeight="1" x14ac:dyDescent="0.55000000000000004">
      <c r="A2109" t="s">
        <v>1047</v>
      </c>
      <c r="B2109">
        <v>2118</v>
      </c>
      <c r="C2109" t="s">
        <v>9146</v>
      </c>
      <c r="D2109" t="s">
        <v>9147</v>
      </c>
      <c r="E2109">
        <v>1</v>
      </c>
      <c r="F2109" t="s">
        <v>177</v>
      </c>
      <c r="G2109">
        <v>20040728</v>
      </c>
      <c r="H2109" t="s">
        <v>9148</v>
      </c>
      <c r="I2109" t="s">
        <v>1409</v>
      </c>
      <c r="J2109" t="s">
        <v>1302</v>
      </c>
      <c r="K2109" t="s">
        <v>72</v>
      </c>
      <c r="M2109" s="32">
        <f>IFERROR(IF($B2109="","",INDEX(所属情報!$E:$E,MATCH($A2109,所属情報!$A:$A,0))),"")</f>
        <v>492232</v>
      </c>
      <c r="N2109" s="175" t="str">
        <f t="shared" si="96"/>
        <v>松本　圭吾 (1)</v>
      </c>
      <c r="O2109" s="32" t="str">
        <f t="shared" si="97"/>
        <v>ﾏﾂﾓﾄ ｹｲｺﾞ</v>
      </c>
      <c r="P2109" s="175" t="str">
        <f t="shared" si="98"/>
        <v>MATSUMOTO Keigo (04)</v>
      </c>
      <c r="Q2109" s="175" t="str">
        <f>IFERROR(IF($F2109="","",INDEX(リスト!$AL:$AL,MATCH($F2109,リスト!$AK:$AK,0))),"")</f>
        <v>28</v>
      </c>
      <c r="R2109" s="32" t="str">
        <f>IFERROR(IF($K2109="","",INDEX(リスト!$AO:$AO,MATCH($K2109,リスト!$AN:$AN,0))),"")</f>
        <v>JPN</v>
      </c>
      <c r="S2109" s="32" t="str">
        <f>IF($B2109="","",RIGHT($G2109*1000+100+COUNTIF($G$2:$G2109,$G2109),9))</f>
        <v>040728103</v>
      </c>
    </row>
    <row r="2110" spans="1:19" ht="18" customHeight="1" x14ac:dyDescent="0.55000000000000004">
      <c r="A2110" t="s">
        <v>1047</v>
      </c>
      <c r="B2110">
        <v>2119</v>
      </c>
      <c r="C2110" t="s">
        <v>9149</v>
      </c>
      <c r="D2110" t="s">
        <v>9150</v>
      </c>
      <c r="E2110">
        <v>1</v>
      </c>
      <c r="F2110" t="s">
        <v>177</v>
      </c>
      <c r="G2110">
        <v>20040929</v>
      </c>
      <c r="H2110" t="s">
        <v>9151</v>
      </c>
      <c r="I2110" t="s">
        <v>1182</v>
      </c>
      <c r="J2110" t="s">
        <v>1243</v>
      </c>
      <c r="K2110" t="s">
        <v>72</v>
      </c>
      <c r="M2110" s="32">
        <f>IFERROR(IF($B2110="","",INDEX(所属情報!$E:$E,MATCH($A2110,所属情報!$A:$A,0))),"")</f>
        <v>492232</v>
      </c>
      <c r="N2110" s="175" t="str">
        <f t="shared" si="96"/>
        <v>川口　吏功 (1)</v>
      </c>
      <c r="O2110" s="32" t="str">
        <f t="shared" si="97"/>
        <v>ｶﾜｸﾞﾁ ﾘｸ</v>
      </c>
      <c r="P2110" s="175" t="str">
        <f t="shared" si="98"/>
        <v>KAWAGUCHI Riku (04)</v>
      </c>
      <c r="Q2110" s="175" t="str">
        <f>IFERROR(IF($F2110="","",INDEX(リスト!$AL:$AL,MATCH($F2110,リスト!$AK:$AK,0))),"")</f>
        <v>28</v>
      </c>
      <c r="R2110" s="32" t="str">
        <f>IFERROR(IF($K2110="","",INDEX(リスト!$AO:$AO,MATCH($K2110,リスト!$AN:$AN,0))),"")</f>
        <v>JPN</v>
      </c>
      <c r="S2110" s="32" t="str">
        <f>IF($B2110="","",RIGHT($G2110*1000+100+COUNTIF($G$2:$G2110,$G2110),9))</f>
        <v>040929101</v>
      </c>
    </row>
    <row r="2111" spans="1:19" ht="18" customHeight="1" x14ac:dyDescent="0.55000000000000004">
      <c r="A2111" t="s">
        <v>1047</v>
      </c>
      <c r="B2111">
        <v>2120</v>
      </c>
      <c r="C2111" t="s">
        <v>9152</v>
      </c>
      <c r="D2111" t="s">
        <v>9153</v>
      </c>
      <c r="E2111">
        <v>1</v>
      </c>
      <c r="F2111" t="s">
        <v>8975</v>
      </c>
      <c r="G2111">
        <v>20041029</v>
      </c>
      <c r="H2111" t="s">
        <v>9154</v>
      </c>
      <c r="I2111" t="s">
        <v>7372</v>
      </c>
      <c r="J2111" t="s">
        <v>3894</v>
      </c>
      <c r="K2111" t="s">
        <v>72</v>
      </c>
      <c r="M2111" s="32">
        <f>IFERROR(IF($B2111="","",INDEX(所属情報!$E:$E,MATCH($A2111,所属情報!$A:$A,0))),"")</f>
        <v>492232</v>
      </c>
      <c r="N2111" s="175" t="str">
        <f t="shared" si="96"/>
        <v>合川　歩輝 (1)</v>
      </c>
      <c r="O2111" s="32" t="str">
        <f t="shared" si="97"/>
        <v>ｱｲｶﾜ ｲﾌﾞｷ</v>
      </c>
      <c r="P2111" s="175" t="str">
        <f t="shared" si="98"/>
        <v>AIKAWA Ibuki (04)</v>
      </c>
      <c r="Q2111" s="175" t="str">
        <f>IFERROR(IF($F2111="","",INDEX(リスト!$AL:$AL,MATCH($F2111,リスト!$AK:$AK,0))),"")</f>
        <v>28</v>
      </c>
      <c r="R2111" s="32" t="str">
        <f>IFERROR(IF($K2111="","",INDEX(リスト!$AO:$AO,MATCH($K2111,リスト!$AN:$AN,0))),"")</f>
        <v>JPN</v>
      </c>
      <c r="S2111" s="32" t="str">
        <f>IF($B2111="","",RIGHT($G2111*1000+100+COUNTIF($G$2:$G2111,$G2111),9))</f>
        <v>041029101</v>
      </c>
    </row>
    <row r="2112" spans="1:19" ht="18" customHeight="1" x14ac:dyDescent="0.55000000000000004">
      <c r="A2112" t="s">
        <v>1047</v>
      </c>
      <c r="B2112">
        <v>2121</v>
      </c>
      <c r="C2112" t="s">
        <v>9155</v>
      </c>
      <c r="D2112" t="s">
        <v>9156</v>
      </c>
      <c r="E2112">
        <v>1</v>
      </c>
      <c r="F2112" t="s">
        <v>9157</v>
      </c>
      <c r="G2112">
        <v>20040403</v>
      </c>
      <c r="H2112" t="s">
        <v>9158</v>
      </c>
      <c r="I2112" t="s">
        <v>9159</v>
      </c>
      <c r="J2112" t="s">
        <v>1178</v>
      </c>
      <c r="K2112" t="s">
        <v>72</v>
      </c>
      <c r="M2112" s="32">
        <f>IFERROR(IF($B2112="","",INDEX(所属情報!$E:$E,MATCH($A2112,所属情報!$A:$A,0))),"")</f>
        <v>492232</v>
      </c>
      <c r="N2112" s="175" t="str">
        <f t="shared" si="96"/>
        <v>亀山　祥吾 (1)</v>
      </c>
      <c r="O2112" s="32" t="str">
        <f t="shared" si="97"/>
        <v>ｶﾒﾔﾏ ｼｮｳｺﾞ</v>
      </c>
      <c r="P2112" s="175" t="str">
        <f t="shared" si="98"/>
        <v>KAMEYAMA Shogo (04)</v>
      </c>
      <c r="Q2112" s="175" t="str">
        <f>IFERROR(IF($F2112="","",INDEX(リスト!$AL:$AL,MATCH($F2112,リスト!$AK:$AK,0))),"")</f>
        <v>21</v>
      </c>
      <c r="R2112" s="32" t="str">
        <f>IFERROR(IF($K2112="","",INDEX(リスト!$AO:$AO,MATCH($K2112,リスト!$AN:$AN,0))),"")</f>
        <v>JPN</v>
      </c>
      <c r="S2112" s="32" t="str">
        <f>IF($B2112="","",RIGHT($G2112*1000+100+COUNTIF($G$2:$G2112,$G2112),9))</f>
        <v>040403102</v>
      </c>
    </row>
    <row r="2113" spans="1:19" ht="18" customHeight="1" x14ac:dyDescent="0.55000000000000004">
      <c r="A2113" t="s">
        <v>1047</v>
      </c>
      <c r="B2113">
        <v>2122</v>
      </c>
      <c r="C2113" t="s">
        <v>9160</v>
      </c>
      <c r="D2113" t="s">
        <v>9161</v>
      </c>
      <c r="E2113">
        <v>1</v>
      </c>
      <c r="F2113" t="s">
        <v>169</v>
      </c>
      <c r="G2113">
        <v>20040706</v>
      </c>
      <c r="H2113" t="s">
        <v>9162</v>
      </c>
      <c r="I2113" t="s">
        <v>2365</v>
      </c>
      <c r="J2113" t="s">
        <v>9163</v>
      </c>
      <c r="K2113" t="s">
        <v>72</v>
      </c>
      <c r="M2113" s="32">
        <f>IFERROR(IF($B2113="","",INDEX(所属情報!$E:$E,MATCH($A2113,所属情報!$A:$A,0))),"")</f>
        <v>492232</v>
      </c>
      <c r="N2113" s="175" t="str">
        <f t="shared" si="96"/>
        <v>吉岡　涼夏 (1)</v>
      </c>
      <c r="O2113" s="32" t="str">
        <f t="shared" si="97"/>
        <v>ﾖｼｵｶ ｽｽﾞｶ</v>
      </c>
      <c r="P2113" s="175" t="str">
        <f t="shared" si="98"/>
        <v>YOSHIOKA Suzuka (04)</v>
      </c>
      <c r="Q2113" s="175" t="str">
        <f>IFERROR(IF($F2113="","",INDEX(リスト!$AL:$AL,MATCH($F2113,リスト!$AK:$AK,0))),"")</f>
        <v>26</v>
      </c>
      <c r="R2113" s="32" t="str">
        <f>IFERROR(IF($K2113="","",INDEX(リスト!$AO:$AO,MATCH($K2113,リスト!$AN:$AN,0))),"")</f>
        <v>JPN</v>
      </c>
      <c r="S2113" s="32" t="str">
        <f>IF($B2113="","",RIGHT($G2113*1000+100+COUNTIF($G$2:$G2113,$G2113),9))</f>
        <v>040706101</v>
      </c>
    </row>
    <row r="2114" spans="1:19" ht="18" customHeight="1" x14ac:dyDescent="0.55000000000000004">
      <c r="A2114" t="s">
        <v>1047</v>
      </c>
      <c r="B2114">
        <v>2123</v>
      </c>
      <c r="C2114" t="s">
        <v>9164</v>
      </c>
      <c r="D2114" t="s">
        <v>9165</v>
      </c>
      <c r="E2114">
        <v>1</v>
      </c>
      <c r="F2114" t="s">
        <v>177</v>
      </c>
      <c r="G2114">
        <v>20040422</v>
      </c>
      <c r="H2114" t="s">
        <v>9166</v>
      </c>
      <c r="I2114" t="s">
        <v>4071</v>
      </c>
      <c r="J2114" t="s">
        <v>1889</v>
      </c>
      <c r="K2114" t="s">
        <v>72</v>
      </c>
      <c r="M2114" s="32">
        <f>IFERROR(IF($B2114="","",INDEX(所属情報!$E:$E,MATCH($A2114,所属情報!$A:$A,0))),"")</f>
        <v>492232</v>
      </c>
      <c r="N2114" s="175" t="str">
        <f t="shared" si="96"/>
        <v>土井　航大 (1)</v>
      </c>
      <c r="O2114" s="32" t="str">
        <f t="shared" si="97"/>
        <v>ﾄﾞｲ ｺｳﾀﾞｲ</v>
      </c>
      <c r="P2114" s="175" t="str">
        <f t="shared" si="98"/>
        <v>DOI Kodai (04)</v>
      </c>
      <c r="Q2114" s="175" t="str">
        <f>IFERROR(IF($F2114="","",INDEX(リスト!$AL:$AL,MATCH($F2114,リスト!$AK:$AK,0))),"")</f>
        <v>28</v>
      </c>
      <c r="R2114" s="32" t="str">
        <f>IFERROR(IF($K2114="","",INDEX(リスト!$AO:$AO,MATCH($K2114,リスト!$AN:$AN,0))),"")</f>
        <v>JPN</v>
      </c>
      <c r="S2114" s="32" t="str">
        <f>IF($B2114="","",RIGHT($G2114*1000+100+COUNTIF($G$2:$G2114,$G2114),9))</f>
        <v>040422101</v>
      </c>
    </row>
    <row r="2115" spans="1:19" ht="18" customHeight="1" x14ac:dyDescent="0.55000000000000004">
      <c r="A2115" t="s">
        <v>1047</v>
      </c>
      <c r="B2115">
        <v>2124</v>
      </c>
      <c r="C2115" t="s">
        <v>9167</v>
      </c>
      <c r="D2115" t="s">
        <v>9168</v>
      </c>
      <c r="E2115">
        <v>1</v>
      </c>
      <c r="F2115" t="s">
        <v>8975</v>
      </c>
      <c r="G2115">
        <v>20041202</v>
      </c>
      <c r="H2115" t="s">
        <v>9169</v>
      </c>
      <c r="I2115" t="s">
        <v>1804</v>
      </c>
      <c r="J2115" t="s">
        <v>6717</v>
      </c>
      <c r="K2115" t="s">
        <v>72</v>
      </c>
      <c r="M2115" s="32">
        <f>IFERROR(IF($B2115="","",INDEX(所属情報!$E:$E,MATCH($A2115,所属情報!$A:$A,0))),"")</f>
        <v>492232</v>
      </c>
      <c r="N2115" s="175" t="str">
        <f t="shared" ref="N2115:N2178" si="99">IF($C2115="","",IF($E2115="",$C2115,$C2115&amp;" ("&amp;$E2115&amp;")"))</f>
        <v>山下　慶馬 (1)</v>
      </c>
      <c r="O2115" s="32" t="str">
        <f t="shared" ref="O2115:O2178" si="100">IF($D2115="","",ASC($D2115))</f>
        <v>ﾔﾏｼﾀ ｹｲﾏ</v>
      </c>
      <c r="P2115" s="175" t="str">
        <f t="shared" ref="P2115:P2178" si="101">IF($I2115="","",UPPER($I2115)&amp;" "&amp;UPPER(LEFT($J2115,1))&amp;LOWER(RIGHT($J2115,LEN($J2115)-1))&amp;" ("&amp;MID($G2115,3,2)&amp;")")</f>
        <v>YAMASHITA Keima (04)</v>
      </c>
      <c r="Q2115" s="175" t="str">
        <f>IFERROR(IF($F2115="","",INDEX(リスト!$AL:$AL,MATCH($F2115,リスト!$AK:$AK,0))),"")</f>
        <v>28</v>
      </c>
      <c r="R2115" s="32" t="str">
        <f>IFERROR(IF($K2115="","",INDEX(リスト!$AO:$AO,MATCH($K2115,リスト!$AN:$AN,0))),"")</f>
        <v>JPN</v>
      </c>
      <c r="S2115" s="32" t="str">
        <f>IF($B2115="","",RIGHT($G2115*1000+100+COUNTIF($G$2:$G2115,$G2115),9))</f>
        <v>041202103</v>
      </c>
    </row>
    <row r="2116" spans="1:19" ht="18" customHeight="1" x14ac:dyDescent="0.55000000000000004">
      <c r="A2116" t="s">
        <v>1127</v>
      </c>
      <c r="B2116">
        <v>2125</v>
      </c>
      <c r="C2116" t="s">
        <v>9170</v>
      </c>
      <c r="D2116" t="s">
        <v>4089</v>
      </c>
      <c r="E2116">
        <v>1</v>
      </c>
      <c r="F2116" t="s">
        <v>9076</v>
      </c>
      <c r="G2116">
        <v>20041205</v>
      </c>
      <c r="H2116" t="s">
        <v>9171</v>
      </c>
      <c r="I2116" t="s">
        <v>4090</v>
      </c>
      <c r="J2116" t="s">
        <v>1926</v>
      </c>
      <c r="K2116" t="s">
        <v>72</v>
      </c>
      <c r="M2116" s="32">
        <f>IFERROR(IF($B2116="","",INDEX(所属情報!$E:$E,MATCH($A2116,所属情報!$A:$A,0))),"")</f>
        <v>492522</v>
      </c>
      <c r="N2116" s="175" t="str">
        <f t="shared" si="99"/>
        <v>前川　祐也 (1)</v>
      </c>
      <c r="O2116" s="32" t="str">
        <f t="shared" si="100"/>
        <v>ﾏｴｶﾜ ﾕｳﾔ</v>
      </c>
      <c r="P2116" s="175" t="str">
        <f t="shared" si="101"/>
        <v>MAEKAWA Yuya (04)</v>
      </c>
      <c r="Q2116" s="175" t="str">
        <f>IFERROR(IF($F2116="","",INDEX(リスト!$AL:$AL,MATCH($F2116,リスト!$AK:$AK,0))),"")</f>
        <v>23</v>
      </c>
      <c r="R2116" s="32" t="str">
        <f>IFERROR(IF($K2116="","",INDEX(リスト!$AO:$AO,MATCH($K2116,リスト!$AN:$AN,0))),"")</f>
        <v>JPN</v>
      </c>
      <c r="S2116" s="32" t="str">
        <f>IF($B2116="","",RIGHT($G2116*1000+100+COUNTIF($G$2:$G2116,$G2116),9))</f>
        <v>041205102</v>
      </c>
    </row>
    <row r="2117" spans="1:19" ht="18" customHeight="1" x14ac:dyDescent="0.55000000000000004">
      <c r="A2117" t="s">
        <v>1127</v>
      </c>
      <c r="B2117">
        <v>2127</v>
      </c>
      <c r="C2117" t="s">
        <v>9172</v>
      </c>
      <c r="D2117" t="s">
        <v>4159</v>
      </c>
      <c r="E2117">
        <v>1</v>
      </c>
      <c r="F2117" t="s">
        <v>169</v>
      </c>
      <c r="G2117">
        <v>20040622</v>
      </c>
      <c r="H2117" t="s">
        <v>9173</v>
      </c>
      <c r="I2117" t="s">
        <v>4160</v>
      </c>
      <c r="J2117" t="s">
        <v>1965</v>
      </c>
      <c r="K2117" t="s">
        <v>72</v>
      </c>
      <c r="M2117" s="32">
        <f>IFERROR(IF($B2117="","",INDEX(所属情報!$E:$E,MATCH($A2117,所属情報!$A:$A,0))),"")</f>
        <v>492522</v>
      </c>
      <c r="N2117" s="175" t="str">
        <f t="shared" si="99"/>
        <v>仮屋﨑　湧 (1)</v>
      </c>
      <c r="O2117" s="32" t="str">
        <f t="shared" si="100"/>
        <v>ｶﾘﾔｻﾞｷ ﾕｳ</v>
      </c>
      <c r="P2117" s="175" t="str">
        <f t="shared" si="101"/>
        <v>KARIYAZAKI Yu (04)</v>
      </c>
      <c r="Q2117" s="175" t="str">
        <f>IFERROR(IF($F2117="","",INDEX(リスト!$AL:$AL,MATCH($F2117,リスト!$AK:$AK,0))),"")</f>
        <v>26</v>
      </c>
      <c r="R2117" s="32" t="str">
        <f>IFERROR(IF($K2117="","",INDEX(リスト!$AO:$AO,MATCH($K2117,リスト!$AN:$AN,0))),"")</f>
        <v>JPN</v>
      </c>
      <c r="S2117" s="32" t="str">
        <f>IF($B2117="","",RIGHT($G2117*1000+100+COUNTIF($G$2:$G2117,$G2117),9))</f>
        <v>040622103</v>
      </c>
    </row>
    <row r="2118" spans="1:19" ht="18" customHeight="1" x14ac:dyDescent="0.55000000000000004">
      <c r="A2118" t="s">
        <v>1139</v>
      </c>
      <c r="B2118">
        <v>2128</v>
      </c>
      <c r="C2118" t="s">
        <v>9174</v>
      </c>
      <c r="D2118" t="s">
        <v>9175</v>
      </c>
      <c r="E2118">
        <v>2</v>
      </c>
      <c r="F2118" t="s">
        <v>1220</v>
      </c>
      <c r="G2118">
        <v>20030502</v>
      </c>
      <c r="H2118" t="s">
        <v>9176</v>
      </c>
      <c r="I2118" t="s">
        <v>9177</v>
      </c>
      <c r="J2118" t="s">
        <v>7782</v>
      </c>
      <c r="K2118" t="s">
        <v>72</v>
      </c>
      <c r="M2118" s="32">
        <f>IFERROR(IF($B2118="","",INDEX(所属情報!$E:$E,MATCH($A2118,所属情報!$A:$A,0))),"")</f>
        <v>492568</v>
      </c>
      <c r="N2118" s="175" t="str">
        <f t="shared" si="99"/>
        <v>枡矢　颯大 (2)</v>
      </c>
      <c r="O2118" s="32" t="str">
        <f t="shared" si="100"/>
        <v>ﾏｽﾔ ﾌｳﾄ</v>
      </c>
      <c r="P2118" s="175" t="str">
        <f t="shared" si="101"/>
        <v>MASUYA Futo (03)</v>
      </c>
      <c r="Q2118" s="175" t="str">
        <f>IFERROR(IF($F2118="","",INDEX(リスト!$AL:$AL,MATCH($F2118,リスト!$AK:$AK,0))),"")</f>
        <v>49</v>
      </c>
      <c r="R2118" s="32" t="str">
        <f>IFERROR(IF($K2118="","",INDEX(リスト!$AO:$AO,MATCH($K2118,リスト!$AN:$AN,0))),"")</f>
        <v>JPN</v>
      </c>
      <c r="S2118" s="32" t="str">
        <f>IF($B2118="","",RIGHT($G2118*1000+100+COUNTIF($G$2:$G2118,$G2118),9))</f>
        <v>030502102</v>
      </c>
    </row>
    <row r="2119" spans="1:19" ht="18" customHeight="1" x14ac:dyDescent="0.55000000000000004">
      <c r="A2119" t="s">
        <v>1139</v>
      </c>
      <c r="B2119">
        <v>2129</v>
      </c>
      <c r="C2119" t="s">
        <v>9178</v>
      </c>
      <c r="D2119" t="s">
        <v>9179</v>
      </c>
      <c r="E2119">
        <v>2</v>
      </c>
      <c r="F2119" t="s">
        <v>1220</v>
      </c>
      <c r="G2119">
        <v>20030622</v>
      </c>
      <c r="H2119" t="s">
        <v>9180</v>
      </c>
      <c r="I2119" t="s">
        <v>9181</v>
      </c>
      <c r="J2119" t="s">
        <v>1272</v>
      </c>
      <c r="K2119" t="s">
        <v>72</v>
      </c>
      <c r="M2119" s="32">
        <f>IFERROR(IF($B2119="","",INDEX(所属情報!$E:$E,MATCH($A2119,所属情報!$A:$A,0))),"")</f>
        <v>492568</v>
      </c>
      <c r="N2119" s="175" t="str">
        <f t="shared" si="99"/>
        <v>西浦　一輝 (2)</v>
      </c>
      <c r="O2119" s="32" t="str">
        <f t="shared" si="100"/>
        <v>ﾆｼｳﾗ ｶｽﾞｷ</v>
      </c>
      <c r="P2119" s="175" t="str">
        <f t="shared" si="101"/>
        <v>NISHIURA Kazuki (03)</v>
      </c>
      <c r="Q2119" s="175" t="str">
        <f>IFERROR(IF($F2119="","",INDEX(リスト!$AL:$AL,MATCH($F2119,リスト!$AK:$AK,0))),"")</f>
        <v>49</v>
      </c>
      <c r="R2119" s="32" t="str">
        <f>IFERROR(IF($K2119="","",INDEX(リスト!$AO:$AO,MATCH($K2119,リスト!$AN:$AN,0))),"")</f>
        <v>JPN</v>
      </c>
      <c r="S2119" s="32" t="str">
        <f>IF($B2119="","",RIGHT($G2119*1000+100+COUNTIF($G$2:$G2119,$G2119),9))</f>
        <v>030622103</v>
      </c>
    </row>
    <row r="2120" spans="1:19" ht="18" customHeight="1" x14ac:dyDescent="0.55000000000000004">
      <c r="A2120" t="s">
        <v>1139</v>
      </c>
      <c r="B2120">
        <v>2130</v>
      </c>
      <c r="C2120" t="s">
        <v>9182</v>
      </c>
      <c r="D2120" t="s">
        <v>9183</v>
      </c>
      <c r="E2120">
        <v>2</v>
      </c>
      <c r="F2120" t="s">
        <v>1220</v>
      </c>
      <c r="G2120">
        <v>20030428</v>
      </c>
      <c r="H2120" t="s">
        <v>9184</v>
      </c>
      <c r="I2120" t="s">
        <v>4936</v>
      </c>
      <c r="J2120" t="s">
        <v>9185</v>
      </c>
      <c r="K2120" t="s">
        <v>72</v>
      </c>
      <c r="M2120" s="32">
        <f>IFERROR(IF($B2120="","",INDEX(所属情報!$E:$E,MATCH($A2120,所属情報!$A:$A,0))),"")</f>
        <v>492568</v>
      </c>
      <c r="N2120" s="175" t="str">
        <f t="shared" si="99"/>
        <v>西本　貴光 (2)</v>
      </c>
      <c r="O2120" s="32" t="str">
        <f t="shared" si="100"/>
        <v>ﾆｼﾓﾄ ﾀｶﾐﾂ</v>
      </c>
      <c r="P2120" s="175" t="str">
        <f t="shared" si="101"/>
        <v>NISHIMOTO Takamitsu (03)</v>
      </c>
      <c r="Q2120" s="175" t="str">
        <f>IFERROR(IF($F2120="","",INDEX(リスト!$AL:$AL,MATCH($F2120,リスト!$AK:$AK,0))),"")</f>
        <v>49</v>
      </c>
      <c r="R2120" s="32" t="str">
        <f>IFERROR(IF($K2120="","",INDEX(リスト!$AO:$AO,MATCH($K2120,リスト!$AN:$AN,0))),"")</f>
        <v>JPN</v>
      </c>
      <c r="S2120" s="32" t="str">
        <f>IF($B2120="","",RIGHT($G2120*1000+100+COUNTIF($G$2:$G2120,$G2120),9))</f>
        <v>030428105</v>
      </c>
    </row>
    <row r="2121" spans="1:19" ht="18" customHeight="1" x14ac:dyDescent="0.55000000000000004">
      <c r="A2121" t="s">
        <v>1139</v>
      </c>
      <c r="B2121">
        <v>2131</v>
      </c>
      <c r="C2121" t="s">
        <v>9186</v>
      </c>
      <c r="D2121" t="s">
        <v>9187</v>
      </c>
      <c r="E2121">
        <v>2</v>
      </c>
      <c r="F2121" t="s">
        <v>1220</v>
      </c>
      <c r="G2121">
        <v>20030719</v>
      </c>
      <c r="H2121" t="s">
        <v>9188</v>
      </c>
      <c r="I2121" t="s">
        <v>8593</v>
      </c>
      <c r="J2121" t="s">
        <v>3327</v>
      </c>
      <c r="K2121" t="s">
        <v>72</v>
      </c>
      <c r="M2121" s="32">
        <f>IFERROR(IF($B2121="","",INDEX(所属情報!$E:$E,MATCH($A2121,所属情報!$A:$A,0))),"")</f>
        <v>492568</v>
      </c>
      <c r="N2121" s="175" t="str">
        <f t="shared" si="99"/>
        <v>西野　豪 (2)</v>
      </c>
      <c r="O2121" s="32" t="str">
        <f t="shared" si="100"/>
        <v>ﾆｼﾉ ｺﾞｳ</v>
      </c>
      <c r="P2121" s="175" t="str">
        <f t="shared" si="101"/>
        <v>NISHINO Go (03)</v>
      </c>
      <c r="Q2121" s="175" t="str">
        <f>IFERROR(IF($F2121="","",INDEX(リスト!$AL:$AL,MATCH($F2121,リスト!$AK:$AK,0))),"")</f>
        <v>49</v>
      </c>
      <c r="R2121" s="32" t="str">
        <f>IFERROR(IF($K2121="","",INDEX(リスト!$AO:$AO,MATCH($K2121,リスト!$AN:$AN,0))),"")</f>
        <v>JPN</v>
      </c>
      <c r="S2121" s="32" t="str">
        <f>IF($B2121="","",RIGHT($G2121*1000+100+COUNTIF($G$2:$G2121,$G2121),9))</f>
        <v>030719104</v>
      </c>
    </row>
    <row r="2122" spans="1:19" ht="18" customHeight="1" x14ac:dyDescent="0.55000000000000004">
      <c r="A2122" t="s">
        <v>1139</v>
      </c>
      <c r="B2122">
        <v>2132</v>
      </c>
      <c r="C2122" t="s">
        <v>9189</v>
      </c>
      <c r="D2122" t="s">
        <v>9190</v>
      </c>
      <c r="E2122">
        <v>2</v>
      </c>
      <c r="F2122" t="s">
        <v>8997</v>
      </c>
      <c r="G2122">
        <v>20030417</v>
      </c>
      <c r="H2122" t="s">
        <v>9191</v>
      </c>
      <c r="I2122" t="s">
        <v>3390</v>
      </c>
      <c r="J2122" t="s">
        <v>1223</v>
      </c>
      <c r="K2122" t="s">
        <v>72</v>
      </c>
      <c r="M2122" s="32">
        <f>IFERROR(IF($B2122="","",INDEX(所属情報!$E:$E,MATCH($A2122,所属情報!$A:$A,0))),"")</f>
        <v>492568</v>
      </c>
      <c r="N2122" s="175" t="str">
        <f t="shared" si="99"/>
        <v>谷本　勇希 (2)</v>
      </c>
      <c r="O2122" s="32" t="str">
        <f t="shared" si="100"/>
        <v>ﾀﾆﾓﾄ ﾕｳｷ</v>
      </c>
      <c r="P2122" s="175" t="str">
        <f t="shared" si="101"/>
        <v>TANIMOTO Yuki (03)</v>
      </c>
      <c r="Q2122" s="175" t="str">
        <f>IFERROR(IF($F2122="","",INDEX(リスト!$AL:$AL,MATCH($F2122,リスト!$AK:$AK,0))),"")</f>
        <v>27</v>
      </c>
      <c r="R2122" s="32" t="str">
        <f>IFERROR(IF($K2122="","",INDEX(リスト!$AO:$AO,MATCH($K2122,リスト!$AN:$AN,0))),"")</f>
        <v>JPN</v>
      </c>
      <c r="S2122" s="32" t="str">
        <f>IF($B2122="","",RIGHT($G2122*1000+100+COUNTIF($G$2:$G2122,$G2122),9))</f>
        <v>030417103</v>
      </c>
    </row>
    <row r="2123" spans="1:19" ht="18" customHeight="1" x14ac:dyDescent="0.55000000000000004">
      <c r="A2123" t="s">
        <v>1127</v>
      </c>
      <c r="B2123">
        <v>2133</v>
      </c>
      <c r="C2123" t="s">
        <v>9192</v>
      </c>
      <c r="D2123" t="s">
        <v>9193</v>
      </c>
      <c r="E2123">
        <v>1</v>
      </c>
      <c r="F2123" t="s">
        <v>9089</v>
      </c>
      <c r="G2123">
        <v>20050208</v>
      </c>
      <c r="H2123" t="s">
        <v>9194</v>
      </c>
      <c r="I2123" t="s">
        <v>9195</v>
      </c>
      <c r="J2123" t="s">
        <v>2080</v>
      </c>
      <c r="K2123" t="s">
        <v>72</v>
      </c>
      <c r="M2123" s="32">
        <f>IFERROR(IF($B2123="","",INDEX(所属情報!$E:$E,MATCH($A2123,所属情報!$A:$A,0))),"")</f>
        <v>492522</v>
      </c>
      <c r="N2123" s="175" t="str">
        <f t="shared" si="99"/>
        <v>宮下　大輝 (1)</v>
      </c>
      <c r="O2123" s="32" t="str">
        <f t="shared" si="100"/>
        <v>ﾐﾔｼﾀ ﾀﾞｲｷ</v>
      </c>
      <c r="P2123" s="175" t="str">
        <f t="shared" si="101"/>
        <v>MIYASHITA Daiki (05)</v>
      </c>
      <c r="Q2123" s="175" t="str">
        <f>IFERROR(IF($F2123="","",INDEX(リスト!$AL:$AL,MATCH($F2123,リスト!$AK:$AK,0))),"")</f>
        <v>25</v>
      </c>
      <c r="R2123" s="32" t="str">
        <f>IFERROR(IF($K2123="","",INDEX(リスト!$AO:$AO,MATCH($K2123,リスト!$AN:$AN,0))),"")</f>
        <v>JPN</v>
      </c>
      <c r="S2123" s="32" t="str">
        <f>IF($B2123="","",RIGHT($G2123*1000+100+COUNTIF($G$2:$G2123,$G2123),9))</f>
        <v>050208102</v>
      </c>
    </row>
    <row r="2124" spans="1:19" ht="18" customHeight="1" x14ac:dyDescent="0.55000000000000004">
      <c r="A2124" t="s">
        <v>1047</v>
      </c>
      <c r="B2124">
        <v>2134</v>
      </c>
      <c r="C2124" t="s">
        <v>9196</v>
      </c>
      <c r="D2124" t="s">
        <v>9197</v>
      </c>
      <c r="E2124">
        <v>1</v>
      </c>
      <c r="F2124" t="s">
        <v>5828</v>
      </c>
      <c r="G2124">
        <v>20050309</v>
      </c>
      <c r="H2124" t="s">
        <v>9198</v>
      </c>
      <c r="I2124" t="s">
        <v>9199</v>
      </c>
      <c r="J2124" t="s">
        <v>6202</v>
      </c>
      <c r="K2124" t="s">
        <v>72</v>
      </c>
      <c r="M2124" s="32">
        <f>IFERROR(IF($B2124="","",INDEX(所属情報!$E:$E,MATCH($A2124,所属情報!$A:$A,0))),"")</f>
        <v>492232</v>
      </c>
      <c r="N2124" s="175" t="str">
        <f t="shared" si="99"/>
        <v>寺川　直央 (1)</v>
      </c>
      <c r="O2124" s="32" t="str">
        <f t="shared" si="100"/>
        <v>ﾃﾗｶﾜ ﾅｵ</v>
      </c>
      <c r="P2124" s="175" t="str">
        <f t="shared" si="101"/>
        <v>TERAKAWA Nao (05)</v>
      </c>
      <c r="Q2124" s="175" t="str">
        <f>IFERROR(IF($F2124="","",INDEX(リスト!$AL:$AL,MATCH($F2124,リスト!$AK:$AK,0))),"")</f>
        <v>49</v>
      </c>
      <c r="R2124" s="32" t="str">
        <f>IFERROR(IF($K2124="","",INDEX(リスト!$AO:$AO,MATCH($K2124,リスト!$AN:$AN,0))),"")</f>
        <v>JPN</v>
      </c>
      <c r="S2124" s="32" t="str">
        <f>IF($B2124="","",RIGHT($G2124*1000+100+COUNTIF($G$2:$G2124,$G2124),9))</f>
        <v>050309101</v>
      </c>
    </row>
    <row r="2125" spans="1:19" ht="18" customHeight="1" x14ac:dyDescent="0.55000000000000004">
      <c r="A2125" t="s">
        <v>1047</v>
      </c>
      <c r="B2125">
        <v>2135</v>
      </c>
      <c r="C2125" t="s">
        <v>9200</v>
      </c>
      <c r="D2125" t="s">
        <v>9201</v>
      </c>
      <c r="E2125">
        <v>1</v>
      </c>
      <c r="F2125" t="s">
        <v>233</v>
      </c>
      <c r="G2125">
        <v>20040831</v>
      </c>
      <c r="H2125" t="s">
        <v>9202</v>
      </c>
      <c r="I2125" t="s">
        <v>9203</v>
      </c>
      <c r="J2125" t="s">
        <v>3098</v>
      </c>
      <c r="K2125" t="s">
        <v>72</v>
      </c>
      <c r="M2125" s="32">
        <f>IFERROR(IF($B2125="","",INDEX(所属情報!$E:$E,MATCH($A2125,所属情報!$A:$A,0))),"")</f>
        <v>492232</v>
      </c>
      <c r="N2125" s="175" t="str">
        <f t="shared" si="99"/>
        <v>藤家　尚平 (1)</v>
      </c>
      <c r="O2125" s="32" t="str">
        <f t="shared" si="100"/>
        <v>ﾌｼﾞｲｴ ｼｮｳﾍｲ</v>
      </c>
      <c r="P2125" s="175" t="str">
        <f t="shared" si="101"/>
        <v>FUJIIE Shohei (04)</v>
      </c>
      <c r="Q2125" s="175" t="str">
        <f>IFERROR(IF($F2125="","",INDEX(リスト!$AL:$AL,MATCH($F2125,リスト!$AK:$AK,0))),"")</f>
        <v>42</v>
      </c>
      <c r="R2125" s="32" t="str">
        <f>IFERROR(IF($K2125="","",INDEX(リスト!$AO:$AO,MATCH($K2125,リスト!$AN:$AN,0))),"")</f>
        <v>JPN</v>
      </c>
      <c r="S2125" s="32" t="str">
        <f>IF($B2125="","",RIGHT($G2125*1000+100+COUNTIF($G$2:$G2125,$G2125),9))</f>
        <v>040831104</v>
      </c>
    </row>
    <row r="2126" spans="1:19" ht="18" customHeight="1" x14ac:dyDescent="0.55000000000000004">
      <c r="A2126" t="s">
        <v>1047</v>
      </c>
      <c r="B2126">
        <v>2136</v>
      </c>
      <c r="C2126" t="s">
        <v>9204</v>
      </c>
      <c r="D2126" t="s">
        <v>9205</v>
      </c>
      <c r="E2126">
        <v>1</v>
      </c>
      <c r="F2126" t="s">
        <v>233</v>
      </c>
      <c r="G2126">
        <v>20050121</v>
      </c>
      <c r="H2126" t="s">
        <v>9206</v>
      </c>
      <c r="I2126" t="s">
        <v>9207</v>
      </c>
      <c r="J2126" t="s">
        <v>9208</v>
      </c>
      <c r="K2126" t="s">
        <v>72</v>
      </c>
      <c r="M2126" s="32">
        <f>IFERROR(IF($B2126="","",INDEX(所属情報!$E:$E,MATCH($A2126,所属情報!$A:$A,0))),"")</f>
        <v>492232</v>
      </c>
      <c r="N2126" s="175" t="str">
        <f t="shared" si="99"/>
        <v>加留部　凪 (1)</v>
      </c>
      <c r="O2126" s="32" t="str">
        <f t="shared" si="100"/>
        <v>ｶﾙﾍﾞ ﾅｷﾞ</v>
      </c>
      <c r="P2126" s="175" t="str">
        <f t="shared" si="101"/>
        <v>KARUBE Nagi (05)</v>
      </c>
      <c r="Q2126" s="175" t="str">
        <f>IFERROR(IF($F2126="","",INDEX(リスト!$AL:$AL,MATCH($F2126,リスト!$AK:$AK,0))),"")</f>
        <v>42</v>
      </c>
      <c r="R2126" s="32" t="str">
        <f>IFERROR(IF($K2126="","",INDEX(リスト!$AO:$AO,MATCH($K2126,リスト!$AN:$AN,0))),"")</f>
        <v>JPN</v>
      </c>
      <c r="S2126" s="32" t="str">
        <f>IF($B2126="","",RIGHT($G2126*1000+100+COUNTIF($G$2:$G2126,$G2126),9))</f>
        <v>050121101</v>
      </c>
    </row>
    <row r="2127" spans="1:19" ht="18" customHeight="1" x14ac:dyDescent="0.55000000000000004">
      <c r="A2127" t="s">
        <v>1047</v>
      </c>
      <c r="B2127">
        <v>2137</v>
      </c>
      <c r="C2127" t="s">
        <v>9209</v>
      </c>
      <c r="D2127" t="s">
        <v>9210</v>
      </c>
      <c r="E2127">
        <v>1</v>
      </c>
      <c r="F2127" t="s">
        <v>9211</v>
      </c>
      <c r="G2127">
        <v>20050401</v>
      </c>
      <c r="H2127" t="s">
        <v>9212</v>
      </c>
      <c r="I2127" t="s">
        <v>2697</v>
      </c>
      <c r="J2127" t="s">
        <v>9213</v>
      </c>
      <c r="K2127" t="s">
        <v>72</v>
      </c>
      <c r="M2127" s="32">
        <f>IFERROR(IF($B2127="","",INDEX(所属情報!$E:$E,MATCH($A2127,所属情報!$A:$A,0))),"")</f>
        <v>492232</v>
      </c>
      <c r="N2127" s="175" t="str">
        <f t="shared" si="99"/>
        <v>中山　慈温 (1)</v>
      </c>
      <c r="O2127" s="32" t="str">
        <f t="shared" si="100"/>
        <v>ﾅｶﾔﾏ ｼﾞｵﾝ</v>
      </c>
      <c r="P2127" s="175" t="str">
        <f t="shared" si="101"/>
        <v>NAKAYAMA Jion (05)</v>
      </c>
      <c r="Q2127" s="175" t="str">
        <f>IFERROR(IF($F2127="","",INDEX(リスト!$AL:$AL,MATCH($F2127,リスト!$AK:$AK,0))),"")</f>
        <v>33</v>
      </c>
      <c r="R2127" s="32" t="str">
        <f>IFERROR(IF($K2127="","",INDEX(リスト!$AO:$AO,MATCH($K2127,リスト!$AN:$AN,0))),"")</f>
        <v>JPN</v>
      </c>
      <c r="S2127" s="32" t="str">
        <f>IF($B2127="","",RIGHT($G2127*1000+100+COUNTIF($G$2:$G2127,$G2127),9))</f>
        <v>050401101</v>
      </c>
    </row>
    <row r="2128" spans="1:19" ht="18" customHeight="1" x14ac:dyDescent="0.55000000000000004">
      <c r="A2128" t="s">
        <v>1047</v>
      </c>
      <c r="B2128">
        <v>2138</v>
      </c>
      <c r="C2128" t="s">
        <v>9214</v>
      </c>
      <c r="D2128" t="s">
        <v>9215</v>
      </c>
      <c r="E2128">
        <v>1</v>
      </c>
      <c r="F2128" t="s">
        <v>213</v>
      </c>
      <c r="G2128">
        <v>20040618</v>
      </c>
      <c r="H2128" t="s">
        <v>9216</v>
      </c>
      <c r="I2128" t="s">
        <v>9217</v>
      </c>
      <c r="J2128" t="s">
        <v>1173</v>
      </c>
      <c r="K2128" t="s">
        <v>72</v>
      </c>
      <c r="M2128" s="32">
        <f>IFERROR(IF($B2128="","",INDEX(所属情報!$E:$E,MATCH($A2128,所属情報!$A:$A,0))),"")</f>
        <v>492232</v>
      </c>
      <c r="N2128" s="175" t="str">
        <f t="shared" si="99"/>
        <v>泉川　歩斗 (1)</v>
      </c>
      <c r="O2128" s="32" t="str">
        <f t="shared" si="100"/>
        <v>ｲｽﾞﾐｶﾜ ｱﾕﾄ</v>
      </c>
      <c r="P2128" s="175" t="str">
        <f t="shared" si="101"/>
        <v>IZUMIKAWA Ayuto (04)</v>
      </c>
      <c r="Q2128" s="175" t="str">
        <f>IFERROR(IF($F2128="","",INDEX(リスト!$AL:$AL,MATCH($F2128,リスト!$AK:$AK,0))),"")</f>
        <v>37</v>
      </c>
      <c r="R2128" s="32" t="str">
        <f>IFERROR(IF($K2128="","",INDEX(リスト!$AO:$AO,MATCH($K2128,リスト!$AN:$AN,0))),"")</f>
        <v>JPN</v>
      </c>
      <c r="S2128" s="32" t="str">
        <f>IF($B2128="","",RIGHT($G2128*1000+100+COUNTIF($G$2:$G2128,$G2128),9))</f>
        <v>040618102</v>
      </c>
    </row>
    <row r="2129" spans="1:19" ht="18" customHeight="1" x14ac:dyDescent="0.55000000000000004">
      <c r="A2129" t="s">
        <v>1047</v>
      </c>
      <c r="B2129">
        <v>2139</v>
      </c>
      <c r="C2129" t="s">
        <v>9218</v>
      </c>
      <c r="D2129" t="s">
        <v>9219</v>
      </c>
      <c r="E2129">
        <v>1</v>
      </c>
      <c r="F2129" t="s">
        <v>8975</v>
      </c>
      <c r="G2129">
        <v>20041114</v>
      </c>
      <c r="H2129" t="s">
        <v>9220</v>
      </c>
      <c r="I2129" t="s">
        <v>9221</v>
      </c>
      <c r="J2129" t="s">
        <v>2179</v>
      </c>
      <c r="K2129" t="s">
        <v>72</v>
      </c>
      <c r="M2129" s="32">
        <f>IFERROR(IF($B2129="","",INDEX(所属情報!$E:$E,MATCH($A2129,所属情報!$A:$A,0))),"")</f>
        <v>492232</v>
      </c>
      <c r="N2129" s="175" t="str">
        <f t="shared" si="99"/>
        <v>谷生　悠真 (1)</v>
      </c>
      <c r="O2129" s="32" t="str">
        <f t="shared" si="100"/>
        <v>ﾀﾆｼｮｳ ﾕｳﾏ</v>
      </c>
      <c r="P2129" s="175" t="str">
        <f t="shared" si="101"/>
        <v>TANISHO Yuma (04)</v>
      </c>
      <c r="Q2129" s="175" t="str">
        <f>IFERROR(IF($F2129="","",INDEX(リスト!$AL:$AL,MATCH($F2129,リスト!$AK:$AK,0))),"")</f>
        <v>28</v>
      </c>
      <c r="R2129" s="32" t="str">
        <f>IFERROR(IF($K2129="","",INDEX(リスト!$AO:$AO,MATCH($K2129,リスト!$AN:$AN,0))),"")</f>
        <v>JPN</v>
      </c>
      <c r="S2129" s="32" t="str">
        <f>IF($B2129="","",RIGHT($G2129*1000+100+COUNTIF($G$2:$G2129,$G2129),9))</f>
        <v>041114101</v>
      </c>
    </row>
    <row r="2130" spans="1:19" ht="18" customHeight="1" x14ac:dyDescent="0.55000000000000004">
      <c r="A2130" t="s">
        <v>1047</v>
      </c>
      <c r="B2130">
        <v>2140</v>
      </c>
      <c r="C2130" t="s">
        <v>9222</v>
      </c>
      <c r="D2130" t="s">
        <v>9223</v>
      </c>
      <c r="E2130">
        <v>1</v>
      </c>
      <c r="F2130" t="s">
        <v>5828</v>
      </c>
      <c r="G2130">
        <v>20040409</v>
      </c>
      <c r="H2130" t="s">
        <v>9224</v>
      </c>
      <c r="I2130" t="s">
        <v>8847</v>
      </c>
      <c r="J2130" t="s">
        <v>1760</v>
      </c>
      <c r="K2130" t="s">
        <v>72</v>
      </c>
      <c r="M2130" s="32">
        <f>IFERROR(IF($B2130="","",INDEX(所属情報!$E:$E,MATCH($A2130,所属情報!$A:$A,0))),"")</f>
        <v>492232</v>
      </c>
      <c r="N2130" s="175" t="str">
        <f t="shared" si="99"/>
        <v>難波　亮太 (1)</v>
      </c>
      <c r="O2130" s="32" t="str">
        <f t="shared" si="100"/>
        <v>ﾅﾝﾊﾞ ﾘｮｳﾀ</v>
      </c>
      <c r="P2130" s="175" t="str">
        <f t="shared" si="101"/>
        <v>NAMBA Ryota (04)</v>
      </c>
      <c r="Q2130" s="175" t="str">
        <f>IFERROR(IF($F2130="","",INDEX(リスト!$AL:$AL,MATCH($F2130,リスト!$AK:$AK,0))),"")</f>
        <v>49</v>
      </c>
      <c r="R2130" s="32" t="str">
        <f>IFERROR(IF($K2130="","",INDEX(リスト!$AO:$AO,MATCH($K2130,リスト!$AN:$AN,0))),"")</f>
        <v>JPN</v>
      </c>
      <c r="S2130" s="32" t="str">
        <f>IF($B2130="","",RIGHT($G2130*1000+100+COUNTIF($G$2:$G2130,$G2130),9))</f>
        <v>040409102</v>
      </c>
    </row>
    <row r="2131" spans="1:19" ht="18" customHeight="1" x14ac:dyDescent="0.55000000000000004">
      <c r="A2131" t="s">
        <v>1047</v>
      </c>
      <c r="B2131">
        <v>2141</v>
      </c>
      <c r="C2131" t="s">
        <v>9225</v>
      </c>
      <c r="D2131" t="s">
        <v>9226</v>
      </c>
      <c r="E2131">
        <v>1</v>
      </c>
      <c r="F2131" t="s">
        <v>177</v>
      </c>
      <c r="G2131">
        <v>20041108</v>
      </c>
      <c r="H2131" t="s">
        <v>9227</v>
      </c>
      <c r="I2131" t="s">
        <v>9228</v>
      </c>
      <c r="J2131" t="s">
        <v>3332</v>
      </c>
      <c r="K2131" t="s">
        <v>72</v>
      </c>
      <c r="M2131" s="32">
        <f>IFERROR(IF($B2131="","",INDEX(所属情報!$E:$E,MATCH($A2131,所属情報!$A:$A,0))),"")</f>
        <v>492232</v>
      </c>
      <c r="N2131" s="175" t="str">
        <f t="shared" si="99"/>
        <v>嘉味本　謙信 (1)</v>
      </c>
      <c r="O2131" s="32" t="str">
        <f t="shared" si="100"/>
        <v>ｶﾐﾓﾄ ｹﾝｼﾝ</v>
      </c>
      <c r="P2131" s="175" t="str">
        <f t="shared" si="101"/>
        <v>KAMIMOTO Kenshin (04)</v>
      </c>
      <c r="Q2131" s="175" t="str">
        <f>IFERROR(IF($F2131="","",INDEX(リスト!$AL:$AL,MATCH($F2131,リスト!$AK:$AK,0))),"")</f>
        <v>28</v>
      </c>
      <c r="R2131" s="32" t="str">
        <f>IFERROR(IF($K2131="","",INDEX(リスト!$AO:$AO,MATCH($K2131,リスト!$AN:$AN,0))),"")</f>
        <v>JPN</v>
      </c>
      <c r="S2131" s="32" t="str">
        <f>IF($B2131="","",RIGHT($G2131*1000+100+COUNTIF($G$2:$G2131,$G2131),9))</f>
        <v>041108102</v>
      </c>
    </row>
    <row r="2132" spans="1:19" ht="18" customHeight="1" x14ac:dyDescent="0.55000000000000004">
      <c r="A2132" t="s">
        <v>867</v>
      </c>
      <c r="B2132">
        <v>2142</v>
      </c>
      <c r="C2132" t="s">
        <v>9229</v>
      </c>
      <c r="D2132" t="s">
        <v>9230</v>
      </c>
      <c r="E2132">
        <v>1</v>
      </c>
      <c r="F2132" t="s">
        <v>169</v>
      </c>
      <c r="G2132">
        <v>20040103</v>
      </c>
      <c r="H2132" t="s">
        <v>9231</v>
      </c>
      <c r="I2132" t="s">
        <v>9232</v>
      </c>
      <c r="J2132" t="s">
        <v>3327</v>
      </c>
      <c r="K2132" t="s">
        <v>72</v>
      </c>
      <c r="M2132" s="32">
        <f>IFERROR(IF($B2132="","",INDEX(所属情報!$E:$E,MATCH($A2132,所属情報!$A:$A,0))),"")</f>
        <v>490049</v>
      </c>
      <c r="N2132" s="175" t="str">
        <f t="shared" si="99"/>
        <v>逢坂　豪 (1)</v>
      </c>
      <c r="O2132" s="32" t="str">
        <f t="shared" si="100"/>
        <v>ｱｲｻｶ ｺﾞｳ</v>
      </c>
      <c r="P2132" s="175" t="str">
        <f t="shared" si="101"/>
        <v>AISAKA Go (04)</v>
      </c>
      <c r="Q2132" s="175" t="str">
        <f>IFERROR(IF($F2132="","",INDEX(リスト!$AL:$AL,MATCH($F2132,リスト!$AK:$AK,0))),"")</f>
        <v>26</v>
      </c>
      <c r="R2132" s="32" t="str">
        <f>IFERROR(IF($K2132="","",INDEX(リスト!$AO:$AO,MATCH($K2132,リスト!$AN:$AN,0))),"")</f>
        <v>JPN</v>
      </c>
      <c r="S2132" s="32" t="str">
        <f>IF($B2132="","",RIGHT($G2132*1000+100+COUNTIF($G$2:$G2132,$G2132),9))</f>
        <v>040103103</v>
      </c>
    </row>
    <row r="2133" spans="1:19" ht="18" customHeight="1" x14ac:dyDescent="0.55000000000000004">
      <c r="A2133" t="s">
        <v>867</v>
      </c>
      <c r="B2133">
        <v>2143</v>
      </c>
      <c r="C2133" t="s">
        <v>9233</v>
      </c>
      <c r="D2133" t="s">
        <v>9234</v>
      </c>
      <c r="E2133">
        <v>1</v>
      </c>
      <c r="F2133" t="s">
        <v>205</v>
      </c>
      <c r="G2133">
        <v>20041202</v>
      </c>
      <c r="H2133" t="s">
        <v>9235</v>
      </c>
      <c r="I2133" t="s">
        <v>2058</v>
      </c>
      <c r="J2133" t="s">
        <v>9236</v>
      </c>
      <c r="K2133" t="s">
        <v>72</v>
      </c>
      <c r="M2133" s="32">
        <f>IFERROR(IF($B2133="","",INDEX(所属情報!$E:$E,MATCH($A2133,所属情報!$A:$A,0))),"")</f>
        <v>490049</v>
      </c>
      <c r="N2133" s="175" t="str">
        <f t="shared" si="99"/>
        <v>山口　創也 (1)</v>
      </c>
      <c r="O2133" s="32" t="str">
        <f t="shared" si="100"/>
        <v>ﾔﾏｸﾞﾁ ｿｳﾔ</v>
      </c>
      <c r="P2133" s="175" t="str">
        <f t="shared" si="101"/>
        <v>YAMAGUCHI Soya (04)</v>
      </c>
      <c r="Q2133" s="175" t="str">
        <f>IFERROR(IF($F2133="","",INDEX(リスト!$AL:$AL,MATCH($F2133,リスト!$AK:$AK,0))),"")</f>
        <v>35</v>
      </c>
      <c r="R2133" s="32" t="str">
        <f>IFERROR(IF($K2133="","",INDEX(リスト!$AO:$AO,MATCH($K2133,リスト!$AN:$AN,0))),"")</f>
        <v>JPN</v>
      </c>
      <c r="S2133" s="32" t="str">
        <f>IF($B2133="","",RIGHT($G2133*1000+100+COUNTIF($G$2:$G2133,$G2133),9))</f>
        <v>041202104</v>
      </c>
    </row>
    <row r="2134" spans="1:19" ht="18" customHeight="1" x14ac:dyDescent="0.55000000000000004">
      <c r="A2134" t="s">
        <v>9237</v>
      </c>
      <c r="B2134">
        <v>2144</v>
      </c>
      <c r="C2134" t="s">
        <v>9238</v>
      </c>
      <c r="D2134" t="s">
        <v>9239</v>
      </c>
      <c r="E2134">
        <v>1</v>
      </c>
      <c r="F2134" t="s">
        <v>241</v>
      </c>
      <c r="G2134">
        <v>20040619</v>
      </c>
      <c r="H2134" t="s">
        <v>9240</v>
      </c>
      <c r="I2134" t="s">
        <v>9241</v>
      </c>
      <c r="J2134" t="s">
        <v>9242</v>
      </c>
      <c r="K2134" t="s">
        <v>72</v>
      </c>
      <c r="M2134" s="32">
        <f>IFERROR(IF($B2134="","",INDEX(所属情報!$E:$E,MATCH($A2134,所属情報!$A:$A,0))),"")</f>
        <v>492189</v>
      </c>
      <c r="N2134" s="175" t="str">
        <f t="shared" si="99"/>
        <v>挾間　夢翔 (1)</v>
      </c>
      <c r="O2134" s="32" t="str">
        <f t="shared" si="100"/>
        <v>ﾊｻﾏ ﾕﾒﾄ</v>
      </c>
      <c r="P2134" s="175" t="str">
        <f t="shared" si="101"/>
        <v>HASAMA Yumeto (04)</v>
      </c>
      <c r="Q2134" s="175" t="str">
        <f>IFERROR(IF($F2134="","",INDEX(リスト!$AL:$AL,MATCH($F2134,リスト!$AK:$AK,0))),"")</f>
        <v>44</v>
      </c>
      <c r="R2134" s="32" t="str">
        <f>IFERROR(IF($K2134="","",INDEX(リスト!$AO:$AO,MATCH($K2134,リスト!$AN:$AN,0))),"")</f>
        <v>JPN</v>
      </c>
      <c r="S2134" s="32" t="str">
        <f>IF($B2134="","",RIGHT($G2134*1000+100+COUNTIF($G$2:$G2134,$G2134),9))</f>
        <v>040619101</v>
      </c>
    </row>
    <row r="2135" spans="1:19" ht="18" customHeight="1" x14ac:dyDescent="0.55000000000000004">
      <c r="A2135" t="s">
        <v>1031</v>
      </c>
      <c r="B2135">
        <v>2145</v>
      </c>
      <c r="C2135" t="s">
        <v>9243</v>
      </c>
      <c r="D2135" t="s">
        <v>9244</v>
      </c>
      <c r="E2135">
        <v>2</v>
      </c>
      <c r="F2135" t="s">
        <v>5828</v>
      </c>
      <c r="G2135">
        <v>20030601</v>
      </c>
      <c r="H2135" t="s">
        <v>9245</v>
      </c>
      <c r="I2135" t="s">
        <v>2854</v>
      </c>
      <c r="J2135" t="s">
        <v>1965</v>
      </c>
      <c r="K2135" t="s">
        <v>72</v>
      </c>
      <c r="M2135" s="32">
        <f>IFERROR(IF($B2135="","",INDEX(所属情報!$E:$E,MATCH($A2135,所属情報!$A:$A,0))),"")</f>
        <v>492221</v>
      </c>
      <c r="N2135" s="175" t="str">
        <f t="shared" si="99"/>
        <v>玉樹　悠 (2)</v>
      </c>
      <c r="O2135" s="32" t="str">
        <f t="shared" si="100"/>
        <v>ﾀﾏｷ ﾕｳ</v>
      </c>
      <c r="P2135" s="175" t="str">
        <f t="shared" si="101"/>
        <v>TAMAKI Yu (03)</v>
      </c>
      <c r="Q2135" s="175" t="str">
        <f>IFERROR(IF($F2135="","",INDEX(リスト!$AL:$AL,MATCH($F2135,リスト!$AK:$AK,0))),"")</f>
        <v>49</v>
      </c>
      <c r="R2135" s="32" t="str">
        <f>IFERROR(IF($K2135="","",INDEX(リスト!$AO:$AO,MATCH($K2135,リスト!$AN:$AN,0))),"")</f>
        <v>JPN</v>
      </c>
      <c r="S2135" s="32" t="str">
        <f>IF($B2135="","",RIGHT($G2135*1000+100+COUNTIF($G$2:$G2135,$G2135),9))</f>
        <v>030601102</v>
      </c>
    </row>
    <row r="2136" spans="1:19" ht="18" customHeight="1" x14ac:dyDescent="0.55000000000000004">
      <c r="A2136" t="s">
        <v>999</v>
      </c>
      <c r="B2136">
        <v>2146</v>
      </c>
      <c r="C2136" t="s">
        <v>9246</v>
      </c>
      <c r="D2136" t="s">
        <v>9247</v>
      </c>
      <c r="E2136">
        <v>1</v>
      </c>
      <c r="F2136" t="s">
        <v>173</v>
      </c>
      <c r="G2136">
        <v>20050117</v>
      </c>
      <c r="H2136" t="s">
        <v>9248</v>
      </c>
      <c r="I2136" t="s">
        <v>1946</v>
      </c>
      <c r="J2136" t="s">
        <v>2785</v>
      </c>
      <c r="K2136" t="s">
        <v>72</v>
      </c>
      <c r="M2136" s="32">
        <f>IFERROR(IF($B2136="","",INDEX(所属情報!$E:$E,MATCH($A2136,所属情報!$A:$A,0))),"")</f>
        <v>492209</v>
      </c>
      <c r="N2136" s="175" t="str">
        <f t="shared" si="99"/>
        <v>青木　誠太朗 (1)</v>
      </c>
      <c r="O2136" s="32" t="str">
        <f t="shared" si="100"/>
        <v>ｱｵｷ ｾｲﾀﾛｳ</v>
      </c>
      <c r="P2136" s="175" t="str">
        <f t="shared" si="101"/>
        <v>AOKI Seitaro (05)</v>
      </c>
      <c r="Q2136" s="175" t="str">
        <f>IFERROR(IF($F2136="","",INDEX(リスト!$AL:$AL,MATCH($F2136,リスト!$AK:$AK,0))),"")</f>
        <v>27</v>
      </c>
      <c r="R2136" s="32" t="str">
        <f>IFERROR(IF($K2136="","",INDEX(リスト!$AO:$AO,MATCH($K2136,リスト!$AN:$AN,0))),"")</f>
        <v>JPN</v>
      </c>
      <c r="S2136" s="32" t="str">
        <f>IF($B2136="","",RIGHT($G2136*1000+100+COUNTIF($G$2:$G2136,$G2136),9))</f>
        <v>050117101</v>
      </c>
    </row>
    <row r="2137" spans="1:19" ht="18" customHeight="1" x14ac:dyDescent="0.55000000000000004">
      <c r="A2137" t="s">
        <v>999</v>
      </c>
      <c r="B2137">
        <v>2147</v>
      </c>
      <c r="C2137" t="s">
        <v>9249</v>
      </c>
      <c r="D2137" t="s">
        <v>9250</v>
      </c>
      <c r="E2137">
        <v>1</v>
      </c>
      <c r="F2137" t="s">
        <v>173</v>
      </c>
      <c r="G2137">
        <v>20041115</v>
      </c>
      <c r="H2137" t="s">
        <v>9251</v>
      </c>
      <c r="I2137" t="s">
        <v>2110</v>
      </c>
      <c r="J2137" t="s">
        <v>4327</v>
      </c>
      <c r="K2137" t="s">
        <v>72</v>
      </c>
      <c r="M2137" s="32">
        <f>IFERROR(IF($B2137="","",INDEX(所属情報!$E:$E,MATCH($A2137,所属情報!$A:$A,0))),"")</f>
        <v>492209</v>
      </c>
      <c r="N2137" s="175" t="str">
        <f t="shared" si="99"/>
        <v>鈴木　仁 (1)</v>
      </c>
      <c r="O2137" s="32" t="str">
        <f t="shared" si="100"/>
        <v>ｽｽﾞｷ ｼﾞﾝ</v>
      </c>
      <c r="P2137" s="175" t="str">
        <f t="shared" si="101"/>
        <v>SUZUKI Jin (04)</v>
      </c>
      <c r="Q2137" s="175" t="str">
        <f>IFERROR(IF($F2137="","",INDEX(リスト!$AL:$AL,MATCH($F2137,リスト!$AK:$AK,0))),"")</f>
        <v>27</v>
      </c>
      <c r="R2137" s="32" t="str">
        <f>IFERROR(IF($K2137="","",INDEX(リスト!$AO:$AO,MATCH($K2137,リスト!$AN:$AN,0))),"")</f>
        <v>JPN</v>
      </c>
      <c r="S2137" s="32" t="str">
        <f>IF($B2137="","",RIGHT($G2137*1000+100+COUNTIF($G$2:$G2137,$G2137),9))</f>
        <v>041115101</v>
      </c>
    </row>
    <row r="2138" spans="1:19" ht="18" customHeight="1" x14ac:dyDescent="0.55000000000000004">
      <c r="A2138" t="s">
        <v>999</v>
      </c>
      <c r="B2138">
        <v>2149</v>
      </c>
      <c r="C2138" t="s">
        <v>9252</v>
      </c>
      <c r="D2138" t="s">
        <v>9253</v>
      </c>
      <c r="E2138">
        <v>1</v>
      </c>
      <c r="F2138" t="s">
        <v>173</v>
      </c>
      <c r="G2138">
        <v>20050301</v>
      </c>
      <c r="H2138" t="s">
        <v>9254</v>
      </c>
      <c r="I2138" t="s">
        <v>9255</v>
      </c>
      <c r="J2138" t="s">
        <v>1471</v>
      </c>
      <c r="K2138" t="s">
        <v>72</v>
      </c>
      <c r="M2138" s="32">
        <f>IFERROR(IF($B2138="","",INDEX(所属情報!$E:$E,MATCH($A2138,所属情報!$A:$A,0))),"")</f>
        <v>492209</v>
      </c>
      <c r="N2138" s="175" t="str">
        <f t="shared" si="99"/>
        <v>東道　佑人 (1)</v>
      </c>
      <c r="O2138" s="32" t="str">
        <f t="shared" si="100"/>
        <v>ﾋｶﾞｼﾐﾁ ﾕｳﾄ</v>
      </c>
      <c r="P2138" s="175" t="str">
        <f t="shared" si="101"/>
        <v>HIGASHIMICHI Yuto (05)</v>
      </c>
      <c r="Q2138" s="175" t="str">
        <f>IFERROR(IF($F2138="","",INDEX(リスト!$AL:$AL,MATCH($F2138,リスト!$AK:$AK,0))),"")</f>
        <v>27</v>
      </c>
      <c r="R2138" s="32" t="str">
        <f>IFERROR(IF($K2138="","",INDEX(リスト!$AO:$AO,MATCH($K2138,リスト!$AN:$AN,0))),"")</f>
        <v>JPN</v>
      </c>
      <c r="S2138" s="32" t="str">
        <f>IF($B2138="","",RIGHT($G2138*1000+100+COUNTIF($G$2:$G2138,$G2138),9))</f>
        <v>050301102</v>
      </c>
    </row>
    <row r="2139" spans="1:19" ht="18" customHeight="1" x14ac:dyDescent="0.55000000000000004">
      <c r="A2139" t="s">
        <v>1079</v>
      </c>
      <c r="B2139">
        <v>2150</v>
      </c>
      <c r="C2139" t="s">
        <v>9256</v>
      </c>
      <c r="D2139" t="s">
        <v>9257</v>
      </c>
      <c r="E2139">
        <v>1</v>
      </c>
      <c r="F2139" t="s">
        <v>173</v>
      </c>
      <c r="G2139">
        <v>20040919</v>
      </c>
      <c r="H2139" t="s">
        <v>9258</v>
      </c>
      <c r="I2139" t="s">
        <v>4044</v>
      </c>
      <c r="J2139" t="s">
        <v>2085</v>
      </c>
      <c r="K2139" t="s">
        <v>72</v>
      </c>
      <c r="M2139" s="32">
        <f>IFERROR(IF($B2139="","",INDEX(所属情報!$E:$E,MATCH($A2139,所属情報!$A:$A,0))),"")</f>
        <v>492249</v>
      </c>
      <c r="N2139" s="175" t="str">
        <f t="shared" si="99"/>
        <v>北村　蓮太郎 (1)</v>
      </c>
      <c r="O2139" s="32" t="str">
        <f t="shared" si="100"/>
        <v>ｷﾀﾑﾗ ﾚﾝﾀﾛｳ</v>
      </c>
      <c r="P2139" s="175" t="str">
        <f t="shared" si="101"/>
        <v>KITAMURA Rentaro (04)</v>
      </c>
      <c r="Q2139" s="175" t="str">
        <f>IFERROR(IF($F2139="","",INDEX(リスト!$AL:$AL,MATCH($F2139,リスト!$AK:$AK,0))),"")</f>
        <v>27</v>
      </c>
      <c r="R2139" s="32" t="str">
        <f>IFERROR(IF($K2139="","",INDEX(リスト!$AO:$AO,MATCH($K2139,リスト!$AN:$AN,0))),"")</f>
        <v>JPN</v>
      </c>
      <c r="S2139" s="32" t="str">
        <f>IF($B2139="","",RIGHT($G2139*1000+100+COUNTIF($G$2:$G2139,$G2139),9))</f>
        <v>040919102</v>
      </c>
    </row>
    <row r="2140" spans="1:19" ht="18" customHeight="1" x14ac:dyDescent="0.55000000000000004">
      <c r="A2140" t="s">
        <v>1079</v>
      </c>
      <c r="B2140">
        <v>2151</v>
      </c>
      <c r="C2140" t="s">
        <v>9259</v>
      </c>
      <c r="D2140" t="s">
        <v>9260</v>
      </c>
      <c r="E2140">
        <v>1</v>
      </c>
      <c r="F2140" t="s">
        <v>169</v>
      </c>
      <c r="G2140">
        <v>20041129</v>
      </c>
      <c r="H2140" t="s">
        <v>9261</v>
      </c>
      <c r="I2140" t="s">
        <v>2164</v>
      </c>
      <c r="J2140" t="s">
        <v>2342</v>
      </c>
      <c r="K2140" t="s">
        <v>72</v>
      </c>
      <c r="M2140" s="32">
        <f>IFERROR(IF($B2140="","",INDEX(所属情報!$E:$E,MATCH($A2140,所属情報!$A:$A,0))),"")</f>
        <v>492249</v>
      </c>
      <c r="N2140" s="175" t="str">
        <f t="shared" si="99"/>
        <v>藤井　暖 (1)</v>
      </c>
      <c r="O2140" s="32" t="str">
        <f t="shared" si="100"/>
        <v>ﾌｼﾞｲ ﾊﾙ</v>
      </c>
      <c r="P2140" s="175" t="str">
        <f t="shared" si="101"/>
        <v>FUJII Haru (04)</v>
      </c>
      <c r="Q2140" s="175" t="str">
        <f>IFERROR(IF($F2140="","",INDEX(リスト!$AL:$AL,MATCH($F2140,リスト!$AK:$AK,0))),"")</f>
        <v>26</v>
      </c>
      <c r="R2140" s="32" t="str">
        <f>IFERROR(IF($K2140="","",INDEX(リスト!$AO:$AO,MATCH($K2140,リスト!$AN:$AN,0))),"")</f>
        <v>JPN</v>
      </c>
      <c r="S2140" s="32" t="str">
        <f>IF($B2140="","",RIGHT($G2140*1000+100+COUNTIF($G$2:$G2140,$G2140),9))</f>
        <v>041129103</v>
      </c>
    </row>
    <row r="2141" spans="1:19" ht="18" customHeight="1" x14ac:dyDescent="0.55000000000000004">
      <c r="A2141" t="s">
        <v>1079</v>
      </c>
      <c r="B2141">
        <v>2152</v>
      </c>
      <c r="C2141" t="s">
        <v>9262</v>
      </c>
      <c r="D2141" t="s">
        <v>9263</v>
      </c>
      <c r="E2141">
        <v>1</v>
      </c>
      <c r="F2141" t="s">
        <v>169</v>
      </c>
      <c r="G2141">
        <v>20050209</v>
      </c>
      <c r="H2141" t="s">
        <v>9264</v>
      </c>
      <c r="I2141" t="s">
        <v>1865</v>
      </c>
      <c r="J2141" t="s">
        <v>9265</v>
      </c>
      <c r="K2141" t="s">
        <v>72</v>
      </c>
      <c r="M2141" s="32">
        <f>IFERROR(IF($B2141="","",INDEX(所属情報!$E:$E,MATCH($A2141,所属情報!$A:$A,0))),"")</f>
        <v>492249</v>
      </c>
      <c r="N2141" s="175" t="str">
        <f t="shared" si="99"/>
        <v>加藤　一閃 (1)</v>
      </c>
      <c r="O2141" s="32" t="str">
        <f t="shared" si="100"/>
        <v>ｶﾄｳ ﾋﾄｾ</v>
      </c>
      <c r="P2141" s="175" t="str">
        <f t="shared" si="101"/>
        <v>KATO Hitose (05)</v>
      </c>
      <c r="Q2141" s="175" t="str">
        <f>IFERROR(IF($F2141="","",INDEX(リスト!$AL:$AL,MATCH($F2141,リスト!$AK:$AK,0))),"")</f>
        <v>26</v>
      </c>
      <c r="R2141" s="32" t="str">
        <f>IFERROR(IF($K2141="","",INDEX(リスト!$AO:$AO,MATCH($K2141,リスト!$AN:$AN,0))),"")</f>
        <v>JPN</v>
      </c>
      <c r="S2141" s="32" t="str">
        <f>IF($B2141="","",RIGHT($G2141*1000+100+COUNTIF($G$2:$G2141,$G2141),9))</f>
        <v>050209102</v>
      </c>
    </row>
    <row r="2142" spans="1:19" ht="18" customHeight="1" x14ac:dyDescent="0.55000000000000004">
      <c r="A2142" t="s">
        <v>1079</v>
      </c>
      <c r="B2142">
        <v>2153</v>
      </c>
      <c r="C2142" t="s">
        <v>9266</v>
      </c>
      <c r="D2142" t="s">
        <v>9267</v>
      </c>
      <c r="E2142">
        <v>1</v>
      </c>
      <c r="F2142" t="s">
        <v>8989</v>
      </c>
      <c r="G2142">
        <v>20041125</v>
      </c>
      <c r="H2142" t="s">
        <v>9268</v>
      </c>
      <c r="I2142" t="s">
        <v>9269</v>
      </c>
      <c r="J2142" t="s">
        <v>2050</v>
      </c>
      <c r="K2142" t="s">
        <v>72</v>
      </c>
      <c r="M2142" s="32">
        <f>IFERROR(IF($B2142="","",INDEX(所属情報!$E:$E,MATCH($A2142,所属情報!$A:$A,0))),"")</f>
        <v>492249</v>
      </c>
      <c r="N2142" s="175" t="str">
        <f t="shared" si="99"/>
        <v>木原　琉聖 (1)</v>
      </c>
      <c r="O2142" s="32" t="str">
        <f t="shared" si="100"/>
        <v>ｷﾊﾗ ﾘｭｳｾｲ</v>
      </c>
      <c r="P2142" s="175" t="str">
        <f t="shared" si="101"/>
        <v>KIHARA Ryusei (04)</v>
      </c>
      <c r="Q2142" s="175" t="str">
        <f>IFERROR(IF($F2142="","",INDEX(リスト!$AL:$AL,MATCH($F2142,リスト!$AK:$AK,0))),"")</f>
        <v>29</v>
      </c>
      <c r="R2142" s="32" t="str">
        <f>IFERROR(IF($K2142="","",INDEX(リスト!$AO:$AO,MATCH($K2142,リスト!$AN:$AN,0))),"")</f>
        <v>JPN</v>
      </c>
      <c r="S2142" s="32" t="str">
        <f>IF($B2142="","",RIGHT($G2142*1000+100+COUNTIF($G$2:$G2142,$G2142),9))</f>
        <v>041125101</v>
      </c>
    </row>
    <row r="2143" spans="1:19" ht="18" customHeight="1" x14ac:dyDescent="0.55000000000000004">
      <c r="A2143" t="s">
        <v>1079</v>
      </c>
      <c r="B2143">
        <v>2154</v>
      </c>
      <c r="C2143" t="s">
        <v>9270</v>
      </c>
      <c r="D2143" t="s">
        <v>9271</v>
      </c>
      <c r="E2143">
        <v>1</v>
      </c>
      <c r="F2143" t="s">
        <v>8989</v>
      </c>
      <c r="G2143">
        <v>20050315</v>
      </c>
      <c r="H2143" t="s">
        <v>9272</v>
      </c>
      <c r="I2143" t="s">
        <v>9273</v>
      </c>
      <c r="J2143" t="s">
        <v>1539</v>
      </c>
      <c r="K2143" t="s">
        <v>72</v>
      </c>
      <c r="M2143" s="32">
        <f>IFERROR(IF($B2143="","",INDEX(所属情報!$E:$E,MATCH($A2143,所属情報!$A:$A,0))),"")</f>
        <v>492249</v>
      </c>
      <c r="N2143" s="175" t="str">
        <f t="shared" si="99"/>
        <v>脇本　誠也 (1)</v>
      </c>
      <c r="O2143" s="32" t="str">
        <f t="shared" si="100"/>
        <v>ﾜｷﾓﾄ ｾｲﾔ</v>
      </c>
      <c r="P2143" s="175" t="str">
        <f t="shared" si="101"/>
        <v>WAKIMOTO Seiya (05)</v>
      </c>
      <c r="Q2143" s="175" t="str">
        <f>IFERROR(IF($F2143="","",INDEX(リスト!$AL:$AL,MATCH($F2143,リスト!$AK:$AK,0))),"")</f>
        <v>29</v>
      </c>
      <c r="R2143" s="32" t="str">
        <f>IFERROR(IF($K2143="","",INDEX(リスト!$AO:$AO,MATCH($K2143,リスト!$AN:$AN,0))),"")</f>
        <v>JPN</v>
      </c>
      <c r="S2143" s="32" t="str">
        <f>IF($B2143="","",RIGHT($G2143*1000+100+COUNTIF($G$2:$G2143,$G2143),9))</f>
        <v>050315102</v>
      </c>
    </row>
    <row r="2144" spans="1:19" ht="18" customHeight="1" x14ac:dyDescent="0.55000000000000004">
      <c r="A2144" t="s">
        <v>1079</v>
      </c>
      <c r="B2144">
        <v>2155</v>
      </c>
      <c r="C2144" t="s">
        <v>9274</v>
      </c>
      <c r="D2144" t="s">
        <v>9275</v>
      </c>
      <c r="E2144">
        <v>1</v>
      </c>
      <c r="F2144" t="s">
        <v>173</v>
      </c>
      <c r="G2144">
        <v>20040804</v>
      </c>
      <c r="H2144" t="s">
        <v>9276</v>
      </c>
      <c r="I2144" t="s">
        <v>3657</v>
      </c>
      <c r="J2144" t="s">
        <v>9277</v>
      </c>
      <c r="K2144" t="s">
        <v>72</v>
      </c>
      <c r="M2144" s="32">
        <f>IFERROR(IF($B2144="","",INDEX(所属情報!$E:$E,MATCH($A2144,所属情報!$A:$A,0))),"")</f>
        <v>492249</v>
      </c>
      <c r="N2144" s="175" t="str">
        <f t="shared" si="99"/>
        <v>植田　圭一 (1)</v>
      </c>
      <c r="O2144" s="32" t="str">
        <f t="shared" si="100"/>
        <v>ｳｴﾀﾞ ｹｲｲﾁ</v>
      </c>
      <c r="P2144" s="175" t="str">
        <f t="shared" si="101"/>
        <v>UEDA Keiichi (04)</v>
      </c>
      <c r="Q2144" s="175" t="str">
        <f>IFERROR(IF($F2144="","",INDEX(リスト!$AL:$AL,MATCH($F2144,リスト!$AK:$AK,0))),"")</f>
        <v>27</v>
      </c>
      <c r="R2144" s="32" t="str">
        <f>IFERROR(IF($K2144="","",INDEX(リスト!$AO:$AO,MATCH($K2144,リスト!$AN:$AN,0))),"")</f>
        <v>JPN</v>
      </c>
      <c r="S2144" s="32" t="str">
        <f>IF($B2144="","",RIGHT($G2144*1000+100+COUNTIF($G$2:$G2144,$G2144),9))</f>
        <v>040804101</v>
      </c>
    </row>
    <row r="2145" spans="1:19" ht="18" customHeight="1" x14ac:dyDescent="0.55000000000000004">
      <c r="A2145" t="s">
        <v>1079</v>
      </c>
      <c r="B2145">
        <v>2156</v>
      </c>
      <c r="C2145" t="s">
        <v>9278</v>
      </c>
      <c r="D2145" t="s">
        <v>9279</v>
      </c>
      <c r="E2145">
        <v>1</v>
      </c>
      <c r="F2145" t="s">
        <v>173</v>
      </c>
      <c r="G2145">
        <v>20040503</v>
      </c>
      <c r="H2145" t="s">
        <v>9280</v>
      </c>
      <c r="I2145" t="s">
        <v>1311</v>
      </c>
      <c r="J2145" t="s">
        <v>1661</v>
      </c>
      <c r="K2145" t="s">
        <v>72</v>
      </c>
      <c r="M2145" s="32">
        <f>IFERROR(IF($B2145="","",INDEX(所属情報!$E:$E,MATCH($A2145,所属情報!$A:$A,0))),"")</f>
        <v>492249</v>
      </c>
      <c r="N2145" s="175" t="str">
        <f t="shared" si="99"/>
        <v>竹内　快斗 (1)</v>
      </c>
      <c r="O2145" s="32" t="str">
        <f t="shared" si="100"/>
        <v>ﾀｹｳﾁ ｶｲﾄ</v>
      </c>
      <c r="P2145" s="175" t="str">
        <f t="shared" si="101"/>
        <v>TAKEUCHI Kaito (04)</v>
      </c>
      <c r="Q2145" s="175" t="str">
        <f>IFERROR(IF($F2145="","",INDEX(リスト!$AL:$AL,MATCH($F2145,リスト!$AK:$AK,0))),"")</f>
        <v>27</v>
      </c>
      <c r="R2145" s="32" t="str">
        <f>IFERROR(IF($K2145="","",INDEX(リスト!$AO:$AO,MATCH($K2145,リスト!$AN:$AN,0))),"")</f>
        <v>JPN</v>
      </c>
      <c r="S2145" s="32" t="str">
        <f>IF($B2145="","",RIGHT($G2145*1000+100+COUNTIF($G$2:$G2145,$G2145),9))</f>
        <v>040503101</v>
      </c>
    </row>
    <row r="2146" spans="1:19" ht="18" customHeight="1" x14ac:dyDescent="0.55000000000000004">
      <c r="A2146" t="s">
        <v>1079</v>
      </c>
      <c r="B2146">
        <v>2157</v>
      </c>
      <c r="C2146" t="s">
        <v>9281</v>
      </c>
      <c r="D2146" t="s">
        <v>9282</v>
      </c>
      <c r="E2146">
        <v>1</v>
      </c>
      <c r="F2146" t="s">
        <v>8997</v>
      </c>
      <c r="G2146">
        <v>20040505</v>
      </c>
      <c r="H2146" t="s">
        <v>9283</v>
      </c>
      <c r="I2146" t="s">
        <v>2433</v>
      </c>
      <c r="J2146" t="s">
        <v>4322</v>
      </c>
      <c r="K2146" t="s">
        <v>72</v>
      </c>
      <c r="M2146" s="32">
        <f>IFERROR(IF($B2146="","",INDEX(所属情報!$E:$E,MATCH($A2146,所属情報!$A:$A,0))),"")</f>
        <v>492249</v>
      </c>
      <c r="N2146" s="175" t="str">
        <f t="shared" si="99"/>
        <v>渡邊　朝陽 (1)</v>
      </c>
      <c r="O2146" s="32" t="str">
        <f t="shared" si="100"/>
        <v>ﾜﾀﾅﾍﾞ ｱｻﾋ</v>
      </c>
      <c r="P2146" s="175" t="str">
        <f t="shared" si="101"/>
        <v>WATANABE Asahi (04)</v>
      </c>
      <c r="Q2146" s="175" t="str">
        <f>IFERROR(IF($F2146="","",INDEX(リスト!$AL:$AL,MATCH($F2146,リスト!$AK:$AK,0))),"")</f>
        <v>27</v>
      </c>
      <c r="R2146" s="32" t="str">
        <f>IFERROR(IF($K2146="","",INDEX(リスト!$AO:$AO,MATCH($K2146,リスト!$AN:$AN,0))),"")</f>
        <v>JPN</v>
      </c>
      <c r="S2146" s="32" t="str">
        <f>IF($B2146="","",RIGHT($G2146*1000+100+COUNTIF($G$2:$G2146,$G2146),9))</f>
        <v>040505101</v>
      </c>
    </row>
    <row r="2147" spans="1:19" ht="18" customHeight="1" x14ac:dyDescent="0.55000000000000004">
      <c r="A2147" t="s">
        <v>1079</v>
      </c>
      <c r="B2147">
        <v>2158</v>
      </c>
      <c r="C2147" t="s">
        <v>9284</v>
      </c>
      <c r="D2147" t="s">
        <v>9285</v>
      </c>
      <c r="E2147">
        <v>1</v>
      </c>
      <c r="F2147" t="s">
        <v>177</v>
      </c>
      <c r="G2147">
        <v>20040921</v>
      </c>
      <c r="H2147" t="s">
        <v>9286</v>
      </c>
      <c r="I2147" t="s">
        <v>1713</v>
      </c>
      <c r="J2147" t="s">
        <v>9287</v>
      </c>
      <c r="K2147" t="s">
        <v>72</v>
      </c>
      <c r="M2147" s="32">
        <f>IFERROR(IF($B2147="","",INDEX(所属情報!$E:$E,MATCH($A2147,所属情報!$A:$A,0))),"")</f>
        <v>492249</v>
      </c>
      <c r="N2147" s="175" t="str">
        <f t="shared" si="99"/>
        <v>中西　火々良 (1)</v>
      </c>
      <c r="O2147" s="32" t="str">
        <f t="shared" si="100"/>
        <v>ﾅｶﾆｼ ﾎﾑﾗ</v>
      </c>
      <c r="P2147" s="175" t="str">
        <f t="shared" si="101"/>
        <v>NAKANISHI Homura (04)</v>
      </c>
      <c r="Q2147" s="175" t="str">
        <f>IFERROR(IF($F2147="","",INDEX(リスト!$AL:$AL,MATCH($F2147,リスト!$AK:$AK,0))),"")</f>
        <v>28</v>
      </c>
      <c r="R2147" s="32" t="str">
        <f>IFERROR(IF($K2147="","",INDEX(リスト!$AO:$AO,MATCH($K2147,リスト!$AN:$AN,0))),"")</f>
        <v>JPN</v>
      </c>
      <c r="S2147" s="32" t="str">
        <f>IF($B2147="","",RIGHT($G2147*1000+100+COUNTIF($G$2:$G2147,$G2147),9))</f>
        <v>040921102</v>
      </c>
    </row>
    <row r="2148" spans="1:19" ht="18" customHeight="1" x14ac:dyDescent="0.55000000000000004">
      <c r="A2148" t="s">
        <v>1079</v>
      </c>
      <c r="B2148">
        <v>2159</v>
      </c>
      <c r="C2148" t="s">
        <v>9288</v>
      </c>
      <c r="D2148" t="s">
        <v>9289</v>
      </c>
      <c r="E2148">
        <v>1</v>
      </c>
      <c r="F2148" t="s">
        <v>213</v>
      </c>
      <c r="G2148">
        <v>20050122</v>
      </c>
      <c r="H2148" t="s">
        <v>9290</v>
      </c>
      <c r="I2148" t="s">
        <v>4004</v>
      </c>
      <c r="J2148" t="s">
        <v>6061</v>
      </c>
      <c r="K2148" t="s">
        <v>72</v>
      </c>
      <c r="M2148" s="32">
        <f>IFERROR(IF($B2148="","",INDEX(所属情報!$E:$E,MATCH($A2148,所属情報!$A:$A,0))),"")</f>
        <v>492249</v>
      </c>
      <c r="N2148" s="175" t="str">
        <f t="shared" si="99"/>
        <v>松山　翔星 (1)</v>
      </c>
      <c r="O2148" s="32" t="str">
        <f t="shared" si="100"/>
        <v>ﾏﾂﾔﾏ ｼｮｳｾｲ</v>
      </c>
      <c r="P2148" s="175" t="str">
        <f t="shared" si="101"/>
        <v>MATSUYAMA Shosei (05)</v>
      </c>
      <c r="Q2148" s="175" t="str">
        <f>IFERROR(IF($F2148="","",INDEX(リスト!$AL:$AL,MATCH($F2148,リスト!$AK:$AK,0))),"")</f>
        <v>37</v>
      </c>
      <c r="R2148" s="32" t="str">
        <f>IFERROR(IF($K2148="","",INDEX(リスト!$AO:$AO,MATCH($K2148,リスト!$AN:$AN,0))),"")</f>
        <v>JPN</v>
      </c>
      <c r="S2148" s="32" t="str">
        <f>IF($B2148="","",RIGHT($G2148*1000+100+COUNTIF($G$2:$G2148,$G2148),9))</f>
        <v>050122102</v>
      </c>
    </row>
    <row r="2149" spans="1:19" ht="18" customHeight="1" x14ac:dyDescent="0.55000000000000004">
      <c r="A2149" t="s">
        <v>1079</v>
      </c>
      <c r="B2149">
        <v>2160</v>
      </c>
      <c r="C2149" t="s">
        <v>9291</v>
      </c>
      <c r="D2149" t="s">
        <v>9292</v>
      </c>
      <c r="E2149">
        <v>1</v>
      </c>
      <c r="F2149" t="s">
        <v>177</v>
      </c>
      <c r="G2149">
        <v>20050105</v>
      </c>
      <c r="H2149" t="s">
        <v>9293</v>
      </c>
      <c r="I2149" t="s">
        <v>3657</v>
      </c>
      <c r="J2149" t="s">
        <v>6102</v>
      </c>
      <c r="K2149" t="s">
        <v>72</v>
      </c>
      <c r="M2149" s="32">
        <f>IFERROR(IF($B2149="","",INDEX(所属情報!$E:$E,MATCH($A2149,所属情報!$A:$A,0))),"")</f>
        <v>492249</v>
      </c>
      <c r="N2149" s="175" t="str">
        <f t="shared" si="99"/>
        <v>上田　隼也 (1)</v>
      </c>
      <c r="O2149" s="32" t="str">
        <f t="shared" si="100"/>
        <v>ｳｴﾀﾞ ｼｭﾝﾔ</v>
      </c>
      <c r="P2149" s="175" t="str">
        <f t="shared" si="101"/>
        <v>UEDA Shunya (05)</v>
      </c>
      <c r="Q2149" s="175" t="str">
        <f>IFERROR(IF($F2149="","",INDEX(リスト!$AL:$AL,MATCH($F2149,リスト!$AK:$AK,0))),"")</f>
        <v>28</v>
      </c>
      <c r="R2149" s="32" t="str">
        <f>IFERROR(IF($K2149="","",INDEX(リスト!$AO:$AO,MATCH($K2149,リスト!$AN:$AN,0))),"")</f>
        <v>JPN</v>
      </c>
      <c r="S2149" s="32" t="str">
        <f>IF($B2149="","",RIGHT($G2149*1000+100+COUNTIF($G$2:$G2149,$G2149),9))</f>
        <v>050105101</v>
      </c>
    </row>
    <row r="2150" spans="1:19" ht="18" customHeight="1" x14ac:dyDescent="0.55000000000000004">
      <c r="A2150" t="s">
        <v>1079</v>
      </c>
      <c r="B2150">
        <v>2161</v>
      </c>
      <c r="C2150" t="s">
        <v>9294</v>
      </c>
      <c r="D2150" t="s">
        <v>9295</v>
      </c>
      <c r="E2150">
        <v>1</v>
      </c>
      <c r="F2150" t="s">
        <v>8997</v>
      </c>
      <c r="G2150">
        <v>20040415</v>
      </c>
      <c r="H2150" t="s">
        <v>9296</v>
      </c>
      <c r="I2150" t="s">
        <v>9297</v>
      </c>
      <c r="J2150" t="s">
        <v>1443</v>
      </c>
      <c r="K2150" t="s">
        <v>72</v>
      </c>
      <c r="M2150" s="32">
        <f>IFERROR(IF($B2150="","",INDEX(所属情報!$E:$E,MATCH($A2150,所属情報!$A:$A,0))),"")</f>
        <v>492249</v>
      </c>
      <c r="N2150" s="175" t="str">
        <f t="shared" si="99"/>
        <v>三澤　陽斗 (1)</v>
      </c>
      <c r="O2150" s="32" t="str">
        <f t="shared" si="100"/>
        <v>ﾐｻﾜ ﾊﾙﾄ</v>
      </c>
      <c r="P2150" s="175" t="str">
        <f t="shared" si="101"/>
        <v>MISAWA Haruto (04)</v>
      </c>
      <c r="Q2150" s="175" t="str">
        <f>IFERROR(IF($F2150="","",INDEX(リスト!$AL:$AL,MATCH($F2150,リスト!$AK:$AK,0))),"")</f>
        <v>27</v>
      </c>
      <c r="R2150" s="32" t="str">
        <f>IFERROR(IF($K2150="","",INDEX(リスト!$AO:$AO,MATCH($K2150,リスト!$AN:$AN,0))),"")</f>
        <v>JPN</v>
      </c>
      <c r="S2150" s="32" t="str">
        <f>IF($B2150="","",RIGHT($G2150*1000+100+COUNTIF($G$2:$G2150,$G2150),9))</f>
        <v>040415101</v>
      </c>
    </row>
    <row r="2151" spans="1:19" ht="18" customHeight="1" x14ac:dyDescent="0.55000000000000004">
      <c r="A2151" t="s">
        <v>1079</v>
      </c>
      <c r="B2151">
        <v>2162</v>
      </c>
      <c r="C2151" t="s">
        <v>9298</v>
      </c>
      <c r="D2151" t="s">
        <v>9299</v>
      </c>
      <c r="E2151">
        <v>1</v>
      </c>
      <c r="F2151" t="s">
        <v>8989</v>
      </c>
      <c r="G2151">
        <v>20050208</v>
      </c>
      <c r="H2151" t="s">
        <v>9300</v>
      </c>
      <c r="I2151" t="s">
        <v>2332</v>
      </c>
      <c r="J2151" t="s">
        <v>1687</v>
      </c>
      <c r="K2151" t="s">
        <v>72</v>
      </c>
      <c r="M2151" s="32">
        <f>IFERROR(IF($B2151="","",INDEX(所属情報!$E:$E,MATCH($A2151,所属情報!$A:$A,0))),"")</f>
        <v>492249</v>
      </c>
      <c r="N2151" s="175" t="str">
        <f t="shared" si="99"/>
        <v>吉本　将希 (1)</v>
      </c>
      <c r="O2151" s="32" t="str">
        <f t="shared" si="100"/>
        <v>ﾖｼﾓﾄ ｼｮｳｷ</v>
      </c>
      <c r="P2151" s="175" t="str">
        <f t="shared" si="101"/>
        <v>YOSHIMOTO Shoki (05)</v>
      </c>
      <c r="Q2151" s="175" t="str">
        <f>IFERROR(IF($F2151="","",INDEX(リスト!$AL:$AL,MATCH($F2151,リスト!$AK:$AK,0))),"")</f>
        <v>29</v>
      </c>
      <c r="R2151" s="32" t="str">
        <f>IFERROR(IF($K2151="","",INDEX(リスト!$AO:$AO,MATCH($K2151,リスト!$AN:$AN,0))),"")</f>
        <v>JPN</v>
      </c>
      <c r="S2151" s="32" t="str">
        <f>IF($B2151="","",RIGHT($G2151*1000+100+COUNTIF($G$2:$G2151,$G2151),9))</f>
        <v>050208103</v>
      </c>
    </row>
    <row r="2152" spans="1:19" ht="18" customHeight="1" x14ac:dyDescent="0.55000000000000004">
      <c r="A2152" t="s">
        <v>959</v>
      </c>
      <c r="B2152">
        <v>2163</v>
      </c>
      <c r="C2152" t="s">
        <v>9301</v>
      </c>
      <c r="D2152" t="s">
        <v>9302</v>
      </c>
      <c r="E2152">
        <v>1</v>
      </c>
      <c r="F2152" t="s">
        <v>177</v>
      </c>
      <c r="G2152">
        <v>20020428</v>
      </c>
      <c r="H2152" t="s">
        <v>9303</v>
      </c>
      <c r="I2152" t="s">
        <v>4636</v>
      </c>
      <c r="J2152" t="s">
        <v>4403</v>
      </c>
      <c r="K2152" t="s">
        <v>72</v>
      </c>
      <c r="M2152" s="32">
        <f>IFERROR(IF($B2152="","",INDEX(所属情報!$E:$E,MATCH($A2152,所属情報!$A:$A,0))),"")</f>
        <v>492195</v>
      </c>
      <c r="N2152" s="175" t="str">
        <f t="shared" si="99"/>
        <v>河﨑　健 (1)</v>
      </c>
      <c r="O2152" s="32" t="str">
        <f t="shared" si="100"/>
        <v>ｶﾜｻｷ ｹﾝ</v>
      </c>
      <c r="P2152" s="175" t="str">
        <f t="shared" si="101"/>
        <v>KAWASAKI Ken (02)</v>
      </c>
      <c r="Q2152" s="175" t="str">
        <f>IFERROR(IF($F2152="","",INDEX(リスト!$AL:$AL,MATCH($F2152,リスト!$AK:$AK,0))),"")</f>
        <v>28</v>
      </c>
      <c r="R2152" s="32" t="str">
        <f>IFERROR(IF($K2152="","",INDEX(リスト!$AO:$AO,MATCH($K2152,リスト!$AN:$AN,0))),"")</f>
        <v>JPN</v>
      </c>
      <c r="S2152" s="32" t="str">
        <f>IF($B2152="","",RIGHT($G2152*1000+100+COUNTIF($G$2:$G2152,$G2152),9))</f>
        <v>020428103</v>
      </c>
    </row>
    <row r="2153" spans="1:19" ht="18" customHeight="1" x14ac:dyDescent="0.55000000000000004">
      <c r="A2153" t="s">
        <v>959</v>
      </c>
      <c r="B2153">
        <v>2164</v>
      </c>
      <c r="C2153" t="s">
        <v>9304</v>
      </c>
      <c r="D2153" t="s">
        <v>9305</v>
      </c>
      <c r="E2153">
        <v>1</v>
      </c>
      <c r="F2153" t="s">
        <v>9306</v>
      </c>
      <c r="G2153">
        <v>20040519</v>
      </c>
      <c r="H2153" t="s">
        <v>9307</v>
      </c>
      <c r="I2153" t="s">
        <v>1695</v>
      </c>
      <c r="J2153" t="s">
        <v>1317</v>
      </c>
      <c r="K2153" t="s">
        <v>72</v>
      </c>
      <c r="M2153" s="32">
        <f>IFERROR(IF($B2153="","",INDEX(所属情報!$E:$E,MATCH($A2153,所属情報!$A:$A,0))),"")</f>
        <v>492195</v>
      </c>
      <c r="N2153" s="175" t="str">
        <f t="shared" si="99"/>
        <v>森下　涼介 (1)</v>
      </c>
      <c r="O2153" s="32" t="str">
        <f t="shared" si="100"/>
        <v>ﾓﾘｼﾀ ﾘｮｳｽｹ</v>
      </c>
      <c r="P2153" s="175" t="str">
        <f t="shared" si="101"/>
        <v>MORISHITA Ryosuke (04)</v>
      </c>
      <c r="Q2153" s="175" t="str">
        <f>IFERROR(IF($F2153="","",INDEX(リスト!$AL:$AL,MATCH($F2153,リスト!$AK:$AK,0))),"")</f>
        <v>41</v>
      </c>
      <c r="R2153" s="32" t="str">
        <f>IFERROR(IF($K2153="","",INDEX(リスト!$AO:$AO,MATCH($K2153,リスト!$AN:$AN,0))),"")</f>
        <v>JPN</v>
      </c>
      <c r="S2153" s="32" t="str">
        <f>IF($B2153="","",RIGHT($G2153*1000+100+COUNTIF($G$2:$G2153,$G2153),9))</f>
        <v>040519105</v>
      </c>
    </row>
    <row r="2154" spans="1:19" ht="18" customHeight="1" x14ac:dyDescent="0.55000000000000004">
      <c r="A2154" t="s">
        <v>959</v>
      </c>
      <c r="B2154">
        <v>2165</v>
      </c>
      <c r="C2154" t="s">
        <v>9308</v>
      </c>
      <c r="D2154" t="s">
        <v>9309</v>
      </c>
      <c r="E2154">
        <v>1</v>
      </c>
      <c r="F2154" t="s">
        <v>169</v>
      </c>
      <c r="G2154">
        <v>20041113</v>
      </c>
      <c r="H2154" t="s">
        <v>9310</v>
      </c>
      <c r="I2154" t="s">
        <v>3068</v>
      </c>
      <c r="J2154" t="s">
        <v>2050</v>
      </c>
      <c r="K2154" t="s">
        <v>72</v>
      </c>
      <c r="M2154" s="32">
        <f>IFERROR(IF($B2154="","",INDEX(所属情報!$E:$E,MATCH($A2154,所属情報!$A:$A,0))),"")</f>
        <v>492195</v>
      </c>
      <c r="N2154" s="175" t="str">
        <f t="shared" si="99"/>
        <v>髙木　隆誠 (1)</v>
      </c>
      <c r="O2154" s="32" t="str">
        <f t="shared" si="100"/>
        <v>ﾀｶｷﾞ ﾘｭｳｾｲ</v>
      </c>
      <c r="P2154" s="175" t="str">
        <f t="shared" si="101"/>
        <v>TAKAGI Ryusei (04)</v>
      </c>
      <c r="Q2154" s="175" t="str">
        <f>IFERROR(IF($F2154="","",INDEX(リスト!$AL:$AL,MATCH($F2154,リスト!$AK:$AK,0))),"")</f>
        <v>26</v>
      </c>
      <c r="R2154" s="32" t="str">
        <f>IFERROR(IF($K2154="","",INDEX(リスト!$AO:$AO,MATCH($K2154,リスト!$AN:$AN,0))),"")</f>
        <v>JPN</v>
      </c>
      <c r="S2154" s="32" t="str">
        <f>IF($B2154="","",RIGHT($G2154*1000+100+COUNTIF($G$2:$G2154,$G2154),9))</f>
        <v>041113101</v>
      </c>
    </row>
    <row r="2155" spans="1:19" ht="18" customHeight="1" x14ac:dyDescent="0.55000000000000004">
      <c r="A2155" t="s">
        <v>975</v>
      </c>
      <c r="B2155">
        <v>2166</v>
      </c>
      <c r="C2155" t="s">
        <v>9311</v>
      </c>
      <c r="D2155" t="s">
        <v>9312</v>
      </c>
      <c r="E2155">
        <v>1</v>
      </c>
      <c r="F2155" t="s">
        <v>169</v>
      </c>
      <c r="G2155">
        <v>20050310</v>
      </c>
      <c r="H2155" t="s">
        <v>9313</v>
      </c>
      <c r="I2155" t="s">
        <v>9314</v>
      </c>
      <c r="J2155" t="s">
        <v>1508</v>
      </c>
      <c r="K2155" t="s">
        <v>72</v>
      </c>
      <c r="M2155" s="32">
        <f>IFERROR(IF($B2155="","",INDEX(所属情報!$E:$E,MATCH($A2155,所属情報!$A:$A,0))),"")</f>
        <v>492201</v>
      </c>
      <c r="N2155" s="175" t="str">
        <f t="shared" si="99"/>
        <v>福山　築 (1)</v>
      </c>
      <c r="O2155" s="32" t="str">
        <f t="shared" si="100"/>
        <v>ﾌｸﾔﾏ ｷｽﾞｸ</v>
      </c>
      <c r="P2155" s="175" t="str">
        <f t="shared" si="101"/>
        <v>FUKUYAMA Kizuku (05)</v>
      </c>
      <c r="Q2155" s="175" t="str">
        <f>IFERROR(IF($F2155="","",INDEX(リスト!$AL:$AL,MATCH($F2155,リスト!$AK:$AK,0))),"")</f>
        <v>26</v>
      </c>
      <c r="R2155" s="32" t="str">
        <f>IFERROR(IF($K2155="","",INDEX(リスト!$AO:$AO,MATCH($K2155,リスト!$AN:$AN,0))),"")</f>
        <v>JPN</v>
      </c>
      <c r="S2155" s="32" t="str">
        <f>IF($B2155="","",RIGHT($G2155*1000+100+COUNTIF($G$2:$G2155,$G2155),9))</f>
        <v>050310101</v>
      </c>
    </row>
    <row r="2156" spans="1:19" ht="18" customHeight="1" x14ac:dyDescent="0.55000000000000004">
      <c r="A2156" t="s">
        <v>975</v>
      </c>
      <c r="B2156">
        <v>2167</v>
      </c>
      <c r="C2156" t="s">
        <v>9315</v>
      </c>
      <c r="D2156" t="s">
        <v>9316</v>
      </c>
      <c r="E2156">
        <v>1</v>
      </c>
      <c r="F2156" t="s">
        <v>169</v>
      </c>
      <c r="G2156">
        <v>20041221</v>
      </c>
      <c r="H2156" t="s">
        <v>9317</v>
      </c>
      <c r="I2156" t="s">
        <v>7199</v>
      </c>
      <c r="J2156" t="s">
        <v>9318</v>
      </c>
      <c r="K2156" t="s">
        <v>72</v>
      </c>
      <c r="M2156" s="32">
        <f>IFERROR(IF($B2156="","",INDEX(所属情報!$E:$E,MATCH($A2156,所属情報!$A:$A,0))),"")</f>
        <v>492201</v>
      </c>
      <c r="N2156" s="175" t="str">
        <f t="shared" si="99"/>
        <v>福田　旺城 (1)</v>
      </c>
      <c r="O2156" s="32" t="str">
        <f t="shared" si="100"/>
        <v>ﾌｸﾀﾞ ｵｷ</v>
      </c>
      <c r="P2156" s="175" t="str">
        <f t="shared" si="101"/>
        <v>FUKUDA Oki (04)</v>
      </c>
      <c r="Q2156" s="175" t="str">
        <f>IFERROR(IF($F2156="","",INDEX(リスト!$AL:$AL,MATCH($F2156,リスト!$AK:$AK,0))),"")</f>
        <v>26</v>
      </c>
      <c r="R2156" s="32" t="str">
        <f>IFERROR(IF($K2156="","",INDEX(リスト!$AO:$AO,MATCH($K2156,リスト!$AN:$AN,0))),"")</f>
        <v>JPN</v>
      </c>
      <c r="S2156" s="32" t="str">
        <f>IF($B2156="","",RIGHT($G2156*1000+100+COUNTIF($G$2:$G2156,$G2156),9))</f>
        <v>041221101</v>
      </c>
    </row>
    <row r="2157" spans="1:19" ht="18" customHeight="1" x14ac:dyDescent="0.55000000000000004">
      <c r="A2157" t="s">
        <v>975</v>
      </c>
      <c r="B2157">
        <v>2168</v>
      </c>
      <c r="C2157" t="s">
        <v>9319</v>
      </c>
      <c r="D2157" t="s">
        <v>9320</v>
      </c>
      <c r="E2157">
        <v>1</v>
      </c>
      <c r="F2157" t="s">
        <v>9321</v>
      </c>
      <c r="G2157">
        <v>20040521</v>
      </c>
      <c r="H2157" t="s">
        <v>9322</v>
      </c>
      <c r="I2157" t="s">
        <v>9323</v>
      </c>
      <c r="J2157" t="s">
        <v>1223</v>
      </c>
      <c r="K2157" t="s">
        <v>72</v>
      </c>
      <c r="M2157" s="32">
        <f>IFERROR(IF($B2157="","",INDEX(所属情報!$E:$E,MATCH($A2157,所属情報!$A:$A,0))),"")</f>
        <v>492201</v>
      </c>
      <c r="N2157" s="175" t="str">
        <f t="shared" si="99"/>
        <v>松波　佑樹 (1)</v>
      </c>
      <c r="O2157" s="32" t="str">
        <f t="shared" si="100"/>
        <v>ﾏﾂﾅﾐ ﾕｳｷ</v>
      </c>
      <c r="P2157" s="175" t="str">
        <f t="shared" si="101"/>
        <v>MATSUNAMI Yuki (04)</v>
      </c>
      <c r="Q2157" s="175" t="str">
        <f>IFERROR(IF($F2157="","",INDEX(リスト!$AL:$AL,MATCH($F2157,リスト!$AK:$AK,0))),"")</f>
        <v>12</v>
      </c>
      <c r="R2157" s="32" t="str">
        <f>IFERROR(IF($K2157="","",INDEX(リスト!$AO:$AO,MATCH($K2157,リスト!$AN:$AN,0))),"")</f>
        <v>JPN</v>
      </c>
      <c r="S2157" s="32" t="str">
        <f>IF($B2157="","",RIGHT($G2157*1000+100+COUNTIF($G$2:$G2157,$G2157),9))</f>
        <v>040521102</v>
      </c>
    </row>
    <row r="2158" spans="1:19" ht="18" customHeight="1" x14ac:dyDescent="0.55000000000000004">
      <c r="A2158" t="s">
        <v>975</v>
      </c>
      <c r="B2158">
        <v>2169</v>
      </c>
      <c r="C2158" t="s">
        <v>9324</v>
      </c>
      <c r="D2158" t="s">
        <v>9325</v>
      </c>
      <c r="E2158">
        <v>1</v>
      </c>
      <c r="F2158" t="s">
        <v>177</v>
      </c>
      <c r="G2158">
        <v>20050117</v>
      </c>
      <c r="H2158" t="s">
        <v>9326</v>
      </c>
      <c r="I2158" t="s">
        <v>2042</v>
      </c>
      <c r="J2158" t="s">
        <v>7001</v>
      </c>
      <c r="K2158" t="s">
        <v>72</v>
      </c>
      <c r="M2158" s="32">
        <f>IFERROR(IF($B2158="","",INDEX(所属情報!$E:$E,MATCH($A2158,所属情報!$A:$A,0))),"")</f>
        <v>492201</v>
      </c>
      <c r="N2158" s="175" t="str">
        <f t="shared" si="99"/>
        <v>橋本　隼貴 (1)</v>
      </c>
      <c r="O2158" s="32" t="str">
        <f t="shared" si="100"/>
        <v>ﾊｼﾓﾄ ｼﾞｭﾝｷ</v>
      </c>
      <c r="P2158" s="175" t="str">
        <f t="shared" si="101"/>
        <v>HASHIMOTO Junki (05)</v>
      </c>
      <c r="Q2158" s="175" t="str">
        <f>IFERROR(IF($F2158="","",INDEX(リスト!$AL:$AL,MATCH($F2158,リスト!$AK:$AK,0))),"")</f>
        <v>28</v>
      </c>
      <c r="R2158" s="32" t="str">
        <f>IFERROR(IF($K2158="","",INDEX(リスト!$AO:$AO,MATCH($K2158,リスト!$AN:$AN,0))),"")</f>
        <v>JPN</v>
      </c>
      <c r="S2158" s="32" t="str">
        <f>IF($B2158="","",RIGHT($G2158*1000+100+COUNTIF($G$2:$G2158,$G2158),9))</f>
        <v>050117102</v>
      </c>
    </row>
    <row r="2159" spans="1:19" ht="18" customHeight="1" x14ac:dyDescent="0.55000000000000004">
      <c r="A2159" t="s">
        <v>975</v>
      </c>
      <c r="B2159">
        <v>2170</v>
      </c>
      <c r="C2159" t="s">
        <v>9327</v>
      </c>
      <c r="D2159" t="s">
        <v>9328</v>
      </c>
      <c r="E2159">
        <v>1</v>
      </c>
      <c r="F2159" t="s">
        <v>165</v>
      </c>
      <c r="G2159">
        <v>20040622</v>
      </c>
      <c r="H2159" t="s">
        <v>9329</v>
      </c>
      <c r="I2159" t="s">
        <v>1589</v>
      </c>
      <c r="J2159" t="s">
        <v>1183</v>
      </c>
      <c r="K2159" t="s">
        <v>72</v>
      </c>
      <c r="M2159" s="32">
        <f>IFERROR(IF($B2159="","",INDEX(所属情報!$E:$E,MATCH($A2159,所属情報!$A:$A,0))),"")</f>
        <v>492201</v>
      </c>
      <c r="N2159" s="175" t="str">
        <f t="shared" si="99"/>
        <v>藤原　柊平 (1)</v>
      </c>
      <c r="O2159" s="32" t="str">
        <f t="shared" si="100"/>
        <v>ﾌｼﾞﾜﾗ ｼｭｳﾍｲ</v>
      </c>
      <c r="P2159" s="175" t="str">
        <f t="shared" si="101"/>
        <v>FUJIWARA Shuhei (04)</v>
      </c>
      <c r="Q2159" s="175" t="str">
        <f>IFERROR(IF($F2159="","",INDEX(リスト!$AL:$AL,MATCH($F2159,リスト!$AK:$AK,0))),"")</f>
        <v>25</v>
      </c>
      <c r="R2159" s="32" t="str">
        <f>IFERROR(IF($K2159="","",INDEX(リスト!$AO:$AO,MATCH($K2159,リスト!$AN:$AN,0))),"")</f>
        <v>JPN</v>
      </c>
      <c r="S2159" s="32" t="str">
        <f>IF($B2159="","",RIGHT($G2159*1000+100+COUNTIF($G$2:$G2159,$G2159),9))</f>
        <v>040622104</v>
      </c>
    </row>
    <row r="2160" spans="1:19" ht="18" customHeight="1" x14ac:dyDescent="0.55000000000000004">
      <c r="A2160" t="s">
        <v>975</v>
      </c>
      <c r="B2160">
        <v>2171</v>
      </c>
      <c r="C2160" t="s">
        <v>9330</v>
      </c>
      <c r="D2160" t="s">
        <v>9331</v>
      </c>
      <c r="E2160">
        <v>1</v>
      </c>
      <c r="F2160" t="s">
        <v>177</v>
      </c>
      <c r="G2160">
        <v>20040419</v>
      </c>
      <c r="H2160" t="s">
        <v>9332</v>
      </c>
      <c r="I2160" t="s">
        <v>9333</v>
      </c>
      <c r="J2160" t="s">
        <v>1853</v>
      </c>
      <c r="K2160" t="s">
        <v>72</v>
      </c>
      <c r="M2160" s="32">
        <f>IFERROR(IF($B2160="","",INDEX(所属情報!$E:$E,MATCH($A2160,所属情報!$A:$A,0))),"")</f>
        <v>492201</v>
      </c>
      <c r="N2160" s="175" t="str">
        <f t="shared" si="99"/>
        <v>脇田　幸輝 (1)</v>
      </c>
      <c r="O2160" s="32" t="str">
        <f t="shared" si="100"/>
        <v>ﾜｷﾀ ｺｳｷ</v>
      </c>
      <c r="P2160" s="175" t="str">
        <f t="shared" si="101"/>
        <v>WAKITA Koki (04)</v>
      </c>
      <c r="Q2160" s="175" t="str">
        <f>IFERROR(IF($F2160="","",INDEX(リスト!$AL:$AL,MATCH($F2160,リスト!$AK:$AK,0))),"")</f>
        <v>28</v>
      </c>
      <c r="R2160" s="32" t="str">
        <f>IFERROR(IF($K2160="","",INDEX(リスト!$AO:$AO,MATCH($K2160,リスト!$AN:$AN,0))),"")</f>
        <v>JPN</v>
      </c>
      <c r="S2160" s="32" t="str">
        <f>IF($B2160="","",RIGHT($G2160*1000+100+COUNTIF($G$2:$G2160,$G2160),9))</f>
        <v>040419101</v>
      </c>
    </row>
    <row r="2161" spans="1:19" ht="18" customHeight="1" x14ac:dyDescent="0.55000000000000004">
      <c r="A2161" t="s">
        <v>975</v>
      </c>
      <c r="B2161">
        <v>2172</v>
      </c>
      <c r="C2161" t="s">
        <v>9334</v>
      </c>
      <c r="D2161" t="s">
        <v>9335</v>
      </c>
      <c r="E2161">
        <v>1</v>
      </c>
      <c r="F2161" t="s">
        <v>165</v>
      </c>
      <c r="G2161">
        <v>20040727</v>
      </c>
      <c r="H2161" t="s">
        <v>9336</v>
      </c>
      <c r="I2161" t="s">
        <v>2164</v>
      </c>
      <c r="J2161" t="s">
        <v>9337</v>
      </c>
      <c r="K2161" t="s">
        <v>72</v>
      </c>
      <c r="M2161" s="32">
        <f>IFERROR(IF($B2161="","",INDEX(所属情報!$E:$E,MATCH($A2161,所属情報!$A:$A,0))),"")</f>
        <v>492201</v>
      </c>
      <c r="N2161" s="175" t="str">
        <f t="shared" si="99"/>
        <v>藤居　真史 (1)</v>
      </c>
      <c r="O2161" s="32" t="str">
        <f t="shared" si="100"/>
        <v>ﾌｼﾞｲ ﾏｻﾌﾐ</v>
      </c>
      <c r="P2161" s="175" t="str">
        <f t="shared" si="101"/>
        <v>FUJII Masafumi (04)</v>
      </c>
      <c r="Q2161" s="175" t="str">
        <f>IFERROR(IF($F2161="","",INDEX(リスト!$AL:$AL,MATCH($F2161,リスト!$AK:$AK,0))),"")</f>
        <v>25</v>
      </c>
      <c r="R2161" s="32" t="str">
        <f>IFERROR(IF($K2161="","",INDEX(リスト!$AO:$AO,MATCH($K2161,リスト!$AN:$AN,0))),"")</f>
        <v>JPN</v>
      </c>
      <c r="S2161" s="32" t="str">
        <f>IF($B2161="","",RIGHT($G2161*1000+100+COUNTIF($G$2:$G2161,$G2161),9))</f>
        <v>040727101</v>
      </c>
    </row>
    <row r="2162" spans="1:19" ht="18" customHeight="1" x14ac:dyDescent="0.55000000000000004">
      <c r="A2162" t="s">
        <v>975</v>
      </c>
      <c r="B2162">
        <v>2173</v>
      </c>
      <c r="C2162" t="s">
        <v>9338</v>
      </c>
      <c r="D2162" t="s">
        <v>9339</v>
      </c>
      <c r="E2162">
        <v>1</v>
      </c>
      <c r="F2162" t="s">
        <v>169</v>
      </c>
      <c r="G2162">
        <v>20041117</v>
      </c>
      <c r="H2162" t="s">
        <v>9340</v>
      </c>
      <c r="I2162" t="s">
        <v>6602</v>
      </c>
      <c r="J2162" t="s">
        <v>3986</v>
      </c>
      <c r="K2162" t="s">
        <v>72</v>
      </c>
      <c r="M2162" s="32">
        <f>IFERROR(IF($B2162="","",INDEX(所属情報!$E:$E,MATCH($A2162,所属情報!$A:$A,0))),"")</f>
        <v>492201</v>
      </c>
      <c r="N2162" s="175" t="str">
        <f t="shared" si="99"/>
        <v>弘瀬　蒼真 (1)</v>
      </c>
      <c r="O2162" s="32" t="str">
        <f t="shared" si="100"/>
        <v>ﾋﾛｾ ｿｳﾏ</v>
      </c>
      <c r="P2162" s="175" t="str">
        <f t="shared" si="101"/>
        <v>HIROSE Soma (04)</v>
      </c>
      <c r="Q2162" s="175" t="str">
        <f>IFERROR(IF($F2162="","",INDEX(リスト!$AL:$AL,MATCH($F2162,リスト!$AK:$AK,0))),"")</f>
        <v>26</v>
      </c>
      <c r="R2162" s="32" t="str">
        <f>IFERROR(IF($K2162="","",INDEX(リスト!$AO:$AO,MATCH($K2162,リスト!$AN:$AN,0))),"")</f>
        <v>JPN</v>
      </c>
      <c r="S2162" s="32" t="str">
        <f>IF($B2162="","",RIGHT($G2162*1000+100+COUNTIF($G$2:$G2162,$G2162),9))</f>
        <v>041117101</v>
      </c>
    </row>
    <row r="2163" spans="1:19" ht="18" customHeight="1" x14ac:dyDescent="0.55000000000000004">
      <c r="A2163" t="s">
        <v>975</v>
      </c>
      <c r="B2163">
        <v>2174</v>
      </c>
      <c r="C2163" t="s">
        <v>9341</v>
      </c>
      <c r="D2163" t="s">
        <v>9342</v>
      </c>
      <c r="E2163">
        <v>1</v>
      </c>
      <c r="F2163" t="s">
        <v>8997</v>
      </c>
      <c r="G2163">
        <v>20041030</v>
      </c>
      <c r="H2163" t="s">
        <v>9343</v>
      </c>
      <c r="I2163" t="s">
        <v>1301</v>
      </c>
      <c r="J2163" t="s">
        <v>1834</v>
      </c>
      <c r="K2163" t="s">
        <v>72</v>
      </c>
      <c r="M2163" s="32">
        <f>IFERROR(IF($B2163="","",INDEX(所属情報!$E:$E,MATCH($A2163,所属情報!$A:$A,0))),"")</f>
        <v>492201</v>
      </c>
      <c r="N2163" s="175" t="str">
        <f t="shared" si="99"/>
        <v>中田　皓大 (1)</v>
      </c>
      <c r="O2163" s="32" t="str">
        <f t="shared" si="100"/>
        <v>ﾅｶﾀ ﾋﾛﾄ</v>
      </c>
      <c r="P2163" s="175" t="str">
        <f t="shared" si="101"/>
        <v>NAKATA Hiroto (04)</v>
      </c>
      <c r="Q2163" s="175" t="str">
        <f>IFERROR(IF($F2163="","",INDEX(リスト!$AL:$AL,MATCH($F2163,リスト!$AK:$AK,0))),"")</f>
        <v>27</v>
      </c>
      <c r="R2163" s="32" t="str">
        <f>IFERROR(IF($K2163="","",INDEX(リスト!$AO:$AO,MATCH($K2163,リスト!$AN:$AN,0))),"")</f>
        <v>JPN</v>
      </c>
      <c r="S2163" s="32" t="str">
        <f>IF($B2163="","",RIGHT($G2163*1000+100+COUNTIF($G$2:$G2163,$G2163),9))</f>
        <v>041030102</v>
      </c>
    </row>
    <row r="2164" spans="1:19" ht="18" customHeight="1" x14ac:dyDescent="0.55000000000000004">
      <c r="A2164" t="s">
        <v>975</v>
      </c>
      <c r="B2164">
        <v>2175</v>
      </c>
      <c r="C2164" t="s">
        <v>9344</v>
      </c>
      <c r="D2164" t="s">
        <v>9345</v>
      </c>
      <c r="E2164">
        <v>1</v>
      </c>
      <c r="F2164" t="s">
        <v>8997</v>
      </c>
      <c r="G2164">
        <v>20050121</v>
      </c>
      <c r="H2164" t="s">
        <v>9346</v>
      </c>
      <c r="I2164" t="s">
        <v>1187</v>
      </c>
      <c r="J2164" t="s">
        <v>9347</v>
      </c>
      <c r="K2164" t="s">
        <v>72</v>
      </c>
      <c r="M2164" s="32">
        <f>IFERROR(IF($B2164="","",INDEX(所属情報!$E:$E,MATCH($A2164,所属情報!$A:$A,0))),"")</f>
        <v>492201</v>
      </c>
      <c r="N2164" s="175" t="str">
        <f t="shared" si="99"/>
        <v>横山　寛治 (1)</v>
      </c>
      <c r="O2164" s="32" t="str">
        <f t="shared" si="100"/>
        <v>ﾖｺﾔﾏ ｶﾝｼﾞ</v>
      </c>
      <c r="P2164" s="175" t="str">
        <f t="shared" si="101"/>
        <v>YOKOYAMA Kanji (05)</v>
      </c>
      <c r="Q2164" s="175" t="str">
        <f>IFERROR(IF($F2164="","",INDEX(リスト!$AL:$AL,MATCH($F2164,リスト!$AK:$AK,0))),"")</f>
        <v>27</v>
      </c>
      <c r="R2164" s="32" t="str">
        <f>IFERROR(IF($K2164="","",INDEX(リスト!$AO:$AO,MATCH($K2164,リスト!$AN:$AN,0))),"")</f>
        <v>JPN</v>
      </c>
      <c r="S2164" s="32" t="str">
        <f>IF($B2164="","",RIGHT($G2164*1000+100+COUNTIF($G$2:$G2164,$G2164),9))</f>
        <v>050121102</v>
      </c>
    </row>
    <row r="2165" spans="1:19" ht="18" customHeight="1" x14ac:dyDescent="0.55000000000000004">
      <c r="A2165" t="s">
        <v>1007</v>
      </c>
      <c r="B2165">
        <v>2176</v>
      </c>
      <c r="C2165" t="s">
        <v>9348</v>
      </c>
      <c r="D2165" t="s">
        <v>9349</v>
      </c>
      <c r="E2165">
        <v>1</v>
      </c>
      <c r="F2165" t="s">
        <v>9350</v>
      </c>
      <c r="G2165">
        <v>20040403</v>
      </c>
      <c r="H2165" t="s">
        <v>9351</v>
      </c>
      <c r="I2165" t="s">
        <v>7132</v>
      </c>
      <c r="J2165" t="s">
        <v>2278</v>
      </c>
      <c r="K2165" t="s">
        <v>9352</v>
      </c>
      <c r="M2165" s="32">
        <f>IFERROR(IF($B2165="","",INDEX(所属情報!$E:$E,MATCH($A2165,所属情報!$A:$A,0))),"")</f>
        <v>492213</v>
      </c>
      <c r="N2165" s="175" t="str">
        <f t="shared" si="99"/>
        <v>永尾　礼 (1)</v>
      </c>
      <c r="O2165" s="32" t="str">
        <f t="shared" si="100"/>
        <v>ﾅｶﾞｵ ﾚｲ</v>
      </c>
      <c r="P2165" s="175" t="str">
        <f t="shared" si="101"/>
        <v>NAGAO Rei (04)</v>
      </c>
      <c r="Q2165" s="175" t="str">
        <f>IFERROR(IF($F2165="","",INDEX(リスト!$AL:$AL,MATCH($F2165,リスト!$AK:$AK,0))),"")</f>
        <v>30</v>
      </c>
      <c r="R2165" s="32" t="str">
        <f>IFERROR(IF($K2165="","",INDEX(リスト!$AO:$AO,MATCH($K2165,リスト!$AN:$AN,0))),"")</f>
        <v>JPN</v>
      </c>
      <c r="S2165" s="32" t="str">
        <f>IF($B2165="","",RIGHT($G2165*1000+100+COUNTIF($G$2:$G2165,$G2165),9))</f>
        <v>040403103</v>
      </c>
    </row>
    <row r="2166" spans="1:19" ht="18" customHeight="1" x14ac:dyDescent="0.55000000000000004">
      <c r="A2166" t="s">
        <v>1007</v>
      </c>
      <c r="B2166">
        <v>2177</v>
      </c>
      <c r="C2166" t="s">
        <v>9353</v>
      </c>
      <c r="D2166" t="s">
        <v>9354</v>
      </c>
      <c r="E2166">
        <v>1</v>
      </c>
      <c r="F2166" t="s">
        <v>9350</v>
      </c>
      <c r="G2166">
        <v>20040829</v>
      </c>
      <c r="H2166" t="s">
        <v>9355</v>
      </c>
      <c r="I2166" t="s">
        <v>1843</v>
      </c>
      <c r="J2166" t="s">
        <v>9356</v>
      </c>
      <c r="K2166" t="s">
        <v>9352</v>
      </c>
      <c r="M2166" s="32">
        <f>IFERROR(IF($B2166="","",INDEX(所属情報!$E:$E,MATCH($A2166,所属情報!$A:$A,0))),"")</f>
        <v>492213</v>
      </c>
      <c r="N2166" s="175" t="str">
        <f t="shared" si="99"/>
        <v>三木　湧吾 (1)</v>
      </c>
      <c r="O2166" s="32" t="str">
        <f t="shared" si="100"/>
        <v>ﾐｷ ﾕｳｺﾞ</v>
      </c>
      <c r="P2166" s="175" t="str">
        <f t="shared" si="101"/>
        <v>MIKI Yugo (04)</v>
      </c>
      <c r="Q2166" s="175" t="str">
        <f>IFERROR(IF($F2166="","",INDEX(リスト!$AL:$AL,MATCH($F2166,リスト!$AK:$AK,0))),"")</f>
        <v>30</v>
      </c>
      <c r="R2166" s="32" t="str">
        <f>IFERROR(IF($K2166="","",INDEX(リスト!$AO:$AO,MATCH($K2166,リスト!$AN:$AN,0))),"")</f>
        <v>JPN</v>
      </c>
      <c r="S2166" s="32" t="str">
        <f>IF($B2166="","",RIGHT($G2166*1000+100+COUNTIF($G$2:$G2166,$G2166),9))</f>
        <v>040829101</v>
      </c>
    </row>
    <row r="2167" spans="1:19" ht="18" customHeight="1" x14ac:dyDescent="0.55000000000000004">
      <c r="A2167" t="s">
        <v>1007</v>
      </c>
      <c r="B2167">
        <v>2178</v>
      </c>
      <c r="C2167" t="s">
        <v>9357</v>
      </c>
      <c r="D2167" t="s">
        <v>9358</v>
      </c>
      <c r="E2167">
        <v>1</v>
      </c>
      <c r="F2167" t="s">
        <v>5828</v>
      </c>
      <c r="G2167">
        <v>20050302</v>
      </c>
      <c r="H2167" t="s">
        <v>9359</v>
      </c>
      <c r="I2167" t="s">
        <v>2619</v>
      </c>
      <c r="J2167" t="s">
        <v>2862</v>
      </c>
      <c r="K2167" t="s">
        <v>9352</v>
      </c>
      <c r="M2167" s="32">
        <f>IFERROR(IF($B2167="","",INDEX(所属情報!$E:$E,MATCH($A2167,所属情報!$A:$A,0))),"")</f>
        <v>492213</v>
      </c>
      <c r="N2167" s="175" t="str">
        <f t="shared" si="99"/>
        <v>栗林　春貴 (1)</v>
      </c>
      <c r="O2167" s="32" t="str">
        <f t="shared" si="100"/>
        <v>ｸﾘﾊﾞﾔｼ ﾊﾙｷ</v>
      </c>
      <c r="P2167" s="175" t="str">
        <f t="shared" si="101"/>
        <v>KURIBAYASHI Haruki (05)</v>
      </c>
      <c r="Q2167" s="175" t="str">
        <f>IFERROR(IF($F2167="","",INDEX(リスト!$AL:$AL,MATCH($F2167,リスト!$AK:$AK,0))),"")</f>
        <v>49</v>
      </c>
      <c r="R2167" s="32" t="str">
        <f>IFERROR(IF($K2167="","",INDEX(リスト!$AO:$AO,MATCH($K2167,リスト!$AN:$AN,0))),"")</f>
        <v>JPN</v>
      </c>
      <c r="S2167" s="32" t="str">
        <f>IF($B2167="","",RIGHT($G2167*1000+100+COUNTIF($G$2:$G2167,$G2167),9))</f>
        <v>050302101</v>
      </c>
    </row>
    <row r="2168" spans="1:19" ht="18" customHeight="1" x14ac:dyDescent="0.55000000000000004">
      <c r="A2168" t="s">
        <v>1007</v>
      </c>
      <c r="B2168">
        <v>2179</v>
      </c>
      <c r="C2168" t="s">
        <v>9360</v>
      </c>
      <c r="D2168" t="s">
        <v>9361</v>
      </c>
      <c r="E2168">
        <v>1</v>
      </c>
      <c r="F2168" t="s">
        <v>8989</v>
      </c>
      <c r="G2168">
        <v>20041227</v>
      </c>
      <c r="H2168" t="s">
        <v>9362</v>
      </c>
      <c r="I2168" t="s">
        <v>7280</v>
      </c>
      <c r="J2168" t="s">
        <v>1410</v>
      </c>
      <c r="K2168" t="s">
        <v>9352</v>
      </c>
      <c r="M2168" s="32">
        <f>IFERROR(IF($B2168="","",INDEX(所属情報!$E:$E,MATCH($A2168,所属情報!$A:$A,0))),"")</f>
        <v>492213</v>
      </c>
      <c r="N2168" s="175" t="str">
        <f t="shared" si="99"/>
        <v>杉野　太一 (1)</v>
      </c>
      <c r="O2168" s="32" t="str">
        <f t="shared" si="100"/>
        <v>ｽｷﾞﾉ ﾀｲﾁ</v>
      </c>
      <c r="P2168" s="175" t="str">
        <f t="shared" si="101"/>
        <v>SUGINO Taichi (04)</v>
      </c>
      <c r="Q2168" s="175" t="str">
        <f>IFERROR(IF($F2168="","",INDEX(リスト!$AL:$AL,MATCH($F2168,リスト!$AK:$AK,0))),"")</f>
        <v>29</v>
      </c>
      <c r="R2168" s="32" t="str">
        <f>IFERROR(IF($K2168="","",INDEX(リスト!$AO:$AO,MATCH($K2168,リスト!$AN:$AN,0))),"")</f>
        <v>JPN</v>
      </c>
      <c r="S2168" s="32" t="str">
        <f>IF($B2168="","",RIGHT($G2168*1000+100+COUNTIF($G$2:$G2168,$G2168),9))</f>
        <v>041227101</v>
      </c>
    </row>
    <row r="2169" spans="1:19" ht="18" customHeight="1" x14ac:dyDescent="0.55000000000000004">
      <c r="A2169" t="s">
        <v>1007</v>
      </c>
      <c r="B2169">
        <v>2180</v>
      </c>
      <c r="C2169" t="s">
        <v>9363</v>
      </c>
      <c r="D2169" t="s">
        <v>9364</v>
      </c>
      <c r="E2169">
        <v>1</v>
      </c>
      <c r="F2169" t="s">
        <v>5828</v>
      </c>
      <c r="G2169">
        <v>20040722</v>
      </c>
      <c r="H2169" t="s">
        <v>9365</v>
      </c>
      <c r="I2169" t="s">
        <v>5931</v>
      </c>
      <c r="J2169" t="s">
        <v>5103</v>
      </c>
      <c r="K2169" t="s">
        <v>9352</v>
      </c>
      <c r="M2169" s="32">
        <f>IFERROR(IF($B2169="","",INDEX(所属情報!$E:$E,MATCH($A2169,所属情報!$A:$A,0))),"")</f>
        <v>492213</v>
      </c>
      <c r="N2169" s="175" t="str">
        <f t="shared" si="99"/>
        <v>梶田　天斗 (1)</v>
      </c>
      <c r="O2169" s="32" t="str">
        <f t="shared" si="100"/>
        <v>ｶｼﾞﾀ ﾀｶﾄ</v>
      </c>
      <c r="P2169" s="175" t="str">
        <f t="shared" si="101"/>
        <v>KAJITA Takato (04)</v>
      </c>
      <c r="Q2169" s="175" t="str">
        <f>IFERROR(IF($F2169="","",INDEX(リスト!$AL:$AL,MATCH($F2169,リスト!$AK:$AK,0))),"")</f>
        <v>49</v>
      </c>
      <c r="R2169" s="32" t="str">
        <f>IFERROR(IF($K2169="","",INDEX(リスト!$AO:$AO,MATCH($K2169,リスト!$AN:$AN,0))),"")</f>
        <v>JPN</v>
      </c>
      <c r="S2169" s="32" t="str">
        <f>IF($B2169="","",RIGHT($G2169*1000+100+COUNTIF($G$2:$G2169,$G2169),9))</f>
        <v>040722101</v>
      </c>
    </row>
    <row r="2170" spans="1:19" ht="18" customHeight="1" x14ac:dyDescent="0.55000000000000004">
      <c r="A2170" t="s">
        <v>1007</v>
      </c>
      <c r="B2170">
        <v>2181</v>
      </c>
      <c r="C2170" t="s">
        <v>9366</v>
      </c>
      <c r="D2170" t="s">
        <v>9367</v>
      </c>
      <c r="E2170">
        <v>1</v>
      </c>
      <c r="F2170" t="s">
        <v>5828</v>
      </c>
      <c r="G2170">
        <v>20040922</v>
      </c>
      <c r="H2170" t="s">
        <v>9368</v>
      </c>
      <c r="I2170" t="s">
        <v>1645</v>
      </c>
      <c r="J2170" t="s">
        <v>1364</v>
      </c>
      <c r="K2170" t="s">
        <v>9352</v>
      </c>
      <c r="M2170" s="32">
        <f>IFERROR(IF($B2170="","",INDEX(所属情報!$E:$E,MATCH($A2170,所属情報!$A:$A,0))),"")</f>
        <v>492213</v>
      </c>
      <c r="N2170" s="175" t="str">
        <f t="shared" si="99"/>
        <v>三浦　和人 (1)</v>
      </c>
      <c r="O2170" s="32" t="str">
        <f t="shared" si="100"/>
        <v>ﾐｳﾗ ｶｽﾞﾄ</v>
      </c>
      <c r="P2170" s="175" t="str">
        <f t="shared" si="101"/>
        <v>MIURA Kazuto (04)</v>
      </c>
      <c r="Q2170" s="175" t="str">
        <f>IFERROR(IF($F2170="","",INDEX(リスト!$AL:$AL,MATCH($F2170,リスト!$AK:$AK,0))),"")</f>
        <v>49</v>
      </c>
      <c r="R2170" s="32" t="str">
        <f>IFERROR(IF($K2170="","",INDEX(リスト!$AO:$AO,MATCH($K2170,リスト!$AN:$AN,0))),"")</f>
        <v>JPN</v>
      </c>
      <c r="S2170" s="32" t="str">
        <f>IF($B2170="","",RIGHT($G2170*1000+100+COUNTIF($G$2:$G2170,$G2170),9))</f>
        <v>040922102</v>
      </c>
    </row>
    <row r="2171" spans="1:19" ht="18" customHeight="1" x14ac:dyDescent="0.55000000000000004">
      <c r="A2171" t="s">
        <v>1007</v>
      </c>
      <c r="B2171">
        <v>2182</v>
      </c>
      <c r="C2171" t="s">
        <v>9369</v>
      </c>
      <c r="D2171" t="s">
        <v>9370</v>
      </c>
      <c r="E2171">
        <v>1</v>
      </c>
      <c r="F2171" t="s">
        <v>9371</v>
      </c>
      <c r="G2171">
        <v>20041006</v>
      </c>
      <c r="H2171" t="s">
        <v>9372</v>
      </c>
      <c r="I2171" t="s">
        <v>9373</v>
      </c>
      <c r="J2171" t="s">
        <v>1188</v>
      </c>
      <c r="K2171" t="s">
        <v>9352</v>
      </c>
      <c r="M2171" s="32">
        <f>IFERROR(IF($B2171="","",INDEX(所属情報!$E:$E,MATCH($A2171,所属情報!$A:$A,0))),"")</f>
        <v>492213</v>
      </c>
      <c r="N2171" s="175" t="str">
        <f t="shared" si="99"/>
        <v>赤山　愁太 (1)</v>
      </c>
      <c r="O2171" s="32" t="str">
        <f t="shared" si="100"/>
        <v>ｱｶﾔﾏ ｼｭｳﾀ</v>
      </c>
      <c r="P2171" s="175" t="str">
        <f t="shared" si="101"/>
        <v>AKAYAMA Shuta (04)</v>
      </c>
      <c r="Q2171" s="175" t="str">
        <f>IFERROR(IF($F2171="","",INDEX(リスト!$AL:$AL,MATCH($F2171,リスト!$AK:$AK,0))),"")</f>
        <v>27</v>
      </c>
      <c r="R2171" s="32" t="str">
        <f>IFERROR(IF($K2171="","",INDEX(リスト!$AO:$AO,MATCH($K2171,リスト!$AN:$AN,0))),"")</f>
        <v>JPN</v>
      </c>
      <c r="S2171" s="32" t="str">
        <f>IF($B2171="","",RIGHT($G2171*1000+100+COUNTIF($G$2:$G2171,$G2171),9))</f>
        <v>041006101</v>
      </c>
    </row>
    <row r="2172" spans="1:19" ht="18" customHeight="1" x14ac:dyDescent="0.55000000000000004">
      <c r="A2172" t="s">
        <v>1007</v>
      </c>
      <c r="B2172">
        <v>2183</v>
      </c>
      <c r="C2172" t="s">
        <v>9374</v>
      </c>
      <c r="D2172" t="s">
        <v>9375</v>
      </c>
      <c r="E2172">
        <v>1</v>
      </c>
      <c r="F2172" t="s">
        <v>217</v>
      </c>
      <c r="G2172">
        <v>20050325</v>
      </c>
      <c r="H2172" t="s">
        <v>9376</v>
      </c>
      <c r="I2172" t="s">
        <v>2145</v>
      </c>
      <c r="J2172" t="s">
        <v>3981</v>
      </c>
      <c r="K2172" t="s">
        <v>9352</v>
      </c>
      <c r="M2172" s="32">
        <f>IFERROR(IF($B2172="","",INDEX(所属情報!$E:$E,MATCH($A2172,所属情報!$A:$A,0))),"")</f>
        <v>492213</v>
      </c>
      <c r="N2172" s="175" t="str">
        <f t="shared" si="99"/>
        <v>伊東　龍吾 (1)</v>
      </c>
      <c r="O2172" s="32" t="str">
        <f t="shared" si="100"/>
        <v>ｲﾄｳ ﾘｭｳｺﾞ</v>
      </c>
      <c r="P2172" s="175" t="str">
        <f t="shared" si="101"/>
        <v>ITO Ryugo (05)</v>
      </c>
      <c r="Q2172" s="175" t="str">
        <f>IFERROR(IF($F2172="","",INDEX(リスト!$AL:$AL,MATCH($F2172,リスト!$AK:$AK,0))),"")</f>
        <v>38</v>
      </c>
      <c r="R2172" s="32" t="str">
        <f>IFERROR(IF($K2172="","",INDEX(リスト!$AO:$AO,MATCH($K2172,リスト!$AN:$AN,0))),"")</f>
        <v>JPN</v>
      </c>
      <c r="S2172" s="32" t="str">
        <f>IF($B2172="","",RIGHT($G2172*1000+100+COUNTIF($G$2:$G2172,$G2172),9))</f>
        <v>050325101</v>
      </c>
    </row>
    <row r="2173" spans="1:19" ht="18" customHeight="1" x14ac:dyDescent="0.55000000000000004">
      <c r="A2173" t="s">
        <v>1007</v>
      </c>
      <c r="B2173">
        <v>2184</v>
      </c>
      <c r="C2173" t="s">
        <v>9377</v>
      </c>
      <c r="D2173" t="s">
        <v>9378</v>
      </c>
      <c r="E2173">
        <v>1</v>
      </c>
      <c r="F2173" t="s">
        <v>9379</v>
      </c>
      <c r="G2173">
        <v>20041227</v>
      </c>
      <c r="H2173" t="s">
        <v>9380</v>
      </c>
      <c r="I2173" t="s">
        <v>9381</v>
      </c>
      <c r="J2173" t="s">
        <v>1223</v>
      </c>
      <c r="K2173" t="s">
        <v>9352</v>
      </c>
      <c r="M2173" s="32">
        <f>IFERROR(IF($B2173="","",INDEX(所属情報!$E:$E,MATCH($A2173,所属情報!$A:$A,0))),"")</f>
        <v>492213</v>
      </c>
      <c r="N2173" s="175" t="str">
        <f t="shared" si="99"/>
        <v>野中　悠貴 (1)</v>
      </c>
      <c r="O2173" s="32" t="str">
        <f t="shared" si="100"/>
        <v>ﾉﾅｶ ﾕｳｷ</v>
      </c>
      <c r="P2173" s="175" t="str">
        <f t="shared" si="101"/>
        <v>NONAKA Yuki (04)</v>
      </c>
      <c r="Q2173" s="175" t="str">
        <f>IFERROR(IF($F2173="","",INDEX(リスト!$AL:$AL,MATCH($F2173,リスト!$AK:$AK,0))),"")</f>
        <v>26</v>
      </c>
      <c r="R2173" s="32" t="str">
        <f>IFERROR(IF($K2173="","",INDEX(リスト!$AO:$AO,MATCH($K2173,リスト!$AN:$AN,0))),"")</f>
        <v>JPN</v>
      </c>
      <c r="S2173" s="32" t="str">
        <f>IF($B2173="","",RIGHT($G2173*1000+100+COUNTIF($G$2:$G2173,$G2173),9))</f>
        <v>041227102</v>
      </c>
    </row>
    <row r="2174" spans="1:19" ht="18" customHeight="1" x14ac:dyDescent="0.55000000000000004">
      <c r="A2174" t="s">
        <v>1007</v>
      </c>
      <c r="B2174">
        <v>2185</v>
      </c>
      <c r="C2174" t="s">
        <v>9382</v>
      </c>
      <c r="D2174" t="s">
        <v>9383</v>
      </c>
      <c r="E2174">
        <v>1</v>
      </c>
      <c r="F2174" t="s">
        <v>9371</v>
      </c>
      <c r="G2174">
        <v>20041105</v>
      </c>
      <c r="H2174" t="s">
        <v>9384</v>
      </c>
      <c r="I2174" t="s">
        <v>3340</v>
      </c>
      <c r="J2174" t="s">
        <v>1359</v>
      </c>
      <c r="K2174" t="s">
        <v>9352</v>
      </c>
      <c r="M2174" s="32">
        <f>IFERROR(IF($B2174="","",INDEX(所属情報!$E:$E,MATCH($A2174,所属情報!$A:$A,0))),"")</f>
        <v>492213</v>
      </c>
      <c r="N2174" s="175" t="str">
        <f t="shared" si="99"/>
        <v>前田　晃生 (1)</v>
      </c>
      <c r="O2174" s="32" t="str">
        <f t="shared" si="100"/>
        <v>ﾏｴﾀﾞ ｺｳｾｲ</v>
      </c>
      <c r="P2174" s="175" t="str">
        <f t="shared" si="101"/>
        <v>MAEDA Kosei (04)</v>
      </c>
      <c r="Q2174" s="175" t="str">
        <f>IFERROR(IF($F2174="","",INDEX(リスト!$AL:$AL,MATCH($F2174,リスト!$AK:$AK,0))),"")</f>
        <v>27</v>
      </c>
      <c r="R2174" s="32" t="str">
        <f>IFERROR(IF($K2174="","",INDEX(リスト!$AO:$AO,MATCH($K2174,リスト!$AN:$AN,0))),"")</f>
        <v>JPN</v>
      </c>
      <c r="S2174" s="32" t="str">
        <f>IF($B2174="","",RIGHT($G2174*1000+100+COUNTIF($G$2:$G2174,$G2174),9))</f>
        <v>041105101</v>
      </c>
    </row>
    <row r="2175" spans="1:19" ht="18" customHeight="1" x14ac:dyDescent="0.55000000000000004">
      <c r="A2175" t="s">
        <v>1007</v>
      </c>
      <c r="B2175">
        <v>2186</v>
      </c>
      <c r="C2175" t="s">
        <v>9385</v>
      </c>
      <c r="D2175" t="s">
        <v>9386</v>
      </c>
      <c r="E2175">
        <v>1</v>
      </c>
      <c r="F2175" t="s">
        <v>8975</v>
      </c>
      <c r="G2175">
        <v>20040710</v>
      </c>
      <c r="H2175" t="s">
        <v>9387</v>
      </c>
      <c r="I2175" t="s">
        <v>9388</v>
      </c>
      <c r="J2175" t="s">
        <v>6993</v>
      </c>
      <c r="K2175" t="s">
        <v>9352</v>
      </c>
      <c r="M2175" s="32">
        <f>IFERROR(IF($B2175="","",INDEX(所属情報!$E:$E,MATCH($A2175,所属情報!$A:$A,0))),"")</f>
        <v>492213</v>
      </c>
      <c r="N2175" s="175" t="str">
        <f t="shared" si="99"/>
        <v>井田　翔眞 (1)</v>
      </c>
      <c r="O2175" s="32" t="str">
        <f t="shared" si="100"/>
        <v>ｲﾀﾞ ｼｮｳﾏ</v>
      </c>
      <c r="P2175" s="175" t="str">
        <f t="shared" si="101"/>
        <v>IDA Shoma (04)</v>
      </c>
      <c r="Q2175" s="175" t="str">
        <f>IFERROR(IF($F2175="","",INDEX(リスト!$AL:$AL,MATCH($F2175,リスト!$AK:$AK,0))),"")</f>
        <v>28</v>
      </c>
      <c r="R2175" s="32" t="str">
        <f>IFERROR(IF($K2175="","",INDEX(リスト!$AO:$AO,MATCH($K2175,リスト!$AN:$AN,0))),"")</f>
        <v>JPN</v>
      </c>
      <c r="S2175" s="32" t="str">
        <f>IF($B2175="","",RIGHT($G2175*1000+100+COUNTIF($G$2:$G2175,$G2175),9))</f>
        <v>040710101</v>
      </c>
    </row>
    <row r="2176" spans="1:19" ht="18" customHeight="1" x14ac:dyDescent="0.55000000000000004">
      <c r="A2176" t="s">
        <v>1007</v>
      </c>
      <c r="B2176">
        <v>2187</v>
      </c>
      <c r="C2176" t="s">
        <v>9389</v>
      </c>
      <c r="D2176" t="s">
        <v>9390</v>
      </c>
      <c r="E2176">
        <v>1</v>
      </c>
      <c r="F2176" t="s">
        <v>8997</v>
      </c>
      <c r="G2176">
        <v>20050215</v>
      </c>
      <c r="H2176" t="s">
        <v>9391</v>
      </c>
      <c r="I2176" t="s">
        <v>3765</v>
      </c>
      <c r="J2176" t="s">
        <v>3599</v>
      </c>
      <c r="K2176" t="s">
        <v>9352</v>
      </c>
      <c r="M2176" s="32">
        <f>IFERROR(IF($B2176="","",INDEX(所属情報!$E:$E,MATCH($A2176,所属情報!$A:$A,0))),"")</f>
        <v>492213</v>
      </c>
      <c r="N2176" s="175" t="str">
        <f t="shared" si="99"/>
        <v>今井　政宏 (1)</v>
      </c>
      <c r="O2176" s="32" t="str">
        <f t="shared" si="100"/>
        <v>ｲﾏｲ ﾏｻﾋﾛ</v>
      </c>
      <c r="P2176" s="175" t="str">
        <f t="shared" si="101"/>
        <v>IMAI Masahiro (05)</v>
      </c>
      <c r="Q2176" s="175" t="str">
        <f>IFERROR(IF($F2176="","",INDEX(リスト!$AL:$AL,MATCH($F2176,リスト!$AK:$AK,0))),"")</f>
        <v>27</v>
      </c>
      <c r="R2176" s="32" t="str">
        <f>IFERROR(IF($K2176="","",INDEX(リスト!$AO:$AO,MATCH($K2176,リスト!$AN:$AN,0))),"")</f>
        <v>JPN</v>
      </c>
      <c r="S2176" s="32" t="str">
        <f>IF($B2176="","",RIGHT($G2176*1000+100+COUNTIF($G$2:$G2176,$G2176),9))</f>
        <v>050215101</v>
      </c>
    </row>
    <row r="2177" spans="1:19" ht="18" customHeight="1" x14ac:dyDescent="0.55000000000000004">
      <c r="A2177" t="s">
        <v>1007</v>
      </c>
      <c r="B2177">
        <v>2188</v>
      </c>
      <c r="C2177" t="s">
        <v>9392</v>
      </c>
      <c r="D2177" t="s">
        <v>9393</v>
      </c>
      <c r="E2177">
        <v>1</v>
      </c>
      <c r="F2177" t="s">
        <v>169</v>
      </c>
      <c r="G2177">
        <v>20040415</v>
      </c>
      <c r="H2177" t="s">
        <v>9394</v>
      </c>
      <c r="I2177" t="s">
        <v>9395</v>
      </c>
      <c r="J2177" t="s">
        <v>2660</v>
      </c>
      <c r="K2177" t="s">
        <v>9352</v>
      </c>
      <c r="M2177" s="32">
        <f>IFERROR(IF($B2177="","",INDEX(所属情報!$E:$E,MATCH($A2177,所属情報!$A:$A,0))),"")</f>
        <v>492213</v>
      </c>
      <c r="N2177" s="175" t="str">
        <f t="shared" si="99"/>
        <v>梅垣　真太郎 (1)</v>
      </c>
      <c r="O2177" s="32" t="str">
        <f t="shared" si="100"/>
        <v>ｳﾒｶﾞｷ ｼﾝﾀﾛｳ</v>
      </c>
      <c r="P2177" s="175" t="str">
        <f t="shared" si="101"/>
        <v>UMEGAKI Shintaro (04)</v>
      </c>
      <c r="Q2177" s="175" t="str">
        <f>IFERROR(IF($F2177="","",INDEX(リスト!$AL:$AL,MATCH($F2177,リスト!$AK:$AK,0))),"")</f>
        <v>26</v>
      </c>
      <c r="R2177" s="32" t="str">
        <f>IFERROR(IF($K2177="","",INDEX(リスト!$AO:$AO,MATCH($K2177,リスト!$AN:$AN,0))),"")</f>
        <v>JPN</v>
      </c>
      <c r="S2177" s="32" t="str">
        <f>IF($B2177="","",RIGHT($G2177*1000+100+COUNTIF($G$2:$G2177,$G2177),9))</f>
        <v>040415102</v>
      </c>
    </row>
    <row r="2178" spans="1:19" ht="18" customHeight="1" x14ac:dyDescent="0.55000000000000004">
      <c r="A2178" t="s">
        <v>1007</v>
      </c>
      <c r="B2178">
        <v>2189</v>
      </c>
      <c r="C2178" t="s">
        <v>9396</v>
      </c>
      <c r="D2178" t="s">
        <v>9397</v>
      </c>
      <c r="E2178">
        <v>1</v>
      </c>
      <c r="F2178" t="s">
        <v>5828</v>
      </c>
      <c r="G2178">
        <v>20041105</v>
      </c>
      <c r="H2178" t="s">
        <v>9398</v>
      </c>
      <c r="I2178" t="s">
        <v>9399</v>
      </c>
      <c r="J2178" t="s">
        <v>4982</v>
      </c>
      <c r="K2178" t="s">
        <v>9352</v>
      </c>
      <c r="M2178" s="32">
        <f>IFERROR(IF($B2178="","",INDEX(所属情報!$E:$E,MATCH($A2178,所属情報!$A:$A,0))),"")</f>
        <v>492213</v>
      </c>
      <c r="N2178" s="175" t="str">
        <f t="shared" si="99"/>
        <v>島中　瑛史 (1)</v>
      </c>
      <c r="O2178" s="32" t="str">
        <f t="shared" si="100"/>
        <v>ｼﾏﾅｶ ｱｷﾌﾐ</v>
      </c>
      <c r="P2178" s="175" t="str">
        <f t="shared" si="101"/>
        <v>SHIMANAKA Akifumi (04)</v>
      </c>
      <c r="Q2178" s="175" t="str">
        <f>IFERROR(IF($F2178="","",INDEX(リスト!$AL:$AL,MATCH($F2178,リスト!$AK:$AK,0))),"")</f>
        <v>49</v>
      </c>
      <c r="R2178" s="32" t="str">
        <f>IFERROR(IF($K2178="","",INDEX(リスト!$AO:$AO,MATCH($K2178,リスト!$AN:$AN,0))),"")</f>
        <v>JPN</v>
      </c>
      <c r="S2178" s="32" t="str">
        <f>IF($B2178="","",RIGHT($G2178*1000+100+COUNTIF($G$2:$G2178,$G2178),9))</f>
        <v>041105102</v>
      </c>
    </row>
    <row r="2179" spans="1:19" ht="18" customHeight="1" x14ac:dyDescent="0.55000000000000004">
      <c r="A2179" t="s">
        <v>1007</v>
      </c>
      <c r="B2179">
        <v>2190</v>
      </c>
      <c r="C2179" t="s">
        <v>9400</v>
      </c>
      <c r="D2179" t="s">
        <v>9401</v>
      </c>
      <c r="E2179">
        <v>1</v>
      </c>
      <c r="F2179" t="s">
        <v>8989</v>
      </c>
      <c r="G2179">
        <v>20040506</v>
      </c>
      <c r="H2179" t="s">
        <v>9402</v>
      </c>
      <c r="I2179" t="s">
        <v>1543</v>
      </c>
      <c r="J2179" t="s">
        <v>3218</v>
      </c>
      <c r="K2179" t="s">
        <v>9352</v>
      </c>
      <c r="M2179" s="32">
        <f>IFERROR(IF($B2179="","",INDEX(所属情報!$E:$E,MATCH($A2179,所属情報!$A:$A,0))),"")</f>
        <v>492213</v>
      </c>
      <c r="N2179" s="175" t="str">
        <f t="shared" ref="N2179:N2242" si="102">IF($C2179="","",IF($E2179="",$C2179,$C2179&amp;" ("&amp;$E2179&amp;")"))</f>
        <v>山本　大翔 (1)</v>
      </c>
      <c r="O2179" s="32" t="str">
        <f t="shared" ref="O2179:O2242" si="103">IF($D2179="","",ASC($D2179))</f>
        <v>ﾔﾏﾓﾄ ﾀｲｼ</v>
      </c>
      <c r="P2179" s="175" t="str">
        <f t="shared" ref="P2179:P2242" si="104">IF($I2179="","",UPPER($I2179)&amp;" "&amp;UPPER(LEFT($J2179,1))&amp;LOWER(RIGHT($J2179,LEN($J2179)-1))&amp;" ("&amp;MID($G2179,3,2)&amp;")")</f>
        <v>YAMAMOTO Taishi (04)</v>
      </c>
      <c r="Q2179" s="175" t="str">
        <f>IFERROR(IF($F2179="","",INDEX(リスト!$AL:$AL,MATCH($F2179,リスト!$AK:$AK,0))),"")</f>
        <v>29</v>
      </c>
      <c r="R2179" s="32" t="str">
        <f>IFERROR(IF($K2179="","",INDEX(リスト!$AO:$AO,MATCH($K2179,リスト!$AN:$AN,0))),"")</f>
        <v>JPN</v>
      </c>
      <c r="S2179" s="32" t="str">
        <f>IF($B2179="","",RIGHT($G2179*1000+100+COUNTIF($G$2:$G2179,$G2179),9))</f>
        <v>040506103</v>
      </c>
    </row>
    <row r="2180" spans="1:19" ht="18" customHeight="1" x14ac:dyDescent="0.55000000000000004">
      <c r="A2180" t="s">
        <v>1007</v>
      </c>
      <c r="B2180">
        <v>2191</v>
      </c>
      <c r="C2180" t="s">
        <v>9403</v>
      </c>
      <c r="D2180" t="s">
        <v>9404</v>
      </c>
      <c r="E2180">
        <v>1</v>
      </c>
      <c r="F2180" t="s">
        <v>8997</v>
      </c>
      <c r="G2180">
        <v>20041006</v>
      </c>
      <c r="H2180" t="s">
        <v>9405</v>
      </c>
      <c r="I2180" t="s">
        <v>9406</v>
      </c>
      <c r="J2180" t="s">
        <v>1651</v>
      </c>
      <c r="K2180" t="s">
        <v>9352</v>
      </c>
      <c r="M2180" s="32">
        <f>IFERROR(IF($B2180="","",INDEX(所属情報!$E:$E,MATCH($A2180,所属情報!$A:$A,0))),"")</f>
        <v>492213</v>
      </c>
      <c r="N2180" s="175" t="str">
        <f t="shared" si="102"/>
        <v>江口　駿斗 (1)</v>
      </c>
      <c r="O2180" s="32" t="str">
        <f t="shared" si="103"/>
        <v>ｴｸﾞﾁ ﾊﾔﾄ</v>
      </c>
      <c r="P2180" s="175" t="str">
        <f t="shared" si="104"/>
        <v>EGUCHI Hayato (04)</v>
      </c>
      <c r="Q2180" s="175" t="str">
        <f>IFERROR(IF($F2180="","",INDEX(リスト!$AL:$AL,MATCH($F2180,リスト!$AK:$AK,0))),"")</f>
        <v>27</v>
      </c>
      <c r="R2180" s="32" t="str">
        <f>IFERROR(IF($K2180="","",INDEX(リスト!$AO:$AO,MATCH($K2180,リスト!$AN:$AN,0))),"")</f>
        <v>JPN</v>
      </c>
      <c r="S2180" s="32" t="str">
        <f>IF($B2180="","",RIGHT($G2180*1000+100+COUNTIF($G$2:$G2180,$G2180),9))</f>
        <v>041006102</v>
      </c>
    </row>
    <row r="2181" spans="1:19" ht="18" customHeight="1" x14ac:dyDescent="0.55000000000000004">
      <c r="A2181" t="s">
        <v>1007</v>
      </c>
      <c r="B2181">
        <v>2192</v>
      </c>
      <c r="C2181" t="s">
        <v>9407</v>
      </c>
      <c r="D2181" t="s">
        <v>9408</v>
      </c>
      <c r="E2181">
        <v>1</v>
      </c>
      <c r="F2181" t="s">
        <v>217</v>
      </c>
      <c r="G2181">
        <v>20041023</v>
      </c>
      <c r="H2181" t="s">
        <v>9409</v>
      </c>
      <c r="I2181" t="s">
        <v>6393</v>
      </c>
      <c r="J2181" t="s">
        <v>1489</v>
      </c>
      <c r="K2181" t="s">
        <v>9352</v>
      </c>
      <c r="M2181" s="32">
        <f>IFERROR(IF($B2181="","",INDEX(所属情報!$E:$E,MATCH($A2181,所属情報!$A:$A,0))),"")</f>
        <v>492213</v>
      </c>
      <c r="N2181" s="175" t="str">
        <f t="shared" si="102"/>
        <v>河野　大誠 (1)</v>
      </c>
      <c r="O2181" s="32" t="str">
        <f t="shared" si="103"/>
        <v>ｺｳﾉ ﾀｲｾｲ</v>
      </c>
      <c r="P2181" s="175" t="str">
        <f t="shared" si="104"/>
        <v>KONO Taisei (04)</v>
      </c>
      <c r="Q2181" s="175" t="str">
        <f>IFERROR(IF($F2181="","",INDEX(リスト!$AL:$AL,MATCH($F2181,リスト!$AK:$AK,0))),"")</f>
        <v>38</v>
      </c>
      <c r="R2181" s="32" t="str">
        <f>IFERROR(IF($K2181="","",INDEX(リスト!$AO:$AO,MATCH($K2181,リスト!$AN:$AN,0))),"")</f>
        <v>JPN</v>
      </c>
      <c r="S2181" s="32" t="str">
        <f>IF($B2181="","",RIGHT($G2181*1000+100+COUNTIF($G$2:$G2181,$G2181),9))</f>
        <v>041023101</v>
      </c>
    </row>
    <row r="2182" spans="1:19" ht="18" customHeight="1" x14ac:dyDescent="0.55000000000000004">
      <c r="A2182" t="s">
        <v>1007</v>
      </c>
      <c r="B2182">
        <v>2193</v>
      </c>
      <c r="C2182" t="s">
        <v>9410</v>
      </c>
      <c r="D2182" t="s">
        <v>9411</v>
      </c>
      <c r="E2182">
        <v>1</v>
      </c>
      <c r="F2182" t="s">
        <v>9412</v>
      </c>
      <c r="G2182">
        <v>20041210</v>
      </c>
      <c r="H2182" t="s">
        <v>9413</v>
      </c>
      <c r="I2182" t="s">
        <v>9414</v>
      </c>
      <c r="J2182" t="s">
        <v>2080</v>
      </c>
      <c r="K2182" t="s">
        <v>9352</v>
      </c>
      <c r="M2182" s="32">
        <f>IFERROR(IF($B2182="","",INDEX(所属情報!$E:$E,MATCH($A2182,所属情報!$A:$A,0))),"")</f>
        <v>492213</v>
      </c>
      <c r="N2182" s="175" t="str">
        <f t="shared" si="102"/>
        <v>右遠　大輝 (1)</v>
      </c>
      <c r="O2182" s="32" t="str">
        <f t="shared" si="103"/>
        <v>ｳﾄﾞｳ ﾀﾞｲｷ</v>
      </c>
      <c r="P2182" s="175" t="str">
        <f t="shared" si="104"/>
        <v>UDO Daiki (04)</v>
      </c>
      <c r="Q2182" s="175" t="str">
        <f>IFERROR(IF($F2182="","",INDEX(リスト!$AL:$AL,MATCH($F2182,リスト!$AK:$AK,0))),"")</f>
        <v>33</v>
      </c>
      <c r="R2182" s="32" t="str">
        <f>IFERROR(IF($K2182="","",INDEX(リスト!$AO:$AO,MATCH($K2182,リスト!$AN:$AN,0))),"")</f>
        <v>JPN</v>
      </c>
      <c r="S2182" s="32" t="str">
        <f>IF($B2182="","",RIGHT($G2182*1000+100+COUNTIF($G$2:$G2182,$G2182),9))</f>
        <v>041210101</v>
      </c>
    </row>
    <row r="2183" spans="1:19" ht="18" customHeight="1" x14ac:dyDescent="0.55000000000000004">
      <c r="A2183" t="s">
        <v>1007</v>
      </c>
      <c r="B2183">
        <v>2194</v>
      </c>
      <c r="C2183" t="s">
        <v>9415</v>
      </c>
      <c r="D2183" t="s">
        <v>9416</v>
      </c>
      <c r="E2183">
        <v>1</v>
      </c>
      <c r="F2183" t="s">
        <v>213</v>
      </c>
      <c r="G2183">
        <v>20040812</v>
      </c>
      <c r="H2183" t="s">
        <v>9417</v>
      </c>
      <c r="I2183" t="s">
        <v>5877</v>
      </c>
      <c r="J2183" t="s">
        <v>1661</v>
      </c>
      <c r="K2183" t="s">
        <v>9352</v>
      </c>
      <c r="M2183" s="32">
        <f>IFERROR(IF($B2183="","",INDEX(所属情報!$E:$E,MATCH($A2183,所属情報!$A:$A,0))),"")</f>
        <v>492213</v>
      </c>
      <c r="N2183" s="175" t="str">
        <f t="shared" si="102"/>
        <v>辻　海斗 (1)</v>
      </c>
      <c r="O2183" s="32" t="str">
        <f t="shared" si="103"/>
        <v>ﾂｼﾞ ｶｲﾄ</v>
      </c>
      <c r="P2183" s="175" t="str">
        <f t="shared" si="104"/>
        <v>TSUJI Kaito (04)</v>
      </c>
      <c r="Q2183" s="175" t="str">
        <f>IFERROR(IF($F2183="","",INDEX(リスト!$AL:$AL,MATCH($F2183,リスト!$AK:$AK,0))),"")</f>
        <v>37</v>
      </c>
      <c r="R2183" s="32" t="str">
        <f>IFERROR(IF($K2183="","",INDEX(リスト!$AO:$AO,MATCH($K2183,リスト!$AN:$AN,0))),"")</f>
        <v>JPN</v>
      </c>
      <c r="S2183" s="32" t="str">
        <f>IF($B2183="","",RIGHT($G2183*1000+100+COUNTIF($G$2:$G2183,$G2183),9))</f>
        <v>040812102</v>
      </c>
    </row>
    <row r="2184" spans="1:19" ht="18" customHeight="1" x14ac:dyDescent="0.55000000000000004">
      <c r="A2184" t="s">
        <v>1007</v>
      </c>
      <c r="B2184">
        <v>2195</v>
      </c>
      <c r="C2184" t="s">
        <v>9418</v>
      </c>
      <c r="D2184" t="s">
        <v>9419</v>
      </c>
      <c r="E2184">
        <v>1</v>
      </c>
      <c r="F2184" t="s">
        <v>213</v>
      </c>
      <c r="G2184">
        <v>20050313</v>
      </c>
      <c r="H2184" t="s">
        <v>9420</v>
      </c>
      <c r="I2184" t="s">
        <v>9421</v>
      </c>
      <c r="J2184" t="s">
        <v>1471</v>
      </c>
      <c r="K2184" t="s">
        <v>9352</v>
      </c>
      <c r="M2184" s="32">
        <f>IFERROR(IF($B2184="","",INDEX(所属情報!$E:$E,MATCH($A2184,所属情報!$A:$A,0))),"")</f>
        <v>492213</v>
      </c>
      <c r="N2184" s="175" t="str">
        <f t="shared" si="102"/>
        <v>近井　勇斗 (1)</v>
      </c>
      <c r="O2184" s="32" t="str">
        <f t="shared" si="103"/>
        <v>ﾁｶｲ ﾕｳﾄ</v>
      </c>
      <c r="P2184" s="175" t="str">
        <f t="shared" si="104"/>
        <v>CHIKAI Yuto (05)</v>
      </c>
      <c r="Q2184" s="175" t="str">
        <f>IFERROR(IF($F2184="","",INDEX(リスト!$AL:$AL,MATCH($F2184,リスト!$AK:$AK,0))),"")</f>
        <v>37</v>
      </c>
      <c r="R2184" s="32" t="str">
        <f>IFERROR(IF($K2184="","",INDEX(リスト!$AO:$AO,MATCH($K2184,リスト!$AN:$AN,0))),"")</f>
        <v>JPN</v>
      </c>
      <c r="S2184" s="32" t="str">
        <f>IF($B2184="","",RIGHT($G2184*1000+100+COUNTIF($G$2:$G2184,$G2184),9))</f>
        <v>050313101</v>
      </c>
    </row>
    <row r="2185" spans="1:19" ht="18" customHeight="1" x14ac:dyDescent="0.55000000000000004">
      <c r="A2185" t="s">
        <v>1007</v>
      </c>
      <c r="B2185">
        <v>2196</v>
      </c>
      <c r="C2185" t="s">
        <v>9422</v>
      </c>
      <c r="D2185" t="s">
        <v>9423</v>
      </c>
      <c r="E2185">
        <v>1</v>
      </c>
      <c r="F2185" t="s">
        <v>8975</v>
      </c>
      <c r="G2185">
        <v>20040529</v>
      </c>
      <c r="H2185" t="s">
        <v>9424</v>
      </c>
      <c r="I2185" t="s">
        <v>9425</v>
      </c>
      <c r="J2185" t="s">
        <v>1443</v>
      </c>
      <c r="K2185" t="s">
        <v>9352</v>
      </c>
      <c r="M2185" s="32">
        <f>IFERROR(IF($B2185="","",INDEX(所属情報!$E:$E,MATCH($A2185,所属情報!$A:$A,0))),"")</f>
        <v>492213</v>
      </c>
      <c r="N2185" s="175" t="str">
        <f t="shared" si="102"/>
        <v>久米　晴人 (1)</v>
      </c>
      <c r="O2185" s="32" t="str">
        <f t="shared" si="103"/>
        <v>ｸﾒ ﾊﾙﾄ</v>
      </c>
      <c r="P2185" s="175" t="str">
        <f t="shared" si="104"/>
        <v>KUME Haruto (04)</v>
      </c>
      <c r="Q2185" s="175" t="str">
        <f>IFERROR(IF($F2185="","",INDEX(リスト!$AL:$AL,MATCH($F2185,リスト!$AK:$AK,0))),"")</f>
        <v>28</v>
      </c>
      <c r="R2185" s="32" t="str">
        <f>IFERROR(IF($K2185="","",INDEX(リスト!$AO:$AO,MATCH($K2185,リスト!$AN:$AN,0))),"")</f>
        <v>JPN</v>
      </c>
      <c r="S2185" s="32" t="str">
        <f>IF($B2185="","",RIGHT($G2185*1000+100+COUNTIF($G$2:$G2185,$G2185),9))</f>
        <v>040529103</v>
      </c>
    </row>
    <row r="2186" spans="1:19" ht="18" customHeight="1" x14ac:dyDescent="0.55000000000000004">
      <c r="A2186" t="s">
        <v>1007</v>
      </c>
      <c r="B2186">
        <v>2197</v>
      </c>
      <c r="C2186" t="s">
        <v>9426</v>
      </c>
      <c r="D2186" t="s">
        <v>9427</v>
      </c>
      <c r="E2186">
        <v>1</v>
      </c>
      <c r="F2186" t="s">
        <v>209</v>
      </c>
      <c r="G2186">
        <v>20040716</v>
      </c>
      <c r="H2186" t="s">
        <v>9428</v>
      </c>
      <c r="I2186" t="s">
        <v>1984</v>
      </c>
      <c r="J2186" t="s">
        <v>1544</v>
      </c>
      <c r="K2186" t="s">
        <v>9352</v>
      </c>
      <c r="M2186" s="32">
        <f>IFERROR(IF($B2186="","",INDEX(所属情報!$E:$E,MATCH($A2186,所属情報!$A:$A,0))),"")</f>
        <v>492213</v>
      </c>
      <c r="N2186" s="175" t="str">
        <f t="shared" si="102"/>
        <v>藤田　雅也 (1)</v>
      </c>
      <c r="O2186" s="32" t="str">
        <f t="shared" si="103"/>
        <v>ﾌｼﾞﾀ ﾏｻﾔ</v>
      </c>
      <c r="P2186" s="175" t="str">
        <f t="shared" si="104"/>
        <v>FUJITA Masaya (04)</v>
      </c>
      <c r="Q2186" s="175" t="str">
        <f>IFERROR(IF($F2186="","",INDEX(リスト!$AL:$AL,MATCH($F2186,リスト!$AK:$AK,0))),"")</f>
        <v>36</v>
      </c>
      <c r="R2186" s="32" t="str">
        <f>IFERROR(IF($K2186="","",INDEX(リスト!$AO:$AO,MATCH($K2186,リスト!$AN:$AN,0))),"")</f>
        <v>JPN</v>
      </c>
      <c r="S2186" s="32" t="str">
        <f>IF($B2186="","",RIGHT($G2186*1000+100+COUNTIF($G$2:$G2186,$G2186),9))</f>
        <v>040716102</v>
      </c>
    </row>
    <row r="2187" spans="1:19" ht="18" customHeight="1" x14ac:dyDescent="0.55000000000000004">
      <c r="A2187" t="s">
        <v>1007</v>
      </c>
      <c r="B2187">
        <v>2198</v>
      </c>
      <c r="C2187" t="s">
        <v>9429</v>
      </c>
      <c r="D2187" t="s">
        <v>9430</v>
      </c>
      <c r="E2187">
        <v>1</v>
      </c>
      <c r="F2187" t="s">
        <v>8997</v>
      </c>
      <c r="G2187">
        <v>20040423</v>
      </c>
      <c r="H2187" t="s">
        <v>9431</v>
      </c>
      <c r="I2187" t="s">
        <v>9432</v>
      </c>
      <c r="J2187" t="s">
        <v>1485</v>
      </c>
      <c r="K2187" t="s">
        <v>9352</v>
      </c>
      <c r="M2187" s="32">
        <f>IFERROR(IF($B2187="","",INDEX(所属情報!$E:$E,MATCH($A2187,所属情報!$A:$A,0))),"")</f>
        <v>492213</v>
      </c>
      <c r="N2187" s="175" t="str">
        <f t="shared" si="102"/>
        <v>上　雄大 (1)</v>
      </c>
      <c r="O2187" s="32" t="str">
        <f t="shared" si="103"/>
        <v>ｳｴ ﾕｳﾀ</v>
      </c>
      <c r="P2187" s="175" t="str">
        <f t="shared" si="104"/>
        <v>UE Yuta (04)</v>
      </c>
      <c r="Q2187" s="175" t="str">
        <f>IFERROR(IF($F2187="","",INDEX(リスト!$AL:$AL,MATCH($F2187,リスト!$AK:$AK,0))),"")</f>
        <v>27</v>
      </c>
      <c r="R2187" s="32" t="str">
        <f>IFERROR(IF($K2187="","",INDEX(リスト!$AO:$AO,MATCH($K2187,リスト!$AN:$AN,0))),"")</f>
        <v>JPN</v>
      </c>
      <c r="S2187" s="32" t="str">
        <f>IF($B2187="","",RIGHT($G2187*1000+100+COUNTIF($G$2:$G2187,$G2187),9))</f>
        <v>040423102</v>
      </c>
    </row>
    <row r="2188" spans="1:19" ht="18" customHeight="1" x14ac:dyDescent="0.55000000000000004">
      <c r="A2188" t="s">
        <v>1007</v>
      </c>
      <c r="B2188">
        <v>2199</v>
      </c>
      <c r="C2188" t="s">
        <v>9433</v>
      </c>
      <c r="D2188" t="s">
        <v>9434</v>
      </c>
      <c r="E2188">
        <v>1</v>
      </c>
      <c r="F2188" t="s">
        <v>177</v>
      </c>
      <c r="G2188">
        <v>20040904</v>
      </c>
      <c r="H2188" t="s">
        <v>9435</v>
      </c>
      <c r="I2188" t="s">
        <v>9436</v>
      </c>
      <c r="J2188" t="s">
        <v>1526</v>
      </c>
      <c r="K2188" t="s">
        <v>9352</v>
      </c>
      <c r="M2188" s="32">
        <f>IFERROR(IF($B2188="","",INDEX(所属情報!$E:$E,MATCH($A2188,所属情報!$A:$A,0))),"")</f>
        <v>492213</v>
      </c>
      <c r="N2188" s="175" t="str">
        <f t="shared" si="102"/>
        <v>三和　龍之介 (1)</v>
      </c>
      <c r="O2188" s="32" t="str">
        <f t="shared" si="103"/>
        <v>ﾐﾜ ﾘｭｳﾉｽｹ</v>
      </c>
      <c r="P2188" s="175" t="str">
        <f t="shared" si="104"/>
        <v>MIWA Ryunosuke (04)</v>
      </c>
      <c r="Q2188" s="175" t="str">
        <f>IFERROR(IF($F2188="","",INDEX(リスト!$AL:$AL,MATCH($F2188,リスト!$AK:$AK,0))),"")</f>
        <v>28</v>
      </c>
      <c r="R2188" s="32" t="str">
        <f>IFERROR(IF($K2188="","",INDEX(リスト!$AO:$AO,MATCH($K2188,リスト!$AN:$AN,0))),"")</f>
        <v>JPN</v>
      </c>
      <c r="S2188" s="32" t="str">
        <f>IF($B2188="","",RIGHT($G2188*1000+100+COUNTIF($G$2:$G2188,$G2188),9))</f>
        <v>040904102</v>
      </c>
    </row>
    <row r="2189" spans="1:19" ht="18" customHeight="1" x14ac:dyDescent="0.55000000000000004">
      <c r="A2189" t="s">
        <v>1007</v>
      </c>
      <c r="B2189">
        <v>2200</v>
      </c>
      <c r="C2189" t="s">
        <v>9437</v>
      </c>
      <c r="D2189" t="s">
        <v>9438</v>
      </c>
      <c r="E2189">
        <v>1</v>
      </c>
      <c r="F2189" t="s">
        <v>5828</v>
      </c>
      <c r="G2189">
        <v>20041027</v>
      </c>
      <c r="H2189" t="s">
        <v>9439</v>
      </c>
      <c r="I2189" t="s">
        <v>9440</v>
      </c>
      <c r="J2189" t="s">
        <v>9441</v>
      </c>
      <c r="K2189" t="s">
        <v>9352</v>
      </c>
      <c r="M2189" s="32">
        <f>IFERROR(IF($B2189="","",INDEX(所属情報!$E:$E,MATCH($A2189,所属情報!$A:$A,0))),"")</f>
        <v>492213</v>
      </c>
      <c r="N2189" s="175" t="str">
        <f t="shared" si="102"/>
        <v>白石　涼一 (1)</v>
      </c>
      <c r="O2189" s="32" t="str">
        <f t="shared" si="103"/>
        <v>ｼﾗｲｼ ﾘｮｳｲﾁ</v>
      </c>
      <c r="P2189" s="175" t="str">
        <f t="shared" si="104"/>
        <v>SHIRAISHI Ryoichi (04)</v>
      </c>
      <c r="Q2189" s="175" t="str">
        <f>IFERROR(IF($F2189="","",INDEX(リスト!$AL:$AL,MATCH($F2189,リスト!$AK:$AK,0))),"")</f>
        <v>49</v>
      </c>
      <c r="R2189" s="32" t="str">
        <f>IFERROR(IF($K2189="","",INDEX(リスト!$AO:$AO,MATCH($K2189,リスト!$AN:$AN,0))),"")</f>
        <v>JPN</v>
      </c>
      <c r="S2189" s="32" t="str">
        <f>IF($B2189="","",RIGHT($G2189*1000+100+COUNTIF($G$2:$G2189,$G2189),9))</f>
        <v>041027101</v>
      </c>
    </row>
    <row r="2190" spans="1:19" ht="18" customHeight="1" x14ac:dyDescent="0.55000000000000004">
      <c r="A2190" t="s">
        <v>1007</v>
      </c>
      <c r="B2190">
        <v>2201</v>
      </c>
      <c r="C2190" t="s">
        <v>9442</v>
      </c>
      <c r="D2190" t="s">
        <v>9443</v>
      </c>
      <c r="E2190">
        <v>1</v>
      </c>
      <c r="F2190" t="s">
        <v>8997</v>
      </c>
      <c r="G2190">
        <v>20040605</v>
      </c>
      <c r="H2190" t="s">
        <v>9444</v>
      </c>
      <c r="I2190" t="s">
        <v>9445</v>
      </c>
      <c r="J2190" t="s">
        <v>1359</v>
      </c>
      <c r="K2190" t="s">
        <v>9352</v>
      </c>
      <c r="M2190" s="32">
        <f>IFERROR(IF($B2190="","",INDEX(所属情報!$E:$E,MATCH($A2190,所属情報!$A:$A,0))),"")</f>
        <v>492213</v>
      </c>
      <c r="N2190" s="175" t="str">
        <f t="shared" si="102"/>
        <v>岸田　鋼正 (1)</v>
      </c>
      <c r="O2190" s="32" t="str">
        <f t="shared" si="103"/>
        <v>ｷｼﾀﾞ ｺｳｾｲ</v>
      </c>
      <c r="P2190" s="175" t="str">
        <f t="shared" si="104"/>
        <v>KISHIDA Kosei (04)</v>
      </c>
      <c r="Q2190" s="175" t="str">
        <f>IFERROR(IF($F2190="","",INDEX(リスト!$AL:$AL,MATCH($F2190,リスト!$AK:$AK,0))),"")</f>
        <v>27</v>
      </c>
      <c r="R2190" s="32" t="str">
        <f>IFERROR(IF($K2190="","",INDEX(リスト!$AO:$AO,MATCH($K2190,リスト!$AN:$AN,0))),"")</f>
        <v>JPN</v>
      </c>
      <c r="S2190" s="32" t="str">
        <f>IF($B2190="","",RIGHT($G2190*1000+100+COUNTIF($G$2:$G2190,$G2190),9))</f>
        <v>040605101</v>
      </c>
    </row>
    <row r="2191" spans="1:19" ht="18" customHeight="1" x14ac:dyDescent="0.55000000000000004">
      <c r="A2191" t="s">
        <v>1007</v>
      </c>
      <c r="B2191">
        <v>2202</v>
      </c>
      <c r="C2191" t="s">
        <v>9446</v>
      </c>
      <c r="D2191" t="s">
        <v>9447</v>
      </c>
      <c r="E2191">
        <v>1</v>
      </c>
      <c r="F2191" t="s">
        <v>8997</v>
      </c>
      <c r="G2191">
        <v>20040522</v>
      </c>
      <c r="H2191" t="s">
        <v>9448</v>
      </c>
      <c r="I2191" t="s">
        <v>1177</v>
      </c>
      <c r="J2191" t="s">
        <v>3894</v>
      </c>
      <c r="K2191" t="s">
        <v>9352</v>
      </c>
      <c r="M2191" s="32">
        <f>IFERROR(IF($B2191="","",INDEX(所属情報!$E:$E,MATCH($A2191,所属情報!$A:$A,0))),"")</f>
        <v>492213</v>
      </c>
      <c r="N2191" s="175" t="str">
        <f t="shared" si="102"/>
        <v>濱田　伊吹 (1)</v>
      </c>
      <c r="O2191" s="32" t="str">
        <f t="shared" si="103"/>
        <v>ﾊﾏﾀﾞ ｲﾌﾞｷ</v>
      </c>
      <c r="P2191" s="175" t="str">
        <f t="shared" si="104"/>
        <v>HAMADA Ibuki (04)</v>
      </c>
      <c r="Q2191" s="175" t="str">
        <f>IFERROR(IF($F2191="","",INDEX(リスト!$AL:$AL,MATCH($F2191,リスト!$AK:$AK,0))),"")</f>
        <v>27</v>
      </c>
      <c r="R2191" s="32" t="str">
        <f>IFERROR(IF($K2191="","",INDEX(リスト!$AO:$AO,MATCH($K2191,リスト!$AN:$AN,0))),"")</f>
        <v>JPN</v>
      </c>
      <c r="S2191" s="32" t="str">
        <f>IF($B2191="","",RIGHT($G2191*1000+100+COUNTIF($G$2:$G2191,$G2191),9))</f>
        <v>040522102</v>
      </c>
    </row>
    <row r="2192" spans="1:19" ht="18" customHeight="1" x14ac:dyDescent="0.55000000000000004">
      <c r="A2192" t="s">
        <v>1007</v>
      </c>
      <c r="B2192">
        <v>2203</v>
      </c>
      <c r="C2192" t="s">
        <v>9449</v>
      </c>
      <c r="D2192" t="s">
        <v>9450</v>
      </c>
      <c r="E2192">
        <v>1</v>
      </c>
      <c r="F2192" t="s">
        <v>8997</v>
      </c>
      <c r="G2192">
        <v>20050311</v>
      </c>
      <c r="H2192" t="s">
        <v>9451</v>
      </c>
      <c r="I2192" t="s">
        <v>1276</v>
      </c>
      <c r="J2192" t="s">
        <v>1853</v>
      </c>
      <c r="K2192" t="s">
        <v>9352</v>
      </c>
      <c r="M2192" s="32">
        <f>IFERROR(IF($B2192="","",INDEX(所属情報!$E:$E,MATCH($A2192,所属情報!$A:$A,0))),"")</f>
        <v>492213</v>
      </c>
      <c r="N2192" s="175" t="str">
        <f t="shared" si="102"/>
        <v>岡本　光喜 (1)</v>
      </c>
      <c r="O2192" s="32" t="str">
        <f t="shared" si="103"/>
        <v>ｵｶﾓﾄ ｺｳｷ</v>
      </c>
      <c r="P2192" s="175" t="str">
        <f t="shared" si="104"/>
        <v>OKAMOTO Koki (05)</v>
      </c>
      <c r="Q2192" s="175" t="str">
        <f>IFERROR(IF($F2192="","",INDEX(リスト!$AL:$AL,MATCH($F2192,リスト!$AK:$AK,0))),"")</f>
        <v>27</v>
      </c>
      <c r="R2192" s="32" t="str">
        <f>IFERROR(IF($K2192="","",INDEX(リスト!$AO:$AO,MATCH($K2192,リスト!$AN:$AN,0))),"")</f>
        <v>JPN</v>
      </c>
      <c r="S2192" s="32" t="str">
        <f>IF($B2192="","",RIGHT($G2192*1000+100+COUNTIF($G$2:$G2192,$G2192),9))</f>
        <v>050311103</v>
      </c>
    </row>
    <row r="2193" spans="1:19" ht="18" customHeight="1" x14ac:dyDescent="0.55000000000000004">
      <c r="A2193" t="s">
        <v>1007</v>
      </c>
      <c r="B2193">
        <v>2204</v>
      </c>
      <c r="C2193" t="s">
        <v>9452</v>
      </c>
      <c r="D2193" t="s">
        <v>9453</v>
      </c>
      <c r="E2193">
        <v>1</v>
      </c>
      <c r="F2193" t="s">
        <v>185</v>
      </c>
      <c r="G2193">
        <v>20040702</v>
      </c>
      <c r="H2193" t="s">
        <v>9454</v>
      </c>
      <c r="I2193" t="s">
        <v>9314</v>
      </c>
      <c r="J2193" t="s">
        <v>9455</v>
      </c>
      <c r="K2193" t="s">
        <v>9352</v>
      </c>
      <c r="M2193" s="32">
        <f>IFERROR(IF($B2193="","",INDEX(所属情報!$E:$E,MATCH($A2193,所属情報!$A:$A,0))),"")</f>
        <v>492213</v>
      </c>
      <c r="N2193" s="175" t="str">
        <f t="shared" si="102"/>
        <v>福山　琉雲 (1)</v>
      </c>
      <c r="O2193" s="32" t="str">
        <f t="shared" si="103"/>
        <v>ﾌｸﾔﾏ ﾙﾝ</v>
      </c>
      <c r="P2193" s="175" t="str">
        <f t="shared" si="104"/>
        <v>FUKUYAMA Run (04)</v>
      </c>
      <c r="Q2193" s="175" t="str">
        <f>IFERROR(IF($F2193="","",INDEX(リスト!$AL:$AL,MATCH($F2193,リスト!$AK:$AK,0))),"")</f>
        <v>30</v>
      </c>
      <c r="R2193" s="32" t="str">
        <f>IFERROR(IF($K2193="","",INDEX(リスト!$AO:$AO,MATCH($K2193,リスト!$AN:$AN,0))),"")</f>
        <v>JPN</v>
      </c>
      <c r="S2193" s="32" t="str">
        <f>IF($B2193="","",RIGHT($G2193*1000+100+COUNTIF($G$2:$G2193,$G2193),9))</f>
        <v>040702104</v>
      </c>
    </row>
    <row r="2194" spans="1:19" ht="18" customHeight="1" x14ac:dyDescent="0.55000000000000004">
      <c r="A2194" t="s">
        <v>1127</v>
      </c>
      <c r="B2194">
        <v>2205</v>
      </c>
      <c r="C2194" t="s">
        <v>9456</v>
      </c>
      <c r="D2194" t="s">
        <v>9457</v>
      </c>
      <c r="E2194">
        <v>1</v>
      </c>
      <c r="F2194" t="s">
        <v>225</v>
      </c>
      <c r="G2194">
        <v>20050215</v>
      </c>
      <c r="H2194" t="s">
        <v>9458</v>
      </c>
      <c r="I2194" t="s">
        <v>9459</v>
      </c>
      <c r="J2194" t="s">
        <v>1198</v>
      </c>
      <c r="K2194" t="s">
        <v>9352</v>
      </c>
      <c r="M2194" s="32">
        <f>IFERROR(IF($B2194="","",INDEX(所属情報!$E:$E,MATCH($A2194,所属情報!$A:$A,0))),"")</f>
        <v>492522</v>
      </c>
      <c r="N2194" s="175" t="str">
        <f t="shared" si="102"/>
        <v>外處　遼 (1)</v>
      </c>
      <c r="O2194" s="32" t="str">
        <f t="shared" si="103"/>
        <v>ﾄﾄﾞｺﾛ ﾘｮｳ</v>
      </c>
      <c r="P2194" s="175" t="str">
        <f t="shared" si="104"/>
        <v>TODOKORO Ryo (05)</v>
      </c>
      <c r="Q2194" s="175" t="str">
        <f>IFERROR(IF($F2194="","",INDEX(リスト!$AL:$AL,MATCH($F2194,リスト!$AK:$AK,0))),"")</f>
        <v>40</v>
      </c>
      <c r="R2194" s="32" t="str">
        <f>IFERROR(IF($K2194="","",INDEX(リスト!$AO:$AO,MATCH($K2194,リスト!$AN:$AN,0))),"")</f>
        <v>JPN</v>
      </c>
      <c r="S2194" s="32" t="str">
        <f>IF($B2194="","",RIGHT($G2194*1000+100+COUNTIF($G$2:$G2194,$G2194),9))</f>
        <v>050215102</v>
      </c>
    </row>
    <row r="2195" spans="1:19" ht="18" customHeight="1" x14ac:dyDescent="0.55000000000000004">
      <c r="A2195" t="s">
        <v>1027</v>
      </c>
      <c r="B2195">
        <v>2206</v>
      </c>
      <c r="C2195" t="s">
        <v>9460</v>
      </c>
      <c r="D2195" t="s">
        <v>9461</v>
      </c>
      <c r="E2195">
        <v>1</v>
      </c>
      <c r="F2195" t="s">
        <v>8997</v>
      </c>
      <c r="G2195">
        <v>20040525</v>
      </c>
      <c r="H2195" t="s">
        <v>9462</v>
      </c>
      <c r="I2195" t="s">
        <v>9463</v>
      </c>
      <c r="J2195" t="s">
        <v>7281</v>
      </c>
      <c r="K2195" t="s">
        <v>9352</v>
      </c>
      <c r="M2195" s="32">
        <f>IFERROR(IF($B2195="","",INDEX(所属情報!$E:$E,MATCH($A2195,所属情報!$A:$A,0))),"")</f>
        <v>492220</v>
      </c>
      <c r="N2195" s="175" t="str">
        <f t="shared" si="102"/>
        <v>川東　世汰 (1)</v>
      </c>
      <c r="O2195" s="32" t="str">
        <f t="shared" si="103"/>
        <v>ｶﾜﾋｶﾞｼ ｾｲﾀ</v>
      </c>
      <c r="P2195" s="175" t="str">
        <f t="shared" si="104"/>
        <v>KAWAHIGASHI Seita (04)</v>
      </c>
      <c r="Q2195" s="175" t="str">
        <f>IFERROR(IF($F2195="","",INDEX(リスト!$AL:$AL,MATCH($F2195,リスト!$AK:$AK,0))),"")</f>
        <v>27</v>
      </c>
      <c r="R2195" s="32" t="str">
        <f>IFERROR(IF($K2195="","",INDEX(リスト!$AO:$AO,MATCH($K2195,リスト!$AN:$AN,0))),"")</f>
        <v>JPN</v>
      </c>
      <c r="S2195" s="32" t="str">
        <f>IF($B2195="","",RIGHT($G2195*1000+100+COUNTIF($G$2:$G2195,$G2195),9))</f>
        <v>040525102</v>
      </c>
    </row>
    <row r="2196" spans="1:19" ht="18" customHeight="1" x14ac:dyDescent="0.55000000000000004">
      <c r="A2196" t="s">
        <v>863</v>
      </c>
      <c r="B2196">
        <v>2207</v>
      </c>
      <c r="C2196" t="s">
        <v>9464</v>
      </c>
      <c r="D2196" t="s">
        <v>9465</v>
      </c>
      <c r="E2196">
        <v>1</v>
      </c>
      <c r="F2196" t="s">
        <v>169</v>
      </c>
      <c r="G2196">
        <v>20040722</v>
      </c>
      <c r="H2196" t="s">
        <v>9466</v>
      </c>
      <c r="I2196" t="s">
        <v>2688</v>
      </c>
      <c r="J2196" t="s">
        <v>2862</v>
      </c>
      <c r="K2196" t="s">
        <v>9352</v>
      </c>
      <c r="M2196" s="32">
        <f>IFERROR(IF($B2196="","",INDEX(所属情報!$E:$E,MATCH($A2196,所属情報!$A:$A,0))),"")</f>
        <v>490048</v>
      </c>
      <c r="N2196" s="175" t="str">
        <f t="shared" si="102"/>
        <v>阿部　陽葵 (1)</v>
      </c>
      <c r="O2196" s="32" t="str">
        <f t="shared" si="103"/>
        <v>ｱﾍﾞ ﾊﾙｷ</v>
      </c>
      <c r="P2196" s="175" t="str">
        <f t="shared" si="104"/>
        <v>ABE Haruki (04)</v>
      </c>
      <c r="Q2196" s="175" t="str">
        <f>IFERROR(IF($F2196="","",INDEX(リスト!$AL:$AL,MATCH($F2196,リスト!$AK:$AK,0))),"")</f>
        <v>26</v>
      </c>
      <c r="R2196" s="32" t="str">
        <f>IFERROR(IF($K2196="","",INDEX(リスト!$AO:$AO,MATCH($K2196,リスト!$AN:$AN,0))),"")</f>
        <v>JPN</v>
      </c>
      <c r="S2196" s="32" t="str">
        <f>IF($B2196="","",RIGHT($G2196*1000+100+COUNTIF($G$2:$G2196,$G2196),9))</f>
        <v>040722102</v>
      </c>
    </row>
    <row r="2197" spans="1:19" ht="18" customHeight="1" x14ac:dyDescent="0.55000000000000004">
      <c r="A2197" t="s">
        <v>863</v>
      </c>
      <c r="B2197">
        <v>2208</v>
      </c>
      <c r="C2197" t="s">
        <v>9467</v>
      </c>
      <c r="D2197" t="s">
        <v>9468</v>
      </c>
      <c r="E2197">
        <v>1</v>
      </c>
      <c r="F2197" t="s">
        <v>169</v>
      </c>
      <c r="G2197">
        <v>20041221</v>
      </c>
      <c r="H2197" t="s">
        <v>9469</v>
      </c>
      <c r="I2197" t="s">
        <v>1964</v>
      </c>
      <c r="J2197" t="s">
        <v>1223</v>
      </c>
      <c r="K2197" t="s">
        <v>9352</v>
      </c>
      <c r="M2197" s="32">
        <f>IFERROR(IF($B2197="","",INDEX(所属情報!$E:$E,MATCH($A2197,所属情報!$A:$A,0))),"")</f>
        <v>490048</v>
      </c>
      <c r="N2197" s="175" t="str">
        <f t="shared" si="102"/>
        <v>中川　雄稀 (1)</v>
      </c>
      <c r="O2197" s="32" t="str">
        <f t="shared" si="103"/>
        <v>ﾅｶｶﾞﾜ ﾕｳｷ</v>
      </c>
      <c r="P2197" s="175" t="str">
        <f t="shared" si="104"/>
        <v>NAKAGAWA Yuki (04)</v>
      </c>
      <c r="Q2197" s="175" t="str">
        <f>IFERROR(IF($F2197="","",INDEX(リスト!$AL:$AL,MATCH($F2197,リスト!$AK:$AK,0))),"")</f>
        <v>26</v>
      </c>
      <c r="R2197" s="32" t="str">
        <f>IFERROR(IF($K2197="","",INDEX(リスト!$AO:$AO,MATCH($K2197,リスト!$AN:$AN,0))),"")</f>
        <v>JPN</v>
      </c>
      <c r="S2197" s="32" t="str">
        <f>IF($B2197="","",RIGHT($G2197*1000+100+COUNTIF($G$2:$G2197,$G2197),9))</f>
        <v>041221102</v>
      </c>
    </row>
    <row r="2198" spans="1:19" ht="18" customHeight="1" x14ac:dyDescent="0.55000000000000004">
      <c r="A2198" t="s">
        <v>863</v>
      </c>
      <c r="B2198">
        <v>2209</v>
      </c>
      <c r="C2198" t="s">
        <v>9470</v>
      </c>
      <c r="D2198" t="s">
        <v>9471</v>
      </c>
      <c r="E2198">
        <v>1</v>
      </c>
      <c r="F2198" t="s">
        <v>9472</v>
      </c>
      <c r="G2198">
        <v>20050116</v>
      </c>
      <c r="H2198" t="s">
        <v>9473</v>
      </c>
      <c r="I2198" t="s">
        <v>9474</v>
      </c>
      <c r="J2198" t="s">
        <v>8855</v>
      </c>
      <c r="K2198" t="s">
        <v>9352</v>
      </c>
      <c r="M2198" s="32">
        <f>IFERROR(IF($B2198="","",INDEX(所属情報!$E:$E,MATCH($A2198,所属情報!$A:$A,0))),"")</f>
        <v>490048</v>
      </c>
      <c r="N2198" s="175" t="str">
        <f t="shared" si="102"/>
        <v>竹生　晴彦 (1)</v>
      </c>
      <c r="O2198" s="32" t="str">
        <f t="shared" si="103"/>
        <v>ﾁｸﾌﾞ ﾊﾙﾋｺ</v>
      </c>
      <c r="P2198" s="175" t="str">
        <f t="shared" si="104"/>
        <v>CHIKUBU Haruhiko (05)</v>
      </c>
      <c r="Q2198" s="175" t="str">
        <f>IFERROR(IF($F2198="","",INDEX(リスト!$AL:$AL,MATCH($F2198,リスト!$AK:$AK,0))),"")</f>
        <v>18</v>
      </c>
      <c r="R2198" s="32" t="str">
        <f>IFERROR(IF($K2198="","",INDEX(リスト!$AO:$AO,MATCH($K2198,リスト!$AN:$AN,0))),"")</f>
        <v>JPN</v>
      </c>
      <c r="S2198" s="32" t="str">
        <f>IF($B2198="","",RIGHT($G2198*1000+100+COUNTIF($G$2:$G2198,$G2198),9))</f>
        <v>050116101</v>
      </c>
    </row>
    <row r="2199" spans="1:19" ht="18" customHeight="1" x14ac:dyDescent="0.55000000000000004">
      <c r="A2199" t="s">
        <v>863</v>
      </c>
      <c r="B2199">
        <v>2210</v>
      </c>
      <c r="C2199" t="s">
        <v>9475</v>
      </c>
      <c r="D2199" t="s">
        <v>9476</v>
      </c>
      <c r="E2199">
        <v>1</v>
      </c>
      <c r="F2199" t="s">
        <v>9412</v>
      </c>
      <c r="G2199">
        <v>20050123</v>
      </c>
      <c r="H2199" t="s">
        <v>9477</v>
      </c>
      <c r="I2199" t="s">
        <v>9478</v>
      </c>
      <c r="J2199" t="s">
        <v>1714</v>
      </c>
      <c r="K2199" t="s">
        <v>9352</v>
      </c>
      <c r="M2199" s="32">
        <f>IFERROR(IF($B2199="","",INDEX(所属情報!$E:$E,MATCH($A2199,所属情報!$A:$A,0))),"")</f>
        <v>490048</v>
      </c>
      <c r="N2199" s="175" t="str">
        <f t="shared" si="102"/>
        <v>土田　浩生 (1)</v>
      </c>
      <c r="O2199" s="32" t="str">
        <f t="shared" si="103"/>
        <v>ﾂﾁﾀﾞ ﾋﾛｷ</v>
      </c>
      <c r="P2199" s="175" t="str">
        <f t="shared" si="104"/>
        <v>TSUCHIDA Hiroki (05)</v>
      </c>
      <c r="Q2199" s="175" t="str">
        <f>IFERROR(IF($F2199="","",INDEX(リスト!$AL:$AL,MATCH($F2199,リスト!$AK:$AK,0))),"")</f>
        <v>33</v>
      </c>
      <c r="R2199" s="32" t="str">
        <f>IFERROR(IF($K2199="","",INDEX(リスト!$AO:$AO,MATCH($K2199,リスト!$AN:$AN,0))),"")</f>
        <v>JPN</v>
      </c>
      <c r="S2199" s="32" t="str">
        <f>IF($B2199="","",RIGHT($G2199*1000+100+COUNTIF($G$2:$G2199,$G2199),9))</f>
        <v>050123102</v>
      </c>
    </row>
    <row r="2200" spans="1:19" ht="18" customHeight="1" x14ac:dyDescent="0.55000000000000004">
      <c r="A2200" t="s">
        <v>1031</v>
      </c>
      <c r="B2200">
        <v>2211</v>
      </c>
      <c r="C2200" t="s">
        <v>9479</v>
      </c>
      <c r="D2200" t="s">
        <v>9480</v>
      </c>
      <c r="E2200">
        <v>1</v>
      </c>
      <c r="F2200" t="s">
        <v>8997</v>
      </c>
      <c r="G2200">
        <v>20041203</v>
      </c>
      <c r="H2200" t="s">
        <v>9481</v>
      </c>
      <c r="I2200" t="s">
        <v>9482</v>
      </c>
      <c r="J2200" t="s">
        <v>1302</v>
      </c>
      <c r="K2200" t="s">
        <v>9352</v>
      </c>
      <c r="M2200" s="32">
        <f>IFERROR(IF($B2200="","",INDEX(所属情報!$E:$E,MATCH($A2200,所属情報!$A:$A,0))),"")</f>
        <v>492221</v>
      </c>
      <c r="N2200" s="175" t="str">
        <f t="shared" si="102"/>
        <v>上崎　圭吾 (1)</v>
      </c>
      <c r="O2200" s="32" t="str">
        <f t="shared" si="103"/>
        <v>ｶﾐｻｷ ｹｲｺﾞ</v>
      </c>
      <c r="P2200" s="175" t="str">
        <f t="shared" si="104"/>
        <v>KAMISAKI Keigo (04)</v>
      </c>
      <c r="Q2200" s="175" t="str">
        <f>IFERROR(IF($F2200="","",INDEX(リスト!$AL:$AL,MATCH($F2200,リスト!$AK:$AK,0))),"")</f>
        <v>27</v>
      </c>
      <c r="R2200" s="32" t="str">
        <f>IFERROR(IF($K2200="","",INDEX(リスト!$AO:$AO,MATCH($K2200,リスト!$AN:$AN,0))),"")</f>
        <v>JPN</v>
      </c>
      <c r="S2200" s="32" t="str">
        <f>IF($B2200="","",RIGHT($G2200*1000+100+COUNTIF($G$2:$G2200,$G2200),9))</f>
        <v>041203101</v>
      </c>
    </row>
    <row r="2201" spans="1:19" ht="18" customHeight="1" x14ac:dyDescent="0.55000000000000004">
      <c r="A2201" t="s">
        <v>1051</v>
      </c>
      <c r="B2201">
        <v>2212</v>
      </c>
      <c r="C2201" t="s">
        <v>9483</v>
      </c>
      <c r="D2201" t="s">
        <v>9484</v>
      </c>
      <c r="E2201">
        <v>1</v>
      </c>
      <c r="F2201" t="s">
        <v>177</v>
      </c>
      <c r="G2201">
        <v>20040214</v>
      </c>
      <c r="H2201" t="s">
        <v>9485</v>
      </c>
      <c r="I2201" t="s">
        <v>4331</v>
      </c>
      <c r="J2201" t="s">
        <v>1810</v>
      </c>
      <c r="K2201" t="s">
        <v>9352</v>
      </c>
      <c r="M2201" s="32">
        <f>IFERROR(IF($B2201="","",INDEX(所属情報!$E:$E,MATCH($A2201,所属情報!$A:$A,0))),"")</f>
        <v>492234</v>
      </c>
      <c r="N2201" s="175" t="str">
        <f t="shared" si="102"/>
        <v>岸本　翔太 (1)</v>
      </c>
      <c r="O2201" s="32" t="str">
        <f t="shared" si="103"/>
        <v>ｷｼﾓﾄ ｼｮｳﾀ</v>
      </c>
      <c r="P2201" s="175" t="str">
        <f t="shared" si="104"/>
        <v>KISHIMOTO Shota (04)</v>
      </c>
      <c r="Q2201" s="175" t="str">
        <f>IFERROR(IF($F2201="","",INDEX(リスト!$AL:$AL,MATCH($F2201,リスト!$AK:$AK,0))),"")</f>
        <v>28</v>
      </c>
      <c r="R2201" s="32" t="str">
        <f>IFERROR(IF($K2201="","",INDEX(リスト!$AO:$AO,MATCH($K2201,リスト!$AN:$AN,0))),"")</f>
        <v>JPN</v>
      </c>
      <c r="S2201" s="32" t="str">
        <f>IF($B2201="","",RIGHT($G2201*1000+100+COUNTIF($G$2:$G2201,$G2201),9))</f>
        <v>040214102</v>
      </c>
    </row>
    <row r="2202" spans="1:19" ht="18" customHeight="1" x14ac:dyDescent="0.55000000000000004">
      <c r="A2202" t="s">
        <v>1051</v>
      </c>
      <c r="B2202">
        <v>2213</v>
      </c>
      <c r="C2202" t="s">
        <v>9486</v>
      </c>
      <c r="D2202" t="s">
        <v>9487</v>
      </c>
      <c r="E2202">
        <v>1</v>
      </c>
      <c r="F2202" t="s">
        <v>8975</v>
      </c>
      <c r="G2202">
        <v>20040603</v>
      </c>
      <c r="H2202" t="s">
        <v>9488</v>
      </c>
      <c r="I2202" t="s">
        <v>9489</v>
      </c>
      <c r="J2202" t="s">
        <v>2080</v>
      </c>
      <c r="K2202" t="s">
        <v>9352</v>
      </c>
      <c r="M2202" s="32">
        <f>IFERROR(IF($B2202="","",INDEX(所属情報!$E:$E,MATCH($A2202,所属情報!$A:$A,0))),"")</f>
        <v>492234</v>
      </c>
      <c r="N2202" s="175" t="str">
        <f t="shared" si="102"/>
        <v>古越　大輝 (1)</v>
      </c>
      <c r="O2202" s="32" t="str">
        <f t="shared" si="103"/>
        <v>ﾌﾙｺｼ ﾀﾞｲｷ</v>
      </c>
      <c r="P2202" s="175" t="str">
        <f t="shared" si="104"/>
        <v>FURUKOSHI Daiki (04)</v>
      </c>
      <c r="Q2202" s="175" t="str">
        <f>IFERROR(IF($F2202="","",INDEX(リスト!$AL:$AL,MATCH($F2202,リスト!$AK:$AK,0))),"")</f>
        <v>28</v>
      </c>
      <c r="R2202" s="32" t="str">
        <f>IFERROR(IF($K2202="","",INDEX(リスト!$AO:$AO,MATCH($K2202,リスト!$AN:$AN,0))),"")</f>
        <v>JPN</v>
      </c>
      <c r="S2202" s="32" t="str">
        <f>IF($B2202="","",RIGHT($G2202*1000+100+COUNTIF($G$2:$G2202,$G2202),9))</f>
        <v>040603101</v>
      </c>
    </row>
    <row r="2203" spans="1:19" ht="18" customHeight="1" x14ac:dyDescent="0.55000000000000004">
      <c r="A2203" t="s">
        <v>1051</v>
      </c>
      <c r="B2203">
        <v>2214</v>
      </c>
      <c r="C2203" t="s">
        <v>9490</v>
      </c>
      <c r="D2203" t="s">
        <v>9491</v>
      </c>
      <c r="E2203">
        <v>1</v>
      </c>
      <c r="F2203" t="s">
        <v>8975</v>
      </c>
      <c r="G2203">
        <v>20050317</v>
      </c>
      <c r="H2203" t="s">
        <v>9492</v>
      </c>
      <c r="I2203" t="s">
        <v>9493</v>
      </c>
      <c r="J2203" t="s">
        <v>3634</v>
      </c>
      <c r="K2203" t="s">
        <v>9352</v>
      </c>
      <c r="M2203" s="32">
        <f>IFERROR(IF($B2203="","",INDEX(所属情報!$E:$E,MATCH($A2203,所属情報!$A:$A,0))),"")</f>
        <v>492234</v>
      </c>
      <c r="N2203" s="175" t="str">
        <f t="shared" si="102"/>
        <v>父川　真宏 (1)</v>
      </c>
      <c r="O2203" s="32" t="str">
        <f t="shared" si="103"/>
        <v>ﾁﾁｶﾜ ﾏﾋﾛ</v>
      </c>
      <c r="P2203" s="175" t="str">
        <f t="shared" si="104"/>
        <v>CHICHIKAWA Mahiro (05)</v>
      </c>
      <c r="Q2203" s="175" t="str">
        <f>IFERROR(IF($F2203="","",INDEX(リスト!$AL:$AL,MATCH($F2203,リスト!$AK:$AK,0))),"")</f>
        <v>28</v>
      </c>
      <c r="R2203" s="32" t="str">
        <f>IFERROR(IF($K2203="","",INDEX(リスト!$AO:$AO,MATCH($K2203,リスト!$AN:$AN,0))),"")</f>
        <v>JPN</v>
      </c>
      <c r="S2203" s="32" t="str">
        <f>IF($B2203="","",RIGHT($G2203*1000+100+COUNTIF($G$2:$G2203,$G2203),9))</f>
        <v>050317102</v>
      </c>
    </row>
    <row r="2204" spans="1:19" ht="18" customHeight="1" x14ac:dyDescent="0.55000000000000004">
      <c r="A2204" t="s">
        <v>1051</v>
      </c>
      <c r="B2204">
        <v>2215</v>
      </c>
      <c r="C2204" t="s">
        <v>9494</v>
      </c>
      <c r="D2204" t="s">
        <v>9495</v>
      </c>
      <c r="E2204">
        <v>1</v>
      </c>
      <c r="F2204" t="s">
        <v>5828</v>
      </c>
      <c r="G2204">
        <v>20041107</v>
      </c>
      <c r="H2204" t="s">
        <v>9496</v>
      </c>
      <c r="I2204" t="s">
        <v>2054</v>
      </c>
      <c r="J2204" t="s">
        <v>1485</v>
      </c>
      <c r="K2204" t="s">
        <v>9352</v>
      </c>
      <c r="M2204" s="32">
        <f>IFERROR(IF($B2204="","",INDEX(所属情報!$E:$E,MATCH($A2204,所属情報!$A:$A,0))),"")</f>
        <v>492234</v>
      </c>
      <c r="N2204" s="175" t="str">
        <f t="shared" si="102"/>
        <v>屋田　優太 (1)</v>
      </c>
      <c r="O2204" s="32" t="str">
        <f t="shared" si="103"/>
        <v>ｵｸﾀﾞ ﾕｳﾀ</v>
      </c>
      <c r="P2204" s="175" t="str">
        <f t="shared" si="104"/>
        <v>OKUDA Yuta (04)</v>
      </c>
      <c r="Q2204" s="175" t="str">
        <f>IFERROR(IF($F2204="","",INDEX(リスト!$AL:$AL,MATCH($F2204,リスト!$AK:$AK,0))),"")</f>
        <v>49</v>
      </c>
      <c r="R2204" s="32" t="str">
        <f>IFERROR(IF($K2204="","",INDEX(リスト!$AO:$AO,MATCH($K2204,リスト!$AN:$AN,0))),"")</f>
        <v>JPN</v>
      </c>
      <c r="S2204" s="32" t="str">
        <f>IF($B2204="","",RIGHT($G2204*1000+100+COUNTIF($G$2:$G2204,$G2204),9))</f>
        <v>041107101</v>
      </c>
    </row>
    <row r="2205" spans="1:19" ht="18" customHeight="1" x14ac:dyDescent="0.55000000000000004">
      <c r="A2205" t="s">
        <v>1051</v>
      </c>
      <c r="B2205">
        <v>2216</v>
      </c>
      <c r="C2205" t="s">
        <v>9497</v>
      </c>
      <c r="D2205" t="s">
        <v>9498</v>
      </c>
      <c r="E2205">
        <v>1</v>
      </c>
      <c r="F2205" t="s">
        <v>165</v>
      </c>
      <c r="G2205">
        <v>20020721</v>
      </c>
      <c r="H2205" t="s">
        <v>9499</v>
      </c>
      <c r="I2205" t="s">
        <v>9500</v>
      </c>
      <c r="J2205" t="s">
        <v>9501</v>
      </c>
      <c r="K2205" t="s">
        <v>9352</v>
      </c>
      <c r="M2205" s="32">
        <f>IFERROR(IF($B2205="","",INDEX(所属情報!$E:$E,MATCH($A2205,所属情報!$A:$A,0))),"")</f>
        <v>492234</v>
      </c>
      <c r="N2205" s="175" t="str">
        <f t="shared" si="102"/>
        <v>寺脇　靖史 (1)</v>
      </c>
      <c r="O2205" s="32" t="str">
        <f t="shared" si="103"/>
        <v>ﾃﾗﾜｷ ﾔｽﾌﾐ</v>
      </c>
      <c r="P2205" s="175" t="str">
        <f t="shared" si="104"/>
        <v>TERAWAKI Yasufumi (02)</v>
      </c>
      <c r="Q2205" s="175" t="str">
        <f>IFERROR(IF($F2205="","",INDEX(リスト!$AL:$AL,MATCH($F2205,リスト!$AK:$AK,0))),"")</f>
        <v>25</v>
      </c>
      <c r="R2205" s="32" t="str">
        <f>IFERROR(IF($K2205="","",INDEX(リスト!$AO:$AO,MATCH($K2205,リスト!$AN:$AN,0))),"")</f>
        <v>JPN</v>
      </c>
      <c r="S2205" s="32" t="str">
        <f>IF($B2205="","",RIGHT($G2205*1000+100+COUNTIF($G$2:$G2205,$G2205),9))</f>
        <v>020721103</v>
      </c>
    </row>
    <row r="2206" spans="1:19" ht="18" customHeight="1" x14ac:dyDescent="0.55000000000000004">
      <c r="A2206" t="s">
        <v>1051</v>
      </c>
      <c r="B2206">
        <v>2217</v>
      </c>
      <c r="C2206" t="s">
        <v>9502</v>
      </c>
      <c r="D2206" t="s">
        <v>9503</v>
      </c>
      <c r="E2206">
        <v>1</v>
      </c>
      <c r="F2206" t="s">
        <v>5828</v>
      </c>
      <c r="G2206">
        <v>20041119</v>
      </c>
      <c r="H2206" t="s">
        <v>9504</v>
      </c>
      <c r="I2206" t="s">
        <v>2400</v>
      </c>
      <c r="J2206" t="s">
        <v>5882</v>
      </c>
      <c r="K2206" t="s">
        <v>9352</v>
      </c>
      <c r="M2206" s="32">
        <f>IFERROR(IF($B2206="","",INDEX(所属情報!$E:$E,MATCH($A2206,所属情報!$A:$A,0))),"")</f>
        <v>492234</v>
      </c>
      <c r="N2206" s="175" t="str">
        <f t="shared" si="102"/>
        <v>島田　恭輔 (1)</v>
      </c>
      <c r="O2206" s="32" t="str">
        <f t="shared" si="103"/>
        <v>ｼﾏﾀﾞ ｷｮｳｽｹ</v>
      </c>
      <c r="P2206" s="175" t="str">
        <f t="shared" si="104"/>
        <v>SHIMADA Kyosuke (04)</v>
      </c>
      <c r="Q2206" s="175" t="str">
        <f>IFERROR(IF($F2206="","",INDEX(リスト!$AL:$AL,MATCH($F2206,リスト!$AK:$AK,0))),"")</f>
        <v>49</v>
      </c>
      <c r="R2206" s="32" t="str">
        <f>IFERROR(IF($K2206="","",INDEX(リスト!$AO:$AO,MATCH($K2206,リスト!$AN:$AN,0))),"")</f>
        <v>JPN</v>
      </c>
      <c r="S2206" s="32" t="str">
        <f>IF($B2206="","",RIGHT($G2206*1000+100+COUNTIF($G$2:$G2206,$G2206),9))</f>
        <v>041119102</v>
      </c>
    </row>
    <row r="2207" spans="1:19" ht="18" customHeight="1" x14ac:dyDescent="0.55000000000000004">
      <c r="A2207" t="s">
        <v>1051</v>
      </c>
      <c r="B2207">
        <v>2218</v>
      </c>
      <c r="C2207" t="s">
        <v>9505</v>
      </c>
      <c r="D2207" t="s">
        <v>9506</v>
      </c>
      <c r="E2207">
        <v>1</v>
      </c>
      <c r="F2207" t="s">
        <v>8975</v>
      </c>
      <c r="G2207">
        <v>20040628</v>
      </c>
      <c r="H2207" t="s">
        <v>9507</v>
      </c>
      <c r="I2207" t="s">
        <v>9508</v>
      </c>
      <c r="J2207" t="s">
        <v>2278</v>
      </c>
      <c r="K2207" t="s">
        <v>9352</v>
      </c>
      <c r="M2207" s="32">
        <f>IFERROR(IF($B2207="","",INDEX(所属情報!$E:$E,MATCH($A2207,所属情報!$A:$A,0))),"")</f>
        <v>492234</v>
      </c>
      <c r="N2207" s="175" t="str">
        <f t="shared" si="102"/>
        <v>野村　怜 (1)</v>
      </c>
      <c r="O2207" s="32" t="str">
        <f t="shared" si="103"/>
        <v>ﾉﾑﾗ ﾚｲ</v>
      </c>
      <c r="P2207" s="175" t="str">
        <f t="shared" si="104"/>
        <v>NOMURA Rei (04)</v>
      </c>
      <c r="Q2207" s="175" t="str">
        <f>IFERROR(IF($F2207="","",INDEX(リスト!$AL:$AL,MATCH($F2207,リスト!$AK:$AK,0))),"")</f>
        <v>28</v>
      </c>
      <c r="R2207" s="32" t="str">
        <f>IFERROR(IF($K2207="","",INDEX(リスト!$AO:$AO,MATCH($K2207,リスト!$AN:$AN,0))),"")</f>
        <v>JPN</v>
      </c>
      <c r="S2207" s="32" t="str">
        <f>IF($B2207="","",RIGHT($G2207*1000+100+COUNTIF($G$2:$G2207,$G2207),9))</f>
        <v>040628101</v>
      </c>
    </row>
    <row r="2208" spans="1:19" ht="18" customHeight="1" x14ac:dyDescent="0.55000000000000004">
      <c r="A2208" t="s">
        <v>1051</v>
      </c>
      <c r="B2208">
        <v>2219</v>
      </c>
      <c r="C2208" t="s">
        <v>9509</v>
      </c>
      <c r="D2208" t="s">
        <v>9510</v>
      </c>
      <c r="E2208">
        <v>1</v>
      </c>
      <c r="F2208" t="s">
        <v>177</v>
      </c>
      <c r="G2208">
        <v>20040701</v>
      </c>
      <c r="H2208" t="s">
        <v>9511</v>
      </c>
      <c r="I2208" t="s">
        <v>9512</v>
      </c>
      <c r="J2208" t="s">
        <v>3377</v>
      </c>
      <c r="K2208" t="s">
        <v>9352</v>
      </c>
      <c r="M2208" s="32">
        <f>IFERROR(IF($B2208="","",INDEX(所属情報!$E:$E,MATCH($A2208,所属情報!$A:$A,0))),"")</f>
        <v>492234</v>
      </c>
      <c r="N2208" s="175" t="str">
        <f t="shared" si="102"/>
        <v>萬矢　和寿 (1)</v>
      </c>
      <c r="O2208" s="32" t="str">
        <f t="shared" si="103"/>
        <v>ﾏﾝﾔ ｶｽﾞﾄｼ</v>
      </c>
      <c r="P2208" s="175" t="str">
        <f t="shared" si="104"/>
        <v>MANYA Kazutoshi (04)</v>
      </c>
      <c r="Q2208" s="175" t="str">
        <f>IFERROR(IF($F2208="","",INDEX(リスト!$AL:$AL,MATCH($F2208,リスト!$AK:$AK,0))),"")</f>
        <v>28</v>
      </c>
      <c r="R2208" s="32" t="str">
        <f>IFERROR(IF($K2208="","",INDEX(リスト!$AO:$AO,MATCH($K2208,リスト!$AN:$AN,0))),"")</f>
        <v>JPN</v>
      </c>
      <c r="S2208" s="32" t="str">
        <f>IF($B2208="","",RIGHT($G2208*1000+100+COUNTIF($G$2:$G2208,$G2208),9))</f>
        <v>040701103</v>
      </c>
    </row>
    <row r="2209" spans="1:19" ht="18" customHeight="1" x14ac:dyDescent="0.55000000000000004">
      <c r="A2209" t="s">
        <v>1051</v>
      </c>
      <c r="B2209">
        <v>2220</v>
      </c>
      <c r="C2209" t="s">
        <v>9513</v>
      </c>
      <c r="D2209" t="s">
        <v>9514</v>
      </c>
      <c r="E2209">
        <v>1</v>
      </c>
      <c r="F2209" t="s">
        <v>177</v>
      </c>
      <c r="G2209">
        <v>20040822</v>
      </c>
      <c r="H2209" t="s">
        <v>9515</v>
      </c>
      <c r="I2209" t="s">
        <v>2688</v>
      </c>
      <c r="J2209" t="s">
        <v>1424</v>
      </c>
      <c r="K2209" t="s">
        <v>9352</v>
      </c>
      <c r="M2209" s="32">
        <f>IFERROR(IF($B2209="","",INDEX(所属情報!$E:$E,MATCH($A2209,所属情報!$A:$A,0))),"")</f>
        <v>492234</v>
      </c>
      <c r="N2209" s="175" t="str">
        <f t="shared" si="102"/>
        <v>阿部　浩太 (1)</v>
      </c>
      <c r="O2209" s="32" t="str">
        <f t="shared" si="103"/>
        <v>ｱﾍﾞ ｺｳﾀ</v>
      </c>
      <c r="P2209" s="175" t="str">
        <f t="shared" si="104"/>
        <v>ABE Kota (04)</v>
      </c>
      <c r="Q2209" s="175" t="str">
        <f>IFERROR(IF($F2209="","",INDEX(リスト!$AL:$AL,MATCH($F2209,リスト!$AK:$AK,0))),"")</f>
        <v>28</v>
      </c>
      <c r="R2209" s="32" t="str">
        <f>IFERROR(IF($K2209="","",INDEX(リスト!$AO:$AO,MATCH($K2209,リスト!$AN:$AN,0))),"")</f>
        <v>JPN</v>
      </c>
      <c r="S2209" s="32" t="str">
        <f>IF($B2209="","",RIGHT($G2209*1000+100+COUNTIF($G$2:$G2209,$G2209),9))</f>
        <v>040822101</v>
      </c>
    </row>
    <row r="2210" spans="1:19" ht="18" customHeight="1" x14ac:dyDescent="0.55000000000000004">
      <c r="A2210" t="s">
        <v>859</v>
      </c>
      <c r="B2210">
        <v>2221</v>
      </c>
      <c r="C2210" t="s">
        <v>9516</v>
      </c>
      <c r="D2210" t="s">
        <v>9517</v>
      </c>
      <c r="E2210">
        <v>3</v>
      </c>
      <c r="F2210" t="s">
        <v>9089</v>
      </c>
      <c r="G2210">
        <v>20020508</v>
      </c>
      <c r="H2210" t="s">
        <v>9518</v>
      </c>
      <c r="I2210" t="s">
        <v>1865</v>
      </c>
      <c r="J2210" t="s">
        <v>3094</v>
      </c>
      <c r="K2210" t="s">
        <v>9352</v>
      </c>
      <c r="M2210" s="32">
        <f>IFERROR(IF($B2210="","",INDEX(所属情報!$E:$E,MATCH($A2210,所属情報!$A:$A,0))),"")</f>
        <v>490047</v>
      </c>
      <c r="N2210" s="175" t="str">
        <f t="shared" si="102"/>
        <v>加藤　廉 (3)</v>
      </c>
      <c r="O2210" s="32" t="str">
        <f t="shared" si="103"/>
        <v>ｶﾄｳ ﾚﾝ</v>
      </c>
      <c r="P2210" s="175" t="str">
        <f t="shared" si="104"/>
        <v>KATO Ren (02)</v>
      </c>
      <c r="Q2210" s="175" t="str">
        <f>IFERROR(IF($F2210="","",INDEX(リスト!$AL:$AL,MATCH($F2210,リスト!$AK:$AK,0))),"")</f>
        <v>25</v>
      </c>
      <c r="R2210" s="32" t="str">
        <f>IFERROR(IF($K2210="","",INDEX(リスト!$AO:$AO,MATCH($K2210,リスト!$AN:$AN,0))),"")</f>
        <v>JPN</v>
      </c>
      <c r="S2210" s="32" t="str">
        <f>IF($B2210="","",RIGHT($G2210*1000+100+COUNTIF($G$2:$G2210,$G2210),9))</f>
        <v>020508104</v>
      </c>
    </row>
    <row r="2211" spans="1:19" ht="18" customHeight="1" x14ac:dyDescent="0.55000000000000004">
      <c r="A2211" t="s">
        <v>859</v>
      </c>
      <c r="B2211">
        <v>2222</v>
      </c>
      <c r="C2211" t="s">
        <v>9519</v>
      </c>
      <c r="D2211" t="s">
        <v>9520</v>
      </c>
      <c r="E2211">
        <v>1</v>
      </c>
      <c r="F2211" t="s">
        <v>9089</v>
      </c>
      <c r="G2211">
        <v>20041125</v>
      </c>
      <c r="H2211" t="s">
        <v>9521</v>
      </c>
      <c r="I2211" t="s">
        <v>2927</v>
      </c>
      <c r="J2211" t="s">
        <v>7252</v>
      </c>
      <c r="K2211" t="s">
        <v>9352</v>
      </c>
      <c r="M2211" s="32">
        <f>IFERROR(IF($B2211="","",INDEX(所属情報!$E:$E,MATCH($A2211,所属情報!$A:$A,0))),"")</f>
        <v>490047</v>
      </c>
      <c r="N2211" s="175" t="str">
        <f t="shared" si="102"/>
        <v>木下　真一 (1)</v>
      </c>
      <c r="O2211" s="32" t="str">
        <f t="shared" si="103"/>
        <v>ｷﾉｼﾀ ｼﾝｲﾁ</v>
      </c>
      <c r="P2211" s="175" t="str">
        <f t="shared" si="104"/>
        <v>KINOSHITA Shinichi (04)</v>
      </c>
      <c r="Q2211" s="175" t="str">
        <f>IFERROR(IF($F2211="","",INDEX(リスト!$AL:$AL,MATCH($F2211,リスト!$AK:$AK,0))),"")</f>
        <v>25</v>
      </c>
      <c r="R2211" s="32" t="str">
        <f>IFERROR(IF($K2211="","",INDEX(リスト!$AO:$AO,MATCH($K2211,リスト!$AN:$AN,0))),"")</f>
        <v>JPN</v>
      </c>
      <c r="S2211" s="32" t="str">
        <f>IF($B2211="","",RIGHT($G2211*1000+100+COUNTIF($G$2:$G2211,$G2211),9))</f>
        <v>041125102</v>
      </c>
    </row>
    <row r="2212" spans="1:19" ht="18" customHeight="1" x14ac:dyDescent="0.55000000000000004">
      <c r="A2212" t="s">
        <v>879</v>
      </c>
      <c r="B2212">
        <v>2223</v>
      </c>
      <c r="C2212" t="s">
        <v>9522</v>
      </c>
      <c r="D2212" t="s">
        <v>9523</v>
      </c>
      <c r="E2212">
        <v>1</v>
      </c>
      <c r="F2212" t="s">
        <v>8997</v>
      </c>
      <c r="G2212">
        <v>20021023</v>
      </c>
      <c r="H2212" t="s">
        <v>9524</v>
      </c>
      <c r="I2212" t="s">
        <v>4449</v>
      </c>
      <c r="J2212" t="s">
        <v>9525</v>
      </c>
      <c r="K2212" t="s">
        <v>9526</v>
      </c>
      <c r="M2212" s="32">
        <f>IFERROR(IF($B2212="","",INDEX(所属情報!$E:$E,MATCH($A2212,所属情報!$A:$A,0))),"")</f>
        <v>490053</v>
      </c>
      <c r="N2212" s="175" t="str">
        <f t="shared" si="102"/>
        <v>呉　哲葦 (1)</v>
      </c>
      <c r="O2212" s="32" t="str">
        <f t="shared" si="103"/>
        <v>ｺﾞ ﾃﾂｱｼ</v>
      </c>
      <c r="P2212" s="175" t="str">
        <f t="shared" si="104"/>
        <v>GO Tetsuashi (02)</v>
      </c>
      <c r="Q2212" s="175" t="str">
        <f>IFERROR(IF($F2212="","",INDEX(リスト!$AL:$AL,MATCH($F2212,リスト!$AK:$AK,0))),"")</f>
        <v>27</v>
      </c>
      <c r="R2212" s="32" t="str">
        <f>IFERROR(IF($K2212="","",INDEX(リスト!$AO:$AO,MATCH($K2212,リスト!$AN:$AN,0))),"")</f>
        <v/>
      </c>
      <c r="S2212" s="32" t="str">
        <f>IF($B2212="","",RIGHT($G2212*1000+100+COUNTIF($G$2:$G2212,$G2212),9))</f>
        <v>021023102</v>
      </c>
    </row>
    <row r="2213" spans="1:19" ht="18" customHeight="1" x14ac:dyDescent="0.55000000000000004">
      <c r="A2213" t="s">
        <v>879</v>
      </c>
      <c r="B2213">
        <v>2224</v>
      </c>
      <c r="C2213" t="s">
        <v>9527</v>
      </c>
      <c r="D2213" t="s">
        <v>9528</v>
      </c>
      <c r="E2213">
        <v>1</v>
      </c>
      <c r="F2213" t="s">
        <v>9529</v>
      </c>
      <c r="G2213">
        <v>20040710</v>
      </c>
      <c r="H2213" t="s">
        <v>9530</v>
      </c>
      <c r="I2213" t="s">
        <v>2719</v>
      </c>
      <c r="J2213" t="s">
        <v>2310</v>
      </c>
      <c r="K2213" t="s">
        <v>9352</v>
      </c>
      <c r="M2213" s="32">
        <f>IFERROR(IF($B2213="","",INDEX(所属情報!$E:$E,MATCH($A2213,所属情報!$A:$A,0))),"")</f>
        <v>490053</v>
      </c>
      <c r="N2213" s="175" t="str">
        <f t="shared" si="102"/>
        <v>岩井　快拓 (1)</v>
      </c>
      <c r="O2213" s="32" t="str">
        <f t="shared" si="103"/>
        <v>ｲﾜｲ ｶｲﾀ</v>
      </c>
      <c r="P2213" s="175" t="str">
        <f t="shared" si="104"/>
        <v>IWAI Kaita (04)</v>
      </c>
      <c r="Q2213" s="175" t="str">
        <f>IFERROR(IF($F2213="","",INDEX(リスト!$AL:$AL,MATCH($F2213,リスト!$AK:$AK,0))),"")</f>
        <v>23</v>
      </c>
      <c r="R2213" s="32" t="str">
        <f>IFERROR(IF($K2213="","",INDEX(リスト!$AO:$AO,MATCH($K2213,リスト!$AN:$AN,0))),"")</f>
        <v>JPN</v>
      </c>
      <c r="S2213" s="32" t="str">
        <f>IF($B2213="","",RIGHT($G2213*1000+100+COUNTIF($G$2:$G2213,$G2213),9))</f>
        <v>040710102</v>
      </c>
    </row>
    <row r="2214" spans="1:19" ht="18" customHeight="1" x14ac:dyDescent="0.55000000000000004">
      <c r="A2214" t="s">
        <v>879</v>
      </c>
      <c r="B2214">
        <v>2225</v>
      </c>
      <c r="C2214" t="s">
        <v>9531</v>
      </c>
      <c r="D2214" t="s">
        <v>9532</v>
      </c>
      <c r="E2214">
        <v>1</v>
      </c>
      <c r="F2214" t="s">
        <v>8997</v>
      </c>
      <c r="G2214">
        <v>20041229</v>
      </c>
      <c r="H2214" t="s">
        <v>9533</v>
      </c>
      <c r="I2214" t="s">
        <v>9534</v>
      </c>
      <c r="J2214" t="s">
        <v>2323</v>
      </c>
      <c r="K2214" t="s">
        <v>9352</v>
      </c>
      <c r="M2214" s="32">
        <f>IFERROR(IF($B2214="","",INDEX(所属情報!$E:$E,MATCH($A2214,所属情報!$A:$A,0))),"")</f>
        <v>490053</v>
      </c>
      <c r="N2214" s="175" t="str">
        <f t="shared" si="102"/>
        <v>村川　貫太 (1)</v>
      </c>
      <c r="O2214" s="32" t="str">
        <f t="shared" si="103"/>
        <v>ﾑﾗｶﾜ ｶﾝﾀ</v>
      </c>
      <c r="P2214" s="175" t="str">
        <f t="shared" si="104"/>
        <v>MURAKAWA Kanta (04)</v>
      </c>
      <c r="Q2214" s="175" t="str">
        <f>IFERROR(IF($F2214="","",INDEX(リスト!$AL:$AL,MATCH($F2214,リスト!$AK:$AK,0))),"")</f>
        <v>27</v>
      </c>
      <c r="R2214" s="32" t="str">
        <f>IFERROR(IF($K2214="","",INDEX(リスト!$AO:$AO,MATCH($K2214,リスト!$AN:$AN,0))),"")</f>
        <v>JPN</v>
      </c>
      <c r="S2214" s="32" t="str">
        <f>IF($B2214="","",RIGHT($G2214*1000+100+COUNTIF($G$2:$G2214,$G2214),9))</f>
        <v>041229102</v>
      </c>
    </row>
    <row r="2215" spans="1:19" ht="18" customHeight="1" x14ac:dyDescent="0.55000000000000004">
      <c r="A2215" t="s">
        <v>879</v>
      </c>
      <c r="B2215">
        <v>2226</v>
      </c>
      <c r="C2215" t="s">
        <v>9535</v>
      </c>
      <c r="D2215" t="s">
        <v>9536</v>
      </c>
      <c r="E2215">
        <v>1</v>
      </c>
      <c r="F2215" t="s">
        <v>8997</v>
      </c>
      <c r="G2215">
        <v>20041221</v>
      </c>
      <c r="H2215" t="s">
        <v>9537</v>
      </c>
      <c r="I2215" t="s">
        <v>9538</v>
      </c>
      <c r="J2215" t="s">
        <v>1193</v>
      </c>
      <c r="K2215" t="s">
        <v>9352</v>
      </c>
      <c r="M2215" s="32">
        <f>IFERROR(IF($B2215="","",INDEX(所属情報!$E:$E,MATCH($A2215,所属情報!$A:$A,0))),"")</f>
        <v>490053</v>
      </c>
      <c r="N2215" s="175" t="str">
        <f t="shared" si="102"/>
        <v>馬門　孝介 (1)</v>
      </c>
      <c r="O2215" s="32" t="str">
        <f t="shared" si="103"/>
        <v>ﾏｶﾄﾞ ｺｳｽｹ</v>
      </c>
      <c r="P2215" s="175" t="str">
        <f t="shared" si="104"/>
        <v>MAKADO Kosuke (04)</v>
      </c>
      <c r="Q2215" s="175" t="str">
        <f>IFERROR(IF($F2215="","",INDEX(リスト!$AL:$AL,MATCH($F2215,リスト!$AK:$AK,0))),"")</f>
        <v>27</v>
      </c>
      <c r="R2215" s="32" t="str">
        <f>IFERROR(IF($K2215="","",INDEX(リスト!$AO:$AO,MATCH($K2215,リスト!$AN:$AN,0))),"")</f>
        <v>JPN</v>
      </c>
      <c r="S2215" s="32" t="str">
        <f>IF($B2215="","",RIGHT($G2215*1000+100+COUNTIF($G$2:$G2215,$G2215),9))</f>
        <v>041221103</v>
      </c>
    </row>
    <row r="2216" spans="1:19" ht="18" customHeight="1" x14ac:dyDescent="0.55000000000000004">
      <c r="A2216" t="s">
        <v>879</v>
      </c>
      <c r="B2216">
        <v>2227</v>
      </c>
      <c r="C2216" t="s">
        <v>9539</v>
      </c>
      <c r="D2216" t="s">
        <v>9540</v>
      </c>
      <c r="E2216">
        <v>1</v>
      </c>
      <c r="F2216" t="s">
        <v>177</v>
      </c>
      <c r="G2216">
        <v>20040521</v>
      </c>
      <c r="H2216" t="s">
        <v>9541</v>
      </c>
      <c r="I2216" t="s">
        <v>9542</v>
      </c>
      <c r="J2216" t="s">
        <v>1223</v>
      </c>
      <c r="K2216" t="s">
        <v>9352</v>
      </c>
      <c r="M2216" s="32">
        <f>IFERROR(IF($B2216="","",INDEX(所属情報!$E:$E,MATCH($A2216,所属情報!$A:$A,0))),"")</f>
        <v>490053</v>
      </c>
      <c r="N2216" s="175" t="str">
        <f t="shared" si="102"/>
        <v>古阪　優樹 (1)</v>
      </c>
      <c r="O2216" s="32" t="str">
        <f t="shared" si="103"/>
        <v>ﾌﾙｻｶ ﾕｳｷ</v>
      </c>
      <c r="P2216" s="175" t="str">
        <f t="shared" si="104"/>
        <v>FURUSAKA Yuki (04)</v>
      </c>
      <c r="Q2216" s="175" t="str">
        <f>IFERROR(IF($F2216="","",INDEX(リスト!$AL:$AL,MATCH($F2216,リスト!$AK:$AK,0))),"")</f>
        <v>28</v>
      </c>
      <c r="R2216" s="32" t="str">
        <f>IFERROR(IF($K2216="","",INDEX(リスト!$AO:$AO,MATCH($K2216,リスト!$AN:$AN,0))),"")</f>
        <v>JPN</v>
      </c>
      <c r="S2216" s="32" t="str">
        <f>IF($B2216="","",RIGHT($G2216*1000+100+COUNTIF($G$2:$G2216,$G2216),9))</f>
        <v>040521103</v>
      </c>
    </row>
    <row r="2217" spans="1:19" ht="18" customHeight="1" x14ac:dyDescent="0.55000000000000004">
      <c r="A2217" t="s">
        <v>879</v>
      </c>
      <c r="B2217">
        <v>2228</v>
      </c>
      <c r="C2217" t="s">
        <v>9543</v>
      </c>
      <c r="D2217" t="s">
        <v>9544</v>
      </c>
      <c r="E2217">
        <v>1</v>
      </c>
      <c r="F2217" t="s">
        <v>8997</v>
      </c>
      <c r="G2217">
        <v>20030508</v>
      </c>
      <c r="H2217" t="s">
        <v>9545</v>
      </c>
      <c r="I2217" t="s">
        <v>1589</v>
      </c>
      <c r="J2217" t="s">
        <v>9236</v>
      </c>
      <c r="K2217" t="s">
        <v>9352</v>
      </c>
      <c r="M2217" s="32">
        <f>IFERROR(IF($B2217="","",INDEX(所属情報!$E:$E,MATCH($A2217,所属情報!$A:$A,0))),"")</f>
        <v>490053</v>
      </c>
      <c r="N2217" s="175" t="str">
        <f t="shared" si="102"/>
        <v>藤原　想也 (1)</v>
      </c>
      <c r="O2217" s="32" t="str">
        <f t="shared" si="103"/>
        <v>ﾌｼﾞﾜﾗ ｿｳﾔ</v>
      </c>
      <c r="P2217" s="175" t="str">
        <f t="shared" si="104"/>
        <v>FUJIWARA Soya (03)</v>
      </c>
      <c r="Q2217" s="175" t="str">
        <f>IFERROR(IF($F2217="","",INDEX(リスト!$AL:$AL,MATCH($F2217,リスト!$AK:$AK,0))),"")</f>
        <v>27</v>
      </c>
      <c r="R2217" s="32" t="str">
        <f>IFERROR(IF($K2217="","",INDEX(リスト!$AO:$AO,MATCH($K2217,リスト!$AN:$AN,0))),"")</f>
        <v>JPN</v>
      </c>
      <c r="S2217" s="32" t="str">
        <f>IF($B2217="","",RIGHT($G2217*1000+100+COUNTIF($G$2:$G2217,$G2217),9))</f>
        <v>030508102</v>
      </c>
    </row>
    <row r="2218" spans="1:19" ht="18" customHeight="1" x14ac:dyDescent="0.55000000000000004">
      <c r="A2218" t="s">
        <v>1159</v>
      </c>
      <c r="B2218">
        <v>2229</v>
      </c>
      <c r="C2218" t="s">
        <v>9546</v>
      </c>
      <c r="D2218" t="s">
        <v>9547</v>
      </c>
      <c r="E2218">
        <v>1</v>
      </c>
      <c r="F2218" t="s">
        <v>8997</v>
      </c>
      <c r="G2218">
        <v>20040416</v>
      </c>
      <c r="H2218" t="s">
        <v>9548</v>
      </c>
      <c r="I2218" t="s">
        <v>1700</v>
      </c>
      <c r="J2218" t="s">
        <v>1485</v>
      </c>
      <c r="K2218" t="s">
        <v>9352</v>
      </c>
      <c r="M2218" s="32">
        <f>IFERROR(IF($B2218="","",INDEX(所属情報!$E:$E,MATCH($A2218,所属情報!$A:$A,0))),"")</f>
        <v>501018</v>
      </c>
      <c r="N2218" s="175" t="str">
        <f t="shared" si="102"/>
        <v>小野　悠太 (1)</v>
      </c>
      <c r="O2218" s="32" t="str">
        <f t="shared" si="103"/>
        <v>ｵﾉ ﾕｳﾀ</v>
      </c>
      <c r="P2218" s="175" t="str">
        <f t="shared" si="104"/>
        <v>ONO Yuta (04)</v>
      </c>
      <c r="Q2218" s="175" t="str">
        <f>IFERROR(IF($F2218="","",INDEX(リスト!$AL:$AL,MATCH($F2218,リスト!$AK:$AK,0))),"")</f>
        <v>27</v>
      </c>
      <c r="R2218" s="32" t="str">
        <f>IFERROR(IF($K2218="","",INDEX(リスト!$AO:$AO,MATCH($K2218,リスト!$AN:$AN,0))),"")</f>
        <v>JPN</v>
      </c>
      <c r="S2218" s="32" t="str">
        <f>IF($B2218="","",RIGHT($G2218*1000+100+COUNTIF($G$2:$G2218,$G2218),9))</f>
        <v>040416104</v>
      </c>
    </row>
    <row r="2219" spans="1:19" ht="18" customHeight="1" x14ac:dyDescent="0.55000000000000004">
      <c r="A2219" t="s">
        <v>1159</v>
      </c>
      <c r="B2219">
        <v>2230</v>
      </c>
      <c r="C2219" t="s">
        <v>9549</v>
      </c>
      <c r="D2219" t="s">
        <v>9550</v>
      </c>
      <c r="E2219">
        <v>1</v>
      </c>
      <c r="F2219" t="s">
        <v>165</v>
      </c>
      <c r="G2219">
        <v>20041211</v>
      </c>
      <c r="H2219" t="s">
        <v>9551</v>
      </c>
      <c r="I2219" t="s">
        <v>1291</v>
      </c>
      <c r="J2219" t="s">
        <v>9552</v>
      </c>
      <c r="K2219" t="s">
        <v>9352</v>
      </c>
      <c r="M2219" s="32">
        <f>IFERROR(IF($B2219="","",INDEX(所属情報!$E:$E,MATCH($A2219,所属情報!$A:$A,0))),"")</f>
        <v>501018</v>
      </c>
      <c r="N2219" s="175" t="str">
        <f t="shared" si="102"/>
        <v>小嶋　洸央 (1)</v>
      </c>
      <c r="O2219" s="32" t="str">
        <f t="shared" si="103"/>
        <v>ｺｼﾞﾏ ﾋﾛﾃﾙ</v>
      </c>
      <c r="P2219" s="175" t="str">
        <f t="shared" si="104"/>
        <v>KOJIMA Hiroteru (04)</v>
      </c>
      <c r="Q2219" s="175" t="str">
        <f>IFERROR(IF($F2219="","",INDEX(リスト!$AL:$AL,MATCH($F2219,リスト!$AK:$AK,0))),"")</f>
        <v>25</v>
      </c>
      <c r="R2219" s="32" t="str">
        <f>IFERROR(IF($K2219="","",INDEX(リスト!$AO:$AO,MATCH($K2219,リスト!$AN:$AN,0))),"")</f>
        <v>JPN</v>
      </c>
      <c r="S2219" s="32" t="str">
        <f>IF($B2219="","",RIGHT($G2219*1000+100+COUNTIF($G$2:$G2219,$G2219),9))</f>
        <v>041211101</v>
      </c>
    </row>
    <row r="2220" spans="1:19" ht="18" customHeight="1" x14ac:dyDescent="0.55000000000000004">
      <c r="A2220" t="s">
        <v>875</v>
      </c>
      <c r="B2220">
        <v>2231</v>
      </c>
      <c r="C2220" t="s">
        <v>9553</v>
      </c>
      <c r="D2220" t="s">
        <v>9554</v>
      </c>
      <c r="E2220" t="s">
        <v>1165</v>
      </c>
      <c r="F2220" t="s">
        <v>165</v>
      </c>
      <c r="G2220">
        <v>19990217</v>
      </c>
      <c r="H2220" t="s">
        <v>9555</v>
      </c>
      <c r="I2220" t="s">
        <v>1673</v>
      </c>
      <c r="J2220" t="s">
        <v>4403</v>
      </c>
      <c r="K2220" t="s">
        <v>9352</v>
      </c>
      <c r="M2220" s="32">
        <f>IFERROR(IF($B2220="","",INDEX(所属情報!$E:$E,MATCH($A2220,所属情報!$A:$A,0))),"")</f>
        <v>490051</v>
      </c>
      <c r="N2220" s="175" t="str">
        <f t="shared" si="102"/>
        <v>奥村　拳 (M2)</v>
      </c>
      <c r="O2220" s="32" t="str">
        <f t="shared" si="103"/>
        <v>ｵｸﾑﾗ ｹﾝ</v>
      </c>
      <c r="P2220" s="175" t="str">
        <f t="shared" si="104"/>
        <v>OKUMURA Ken (99)</v>
      </c>
      <c r="Q2220" s="175" t="str">
        <f>IFERROR(IF($F2220="","",INDEX(リスト!$AL:$AL,MATCH($F2220,リスト!$AK:$AK,0))),"")</f>
        <v>25</v>
      </c>
      <c r="R2220" s="32" t="str">
        <f>IFERROR(IF($K2220="","",INDEX(リスト!$AO:$AO,MATCH($K2220,リスト!$AN:$AN,0))),"")</f>
        <v>JPN</v>
      </c>
      <c r="S2220" s="32" t="str">
        <f>IF($B2220="","",RIGHT($G2220*1000+100+COUNTIF($G$2:$G2220,$G2220),9))</f>
        <v>990217101</v>
      </c>
    </row>
    <row r="2221" spans="1:19" ht="18" customHeight="1" x14ac:dyDescent="0.55000000000000004">
      <c r="A2221" t="s">
        <v>875</v>
      </c>
      <c r="B2221">
        <v>2232</v>
      </c>
      <c r="C2221" t="s">
        <v>9556</v>
      </c>
      <c r="D2221" t="s">
        <v>9557</v>
      </c>
      <c r="E2221">
        <v>1</v>
      </c>
      <c r="F2221" t="s">
        <v>185</v>
      </c>
      <c r="G2221">
        <v>20040722</v>
      </c>
      <c r="H2221" t="s">
        <v>9558</v>
      </c>
      <c r="I2221" t="s">
        <v>1865</v>
      </c>
      <c r="J2221" t="s">
        <v>5259</v>
      </c>
      <c r="K2221" t="s">
        <v>9352</v>
      </c>
      <c r="M2221" s="32">
        <f>IFERROR(IF($B2221="","",INDEX(所属情報!$E:$E,MATCH($A2221,所属情報!$A:$A,0))),"")</f>
        <v>490051</v>
      </c>
      <c r="N2221" s="175" t="str">
        <f t="shared" si="102"/>
        <v>加藤　伊織 (1)</v>
      </c>
      <c r="O2221" s="32" t="str">
        <f t="shared" si="103"/>
        <v>ｶﾄｳ ｲｵﾘ</v>
      </c>
      <c r="P2221" s="175" t="str">
        <f t="shared" si="104"/>
        <v>KATO Iori (04)</v>
      </c>
      <c r="Q2221" s="175" t="str">
        <f>IFERROR(IF($F2221="","",INDEX(リスト!$AL:$AL,MATCH($F2221,リスト!$AK:$AK,0))),"")</f>
        <v>30</v>
      </c>
      <c r="R2221" s="32" t="str">
        <f>IFERROR(IF($K2221="","",INDEX(リスト!$AO:$AO,MATCH($K2221,リスト!$AN:$AN,0))),"")</f>
        <v>JPN</v>
      </c>
      <c r="S2221" s="32" t="str">
        <f>IF($B2221="","",RIGHT($G2221*1000+100+COUNTIF($G$2:$G2221,$G2221),9))</f>
        <v>040722103</v>
      </c>
    </row>
    <row r="2222" spans="1:19" ht="18" customHeight="1" x14ac:dyDescent="0.55000000000000004">
      <c r="A2222" t="s">
        <v>875</v>
      </c>
      <c r="B2222">
        <v>2233</v>
      </c>
      <c r="C2222" t="s">
        <v>9559</v>
      </c>
      <c r="D2222" t="s">
        <v>9560</v>
      </c>
      <c r="E2222">
        <v>1</v>
      </c>
      <c r="F2222" t="s">
        <v>8997</v>
      </c>
      <c r="G2222">
        <v>20041221</v>
      </c>
      <c r="H2222" t="s">
        <v>9561</v>
      </c>
      <c r="I2222" t="s">
        <v>3606</v>
      </c>
      <c r="J2222" t="s">
        <v>9562</v>
      </c>
      <c r="K2222" t="s">
        <v>9352</v>
      </c>
      <c r="M2222" s="32">
        <f>IFERROR(IF($B2222="","",INDEX(所属情報!$E:$E,MATCH($A2222,所属情報!$A:$A,0))),"")</f>
        <v>490051</v>
      </c>
      <c r="N2222" s="175" t="str">
        <f t="shared" si="102"/>
        <v>南本　寛茂 (1)</v>
      </c>
      <c r="O2222" s="32" t="str">
        <f t="shared" si="103"/>
        <v>ﾐﾅﾐﾓﾄ ﾋﾛｼｹﾞ</v>
      </c>
      <c r="P2222" s="175" t="str">
        <f t="shared" si="104"/>
        <v>MINAMIMOTO Hiroshige (04)</v>
      </c>
      <c r="Q2222" s="175" t="str">
        <f>IFERROR(IF($F2222="","",INDEX(リスト!$AL:$AL,MATCH($F2222,リスト!$AK:$AK,0))),"")</f>
        <v>27</v>
      </c>
      <c r="R2222" s="32" t="str">
        <f>IFERROR(IF($K2222="","",INDEX(リスト!$AO:$AO,MATCH($K2222,リスト!$AN:$AN,0))),"")</f>
        <v>JPN</v>
      </c>
      <c r="S2222" s="32" t="str">
        <f>IF($B2222="","",RIGHT($G2222*1000+100+COUNTIF($G$2:$G2222,$G2222),9))</f>
        <v>041221104</v>
      </c>
    </row>
    <row r="2223" spans="1:19" ht="18" customHeight="1" x14ac:dyDescent="0.55000000000000004">
      <c r="A2223" t="s">
        <v>875</v>
      </c>
      <c r="B2223">
        <v>2234</v>
      </c>
      <c r="C2223" t="s">
        <v>9563</v>
      </c>
      <c r="D2223" t="s">
        <v>9564</v>
      </c>
      <c r="E2223">
        <v>1</v>
      </c>
      <c r="F2223" t="s">
        <v>8997</v>
      </c>
      <c r="G2223">
        <v>20040513</v>
      </c>
      <c r="H2223" t="s">
        <v>9565</v>
      </c>
      <c r="I2223" t="s">
        <v>9566</v>
      </c>
      <c r="J2223" t="s">
        <v>1287</v>
      </c>
      <c r="K2223" t="s">
        <v>9352</v>
      </c>
      <c r="M2223" s="32">
        <f>IFERROR(IF($B2223="","",INDEX(所属情報!$E:$E,MATCH($A2223,所属情報!$A:$A,0))),"")</f>
        <v>490051</v>
      </c>
      <c r="N2223" s="175" t="str">
        <f t="shared" si="102"/>
        <v>菅　拓翔 (1)</v>
      </c>
      <c r="O2223" s="32" t="str">
        <f t="shared" si="103"/>
        <v>ｶﾝ ﾀｸﾄ</v>
      </c>
      <c r="P2223" s="175" t="str">
        <f t="shared" si="104"/>
        <v>KAN Takuto (04)</v>
      </c>
      <c r="Q2223" s="175" t="str">
        <f>IFERROR(IF($F2223="","",INDEX(リスト!$AL:$AL,MATCH($F2223,リスト!$AK:$AK,0))),"")</f>
        <v>27</v>
      </c>
      <c r="R2223" s="32" t="str">
        <f>IFERROR(IF($K2223="","",INDEX(リスト!$AO:$AO,MATCH($K2223,リスト!$AN:$AN,0))),"")</f>
        <v>JPN</v>
      </c>
      <c r="S2223" s="32" t="str">
        <f>IF($B2223="","",RIGHT($G2223*1000+100+COUNTIF($G$2:$G2223,$G2223),9))</f>
        <v>040513101</v>
      </c>
    </row>
    <row r="2224" spans="1:19" ht="18" customHeight="1" x14ac:dyDescent="0.55000000000000004">
      <c r="A2224" t="s">
        <v>875</v>
      </c>
      <c r="B2224">
        <v>2235</v>
      </c>
      <c r="C2224" t="s">
        <v>9567</v>
      </c>
      <c r="D2224" t="s">
        <v>9568</v>
      </c>
      <c r="E2224" t="s">
        <v>1165</v>
      </c>
      <c r="F2224" t="s">
        <v>165</v>
      </c>
      <c r="G2224">
        <v>19980210</v>
      </c>
      <c r="H2224" t="s">
        <v>9569</v>
      </c>
      <c r="I2224" t="s">
        <v>1493</v>
      </c>
      <c r="J2224" t="s">
        <v>3098</v>
      </c>
      <c r="K2224" t="s">
        <v>9352</v>
      </c>
      <c r="M2224" s="32">
        <f>IFERROR(IF($B2224="","",INDEX(所属情報!$E:$E,MATCH($A2224,所属情報!$A:$A,0))),"")</f>
        <v>490051</v>
      </c>
      <c r="N2224" s="175" t="str">
        <f t="shared" si="102"/>
        <v>山田　翔平 (M2)</v>
      </c>
      <c r="O2224" s="32" t="str">
        <f t="shared" si="103"/>
        <v>ﾔﾏﾀﾞ ｼｮｳﾍｲ</v>
      </c>
      <c r="P2224" s="175" t="str">
        <f t="shared" si="104"/>
        <v>YAMADA Shohei (98)</v>
      </c>
      <c r="Q2224" s="175" t="str">
        <f>IFERROR(IF($F2224="","",INDEX(リスト!$AL:$AL,MATCH($F2224,リスト!$AK:$AK,0))),"")</f>
        <v>25</v>
      </c>
      <c r="R2224" s="32" t="str">
        <f>IFERROR(IF($K2224="","",INDEX(リスト!$AO:$AO,MATCH($K2224,リスト!$AN:$AN,0))),"")</f>
        <v>JPN</v>
      </c>
      <c r="S2224" s="32" t="str">
        <f>IF($B2224="","",RIGHT($G2224*1000+100+COUNTIF($G$2:$G2224,$G2224),9))</f>
        <v>980210101</v>
      </c>
    </row>
    <row r="2225" spans="1:19" ht="18" customHeight="1" x14ac:dyDescent="0.55000000000000004">
      <c r="A2225" t="s">
        <v>1151</v>
      </c>
      <c r="B2225">
        <v>2236</v>
      </c>
      <c r="C2225" t="s">
        <v>9570</v>
      </c>
      <c r="D2225" t="s">
        <v>9571</v>
      </c>
      <c r="E2225">
        <v>1</v>
      </c>
      <c r="F2225" t="s">
        <v>8997</v>
      </c>
      <c r="G2225">
        <v>20040501</v>
      </c>
      <c r="H2225" t="s">
        <v>9572</v>
      </c>
      <c r="I2225" t="s">
        <v>3994</v>
      </c>
      <c r="J2225" t="s">
        <v>2684</v>
      </c>
      <c r="K2225" t="s">
        <v>9352</v>
      </c>
      <c r="M2225" s="32">
        <f>IFERROR(IF($B2225="","",INDEX(所属情報!$E:$E,MATCH($A2225,所属情報!$A:$A,0))),"")</f>
        <v>500004</v>
      </c>
      <c r="N2225" s="175" t="str">
        <f t="shared" si="102"/>
        <v>堀田　悠裕 (1)</v>
      </c>
      <c r="O2225" s="32" t="str">
        <f t="shared" si="103"/>
        <v>ﾎﾘﾀ ﾕｳｽｹ</v>
      </c>
      <c r="P2225" s="175" t="str">
        <f t="shared" si="104"/>
        <v>HORITA Yusuke (04)</v>
      </c>
      <c r="Q2225" s="175" t="str">
        <f>IFERROR(IF($F2225="","",INDEX(リスト!$AL:$AL,MATCH($F2225,リスト!$AK:$AK,0))),"")</f>
        <v>27</v>
      </c>
      <c r="R2225" s="32" t="str">
        <f>IFERROR(IF($K2225="","",INDEX(リスト!$AO:$AO,MATCH($K2225,リスト!$AN:$AN,0))),"")</f>
        <v>JPN</v>
      </c>
      <c r="S2225" s="32" t="str">
        <f>IF($B2225="","",RIGHT($G2225*1000+100+COUNTIF($G$2:$G2225,$G2225),9))</f>
        <v>040501101</v>
      </c>
    </row>
    <row r="2226" spans="1:19" ht="18" customHeight="1" x14ac:dyDescent="0.55000000000000004">
      <c r="A2226" t="s">
        <v>1151</v>
      </c>
      <c r="B2226">
        <v>2237</v>
      </c>
      <c r="C2226" t="s">
        <v>9573</v>
      </c>
      <c r="D2226" t="s">
        <v>9574</v>
      </c>
      <c r="E2226">
        <v>1</v>
      </c>
      <c r="F2226" t="s">
        <v>5828</v>
      </c>
      <c r="G2226">
        <v>20041003</v>
      </c>
      <c r="H2226" t="s">
        <v>9575</v>
      </c>
      <c r="I2226" t="s">
        <v>9576</v>
      </c>
      <c r="J2226" t="s">
        <v>1805</v>
      </c>
      <c r="K2226" t="s">
        <v>9352</v>
      </c>
      <c r="M2226" s="32">
        <f>IFERROR(IF($B2226="","",INDEX(所属情報!$E:$E,MATCH($A2226,所属情報!$A:$A,0))),"")</f>
        <v>500004</v>
      </c>
      <c r="N2226" s="175" t="str">
        <f t="shared" si="102"/>
        <v>大竹　玲央 (1)</v>
      </c>
      <c r="O2226" s="32" t="str">
        <f t="shared" si="103"/>
        <v>ｵｵﾀｹ ﾚｵ</v>
      </c>
      <c r="P2226" s="175" t="str">
        <f t="shared" si="104"/>
        <v>OTAKE Reo (04)</v>
      </c>
      <c r="Q2226" s="175" t="str">
        <f>IFERROR(IF($F2226="","",INDEX(リスト!$AL:$AL,MATCH($F2226,リスト!$AK:$AK,0))),"")</f>
        <v>49</v>
      </c>
      <c r="R2226" s="32" t="str">
        <f>IFERROR(IF($K2226="","",INDEX(リスト!$AO:$AO,MATCH($K2226,リスト!$AN:$AN,0))),"")</f>
        <v>JPN</v>
      </c>
      <c r="S2226" s="32" t="str">
        <f>IF($B2226="","",RIGHT($G2226*1000+100+COUNTIF($G$2:$G2226,$G2226),9))</f>
        <v>041003101</v>
      </c>
    </row>
    <row r="2227" spans="1:19" ht="18" customHeight="1" x14ac:dyDescent="0.55000000000000004">
      <c r="A2227" t="s">
        <v>1151</v>
      </c>
      <c r="B2227">
        <v>2238</v>
      </c>
      <c r="C2227" t="s">
        <v>9577</v>
      </c>
      <c r="D2227" t="s">
        <v>9578</v>
      </c>
      <c r="E2227">
        <v>1</v>
      </c>
      <c r="F2227" t="s">
        <v>8997</v>
      </c>
      <c r="G2227">
        <v>20050202</v>
      </c>
      <c r="H2227" t="s">
        <v>9579</v>
      </c>
      <c r="I2227" t="s">
        <v>9580</v>
      </c>
      <c r="J2227" t="s">
        <v>1960</v>
      </c>
      <c r="K2227" t="s">
        <v>9352</v>
      </c>
      <c r="M2227" s="32">
        <f>IFERROR(IF($B2227="","",INDEX(所属情報!$E:$E,MATCH($A2227,所属情報!$A:$A,0))),"")</f>
        <v>500004</v>
      </c>
      <c r="N2227" s="175" t="str">
        <f t="shared" si="102"/>
        <v>佐山　和寿也 (1)</v>
      </c>
      <c r="O2227" s="32" t="str">
        <f t="shared" si="103"/>
        <v>ｻﾔﾏ ｶｽﾞﾔ</v>
      </c>
      <c r="P2227" s="175" t="str">
        <f t="shared" si="104"/>
        <v>SAYAMA Kazuya (05)</v>
      </c>
      <c r="Q2227" s="175" t="str">
        <f>IFERROR(IF($F2227="","",INDEX(リスト!$AL:$AL,MATCH($F2227,リスト!$AK:$AK,0))),"")</f>
        <v>27</v>
      </c>
      <c r="R2227" s="32" t="str">
        <f>IFERROR(IF($K2227="","",INDEX(リスト!$AO:$AO,MATCH($K2227,リスト!$AN:$AN,0))),"")</f>
        <v>JPN</v>
      </c>
      <c r="S2227" s="32" t="str">
        <f>IF($B2227="","",RIGHT($G2227*1000+100+COUNTIF($G$2:$G2227,$G2227),9))</f>
        <v>050202102</v>
      </c>
    </row>
    <row r="2228" spans="1:19" ht="18" customHeight="1" x14ac:dyDescent="0.55000000000000004">
      <c r="A2228" t="s">
        <v>1043</v>
      </c>
      <c r="B2228">
        <v>2239</v>
      </c>
      <c r="C2228" t="s">
        <v>9581</v>
      </c>
      <c r="D2228" t="s">
        <v>9582</v>
      </c>
      <c r="E2228">
        <v>1</v>
      </c>
      <c r="F2228" t="s">
        <v>5828</v>
      </c>
      <c r="G2228">
        <v>20040410</v>
      </c>
      <c r="H2228" t="s">
        <v>9583</v>
      </c>
      <c r="I2228" t="s">
        <v>2562</v>
      </c>
      <c r="J2228" t="s">
        <v>2483</v>
      </c>
      <c r="K2228" t="s">
        <v>9352</v>
      </c>
      <c r="M2228" s="32">
        <f>IFERROR(IF($B2228="","",INDEX(所属情報!$E:$E,MATCH($A2228,所属情報!$A:$A,0))),"")</f>
        <v>492228</v>
      </c>
      <c r="N2228" s="175" t="str">
        <f t="shared" si="102"/>
        <v>川股　哲瑠 (1)</v>
      </c>
      <c r="O2228" s="32" t="str">
        <f t="shared" si="103"/>
        <v>ｶﾜﾏﾀ ｻﾄﾙ</v>
      </c>
      <c r="P2228" s="175" t="str">
        <f t="shared" si="104"/>
        <v>KAWAMATA Satoru (04)</v>
      </c>
      <c r="Q2228" s="175" t="str">
        <f>IFERROR(IF($F2228="","",INDEX(リスト!$AL:$AL,MATCH($F2228,リスト!$AK:$AK,0))),"")</f>
        <v>49</v>
      </c>
      <c r="R2228" s="32" t="str">
        <f>IFERROR(IF($K2228="","",INDEX(リスト!$AO:$AO,MATCH($K2228,リスト!$AN:$AN,0))),"")</f>
        <v>JPN</v>
      </c>
      <c r="S2228" s="32" t="str">
        <f>IF($B2228="","",RIGHT($G2228*1000+100+COUNTIF($G$2:$G2228,$G2228),9))</f>
        <v>040410102</v>
      </c>
    </row>
    <row r="2229" spans="1:19" ht="18" customHeight="1" x14ac:dyDescent="0.55000000000000004">
      <c r="A2229" t="s">
        <v>1043</v>
      </c>
      <c r="B2229">
        <v>2240</v>
      </c>
      <c r="C2229" t="s">
        <v>9584</v>
      </c>
      <c r="D2229" t="s">
        <v>9585</v>
      </c>
      <c r="E2229">
        <v>1</v>
      </c>
      <c r="F2229" t="s">
        <v>5828</v>
      </c>
      <c r="G2229">
        <v>20041231</v>
      </c>
      <c r="H2229" t="s">
        <v>9586</v>
      </c>
      <c r="I2229" t="s">
        <v>6657</v>
      </c>
      <c r="J2229" t="s">
        <v>3986</v>
      </c>
      <c r="K2229" t="s">
        <v>9352</v>
      </c>
      <c r="M2229" s="32">
        <f>IFERROR(IF($B2229="","",INDEX(所属情報!$E:$E,MATCH($A2229,所属情報!$A:$A,0))),"")</f>
        <v>492228</v>
      </c>
      <c r="N2229" s="175" t="str">
        <f t="shared" si="102"/>
        <v>在津　壮真 (1)</v>
      </c>
      <c r="O2229" s="32" t="str">
        <f t="shared" si="103"/>
        <v>ｻﾞｲﾂ ｿｳﾏ</v>
      </c>
      <c r="P2229" s="175" t="str">
        <f t="shared" si="104"/>
        <v>ZAITSU Soma (04)</v>
      </c>
      <c r="Q2229" s="175" t="str">
        <f>IFERROR(IF($F2229="","",INDEX(リスト!$AL:$AL,MATCH($F2229,リスト!$AK:$AK,0))),"")</f>
        <v>49</v>
      </c>
      <c r="R2229" s="32" t="str">
        <f>IFERROR(IF($K2229="","",INDEX(リスト!$AO:$AO,MATCH($K2229,リスト!$AN:$AN,0))),"")</f>
        <v>JPN</v>
      </c>
      <c r="S2229" s="32" t="str">
        <f>IF($B2229="","",RIGHT($G2229*1000+100+COUNTIF($G$2:$G2229,$G2229),9))</f>
        <v>041231101</v>
      </c>
    </row>
    <row r="2230" spans="1:19" ht="18" customHeight="1" x14ac:dyDescent="0.55000000000000004">
      <c r="A2230" t="s">
        <v>1043</v>
      </c>
      <c r="B2230">
        <v>2241</v>
      </c>
      <c r="C2230" t="s">
        <v>9587</v>
      </c>
      <c r="D2230" t="s">
        <v>9588</v>
      </c>
      <c r="E2230">
        <v>1</v>
      </c>
      <c r="F2230" t="s">
        <v>5828</v>
      </c>
      <c r="G2230">
        <v>20041203</v>
      </c>
      <c r="H2230" t="s">
        <v>9589</v>
      </c>
      <c r="I2230" t="s">
        <v>4163</v>
      </c>
      <c r="J2230" t="s">
        <v>1297</v>
      </c>
      <c r="K2230" t="s">
        <v>9352</v>
      </c>
      <c r="M2230" s="32">
        <f>IFERROR(IF($B2230="","",INDEX(所属情報!$E:$E,MATCH($A2230,所属情報!$A:$A,0))),"")</f>
        <v>492228</v>
      </c>
      <c r="N2230" s="175" t="str">
        <f t="shared" si="102"/>
        <v>中島　陸斗 (1)</v>
      </c>
      <c r="O2230" s="32" t="str">
        <f t="shared" si="103"/>
        <v>ﾅｶｼﾞﾏ ﾘｸﾄ</v>
      </c>
      <c r="P2230" s="175" t="str">
        <f t="shared" si="104"/>
        <v>NAKAJIMA Rikuto (04)</v>
      </c>
      <c r="Q2230" s="175" t="str">
        <f>IFERROR(IF($F2230="","",INDEX(リスト!$AL:$AL,MATCH($F2230,リスト!$AK:$AK,0))),"")</f>
        <v>49</v>
      </c>
      <c r="R2230" s="32" t="str">
        <f>IFERROR(IF($K2230="","",INDEX(リスト!$AO:$AO,MATCH($K2230,リスト!$AN:$AN,0))),"")</f>
        <v>JPN</v>
      </c>
      <c r="S2230" s="32" t="str">
        <f>IF($B2230="","",RIGHT($G2230*1000+100+COUNTIF($G$2:$G2230,$G2230),9))</f>
        <v>041203102</v>
      </c>
    </row>
    <row r="2231" spans="1:19" ht="18" customHeight="1" x14ac:dyDescent="0.55000000000000004">
      <c r="A2231" t="s">
        <v>1043</v>
      </c>
      <c r="B2231">
        <v>2242</v>
      </c>
      <c r="C2231" t="s">
        <v>9590</v>
      </c>
      <c r="D2231" t="s">
        <v>9591</v>
      </c>
      <c r="E2231">
        <v>1</v>
      </c>
      <c r="F2231" t="s">
        <v>5828</v>
      </c>
      <c r="G2231">
        <v>20040910</v>
      </c>
      <c r="H2231" t="s">
        <v>9592</v>
      </c>
      <c r="I2231" t="s">
        <v>1172</v>
      </c>
      <c r="J2231" t="s">
        <v>3232</v>
      </c>
      <c r="K2231" t="s">
        <v>9352</v>
      </c>
      <c r="M2231" s="32">
        <f>IFERROR(IF($B2231="","",INDEX(所属情報!$E:$E,MATCH($A2231,所属情報!$A:$A,0))),"")</f>
        <v>492228</v>
      </c>
      <c r="N2231" s="175" t="str">
        <f t="shared" si="102"/>
        <v>吉田　凛汰郎 (1)</v>
      </c>
      <c r="O2231" s="32" t="str">
        <f t="shared" si="103"/>
        <v>ﾖｼﾀﾞ ﾘﾝﾀﾛｳ</v>
      </c>
      <c r="P2231" s="175" t="str">
        <f t="shared" si="104"/>
        <v>YOSHIDA Rintaro (04)</v>
      </c>
      <c r="Q2231" s="175" t="str">
        <f>IFERROR(IF($F2231="","",INDEX(リスト!$AL:$AL,MATCH($F2231,リスト!$AK:$AK,0))),"")</f>
        <v>49</v>
      </c>
      <c r="R2231" s="32" t="str">
        <f>IFERROR(IF($K2231="","",INDEX(リスト!$AO:$AO,MATCH($K2231,リスト!$AN:$AN,0))),"")</f>
        <v>JPN</v>
      </c>
      <c r="S2231" s="32" t="str">
        <f>IF($B2231="","",RIGHT($G2231*1000+100+COUNTIF($G$2:$G2231,$G2231),9))</f>
        <v>040910101</v>
      </c>
    </row>
    <row r="2232" spans="1:19" ht="18" customHeight="1" x14ac:dyDescent="0.55000000000000004">
      <c r="A2232" t="s">
        <v>927</v>
      </c>
      <c r="B2232">
        <v>2243</v>
      </c>
      <c r="C2232" t="s">
        <v>9593</v>
      </c>
      <c r="D2232" t="s">
        <v>9594</v>
      </c>
      <c r="E2232">
        <v>1</v>
      </c>
      <c r="F2232" t="s">
        <v>177</v>
      </c>
      <c r="G2232">
        <v>20041117</v>
      </c>
      <c r="H2232" t="s">
        <v>9595</v>
      </c>
      <c r="I2232" t="s">
        <v>9596</v>
      </c>
      <c r="J2232" t="s">
        <v>1359</v>
      </c>
      <c r="K2232" t="s">
        <v>9352</v>
      </c>
      <c r="M2232" s="32">
        <f>IFERROR(IF($B2232="","",INDEX(所属情報!$E:$E,MATCH($A2232,所属情報!$A:$A,0))),"")</f>
        <v>491082</v>
      </c>
      <c r="N2232" s="175" t="str">
        <f t="shared" si="102"/>
        <v>沖中　康生 (1)</v>
      </c>
      <c r="O2232" s="32" t="str">
        <f t="shared" si="103"/>
        <v>ｵｷﾅｶ ｺｳｾｲ</v>
      </c>
      <c r="P2232" s="175" t="str">
        <f t="shared" si="104"/>
        <v>OKINAKA Kosei (04)</v>
      </c>
      <c r="Q2232" s="175" t="str">
        <f>IFERROR(IF($F2232="","",INDEX(リスト!$AL:$AL,MATCH($F2232,リスト!$AK:$AK,0))),"")</f>
        <v>28</v>
      </c>
      <c r="R2232" s="32" t="str">
        <f>IFERROR(IF($K2232="","",INDEX(リスト!$AO:$AO,MATCH($K2232,リスト!$AN:$AN,0))),"")</f>
        <v>JPN</v>
      </c>
      <c r="S2232" s="32" t="str">
        <f>IF($B2232="","",RIGHT($G2232*1000+100+COUNTIF($G$2:$G2232,$G2232),9))</f>
        <v>041117102</v>
      </c>
    </row>
    <row r="2233" spans="1:19" ht="18" customHeight="1" x14ac:dyDescent="0.55000000000000004">
      <c r="A2233" t="s">
        <v>1103</v>
      </c>
      <c r="B2233">
        <v>2244</v>
      </c>
      <c r="C2233" t="s">
        <v>9597</v>
      </c>
      <c r="D2233" t="s">
        <v>9598</v>
      </c>
      <c r="E2233">
        <v>1</v>
      </c>
      <c r="F2233" t="s">
        <v>177</v>
      </c>
      <c r="G2233">
        <v>20050214</v>
      </c>
      <c r="H2233" t="s">
        <v>9599</v>
      </c>
      <c r="I2233" t="s">
        <v>8645</v>
      </c>
      <c r="J2233" t="s">
        <v>1317</v>
      </c>
      <c r="K2233" t="s">
        <v>9352</v>
      </c>
      <c r="M2233" s="32">
        <f>IFERROR(IF($B2233="","",INDEX(所属情報!$E:$E,MATCH($A2233,所属情報!$A:$A,0))),"")</f>
        <v>492413</v>
      </c>
      <c r="N2233" s="175" t="str">
        <f t="shared" si="102"/>
        <v>宮城　亮佑 (1)</v>
      </c>
      <c r="O2233" s="32" t="str">
        <f t="shared" si="103"/>
        <v>ﾐﾔｷﾞ ﾘｮｳｽｹ</v>
      </c>
      <c r="P2233" s="175" t="str">
        <f t="shared" si="104"/>
        <v>MIYAGI Ryosuke (05)</v>
      </c>
      <c r="Q2233" s="175" t="str">
        <f>IFERROR(IF($F2233="","",INDEX(リスト!$AL:$AL,MATCH($F2233,リスト!$AK:$AK,0))),"")</f>
        <v>28</v>
      </c>
      <c r="R2233" s="32" t="str">
        <f>IFERROR(IF($K2233="","",INDEX(リスト!$AO:$AO,MATCH($K2233,リスト!$AN:$AN,0))),"")</f>
        <v>JPN</v>
      </c>
      <c r="S2233" s="32" t="str">
        <f>IF($B2233="","",RIGHT($G2233*1000+100+COUNTIF($G$2:$G2233,$G2233),9))</f>
        <v>050214104</v>
      </c>
    </row>
    <row r="2234" spans="1:19" ht="18" customHeight="1" x14ac:dyDescent="0.55000000000000004">
      <c r="A2234" t="s">
        <v>1103</v>
      </c>
      <c r="B2234">
        <v>2245</v>
      </c>
      <c r="C2234" t="s">
        <v>9600</v>
      </c>
      <c r="D2234" t="s">
        <v>9601</v>
      </c>
      <c r="E2234">
        <v>1</v>
      </c>
      <c r="F2234" t="s">
        <v>177</v>
      </c>
      <c r="G2234">
        <v>20040814</v>
      </c>
      <c r="H2234" t="s">
        <v>9602</v>
      </c>
      <c r="I2234" t="s">
        <v>2487</v>
      </c>
      <c r="J2234" t="s">
        <v>1810</v>
      </c>
      <c r="K2234" t="s">
        <v>9352</v>
      </c>
      <c r="M2234" s="32">
        <f>IFERROR(IF($B2234="","",INDEX(所属情報!$E:$E,MATCH($A2234,所属情報!$A:$A,0))),"")</f>
        <v>492413</v>
      </c>
      <c r="N2234" s="175" t="str">
        <f t="shared" si="102"/>
        <v>中戸　翔大 (1)</v>
      </c>
      <c r="O2234" s="32" t="str">
        <f t="shared" si="103"/>
        <v>ﾅｶﾄ ｼｮｳﾀ</v>
      </c>
      <c r="P2234" s="175" t="str">
        <f t="shared" si="104"/>
        <v>NAKATO Shota (04)</v>
      </c>
      <c r="Q2234" s="175" t="str">
        <f>IFERROR(IF($F2234="","",INDEX(リスト!$AL:$AL,MATCH($F2234,リスト!$AK:$AK,0))),"")</f>
        <v>28</v>
      </c>
      <c r="R2234" s="32" t="str">
        <f>IFERROR(IF($K2234="","",INDEX(リスト!$AO:$AO,MATCH($K2234,リスト!$AN:$AN,0))),"")</f>
        <v>JPN</v>
      </c>
      <c r="S2234" s="32" t="str">
        <f>IF($B2234="","",RIGHT($G2234*1000+100+COUNTIF($G$2:$G2234,$G2234),9))</f>
        <v>040814101</v>
      </c>
    </row>
    <row r="2235" spans="1:19" ht="18" customHeight="1" x14ac:dyDescent="0.55000000000000004">
      <c r="A2235" t="s">
        <v>1091</v>
      </c>
      <c r="B2235">
        <v>2246</v>
      </c>
      <c r="C2235" t="s">
        <v>9603</v>
      </c>
      <c r="D2235" t="s">
        <v>9604</v>
      </c>
      <c r="E2235">
        <v>1</v>
      </c>
      <c r="F2235" t="s">
        <v>9605</v>
      </c>
      <c r="G2235">
        <v>20050225</v>
      </c>
      <c r="H2235" t="s">
        <v>9606</v>
      </c>
      <c r="I2235" t="s">
        <v>9607</v>
      </c>
      <c r="J2235" t="s">
        <v>1955</v>
      </c>
      <c r="K2235" t="s">
        <v>9352</v>
      </c>
      <c r="M2235" s="32">
        <f>IFERROR(IF($B2235="","",INDEX(所属情報!$E:$E,MATCH($A2235,所属情報!$A:$A,0))),"")</f>
        <v>492329</v>
      </c>
      <c r="N2235" s="175" t="str">
        <f t="shared" si="102"/>
        <v>上垣　真透 (1)</v>
      </c>
      <c r="O2235" s="32" t="str">
        <f t="shared" si="103"/>
        <v>ｳｴｶﾞｷ ﾏﾅﾄ</v>
      </c>
      <c r="P2235" s="175" t="str">
        <f t="shared" si="104"/>
        <v>UEGAKI Manato (05)</v>
      </c>
      <c r="Q2235" s="175" t="str">
        <f>IFERROR(IF($F2235="","",INDEX(リスト!$AL:$AL,MATCH($F2235,リスト!$AK:$AK,0))),"")</f>
        <v>28</v>
      </c>
      <c r="R2235" s="32" t="str">
        <f>IFERROR(IF($K2235="","",INDEX(リスト!$AO:$AO,MATCH($K2235,リスト!$AN:$AN,0))),"")</f>
        <v>JPN</v>
      </c>
      <c r="S2235" s="32" t="str">
        <f>IF($B2235="","",RIGHT($G2235*1000+100+COUNTIF($G$2:$G2235,$G2235),9))</f>
        <v>050225101</v>
      </c>
    </row>
    <row r="2236" spans="1:19" ht="18" customHeight="1" x14ac:dyDescent="0.55000000000000004">
      <c r="A2236" t="s">
        <v>1091</v>
      </c>
      <c r="B2236">
        <v>2247</v>
      </c>
      <c r="C2236" t="s">
        <v>9608</v>
      </c>
      <c r="D2236" t="s">
        <v>9609</v>
      </c>
      <c r="E2236">
        <v>1</v>
      </c>
      <c r="F2236" t="s">
        <v>9472</v>
      </c>
      <c r="G2236">
        <v>20041028</v>
      </c>
      <c r="H2236" t="s">
        <v>9610</v>
      </c>
      <c r="I2236" t="s">
        <v>9611</v>
      </c>
      <c r="J2236" t="s">
        <v>9612</v>
      </c>
      <c r="K2236" t="s">
        <v>9352</v>
      </c>
      <c r="M2236" s="32">
        <f>IFERROR(IF($B2236="","",INDEX(所属情報!$E:$E,MATCH($A2236,所属情報!$A:$A,0))),"")</f>
        <v>492329</v>
      </c>
      <c r="N2236" s="175" t="str">
        <f t="shared" si="102"/>
        <v>宮浦　寿明 (1)</v>
      </c>
      <c r="O2236" s="32" t="str">
        <f t="shared" si="103"/>
        <v>ﾐﾔｳﾗ ﾄｼｱｷ</v>
      </c>
      <c r="P2236" s="175" t="str">
        <f t="shared" si="104"/>
        <v>MIYAURA Toshiaaki (04)</v>
      </c>
      <c r="Q2236" s="175" t="str">
        <f>IFERROR(IF($F2236="","",INDEX(リスト!$AL:$AL,MATCH($F2236,リスト!$AK:$AK,0))),"")</f>
        <v>18</v>
      </c>
      <c r="R2236" s="32" t="str">
        <f>IFERROR(IF($K2236="","",INDEX(リスト!$AO:$AO,MATCH($K2236,リスト!$AN:$AN,0))),"")</f>
        <v>JPN</v>
      </c>
      <c r="S2236" s="32" t="str">
        <f>IF($B2236="","",RIGHT($G2236*1000+100+COUNTIF($G$2:$G2236,$G2236),9))</f>
        <v>041028101</v>
      </c>
    </row>
    <row r="2237" spans="1:19" ht="18" customHeight="1" x14ac:dyDescent="0.55000000000000004">
      <c r="A2237" t="s">
        <v>1091</v>
      </c>
      <c r="B2237">
        <v>2248</v>
      </c>
      <c r="C2237" t="s">
        <v>9613</v>
      </c>
      <c r="D2237" t="s">
        <v>9614</v>
      </c>
      <c r="E2237">
        <v>1</v>
      </c>
      <c r="F2237" t="s">
        <v>177</v>
      </c>
      <c r="G2237">
        <v>20040728</v>
      </c>
      <c r="H2237" t="s">
        <v>9615</v>
      </c>
      <c r="I2237" t="s">
        <v>9616</v>
      </c>
      <c r="J2237" t="s">
        <v>1372</v>
      </c>
      <c r="K2237" t="s">
        <v>9352</v>
      </c>
      <c r="M2237" s="32">
        <f>IFERROR(IF($B2237="","",INDEX(所属情報!$E:$E,MATCH($A2237,所属情報!$A:$A,0))),"")</f>
        <v>492329</v>
      </c>
      <c r="N2237" s="175" t="str">
        <f t="shared" si="102"/>
        <v>作本　智基 (1)</v>
      </c>
      <c r="O2237" s="32" t="str">
        <f t="shared" si="103"/>
        <v>ｻｸﾓﾄ ﾄﾓｷ</v>
      </c>
      <c r="P2237" s="175" t="str">
        <f t="shared" si="104"/>
        <v>SAKUMOTO Tomoki (04)</v>
      </c>
      <c r="Q2237" s="175" t="str">
        <f>IFERROR(IF($F2237="","",INDEX(リスト!$AL:$AL,MATCH($F2237,リスト!$AK:$AK,0))),"")</f>
        <v>28</v>
      </c>
      <c r="R2237" s="32" t="str">
        <f>IFERROR(IF($K2237="","",INDEX(リスト!$AO:$AO,MATCH($K2237,リスト!$AN:$AN,0))),"")</f>
        <v>JPN</v>
      </c>
      <c r="S2237" s="32" t="str">
        <f>IF($B2237="","",RIGHT($G2237*1000+100+COUNTIF($G$2:$G2237,$G2237),9))</f>
        <v>040728104</v>
      </c>
    </row>
    <row r="2238" spans="1:19" ht="18" customHeight="1" x14ac:dyDescent="0.55000000000000004">
      <c r="A2238" t="s">
        <v>971</v>
      </c>
      <c r="B2238">
        <v>2249</v>
      </c>
      <c r="C2238" t="s">
        <v>9617</v>
      </c>
      <c r="D2238" t="s">
        <v>9618</v>
      </c>
      <c r="E2238">
        <v>1</v>
      </c>
      <c r="F2238" t="s">
        <v>165</v>
      </c>
      <c r="G2238">
        <v>20040806</v>
      </c>
      <c r="H2238" t="s">
        <v>9619</v>
      </c>
      <c r="I2238" t="s">
        <v>2023</v>
      </c>
      <c r="J2238" t="s">
        <v>4335</v>
      </c>
      <c r="K2238" t="s">
        <v>9352</v>
      </c>
      <c r="M2238" s="32">
        <f>IFERROR(IF($B2238="","",INDEX(所属情報!$E:$E,MATCH($A2238,所属情報!$A:$A,0))),"")</f>
        <v>492200</v>
      </c>
      <c r="N2238" s="175" t="str">
        <f t="shared" si="102"/>
        <v>吉川　大洋 (1)</v>
      </c>
      <c r="O2238" s="32" t="str">
        <f t="shared" si="103"/>
        <v>ﾖｼｶﾜ ﾀｲﾖｳ</v>
      </c>
      <c r="P2238" s="175" t="str">
        <f t="shared" si="104"/>
        <v>YOSHIKAWA Taiyo (04)</v>
      </c>
      <c r="Q2238" s="175" t="str">
        <f>IFERROR(IF($F2238="","",INDEX(リスト!$AL:$AL,MATCH($F2238,リスト!$AK:$AK,0))),"")</f>
        <v>25</v>
      </c>
      <c r="R2238" s="32" t="str">
        <f>IFERROR(IF($K2238="","",INDEX(リスト!$AO:$AO,MATCH($K2238,リスト!$AN:$AN,0))),"")</f>
        <v>JPN</v>
      </c>
      <c r="S2238" s="32" t="str">
        <f>IF($B2238="","",RIGHT($G2238*1000+100+COUNTIF($G$2:$G2238,$G2238),9))</f>
        <v>040806102</v>
      </c>
    </row>
    <row r="2239" spans="1:19" ht="18" customHeight="1" x14ac:dyDescent="0.55000000000000004">
      <c r="A2239" t="s">
        <v>971</v>
      </c>
      <c r="B2239">
        <v>2250</v>
      </c>
      <c r="C2239" t="s">
        <v>9620</v>
      </c>
      <c r="D2239" t="s">
        <v>9621</v>
      </c>
      <c r="E2239">
        <v>1</v>
      </c>
      <c r="F2239" t="s">
        <v>9622</v>
      </c>
      <c r="G2239">
        <v>20040520</v>
      </c>
      <c r="H2239" t="s">
        <v>9623</v>
      </c>
      <c r="I2239" t="s">
        <v>1172</v>
      </c>
      <c r="J2239" t="s">
        <v>1292</v>
      </c>
      <c r="K2239" t="s">
        <v>9352</v>
      </c>
      <c r="M2239" s="32">
        <f>IFERROR(IF($B2239="","",INDEX(所属情報!$E:$E,MATCH($A2239,所属情報!$A:$A,0))),"")</f>
        <v>492200</v>
      </c>
      <c r="N2239" s="175" t="str">
        <f t="shared" si="102"/>
        <v>吉田　蒼 (1)</v>
      </c>
      <c r="O2239" s="32" t="str">
        <f t="shared" si="103"/>
        <v>ﾖｼﾀﾞ ｿｳ</v>
      </c>
      <c r="P2239" s="175" t="str">
        <f t="shared" si="104"/>
        <v>YOSHIDA So (04)</v>
      </c>
      <c r="Q2239" s="175" t="str">
        <f>IFERROR(IF($F2239="","",INDEX(リスト!$AL:$AL,MATCH($F2239,リスト!$AK:$AK,0))),"")</f>
        <v>08</v>
      </c>
      <c r="R2239" s="32" t="str">
        <f>IFERROR(IF($K2239="","",INDEX(リスト!$AO:$AO,MATCH($K2239,リスト!$AN:$AN,0))),"")</f>
        <v>JPN</v>
      </c>
      <c r="S2239" s="32" t="str">
        <f>IF($B2239="","",RIGHT($G2239*1000+100+COUNTIF($G$2:$G2239,$G2239),9))</f>
        <v>040520102</v>
      </c>
    </row>
    <row r="2240" spans="1:19" ht="18" customHeight="1" x14ac:dyDescent="0.55000000000000004">
      <c r="A2240" t="s">
        <v>895</v>
      </c>
      <c r="B2240">
        <v>2251</v>
      </c>
      <c r="C2240" t="s">
        <v>9624</v>
      </c>
      <c r="D2240" t="s">
        <v>9625</v>
      </c>
      <c r="E2240">
        <v>1</v>
      </c>
      <c r="F2240" t="s">
        <v>9020</v>
      </c>
      <c r="G2240">
        <v>20040409</v>
      </c>
      <c r="H2240" t="s">
        <v>9626</v>
      </c>
      <c r="I2240" t="s">
        <v>1640</v>
      </c>
      <c r="J2240" t="s">
        <v>2050</v>
      </c>
      <c r="K2240" t="s">
        <v>9352</v>
      </c>
      <c r="M2240" s="32">
        <f>IFERROR(IF($B2240="","",INDEX(所属情報!$E:$E,MATCH($A2240,所属情報!$A:$A,0))),"")</f>
        <v>490058</v>
      </c>
      <c r="N2240" s="175" t="str">
        <f t="shared" si="102"/>
        <v>丸山　琉聖 (1)</v>
      </c>
      <c r="O2240" s="32" t="str">
        <f t="shared" si="103"/>
        <v>ﾏﾙﾔﾏ ﾘｭｳｾｲ</v>
      </c>
      <c r="P2240" s="175" t="str">
        <f t="shared" si="104"/>
        <v>MARUYAMA Ryusei (04)</v>
      </c>
      <c r="Q2240" s="175" t="str">
        <f>IFERROR(IF($F2240="","",INDEX(リスト!$AL:$AL,MATCH($F2240,リスト!$AK:$AK,0))),"")</f>
        <v>30</v>
      </c>
      <c r="R2240" s="32" t="str">
        <f>IFERROR(IF($K2240="","",INDEX(リスト!$AO:$AO,MATCH($K2240,リスト!$AN:$AN,0))),"")</f>
        <v>JPN</v>
      </c>
      <c r="S2240" s="32" t="str">
        <f>IF($B2240="","",RIGHT($G2240*1000+100+COUNTIF($G$2:$G2240,$G2240),9))</f>
        <v>040409103</v>
      </c>
    </row>
    <row r="2241" spans="1:19" ht="18" customHeight="1" x14ac:dyDescent="0.55000000000000004">
      <c r="A2241" t="s">
        <v>895</v>
      </c>
      <c r="B2241">
        <v>2252</v>
      </c>
      <c r="C2241" t="s">
        <v>9627</v>
      </c>
      <c r="D2241" t="s">
        <v>9628</v>
      </c>
      <c r="E2241">
        <v>2</v>
      </c>
      <c r="F2241" t="s">
        <v>9020</v>
      </c>
      <c r="G2241">
        <v>20030507</v>
      </c>
      <c r="H2241" t="s">
        <v>9629</v>
      </c>
      <c r="I2241" t="s">
        <v>4896</v>
      </c>
      <c r="J2241" t="s">
        <v>1549</v>
      </c>
      <c r="K2241" t="s">
        <v>9352</v>
      </c>
      <c r="M2241" s="32">
        <f>IFERROR(IF($B2241="","",INDEX(所属情報!$E:$E,MATCH($A2241,所属情報!$A:$A,0))),"")</f>
        <v>490058</v>
      </c>
      <c r="N2241" s="175" t="str">
        <f t="shared" si="102"/>
        <v>武田　青空 (2)</v>
      </c>
      <c r="O2241" s="32" t="str">
        <f t="shared" si="103"/>
        <v>ﾀｹﾀﾞ ｿﾗ</v>
      </c>
      <c r="P2241" s="175" t="str">
        <f t="shared" si="104"/>
        <v>TAKEDA Sora (03)</v>
      </c>
      <c r="Q2241" s="175" t="str">
        <f>IFERROR(IF($F2241="","",INDEX(リスト!$AL:$AL,MATCH($F2241,リスト!$AK:$AK,0))),"")</f>
        <v>30</v>
      </c>
      <c r="R2241" s="32" t="str">
        <f>IFERROR(IF($K2241="","",INDEX(リスト!$AO:$AO,MATCH($K2241,リスト!$AN:$AN,0))),"")</f>
        <v>JPN</v>
      </c>
      <c r="S2241" s="32" t="str">
        <f>IF($B2241="","",RIGHT($G2241*1000+100+COUNTIF($G$2:$G2241,$G2241),9))</f>
        <v>030507104</v>
      </c>
    </row>
    <row r="2242" spans="1:19" ht="18" customHeight="1" x14ac:dyDescent="0.55000000000000004">
      <c r="A2242" t="s">
        <v>895</v>
      </c>
      <c r="B2242">
        <v>2253</v>
      </c>
      <c r="C2242" t="s">
        <v>9630</v>
      </c>
      <c r="D2242" t="s">
        <v>9631</v>
      </c>
      <c r="E2242">
        <v>1</v>
      </c>
      <c r="F2242" t="s">
        <v>9020</v>
      </c>
      <c r="G2242">
        <v>20050219</v>
      </c>
      <c r="H2242" t="s">
        <v>9632</v>
      </c>
      <c r="I2242" t="s">
        <v>9633</v>
      </c>
      <c r="J2242" t="s">
        <v>2188</v>
      </c>
      <c r="K2242" t="s">
        <v>9352</v>
      </c>
      <c r="M2242" s="32">
        <f>IFERROR(IF($B2242="","",INDEX(所属情報!$E:$E,MATCH($A2242,所属情報!$A:$A,0))),"")</f>
        <v>490058</v>
      </c>
      <c r="N2242" s="175" t="str">
        <f t="shared" si="102"/>
        <v>東山　健人 (1)</v>
      </c>
      <c r="O2242" s="32" t="str">
        <f t="shared" si="103"/>
        <v>ﾋｶﾞｼﾔﾏ ｹﾝﾄ</v>
      </c>
      <c r="P2242" s="175" t="str">
        <f t="shared" si="104"/>
        <v>HIGASHIYAMA Kento (05)</v>
      </c>
      <c r="Q2242" s="175" t="str">
        <f>IFERROR(IF($F2242="","",INDEX(リスト!$AL:$AL,MATCH($F2242,リスト!$AK:$AK,0))),"")</f>
        <v>30</v>
      </c>
      <c r="R2242" s="32" t="str">
        <f>IFERROR(IF($K2242="","",INDEX(リスト!$AO:$AO,MATCH($K2242,リスト!$AN:$AN,0))),"")</f>
        <v>JPN</v>
      </c>
      <c r="S2242" s="32" t="str">
        <f>IF($B2242="","",RIGHT($G2242*1000+100+COUNTIF($G$2:$G2242,$G2242),9))</f>
        <v>050219101</v>
      </c>
    </row>
    <row r="2243" spans="1:19" ht="18" customHeight="1" x14ac:dyDescent="0.55000000000000004">
      <c r="A2243" t="s">
        <v>1147</v>
      </c>
      <c r="B2243">
        <v>2254</v>
      </c>
      <c r="C2243" t="s">
        <v>9634</v>
      </c>
      <c r="D2243" t="s">
        <v>9635</v>
      </c>
      <c r="E2243">
        <v>1</v>
      </c>
      <c r="F2243" t="s">
        <v>165</v>
      </c>
      <c r="G2243">
        <v>20050310</v>
      </c>
      <c r="H2243" t="s">
        <v>9636</v>
      </c>
      <c r="I2243" t="s">
        <v>9637</v>
      </c>
      <c r="J2243" t="s">
        <v>4257</v>
      </c>
      <c r="K2243" t="s">
        <v>9638</v>
      </c>
      <c r="M2243" s="32">
        <f>IFERROR(IF($B2243="","",INDEX(所属情報!$E:$E,MATCH($A2243,所属情報!$A:$A,0))),"")</f>
        <v>492604</v>
      </c>
      <c r="N2243" s="175" t="str">
        <f t="shared" ref="N2243:N2306" si="105">IF($C2243="","",IF($E2243="",$C2243,$C2243&amp;" ("&amp;$E2243&amp;")"))</f>
        <v>花染　元太 (1)</v>
      </c>
      <c r="O2243" s="32" t="str">
        <f t="shared" ref="O2243:O2306" si="106">IF($D2243="","",ASC($D2243))</f>
        <v>ﾊﾅｿﾞﾒ ｹﾞﾝﾀ</v>
      </c>
      <c r="P2243" s="175" t="str">
        <f t="shared" ref="P2243:P2306" si="107">IF($I2243="","",UPPER($I2243)&amp;" "&amp;UPPER(LEFT($J2243,1))&amp;LOWER(RIGHT($J2243,LEN($J2243)-1))&amp;" ("&amp;MID($G2243,3,2)&amp;")")</f>
        <v>HANAZOME Genta (05)</v>
      </c>
      <c r="Q2243" s="175" t="str">
        <f>IFERROR(IF($F2243="","",INDEX(リスト!$AL:$AL,MATCH($F2243,リスト!$AK:$AK,0))),"")</f>
        <v>25</v>
      </c>
      <c r="R2243" s="32" t="str">
        <f>IFERROR(IF($K2243="","",INDEX(リスト!$AO:$AO,MATCH($K2243,リスト!$AN:$AN,0))),"")</f>
        <v>JPN</v>
      </c>
      <c r="S2243" s="32" t="str">
        <f>IF($B2243="","",RIGHT($G2243*1000+100+COUNTIF($G$2:$G2243,$G2243),9))</f>
        <v>050310102</v>
      </c>
    </row>
    <row r="2244" spans="1:19" ht="18" customHeight="1" x14ac:dyDescent="0.55000000000000004">
      <c r="A2244" t="s">
        <v>867</v>
      </c>
      <c r="B2244">
        <v>2255</v>
      </c>
      <c r="C2244" t="s">
        <v>9639</v>
      </c>
      <c r="D2244" t="s">
        <v>9640</v>
      </c>
      <c r="E2244">
        <v>1</v>
      </c>
      <c r="F2244" t="s">
        <v>7314</v>
      </c>
      <c r="G2244">
        <v>20040114</v>
      </c>
      <c r="H2244" t="s">
        <v>9641</v>
      </c>
      <c r="I2244" t="s">
        <v>9642</v>
      </c>
      <c r="J2244" t="s">
        <v>2957</v>
      </c>
      <c r="K2244" t="s">
        <v>9638</v>
      </c>
      <c r="M2244" s="32">
        <f>IFERROR(IF($B2244="","",INDEX(所属情報!$E:$E,MATCH($A2244,所属情報!$A:$A,0))),"")</f>
        <v>490049</v>
      </c>
      <c r="N2244" s="175" t="str">
        <f t="shared" si="105"/>
        <v>根平　拓磨 (1)</v>
      </c>
      <c r="O2244" s="32" t="str">
        <f t="shared" si="106"/>
        <v>ﾈﾋﾗ ﾀｸﾏ</v>
      </c>
      <c r="P2244" s="175" t="str">
        <f t="shared" si="107"/>
        <v>NEHIRA Takuma (04)</v>
      </c>
      <c r="Q2244" s="175" t="str">
        <f>IFERROR(IF($F2244="","",INDEX(リスト!$AL:$AL,MATCH($F2244,リスト!$AK:$AK,0))),"")</f>
        <v>34</v>
      </c>
      <c r="R2244" s="32" t="str">
        <f>IFERROR(IF($K2244="","",INDEX(リスト!$AO:$AO,MATCH($K2244,リスト!$AN:$AN,0))),"")</f>
        <v>JPN</v>
      </c>
      <c r="S2244" s="32" t="str">
        <f>IF($B2244="","",RIGHT($G2244*1000+100+COUNTIF($G$2:$G2244,$G2244),9))</f>
        <v>040114102</v>
      </c>
    </row>
    <row r="2245" spans="1:19" ht="18" customHeight="1" x14ac:dyDescent="0.55000000000000004">
      <c r="A2245" t="s">
        <v>983</v>
      </c>
      <c r="B2245">
        <v>2256</v>
      </c>
      <c r="C2245" t="s">
        <v>9643</v>
      </c>
      <c r="D2245" t="s">
        <v>9644</v>
      </c>
      <c r="E2245">
        <v>1</v>
      </c>
      <c r="F2245" t="s">
        <v>7314</v>
      </c>
      <c r="G2245">
        <v>20040627</v>
      </c>
      <c r="H2245" t="s">
        <v>9645</v>
      </c>
      <c r="I2245" t="s">
        <v>1216</v>
      </c>
      <c r="J2245" t="s">
        <v>1223</v>
      </c>
      <c r="K2245" t="s">
        <v>9638</v>
      </c>
      <c r="M2245" s="32">
        <f>IFERROR(IF($B2245="","",INDEX(所属情報!$E:$E,MATCH($A2245,所属情報!$A:$A,0))),"")</f>
        <v>492205</v>
      </c>
      <c r="N2245" s="175" t="str">
        <f t="shared" si="105"/>
        <v>岡田　悠希 (1)</v>
      </c>
      <c r="O2245" s="32" t="str">
        <f t="shared" si="106"/>
        <v>ｵｶﾀﾞ ﾕｳｷ</v>
      </c>
      <c r="P2245" s="175" t="str">
        <f t="shared" si="107"/>
        <v>OKADA Yuki (04)</v>
      </c>
      <c r="Q2245" s="175" t="str">
        <f>IFERROR(IF($F2245="","",INDEX(リスト!$AL:$AL,MATCH($F2245,リスト!$AK:$AK,0))),"")</f>
        <v>34</v>
      </c>
      <c r="R2245" s="32" t="str">
        <f>IFERROR(IF($K2245="","",INDEX(リスト!$AO:$AO,MATCH($K2245,リスト!$AN:$AN,0))),"")</f>
        <v>JPN</v>
      </c>
      <c r="S2245" s="32" t="str">
        <f>IF($B2245="","",RIGHT($G2245*1000+100+COUNTIF($G$2:$G2245,$G2245),9))</f>
        <v>040627101</v>
      </c>
    </row>
    <row r="2246" spans="1:19" ht="18" customHeight="1" x14ac:dyDescent="0.55000000000000004">
      <c r="A2246" t="s">
        <v>983</v>
      </c>
      <c r="B2246">
        <v>2257</v>
      </c>
      <c r="C2246" t="s">
        <v>9646</v>
      </c>
      <c r="D2246" t="s">
        <v>9647</v>
      </c>
      <c r="E2246">
        <v>1</v>
      </c>
      <c r="F2246" t="s">
        <v>177</v>
      </c>
      <c r="G2246">
        <v>20041009</v>
      </c>
      <c r="H2246" t="s">
        <v>9648</v>
      </c>
      <c r="I2246" t="s">
        <v>2433</v>
      </c>
      <c r="J2246" t="s">
        <v>9649</v>
      </c>
      <c r="K2246" t="s">
        <v>9638</v>
      </c>
      <c r="M2246" s="32">
        <f>IFERROR(IF($B2246="","",INDEX(所属情報!$E:$E,MATCH($A2246,所属情報!$A:$A,0))),"")</f>
        <v>492205</v>
      </c>
      <c r="N2246" s="175" t="str">
        <f t="shared" si="105"/>
        <v>渡邊　哉太朗 (1)</v>
      </c>
      <c r="O2246" s="32" t="str">
        <f t="shared" si="106"/>
        <v>ﾜﾀﾅﾍﾞ ﾔﾀﾛｳ</v>
      </c>
      <c r="P2246" s="175" t="str">
        <f t="shared" si="107"/>
        <v>WATANABE Yataro (04)</v>
      </c>
      <c r="Q2246" s="175" t="str">
        <f>IFERROR(IF($F2246="","",INDEX(リスト!$AL:$AL,MATCH($F2246,リスト!$AK:$AK,0))),"")</f>
        <v>28</v>
      </c>
      <c r="R2246" s="32" t="str">
        <f>IFERROR(IF($K2246="","",INDEX(リスト!$AO:$AO,MATCH($K2246,リスト!$AN:$AN,0))),"")</f>
        <v>JPN</v>
      </c>
      <c r="S2246" s="32" t="str">
        <f>IF($B2246="","",RIGHT($G2246*1000+100+COUNTIF($G$2:$G2246,$G2246),9))</f>
        <v>041009101</v>
      </c>
    </row>
    <row r="2247" spans="1:19" ht="18" customHeight="1" x14ac:dyDescent="0.55000000000000004">
      <c r="A2247" t="s">
        <v>983</v>
      </c>
      <c r="B2247">
        <v>2258</v>
      </c>
      <c r="C2247" t="s">
        <v>9650</v>
      </c>
      <c r="D2247" t="s">
        <v>9651</v>
      </c>
      <c r="E2247">
        <v>1</v>
      </c>
      <c r="F2247" t="s">
        <v>8997</v>
      </c>
      <c r="G2247">
        <v>20041023</v>
      </c>
      <c r="H2247" t="s">
        <v>9652</v>
      </c>
      <c r="I2247" t="s">
        <v>9653</v>
      </c>
      <c r="J2247" t="s">
        <v>1188</v>
      </c>
      <c r="K2247" t="s">
        <v>9638</v>
      </c>
      <c r="M2247" s="32">
        <f>IFERROR(IF($B2247="","",INDEX(所属情報!$E:$E,MATCH($A2247,所属情報!$A:$A,0))),"")</f>
        <v>492205</v>
      </c>
      <c r="N2247" s="175" t="str">
        <f t="shared" si="105"/>
        <v>瀧川　就太 (1)</v>
      </c>
      <c r="O2247" s="32" t="str">
        <f t="shared" si="106"/>
        <v>ﾀｷｶﾞﾜ ｼｭｳﾀ</v>
      </c>
      <c r="P2247" s="175" t="str">
        <f t="shared" si="107"/>
        <v>TAKIGAWA Shuta (04)</v>
      </c>
      <c r="Q2247" s="175" t="str">
        <f>IFERROR(IF($F2247="","",INDEX(リスト!$AL:$AL,MATCH($F2247,リスト!$AK:$AK,0))),"")</f>
        <v>27</v>
      </c>
      <c r="R2247" s="32" t="str">
        <f>IFERROR(IF($K2247="","",INDEX(リスト!$AO:$AO,MATCH($K2247,リスト!$AN:$AN,0))),"")</f>
        <v>JPN</v>
      </c>
      <c r="S2247" s="32" t="str">
        <f>IF($B2247="","",RIGHT($G2247*1000+100+COUNTIF($G$2:$G2247,$G2247),9))</f>
        <v>041023102</v>
      </c>
    </row>
    <row r="2248" spans="1:19" ht="18" customHeight="1" x14ac:dyDescent="0.55000000000000004">
      <c r="A2248" t="s">
        <v>983</v>
      </c>
      <c r="B2248">
        <v>2259</v>
      </c>
      <c r="C2248" t="s">
        <v>9654</v>
      </c>
      <c r="D2248" t="s">
        <v>9655</v>
      </c>
      <c r="E2248">
        <v>1</v>
      </c>
      <c r="F2248" t="s">
        <v>9656</v>
      </c>
      <c r="G2248">
        <v>20040805</v>
      </c>
      <c r="H2248" t="s">
        <v>9657</v>
      </c>
      <c r="I2248" t="s">
        <v>1580</v>
      </c>
      <c r="J2248" t="s">
        <v>1193</v>
      </c>
      <c r="K2248" t="s">
        <v>9638</v>
      </c>
      <c r="M2248" s="32">
        <f>IFERROR(IF($B2248="","",INDEX(所属情報!$E:$E,MATCH($A2248,所属情報!$A:$A,0))),"")</f>
        <v>492205</v>
      </c>
      <c r="N2248" s="175" t="str">
        <f t="shared" si="105"/>
        <v>松村　倖輔 (1)</v>
      </c>
      <c r="O2248" s="32" t="str">
        <f t="shared" si="106"/>
        <v>ﾏﾂﾑﾗ ｺｳｽｹ</v>
      </c>
      <c r="P2248" s="175" t="str">
        <f t="shared" si="107"/>
        <v>MATSUMURA Kosuke (04)</v>
      </c>
      <c r="Q2248" s="175" t="str">
        <f>IFERROR(IF($F2248="","",INDEX(リスト!$AL:$AL,MATCH($F2248,リスト!$AK:$AK,0))),"")</f>
        <v>29</v>
      </c>
      <c r="R2248" s="32" t="str">
        <f>IFERROR(IF($K2248="","",INDEX(リスト!$AO:$AO,MATCH($K2248,リスト!$AN:$AN,0))),"")</f>
        <v>JPN</v>
      </c>
      <c r="S2248" s="32" t="str">
        <f>IF($B2248="","",RIGHT($G2248*1000+100+COUNTIF($G$2:$G2248,$G2248),9))</f>
        <v>040805101</v>
      </c>
    </row>
    <row r="2249" spans="1:19" ht="18" customHeight="1" x14ac:dyDescent="0.55000000000000004">
      <c r="A2249" t="s">
        <v>999</v>
      </c>
      <c r="B2249">
        <v>2260</v>
      </c>
      <c r="C2249" t="s">
        <v>9658</v>
      </c>
      <c r="D2249" t="s">
        <v>9659</v>
      </c>
      <c r="E2249">
        <v>1</v>
      </c>
      <c r="F2249" t="s">
        <v>9089</v>
      </c>
      <c r="G2249">
        <v>20040505</v>
      </c>
      <c r="H2249" t="s">
        <v>9660</v>
      </c>
      <c r="I2249" t="s">
        <v>5877</v>
      </c>
      <c r="J2249" t="s">
        <v>1207</v>
      </c>
      <c r="K2249" t="s">
        <v>9638</v>
      </c>
      <c r="M2249" s="32">
        <f>IFERROR(IF($B2249="","",INDEX(所属情報!$E:$E,MATCH($A2249,所属情報!$A:$A,0))),"")</f>
        <v>492209</v>
      </c>
      <c r="N2249" s="175" t="str">
        <f t="shared" si="105"/>
        <v>辻　隆暉 (1)</v>
      </c>
      <c r="O2249" s="32" t="str">
        <f t="shared" si="106"/>
        <v>ﾂｼﾞ ﾘｭｳｷ</v>
      </c>
      <c r="P2249" s="175" t="str">
        <f t="shared" si="107"/>
        <v>TSUJI Ryuki (04)</v>
      </c>
      <c r="Q2249" s="175" t="str">
        <f>IFERROR(IF($F2249="","",INDEX(リスト!$AL:$AL,MATCH($F2249,リスト!$AK:$AK,0))),"")</f>
        <v>25</v>
      </c>
      <c r="R2249" s="32" t="str">
        <f>IFERROR(IF($K2249="","",INDEX(リスト!$AO:$AO,MATCH($K2249,リスト!$AN:$AN,0))),"")</f>
        <v>JPN</v>
      </c>
      <c r="S2249" s="32" t="str">
        <f>IF($B2249="","",RIGHT($G2249*1000+100+COUNTIF($G$2:$G2249,$G2249),9))</f>
        <v>040505102</v>
      </c>
    </row>
    <row r="2250" spans="1:19" ht="18" customHeight="1" x14ac:dyDescent="0.55000000000000004">
      <c r="A2250" t="s">
        <v>1007</v>
      </c>
      <c r="B2250">
        <v>2261</v>
      </c>
      <c r="C2250" t="s">
        <v>9661</v>
      </c>
      <c r="D2250" t="s">
        <v>9662</v>
      </c>
      <c r="E2250">
        <v>1</v>
      </c>
      <c r="F2250" t="s">
        <v>9020</v>
      </c>
      <c r="G2250">
        <v>20040404</v>
      </c>
      <c r="H2250" t="s">
        <v>9663</v>
      </c>
      <c r="I2250" t="s">
        <v>7467</v>
      </c>
      <c r="J2250" t="s">
        <v>1359</v>
      </c>
      <c r="K2250" t="s">
        <v>9638</v>
      </c>
      <c r="M2250" s="32">
        <f>IFERROR(IF($B2250="","",INDEX(所属情報!$E:$E,MATCH($A2250,所属情報!$A:$A,0))),"")</f>
        <v>492213</v>
      </c>
      <c r="N2250" s="175" t="str">
        <f t="shared" si="105"/>
        <v>長谷川　倖生 (1)</v>
      </c>
      <c r="O2250" s="32" t="str">
        <f t="shared" si="106"/>
        <v>ﾊｾｶﾞﾜ ｺｳｾｲ</v>
      </c>
      <c r="P2250" s="175" t="str">
        <f t="shared" si="107"/>
        <v>HASEGAWA Kosei (04)</v>
      </c>
      <c r="Q2250" s="175" t="str">
        <f>IFERROR(IF($F2250="","",INDEX(リスト!$AL:$AL,MATCH($F2250,リスト!$AK:$AK,0))),"")</f>
        <v>30</v>
      </c>
      <c r="R2250" s="32" t="str">
        <f>IFERROR(IF($K2250="","",INDEX(リスト!$AO:$AO,MATCH($K2250,リスト!$AN:$AN,0))),"")</f>
        <v>JPN</v>
      </c>
      <c r="S2250" s="32" t="str">
        <f>IF($B2250="","",RIGHT($G2250*1000+100+COUNTIF($G$2:$G2250,$G2250),9))</f>
        <v>040404102</v>
      </c>
    </row>
    <row r="2251" spans="1:19" ht="18" customHeight="1" x14ac:dyDescent="0.55000000000000004">
      <c r="A2251" t="s">
        <v>1007</v>
      </c>
      <c r="B2251">
        <v>2262</v>
      </c>
      <c r="C2251" t="s">
        <v>9664</v>
      </c>
      <c r="D2251" t="s">
        <v>9665</v>
      </c>
      <c r="E2251">
        <v>1</v>
      </c>
      <c r="F2251" t="s">
        <v>8997</v>
      </c>
      <c r="G2251">
        <v>20040730</v>
      </c>
      <c r="H2251" t="s">
        <v>9666</v>
      </c>
      <c r="I2251" t="s">
        <v>3189</v>
      </c>
      <c r="J2251" t="s">
        <v>1889</v>
      </c>
      <c r="K2251" t="s">
        <v>9638</v>
      </c>
      <c r="M2251" s="32">
        <f>IFERROR(IF($B2251="","",INDEX(所属情報!$E:$E,MATCH($A2251,所属情報!$A:$A,0))),"")</f>
        <v>492213</v>
      </c>
      <c r="N2251" s="175" t="str">
        <f t="shared" si="105"/>
        <v>天野　広大 (1)</v>
      </c>
      <c r="O2251" s="32" t="str">
        <f t="shared" si="106"/>
        <v>ｱﾏﾉ ｺｳﾀﾞｲ</v>
      </c>
      <c r="P2251" s="175" t="str">
        <f t="shared" si="107"/>
        <v>AMANO Kodai (04)</v>
      </c>
      <c r="Q2251" s="175" t="str">
        <f>IFERROR(IF($F2251="","",INDEX(リスト!$AL:$AL,MATCH($F2251,リスト!$AK:$AK,0))),"")</f>
        <v>27</v>
      </c>
      <c r="R2251" s="32" t="str">
        <f>IFERROR(IF($K2251="","",INDEX(リスト!$AO:$AO,MATCH($K2251,リスト!$AN:$AN,0))),"")</f>
        <v>JPN</v>
      </c>
      <c r="S2251" s="32" t="str">
        <f>IF($B2251="","",RIGHT($G2251*1000+100+COUNTIF($G$2:$G2251,$G2251),9))</f>
        <v>040730101</v>
      </c>
    </row>
    <row r="2252" spans="1:19" ht="18" customHeight="1" x14ac:dyDescent="0.55000000000000004">
      <c r="A2252" t="s">
        <v>959</v>
      </c>
      <c r="B2252">
        <v>2263</v>
      </c>
      <c r="C2252" t="s">
        <v>9667</v>
      </c>
      <c r="D2252" t="s">
        <v>9668</v>
      </c>
      <c r="E2252">
        <v>1</v>
      </c>
      <c r="F2252" t="s">
        <v>8997</v>
      </c>
      <c r="G2252">
        <v>20030406</v>
      </c>
      <c r="H2252" t="s">
        <v>9669</v>
      </c>
      <c r="I2252" t="s">
        <v>2145</v>
      </c>
      <c r="J2252" t="s">
        <v>1531</v>
      </c>
      <c r="K2252" t="s">
        <v>9638</v>
      </c>
      <c r="M2252" s="32">
        <f>IFERROR(IF($B2252="","",INDEX(所属情報!$E:$E,MATCH($A2252,所属情報!$A:$A,0))),"")</f>
        <v>492195</v>
      </c>
      <c r="N2252" s="175" t="str">
        <f t="shared" si="105"/>
        <v>伊藤　大輝 (1)</v>
      </c>
      <c r="O2252" s="32" t="str">
        <f t="shared" si="106"/>
        <v>ｲﾄｳ ﾀｲｷ</v>
      </c>
      <c r="P2252" s="175" t="str">
        <f t="shared" si="107"/>
        <v>ITO Taiki (03)</v>
      </c>
      <c r="Q2252" s="175" t="str">
        <f>IFERROR(IF($F2252="","",INDEX(リスト!$AL:$AL,MATCH($F2252,リスト!$AK:$AK,0))),"")</f>
        <v>27</v>
      </c>
      <c r="R2252" s="32" t="str">
        <f>IFERROR(IF($K2252="","",INDEX(リスト!$AO:$AO,MATCH($K2252,リスト!$AN:$AN,0))),"")</f>
        <v>JPN</v>
      </c>
      <c r="S2252" s="32" t="str">
        <f>IF($B2252="","",RIGHT($G2252*1000+100+COUNTIF($G$2:$G2252,$G2252),9))</f>
        <v>030406105</v>
      </c>
    </row>
    <row r="2253" spans="1:19" ht="18" customHeight="1" x14ac:dyDescent="0.55000000000000004">
      <c r="A2253" t="s">
        <v>959</v>
      </c>
      <c r="B2253">
        <v>2264</v>
      </c>
      <c r="C2253" t="s">
        <v>9670</v>
      </c>
      <c r="D2253" t="s">
        <v>9671</v>
      </c>
      <c r="E2253">
        <v>1</v>
      </c>
      <c r="F2253" t="s">
        <v>8997</v>
      </c>
      <c r="G2253">
        <v>20040614</v>
      </c>
      <c r="H2253" t="s">
        <v>9672</v>
      </c>
      <c r="I2253" t="s">
        <v>1232</v>
      </c>
      <c r="J2253" t="s">
        <v>9673</v>
      </c>
      <c r="K2253" t="s">
        <v>9638</v>
      </c>
      <c r="M2253" s="32">
        <f>IFERROR(IF($B2253="","",INDEX(所属情報!$E:$E,MATCH($A2253,所属情報!$A:$A,0))),"")</f>
        <v>492195</v>
      </c>
      <c r="N2253" s="175" t="str">
        <f t="shared" si="105"/>
        <v>中村　寛 (1)</v>
      </c>
      <c r="O2253" s="32" t="str">
        <f t="shared" si="106"/>
        <v>ﾅｶﾑﾗ ｶﾝ</v>
      </c>
      <c r="P2253" s="175" t="str">
        <f t="shared" si="107"/>
        <v>NAKAMURA Kan (04)</v>
      </c>
      <c r="Q2253" s="175" t="str">
        <f>IFERROR(IF($F2253="","",INDEX(リスト!$AL:$AL,MATCH($F2253,リスト!$AK:$AK,0))),"")</f>
        <v>27</v>
      </c>
      <c r="R2253" s="32" t="str">
        <f>IFERROR(IF($K2253="","",INDEX(リスト!$AO:$AO,MATCH($K2253,リスト!$AN:$AN,0))),"")</f>
        <v>JPN</v>
      </c>
      <c r="S2253" s="32" t="str">
        <f>IF($B2253="","",RIGHT($G2253*1000+100+COUNTIF($G$2:$G2253,$G2253),9))</f>
        <v>040614102</v>
      </c>
    </row>
    <row r="2254" spans="1:19" ht="18" customHeight="1" x14ac:dyDescent="0.55000000000000004">
      <c r="A2254" t="s">
        <v>959</v>
      </c>
      <c r="B2254">
        <v>2265</v>
      </c>
      <c r="C2254" t="s">
        <v>9674</v>
      </c>
      <c r="D2254" t="s">
        <v>9675</v>
      </c>
      <c r="E2254">
        <v>1</v>
      </c>
      <c r="F2254" t="s">
        <v>217</v>
      </c>
      <c r="G2254">
        <v>20031024</v>
      </c>
      <c r="H2254" t="s">
        <v>9676</v>
      </c>
      <c r="I2254" t="s">
        <v>1237</v>
      </c>
      <c r="J2254" t="s">
        <v>9677</v>
      </c>
      <c r="K2254" t="s">
        <v>9638</v>
      </c>
      <c r="M2254" s="32">
        <f>IFERROR(IF($B2254="","",INDEX(所属情報!$E:$E,MATCH($A2254,所属情報!$A:$A,0))),"")</f>
        <v>492195</v>
      </c>
      <c r="N2254" s="175" t="str">
        <f t="shared" si="105"/>
        <v>小林　泰輔 (1)</v>
      </c>
      <c r="O2254" s="32" t="str">
        <f t="shared" si="106"/>
        <v>ｺﾊﾞﾔｼ ﾀｲｽｹ</v>
      </c>
      <c r="P2254" s="175" t="str">
        <f t="shared" si="107"/>
        <v>KOBAYASHI Kobayashi (03)</v>
      </c>
      <c r="Q2254" s="175" t="str">
        <f>IFERROR(IF($F2254="","",INDEX(リスト!$AL:$AL,MATCH($F2254,リスト!$AK:$AK,0))),"")</f>
        <v>38</v>
      </c>
      <c r="R2254" s="32" t="str">
        <f>IFERROR(IF($K2254="","",INDEX(リスト!$AO:$AO,MATCH($K2254,リスト!$AN:$AN,0))),"")</f>
        <v>JPN</v>
      </c>
      <c r="S2254" s="32" t="str">
        <f>IF($B2254="","",RIGHT($G2254*1000+100+COUNTIF($G$2:$G2254,$G2254),9))</f>
        <v>031024103</v>
      </c>
    </row>
    <row r="2255" spans="1:19" ht="18" customHeight="1" x14ac:dyDescent="0.55000000000000004">
      <c r="A2255" t="s">
        <v>927</v>
      </c>
      <c r="B2255">
        <v>2266</v>
      </c>
      <c r="C2255" t="s">
        <v>9678</v>
      </c>
      <c r="D2255" t="s">
        <v>9679</v>
      </c>
      <c r="E2255">
        <v>1</v>
      </c>
      <c r="F2255" t="s">
        <v>8997</v>
      </c>
      <c r="G2255">
        <v>20041001</v>
      </c>
      <c r="H2255" t="s">
        <v>9680</v>
      </c>
      <c r="I2255" t="s">
        <v>9681</v>
      </c>
      <c r="J2255" t="s">
        <v>6102</v>
      </c>
      <c r="K2255" t="s">
        <v>9638</v>
      </c>
      <c r="M2255" s="32">
        <f>IFERROR(IF($B2255="","",INDEX(所属情報!$E:$E,MATCH($A2255,所属情報!$A:$A,0))),"")</f>
        <v>491082</v>
      </c>
      <c r="N2255" s="175" t="str">
        <f t="shared" si="105"/>
        <v>光隨　隼弥 (1)</v>
      </c>
      <c r="O2255" s="32" t="str">
        <f t="shared" si="106"/>
        <v>ｺｳｽﾞｲ ｼｭﾝﾔ</v>
      </c>
      <c r="P2255" s="175" t="str">
        <f t="shared" si="107"/>
        <v>KOZUI Shunya (04)</v>
      </c>
      <c r="Q2255" s="175" t="str">
        <f>IFERROR(IF($F2255="","",INDEX(リスト!$AL:$AL,MATCH($F2255,リスト!$AK:$AK,0))),"")</f>
        <v>27</v>
      </c>
      <c r="R2255" s="32" t="str">
        <f>IFERROR(IF($K2255="","",INDEX(リスト!$AO:$AO,MATCH($K2255,リスト!$AN:$AN,0))),"")</f>
        <v>JPN</v>
      </c>
      <c r="S2255" s="32" t="str">
        <f>IF($B2255="","",RIGHT($G2255*1000+100+COUNTIF($G$2:$G2255,$G2255),9))</f>
        <v>041001101</v>
      </c>
    </row>
    <row r="2256" spans="1:19" ht="18" customHeight="1" x14ac:dyDescent="0.55000000000000004">
      <c r="A2256" t="s">
        <v>1099</v>
      </c>
      <c r="B2256">
        <v>2267</v>
      </c>
      <c r="C2256" t="s">
        <v>9682</v>
      </c>
      <c r="D2256" t="s">
        <v>9683</v>
      </c>
      <c r="E2256">
        <v>1</v>
      </c>
      <c r="F2256" t="s">
        <v>8975</v>
      </c>
      <c r="G2256">
        <v>20050114</v>
      </c>
      <c r="H2256" t="s">
        <v>9684</v>
      </c>
      <c r="I2256" t="s">
        <v>2178</v>
      </c>
      <c r="J2256" t="s">
        <v>9685</v>
      </c>
      <c r="K2256" t="s">
        <v>9638</v>
      </c>
      <c r="M2256" s="32">
        <f>IFERROR(IF($B2256="","",INDEX(所属情報!$E:$E,MATCH($A2256,所属情報!$A:$A,0))),"")</f>
        <v>492356</v>
      </c>
      <c r="N2256" s="175" t="str">
        <f t="shared" si="105"/>
        <v>寺田　英士郎 (1)</v>
      </c>
      <c r="O2256" s="32" t="str">
        <f t="shared" si="106"/>
        <v>ﾃﾗﾀﾞ ｴｲｼﾛｳ</v>
      </c>
      <c r="P2256" s="175" t="str">
        <f t="shared" si="107"/>
        <v>TERADA Eishiro (05)</v>
      </c>
      <c r="Q2256" s="175" t="str">
        <f>IFERROR(IF($F2256="","",INDEX(リスト!$AL:$AL,MATCH($F2256,リスト!$AK:$AK,0))),"")</f>
        <v>28</v>
      </c>
      <c r="R2256" s="32" t="str">
        <f>IFERROR(IF($K2256="","",INDEX(リスト!$AO:$AO,MATCH($K2256,リスト!$AN:$AN,0))),"")</f>
        <v>JPN</v>
      </c>
      <c r="S2256" s="32" t="str">
        <f>IF($B2256="","",RIGHT($G2256*1000+100+COUNTIF($G$2:$G2256,$G2256),9))</f>
        <v>050114101</v>
      </c>
    </row>
    <row r="2257" spans="1:19" ht="18" customHeight="1" x14ac:dyDescent="0.55000000000000004">
      <c r="A2257" t="s">
        <v>1099</v>
      </c>
      <c r="B2257">
        <v>2268</v>
      </c>
      <c r="C2257" t="s">
        <v>9686</v>
      </c>
      <c r="D2257" t="s">
        <v>9687</v>
      </c>
      <c r="E2257">
        <v>1</v>
      </c>
      <c r="F2257" t="s">
        <v>9605</v>
      </c>
      <c r="G2257">
        <v>20040627</v>
      </c>
      <c r="H2257" t="s">
        <v>9688</v>
      </c>
      <c r="I2257" t="s">
        <v>9689</v>
      </c>
      <c r="J2257" t="s">
        <v>1921</v>
      </c>
      <c r="K2257" t="s">
        <v>9638</v>
      </c>
      <c r="M2257" s="32">
        <f>IFERROR(IF($B2257="","",INDEX(所属情報!$E:$E,MATCH($A2257,所属情報!$A:$A,0))),"")</f>
        <v>492356</v>
      </c>
      <c r="N2257" s="175" t="str">
        <f t="shared" si="105"/>
        <v>二方　龍斗 (1)</v>
      </c>
      <c r="O2257" s="32" t="str">
        <f t="shared" si="106"/>
        <v>ﾌﾀｶﾀ ﾘｭｳﾄ</v>
      </c>
      <c r="P2257" s="175" t="str">
        <f t="shared" si="107"/>
        <v>FUTAKATA Ryuto (04)</v>
      </c>
      <c r="Q2257" s="175" t="str">
        <f>IFERROR(IF($F2257="","",INDEX(リスト!$AL:$AL,MATCH($F2257,リスト!$AK:$AK,0))),"")</f>
        <v>28</v>
      </c>
      <c r="R2257" s="32" t="str">
        <f>IFERROR(IF($K2257="","",INDEX(リスト!$AO:$AO,MATCH($K2257,リスト!$AN:$AN,0))),"")</f>
        <v>JPN</v>
      </c>
      <c r="S2257" s="32" t="str">
        <f>IF($B2257="","",RIGHT($G2257*1000+100+COUNTIF($G$2:$G2257,$G2257),9))</f>
        <v>040627102</v>
      </c>
    </row>
    <row r="2258" spans="1:19" ht="18" customHeight="1" x14ac:dyDescent="0.55000000000000004">
      <c r="A2258" t="s">
        <v>1099</v>
      </c>
      <c r="B2258">
        <v>2269</v>
      </c>
      <c r="C2258" t="s">
        <v>9690</v>
      </c>
      <c r="D2258" t="s">
        <v>9691</v>
      </c>
      <c r="E2258">
        <v>1</v>
      </c>
      <c r="F2258" t="s">
        <v>9605</v>
      </c>
      <c r="G2258">
        <v>20040404</v>
      </c>
      <c r="H2258" t="s">
        <v>9692</v>
      </c>
      <c r="I2258" t="s">
        <v>2433</v>
      </c>
      <c r="J2258" t="s">
        <v>1424</v>
      </c>
      <c r="K2258" t="s">
        <v>9638</v>
      </c>
      <c r="M2258" s="32">
        <f>IFERROR(IF($B2258="","",INDEX(所属情報!$E:$E,MATCH($A2258,所属情報!$A:$A,0))),"")</f>
        <v>492356</v>
      </c>
      <c r="N2258" s="175" t="str">
        <f t="shared" si="105"/>
        <v>渡邊　航多 (1)</v>
      </c>
      <c r="O2258" s="32" t="str">
        <f t="shared" si="106"/>
        <v>ﾜﾀﾅﾍﾞ ｺｳﾀ</v>
      </c>
      <c r="P2258" s="175" t="str">
        <f t="shared" si="107"/>
        <v>WATANABE Kota (04)</v>
      </c>
      <c r="Q2258" s="175" t="str">
        <f>IFERROR(IF($F2258="","",INDEX(リスト!$AL:$AL,MATCH($F2258,リスト!$AK:$AK,0))),"")</f>
        <v>28</v>
      </c>
      <c r="R2258" s="32" t="str">
        <f>IFERROR(IF($K2258="","",INDEX(リスト!$AO:$AO,MATCH($K2258,リスト!$AN:$AN,0))),"")</f>
        <v>JPN</v>
      </c>
      <c r="S2258" s="32" t="str">
        <f>IF($B2258="","",RIGHT($G2258*1000+100+COUNTIF($G$2:$G2258,$G2258),9))</f>
        <v>040404103</v>
      </c>
    </row>
    <row r="2259" spans="1:19" ht="18" customHeight="1" x14ac:dyDescent="0.55000000000000004">
      <c r="A2259" t="s">
        <v>967</v>
      </c>
      <c r="B2259">
        <v>2270</v>
      </c>
      <c r="C2259" t="s">
        <v>9693</v>
      </c>
      <c r="D2259" t="s">
        <v>9694</v>
      </c>
      <c r="E2259">
        <v>1</v>
      </c>
      <c r="F2259" t="s">
        <v>9605</v>
      </c>
      <c r="G2259">
        <v>20040829</v>
      </c>
      <c r="H2259" t="s">
        <v>9695</v>
      </c>
      <c r="I2259" t="s">
        <v>1650</v>
      </c>
      <c r="J2259" t="s">
        <v>1424</v>
      </c>
      <c r="K2259" t="s">
        <v>9638</v>
      </c>
      <c r="M2259" s="32">
        <f>IFERROR(IF($B2259="","",INDEX(所属情報!$E:$E,MATCH($A2259,所属情報!$A:$A,0))),"")</f>
        <v>492199</v>
      </c>
      <c r="N2259" s="175" t="str">
        <f t="shared" si="105"/>
        <v>井上　晃汰 (1)</v>
      </c>
      <c r="O2259" s="32" t="str">
        <f t="shared" si="106"/>
        <v>ｲﾉｳｴ ｺｳﾀ</v>
      </c>
      <c r="P2259" s="175" t="str">
        <f t="shared" si="107"/>
        <v>INOUE Kota (04)</v>
      </c>
      <c r="Q2259" s="175" t="str">
        <f>IFERROR(IF($F2259="","",INDEX(リスト!$AL:$AL,MATCH($F2259,リスト!$AK:$AK,0))),"")</f>
        <v>28</v>
      </c>
      <c r="R2259" s="32" t="str">
        <f>IFERROR(IF($K2259="","",INDEX(リスト!$AO:$AO,MATCH($K2259,リスト!$AN:$AN,0))),"")</f>
        <v>JPN</v>
      </c>
      <c r="S2259" s="32" t="str">
        <f>IF($B2259="","",RIGHT($G2259*1000+100+COUNTIF($G$2:$G2259,$G2259),9))</f>
        <v>040829102</v>
      </c>
    </row>
    <row r="2260" spans="1:19" ht="18" customHeight="1" x14ac:dyDescent="0.55000000000000004">
      <c r="A2260" t="s">
        <v>1027</v>
      </c>
      <c r="B2260">
        <v>2271</v>
      </c>
      <c r="C2260" t="s">
        <v>9696</v>
      </c>
      <c r="D2260" t="s">
        <v>9697</v>
      </c>
      <c r="E2260">
        <v>1</v>
      </c>
      <c r="F2260" t="s">
        <v>225</v>
      </c>
      <c r="G2260">
        <v>20030428</v>
      </c>
      <c r="H2260" t="s">
        <v>9698</v>
      </c>
      <c r="I2260" t="s">
        <v>9699</v>
      </c>
      <c r="J2260" t="s">
        <v>1424</v>
      </c>
      <c r="K2260" t="s">
        <v>9638</v>
      </c>
      <c r="M2260" s="32">
        <f>IFERROR(IF($B2260="","",INDEX(所属情報!$E:$E,MATCH($A2260,所属情報!$A:$A,0))),"")</f>
        <v>492220</v>
      </c>
      <c r="N2260" s="175" t="str">
        <f t="shared" si="105"/>
        <v>白濱　紘太 (1)</v>
      </c>
      <c r="O2260" s="32" t="str">
        <f t="shared" si="106"/>
        <v>ｼﾗﾊﾏ ｺｳﾀ</v>
      </c>
      <c r="P2260" s="175" t="str">
        <f t="shared" si="107"/>
        <v>SHIRAHAMA Kota (03)</v>
      </c>
      <c r="Q2260" s="175" t="str">
        <f>IFERROR(IF($F2260="","",INDEX(リスト!$AL:$AL,MATCH($F2260,リスト!$AK:$AK,0))),"")</f>
        <v>40</v>
      </c>
      <c r="R2260" s="32" t="str">
        <f>IFERROR(IF($K2260="","",INDEX(リスト!$AO:$AO,MATCH($K2260,リスト!$AN:$AN,0))),"")</f>
        <v>JPN</v>
      </c>
      <c r="S2260" s="32" t="str">
        <f>IF($B2260="","",RIGHT($G2260*1000+100+COUNTIF($G$2:$G2260,$G2260),9))</f>
        <v>030428106</v>
      </c>
    </row>
    <row r="2261" spans="1:19" ht="18" customHeight="1" x14ac:dyDescent="0.55000000000000004">
      <c r="A2261" t="s">
        <v>1047</v>
      </c>
      <c r="B2261">
        <v>2272</v>
      </c>
      <c r="C2261" t="s">
        <v>9700</v>
      </c>
      <c r="D2261" t="s">
        <v>9701</v>
      </c>
      <c r="E2261">
        <v>1</v>
      </c>
      <c r="F2261" t="s">
        <v>153</v>
      </c>
      <c r="G2261">
        <v>20030604</v>
      </c>
      <c r="H2261" t="s">
        <v>9702</v>
      </c>
      <c r="I2261" t="s">
        <v>4296</v>
      </c>
      <c r="J2261" t="s">
        <v>1322</v>
      </c>
      <c r="K2261" t="s">
        <v>9638</v>
      </c>
      <c r="M2261" s="32">
        <f>IFERROR(IF($B2261="","",INDEX(所属情報!$E:$E,MATCH($A2261,所属情報!$A:$A,0))),"")</f>
        <v>492232</v>
      </c>
      <c r="N2261" s="175" t="str">
        <f t="shared" si="105"/>
        <v>冨永　己太朗 (1)</v>
      </c>
      <c r="O2261" s="32" t="str">
        <f t="shared" si="106"/>
        <v>ﾄﾐﾅｶﾞ ｺﾀﾛｳ</v>
      </c>
      <c r="P2261" s="175" t="str">
        <f t="shared" si="107"/>
        <v>TOMINAGA Kotaro (03)</v>
      </c>
      <c r="Q2261" s="175" t="str">
        <f>IFERROR(IF($F2261="","",INDEX(リスト!$AL:$AL,MATCH($F2261,リスト!$AK:$AK,0))),"")</f>
        <v>22</v>
      </c>
      <c r="R2261" s="32" t="str">
        <f>IFERROR(IF($K2261="","",INDEX(リスト!$AO:$AO,MATCH($K2261,リスト!$AN:$AN,0))),"")</f>
        <v>JPN</v>
      </c>
      <c r="S2261" s="32" t="str">
        <f>IF($B2261="","",RIGHT($G2261*1000+100+COUNTIF($G$2:$G2261,$G2261),9))</f>
        <v>030604102</v>
      </c>
    </row>
    <row r="2262" spans="1:19" ht="18" customHeight="1" x14ac:dyDescent="0.55000000000000004">
      <c r="A2262" t="s">
        <v>1047</v>
      </c>
      <c r="B2262">
        <v>2273</v>
      </c>
      <c r="C2262" t="s">
        <v>9703</v>
      </c>
      <c r="D2262" t="s">
        <v>9704</v>
      </c>
      <c r="E2262">
        <v>1</v>
      </c>
      <c r="F2262" t="s">
        <v>9027</v>
      </c>
      <c r="G2262">
        <v>20040611</v>
      </c>
      <c r="H2262" t="s">
        <v>9705</v>
      </c>
      <c r="I2262" t="s">
        <v>6427</v>
      </c>
      <c r="J2262" t="s">
        <v>1641</v>
      </c>
      <c r="K2262" t="s">
        <v>9638</v>
      </c>
      <c r="M2262" s="32">
        <f>IFERROR(IF($B2262="","",INDEX(所属情報!$E:$E,MATCH($A2262,所属情報!$A:$A,0))),"")</f>
        <v>492232</v>
      </c>
      <c r="N2262" s="175" t="str">
        <f t="shared" si="105"/>
        <v>本田　敬大 (1)</v>
      </c>
      <c r="O2262" s="32" t="str">
        <f t="shared" si="106"/>
        <v>ﾎﾝﾀﾞ ｹｲﾀ</v>
      </c>
      <c r="P2262" s="175" t="str">
        <f t="shared" si="107"/>
        <v>HONDA Keita (04)</v>
      </c>
      <c r="Q2262" s="175" t="str">
        <f>IFERROR(IF($F2262="","",INDEX(リスト!$AL:$AL,MATCH($F2262,リスト!$AK:$AK,0))),"")</f>
        <v>24</v>
      </c>
      <c r="R2262" s="32" t="str">
        <f>IFERROR(IF($K2262="","",INDEX(リスト!$AO:$AO,MATCH($K2262,リスト!$AN:$AN,0))),"")</f>
        <v>JPN</v>
      </c>
      <c r="S2262" s="32" t="str">
        <f>IF($B2262="","",RIGHT($G2262*1000+100+COUNTIF($G$2:$G2262,$G2262),9))</f>
        <v>040611102</v>
      </c>
    </row>
    <row r="2263" spans="1:19" ht="18" customHeight="1" x14ac:dyDescent="0.55000000000000004">
      <c r="A2263" t="s">
        <v>1047</v>
      </c>
      <c r="B2263">
        <v>2274</v>
      </c>
      <c r="C2263" t="s">
        <v>9706</v>
      </c>
      <c r="D2263" t="s">
        <v>9707</v>
      </c>
      <c r="E2263">
        <v>1</v>
      </c>
      <c r="F2263" t="s">
        <v>9412</v>
      </c>
      <c r="G2263">
        <v>20040806</v>
      </c>
      <c r="H2263" t="s">
        <v>9708</v>
      </c>
      <c r="I2263" t="s">
        <v>1553</v>
      </c>
      <c r="J2263" t="s">
        <v>6607</v>
      </c>
      <c r="K2263" t="s">
        <v>9638</v>
      </c>
      <c r="M2263" s="32">
        <f>IFERROR(IF($B2263="","",INDEX(所属情報!$E:$E,MATCH($A2263,所属情報!$A:$A,0))),"")</f>
        <v>492232</v>
      </c>
      <c r="N2263" s="175" t="str">
        <f t="shared" si="105"/>
        <v>森　大和 (1)</v>
      </c>
      <c r="O2263" s="32" t="str">
        <f t="shared" si="106"/>
        <v>ﾓﾘ ﾔﾏﾄ</v>
      </c>
      <c r="P2263" s="175" t="str">
        <f t="shared" si="107"/>
        <v>MORI Yamato (04)</v>
      </c>
      <c r="Q2263" s="175" t="str">
        <f>IFERROR(IF($F2263="","",INDEX(リスト!$AL:$AL,MATCH($F2263,リスト!$AK:$AK,0))),"")</f>
        <v>33</v>
      </c>
      <c r="R2263" s="32" t="str">
        <f>IFERROR(IF($K2263="","",INDEX(リスト!$AO:$AO,MATCH($K2263,リスト!$AN:$AN,0))),"")</f>
        <v>JPN</v>
      </c>
      <c r="S2263" s="32" t="str">
        <f>IF($B2263="","",RIGHT($G2263*1000+100+COUNTIF($G$2:$G2263,$G2263),9))</f>
        <v>040806103</v>
      </c>
    </row>
    <row r="2264" spans="1:19" ht="18" customHeight="1" x14ac:dyDescent="0.55000000000000004">
      <c r="A2264" t="s">
        <v>1047</v>
      </c>
      <c r="B2264">
        <v>2275</v>
      </c>
      <c r="C2264" t="s">
        <v>9709</v>
      </c>
      <c r="D2264" t="s">
        <v>9710</v>
      </c>
      <c r="E2264">
        <v>1</v>
      </c>
      <c r="F2264" t="s">
        <v>9605</v>
      </c>
      <c r="G2264">
        <v>20050219</v>
      </c>
      <c r="H2264" t="s">
        <v>9711</v>
      </c>
      <c r="I2264" t="s">
        <v>9712</v>
      </c>
      <c r="J2264" t="s">
        <v>3913</v>
      </c>
      <c r="K2264" t="s">
        <v>9638</v>
      </c>
      <c r="M2264" s="32">
        <f>IFERROR(IF($B2264="","",INDEX(所属情報!$E:$E,MATCH($A2264,所属情報!$A:$A,0))),"")</f>
        <v>492232</v>
      </c>
      <c r="N2264" s="175" t="str">
        <f t="shared" si="105"/>
        <v>久山　大祐 (1)</v>
      </c>
      <c r="O2264" s="32" t="str">
        <f t="shared" si="106"/>
        <v>ｸﾔﾏ ﾀﾞｲｽｹ</v>
      </c>
      <c r="P2264" s="175" t="str">
        <f t="shared" si="107"/>
        <v>KUYAMA Daisuke (05)</v>
      </c>
      <c r="Q2264" s="175" t="str">
        <f>IFERROR(IF($F2264="","",INDEX(リスト!$AL:$AL,MATCH($F2264,リスト!$AK:$AK,0))),"")</f>
        <v>28</v>
      </c>
      <c r="R2264" s="32" t="str">
        <f>IFERROR(IF($K2264="","",INDEX(リスト!$AO:$AO,MATCH($K2264,リスト!$AN:$AN,0))),"")</f>
        <v>JPN</v>
      </c>
      <c r="S2264" s="32" t="str">
        <f>IF($B2264="","",RIGHT($G2264*1000+100+COUNTIF($G$2:$G2264,$G2264),9))</f>
        <v>050219102</v>
      </c>
    </row>
    <row r="2265" spans="1:19" ht="18" customHeight="1" x14ac:dyDescent="0.55000000000000004">
      <c r="A2265" t="s">
        <v>1047</v>
      </c>
      <c r="B2265">
        <v>2276</v>
      </c>
      <c r="C2265" t="s">
        <v>9713</v>
      </c>
      <c r="D2265" t="s">
        <v>9714</v>
      </c>
      <c r="E2265">
        <v>1</v>
      </c>
      <c r="F2265" t="s">
        <v>9605</v>
      </c>
      <c r="G2265">
        <v>20040613</v>
      </c>
      <c r="H2265" t="s">
        <v>9715</v>
      </c>
      <c r="I2265" t="s">
        <v>2013</v>
      </c>
      <c r="J2265" t="s">
        <v>1728</v>
      </c>
      <c r="K2265" t="s">
        <v>9638</v>
      </c>
      <c r="M2265" s="32">
        <f>IFERROR(IF($B2265="","",INDEX(所属情報!$E:$E,MATCH($A2265,所属情報!$A:$A,0))),"")</f>
        <v>492232</v>
      </c>
      <c r="N2265" s="175" t="str">
        <f t="shared" si="105"/>
        <v>岩崎　佑 (1)</v>
      </c>
      <c r="O2265" s="32" t="str">
        <f t="shared" si="106"/>
        <v>ｲﾜｻｷ ﾀｽｸ</v>
      </c>
      <c r="P2265" s="175" t="str">
        <f t="shared" si="107"/>
        <v>IWASAKI Tasuku (04)</v>
      </c>
      <c r="Q2265" s="175" t="str">
        <f>IFERROR(IF($F2265="","",INDEX(リスト!$AL:$AL,MATCH($F2265,リスト!$AK:$AK,0))),"")</f>
        <v>28</v>
      </c>
      <c r="R2265" s="32" t="str">
        <f>IFERROR(IF($K2265="","",INDEX(リスト!$AO:$AO,MATCH($K2265,リスト!$AN:$AN,0))),"")</f>
        <v>JPN</v>
      </c>
      <c r="S2265" s="32" t="str">
        <f>IF($B2265="","",RIGHT($G2265*1000+100+COUNTIF($G$2:$G2265,$G2265),9))</f>
        <v>040613101</v>
      </c>
    </row>
    <row r="2266" spans="1:19" ht="18" customHeight="1" x14ac:dyDescent="0.55000000000000004">
      <c r="A2266" t="s">
        <v>1047</v>
      </c>
      <c r="B2266">
        <v>2277</v>
      </c>
      <c r="C2266" t="s">
        <v>9716</v>
      </c>
      <c r="D2266" t="s">
        <v>9717</v>
      </c>
      <c r="E2266">
        <v>1</v>
      </c>
      <c r="F2266" t="s">
        <v>8975</v>
      </c>
      <c r="G2266">
        <v>20040820</v>
      </c>
      <c r="H2266" t="s">
        <v>9718</v>
      </c>
      <c r="I2266" t="s">
        <v>9719</v>
      </c>
      <c r="J2266" t="s">
        <v>9720</v>
      </c>
      <c r="K2266" t="s">
        <v>9638</v>
      </c>
      <c r="M2266" s="32">
        <f>IFERROR(IF($B2266="","",INDEX(所属情報!$E:$E,MATCH($A2266,所属情報!$A:$A,0))),"")</f>
        <v>492232</v>
      </c>
      <c r="N2266" s="175" t="str">
        <f t="shared" si="105"/>
        <v>野一色　雄善 (1)</v>
      </c>
      <c r="O2266" s="32" t="str">
        <f t="shared" si="106"/>
        <v>ﾉｲｼｷ ﾕｳｾﾞﾝ</v>
      </c>
      <c r="P2266" s="175" t="str">
        <f t="shared" si="107"/>
        <v>NOISHIKI Yuzen (04)</v>
      </c>
      <c r="Q2266" s="175" t="str">
        <f>IFERROR(IF($F2266="","",INDEX(リスト!$AL:$AL,MATCH($F2266,リスト!$AK:$AK,0))),"")</f>
        <v>28</v>
      </c>
      <c r="R2266" s="32" t="str">
        <f>IFERROR(IF($K2266="","",INDEX(リスト!$AO:$AO,MATCH($K2266,リスト!$AN:$AN,0))),"")</f>
        <v>JPN</v>
      </c>
      <c r="S2266" s="32" t="str">
        <f>IF($B2266="","",RIGHT($G2266*1000+100+COUNTIF($G$2:$G2266,$G2266),9))</f>
        <v>040820101</v>
      </c>
    </row>
    <row r="2267" spans="1:19" ht="18" customHeight="1" x14ac:dyDescent="0.55000000000000004">
      <c r="A2267" t="s">
        <v>1047</v>
      </c>
      <c r="B2267">
        <v>2278</v>
      </c>
      <c r="C2267" t="s">
        <v>9721</v>
      </c>
      <c r="D2267" t="s">
        <v>9722</v>
      </c>
      <c r="E2267">
        <v>1</v>
      </c>
      <c r="F2267" t="s">
        <v>8997</v>
      </c>
      <c r="G2267">
        <v>20040826</v>
      </c>
      <c r="H2267" t="s">
        <v>9723</v>
      </c>
      <c r="I2267" t="s">
        <v>9724</v>
      </c>
      <c r="J2267" t="s">
        <v>4388</v>
      </c>
      <c r="K2267" t="s">
        <v>9638</v>
      </c>
      <c r="M2267" s="32">
        <f>IFERROR(IF($B2267="","",INDEX(所属情報!$E:$E,MATCH($A2267,所属情報!$A:$A,0))),"")</f>
        <v>492232</v>
      </c>
      <c r="N2267" s="175" t="str">
        <f t="shared" si="105"/>
        <v>白数　脩一郎 (1)</v>
      </c>
      <c r="O2267" s="32" t="str">
        <f t="shared" si="106"/>
        <v>ｼﾗｽ ﾕｳｲﾁﾛｳ</v>
      </c>
      <c r="P2267" s="175" t="str">
        <f t="shared" si="107"/>
        <v>SHIRASU Yuichiro (04)</v>
      </c>
      <c r="Q2267" s="175" t="str">
        <f>IFERROR(IF($F2267="","",INDEX(リスト!$AL:$AL,MATCH($F2267,リスト!$AK:$AK,0))),"")</f>
        <v>27</v>
      </c>
      <c r="R2267" s="32" t="str">
        <f>IFERROR(IF($K2267="","",INDEX(リスト!$AO:$AO,MATCH($K2267,リスト!$AN:$AN,0))),"")</f>
        <v>JPN</v>
      </c>
      <c r="S2267" s="32" t="str">
        <f>IF($B2267="","",RIGHT($G2267*1000+100+COUNTIF($G$2:$G2267,$G2267),9))</f>
        <v>040826101</v>
      </c>
    </row>
    <row r="2268" spans="1:19" ht="18" customHeight="1" x14ac:dyDescent="0.55000000000000004">
      <c r="A2268" t="s">
        <v>1111</v>
      </c>
      <c r="B2268">
        <v>2279</v>
      </c>
      <c r="C2268" t="s">
        <v>9725</v>
      </c>
      <c r="D2268" t="s">
        <v>9726</v>
      </c>
      <c r="E2268">
        <v>1</v>
      </c>
      <c r="F2268" t="s">
        <v>8975</v>
      </c>
      <c r="G2268">
        <v>20040518</v>
      </c>
      <c r="H2268" t="s">
        <v>9727</v>
      </c>
      <c r="I2268" t="s">
        <v>9728</v>
      </c>
      <c r="J2268" t="s">
        <v>6382</v>
      </c>
      <c r="K2268" t="s">
        <v>9638</v>
      </c>
      <c r="M2268" s="32">
        <f>IFERROR(IF($B2268="","",INDEX(所属情報!$E:$E,MATCH($A2268,所属情報!$A:$A,0))),"")</f>
        <v>492430</v>
      </c>
      <c r="N2268" s="175" t="str">
        <f t="shared" si="105"/>
        <v>川端　将英 (1)</v>
      </c>
      <c r="O2268" s="32" t="str">
        <f t="shared" si="106"/>
        <v>ｶﾜﾊﾞﾀ ｼｮｳｴｲ</v>
      </c>
      <c r="P2268" s="175" t="str">
        <f t="shared" si="107"/>
        <v>KAWABATA Shoei (04)</v>
      </c>
      <c r="Q2268" s="175" t="str">
        <f>IFERROR(IF($F2268="","",INDEX(リスト!$AL:$AL,MATCH($F2268,リスト!$AK:$AK,0))),"")</f>
        <v>28</v>
      </c>
      <c r="R2268" s="32" t="str">
        <f>IFERROR(IF($K2268="","",INDEX(リスト!$AO:$AO,MATCH($K2268,リスト!$AN:$AN,0))),"")</f>
        <v>JPN</v>
      </c>
      <c r="S2268" s="32" t="str">
        <f>IF($B2268="","",RIGHT($G2268*1000+100+COUNTIF($G$2:$G2268,$G2268),9))</f>
        <v>040518102</v>
      </c>
    </row>
    <row r="2269" spans="1:19" ht="18" customHeight="1" x14ac:dyDescent="0.55000000000000004">
      <c r="A2269" t="s">
        <v>867</v>
      </c>
      <c r="B2269">
        <v>2280</v>
      </c>
      <c r="C2269" t="s">
        <v>9729</v>
      </c>
      <c r="D2269" t="s">
        <v>9730</v>
      </c>
      <c r="E2269">
        <v>1</v>
      </c>
      <c r="F2269" t="s">
        <v>205</v>
      </c>
      <c r="G2269">
        <v>20041029</v>
      </c>
      <c r="H2269" t="s">
        <v>9731</v>
      </c>
      <c r="I2269" t="s">
        <v>9732</v>
      </c>
      <c r="J2269" t="s">
        <v>2903</v>
      </c>
      <c r="K2269" t="s">
        <v>9638</v>
      </c>
      <c r="M2269" s="32">
        <f>IFERROR(IF($B2269="","",INDEX(所属情報!$E:$E,MATCH($A2269,所属情報!$A:$A,0))),"")</f>
        <v>490049</v>
      </c>
      <c r="N2269" s="175" t="str">
        <f t="shared" si="105"/>
        <v>武波　敬 (1)</v>
      </c>
      <c r="O2269" s="32" t="str">
        <f t="shared" si="106"/>
        <v>ﾀｹﾅﾐ ｹｲ</v>
      </c>
      <c r="P2269" s="175" t="str">
        <f t="shared" si="107"/>
        <v>TAKENAMI Kei (04)</v>
      </c>
      <c r="Q2269" s="175" t="str">
        <f>IFERROR(IF($F2269="","",INDEX(リスト!$AL:$AL,MATCH($F2269,リスト!$AK:$AK,0))),"")</f>
        <v>35</v>
      </c>
      <c r="R2269" s="32" t="str">
        <f>IFERROR(IF($K2269="","",INDEX(リスト!$AO:$AO,MATCH($K2269,リスト!$AN:$AN,0))),"")</f>
        <v>JPN</v>
      </c>
      <c r="S2269" s="32" t="str">
        <f>IF($B2269="","",RIGHT($G2269*1000+100+COUNTIF($G$2:$G2269,$G2269),9))</f>
        <v>041029102</v>
      </c>
    </row>
    <row r="2270" spans="1:19" ht="18" customHeight="1" x14ac:dyDescent="0.55000000000000004">
      <c r="A2270" t="s">
        <v>911</v>
      </c>
      <c r="B2270">
        <v>2281</v>
      </c>
      <c r="C2270" t="s">
        <v>9733</v>
      </c>
      <c r="D2270" t="s">
        <v>9734</v>
      </c>
      <c r="E2270" t="s">
        <v>1635</v>
      </c>
      <c r="F2270" t="s">
        <v>5828</v>
      </c>
      <c r="G2270">
        <v>20010224</v>
      </c>
      <c r="H2270" t="s">
        <v>9735</v>
      </c>
      <c r="I2270" t="s">
        <v>2524</v>
      </c>
      <c r="J2270" t="s">
        <v>1178</v>
      </c>
      <c r="K2270" t="s">
        <v>9638</v>
      </c>
      <c r="M2270" s="32">
        <f>IFERROR(IF($B2270="","",INDEX(所属情報!$E:$E,MATCH($A2270,所属情報!$A:$A,0))),"")</f>
        <v>491015</v>
      </c>
      <c r="N2270" s="175" t="str">
        <f t="shared" si="105"/>
        <v>木村　彰吾 (M1)</v>
      </c>
      <c r="O2270" s="32" t="str">
        <f t="shared" si="106"/>
        <v>ｷﾑﾗ ｼｮｳｺﾞ</v>
      </c>
      <c r="P2270" s="175" t="str">
        <f t="shared" si="107"/>
        <v>KIMURA Shogo (01)</v>
      </c>
      <c r="Q2270" s="175" t="str">
        <f>IFERROR(IF($F2270="","",INDEX(リスト!$AL:$AL,MATCH($F2270,リスト!$AK:$AK,0))),"")</f>
        <v>49</v>
      </c>
      <c r="R2270" s="32" t="str">
        <f>IFERROR(IF($K2270="","",INDEX(リスト!$AO:$AO,MATCH($K2270,リスト!$AN:$AN,0))),"")</f>
        <v>JPN</v>
      </c>
      <c r="S2270" s="32" t="str">
        <f>IF($B2270="","",RIGHT($G2270*1000+100+COUNTIF($G$2:$G2270,$G2270),9))</f>
        <v>010224101</v>
      </c>
    </row>
    <row r="2271" spans="1:19" ht="18" customHeight="1" x14ac:dyDescent="0.55000000000000004">
      <c r="A2271" t="s">
        <v>1051</v>
      </c>
      <c r="B2271">
        <v>2282</v>
      </c>
      <c r="C2271" t="s">
        <v>9736</v>
      </c>
      <c r="D2271" t="s">
        <v>9737</v>
      </c>
      <c r="E2271">
        <v>1</v>
      </c>
      <c r="F2271" t="s">
        <v>9605</v>
      </c>
      <c r="G2271">
        <v>20040810</v>
      </c>
      <c r="H2271" t="s">
        <v>9738</v>
      </c>
      <c r="I2271" t="s">
        <v>2845</v>
      </c>
      <c r="J2271" t="s">
        <v>1340</v>
      </c>
      <c r="K2271" t="s">
        <v>9638</v>
      </c>
      <c r="M2271" s="32">
        <f>IFERROR(IF($B2271="","",INDEX(所属情報!$E:$E,MATCH($A2271,所属情報!$A:$A,0))),"")</f>
        <v>492234</v>
      </c>
      <c r="N2271" s="175" t="str">
        <f t="shared" si="105"/>
        <v>石原　健太郎 (1)</v>
      </c>
      <c r="O2271" s="32" t="str">
        <f t="shared" si="106"/>
        <v>ｲｼﾊﾗ ｹﾝﾀﾛｳ</v>
      </c>
      <c r="P2271" s="175" t="str">
        <f t="shared" si="107"/>
        <v>ISHIHARA Kentaro (04)</v>
      </c>
      <c r="Q2271" s="175" t="str">
        <f>IFERROR(IF($F2271="","",INDEX(リスト!$AL:$AL,MATCH($F2271,リスト!$AK:$AK,0))),"")</f>
        <v>28</v>
      </c>
      <c r="R2271" s="32" t="str">
        <f>IFERROR(IF($K2271="","",INDEX(リスト!$AO:$AO,MATCH($K2271,リスト!$AN:$AN,0))),"")</f>
        <v>JPN</v>
      </c>
      <c r="S2271" s="32" t="str">
        <f>IF($B2271="","",RIGHT($G2271*1000+100+COUNTIF($G$2:$G2271,$G2271),9))</f>
        <v>040810101</v>
      </c>
    </row>
    <row r="2272" spans="1:19" ht="18" customHeight="1" x14ac:dyDescent="0.55000000000000004">
      <c r="A2272" t="s">
        <v>923</v>
      </c>
      <c r="B2272">
        <v>2283</v>
      </c>
      <c r="C2272" t="s">
        <v>9739</v>
      </c>
      <c r="D2272" t="s">
        <v>9740</v>
      </c>
      <c r="E2272">
        <v>3</v>
      </c>
      <c r="F2272" t="s">
        <v>165</v>
      </c>
      <c r="G2272">
        <v>20020522</v>
      </c>
      <c r="H2272" t="s">
        <v>9741</v>
      </c>
      <c r="I2272" t="s">
        <v>9742</v>
      </c>
      <c r="J2272" t="s">
        <v>1193</v>
      </c>
      <c r="K2272" t="s">
        <v>9638</v>
      </c>
      <c r="M2272" s="32">
        <f>IFERROR(IF($B2272="","",INDEX(所属情報!$E:$E,MATCH($A2272,所属情報!$A:$A,0))),"")</f>
        <v>491054</v>
      </c>
      <c r="N2272" s="175" t="str">
        <f t="shared" si="105"/>
        <v>河島　光佑 (3)</v>
      </c>
      <c r="O2272" s="32" t="str">
        <f t="shared" si="106"/>
        <v>ｶﾜｼﾏ ｺｳｽｹ</v>
      </c>
      <c r="P2272" s="175" t="str">
        <f t="shared" si="107"/>
        <v>KAWASHIMA Kosuke (02)</v>
      </c>
      <c r="Q2272" s="175" t="str">
        <f>IFERROR(IF($F2272="","",INDEX(リスト!$AL:$AL,MATCH($F2272,リスト!$AK:$AK,0))),"")</f>
        <v>25</v>
      </c>
      <c r="R2272" s="32" t="str">
        <f>IFERROR(IF($K2272="","",INDEX(リスト!$AO:$AO,MATCH($K2272,リスト!$AN:$AN,0))),"")</f>
        <v>JPN</v>
      </c>
      <c r="S2272" s="32" t="str">
        <f>IF($B2272="","",RIGHT($G2272*1000+100+COUNTIF($G$2:$G2272,$G2272),9))</f>
        <v>020522102</v>
      </c>
    </row>
    <row r="2273" spans="1:19" ht="18" customHeight="1" x14ac:dyDescent="0.55000000000000004">
      <c r="A2273" t="s">
        <v>923</v>
      </c>
      <c r="B2273">
        <v>2284</v>
      </c>
      <c r="C2273" t="s">
        <v>9743</v>
      </c>
      <c r="D2273" t="s">
        <v>9744</v>
      </c>
      <c r="E2273">
        <v>1</v>
      </c>
      <c r="F2273" t="s">
        <v>165</v>
      </c>
      <c r="G2273">
        <v>20050105</v>
      </c>
      <c r="H2273" t="s">
        <v>9745</v>
      </c>
      <c r="I2273" t="s">
        <v>1543</v>
      </c>
      <c r="J2273" t="s">
        <v>1395</v>
      </c>
      <c r="K2273" t="s">
        <v>9638</v>
      </c>
      <c r="M2273" s="32">
        <f>IFERROR(IF($B2273="","",INDEX(所属情報!$E:$E,MATCH($A2273,所属情報!$A:$A,0))),"")</f>
        <v>491054</v>
      </c>
      <c r="N2273" s="175" t="str">
        <f t="shared" si="105"/>
        <v>山本　侑生 (1)</v>
      </c>
      <c r="O2273" s="32" t="str">
        <f t="shared" si="106"/>
        <v>ﾔﾏﾓﾄ ﾕｳｾｲ</v>
      </c>
      <c r="P2273" s="175" t="str">
        <f t="shared" si="107"/>
        <v>YAMAMOTO Yusei (05)</v>
      </c>
      <c r="Q2273" s="175" t="str">
        <f>IFERROR(IF($F2273="","",INDEX(リスト!$AL:$AL,MATCH($F2273,リスト!$AK:$AK,0))),"")</f>
        <v>25</v>
      </c>
      <c r="R2273" s="32" t="str">
        <f>IFERROR(IF($K2273="","",INDEX(リスト!$AO:$AO,MATCH($K2273,リスト!$AN:$AN,0))),"")</f>
        <v>JPN</v>
      </c>
      <c r="S2273" s="32" t="str">
        <f>IF($B2273="","",RIGHT($G2273*1000+100+COUNTIF($G$2:$G2273,$G2273),9))</f>
        <v>050105102</v>
      </c>
    </row>
    <row r="2274" spans="1:19" ht="18" customHeight="1" x14ac:dyDescent="0.55000000000000004">
      <c r="A2274" t="s">
        <v>923</v>
      </c>
      <c r="B2274">
        <v>2285</v>
      </c>
      <c r="C2274" t="s">
        <v>9746</v>
      </c>
      <c r="D2274" t="s">
        <v>9747</v>
      </c>
      <c r="E2274">
        <v>1</v>
      </c>
      <c r="F2274" t="s">
        <v>165</v>
      </c>
      <c r="G2274">
        <v>20040604</v>
      </c>
      <c r="H2274" t="s">
        <v>9748</v>
      </c>
      <c r="I2274" t="s">
        <v>2793</v>
      </c>
      <c r="J2274" t="s">
        <v>3986</v>
      </c>
      <c r="K2274" t="s">
        <v>9638</v>
      </c>
      <c r="M2274" s="32">
        <f>IFERROR(IF($B2274="","",INDEX(所属情報!$E:$E,MATCH($A2274,所属情報!$A:$A,0))),"")</f>
        <v>491054</v>
      </c>
      <c r="N2274" s="175" t="str">
        <f t="shared" si="105"/>
        <v>大森　颯馬 (1)</v>
      </c>
      <c r="O2274" s="32" t="str">
        <f t="shared" si="106"/>
        <v>ｵｵﾓﾘ ｿｳﾏ</v>
      </c>
      <c r="P2274" s="175" t="str">
        <f t="shared" si="107"/>
        <v>OMORI Soma (04)</v>
      </c>
      <c r="Q2274" s="175" t="str">
        <f>IFERROR(IF($F2274="","",INDEX(リスト!$AL:$AL,MATCH($F2274,リスト!$AK:$AK,0))),"")</f>
        <v>25</v>
      </c>
      <c r="R2274" s="32" t="str">
        <f>IFERROR(IF($K2274="","",INDEX(リスト!$AO:$AO,MATCH($K2274,リスト!$AN:$AN,0))),"")</f>
        <v>JPN</v>
      </c>
      <c r="S2274" s="32" t="str">
        <f>IF($B2274="","",RIGHT($G2274*1000+100+COUNTIF($G$2:$G2274,$G2274),9))</f>
        <v>040604102</v>
      </c>
    </row>
    <row r="2275" spans="1:19" ht="18" customHeight="1" x14ac:dyDescent="0.55000000000000004">
      <c r="A2275" t="s">
        <v>923</v>
      </c>
      <c r="B2275">
        <v>2286</v>
      </c>
      <c r="C2275" t="s">
        <v>9749</v>
      </c>
      <c r="D2275" t="s">
        <v>9750</v>
      </c>
      <c r="E2275">
        <v>1</v>
      </c>
      <c r="F2275" t="s">
        <v>165</v>
      </c>
      <c r="G2275">
        <v>20041105</v>
      </c>
      <c r="H2275" t="s">
        <v>9751</v>
      </c>
      <c r="I2275" t="s">
        <v>3761</v>
      </c>
      <c r="J2275" t="s">
        <v>3181</v>
      </c>
      <c r="K2275" t="s">
        <v>9638</v>
      </c>
      <c r="M2275" s="32">
        <f>IFERROR(IF($B2275="","",INDEX(所属情報!$E:$E,MATCH($A2275,所属情報!$A:$A,0))),"")</f>
        <v>491054</v>
      </c>
      <c r="N2275" s="175" t="str">
        <f t="shared" si="105"/>
        <v>石川　直樹 (1)</v>
      </c>
      <c r="O2275" s="32" t="str">
        <f t="shared" si="106"/>
        <v>ｲｼｶﾜ ﾅｵｷ</v>
      </c>
      <c r="P2275" s="175" t="str">
        <f t="shared" si="107"/>
        <v>ISHIKAWA Naoki (04)</v>
      </c>
      <c r="Q2275" s="175" t="str">
        <f>IFERROR(IF($F2275="","",INDEX(リスト!$AL:$AL,MATCH($F2275,リスト!$AK:$AK,0))),"")</f>
        <v>25</v>
      </c>
      <c r="R2275" s="32" t="str">
        <f>IFERROR(IF($K2275="","",INDEX(リスト!$AO:$AO,MATCH($K2275,リスト!$AN:$AN,0))),"")</f>
        <v>JPN</v>
      </c>
      <c r="S2275" s="32" t="str">
        <f>IF($B2275="","",RIGHT($G2275*1000+100+COUNTIF($G$2:$G2275,$G2275),9))</f>
        <v>041105103</v>
      </c>
    </row>
    <row r="2276" spans="1:19" ht="18" customHeight="1" x14ac:dyDescent="0.55000000000000004">
      <c r="A2276" t="s">
        <v>923</v>
      </c>
      <c r="B2276">
        <v>2287</v>
      </c>
      <c r="C2276" t="s">
        <v>9752</v>
      </c>
      <c r="D2276" t="s">
        <v>9753</v>
      </c>
      <c r="E2276" t="s">
        <v>1635</v>
      </c>
      <c r="F2276" t="s">
        <v>165</v>
      </c>
      <c r="G2276">
        <v>20000820</v>
      </c>
      <c r="H2276" t="s">
        <v>9754</v>
      </c>
      <c r="I2276" t="s">
        <v>9755</v>
      </c>
      <c r="J2276" t="s">
        <v>1272</v>
      </c>
      <c r="K2276" t="s">
        <v>9638</v>
      </c>
      <c r="M2276" s="32">
        <f>IFERROR(IF($B2276="","",INDEX(所属情報!$E:$E,MATCH($A2276,所属情報!$A:$A,0))),"")</f>
        <v>491054</v>
      </c>
      <c r="N2276" s="175" t="str">
        <f t="shared" si="105"/>
        <v>井下　和輝 (M1)</v>
      </c>
      <c r="O2276" s="32" t="str">
        <f t="shared" si="106"/>
        <v>ｲｼﾀ ｶｽﾞｷ</v>
      </c>
      <c r="P2276" s="175" t="str">
        <f t="shared" si="107"/>
        <v>ISHITA Kazuki (00)</v>
      </c>
      <c r="Q2276" s="175" t="str">
        <f>IFERROR(IF($F2276="","",INDEX(リスト!$AL:$AL,MATCH($F2276,リスト!$AK:$AK,0))),"")</f>
        <v>25</v>
      </c>
      <c r="R2276" s="32" t="str">
        <f>IFERROR(IF($K2276="","",INDEX(リスト!$AO:$AO,MATCH($K2276,リスト!$AN:$AN,0))),"")</f>
        <v>JPN</v>
      </c>
      <c r="S2276" s="32" t="str">
        <f>IF($B2276="","",RIGHT($G2276*1000+100+COUNTIF($G$2:$G2276,$G2276),9))</f>
        <v>000820101</v>
      </c>
    </row>
    <row r="2277" spans="1:19" ht="18" customHeight="1" x14ac:dyDescent="0.55000000000000004">
      <c r="A2277" t="s">
        <v>923</v>
      </c>
      <c r="B2277">
        <v>2288</v>
      </c>
      <c r="C2277" t="s">
        <v>9756</v>
      </c>
      <c r="D2277" t="s">
        <v>9757</v>
      </c>
      <c r="E2277">
        <v>4</v>
      </c>
      <c r="F2277" t="s">
        <v>165</v>
      </c>
      <c r="G2277">
        <v>20011101</v>
      </c>
      <c r="H2277" t="s">
        <v>9758</v>
      </c>
      <c r="I2277" t="s">
        <v>2145</v>
      </c>
      <c r="J2277" t="s">
        <v>2408</v>
      </c>
      <c r="K2277" t="s">
        <v>9638</v>
      </c>
      <c r="M2277" s="32">
        <f>IFERROR(IF($B2277="","",INDEX(所属情報!$E:$E,MATCH($A2277,所属情報!$A:$A,0))),"")</f>
        <v>491054</v>
      </c>
      <c r="N2277" s="175" t="str">
        <f t="shared" si="105"/>
        <v>伊藤　蓮哉 (4)</v>
      </c>
      <c r="O2277" s="32" t="str">
        <f t="shared" si="106"/>
        <v>ｲﾄｳ ﾚﾝﾔ</v>
      </c>
      <c r="P2277" s="175" t="str">
        <f t="shared" si="107"/>
        <v>ITO Renya (01)</v>
      </c>
      <c r="Q2277" s="175" t="str">
        <f>IFERROR(IF($F2277="","",INDEX(リスト!$AL:$AL,MATCH($F2277,リスト!$AK:$AK,0))),"")</f>
        <v>25</v>
      </c>
      <c r="R2277" s="32" t="str">
        <f>IFERROR(IF($K2277="","",INDEX(リスト!$AO:$AO,MATCH($K2277,リスト!$AN:$AN,0))),"")</f>
        <v>JPN</v>
      </c>
      <c r="S2277" s="32" t="str">
        <f>IF($B2277="","",RIGHT($G2277*1000+100+COUNTIF($G$2:$G2277,$G2277),9))</f>
        <v>011101102</v>
      </c>
    </row>
    <row r="2278" spans="1:19" ht="18" customHeight="1" x14ac:dyDescent="0.55000000000000004">
      <c r="A2278" t="s">
        <v>859</v>
      </c>
      <c r="B2278">
        <v>2289</v>
      </c>
      <c r="C2278" t="s">
        <v>9759</v>
      </c>
      <c r="D2278" t="s">
        <v>9760</v>
      </c>
      <c r="E2278">
        <v>1</v>
      </c>
      <c r="F2278" t="s">
        <v>9089</v>
      </c>
      <c r="G2278">
        <v>20010822</v>
      </c>
      <c r="H2278" t="s">
        <v>9761</v>
      </c>
      <c r="I2278" t="s">
        <v>9762</v>
      </c>
      <c r="J2278" t="s">
        <v>3913</v>
      </c>
      <c r="K2278" t="s">
        <v>9638</v>
      </c>
      <c r="M2278" s="32">
        <f>IFERROR(IF($B2278="","",INDEX(所属情報!$E:$E,MATCH($A2278,所属情報!$A:$A,0))),"")</f>
        <v>490047</v>
      </c>
      <c r="N2278" s="175" t="str">
        <f t="shared" si="105"/>
        <v>内倉　大輔 (1)</v>
      </c>
      <c r="O2278" s="32" t="str">
        <f t="shared" si="106"/>
        <v>ｳﾁｸﾗ ﾀﾞｲｽｹ</v>
      </c>
      <c r="P2278" s="175" t="str">
        <f t="shared" si="107"/>
        <v>UCHIKURA Daisuke (01)</v>
      </c>
      <c r="Q2278" s="175" t="str">
        <f>IFERROR(IF($F2278="","",INDEX(リスト!$AL:$AL,MATCH($F2278,リスト!$AK:$AK,0))),"")</f>
        <v>25</v>
      </c>
      <c r="R2278" s="32" t="str">
        <f>IFERROR(IF($K2278="","",INDEX(リスト!$AO:$AO,MATCH($K2278,リスト!$AN:$AN,0))),"")</f>
        <v>JPN</v>
      </c>
      <c r="S2278" s="32" t="str">
        <f>IF($B2278="","",RIGHT($G2278*1000+100+COUNTIF($G$2:$G2278,$G2278),9))</f>
        <v>010822104</v>
      </c>
    </row>
    <row r="2279" spans="1:19" ht="18" customHeight="1" x14ac:dyDescent="0.55000000000000004">
      <c r="A2279" t="s">
        <v>1143</v>
      </c>
      <c r="B2279">
        <v>2290</v>
      </c>
      <c r="C2279" t="s">
        <v>9763</v>
      </c>
      <c r="D2279" t="s">
        <v>9764</v>
      </c>
      <c r="E2279">
        <v>1</v>
      </c>
      <c r="F2279" t="s">
        <v>8997</v>
      </c>
      <c r="G2279">
        <v>20040630</v>
      </c>
      <c r="H2279" t="s">
        <v>9765</v>
      </c>
      <c r="I2279" t="s">
        <v>9766</v>
      </c>
      <c r="J2279" t="s">
        <v>1853</v>
      </c>
      <c r="K2279" t="s">
        <v>9638</v>
      </c>
      <c r="M2279" s="32">
        <f>IFERROR(IF($B2279="","",INDEX(所属情報!$E:$E,MATCH($A2279,所属情報!$A:$A,0))),"")</f>
        <v>492578</v>
      </c>
      <c r="N2279" s="175" t="str">
        <f t="shared" si="105"/>
        <v>津中　康希 (1)</v>
      </c>
      <c r="O2279" s="32" t="str">
        <f t="shared" si="106"/>
        <v>ﾂﾅｶ ｺｳｷ</v>
      </c>
      <c r="P2279" s="175" t="str">
        <f t="shared" si="107"/>
        <v>TSUNAKA Koki (04)</v>
      </c>
      <c r="Q2279" s="175" t="str">
        <f>IFERROR(IF($F2279="","",INDEX(リスト!$AL:$AL,MATCH($F2279,リスト!$AK:$AK,0))),"")</f>
        <v>27</v>
      </c>
      <c r="R2279" s="32" t="str">
        <f>IFERROR(IF($K2279="","",INDEX(リスト!$AO:$AO,MATCH($K2279,リスト!$AN:$AN,0))),"")</f>
        <v>JPN</v>
      </c>
      <c r="S2279" s="32" t="str">
        <f>IF($B2279="","",RIGHT($G2279*1000+100+COUNTIF($G$2:$G2279,$G2279),9))</f>
        <v>040630101</v>
      </c>
    </row>
    <row r="2280" spans="1:19" ht="18" customHeight="1" x14ac:dyDescent="0.55000000000000004">
      <c r="A2280" t="s">
        <v>1143</v>
      </c>
      <c r="B2280">
        <v>2291</v>
      </c>
      <c r="C2280" t="s">
        <v>9767</v>
      </c>
      <c r="D2280" t="s">
        <v>9768</v>
      </c>
      <c r="E2280">
        <v>1</v>
      </c>
      <c r="F2280" t="s">
        <v>8997</v>
      </c>
      <c r="G2280">
        <v>20040924</v>
      </c>
      <c r="H2280" t="s">
        <v>9769</v>
      </c>
      <c r="I2280" t="s">
        <v>9770</v>
      </c>
      <c r="J2280" t="s">
        <v>5125</v>
      </c>
      <c r="K2280" t="s">
        <v>9638</v>
      </c>
      <c r="M2280" s="32">
        <f>IFERROR(IF($B2280="","",INDEX(所属情報!$E:$E,MATCH($A2280,所属情報!$A:$A,0))),"")</f>
        <v>492578</v>
      </c>
      <c r="N2280" s="175" t="str">
        <f t="shared" si="105"/>
        <v>喜羽　智史 (1)</v>
      </c>
      <c r="O2280" s="32" t="str">
        <f t="shared" si="106"/>
        <v>ｷﾊﾞ ﾄﾓｼ</v>
      </c>
      <c r="P2280" s="175" t="str">
        <f t="shared" si="107"/>
        <v>KIBA Tomoshi (04)</v>
      </c>
      <c r="Q2280" s="175" t="str">
        <f>IFERROR(IF($F2280="","",INDEX(リスト!$AL:$AL,MATCH($F2280,リスト!$AK:$AK,0))),"")</f>
        <v>27</v>
      </c>
      <c r="R2280" s="32" t="str">
        <f>IFERROR(IF($K2280="","",INDEX(リスト!$AO:$AO,MATCH($K2280,リスト!$AN:$AN,0))),"")</f>
        <v>JPN</v>
      </c>
      <c r="S2280" s="32" t="str">
        <f>IF($B2280="","",RIGHT($G2280*1000+100+COUNTIF($G$2:$G2280,$G2280),9))</f>
        <v>040924104</v>
      </c>
    </row>
    <row r="2281" spans="1:19" ht="18" customHeight="1" x14ac:dyDescent="0.55000000000000004">
      <c r="A2281" t="s">
        <v>1143</v>
      </c>
      <c r="B2281">
        <v>2292</v>
      </c>
      <c r="C2281" t="s">
        <v>9771</v>
      </c>
      <c r="D2281" t="s">
        <v>9772</v>
      </c>
      <c r="E2281">
        <v>1</v>
      </c>
      <c r="F2281" t="s">
        <v>8997</v>
      </c>
      <c r="G2281">
        <v>20040628</v>
      </c>
      <c r="H2281" t="s">
        <v>9773</v>
      </c>
      <c r="I2281" t="s">
        <v>9774</v>
      </c>
      <c r="J2281" t="s">
        <v>1651</v>
      </c>
      <c r="K2281" t="s">
        <v>9638</v>
      </c>
      <c r="M2281" s="32">
        <f>IFERROR(IF($B2281="","",INDEX(所属情報!$E:$E,MATCH($A2281,所属情報!$A:$A,0))),"")</f>
        <v>492578</v>
      </c>
      <c r="N2281" s="175" t="str">
        <f t="shared" si="105"/>
        <v>長濱　颯矢斗 (1)</v>
      </c>
      <c r="O2281" s="32" t="str">
        <f t="shared" si="106"/>
        <v>ﾅｶﾞﾊﾏ ﾊﾔﾄ</v>
      </c>
      <c r="P2281" s="175" t="str">
        <f t="shared" si="107"/>
        <v>NAGAHAMA Hayato (04)</v>
      </c>
      <c r="Q2281" s="175" t="str">
        <f>IFERROR(IF($F2281="","",INDEX(リスト!$AL:$AL,MATCH($F2281,リスト!$AK:$AK,0))),"")</f>
        <v>27</v>
      </c>
      <c r="R2281" s="32" t="str">
        <f>IFERROR(IF($K2281="","",INDEX(リスト!$AO:$AO,MATCH($K2281,リスト!$AN:$AN,0))),"")</f>
        <v>JPN</v>
      </c>
      <c r="S2281" s="32" t="str">
        <f>IF($B2281="","",RIGHT($G2281*1000+100+COUNTIF($G$2:$G2281,$G2281),9))</f>
        <v>040628102</v>
      </c>
    </row>
    <row r="2282" spans="1:19" ht="18" customHeight="1" x14ac:dyDescent="0.55000000000000004">
      <c r="A2282" t="s">
        <v>883</v>
      </c>
      <c r="B2282">
        <v>2293</v>
      </c>
      <c r="C2282" t="s">
        <v>9775</v>
      </c>
      <c r="D2282" t="s">
        <v>9776</v>
      </c>
      <c r="E2282">
        <v>1</v>
      </c>
      <c r="F2282" t="s">
        <v>8997</v>
      </c>
      <c r="G2282">
        <v>20041123</v>
      </c>
      <c r="H2282" t="s">
        <v>9777</v>
      </c>
      <c r="I2282" t="s">
        <v>9778</v>
      </c>
      <c r="J2282" t="s">
        <v>1471</v>
      </c>
      <c r="K2282" t="s">
        <v>9638</v>
      </c>
      <c r="M2282" s="32">
        <f>IFERROR(IF($B2282="","",INDEX(所属情報!$E:$E,MATCH($A2282,所属情報!$A:$A,0))),"")</f>
        <v>490054</v>
      </c>
      <c r="N2282" s="175" t="str">
        <f t="shared" si="105"/>
        <v>辰野　優斗 (1)</v>
      </c>
      <c r="O2282" s="32" t="str">
        <f t="shared" si="106"/>
        <v>ﾀﾂﾉ ﾕｳﾄ</v>
      </c>
      <c r="P2282" s="175" t="str">
        <f t="shared" si="107"/>
        <v>TATSUNO Yuto (04)</v>
      </c>
      <c r="Q2282" s="175" t="str">
        <f>IFERROR(IF($F2282="","",INDEX(リスト!$AL:$AL,MATCH($F2282,リスト!$AK:$AK,0))),"")</f>
        <v>27</v>
      </c>
      <c r="R2282" s="32" t="str">
        <f>IFERROR(IF($K2282="","",INDEX(リスト!$AO:$AO,MATCH($K2282,リスト!$AN:$AN,0))),"")</f>
        <v>JPN</v>
      </c>
      <c r="S2282" s="32" t="str">
        <f>IF($B2282="","",RIGHT($G2282*1000+100+COUNTIF($G$2:$G2282,$G2282),9))</f>
        <v>041123101</v>
      </c>
    </row>
    <row r="2283" spans="1:19" ht="18" customHeight="1" x14ac:dyDescent="0.55000000000000004">
      <c r="A2283" t="s">
        <v>883</v>
      </c>
      <c r="B2283">
        <v>2294</v>
      </c>
      <c r="C2283" t="s">
        <v>9779</v>
      </c>
      <c r="D2283" t="s">
        <v>9780</v>
      </c>
      <c r="E2283">
        <v>1</v>
      </c>
      <c r="F2283" t="s">
        <v>9089</v>
      </c>
      <c r="G2283">
        <v>20040528</v>
      </c>
      <c r="H2283" t="s">
        <v>9781</v>
      </c>
      <c r="I2283" t="s">
        <v>2391</v>
      </c>
      <c r="J2283" t="s">
        <v>3894</v>
      </c>
      <c r="K2283" t="s">
        <v>9638</v>
      </c>
      <c r="M2283" s="32">
        <f>IFERROR(IF($B2283="","",INDEX(所属情報!$E:$E,MATCH($A2283,所属情報!$A:$A,0))),"")</f>
        <v>490054</v>
      </c>
      <c r="N2283" s="175" t="str">
        <f t="shared" si="105"/>
        <v>柴　吹 (1)</v>
      </c>
      <c r="O2283" s="32" t="str">
        <f t="shared" si="106"/>
        <v>ｼﾊﾞ ｲﾌﾞｷ</v>
      </c>
      <c r="P2283" s="175" t="str">
        <f t="shared" si="107"/>
        <v>SHIBA Ibuki (04)</v>
      </c>
      <c r="Q2283" s="175" t="str">
        <f>IFERROR(IF($F2283="","",INDEX(リスト!$AL:$AL,MATCH($F2283,リスト!$AK:$AK,0))),"")</f>
        <v>25</v>
      </c>
      <c r="R2283" s="32" t="str">
        <f>IFERROR(IF($K2283="","",INDEX(リスト!$AO:$AO,MATCH($K2283,リスト!$AN:$AN,0))),"")</f>
        <v>JPN</v>
      </c>
      <c r="S2283" s="32" t="str">
        <f>IF($B2283="","",RIGHT($G2283*1000+100+COUNTIF($G$2:$G2283,$G2283),9))</f>
        <v>040528101</v>
      </c>
    </row>
    <row r="2284" spans="1:19" ht="18" customHeight="1" x14ac:dyDescent="0.55000000000000004">
      <c r="A2284" t="s">
        <v>883</v>
      </c>
      <c r="B2284">
        <v>2295</v>
      </c>
      <c r="C2284" t="s">
        <v>9782</v>
      </c>
      <c r="D2284" t="s">
        <v>9783</v>
      </c>
      <c r="E2284">
        <v>1</v>
      </c>
      <c r="F2284" t="s">
        <v>177</v>
      </c>
      <c r="G2284">
        <v>20040625</v>
      </c>
      <c r="H2284" t="s">
        <v>9784</v>
      </c>
      <c r="I2284" t="s">
        <v>3318</v>
      </c>
      <c r="J2284" t="s">
        <v>1800</v>
      </c>
      <c r="K2284" t="s">
        <v>9638</v>
      </c>
      <c r="M2284" s="32">
        <f>IFERROR(IF($B2284="","",INDEX(所属情報!$E:$E,MATCH($A2284,所属情報!$A:$A,0))),"")</f>
        <v>490054</v>
      </c>
      <c r="N2284" s="175" t="str">
        <f t="shared" si="105"/>
        <v>水田　湧士 (1)</v>
      </c>
      <c r="O2284" s="32" t="str">
        <f t="shared" si="106"/>
        <v>ﾐｽﾞﾀ ﾕｳｼ</v>
      </c>
      <c r="P2284" s="175" t="str">
        <f t="shared" si="107"/>
        <v>MIZUTA Yushi (04)</v>
      </c>
      <c r="Q2284" s="175" t="str">
        <f>IFERROR(IF($F2284="","",INDEX(リスト!$AL:$AL,MATCH($F2284,リスト!$AK:$AK,0))),"")</f>
        <v>28</v>
      </c>
      <c r="R2284" s="32" t="str">
        <f>IFERROR(IF($K2284="","",INDEX(リスト!$AO:$AO,MATCH($K2284,リスト!$AN:$AN,0))),"")</f>
        <v>JPN</v>
      </c>
      <c r="S2284" s="32" t="str">
        <f>IF($B2284="","",RIGHT($G2284*1000+100+COUNTIF($G$2:$G2284,$G2284),9))</f>
        <v>040625101</v>
      </c>
    </row>
    <row r="2285" spans="1:19" ht="18" customHeight="1" x14ac:dyDescent="0.55000000000000004">
      <c r="A2285" t="s">
        <v>883</v>
      </c>
      <c r="B2285">
        <v>2296</v>
      </c>
      <c r="C2285" t="s">
        <v>9785</v>
      </c>
      <c r="D2285" t="s">
        <v>9786</v>
      </c>
      <c r="E2285">
        <v>1</v>
      </c>
      <c r="F2285" t="s">
        <v>8997</v>
      </c>
      <c r="G2285">
        <v>20041227</v>
      </c>
      <c r="H2285" t="s">
        <v>9787</v>
      </c>
      <c r="I2285" t="s">
        <v>1543</v>
      </c>
      <c r="J2285" t="s">
        <v>3391</v>
      </c>
      <c r="K2285" t="s">
        <v>9638</v>
      </c>
      <c r="M2285" s="32">
        <f>IFERROR(IF($B2285="","",INDEX(所属情報!$E:$E,MATCH($A2285,所属情報!$A:$A,0))),"")</f>
        <v>490054</v>
      </c>
      <c r="N2285" s="175" t="str">
        <f t="shared" si="105"/>
        <v>山本　凛 (1)</v>
      </c>
      <c r="O2285" s="32" t="str">
        <f t="shared" si="106"/>
        <v>ﾔﾏﾓﾄ ﾘﾝ</v>
      </c>
      <c r="P2285" s="175" t="str">
        <f t="shared" si="107"/>
        <v>YAMAMOTO Rin (04)</v>
      </c>
      <c r="Q2285" s="175" t="str">
        <f>IFERROR(IF($F2285="","",INDEX(リスト!$AL:$AL,MATCH($F2285,リスト!$AK:$AK,0))),"")</f>
        <v>27</v>
      </c>
      <c r="R2285" s="32" t="str">
        <f>IFERROR(IF($K2285="","",INDEX(リスト!$AO:$AO,MATCH($K2285,リスト!$AN:$AN,0))),"")</f>
        <v>JPN</v>
      </c>
      <c r="S2285" s="32" t="str">
        <f>IF($B2285="","",RIGHT($G2285*1000+100+COUNTIF($G$2:$G2285,$G2285),9))</f>
        <v>041227103</v>
      </c>
    </row>
    <row r="2286" spans="1:19" ht="18" customHeight="1" x14ac:dyDescent="0.55000000000000004">
      <c r="A2286" t="s">
        <v>883</v>
      </c>
      <c r="B2286">
        <v>2297</v>
      </c>
      <c r="C2286" t="s">
        <v>9788</v>
      </c>
      <c r="D2286" t="s">
        <v>9789</v>
      </c>
      <c r="E2286">
        <v>1</v>
      </c>
      <c r="F2286" t="s">
        <v>177</v>
      </c>
      <c r="G2286">
        <v>20050111</v>
      </c>
      <c r="H2286" t="s">
        <v>9790</v>
      </c>
      <c r="I2286" t="s">
        <v>1903</v>
      </c>
      <c r="J2286" t="s">
        <v>2862</v>
      </c>
      <c r="K2286" t="s">
        <v>9638</v>
      </c>
      <c r="M2286" s="32">
        <f>IFERROR(IF($B2286="","",INDEX(所属情報!$E:$E,MATCH($A2286,所属情報!$A:$A,0))),"")</f>
        <v>490054</v>
      </c>
      <c r="N2286" s="175" t="str">
        <f t="shared" si="105"/>
        <v>福本　温基 (1)</v>
      </c>
      <c r="O2286" s="32" t="str">
        <f t="shared" si="106"/>
        <v>ﾌｸﾓﾄ ﾊﾙｷ</v>
      </c>
      <c r="P2286" s="175" t="str">
        <f t="shared" si="107"/>
        <v>FUKUMOTO Haruki (05)</v>
      </c>
      <c r="Q2286" s="175" t="str">
        <f>IFERROR(IF($F2286="","",INDEX(リスト!$AL:$AL,MATCH($F2286,リスト!$AK:$AK,0))),"")</f>
        <v>28</v>
      </c>
      <c r="R2286" s="32" t="str">
        <f>IFERROR(IF($K2286="","",INDEX(リスト!$AO:$AO,MATCH($K2286,リスト!$AN:$AN,0))),"")</f>
        <v>JPN</v>
      </c>
      <c r="S2286" s="32" t="str">
        <f>IF($B2286="","",RIGHT($G2286*1000+100+COUNTIF($G$2:$G2286,$G2286),9))</f>
        <v>050111102</v>
      </c>
    </row>
    <row r="2287" spans="1:19" ht="18" customHeight="1" x14ac:dyDescent="0.55000000000000004">
      <c r="A2287" t="s">
        <v>883</v>
      </c>
      <c r="B2287">
        <v>2298</v>
      </c>
      <c r="C2287" t="s">
        <v>9791</v>
      </c>
      <c r="D2287" t="s">
        <v>9792</v>
      </c>
      <c r="E2287">
        <v>1</v>
      </c>
      <c r="F2287" t="s">
        <v>177</v>
      </c>
      <c r="G2287">
        <v>20040316</v>
      </c>
      <c r="H2287" t="s">
        <v>9793</v>
      </c>
      <c r="I2287" t="s">
        <v>2524</v>
      </c>
      <c r="J2287" t="s">
        <v>4109</v>
      </c>
      <c r="K2287" t="s">
        <v>9638</v>
      </c>
      <c r="M2287" s="32">
        <f>IFERROR(IF($B2287="","",INDEX(所属情報!$E:$E,MATCH($A2287,所属情報!$A:$A,0))),"")</f>
        <v>490054</v>
      </c>
      <c r="N2287" s="175" t="str">
        <f t="shared" si="105"/>
        <v>木村　聡一郎 (1)</v>
      </c>
      <c r="O2287" s="32" t="str">
        <f t="shared" si="106"/>
        <v>ｷﾑﾗ ｿｳｲﾁﾛｳ</v>
      </c>
      <c r="P2287" s="175" t="str">
        <f t="shared" si="107"/>
        <v>KIMURA Soichiro (04)</v>
      </c>
      <c r="Q2287" s="175" t="str">
        <f>IFERROR(IF($F2287="","",INDEX(リスト!$AL:$AL,MATCH($F2287,リスト!$AK:$AK,0))),"")</f>
        <v>28</v>
      </c>
      <c r="R2287" s="32" t="str">
        <f>IFERROR(IF($K2287="","",INDEX(リスト!$AO:$AO,MATCH($K2287,リスト!$AN:$AN,0))),"")</f>
        <v>JPN</v>
      </c>
      <c r="S2287" s="32" t="str">
        <f>IF($B2287="","",RIGHT($G2287*1000+100+COUNTIF($G$2:$G2287,$G2287),9))</f>
        <v>040316101</v>
      </c>
    </row>
    <row r="2288" spans="1:19" ht="18" customHeight="1" x14ac:dyDescent="0.55000000000000004">
      <c r="A2288" t="s">
        <v>883</v>
      </c>
      <c r="B2288">
        <v>2299</v>
      </c>
      <c r="C2288" t="s">
        <v>9794</v>
      </c>
      <c r="D2288" t="s">
        <v>9795</v>
      </c>
      <c r="E2288">
        <v>1</v>
      </c>
      <c r="F2288" t="s">
        <v>8997</v>
      </c>
      <c r="G2288">
        <v>20030711</v>
      </c>
      <c r="H2288" t="s">
        <v>9796</v>
      </c>
      <c r="I2288" t="s">
        <v>5010</v>
      </c>
      <c r="J2288" t="s">
        <v>1760</v>
      </c>
      <c r="K2288" t="s">
        <v>9638</v>
      </c>
      <c r="M2288" s="32">
        <f>IFERROR(IF($B2288="","",INDEX(所属情報!$E:$E,MATCH($A2288,所属情報!$A:$A,0))),"")</f>
        <v>490054</v>
      </c>
      <c r="N2288" s="175" t="str">
        <f t="shared" si="105"/>
        <v>川上　諒太 (1)</v>
      </c>
      <c r="O2288" s="32" t="str">
        <f t="shared" si="106"/>
        <v>ｶﾜｶﾐ ﾘｮｳﾀ</v>
      </c>
      <c r="P2288" s="175" t="str">
        <f t="shared" si="107"/>
        <v>KAWAKAMI Ryota (03)</v>
      </c>
      <c r="Q2288" s="175" t="str">
        <f>IFERROR(IF($F2288="","",INDEX(リスト!$AL:$AL,MATCH($F2288,リスト!$AK:$AK,0))),"")</f>
        <v>27</v>
      </c>
      <c r="R2288" s="32" t="str">
        <f>IFERROR(IF($K2288="","",INDEX(リスト!$AO:$AO,MATCH($K2288,リスト!$AN:$AN,0))),"")</f>
        <v>JPN</v>
      </c>
      <c r="S2288" s="32" t="str">
        <f>IF($B2288="","",RIGHT($G2288*1000+100+COUNTIF($G$2:$G2288,$G2288),9))</f>
        <v>030711104</v>
      </c>
    </row>
    <row r="2289" spans="1:19" ht="18" customHeight="1" x14ac:dyDescent="0.55000000000000004">
      <c r="A2289" t="s">
        <v>883</v>
      </c>
      <c r="B2289">
        <v>2300</v>
      </c>
      <c r="C2289" t="s">
        <v>9797</v>
      </c>
      <c r="D2289" t="s">
        <v>9798</v>
      </c>
      <c r="E2289">
        <v>1</v>
      </c>
      <c r="F2289" t="s">
        <v>8997</v>
      </c>
      <c r="G2289">
        <v>20041019</v>
      </c>
      <c r="H2289" t="s">
        <v>9799</v>
      </c>
      <c r="I2289" t="s">
        <v>2676</v>
      </c>
      <c r="J2289" t="s">
        <v>1760</v>
      </c>
      <c r="K2289" t="s">
        <v>9638</v>
      </c>
      <c r="M2289" s="32">
        <f>IFERROR(IF($B2289="","",INDEX(所属情報!$E:$E,MATCH($A2289,所属情報!$A:$A,0))),"")</f>
        <v>490054</v>
      </c>
      <c r="N2289" s="175" t="str">
        <f t="shared" si="105"/>
        <v>足利　良太 (1)</v>
      </c>
      <c r="O2289" s="32" t="str">
        <f t="shared" si="106"/>
        <v>ｱｼｶｶﾞ ﾘｮｳﾀ</v>
      </c>
      <c r="P2289" s="175" t="str">
        <f t="shared" si="107"/>
        <v>ASHIKAGA Ryota (04)</v>
      </c>
      <c r="Q2289" s="175" t="str">
        <f>IFERROR(IF($F2289="","",INDEX(リスト!$AL:$AL,MATCH($F2289,リスト!$AK:$AK,0))),"")</f>
        <v>27</v>
      </c>
      <c r="R2289" s="32" t="str">
        <f>IFERROR(IF($K2289="","",INDEX(リスト!$AO:$AO,MATCH($K2289,リスト!$AN:$AN,0))),"")</f>
        <v>JPN</v>
      </c>
      <c r="S2289" s="32" t="str">
        <f>IF($B2289="","",RIGHT($G2289*1000+100+COUNTIF($G$2:$G2289,$G2289),9))</f>
        <v>041019101</v>
      </c>
    </row>
    <row r="2290" spans="1:19" ht="18" customHeight="1" x14ac:dyDescent="0.55000000000000004">
      <c r="A2290" t="s">
        <v>883</v>
      </c>
      <c r="B2290">
        <v>2301</v>
      </c>
      <c r="C2290" t="s">
        <v>9800</v>
      </c>
      <c r="D2290" t="s">
        <v>9801</v>
      </c>
      <c r="E2290">
        <v>1</v>
      </c>
      <c r="F2290" t="s">
        <v>7314</v>
      </c>
      <c r="G2290">
        <v>20050210</v>
      </c>
      <c r="H2290" t="s">
        <v>9802</v>
      </c>
      <c r="I2290" t="s">
        <v>9803</v>
      </c>
      <c r="J2290" t="s">
        <v>1485</v>
      </c>
      <c r="K2290" t="s">
        <v>9638</v>
      </c>
      <c r="M2290" s="32">
        <f>IFERROR(IF($B2290="","",INDEX(所属情報!$E:$E,MATCH($A2290,所属情報!$A:$A,0))),"")</f>
        <v>490054</v>
      </c>
      <c r="N2290" s="175" t="str">
        <f t="shared" si="105"/>
        <v>横島　勇太 (1)</v>
      </c>
      <c r="O2290" s="32" t="str">
        <f t="shared" si="106"/>
        <v>ﾖｺｼﾏ ﾕｳﾀ</v>
      </c>
      <c r="P2290" s="175" t="str">
        <f t="shared" si="107"/>
        <v>YOKOSHIMA Yuta (05)</v>
      </c>
      <c r="Q2290" s="175" t="str">
        <f>IFERROR(IF($F2290="","",INDEX(リスト!$AL:$AL,MATCH($F2290,リスト!$AK:$AK,0))),"")</f>
        <v>34</v>
      </c>
      <c r="R2290" s="32" t="str">
        <f>IFERROR(IF($K2290="","",INDEX(リスト!$AO:$AO,MATCH($K2290,リスト!$AN:$AN,0))),"")</f>
        <v>JPN</v>
      </c>
      <c r="S2290" s="32" t="str">
        <f>IF($B2290="","",RIGHT($G2290*1000+100+COUNTIF($G$2:$G2290,$G2290),9))</f>
        <v>050210101</v>
      </c>
    </row>
    <row r="2291" spans="1:19" ht="18" customHeight="1" x14ac:dyDescent="0.55000000000000004">
      <c r="A2291" t="s">
        <v>883</v>
      </c>
      <c r="B2291">
        <v>2302</v>
      </c>
      <c r="C2291" t="s">
        <v>9804</v>
      </c>
      <c r="D2291" t="s">
        <v>9805</v>
      </c>
      <c r="E2291">
        <v>1</v>
      </c>
      <c r="F2291" t="s">
        <v>213</v>
      </c>
      <c r="G2291">
        <v>20040423</v>
      </c>
      <c r="H2291" t="s">
        <v>9806</v>
      </c>
      <c r="I2291" t="s">
        <v>9807</v>
      </c>
      <c r="J2291" t="s">
        <v>1355</v>
      </c>
      <c r="K2291" t="s">
        <v>9638</v>
      </c>
      <c r="M2291" s="32">
        <f>IFERROR(IF($B2291="","",INDEX(所属情報!$E:$E,MATCH($A2291,所属情報!$A:$A,0))),"")</f>
        <v>490054</v>
      </c>
      <c r="N2291" s="175" t="str">
        <f t="shared" si="105"/>
        <v>玉越　奏太 (1)</v>
      </c>
      <c r="O2291" s="32" t="str">
        <f t="shared" si="106"/>
        <v>ﾀﾏｺﾞｼ ｿｳﾀ</v>
      </c>
      <c r="P2291" s="175" t="str">
        <f t="shared" si="107"/>
        <v>TAMAGOSHI Sota (04)</v>
      </c>
      <c r="Q2291" s="175" t="str">
        <f>IFERROR(IF($F2291="","",INDEX(リスト!$AL:$AL,MATCH($F2291,リスト!$AK:$AK,0))),"")</f>
        <v>37</v>
      </c>
      <c r="R2291" s="32" t="str">
        <f>IFERROR(IF($K2291="","",INDEX(リスト!$AO:$AO,MATCH($K2291,リスト!$AN:$AN,0))),"")</f>
        <v>JPN</v>
      </c>
      <c r="S2291" s="32" t="str">
        <f>IF($B2291="","",RIGHT($G2291*1000+100+COUNTIF($G$2:$G2291,$G2291),9))</f>
        <v>040423103</v>
      </c>
    </row>
    <row r="2292" spans="1:19" ht="18" customHeight="1" x14ac:dyDescent="0.55000000000000004">
      <c r="A2292" t="s">
        <v>883</v>
      </c>
      <c r="B2292">
        <v>2303</v>
      </c>
      <c r="C2292" t="s">
        <v>9808</v>
      </c>
      <c r="D2292" t="s">
        <v>9809</v>
      </c>
      <c r="E2292">
        <v>1</v>
      </c>
      <c r="F2292" t="s">
        <v>197</v>
      </c>
      <c r="G2292">
        <v>20041122</v>
      </c>
      <c r="H2292" t="s">
        <v>9810</v>
      </c>
      <c r="I2292" t="s">
        <v>9811</v>
      </c>
      <c r="J2292" t="s">
        <v>1760</v>
      </c>
      <c r="K2292" t="s">
        <v>9638</v>
      </c>
      <c r="M2292" s="32">
        <f>IFERROR(IF($B2292="","",INDEX(所属情報!$E:$E,MATCH($A2292,所属情報!$A:$A,0))),"")</f>
        <v>490054</v>
      </c>
      <c r="N2292" s="175" t="str">
        <f t="shared" si="105"/>
        <v>仁科　遼大 (1)</v>
      </c>
      <c r="O2292" s="32" t="str">
        <f t="shared" si="106"/>
        <v>ﾆｼﾅ ﾘｮｳﾀ</v>
      </c>
      <c r="P2292" s="175" t="str">
        <f t="shared" si="107"/>
        <v>NISHINA Ryota (04)</v>
      </c>
      <c r="Q2292" s="175" t="str">
        <f>IFERROR(IF($F2292="","",INDEX(リスト!$AL:$AL,MATCH($F2292,リスト!$AK:$AK,0))),"")</f>
        <v>33</v>
      </c>
      <c r="R2292" s="32" t="str">
        <f>IFERROR(IF($K2292="","",INDEX(リスト!$AO:$AO,MATCH($K2292,リスト!$AN:$AN,0))),"")</f>
        <v>JPN</v>
      </c>
      <c r="S2292" s="32" t="str">
        <f>IF($B2292="","",RIGHT($G2292*1000+100+COUNTIF($G$2:$G2292,$G2292),9))</f>
        <v>041122102</v>
      </c>
    </row>
    <row r="2293" spans="1:19" ht="18" customHeight="1" x14ac:dyDescent="0.55000000000000004">
      <c r="A2293" t="s">
        <v>883</v>
      </c>
      <c r="B2293">
        <v>2304</v>
      </c>
      <c r="C2293" t="s">
        <v>9812</v>
      </c>
      <c r="D2293" t="s">
        <v>9813</v>
      </c>
      <c r="E2293">
        <v>3</v>
      </c>
      <c r="F2293" t="s">
        <v>8989</v>
      </c>
      <c r="G2293">
        <v>20020515</v>
      </c>
      <c r="H2293" t="s">
        <v>9814</v>
      </c>
      <c r="I2293" t="s">
        <v>9815</v>
      </c>
      <c r="J2293" t="s">
        <v>1243</v>
      </c>
      <c r="K2293" t="s">
        <v>9638</v>
      </c>
      <c r="M2293" s="32">
        <f>IFERROR(IF($B2293="","",INDEX(所属情報!$E:$E,MATCH($A2293,所属情報!$A:$A,0))),"")</f>
        <v>490054</v>
      </c>
      <c r="N2293" s="175" t="str">
        <f t="shared" si="105"/>
        <v>上江洲　陸 (3)</v>
      </c>
      <c r="O2293" s="32" t="str">
        <f t="shared" si="106"/>
        <v>ｶﾐｴｽ ﾘｸ</v>
      </c>
      <c r="P2293" s="175" t="str">
        <f t="shared" si="107"/>
        <v>KAMIESU Riku (02)</v>
      </c>
      <c r="Q2293" s="175" t="str">
        <f>IFERROR(IF($F2293="","",INDEX(リスト!$AL:$AL,MATCH($F2293,リスト!$AK:$AK,0))),"")</f>
        <v>29</v>
      </c>
      <c r="R2293" s="32" t="str">
        <f>IFERROR(IF($K2293="","",INDEX(リスト!$AO:$AO,MATCH($K2293,リスト!$AN:$AN,0))),"")</f>
        <v>JPN</v>
      </c>
      <c r="S2293" s="32" t="str">
        <f>IF($B2293="","",RIGHT($G2293*1000+100+COUNTIF($G$2:$G2293,$G2293),9))</f>
        <v>020515101</v>
      </c>
    </row>
    <row r="2294" spans="1:19" ht="18" customHeight="1" x14ac:dyDescent="0.55000000000000004">
      <c r="A2294" t="s">
        <v>1087</v>
      </c>
      <c r="B2294">
        <v>2305</v>
      </c>
      <c r="C2294" t="s">
        <v>9816</v>
      </c>
      <c r="D2294" t="s">
        <v>9817</v>
      </c>
      <c r="E2294">
        <v>2</v>
      </c>
      <c r="F2294" t="s">
        <v>8997</v>
      </c>
      <c r="G2294">
        <v>20040210</v>
      </c>
      <c r="H2294" t="s">
        <v>9818</v>
      </c>
      <c r="I2294" t="s">
        <v>2145</v>
      </c>
      <c r="J2294" t="s">
        <v>1415</v>
      </c>
      <c r="K2294" t="s">
        <v>9638</v>
      </c>
      <c r="M2294" s="32">
        <f>IFERROR(IF($B2294="","",INDEX(所属情報!$E:$E,MATCH($A2294,所属情報!$A:$A,0))),"")</f>
        <v>492302</v>
      </c>
      <c r="N2294" s="175" t="str">
        <f t="shared" si="105"/>
        <v>伊藤　太郎 (2)</v>
      </c>
      <c r="O2294" s="32" t="str">
        <f t="shared" si="106"/>
        <v>ｲﾄｳ ﾀﾛｳ</v>
      </c>
      <c r="P2294" s="175" t="str">
        <f t="shared" si="107"/>
        <v>ITO Taro (04)</v>
      </c>
      <c r="Q2294" s="175" t="str">
        <f>IFERROR(IF($F2294="","",INDEX(リスト!$AL:$AL,MATCH($F2294,リスト!$AK:$AK,0))),"")</f>
        <v>27</v>
      </c>
      <c r="R2294" s="32" t="str">
        <f>IFERROR(IF($K2294="","",INDEX(リスト!$AO:$AO,MATCH($K2294,リスト!$AN:$AN,0))),"")</f>
        <v>JPN</v>
      </c>
      <c r="S2294" s="32" t="str">
        <f>IF($B2294="","",RIGHT($G2294*1000+100+COUNTIF($G$2:$G2294,$G2294),9))</f>
        <v>040210102</v>
      </c>
    </row>
    <row r="2295" spans="1:19" ht="18" customHeight="1" x14ac:dyDescent="0.55000000000000004">
      <c r="A2295" t="s">
        <v>1087</v>
      </c>
      <c r="B2295">
        <v>2306</v>
      </c>
      <c r="C2295" t="s">
        <v>9819</v>
      </c>
      <c r="D2295" t="s">
        <v>9820</v>
      </c>
      <c r="E2295">
        <v>1</v>
      </c>
      <c r="F2295" t="s">
        <v>8997</v>
      </c>
      <c r="G2295">
        <v>20050221</v>
      </c>
      <c r="H2295" t="s">
        <v>9821</v>
      </c>
      <c r="I2295" t="s">
        <v>6037</v>
      </c>
      <c r="J2295" t="s">
        <v>9822</v>
      </c>
      <c r="K2295" t="s">
        <v>9638</v>
      </c>
      <c r="M2295" s="32">
        <f>IFERROR(IF($B2295="","",INDEX(所属情報!$E:$E,MATCH($A2295,所属情報!$A:$A,0))),"")</f>
        <v>492302</v>
      </c>
      <c r="N2295" s="175" t="str">
        <f t="shared" si="105"/>
        <v>堀内　健孜 (1)</v>
      </c>
      <c r="O2295" s="32" t="str">
        <f t="shared" si="106"/>
        <v>ﾎﾘｳﾁ ﾀﾂｼ</v>
      </c>
      <c r="P2295" s="175" t="str">
        <f t="shared" si="107"/>
        <v>HORIUCHI Tatsushi (05)</v>
      </c>
      <c r="Q2295" s="175" t="str">
        <f>IFERROR(IF($F2295="","",INDEX(リスト!$AL:$AL,MATCH($F2295,リスト!$AK:$AK,0))),"")</f>
        <v>27</v>
      </c>
      <c r="R2295" s="32" t="str">
        <f>IFERROR(IF($K2295="","",INDEX(リスト!$AO:$AO,MATCH($K2295,リスト!$AN:$AN,0))),"")</f>
        <v>JPN</v>
      </c>
      <c r="S2295" s="32" t="str">
        <f>IF($B2295="","",RIGHT($G2295*1000+100+COUNTIF($G$2:$G2295,$G2295),9))</f>
        <v>050221101</v>
      </c>
    </row>
    <row r="2296" spans="1:19" ht="18" customHeight="1" x14ac:dyDescent="0.55000000000000004">
      <c r="A2296" t="s">
        <v>1087</v>
      </c>
      <c r="B2296">
        <v>2307</v>
      </c>
      <c r="C2296" t="s">
        <v>9823</v>
      </c>
      <c r="D2296" t="s">
        <v>9824</v>
      </c>
      <c r="E2296">
        <v>1</v>
      </c>
      <c r="F2296" t="s">
        <v>8997</v>
      </c>
      <c r="G2296">
        <v>20050221</v>
      </c>
      <c r="H2296" t="s">
        <v>9825</v>
      </c>
      <c r="I2296" t="s">
        <v>9826</v>
      </c>
      <c r="J2296" t="s">
        <v>9827</v>
      </c>
      <c r="K2296" t="s">
        <v>9638</v>
      </c>
      <c r="M2296" s="32">
        <f>IFERROR(IF($B2296="","",INDEX(所属情報!$E:$E,MATCH($A2296,所属情報!$A:$A,0))),"")</f>
        <v>492302</v>
      </c>
      <c r="N2296" s="175" t="str">
        <f t="shared" si="105"/>
        <v>垣本　勝哉 (1)</v>
      </c>
      <c r="O2296" s="32" t="str">
        <f t="shared" si="106"/>
        <v>ｶｷﾓﾄ ｶﾂﾔ</v>
      </c>
      <c r="P2296" s="175" t="str">
        <f t="shared" si="107"/>
        <v>KAKIMOTO Katsuya (05)</v>
      </c>
      <c r="Q2296" s="175" t="str">
        <f>IFERROR(IF($F2296="","",INDEX(リスト!$AL:$AL,MATCH($F2296,リスト!$AK:$AK,0))),"")</f>
        <v>27</v>
      </c>
      <c r="R2296" s="32" t="str">
        <f>IFERROR(IF($K2296="","",INDEX(リスト!$AO:$AO,MATCH($K2296,リスト!$AN:$AN,0))),"")</f>
        <v>JPN</v>
      </c>
      <c r="S2296" s="32" t="str">
        <f>IF($B2296="","",RIGHT($G2296*1000+100+COUNTIF($G$2:$G2296,$G2296),9))</f>
        <v>050221102</v>
      </c>
    </row>
    <row r="2297" spans="1:19" ht="18" customHeight="1" x14ac:dyDescent="0.55000000000000004">
      <c r="A2297" t="s">
        <v>1087</v>
      </c>
      <c r="B2297">
        <v>2308</v>
      </c>
      <c r="C2297" t="s">
        <v>9828</v>
      </c>
      <c r="D2297" t="s">
        <v>9829</v>
      </c>
      <c r="E2297">
        <v>1</v>
      </c>
      <c r="F2297" t="s">
        <v>8997</v>
      </c>
      <c r="G2297">
        <v>20040910</v>
      </c>
      <c r="H2297" t="s">
        <v>9830</v>
      </c>
      <c r="I2297" t="s">
        <v>9831</v>
      </c>
      <c r="J2297" t="s">
        <v>9832</v>
      </c>
      <c r="K2297" t="s">
        <v>9638</v>
      </c>
      <c r="M2297" s="32">
        <f>IFERROR(IF($B2297="","",INDEX(所属情報!$E:$E,MATCH($A2297,所属情報!$A:$A,0))),"")</f>
        <v>492302</v>
      </c>
      <c r="N2297" s="175" t="str">
        <f t="shared" si="105"/>
        <v>大﨑　拓武 (1)</v>
      </c>
      <c r="O2297" s="32" t="str">
        <f t="shared" si="106"/>
        <v>ｵｵｻｷ ﾀｸﾑ</v>
      </c>
      <c r="P2297" s="175" t="str">
        <f t="shared" si="107"/>
        <v>OSAKI Takumu (04)</v>
      </c>
      <c r="Q2297" s="175" t="str">
        <f>IFERROR(IF($F2297="","",INDEX(リスト!$AL:$AL,MATCH($F2297,リスト!$AK:$AK,0))),"")</f>
        <v>27</v>
      </c>
      <c r="R2297" s="32" t="str">
        <f>IFERROR(IF($K2297="","",INDEX(リスト!$AO:$AO,MATCH($K2297,リスト!$AN:$AN,0))),"")</f>
        <v>JPN</v>
      </c>
      <c r="S2297" s="32" t="str">
        <f>IF($B2297="","",RIGHT($G2297*1000+100+COUNTIF($G$2:$G2297,$G2297),9))</f>
        <v>040910102</v>
      </c>
    </row>
    <row r="2298" spans="1:19" ht="18" customHeight="1" x14ac:dyDescent="0.55000000000000004">
      <c r="A2298" t="s">
        <v>1087</v>
      </c>
      <c r="B2298">
        <v>2309</v>
      </c>
      <c r="C2298" t="s">
        <v>9833</v>
      </c>
      <c r="D2298" t="s">
        <v>9834</v>
      </c>
      <c r="E2298">
        <v>1</v>
      </c>
      <c r="F2298" t="s">
        <v>1220</v>
      </c>
      <c r="G2298">
        <v>20040725</v>
      </c>
      <c r="H2298" t="s">
        <v>9835</v>
      </c>
      <c r="I2298" t="s">
        <v>9836</v>
      </c>
      <c r="J2298" t="s">
        <v>9837</v>
      </c>
      <c r="K2298" t="s">
        <v>9638</v>
      </c>
      <c r="M2298" s="32">
        <f>IFERROR(IF($B2298="","",INDEX(所属情報!$E:$E,MATCH($A2298,所属情報!$A:$A,0))),"")</f>
        <v>492302</v>
      </c>
      <c r="N2298" s="175" t="str">
        <f t="shared" si="105"/>
        <v>岩永　瑞峰 (1)</v>
      </c>
      <c r="O2298" s="32" t="str">
        <f t="shared" si="106"/>
        <v>ｲﾜﾅｶﾞ ﾐｽﾞﾎ</v>
      </c>
      <c r="P2298" s="175" t="str">
        <f t="shared" si="107"/>
        <v>IWANAGA Mizuho (04)</v>
      </c>
      <c r="Q2298" s="175" t="str">
        <f>IFERROR(IF($F2298="","",INDEX(リスト!$AL:$AL,MATCH($F2298,リスト!$AK:$AK,0))),"")</f>
        <v>49</v>
      </c>
      <c r="R2298" s="32" t="str">
        <f>IFERROR(IF($K2298="","",INDEX(リスト!$AO:$AO,MATCH($K2298,リスト!$AN:$AN,0))),"")</f>
        <v>JPN</v>
      </c>
      <c r="S2298" s="32" t="str">
        <f>IF($B2298="","",RIGHT($G2298*1000+100+COUNTIF($G$2:$G2298,$G2298),9))</f>
        <v>040725102</v>
      </c>
    </row>
    <row r="2299" spans="1:19" ht="18" customHeight="1" x14ac:dyDescent="0.55000000000000004">
      <c r="A2299" t="s">
        <v>1087</v>
      </c>
      <c r="B2299">
        <v>2310</v>
      </c>
      <c r="C2299" t="s">
        <v>9838</v>
      </c>
      <c r="D2299" t="s">
        <v>9839</v>
      </c>
      <c r="E2299">
        <v>1</v>
      </c>
      <c r="F2299" t="s">
        <v>8975</v>
      </c>
      <c r="G2299">
        <v>20040524</v>
      </c>
      <c r="H2299" t="s">
        <v>9840</v>
      </c>
      <c r="I2299" t="s">
        <v>4462</v>
      </c>
      <c r="J2299" t="s">
        <v>1947</v>
      </c>
      <c r="K2299" t="s">
        <v>9638</v>
      </c>
      <c r="M2299" s="32">
        <f>IFERROR(IF($B2299="","",INDEX(所属情報!$E:$E,MATCH($A2299,所属情報!$A:$A,0))),"")</f>
        <v>492302</v>
      </c>
      <c r="N2299" s="175" t="str">
        <f t="shared" si="105"/>
        <v>東　光流 (1)</v>
      </c>
      <c r="O2299" s="32" t="str">
        <f t="shared" si="106"/>
        <v>ｱｽﾞﾏ ﾋｶﾙ</v>
      </c>
      <c r="P2299" s="175" t="str">
        <f t="shared" si="107"/>
        <v>AZUMA Hikaru (04)</v>
      </c>
      <c r="Q2299" s="175" t="str">
        <f>IFERROR(IF($F2299="","",INDEX(リスト!$AL:$AL,MATCH($F2299,リスト!$AK:$AK,0))),"")</f>
        <v>28</v>
      </c>
      <c r="R2299" s="32" t="str">
        <f>IFERROR(IF($K2299="","",INDEX(リスト!$AO:$AO,MATCH($K2299,リスト!$AN:$AN,0))),"")</f>
        <v>JPN</v>
      </c>
      <c r="S2299" s="32" t="str">
        <f>IF($B2299="","",RIGHT($G2299*1000+100+COUNTIF($G$2:$G2299,$G2299),9))</f>
        <v>040524101</v>
      </c>
    </row>
    <row r="2300" spans="1:19" ht="18" customHeight="1" x14ac:dyDescent="0.55000000000000004">
      <c r="A2300" t="s">
        <v>1087</v>
      </c>
      <c r="B2300">
        <v>2311</v>
      </c>
      <c r="C2300" t="s">
        <v>9841</v>
      </c>
      <c r="D2300" t="s">
        <v>9842</v>
      </c>
      <c r="E2300">
        <v>1</v>
      </c>
      <c r="F2300" t="s">
        <v>9843</v>
      </c>
      <c r="G2300">
        <v>20040715</v>
      </c>
      <c r="H2300" t="s">
        <v>9844</v>
      </c>
      <c r="I2300" t="s">
        <v>3053</v>
      </c>
      <c r="J2300" t="s">
        <v>3018</v>
      </c>
      <c r="K2300" t="s">
        <v>9638</v>
      </c>
      <c r="M2300" s="32">
        <f>IFERROR(IF($B2300="","",INDEX(所属情報!$E:$E,MATCH($A2300,所属情報!$A:$A,0))),"")</f>
        <v>492302</v>
      </c>
      <c r="N2300" s="175" t="str">
        <f t="shared" si="105"/>
        <v>堀　圭佑 (1)</v>
      </c>
      <c r="O2300" s="32" t="str">
        <f t="shared" si="106"/>
        <v>ﾎﾘ ｹｲｽｹ</v>
      </c>
      <c r="P2300" s="175" t="str">
        <f t="shared" si="107"/>
        <v>HORI Keisuke (04)</v>
      </c>
      <c r="Q2300" s="175" t="str">
        <f>IFERROR(IF($F2300="","",INDEX(リスト!$AL:$AL,MATCH($F2300,リスト!$AK:$AK,0))),"")</f>
        <v>26</v>
      </c>
      <c r="R2300" s="32" t="str">
        <f>IFERROR(IF($K2300="","",INDEX(リスト!$AO:$AO,MATCH($K2300,リスト!$AN:$AN,0))),"")</f>
        <v>JPN</v>
      </c>
      <c r="S2300" s="32" t="str">
        <f>IF($B2300="","",RIGHT($G2300*1000+100+COUNTIF($G$2:$G2300,$G2300),9))</f>
        <v>040715101</v>
      </c>
    </row>
    <row r="2301" spans="1:19" ht="18" customHeight="1" x14ac:dyDescent="0.55000000000000004">
      <c r="A2301" t="s">
        <v>1087</v>
      </c>
      <c r="B2301">
        <v>2312</v>
      </c>
      <c r="C2301" t="s">
        <v>9845</v>
      </c>
      <c r="D2301" t="s">
        <v>9846</v>
      </c>
      <c r="E2301">
        <v>1</v>
      </c>
      <c r="F2301" t="s">
        <v>8997</v>
      </c>
      <c r="G2301">
        <v>20040927</v>
      </c>
      <c r="H2301" t="s">
        <v>9847</v>
      </c>
      <c r="I2301" t="s">
        <v>9848</v>
      </c>
      <c r="J2301" t="s">
        <v>2781</v>
      </c>
      <c r="K2301" t="s">
        <v>9638</v>
      </c>
      <c r="M2301" s="32">
        <f>IFERROR(IF($B2301="","",INDEX(所属情報!$E:$E,MATCH($A2301,所属情報!$A:$A,0))),"")</f>
        <v>492302</v>
      </c>
      <c r="N2301" s="175" t="str">
        <f t="shared" si="105"/>
        <v>平本　賢生 (1)</v>
      </c>
      <c r="O2301" s="32" t="str">
        <f t="shared" si="106"/>
        <v>ﾋﾗﾓﾄ ｹﾝｾｲ</v>
      </c>
      <c r="P2301" s="175" t="str">
        <f t="shared" si="107"/>
        <v>HIRAMOTO Kensei (04)</v>
      </c>
      <c r="Q2301" s="175" t="str">
        <f>IFERROR(IF($F2301="","",INDEX(リスト!$AL:$AL,MATCH($F2301,リスト!$AK:$AK,0))),"")</f>
        <v>27</v>
      </c>
      <c r="R2301" s="32" t="str">
        <f>IFERROR(IF($K2301="","",INDEX(リスト!$AO:$AO,MATCH($K2301,リスト!$AN:$AN,0))),"")</f>
        <v>JPN</v>
      </c>
      <c r="S2301" s="32" t="str">
        <f>IF($B2301="","",RIGHT($G2301*1000+100+COUNTIF($G$2:$G2301,$G2301),9))</f>
        <v>040927101</v>
      </c>
    </row>
    <row r="2302" spans="1:19" ht="18" customHeight="1" x14ac:dyDescent="0.55000000000000004">
      <c r="A2302" t="s">
        <v>1087</v>
      </c>
      <c r="B2302">
        <v>2313</v>
      </c>
      <c r="C2302" t="s">
        <v>9849</v>
      </c>
      <c r="D2302" t="s">
        <v>9850</v>
      </c>
      <c r="E2302">
        <v>1</v>
      </c>
      <c r="F2302" t="s">
        <v>8997</v>
      </c>
      <c r="G2302">
        <v>20041223</v>
      </c>
      <c r="H2302" t="s">
        <v>9851</v>
      </c>
      <c r="I2302" t="s">
        <v>9852</v>
      </c>
      <c r="J2302" t="s">
        <v>2684</v>
      </c>
      <c r="K2302" t="s">
        <v>9638</v>
      </c>
      <c r="M2302" s="32">
        <f>IFERROR(IF($B2302="","",INDEX(所属情報!$E:$E,MATCH($A2302,所属情報!$A:$A,0))),"")</f>
        <v>492302</v>
      </c>
      <c r="N2302" s="175" t="str">
        <f t="shared" si="105"/>
        <v>石橋　優介 (1)</v>
      </c>
      <c r="O2302" s="32" t="str">
        <f t="shared" si="106"/>
        <v>ｲｼﾊﾞｼ ﾕｳｽｹ</v>
      </c>
      <c r="P2302" s="175" t="str">
        <f t="shared" si="107"/>
        <v>ISHIBASHI Yusuke (04)</v>
      </c>
      <c r="Q2302" s="175" t="str">
        <f>IFERROR(IF($F2302="","",INDEX(リスト!$AL:$AL,MATCH($F2302,リスト!$AK:$AK,0))),"")</f>
        <v>27</v>
      </c>
      <c r="R2302" s="32" t="str">
        <f>IFERROR(IF($K2302="","",INDEX(リスト!$AO:$AO,MATCH($K2302,リスト!$AN:$AN,0))),"")</f>
        <v>JPN</v>
      </c>
      <c r="S2302" s="32" t="str">
        <f>IF($B2302="","",RIGHT($G2302*1000+100+COUNTIF($G$2:$G2302,$G2302),9))</f>
        <v>041223101</v>
      </c>
    </row>
    <row r="2303" spans="1:19" ht="18" customHeight="1" x14ac:dyDescent="0.55000000000000004">
      <c r="A2303" t="s">
        <v>1087</v>
      </c>
      <c r="B2303">
        <v>2314</v>
      </c>
      <c r="C2303" t="s">
        <v>9853</v>
      </c>
      <c r="D2303" t="s">
        <v>9854</v>
      </c>
      <c r="E2303">
        <v>1</v>
      </c>
      <c r="F2303" t="s">
        <v>8997</v>
      </c>
      <c r="G2303">
        <v>20050301</v>
      </c>
      <c r="H2303" t="s">
        <v>9855</v>
      </c>
      <c r="I2303" t="s">
        <v>1394</v>
      </c>
      <c r="J2303" t="s">
        <v>3530</v>
      </c>
      <c r="K2303" t="s">
        <v>9638</v>
      </c>
      <c r="M2303" s="32">
        <f>IFERROR(IF($B2303="","",INDEX(所属情報!$E:$E,MATCH($A2303,所属情報!$A:$A,0))),"")</f>
        <v>492302</v>
      </c>
      <c r="N2303" s="175" t="str">
        <f t="shared" si="105"/>
        <v>八木　善大 (1)</v>
      </c>
      <c r="O2303" s="32" t="str">
        <f t="shared" si="106"/>
        <v>ﾔｷﾞ ﾖｼﾋﾛ</v>
      </c>
      <c r="P2303" s="175" t="str">
        <f t="shared" si="107"/>
        <v>YAGI Yoshihiro (05)</v>
      </c>
      <c r="Q2303" s="175" t="str">
        <f>IFERROR(IF($F2303="","",INDEX(リスト!$AL:$AL,MATCH($F2303,リスト!$AK:$AK,0))),"")</f>
        <v>27</v>
      </c>
      <c r="R2303" s="32" t="str">
        <f>IFERROR(IF($K2303="","",INDEX(リスト!$AO:$AO,MATCH($K2303,リスト!$AN:$AN,0))),"")</f>
        <v>JPN</v>
      </c>
      <c r="S2303" s="32" t="str">
        <f>IF($B2303="","",RIGHT($G2303*1000+100+COUNTIF($G$2:$G2303,$G2303),9))</f>
        <v>050301103</v>
      </c>
    </row>
    <row r="2304" spans="1:19" ht="18" customHeight="1" x14ac:dyDescent="0.55000000000000004">
      <c r="A2304" t="s">
        <v>979</v>
      </c>
      <c r="B2304">
        <v>2315</v>
      </c>
      <c r="C2304" t="s">
        <v>9856</v>
      </c>
      <c r="D2304" t="s">
        <v>9857</v>
      </c>
      <c r="E2304">
        <v>1</v>
      </c>
      <c r="F2304" t="s">
        <v>8997</v>
      </c>
      <c r="G2304">
        <v>20041201</v>
      </c>
      <c r="H2304" t="s">
        <v>9858</v>
      </c>
      <c r="I2304" t="s">
        <v>9859</v>
      </c>
      <c r="J2304" t="s">
        <v>1424</v>
      </c>
      <c r="K2304" t="s">
        <v>9638</v>
      </c>
      <c r="M2304" s="32">
        <f>IFERROR(IF($B2304="","",INDEX(所属情報!$E:$E,MATCH($A2304,所属情報!$A:$A,0))),"")</f>
        <v>492204</v>
      </c>
      <c r="N2304" s="175" t="str">
        <f t="shared" si="105"/>
        <v>猪狩　宏太 (1)</v>
      </c>
      <c r="O2304" s="32" t="str">
        <f t="shared" si="106"/>
        <v>ｲｶﾞﾘ ｺｳﾀ</v>
      </c>
      <c r="P2304" s="175" t="str">
        <f t="shared" si="107"/>
        <v>IGARI Kota (04)</v>
      </c>
      <c r="Q2304" s="175" t="str">
        <f>IFERROR(IF($F2304="","",INDEX(リスト!$AL:$AL,MATCH($F2304,リスト!$AK:$AK,0))),"")</f>
        <v>27</v>
      </c>
      <c r="R2304" s="32" t="str">
        <f>IFERROR(IF($K2304="","",INDEX(リスト!$AO:$AO,MATCH($K2304,リスト!$AN:$AN,0))),"")</f>
        <v>JPN</v>
      </c>
      <c r="S2304" s="32" t="str">
        <f>IF($B2304="","",RIGHT($G2304*1000+100+COUNTIF($G$2:$G2304,$G2304),9))</f>
        <v>041201102</v>
      </c>
    </row>
    <row r="2305" spans="1:19" ht="18" customHeight="1" x14ac:dyDescent="0.55000000000000004">
      <c r="A2305" t="s">
        <v>979</v>
      </c>
      <c r="B2305">
        <v>2316</v>
      </c>
      <c r="C2305" t="s">
        <v>9860</v>
      </c>
      <c r="D2305" t="s">
        <v>9861</v>
      </c>
      <c r="E2305">
        <v>1</v>
      </c>
      <c r="F2305" t="s">
        <v>8997</v>
      </c>
      <c r="G2305">
        <v>20040602</v>
      </c>
      <c r="H2305" t="s">
        <v>9862</v>
      </c>
      <c r="I2305" t="s">
        <v>2688</v>
      </c>
      <c r="J2305" t="s">
        <v>1287</v>
      </c>
      <c r="K2305" t="s">
        <v>9638</v>
      </c>
      <c r="M2305" s="32">
        <f>IFERROR(IF($B2305="","",INDEX(所属情報!$E:$E,MATCH($A2305,所属情報!$A:$A,0))),"")</f>
        <v>492204</v>
      </c>
      <c r="N2305" s="175" t="str">
        <f t="shared" si="105"/>
        <v>阿部　拓斗 (1)</v>
      </c>
      <c r="O2305" s="32" t="str">
        <f t="shared" si="106"/>
        <v>ｱﾍﾞ ﾀｸﾄ</v>
      </c>
      <c r="P2305" s="175" t="str">
        <f t="shared" si="107"/>
        <v>ABE Takuto (04)</v>
      </c>
      <c r="Q2305" s="175" t="str">
        <f>IFERROR(IF($F2305="","",INDEX(リスト!$AL:$AL,MATCH($F2305,リスト!$AK:$AK,0))),"")</f>
        <v>27</v>
      </c>
      <c r="R2305" s="32" t="str">
        <f>IFERROR(IF($K2305="","",INDEX(リスト!$AO:$AO,MATCH($K2305,リスト!$AN:$AN,0))),"")</f>
        <v>JPN</v>
      </c>
      <c r="S2305" s="32" t="str">
        <f>IF($B2305="","",RIGHT($G2305*1000+100+COUNTIF($G$2:$G2305,$G2305),9))</f>
        <v>040602102</v>
      </c>
    </row>
    <row r="2306" spans="1:19" ht="18" customHeight="1" x14ac:dyDescent="0.55000000000000004">
      <c r="A2306" t="s">
        <v>979</v>
      </c>
      <c r="B2306">
        <v>2317</v>
      </c>
      <c r="C2306" t="s">
        <v>9863</v>
      </c>
      <c r="D2306" t="s">
        <v>9864</v>
      </c>
      <c r="E2306">
        <v>1</v>
      </c>
      <c r="F2306" t="s">
        <v>8975</v>
      </c>
      <c r="G2306">
        <v>20040413</v>
      </c>
      <c r="H2306" t="s">
        <v>9865</v>
      </c>
      <c r="I2306" t="s">
        <v>2697</v>
      </c>
      <c r="J2306" t="s">
        <v>1829</v>
      </c>
      <c r="K2306" t="s">
        <v>9638</v>
      </c>
      <c r="M2306" s="32">
        <f>IFERROR(IF($B2306="","",INDEX(所属情報!$E:$E,MATCH($A2306,所属情報!$A:$A,0))),"")</f>
        <v>492204</v>
      </c>
      <c r="N2306" s="175" t="str">
        <f t="shared" si="105"/>
        <v>中山　純 (1)</v>
      </c>
      <c r="O2306" s="32" t="str">
        <f t="shared" si="106"/>
        <v>ﾅｶﾔﾏ ｼﾞｭﾝ</v>
      </c>
      <c r="P2306" s="175" t="str">
        <f t="shared" si="107"/>
        <v>NAKAYAMA Jun (04)</v>
      </c>
      <c r="Q2306" s="175" t="str">
        <f>IFERROR(IF($F2306="","",INDEX(リスト!$AL:$AL,MATCH($F2306,リスト!$AK:$AK,0))),"")</f>
        <v>28</v>
      </c>
      <c r="R2306" s="32" t="str">
        <f>IFERROR(IF($K2306="","",INDEX(リスト!$AO:$AO,MATCH($K2306,リスト!$AN:$AN,0))),"")</f>
        <v>JPN</v>
      </c>
      <c r="S2306" s="32" t="str">
        <f>IF($B2306="","",RIGHT($G2306*1000+100+COUNTIF($G$2:$G2306,$G2306),9))</f>
        <v>040413102</v>
      </c>
    </row>
    <row r="2307" spans="1:19" ht="18" customHeight="1" x14ac:dyDescent="0.55000000000000004">
      <c r="A2307" t="s">
        <v>1095</v>
      </c>
      <c r="B2307">
        <v>2318</v>
      </c>
      <c r="C2307" t="s">
        <v>9866</v>
      </c>
      <c r="D2307" t="s">
        <v>9867</v>
      </c>
      <c r="E2307">
        <v>1</v>
      </c>
      <c r="F2307" t="s">
        <v>8997</v>
      </c>
      <c r="G2307">
        <v>20050224</v>
      </c>
      <c r="H2307" t="s">
        <v>9868</v>
      </c>
      <c r="I2307" t="s">
        <v>9869</v>
      </c>
      <c r="J2307" t="s">
        <v>1223</v>
      </c>
      <c r="K2307" t="s">
        <v>9638</v>
      </c>
      <c r="M2307" s="32">
        <f>IFERROR(IF($B2307="","",INDEX(所属情報!$E:$E,MATCH($A2307,所属情報!$A:$A,0))),"")</f>
        <v>492355</v>
      </c>
      <c r="N2307" s="175" t="str">
        <f t="shared" ref="N2307:N2370" si="108">IF($C2307="","",IF($E2307="",$C2307,$C2307&amp;" ("&amp;$E2307&amp;")"))</f>
        <v>南地　祐希 (1)</v>
      </c>
      <c r="O2307" s="32" t="str">
        <f t="shared" ref="O2307:O2370" si="109">IF($D2307="","",ASC($D2307))</f>
        <v>ﾐﾅﾐﾁﾞ ﾕｳｷ</v>
      </c>
      <c r="P2307" s="175" t="str">
        <f t="shared" ref="P2307:P2370" si="110">IF($I2307="","",UPPER($I2307)&amp;" "&amp;UPPER(LEFT($J2307,1))&amp;LOWER(RIGHT($J2307,LEN($J2307)-1))&amp;" ("&amp;MID($G2307,3,2)&amp;")")</f>
        <v>MINAMIJI Yuki (05)</v>
      </c>
      <c r="Q2307" s="175" t="str">
        <f>IFERROR(IF($F2307="","",INDEX(リスト!$AL:$AL,MATCH($F2307,リスト!$AK:$AK,0))),"")</f>
        <v>27</v>
      </c>
      <c r="R2307" s="32" t="str">
        <f>IFERROR(IF($K2307="","",INDEX(リスト!$AO:$AO,MATCH($K2307,リスト!$AN:$AN,0))),"")</f>
        <v>JPN</v>
      </c>
      <c r="S2307" s="32" t="str">
        <f>IF($B2307="","",RIGHT($G2307*1000+100+COUNTIF($G$2:$G2307,$G2307),9))</f>
        <v>050224102</v>
      </c>
    </row>
    <row r="2308" spans="1:19" ht="18" customHeight="1" x14ac:dyDescent="0.55000000000000004">
      <c r="A2308" t="s">
        <v>1095</v>
      </c>
      <c r="B2308">
        <v>2319</v>
      </c>
      <c r="C2308" t="s">
        <v>9870</v>
      </c>
      <c r="D2308" t="s">
        <v>9871</v>
      </c>
      <c r="E2308">
        <v>1</v>
      </c>
      <c r="F2308" t="s">
        <v>8997</v>
      </c>
      <c r="G2308">
        <v>20040402</v>
      </c>
      <c r="H2308" t="s">
        <v>9872</v>
      </c>
      <c r="I2308" t="s">
        <v>9873</v>
      </c>
      <c r="J2308" t="s">
        <v>1965</v>
      </c>
      <c r="K2308" t="s">
        <v>9638</v>
      </c>
      <c r="M2308" s="32">
        <f>IFERROR(IF($B2308="","",INDEX(所属情報!$E:$E,MATCH($A2308,所属情報!$A:$A,0))),"")</f>
        <v>492355</v>
      </c>
      <c r="N2308" s="175" t="str">
        <f t="shared" si="108"/>
        <v>露谷　悠 (1)</v>
      </c>
      <c r="O2308" s="32" t="str">
        <f t="shared" si="109"/>
        <v>ﾂﾕﾀﾆ ﾕｳ</v>
      </c>
      <c r="P2308" s="175" t="str">
        <f t="shared" si="110"/>
        <v>TSUYUTANI Yu (04)</v>
      </c>
      <c r="Q2308" s="175" t="str">
        <f>IFERROR(IF($F2308="","",INDEX(リスト!$AL:$AL,MATCH($F2308,リスト!$AK:$AK,0))),"")</f>
        <v>27</v>
      </c>
      <c r="R2308" s="32" t="str">
        <f>IFERROR(IF($K2308="","",INDEX(リスト!$AO:$AO,MATCH($K2308,リスト!$AN:$AN,0))),"")</f>
        <v>JPN</v>
      </c>
      <c r="S2308" s="32" t="str">
        <f>IF($B2308="","",RIGHT($G2308*1000+100+COUNTIF($G$2:$G2308,$G2308),9))</f>
        <v>040402101</v>
      </c>
    </row>
    <row r="2309" spans="1:19" ht="18" customHeight="1" x14ac:dyDescent="0.55000000000000004">
      <c r="A2309" t="s">
        <v>1095</v>
      </c>
      <c r="B2309">
        <v>2320</v>
      </c>
      <c r="C2309" t="s">
        <v>9874</v>
      </c>
      <c r="D2309" t="s">
        <v>9875</v>
      </c>
      <c r="E2309">
        <v>1</v>
      </c>
      <c r="F2309" t="s">
        <v>8997</v>
      </c>
      <c r="G2309">
        <v>20040723</v>
      </c>
      <c r="H2309" t="s">
        <v>9876</v>
      </c>
      <c r="I2309" t="s">
        <v>9440</v>
      </c>
      <c r="J2309" t="s">
        <v>3181</v>
      </c>
      <c r="K2309" t="s">
        <v>9638</v>
      </c>
      <c r="M2309" s="32">
        <f>IFERROR(IF($B2309="","",INDEX(所属情報!$E:$E,MATCH($A2309,所属情報!$A:$A,0))),"")</f>
        <v>492355</v>
      </c>
      <c r="N2309" s="175" t="str">
        <f t="shared" si="108"/>
        <v>白石　直樹 (1)</v>
      </c>
      <c r="O2309" s="32" t="str">
        <f t="shared" si="109"/>
        <v>ｼﾗｲｼ ﾅｵｷ</v>
      </c>
      <c r="P2309" s="175" t="str">
        <f t="shared" si="110"/>
        <v>SHIRAISHI Naoki (04)</v>
      </c>
      <c r="Q2309" s="175" t="str">
        <f>IFERROR(IF($F2309="","",INDEX(リスト!$AL:$AL,MATCH($F2309,リスト!$AK:$AK,0))),"")</f>
        <v>27</v>
      </c>
      <c r="R2309" s="32" t="str">
        <f>IFERROR(IF($K2309="","",INDEX(リスト!$AO:$AO,MATCH($K2309,リスト!$AN:$AN,0))),"")</f>
        <v>JPN</v>
      </c>
      <c r="S2309" s="32" t="str">
        <f>IF($B2309="","",RIGHT($G2309*1000+100+COUNTIF($G$2:$G2309,$G2309),9))</f>
        <v>040723102</v>
      </c>
    </row>
    <row r="2310" spans="1:19" ht="18" customHeight="1" x14ac:dyDescent="0.55000000000000004">
      <c r="A2310" t="s">
        <v>1095</v>
      </c>
      <c r="B2310">
        <v>2321</v>
      </c>
      <c r="C2310" t="s">
        <v>9877</v>
      </c>
      <c r="D2310" t="s">
        <v>9878</v>
      </c>
      <c r="E2310">
        <v>1</v>
      </c>
      <c r="F2310" t="s">
        <v>9089</v>
      </c>
      <c r="G2310">
        <v>20041222</v>
      </c>
      <c r="H2310" t="s">
        <v>9879</v>
      </c>
      <c r="I2310" t="s">
        <v>2710</v>
      </c>
      <c r="J2310" t="s">
        <v>2071</v>
      </c>
      <c r="K2310" t="s">
        <v>9638</v>
      </c>
      <c r="M2310" s="32">
        <f>IFERROR(IF($B2310="","",INDEX(所属情報!$E:$E,MATCH($A2310,所属情報!$A:$A,0))),"")</f>
        <v>492355</v>
      </c>
      <c r="N2310" s="175" t="str">
        <f t="shared" si="108"/>
        <v>寺井　博冬 (1)</v>
      </c>
      <c r="O2310" s="32" t="str">
        <f t="shared" si="109"/>
        <v>ﾃﾗｲ ﾊｸﾄ</v>
      </c>
      <c r="P2310" s="175" t="str">
        <f t="shared" si="110"/>
        <v>TERAI Hakuto (04)</v>
      </c>
      <c r="Q2310" s="175" t="str">
        <f>IFERROR(IF($F2310="","",INDEX(リスト!$AL:$AL,MATCH($F2310,リスト!$AK:$AK,0))),"")</f>
        <v>25</v>
      </c>
      <c r="R2310" s="32" t="str">
        <f>IFERROR(IF($K2310="","",INDEX(リスト!$AO:$AO,MATCH($K2310,リスト!$AN:$AN,0))),"")</f>
        <v>JPN</v>
      </c>
      <c r="S2310" s="32" t="str">
        <f>IF($B2310="","",RIGHT($G2310*1000+100+COUNTIF($G$2:$G2310,$G2310),9))</f>
        <v>041222101</v>
      </c>
    </row>
    <row r="2311" spans="1:19" ht="18" customHeight="1" x14ac:dyDescent="0.55000000000000004">
      <c r="A2311" t="s">
        <v>1095</v>
      </c>
      <c r="B2311">
        <v>2322</v>
      </c>
      <c r="C2311" t="s">
        <v>9880</v>
      </c>
      <c r="D2311" t="s">
        <v>9881</v>
      </c>
      <c r="E2311">
        <v>1</v>
      </c>
      <c r="F2311" t="s">
        <v>8997</v>
      </c>
      <c r="G2311">
        <v>20050204</v>
      </c>
      <c r="H2311" t="s">
        <v>9882</v>
      </c>
      <c r="I2311" t="s">
        <v>9883</v>
      </c>
      <c r="J2311" t="s">
        <v>1756</v>
      </c>
      <c r="K2311" t="s">
        <v>9638</v>
      </c>
      <c r="M2311" s="32">
        <f>IFERROR(IF($B2311="","",INDEX(所属情報!$E:$E,MATCH($A2311,所属情報!$A:$A,0))),"")</f>
        <v>492355</v>
      </c>
      <c r="N2311" s="175" t="str">
        <f t="shared" si="108"/>
        <v>宇陀　智也 (1)</v>
      </c>
      <c r="O2311" s="32" t="str">
        <f t="shared" si="109"/>
        <v>ｳﾀﾞ ﾄﾓﾔ</v>
      </c>
      <c r="P2311" s="175" t="str">
        <f t="shared" si="110"/>
        <v>UDA Tomoya (05)</v>
      </c>
      <c r="Q2311" s="175" t="str">
        <f>IFERROR(IF($F2311="","",INDEX(リスト!$AL:$AL,MATCH($F2311,リスト!$AK:$AK,0))),"")</f>
        <v>27</v>
      </c>
      <c r="R2311" s="32" t="str">
        <f>IFERROR(IF($K2311="","",INDEX(リスト!$AO:$AO,MATCH($K2311,リスト!$AN:$AN,0))),"")</f>
        <v>JPN</v>
      </c>
      <c r="S2311" s="32" t="str">
        <f>IF($B2311="","",RIGHT($G2311*1000+100+COUNTIF($G$2:$G2311,$G2311),9))</f>
        <v>050204101</v>
      </c>
    </row>
    <row r="2312" spans="1:19" ht="18" customHeight="1" x14ac:dyDescent="0.55000000000000004">
      <c r="A2312" t="s">
        <v>999</v>
      </c>
      <c r="B2312">
        <v>2323</v>
      </c>
      <c r="C2312" t="s">
        <v>9884</v>
      </c>
      <c r="D2312" t="s">
        <v>9885</v>
      </c>
      <c r="E2312">
        <v>1</v>
      </c>
      <c r="F2312" t="s">
        <v>8997</v>
      </c>
      <c r="G2312">
        <v>20050318</v>
      </c>
      <c r="H2312" t="s">
        <v>9886</v>
      </c>
      <c r="I2312" t="s">
        <v>9887</v>
      </c>
      <c r="J2312" t="s">
        <v>9888</v>
      </c>
      <c r="K2312" t="s">
        <v>9638</v>
      </c>
      <c r="M2312" s="32">
        <f>IFERROR(IF($B2312="","",INDEX(所属情報!$E:$E,MATCH($A2312,所属情報!$A:$A,0))),"")</f>
        <v>492209</v>
      </c>
      <c r="N2312" s="175" t="str">
        <f t="shared" si="108"/>
        <v>千葉　敬純 (1)</v>
      </c>
      <c r="O2312" s="32" t="str">
        <f t="shared" si="109"/>
        <v>ﾁﾊﾞ ﾀｶｽﾐ</v>
      </c>
      <c r="P2312" s="175" t="str">
        <f t="shared" si="110"/>
        <v>CHIBA Takasumi (05)</v>
      </c>
      <c r="Q2312" s="175" t="str">
        <f>IFERROR(IF($F2312="","",INDEX(リスト!$AL:$AL,MATCH($F2312,リスト!$AK:$AK,0))),"")</f>
        <v>27</v>
      </c>
      <c r="R2312" s="32" t="str">
        <f>IFERROR(IF($K2312="","",INDEX(リスト!$AO:$AO,MATCH($K2312,リスト!$AN:$AN,0))),"")</f>
        <v>JPN</v>
      </c>
      <c r="S2312" s="32" t="str">
        <f>IF($B2312="","",RIGHT($G2312*1000+100+COUNTIF($G$2:$G2312,$G2312),9))</f>
        <v>050318101</v>
      </c>
    </row>
    <row r="2313" spans="1:19" ht="18" customHeight="1" x14ac:dyDescent="0.55000000000000004">
      <c r="A2313" t="s">
        <v>999</v>
      </c>
      <c r="B2313">
        <v>2324</v>
      </c>
      <c r="C2313" t="s">
        <v>9889</v>
      </c>
      <c r="D2313" t="s">
        <v>9890</v>
      </c>
      <c r="E2313">
        <v>1</v>
      </c>
      <c r="F2313" t="s">
        <v>8997</v>
      </c>
      <c r="G2313">
        <v>20040511</v>
      </c>
      <c r="H2313" t="s">
        <v>9891</v>
      </c>
      <c r="I2313" t="s">
        <v>4366</v>
      </c>
      <c r="J2313" t="s">
        <v>3227</v>
      </c>
      <c r="K2313" t="s">
        <v>9638</v>
      </c>
      <c r="M2313" s="32">
        <f>IFERROR(IF($B2313="","",INDEX(所属情報!$E:$E,MATCH($A2313,所属情報!$A:$A,0))),"")</f>
        <v>492209</v>
      </c>
      <c r="N2313" s="175" t="str">
        <f t="shared" si="108"/>
        <v>杉本　麗也 (1)</v>
      </c>
      <c r="O2313" s="32" t="str">
        <f t="shared" si="109"/>
        <v>ｽｷﾞﾓﾄ ﾚｲﾔ</v>
      </c>
      <c r="P2313" s="175" t="str">
        <f t="shared" si="110"/>
        <v>SUGIMOTO Reiya (04)</v>
      </c>
      <c r="Q2313" s="175" t="str">
        <f>IFERROR(IF($F2313="","",INDEX(リスト!$AL:$AL,MATCH($F2313,リスト!$AK:$AK,0))),"")</f>
        <v>27</v>
      </c>
      <c r="R2313" s="32" t="str">
        <f>IFERROR(IF($K2313="","",INDEX(リスト!$AO:$AO,MATCH($K2313,リスト!$AN:$AN,0))),"")</f>
        <v>JPN</v>
      </c>
      <c r="S2313" s="32" t="str">
        <f>IF($B2313="","",RIGHT($G2313*1000+100+COUNTIF($G$2:$G2313,$G2313),9))</f>
        <v>040511102</v>
      </c>
    </row>
    <row r="2314" spans="1:19" ht="18" customHeight="1" x14ac:dyDescent="0.55000000000000004">
      <c r="A2314" t="s">
        <v>875</v>
      </c>
      <c r="B2314">
        <v>2325</v>
      </c>
      <c r="C2314" t="s">
        <v>9892</v>
      </c>
      <c r="D2314" t="s">
        <v>9893</v>
      </c>
      <c r="E2314">
        <v>1</v>
      </c>
      <c r="F2314" t="s">
        <v>237</v>
      </c>
      <c r="G2314">
        <v>20031011</v>
      </c>
      <c r="H2314" t="s">
        <v>9894</v>
      </c>
      <c r="I2314" t="s">
        <v>2524</v>
      </c>
      <c r="J2314" t="s">
        <v>1322</v>
      </c>
      <c r="K2314" t="s">
        <v>9638</v>
      </c>
      <c r="M2314" s="32">
        <f>IFERROR(IF($B2314="","",INDEX(所属情報!$E:$E,MATCH($A2314,所属情報!$A:$A,0))),"")</f>
        <v>490051</v>
      </c>
      <c r="N2314" s="175" t="str">
        <f t="shared" si="108"/>
        <v>木村　幸太郎 (1)</v>
      </c>
      <c r="O2314" s="32" t="str">
        <f t="shared" si="109"/>
        <v>ｷﾑﾗ ｺｳﾀﾛｳ</v>
      </c>
      <c r="P2314" s="175" t="str">
        <f t="shared" si="110"/>
        <v>KIMURA Kotaro (03)</v>
      </c>
      <c r="Q2314" s="175" t="str">
        <f>IFERROR(IF($F2314="","",INDEX(リスト!$AL:$AL,MATCH($F2314,リスト!$AK:$AK,0))),"")</f>
        <v>43</v>
      </c>
      <c r="R2314" s="32" t="str">
        <f>IFERROR(IF($K2314="","",INDEX(リスト!$AO:$AO,MATCH($K2314,リスト!$AN:$AN,0))),"")</f>
        <v>JPN</v>
      </c>
      <c r="S2314" s="32" t="str">
        <f>IF($B2314="","",RIGHT($G2314*1000+100+COUNTIF($G$2:$G2314,$G2314),9))</f>
        <v>031011102</v>
      </c>
    </row>
    <row r="2315" spans="1:19" ht="18" customHeight="1" x14ac:dyDescent="0.55000000000000004">
      <c r="A2315" t="s">
        <v>875</v>
      </c>
      <c r="B2315">
        <v>2326</v>
      </c>
      <c r="C2315" t="s">
        <v>9895</v>
      </c>
      <c r="D2315" t="s">
        <v>9896</v>
      </c>
      <c r="E2315">
        <v>1</v>
      </c>
      <c r="F2315" t="s">
        <v>9093</v>
      </c>
      <c r="G2315">
        <v>20030709</v>
      </c>
      <c r="H2315" t="s">
        <v>9897</v>
      </c>
      <c r="I2315" t="s">
        <v>7957</v>
      </c>
      <c r="J2315" t="s">
        <v>1701</v>
      </c>
      <c r="K2315" t="s">
        <v>9638</v>
      </c>
      <c r="M2315" s="32">
        <f>IFERROR(IF($B2315="","",INDEX(所属情報!$E:$E,MATCH($A2315,所属情報!$A:$A,0))),"")</f>
        <v>490051</v>
      </c>
      <c r="N2315" s="175" t="str">
        <f t="shared" si="108"/>
        <v>緒方　智行 (1)</v>
      </c>
      <c r="O2315" s="32" t="str">
        <f t="shared" si="109"/>
        <v>ｵｶﾞﾀ ﾄﾓﾕｷ</v>
      </c>
      <c r="P2315" s="175" t="str">
        <f t="shared" si="110"/>
        <v>OGATA Tomoyuki (03)</v>
      </c>
      <c r="Q2315" s="175" t="str">
        <f>IFERROR(IF($F2315="","",INDEX(リスト!$AL:$AL,MATCH($F2315,リスト!$AK:$AK,0))),"")</f>
        <v>25</v>
      </c>
      <c r="R2315" s="32" t="str">
        <f>IFERROR(IF($K2315="","",INDEX(リスト!$AO:$AO,MATCH($K2315,リスト!$AN:$AN,0))),"")</f>
        <v>JPN</v>
      </c>
      <c r="S2315" s="32" t="str">
        <f>IF($B2315="","",RIGHT($G2315*1000+100+COUNTIF($G$2:$G2315,$G2315),9))</f>
        <v>030709104</v>
      </c>
    </row>
    <row r="2316" spans="1:19" ht="18" customHeight="1" x14ac:dyDescent="0.55000000000000004">
      <c r="A2316" t="s">
        <v>875</v>
      </c>
      <c r="B2316">
        <v>2327</v>
      </c>
      <c r="C2316" t="s">
        <v>9898</v>
      </c>
      <c r="D2316" t="s">
        <v>9899</v>
      </c>
      <c r="E2316">
        <v>1</v>
      </c>
      <c r="F2316" t="s">
        <v>9027</v>
      </c>
      <c r="G2316">
        <v>20030612</v>
      </c>
      <c r="H2316" t="s">
        <v>9900</v>
      </c>
      <c r="I2316" t="s">
        <v>5179</v>
      </c>
      <c r="J2316" t="s">
        <v>1340</v>
      </c>
      <c r="K2316" t="s">
        <v>9638</v>
      </c>
      <c r="M2316" s="32">
        <f>IFERROR(IF($B2316="","",INDEX(所属情報!$E:$E,MATCH($A2316,所属情報!$A:$A,0))),"")</f>
        <v>490051</v>
      </c>
      <c r="N2316" s="175" t="str">
        <f t="shared" si="108"/>
        <v>辻本　健太郎 (1)</v>
      </c>
      <c r="O2316" s="32" t="str">
        <f t="shared" si="109"/>
        <v>ﾂｼﾞﾓﾄ ｹﾝﾀﾛｳ</v>
      </c>
      <c r="P2316" s="175" t="str">
        <f t="shared" si="110"/>
        <v>TSUJIMOTO Kentaro (03)</v>
      </c>
      <c r="Q2316" s="175" t="str">
        <f>IFERROR(IF($F2316="","",INDEX(リスト!$AL:$AL,MATCH($F2316,リスト!$AK:$AK,0))),"")</f>
        <v>24</v>
      </c>
      <c r="R2316" s="32" t="str">
        <f>IFERROR(IF($K2316="","",INDEX(リスト!$AO:$AO,MATCH($K2316,リスト!$AN:$AN,0))),"")</f>
        <v>JPN</v>
      </c>
      <c r="S2316" s="32" t="str">
        <f>IF($B2316="","",RIGHT($G2316*1000+100+COUNTIF($G$2:$G2316,$G2316),9))</f>
        <v>030612101</v>
      </c>
    </row>
    <row r="2317" spans="1:19" ht="18" customHeight="1" x14ac:dyDescent="0.55000000000000004">
      <c r="A2317" t="s">
        <v>875</v>
      </c>
      <c r="B2317">
        <v>2328</v>
      </c>
      <c r="C2317" t="s">
        <v>9901</v>
      </c>
      <c r="D2317" t="s">
        <v>9902</v>
      </c>
      <c r="E2317">
        <v>3</v>
      </c>
      <c r="F2317" t="s">
        <v>8997</v>
      </c>
      <c r="G2317">
        <v>20021021</v>
      </c>
      <c r="H2317" t="s">
        <v>9903</v>
      </c>
      <c r="I2317" t="s">
        <v>2873</v>
      </c>
      <c r="J2317" t="s">
        <v>9904</v>
      </c>
      <c r="K2317" t="s">
        <v>9638</v>
      </c>
      <c r="M2317" s="32">
        <f>IFERROR(IF($B2317="","",INDEX(所属情報!$E:$E,MATCH($A2317,所属情報!$A:$A,0))),"")</f>
        <v>490051</v>
      </c>
      <c r="N2317" s="175" t="str">
        <f t="shared" si="108"/>
        <v>坂口　誠治 (3)</v>
      </c>
      <c r="O2317" s="32" t="str">
        <f t="shared" si="109"/>
        <v>ｻｶｸﾞﾁ ｾｲｼﾞ</v>
      </c>
      <c r="P2317" s="175" t="str">
        <f t="shared" si="110"/>
        <v>SAKAGUCHI Seiji (02)</v>
      </c>
      <c r="Q2317" s="175" t="str">
        <f>IFERROR(IF($F2317="","",INDEX(リスト!$AL:$AL,MATCH($F2317,リスト!$AK:$AK,0))),"")</f>
        <v>27</v>
      </c>
      <c r="R2317" s="32" t="str">
        <f>IFERROR(IF($K2317="","",INDEX(リスト!$AO:$AO,MATCH($K2317,リスト!$AN:$AN,0))),"")</f>
        <v>JPN</v>
      </c>
      <c r="S2317" s="32" t="str">
        <f>IF($B2317="","",RIGHT($G2317*1000+100+COUNTIF($G$2:$G2317,$G2317),9))</f>
        <v>021021103</v>
      </c>
    </row>
    <row r="2318" spans="1:19" ht="18" customHeight="1" x14ac:dyDescent="0.55000000000000004">
      <c r="A2318" t="s">
        <v>875</v>
      </c>
      <c r="B2318">
        <v>2329</v>
      </c>
      <c r="C2318" t="s">
        <v>9905</v>
      </c>
      <c r="D2318" t="s">
        <v>9906</v>
      </c>
      <c r="E2318">
        <v>1</v>
      </c>
      <c r="F2318" t="s">
        <v>8997</v>
      </c>
      <c r="G2318">
        <v>20040601</v>
      </c>
      <c r="H2318" t="s">
        <v>9907</v>
      </c>
      <c r="I2318" t="s">
        <v>2155</v>
      </c>
      <c r="J2318" t="s">
        <v>3894</v>
      </c>
      <c r="K2318" t="s">
        <v>9638</v>
      </c>
      <c r="M2318" s="32">
        <f>IFERROR(IF($B2318="","",INDEX(所属情報!$E:$E,MATCH($A2318,所属情報!$A:$A,0))),"")</f>
        <v>490051</v>
      </c>
      <c r="N2318" s="175" t="str">
        <f t="shared" si="108"/>
        <v>増田　伊吹 (1)</v>
      </c>
      <c r="O2318" s="32" t="str">
        <f t="shared" si="109"/>
        <v>ﾏｽﾀﾞ ｲﾌﾞｷ</v>
      </c>
      <c r="P2318" s="175" t="str">
        <f t="shared" si="110"/>
        <v>MASUDA Ibuki (04)</v>
      </c>
      <c r="Q2318" s="175" t="str">
        <f>IFERROR(IF($F2318="","",INDEX(リスト!$AL:$AL,MATCH($F2318,リスト!$AK:$AK,0))),"")</f>
        <v>27</v>
      </c>
      <c r="R2318" s="32" t="str">
        <f>IFERROR(IF($K2318="","",INDEX(リスト!$AO:$AO,MATCH($K2318,リスト!$AN:$AN,0))),"")</f>
        <v>JPN</v>
      </c>
      <c r="S2318" s="32" t="str">
        <f>IF($B2318="","",RIGHT($G2318*1000+100+COUNTIF($G$2:$G2318,$G2318),9))</f>
        <v>040601102</v>
      </c>
    </row>
    <row r="2319" spans="1:19" ht="18" customHeight="1" x14ac:dyDescent="0.55000000000000004">
      <c r="A2319" t="s">
        <v>875</v>
      </c>
      <c r="B2319">
        <v>2330</v>
      </c>
      <c r="C2319" t="s">
        <v>9908</v>
      </c>
      <c r="D2319" t="s">
        <v>9909</v>
      </c>
      <c r="E2319">
        <v>1</v>
      </c>
      <c r="F2319" t="s">
        <v>8975</v>
      </c>
      <c r="G2319">
        <v>20041120</v>
      </c>
      <c r="H2319" t="s">
        <v>9910</v>
      </c>
      <c r="I2319" t="s">
        <v>3426</v>
      </c>
      <c r="J2319" t="s">
        <v>7141</v>
      </c>
      <c r="K2319" t="s">
        <v>9638</v>
      </c>
      <c r="M2319" s="32">
        <f>IFERROR(IF($B2319="","",INDEX(所属情報!$E:$E,MATCH($A2319,所属情報!$A:$A,0))),"")</f>
        <v>490051</v>
      </c>
      <c r="N2319" s="175" t="str">
        <f t="shared" si="108"/>
        <v>浜口　峻一 (1)</v>
      </c>
      <c r="O2319" s="32" t="str">
        <f t="shared" si="109"/>
        <v>ﾊﾏｸﾞﾁ ｼｭﾝｲﾁ</v>
      </c>
      <c r="P2319" s="175" t="str">
        <f t="shared" si="110"/>
        <v>HAMAGUCHI Shunichi (04)</v>
      </c>
      <c r="Q2319" s="175" t="str">
        <f>IFERROR(IF($F2319="","",INDEX(リスト!$AL:$AL,MATCH($F2319,リスト!$AK:$AK,0))),"")</f>
        <v>28</v>
      </c>
      <c r="R2319" s="32" t="str">
        <f>IFERROR(IF($K2319="","",INDEX(リスト!$AO:$AO,MATCH($K2319,リスト!$AN:$AN,0))),"")</f>
        <v>JPN</v>
      </c>
      <c r="S2319" s="32" t="str">
        <f>IF($B2319="","",RIGHT($G2319*1000+100+COUNTIF($G$2:$G2319,$G2319),9))</f>
        <v>041120101</v>
      </c>
    </row>
    <row r="2320" spans="1:19" ht="18" customHeight="1" x14ac:dyDescent="0.55000000000000004">
      <c r="A2320" t="s">
        <v>875</v>
      </c>
      <c r="B2320">
        <v>2331</v>
      </c>
      <c r="C2320" t="s">
        <v>9911</v>
      </c>
      <c r="D2320" t="s">
        <v>9912</v>
      </c>
      <c r="E2320">
        <v>1</v>
      </c>
      <c r="F2320" t="s">
        <v>8997</v>
      </c>
      <c r="G2320">
        <v>20030909</v>
      </c>
      <c r="H2320" t="s">
        <v>9913</v>
      </c>
      <c r="I2320" t="s">
        <v>9914</v>
      </c>
      <c r="J2320" t="s">
        <v>3291</v>
      </c>
      <c r="K2320" t="s">
        <v>9638</v>
      </c>
      <c r="M2320" s="32">
        <f>IFERROR(IF($B2320="","",INDEX(所属情報!$E:$E,MATCH($A2320,所属情報!$A:$A,0))),"")</f>
        <v>490051</v>
      </c>
      <c r="N2320" s="175" t="str">
        <f t="shared" si="108"/>
        <v>杉林　直人 (1)</v>
      </c>
      <c r="O2320" s="32" t="str">
        <f t="shared" si="109"/>
        <v>ｽｷﾞﾊﾞﾔｼ ﾅｵﾄ</v>
      </c>
      <c r="P2320" s="175" t="str">
        <f t="shared" si="110"/>
        <v>SUGIBAYASHI Naoto (03)</v>
      </c>
      <c r="Q2320" s="175" t="str">
        <f>IFERROR(IF($F2320="","",INDEX(リスト!$AL:$AL,MATCH($F2320,リスト!$AK:$AK,0))),"")</f>
        <v>27</v>
      </c>
      <c r="R2320" s="32" t="str">
        <f>IFERROR(IF($K2320="","",INDEX(リスト!$AO:$AO,MATCH($K2320,リスト!$AN:$AN,0))),"")</f>
        <v>JPN</v>
      </c>
      <c r="S2320" s="32" t="str">
        <f>IF($B2320="","",RIGHT($G2320*1000+100+COUNTIF($G$2:$G2320,$G2320),9))</f>
        <v>030909102</v>
      </c>
    </row>
    <row r="2321" spans="1:19" ht="18" customHeight="1" x14ac:dyDescent="0.55000000000000004">
      <c r="A2321" t="s">
        <v>875</v>
      </c>
      <c r="B2321">
        <v>2332</v>
      </c>
      <c r="C2321" t="s">
        <v>9915</v>
      </c>
      <c r="D2321" t="s">
        <v>9916</v>
      </c>
      <c r="E2321" t="s">
        <v>1165</v>
      </c>
      <c r="F2321" t="s">
        <v>1220</v>
      </c>
      <c r="G2321">
        <v>19980629</v>
      </c>
      <c r="H2321" t="s">
        <v>9917</v>
      </c>
      <c r="I2321" t="s">
        <v>9918</v>
      </c>
      <c r="J2321" t="s">
        <v>3161</v>
      </c>
      <c r="K2321" t="s">
        <v>9638</v>
      </c>
      <c r="M2321" s="32">
        <f>IFERROR(IF($B2321="","",INDEX(所属情報!$E:$E,MATCH($A2321,所属情報!$A:$A,0))),"")</f>
        <v>490051</v>
      </c>
      <c r="N2321" s="175" t="str">
        <f t="shared" si="108"/>
        <v>中筋　千尋 (M2)</v>
      </c>
      <c r="O2321" s="32" t="str">
        <f t="shared" si="109"/>
        <v>ﾅｶｽｼﾞ ﾁﾋﾛ</v>
      </c>
      <c r="P2321" s="175" t="str">
        <f t="shared" si="110"/>
        <v>NAKASUJI Chihiro (98)</v>
      </c>
      <c r="Q2321" s="175" t="str">
        <f>IFERROR(IF($F2321="","",INDEX(リスト!$AL:$AL,MATCH($F2321,リスト!$AK:$AK,0))),"")</f>
        <v>49</v>
      </c>
      <c r="R2321" s="32" t="str">
        <f>IFERROR(IF($K2321="","",INDEX(リスト!$AO:$AO,MATCH($K2321,リスト!$AN:$AN,0))),"")</f>
        <v>JPN</v>
      </c>
      <c r="S2321" s="32" t="str">
        <f>IF($B2321="","",RIGHT($G2321*1000+100+COUNTIF($G$2:$G2321,$G2321),9))</f>
        <v>980629101</v>
      </c>
    </row>
    <row r="2322" spans="1:19" ht="18" customHeight="1" x14ac:dyDescent="0.55000000000000004">
      <c r="A2322" t="s">
        <v>875</v>
      </c>
      <c r="B2322">
        <v>2333</v>
      </c>
      <c r="C2322" t="s">
        <v>9919</v>
      </c>
      <c r="D2322" t="s">
        <v>9920</v>
      </c>
      <c r="E2322">
        <v>1</v>
      </c>
      <c r="F2322" t="s">
        <v>8997</v>
      </c>
      <c r="G2322">
        <v>20041128</v>
      </c>
      <c r="H2322" t="s">
        <v>9921</v>
      </c>
      <c r="I2322" t="s">
        <v>9922</v>
      </c>
      <c r="J2322" t="s">
        <v>1272</v>
      </c>
      <c r="K2322" t="s">
        <v>9638</v>
      </c>
      <c r="M2322" s="32">
        <f>IFERROR(IF($B2322="","",INDEX(所属情報!$E:$E,MATCH($A2322,所属情報!$A:$A,0))),"")</f>
        <v>490051</v>
      </c>
      <c r="N2322" s="175" t="str">
        <f t="shared" si="108"/>
        <v>岩嶋　一輝 (1)</v>
      </c>
      <c r="O2322" s="32" t="str">
        <f t="shared" si="109"/>
        <v>ｲﾜｼﾏ ｶｽﾞｷ</v>
      </c>
      <c r="P2322" s="175" t="str">
        <f t="shared" si="110"/>
        <v>IWASHIMA Kazuki (04)</v>
      </c>
      <c r="Q2322" s="175" t="str">
        <f>IFERROR(IF($F2322="","",INDEX(リスト!$AL:$AL,MATCH($F2322,リスト!$AK:$AK,0))),"")</f>
        <v>27</v>
      </c>
      <c r="R2322" s="32" t="str">
        <f>IFERROR(IF($K2322="","",INDEX(リスト!$AO:$AO,MATCH($K2322,リスト!$AN:$AN,0))),"")</f>
        <v>JPN</v>
      </c>
      <c r="S2322" s="32" t="str">
        <f>IF($B2322="","",RIGHT($G2322*1000+100+COUNTIF($G$2:$G2322,$G2322),9))</f>
        <v>041128101</v>
      </c>
    </row>
    <row r="2323" spans="1:19" ht="18" customHeight="1" x14ac:dyDescent="0.55000000000000004">
      <c r="A2323" t="s">
        <v>875</v>
      </c>
      <c r="B2323">
        <v>2334</v>
      </c>
      <c r="C2323" t="s">
        <v>9923</v>
      </c>
      <c r="D2323" t="s">
        <v>9924</v>
      </c>
      <c r="E2323">
        <v>1</v>
      </c>
      <c r="F2323" t="s">
        <v>8997</v>
      </c>
      <c r="G2323">
        <v>20050201</v>
      </c>
      <c r="H2323" t="s">
        <v>9925</v>
      </c>
      <c r="I2323" t="s">
        <v>9926</v>
      </c>
      <c r="J2323" t="s">
        <v>9927</v>
      </c>
      <c r="K2323" t="s">
        <v>9638</v>
      </c>
      <c r="M2323" s="32">
        <f>IFERROR(IF($B2323="","",INDEX(所属情報!$E:$E,MATCH($A2323,所属情報!$A:$A,0))),"")</f>
        <v>490051</v>
      </c>
      <c r="N2323" s="175" t="str">
        <f t="shared" si="108"/>
        <v>比護　智與 (1)</v>
      </c>
      <c r="O2323" s="32" t="str">
        <f t="shared" si="109"/>
        <v>ﾋｺﾞ ﾄﾓﾖ</v>
      </c>
      <c r="P2323" s="175" t="str">
        <f t="shared" si="110"/>
        <v>HIGO Tomoyo (05)</v>
      </c>
      <c r="Q2323" s="175" t="str">
        <f>IFERROR(IF($F2323="","",INDEX(リスト!$AL:$AL,MATCH($F2323,リスト!$AK:$AK,0))),"")</f>
        <v>27</v>
      </c>
      <c r="R2323" s="32" t="str">
        <f>IFERROR(IF($K2323="","",INDEX(リスト!$AO:$AO,MATCH($K2323,リスト!$AN:$AN,0))),"")</f>
        <v>JPN</v>
      </c>
      <c r="S2323" s="32" t="str">
        <f>IF($B2323="","",RIGHT($G2323*1000+100+COUNTIF($G$2:$G2323,$G2323),9))</f>
        <v>050201102</v>
      </c>
    </row>
    <row r="2324" spans="1:19" ht="18" customHeight="1" x14ac:dyDescent="0.55000000000000004">
      <c r="A2324" t="s">
        <v>875</v>
      </c>
      <c r="B2324">
        <v>2335</v>
      </c>
      <c r="C2324" t="s">
        <v>9928</v>
      </c>
      <c r="D2324" t="s">
        <v>9929</v>
      </c>
      <c r="E2324">
        <v>1</v>
      </c>
      <c r="F2324" t="s">
        <v>8975</v>
      </c>
      <c r="G2324">
        <v>20041013</v>
      </c>
      <c r="H2324" t="s">
        <v>9930</v>
      </c>
      <c r="I2324" t="s">
        <v>3068</v>
      </c>
      <c r="J2324" t="s">
        <v>1853</v>
      </c>
      <c r="K2324" t="s">
        <v>9638</v>
      </c>
      <c r="M2324" s="32">
        <f>IFERROR(IF($B2324="","",INDEX(所属情報!$E:$E,MATCH($A2324,所属情報!$A:$A,0))),"")</f>
        <v>490051</v>
      </c>
      <c r="N2324" s="175" t="str">
        <f t="shared" si="108"/>
        <v>髙木　洸希 (1)</v>
      </c>
      <c r="O2324" s="32" t="str">
        <f t="shared" si="109"/>
        <v>ﾀｶｷﾞ ｺｳｷ</v>
      </c>
      <c r="P2324" s="175" t="str">
        <f t="shared" si="110"/>
        <v>TAKAGI Koki (04)</v>
      </c>
      <c r="Q2324" s="175" t="str">
        <f>IFERROR(IF($F2324="","",INDEX(リスト!$AL:$AL,MATCH($F2324,リスト!$AK:$AK,0))),"")</f>
        <v>28</v>
      </c>
      <c r="R2324" s="32" t="str">
        <f>IFERROR(IF($K2324="","",INDEX(リスト!$AO:$AO,MATCH($K2324,リスト!$AN:$AN,0))),"")</f>
        <v>JPN</v>
      </c>
      <c r="S2324" s="32" t="str">
        <f>IF($B2324="","",RIGHT($G2324*1000+100+COUNTIF($G$2:$G2324,$G2324),9))</f>
        <v>041013101</v>
      </c>
    </row>
    <row r="2325" spans="1:19" ht="18" customHeight="1" x14ac:dyDescent="0.55000000000000004">
      <c r="A2325" t="s">
        <v>875</v>
      </c>
      <c r="B2325">
        <v>2336</v>
      </c>
      <c r="C2325" t="s">
        <v>9931</v>
      </c>
      <c r="D2325" t="s">
        <v>9932</v>
      </c>
      <c r="E2325">
        <v>1</v>
      </c>
      <c r="F2325" t="s">
        <v>7314</v>
      </c>
      <c r="G2325">
        <v>20041020</v>
      </c>
      <c r="H2325" t="s">
        <v>9933</v>
      </c>
      <c r="I2325" t="s">
        <v>2467</v>
      </c>
      <c r="J2325" t="s">
        <v>9934</v>
      </c>
      <c r="K2325" t="s">
        <v>9638</v>
      </c>
      <c r="M2325" s="32">
        <f>IFERROR(IF($B2325="","",INDEX(所属情報!$E:$E,MATCH($A2325,所属情報!$A:$A,0))),"")</f>
        <v>490051</v>
      </c>
      <c r="N2325" s="175" t="str">
        <f t="shared" si="108"/>
        <v>吉村　成央 (1)</v>
      </c>
      <c r="O2325" s="32" t="str">
        <f t="shared" si="109"/>
        <v>ﾖｼﾑﾗ ｾｲｵｳ</v>
      </c>
      <c r="P2325" s="175" t="str">
        <f t="shared" si="110"/>
        <v>YOSHIMURA Seio (04)</v>
      </c>
      <c r="Q2325" s="175" t="str">
        <f>IFERROR(IF($F2325="","",INDEX(リスト!$AL:$AL,MATCH($F2325,リスト!$AK:$AK,0))),"")</f>
        <v>34</v>
      </c>
      <c r="R2325" s="32" t="str">
        <f>IFERROR(IF($K2325="","",INDEX(リスト!$AO:$AO,MATCH($K2325,リスト!$AN:$AN,0))),"")</f>
        <v>JPN</v>
      </c>
      <c r="S2325" s="32" t="str">
        <f>IF($B2325="","",RIGHT($G2325*1000+100+COUNTIF($G$2:$G2325,$G2325),9))</f>
        <v>041020101</v>
      </c>
    </row>
    <row r="2326" spans="1:19" ht="18" customHeight="1" x14ac:dyDescent="0.55000000000000004">
      <c r="A2326" t="s">
        <v>875</v>
      </c>
      <c r="B2326">
        <v>2337</v>
      </c>
      <c r="C2326" t="s">
        <v>9935</v>
      </c>
      <c r="D2326" t="s">
        <v>9936</v>
      </c>
      <c r="E2326">
        <v>1</v>
      </c>
      <c r="F2326" t="s">
        <v>169</v>
      </c>
      <c r="G2326">
        <v>20040530</v>
      </c>
      <c r="H2326" t="s">
        <v>9937</v>
      </c>
      <c r="I2326" t="s">
        <v>9938</v>
      </c>
      <c r="J2326" t="s">
        <v>1424</v>
      </c>
      <c r="K2326" t="s">
        <v>9638</v>
      </c>
      <c r="M2326" s="32">
        <f>IFERROR(IF($B2326="","",INDEX(所属情報!$E:$E,MATCH($A2326,所属情報!$A:$A,0))),"")</f>
        <v>490051</v>
      </c>
      <c r="N2326" s="175" t="str">
        <f t="shared" si="108"/>
        <v>隅垣　宏太 (1)</v>
      </c>
      <c r="O2326" s="32" t="str">
        <f t="shared" si="109"/>
        <v>ｽﾐｶﾞｷ ｺｳﾀ</v>
      </c>
      <c r="P2326" s="175" t="str">
        <f t="shared" si="110"/>
        <v>SUMIGAKI Kota (04)</v>
      </c>
      <c r="Q2326" s="175" t="str">
        <f>IFERROR(IF($F2326="","",INDEX(リスト!$AL:$AL,MATCH($F2326,リスト!$AK:$AK,0))),"")</f>
        <v>26</v>
      </c>
      <c r="R2326" s="32" t="str">
        <f>IFERROR(IF($K2326="","",INDEX(リスト!$AO:$AO,MATCH($K2326,リスト!$AN:$AN,0))),"")</f>
        <v>JPN</v>
      </c>
      <c r="S2326" s="32" t="str">
        <f>IF($B2326="","",RIGHT($G2326*1000+100+COUNTIF($G$2:$G2326,$G2326),9))</f>
        <v>040530102</v>
      </c>
    </row>
    <row r="2327" spans="1:19" ht="18" customHeight="1" x14ac:dyDescent="0.55000000000000004">
      <c r="A2327" t="s">
        <v>875</v>
      </c>
      <c r="B2327">
        <v>2338</v>
      </c>
      <c r="C2327" t="s">
        <v>9939</v>
      </c>
      <c r="D2327" t="s">
        <v>9940</v>
      </c>
      <c r="E2327">
        <v>1</v>
      </c>
      <c r="F2327" t="s">
        <v>9529</v>
      </c>
      <c r="G2327">
        <v>20040510</v>
      </c>
      <c r="H2327" t="s">
        <v>9941</v>
      </c>
      <c r="I2327" t="s">
        <v>9942</v>
      </c>
      <c r="J2327" t="s">
        <v>3098</v>
      </c>
      <c r="K2327" t="s">
        <v>9638</v>
      </c>
      <c r="M2327" s="32">
        <f>IFERROR(IF($B2327="","",INDEX(所属情報!$E:$E,MATCH($A2327,所属情報!$A:$A,0))),"")</f>
        <v>490051</v>
      </c>
      <c r="N2327" s="175" t="str">
        <f t="shared" si="108"/>
        <v>倉内　翔平 (1)</v>
      </c>
      <c r="O2327" s="32" t="str">
        <f t="shared" si="109"/>
        <v>ｸﾗｳﾁ ｼｮｳﾍｲ</v>
      </c>
      <c r="P2327" s="175" t="str">
        <f t="shared" si="110"/>
        <v>KURAUCHI Shohei (04)</v>
      </c>
      <c r="Q2327" s="175" t="str">
        <f>IFERROR(IF($F2327="","",INDEX(リスト!$AL:$AL,MATCH($F2327,リスト!$AK:$AK,0))),"")</f>
        <v>23</v>
      </c>
      <c r="R2327" s="32" t="str">
        <f>IFERROR(IF($K2327="","",INDEX(リスト!$AO:$AO,MATCH($K2327,リスト!$AN:$AN,0))),"")</f>
        <v>JPN</v>
      </c>
      <c r="S2327" s="32" t="str">
        <f>IF($B2327="","",RIGHT($G2327*1000+100+COUNTIF($G$2:$G2327,$G2327),9))</f>
        <v>040510102</v>
      </c>
    </row>
    <row r="2328" spans="1:19" ht="18" customHeight="1" x14ac:dyDescent="0.55000000000000004">
      <c r="A2328" t="s">
        <v>875</v>
      </c>
      <c r="B2328">
        <v>2339</v>
      </c>
      <c r="C2328" t="s">
        <v>9943</v>
      </c>
      <c r="D2328" t="s">
        <v>9944</v>
      </c>
      <c r="E2328">
        <v>1</v>
      </c>
      <c r="F2328" t="s">
        <v>8997</v>
      </c>
      <c r="G2328">
        <v>20040901</v>
      </c>
      <c r="H2328" t="s">
        <v>9945</v>
      </c>
      <c r="I2328" t="s">
        <v>2038</v>
      </c>
      <c r="J2328" t="s">
        <v>9946</v>
      </c>
      <c r="K2328" t="s">
        <v>9638</v>
      </c>
      <c r="M2328" s="32">
        <f>IFERROR(IF($B2328="","",INDEX(所属情報!$E:$E,MATCH($A2328,所属情報!$A:$A,0))),"")</f>
        <v>490051</v>
      </c>
      <c r="N2328" s="175" t="str">
        <f t="shared" si="108"/>
        <v>安達　琉魁 (1)</v>
      </c>
      <c r="O2328" s="32" t="str">
        <f t="shared" si="109"/>
        <v>ｱﾀﾞﾁ ﾘｭｳｶﾞ</v>
      </c>
      <c r="P2328" s="175" t="str">
        <f t="shared" si="110"/>
        <v>ADACHI Ryuga (04)</v>
      </c>
      <c r="Q2328" s="175" t="str">
        <f>IFERROR(IF($F2328="","",INDEX(リスト!$AL:$AL,MATCH($F2328,リスト!$AK:$AK,0))),"")</f>
        <v>27</v>
      </c>
      <c r="R2328" s="32" t="str">
        <f>IFERROR(IF($K2328="","",INDEX(リスト!$AO:$AO,MATCH($K2328,リスト!$AN:$AN,0))),"")</f>
        <v>JPN</v>
      </c>
      <c r="S2328" s="32" t="str">
        <f>IF($B2328="","",RIGHT($G2328*1000+100+COUNTIF($G$2:$G2328,$G2328),9))</f>
        <v>040901104</v>
      </c>
    </row>
    <row r="2329" spans="1:19" ht="18" customHeight="1" x14ac:dyDescent="0.55000000000000004">
      <c r="A2329" t="s">
        <v>875</v>
      </c>
      <c r="B2329">
        <v>2340</v>
      </c>
      <c r="C2329" t="s">
        <v>9947</v>
      </c>
      <c r="D2329" t="s">
        <v>9948</v>
      </c>
      <c r="E2329">
        <v>1</v>
      </c>
      <c r="F2329" t="s">
        <v>9089</v>
      </c>
      <c r="G2329">
        <v>20041116</v>
      </c>
      <c r="H2329" t="s">
        <v>9949</v>
      </c>
      <c r="I2329" t="s">
        <v>1543</v>
      </c>
      <c r="J2329" t="s">
        <v>1951</v>
      </c>
      <c r="K2329" t="s">
        <v>9638</v>
      </c>
      <c r="M2329" s="32">
        <f>IFERROR(IF($B2329="","",INDEX(所属情報!$E:$E,MATCH($A2329,所属情報!$A:$A,0))),"")</f>
        <v>490051</v>
      </c>
      <c r="N2329" s="175" t="str">
        <f t="shared" si="108"/>
        <v>山本　瑛大 (1)</v>
      </c>
      <c r="O2329" s="32" t="str">
        <f t="shared" si="109"/>
        <v>ﾔﾏﾓﾄ ｱｷﾋﾛ</v>
      </c>
      <c r="P2329" s="175" t="str">
        <f t="shared" si="110"/>
        <v>YAMAMOTO Akihiro (04)</v>
      </c>
      <c r="Q2329" s="175" t="str">
        <f>IFERROR(IF($F2329="","",INDEX(リスト!$AL:$AL,MATCH($F2329,リスト!$AK:$AK,0))),"")</f>
        <v>25</v>
      </c>
      <c r="R2329" s="32" t="str">
        <f>IFERROR(IF($K2329="","",INDEX(リスト!$AO:$AO,MATCH($K2329,リスト!$AN:$AN,0))),"")</f>
        <v>JPN</v>
      </c>
      <c r="S2329" s="32" t="str">
        <f>IF($B2329="","",RIGHT($G2329*1000+100+COUNTIF($G$2:$G2329,$G2329),9))</f>
        <v>041116103</v>
      </c>
    </row>
    <row r="2330" spans="1:19" ht="18" customHeight="1" x14ac:dyDescent="0.55000000000000004">
      <c r="A2330" t="s">
        <v>875</v>
      </c>
      <c r="B2330">
        <v>2341</v>
      </c>
      <c r="C2330" t="s">
        <v>9950</v>
      </c>
      <c r="D2330" t="s">
        <v>9951</v>
      </c>
      <c r="E2330">
        <v>1</v>
      </c>
      <c r="F2330" t="s">
        <v>9089</v>
      </c>
      <c r="G2330">
        <v>20041023</v>
      </c>
      <c r="H2330" t="s">
        <v>9952</v>
      </c>
      <c r="I2330" t="s">
        <v>1673</v>
      </c>
      <c r="J2330" t="s">
        <v>1355</v>
      </c>
      <c r="K2330" t="s">
        <v>9638</v>
      </c>
      <c r="M2330" s="32">
        <f>IFERROR(IF($B2330="","",INDEX(所属情報!$E:$E,MATCH($A2330,所属情報!$A:$A,0))),"")</f>
        <v>490051</v>
      </c>
      <c r="N2330" s="175" t="str">
        <f t="shared" si="108"/>
        <v>奥村　颯太 (1)</v>
      </c>
      <c r="O2330" s="32" t="str">
        <f t="shared" si="109"/>
        <v>ｵｸﾑﾗ ｿｳﾀ</v>
      </c>
      <c r="P2330" s="175" t="str">
        <f t="shared" si="110"/>
        <v>OKUMURA Sota (04)</v>
      </c>
      <c r="Q2330" s="175" t="str">
        <f>IFERROR(IF($F2330="","",INDEX(リスト!$AL:$AL,MATCH($F2330,リスト!$AK:$AK,0))),"")</f>
        <v>25</v>
      </c>
      <c r="R2330" s="32" t="str">
        <f>IFERROR(IF($K2330="","",INDEX(リスト!$AO:$AO,MATCH($K2330,リスト!$AN:$AN,0))),"")</f>
        <v>JPN</v>
      </c>
      <c r="S2330" s="32" t="str">
        <f>IF($B2330="","",RIGHT($G2330*1000+100+COUNTIF($G$2:$G2330,$G2330),9))</f>
        <v>041023103</v>
      </c>
    </row>
    <row r="2331" spans="1:19" ht="18" customHeight="1" x14ac:dyDescent="0.55000000000000004">
      <c r="A2331" t="s">
        <v>1015</v>
      </c>
      <c r="B2331">
        <v>2342</v>
      </c>
      <c r="C2331" t="s">
        <v>9953</v>
      </c>
      <c r="D2331" t="s">
        <v>9954</v>
      </c>
      <c r="E2331">
        <v>1</v>
      </c>
      <c r="F2331" t="s">
        <v>8997</v>
      </c>
      <c r="G2331">
        <v>20041231</v>
      </c>
      <c r="H2331" t="s">
        <v>9955</v>
      </c>
      <c r="I2331" t="s">
        <v>7983</v>
      </c>
      <c r="J2331" t="s">
        <v>1853</v>
      </c>
      <c r="K2331" t="s">
        <v>9638</v>
      </c>
      <c r="M2331" s="32">
        <f>IFERROR(IF($B2331="","",INDEX(所属情報!$E:$E,MATCH($A2331,所属情報!$A:$A,0))),"")</f>
        <v>492217</v>
      </c>
      <c r="N2331" s="175" t="str">
        <f t="shared" si="108"/>
        <v>東　虹希 (1)</v>
      </c>
      <c r="O2331" s="32" t="str">
        <f t="shared" si="109"/>
        <v>ﾋｶﾞｼ ｺｳｷ</v>
      </c>
      <c r="P2331" s="175" t="str">
        <f t="shared" si="110"/>
        <v>HIGASHI Koki (04)</v>
      </c>
      <c r="Q2331" s="175" t="str">
        <f>IFERROR(IF($F2331="","",INDEX(リスト!$AL:$AL,MATCH($F2331,リスト!$AK:$AK,0))),"")</f>
        <v>27</v>
      </c>
      <c r="R2331" s="32" t="str">
        <f>IFERROR(IF($K2331="","",INDEX(リスト!$AO:$AO,MATCH($K2331,リスト!$AN:$AN,0))),"")</f>
        <v>JPN</v>
      </c>
      <c r="S2331" s="32" t="str">
        <f>IF($B2331="","",RIGHT($G2331*1000+100+COUNTIF($G$2:$G2331,$G2331),9))</f>
        <v>041231102</v>
      </c>
    </row>
    <row r="2332" spans="1:19" ht="18" customHeight="1" x14ac:dyDescent="0.55000000000000004">
      <c r="A2332" t="s">
        <v>1015</v>
      </c>
      <c r="B2332">
        <v>2343</v>
      </c>
      <c r="C2332" t="s">
        <v>9956</v>
      </c>
      <c r="D2332" t="s">
        <v>9957</v>
      </c>
      <c r="E2332">
        <v>1</v>
      </c>
      <c r="F2332" t="s">
        <v>8997</v>
      </c>
      <c r="G2332">
        <v>20041218</v>
      </c>
      <c r="H2332" t="s">
        <v>9958</v>
      </c>
      <c r="I2332" t="s">
        <v>9959</v>
      </c>
      <c r="J2332" t="s">
        <v>9960</v>
      </c>
      <c r="K2332" t="s">
        <v>9638</v>
      </c>
      <c r="M2332" s="32">
        <f>IFERROR(IF($B2332="","",INDEX(所属情報!$E:$E,MATCH($A2332,所属情報!$A:$A,0))),"")</f>
        <v>492217</v>
      </c>
      <c r="N2332" s="175" t="str">
        <f t="shared" si="108"/>
        <v>和島　優羽 (1)</v>
      </c>
      <c r="O2332" s="32" t="str">
        <f t="shared" si="109"/>
        <v>ﾜｼﾞﾏ ﾕｳﾊ</v>
      </c>
      <c r="P2332" s="175" t="str">
        <f t="shared" si="110"/>
        <v>WAJIMA Yuha (04)</v>
      </c>
      <c r="Q2332" s="175" t="str">
        <f>IFERROR(IF($F2332="","",INDEX(リスト!$AL:$AL,MATCH($F2332,リスト!$AK:$AK,0))),"")</f>
        <v>27</v>
      </c>
      <c r="R2332" s="32" t="str">
        <f>IFERROR(IF($K2332="","",INDEX(リスト!$AO:$AO,MATCH($K2332,リスト!$AN:$AN,0))),"")</f>
        <v>JPN</v>
      </c>
      <c r="S2332" s="32" t="str">
        <f>IF($B2332="","",RIGHT($G2332*1000+100+COUNTIF($G$2:$G2332,$G2332),9))</f>
        <v>041218102</v>
      </c>
    </row>
    <row r="2333" spans="1:19" ht="18" customHeight="1" x14ac:dyDescent="0.55000000000000004">
      <c r="A2333" t="s">
        <v>1015</v>
      </c>
      <c r="B2333">
        <v>2344</v>
      </c>
      <c r="C2333" t="s">
        <v>9961</v>
      </c>
      <c r="D2333" t="s">
        <v>9962</v>
      </c>
      <c r="E2333">
        <v>1</v>
      </c>
      <c r="F2333" t="s">
        <v>8997</v>
      </c>
      <c r="G2333">
        <v>20040422</v>
      </c>
      <c r="H2333" t="s">
        <v>9963</v>
      </c>
      <c r="I2333" t="s">
        <v>1316</v>
      </c>
      <c r="J2333" t="s">
        <v>3961</v>
      </c>
      <c r="K2333" t="s">
        <v>9638</v>
      </c>
      <c r="M2333" s="32">
        <f>IFERROR(IF($B2333="","",INDEX(所属情報!$E:$E,MATCH($A2333,所属情報!$A:$A,0))),"")</f>
        <v>492217</v>
      </c>
      <c r="N2333" s="175" t="str">
        <f t="shared" si="108"/>
        <v>佐藤　和歩 (1)</v>
      </c>
      <c r="O2333" s="32" t="str">
        <f t="shared" si="109"/>
        <v>ｻﾄｳ ｶｽﾞﾎ</v>
      </c>
      <c r="P2333" s="175" t="str">
        <f t="shared" si="110"/>
        <v>SATO Kazuho (04)</v>
      </c>
      <c r="Q2333" s="175" t="str">
        <f>IFERROR(IF($F2333="","",INDEX(リスト!$AL:$AL,MATCH($F2333,リスト!$AK:$AK,0))),"")</f>
        <v>27</v>
      </c>
      <c r="R2333" s="32" t="str">
        <f>IFERROR(IF($K2333="","",INDEX(リスト!$AO:$AO,MATCH($K2333,リスト!$AN:$AN,0))),"")</f>
        <v>JPN</v>
      </c>
      <c r="S2333" s="32" t="str">
        <f>IF($B2333="","",RIGHT($G2333*1000+100+COUNTIF($G$2:$G2333,$G2333),9))</f>
        <v>040422102</v>
      </c>
    </row>
    <row r="2334" spans="1:19" ht="18" customHeight="1" x14ac:dyDescent="0.55000000000000004">
      <c r="A2334" t="s">
        <v>1015</v>
      </c>
      <c r="B2334">
        <v>2345</v>
      </c>
      <c r="C2334" t="s">
        <v>9964</v>
      </c>
      <c r="D2334" t="s">
        <v>9965</v>
      </c>
      <c r="E2334">
        <v>1</v>
      </c>
      <c r="F2334" t="s">
        <v>8975</v>
      </c>
      <c r="G2334">
        <v>20041007</v>
      </c>
      <c r="H2334" t="s">
        <v>9966</v>
      </c>
      <c r="I2334" t="s">
        <v>8507</v>
      </c>
      <c r="J2334" t="s">
        <v>9967</v>
      </c>
      <c r="K2334" t="s">
        <v>9638</v>
      </c>
      <c r="M2334" s="32">
        <f>IFERROR(IF($B2334="","",INDEX(所属情報!$E:$E,MATCH($A2334,所属情報!$A:$A,0))),"")</f>
        <v>492217</v>
      </c>
      <c r="N2334" s="175" t="str">
        <f t="shared" si="108"/>
        <v>髙谷　望巳 (1)</v>
      </c>
      <c r="O2334" s="32" t="str">
        <f t="shared" si="109"/>
        <v>ﾀｶﾀﾆ ﾉｿﾞﾐ</v>
      </c>
      <c r="P2334" s="175" t="str">
        <f t="shared" si="110"/>
        <v>TAKATANI Nozomi (04)</v>
      </c>
      <c r="Q2334" s="175" t="str">
        <f>IFERROR(IF($F2334="","",INDEX(リスト!$AL:$AL,MATCH($F2334,リスト!$AK:$AK,0))),"")</f>
        <v>28</v>
      </c>
      <c r="R2334" s="32" t="str">
        <f>IFERROR(IF($K2334="","",INDEX(リスト!$AO:$AO,MATCH($K2334,リスト!$AN:$AN,0))),"")</f>
        <v>JPN</v>
      </c>
      <c r="S2334" s="32" t="str">
        <f>IF($B2334="","",RIGHT($G2334*1000+100+COUNTIF($G$2:$G2334,$G2334),9))</f>
        <v>041007101</v>
      </c>
    </row>
    <row r="2335" spans="1:19" ht="18" customHeight="1" x14ac:dyDescent="0.55000000000000004">
      <c r="A2335" t="s">
        <v>1015</v>
      </c>
      <c r="B2335">
        <v>2346</v>
      </c>
      <c r="C2335" t="s">
        <v>9968</v>
      </c>
      <c r="D2335" t="s">
        <v>9969</v>
      </c>
      <c r="E2335">
        <v>1</v>
      </c>
      <c r="F2335" t="s">
        <v>8975</v>
      </c>
      <c r="G2335">
        <v>20040601</v>
      </c>
      <c r="H2335" t="s">
        <v>9970</v>
      </c>
      <c r="I2335" t="s">
        <v>9971</v>
      </c>
      <c r="J2335" t="s">
        <v>1355</v>
      </c>
      <c r="K2335" t="s">
        <v>9638</v>
      </c>
      <c r="M2335" s="32">
        <f>IFERROR(IF($B2335="","",INDEX(所属情報!$E:$E,MATCH($A2335,所属情報!$A:$A,0))),"")</f>
        <v>492217</v>
      </c>
      <c r="N2335" s="175" t="str">
        <f t="shared" si="108"/>
        <v>寅丸　颯太 (1)</v>
      </c>
      <c r="O2335" s="32" t="str">
        <f t="shared" si="109"/>
        <v>ﾄﾗﾏﾙ ｿｳﾀ</v>
      </c>
      <c r="P2335" s="175" t="str">
        <f t="shared" si="110"/>
        <v>TORAMARU Sota (04)</v>
      </c>
      <c r="Q2335" s="175" t="str">
        <f>IFERROR(IF($F2335="","",INDEX(リスト!$AL:$AL,MATCH($F2335,リスト!$AK:$AK,0))),"")</f>
        <v>28</v>
      </c>
      <c r="R2335" s="32" t="str">
        <f>IFERROR(IF($K2335="","",INDEX(リスト!$AO:$AO,MATCH($K2335,リスト!$AN:$AN,0))),"")</f>
        <v>JPN</v>
      </c>
      <c r="S2335" s="32" t="str">
        <f>IF($B2335="","",RIGHT($G2335*1000+100+COUNTIF($G$2:$G2335,$G2335),9))</f>
        <v>040601103</v>
      </c>
    </row>
    <row r="2336" spans="1:19" ht="18" customHeight="1" x14ac:dyDescent="0.55000000000000004">
      <c r="A2336" t="s">
        <v>1015</v>
      </c>
      <c r="B2336">
        <v>2347</v>
      </c>
      <c r="C2336" t="s">
        <v>9972</v>
      </c>
      <c r="D2336" t="s">
        <v>9973</v>
      </c>
      <c r="E2336">
        <v>1</v>
      </c>
      <c r="F2336" t="s">
        <v>1220</v>
      </c>
      <c r="G2336">
        <v>20040614</v>
      </c>
      <c r="H2336" t="s">
        <v>9974</v>
      </c>
      <c r="I2336" t="s">
        <v>9975</v>
      </c>
      <c r="J2336" t="s">
        <v>1517</v>
      </c>
      <c r="K2336" t="s">
        <v>9638</v>
      </c>
      <c r="M2336" s="32">
        <f>IFERROR(IF($B2336="","",INDEX(所属情報!$E:$E,MATCH($A2336,所属情報!$A:$A,0))),"")</f>
        <v>492217</v>
      </c>
      <c r="N2336" s="175" t="str">
        <f t="shared" si="108"/>
        <v>吉留　利樹 (1)</v>
      </c>
      <c r="O2336" s="32" t="str">
        <f t="shared" si="109"/>
        <v>ﾖｼﾄﾞﾒ ﾄｼｷ</v>
      </c>
      <c r="P2336" s="175" t="str">
        <f t="shared" si="110"/>
        <v>YOSHIDOME Toshiki (04)</v>
      </c>
      <c r="Q2336" s="175" t="str">
        <f>IFERROR(IF($F2336="","",INDEX(リスト!$AL:$AL,MATCH($F2336,リスト!$AK:$AK,0))),"")</f>
        <v>49</v>
      </c>
      <c r="R2336" s="32" t="str">
        <f>IFERROR(IF($K2336="","",INDEX(リスト!$AO:$AO,MATCH($K2336,リスト!$AN:$AN,0))),"")</f>
        <v>JPN</v>
      </c>
      <c r="S2336" s="32" t="str">
        <f>IF($B2336="","",RIGHT($G2336*1000+100+COUNTIF($G$2:$G2336,$G2336),9))</f>
        <v>040614103</v>
      </c>
    </row>
    <row r="2337" spans="1:19" ht="18" customHeight="1" x14ac:dyDescent="0.55000000000000004">
      <c r="A2337" t="s">
        <v>1083</v>
      </c>
      <c r="B2337">
        <v>2348</v>
      </c>
      <c r="C2337" t="s">
        <v>9976</v>
      </c>
      <c r="D2337" t="s">
        <v>9977</v>
      </c>
      <c r="E2337">
        <v>1</v>
      </c>
      <c r="F2337" t="s">
        <v>5828</v>
      </c>
      <c r="G2337">
        <v>20040928</v>
      </c>
      <c r="H2337" t="s">
        <v>9978</v>
      </c>
      <c r="I2337" t="s">
        <v>9979</v>
      </c>
      <c r="J2337" t="s">
        <v>3295</v>
      </c>
      <c r="K2337" t="s">
        <v>9638</v>
      </c>
      <c r="M2337" s="32">
        <f>IFERROR(IF($B2337="","",INDEX(所属情報!$E:$E,MATCH($A2337,所属情報!$A:$A,0))),"")</f>
        <v>492250</v>
      </c>
      <c r="N2337" s="175" t="str">
        <f t="shared" si="108"/>
        <v>生田　賢祐 (1)</v>
      </c>
      <c r="O2337" s="32" t="str">
        <f t="shared" si="109"/>
        <v>ｲｸﾀ ｹﾝｽｹ</v>
      </c>
      <c r="P2337" s="175" t="str">
        <f t="shared" si="110"/>
        <v>IKUTA Kensuke (04)</v>
      </c>
      <c r="Q2337" s="175" t="str">
        <f>IFERROR(IF($F2337="","",INDEX(リスト!$AL:$AL,MATCH($F2337,リスト!$AK:$AK,0))),"")</f>
        <v>49</v>
      </c>
      <c r="R2337" s="32" t="str">
        <f>IFERROR(IF($K2337="","",INDEX(リスト!$AO:$AO,MATCH($K2337,リスト!$AN:$AN,0))),"")</f>
        <v>JPN</v>
      </c>
      <c r="S2337" s="32" t="str">
        <f>IF($B2337="","",RIGHT($G2337*1000+100+COUNTIF($G$2:$G2337,$G2337),9))</f>
        <v>040928101</v>
      </c>
    </row>
    <row r="2338" spans="1:19" ht="18" customHeight="1" x14ac:dyDescent="0.55000000000000004">
      <c r="A2338" t="s">
        <v>1083</v>
      </c>
      <c r="B2338">
        <v>2349</v>
      </c>
      <c r="C2338" t="s">
        <v>9980</v>
      </c>
      <c r="D2338" t="s">
        <v>9981</v>
      </c>
      <c r="E2338">
        <v>1</v>
      </c>
      <c r="F2338" t="s">
        <v>5828</v>
      </c>
      <c r="G2338">
        <v>20041019</v>
      </c>
      <c r="H2338" t="s">
        <v>9982</v>
      </c>
      <c r="I2338" t="s">
        <v>3720</v>
      </c>
      <c r="J2338" t="s">
        <v>1623</v>
      </c>
      <c r="K2338" t="s">
        <v>9638</v>
      </c>
      <c r="M2338" s="32">
        <f>IFERROR(IF($B2338="","",INDEX(所属情報!$E:$E,MATCH($A2338,所属情報!$A:$A,0))),"")</f>
        <v>492250</v>
      </c>
      <c r="N2338" s="175" t="str">
        <f t="shared" si="108"/>
        <v>冨田　陽誠 (1)</v>
      </c>
      <c r="O2338" s="32" t="str">
        <f t="shared" si="109"/>
        <v>ﾄﾐﾀ ﾖｳｾｲ</v>
      </c>
      <c r="P2338" s="175" t="str">
        <f t="shared" si="110"/>
        <v>TOMITA Yosei (04)</v>
      </c>
      <c r="Q2338" s="175" t="str">
        <f>IFERROR(IF($F2338="","",INDEX(リスト!$AL:$AL,MATCH($F2338,リスト!$AK:$AK,0))),"")</f>
        <v>49</v>
      </c>
      <c r="R2338" s="32" t="str">
        <f>IFERROR(IF($K2338="","",INDEX(リスト!$AO:$AO,MATCH($K2338,リスト!$AN:$AN,0))),"")</f>
        <v>JPN</v>
      </c>
      <c r="S2338" s="32" t="str">
        <f>IF($B2338="","",RIGHT($G2338*1000+100+COUNTIF($G$2:$G2338,$G2338),9))</f>
        <v>041019102</v>
      </c>
    </row>
    <row r="2339" spans="1:19" ht="18" customHeight="1" x14ac:dyDescent="0.55000000000000004">
      <c r="A2339" t="s">
        <v>1147</v>
      </c>
      <c r="B2339">
        <v>2350</v>
      </c>
      <c r="C2339" t="s">
        <v>9983</v>
      </c>
      <c r="D2339" t="s">
        <v>9984</v>
      </c>
      <c r="E2339">
        <v>1</v>
      </c>
      <c r="F2339" t="s">
        <v>165</v>
      </c>
      <c r="G2339">
        <v>20040706</v>
      </c>
      <c r="H2339" t="s">
        <v>9985</v>
      </c>
      <c r="I2339" t="s">
        <v>9986</v>
      </c>
      <c r="J2339" t="s">
        <v>4940</v>
      </c>
      <c r="K2339" t="s">
        <v>9638</v>
      </c>
      <c r="M2339" s="32">
        <f>IFERROR(IF($B2339="","",INDEX(所属情報!$E:$E,MATCH($A2339,所属情報!$A:$A,0))),"")</f>
        <v>492604</v>
      </c>
      <c r="N2339" s="175" t="str">
        <f t="shared" si="108"/>
        <v>櫛間　涼世 (1)</v>
      </c>
      <c r="O2339" s="32" t="str">
        <f t="shared" si="109"/>
        <v>ｸｼﾏ ﾘｮｳｾｲ</v>
      </c>
      <c r="P2339" s="175" t="str">
        <f t="shared" si="110"/>
        <v>KUSHIMA Ryosei (04)</v>
      </c>
      <c r="Q2339" s="175" t="str">
        <f>IFERROR(IF($F2339="","",INDEX(リスト!$AL:$AL,MATCH($F2339,リスト!$AK:$AK,0))),"")</f>
        <v>25</v>
      </c>
      <c r="R2339" s="32" t="str">
        <f>IFERROR(IF($K2339="","",INDEX(リスト!$AO:$AO,MATCH($K2339,リスト!$AN:$AN,0))),"")</f>
        <v>JPN</v>
      </c>
      <c r="S2339" s="32" t="str">
        <f>IF($B2339="","",RIGHT($G2339*1000+100+COUNTIF($G$2:$G2339,$G2339),9))</f>
        <v>040706102</v>
      </c>
    </row>
    <row r="2340" spans="1:19" ht="18" customHeight="1" x14ac:dyDescent="0.55000000000000004">
      <c r="A2340" t="s">
        <v>959</v>
      </c>
      <c r="B2340">
        <v>2351</v>
      </c>
      <c r="C2340" t="s">
        <v>9987</v>
      </c>
      <c r="D2340" t="s">
        <v>9988</v>
      </c>
      <c r="E2340">
        <v>1</v>
      </c>
      <c r="F2340" t="s">
        <v>8975</v>
      </c>
      <c r="G2340">
        <v>20030722</v>
      </c>
      <c r="H2340" t="s">
        <v>9989</v>
      </c>
      <c r="I2340" t="s">
        <v>1543</v>
      </c>
      <c r="J2340" t="s">
        <v>1737</v>
      </c>
      <c r="K2340" t="s">
        <v>9638</v>
      </c>
      <c r="M2340" s="32">
        <f>IFERROR(IF($B2340="","",INDEX(所属情報!$E:$E,MATCH($A2340,所属情報!$A:$A,0))),"")</f>
        <v>492195</v>
      </c>
      <c r="N2340" s="175" t="str">
        <f t="shared" si="108"/>
        <v>山本　一満 (1)</v>
      </c>
      <c r="O2340" s="32" t="str">
        <f t="shared" si="109"/>
        <v>ﾔﾏﾓﾄ ｶｽﾞﾏ</v>
      </c>
      <c r="P2340" s="175" t="str">
        <f t="shared" si="110"/>
        <v>YAMAMOTO Kazuma (03)</v>
      </c>
      <c r="Q2340" s="175" t="str">
        <f>IFERROR(IF($F2340="","",INDEX(リスト!$AL:$AL,MATCH($F2340,リスト!$AK:$AK,0))),"")</f>
        <v>28</v>
      </c>
      <c r="R2340" s="32" t="str">
        <f>IFERROR(IF($K2340="","",INDEX(リスト!$AO:$AO,MATCH($K2340,リスト!$AN:$AN,0))),"")</f>
        <v>JPN</v>
      </c>
      <c r="S2340" s="32" t="str">
        <f>IF($B2340="","",RIGHT($G2340*1000+100+COUNTIF($G$2:$G2340,$G2340),9))</f>
        <v>030722103</v>
      </c>
    </row>
    <row r="2341" spans="1:19" ht="18" customHeight="1" x14ac:dyDescent="0.55000000000000004">
      <c r="A2341" t="s">
        <v>959</v>
      </c>
      <c r="B2341">
        <v>2352</v>
      </c>
      <c r="C2341" t="s">
        <v>9990</v>
      </c>
      <c r="D2341" t="s">
        <v>9991</v>
      </c>
      <c r="E2341">
        <v>2</v>
      </c>
      <c r="F2341" t="s">
        <v>9076</v>
      </c>
      <c r="G2341">
        <v>20030702</v>
      </c>
      <c r="H2341" t="s">
        <v>9992</v>
      </c>
      <c r="I2341" t="s">
        <v>464</v>
      </c>
      <c r="J2341" t="s">
        <v>1714</v>
      </c>
      <c r="K2341" t="s">
        <v>9638</v>
      </c>
      <c r="M2341" s="32">
        <f>IFERROR(IF($B2341="","",INDEX(所属情報!$E:$E,MATCH($A2341,所属情報!$A:$A,0))),"")</f>
        <v>492195</v>
      </c>
      <c r="N2341" s="175" t="str">
        <f t="shared" si="108"/>
        <v>番　ひろ希 (2)</v>
      </c>
      <c r="O2341" s="32" t="str">
        <f t="shared" si="109"/>
        <v>ﾊﾞﾝ ﾋﾛｷ</v>
      </c>
      <c r="P2341" s="175" t="str">
        <f t="shared" si="110"/>
        <v>BAN Hiroki (03)</v>
      </c>
      <c r="Q2341" s="175" t="str">
        <f>IFERROR(IF($F2341="","",INDEX(リスト!$AL:$AL,MATCH($F2341,リスト!$AK:$AK,0))),"")</f>
        <v>23</v>
      </c>
      <c r="R2341" s="32" t="str">
        <f>IFERROR(IF($K2341="","",INDEX(リスト!$AO:$AO,MATCH($K2341,リスト!$AN:$AN,0))),"")</f>
        <v>JPN</v>
      </c>
      <c r="S2341" s="32" t="str">
        <f>IF($B2341="","",RIGHT($G2341*1000+100+COUNTIF($G$2:$G2341,$G2341),9))</f>
        <v>030702103</v>
      </c>
    </row>
    <row r="2342" spans="1:19" ht="18" customHeight="1" x14ac:dyDescent="0.55000000000000004">
      <c r="A2342" t="s">
        <v>959</v>
      </c>
      <c r="B2342">
        <v>2353</v>
      </c>
      <c r="C2342" t="s">
        <v>9993</v>
      </c>
      <c r="D2342" t="s">
        <v>9994</v>
      </c>
      <c r="E2342">
        <v>1</v>
      </c>
      <c r="F2342" t="s">
        <v>129</v>
      </c>
      <c r="G2342">
        <v>20030728</v>
      </c>
      <c r="H2342" t="s">
        <v>9995</v>
      </c>
      <c r="I2342" t="s">
        <v>2667</v>
      </c>
      <c r="J2342" t="s">
        <v>2424</v>
      </c>
      <c r="K2342" t="s">
        <v>9638</v>
      </c>
      <c r="M2342" s="32">
        <f>IFERROR(IF($B2342="","",INDEX(所属情報!$E:$E,MATCH($A2342,所属情報!$A:$A,0))),"")</f>
        <v>492195</v>
      </c>
      <c r="N2342" s="175" t="str">
        <f t="shared" si="108"/>
        <v>山﨑　恵澄 (1)</v>
      </c>
      <c r="O2342" s="32" t="str">
        <f t="shared" si="109"/>
        <v>ﾔﾏｻﾞｷ ｹｲﾄ</v>
      </c>
      <c r="P2342" s="175" t="str">
        <f t="shared" si="110"/>
        <v>YAMAZAKI Keito (03)</v>
      </c>
      <c r="Q2342" s="175" t="str">
        <f>IFERROR(IF($F2342="","",INDEX(リスト!$AL:$AL,MATCH($F2342,リスト!$AK:$AK,0))),"")</f>
        <v>16</v>
      </c>
      <c r="R2342" s="32" t="str">
        <f>IFERROR(IF($K2342="","",INDEX(リスト!$AO:$AO,MATCH($K2342,リスト!$AN:$AN,0))),"")</f>
        <v>JPN</v>
      </c>
      <c r="S2342" s="32" t="str">
        <f>IF($B2342="","",RIGHT($G2342*1000+100+COUNTIF($G$2:$G2342,$G2342),9))</f>
        <v>030728103</v>
      </c>
    </row>
    <row r="2343" spans="1:19" ht="18" customHeight="1" x14ac:dyDescent="0.55000000000000004">
      <c r="A2343" t="s">
        <v>959</v>
      </c>
      <c r="B2343">
        <v>2354</v>
      </c>
      <c r="C2343" t="s">
        <v>9996</v>
      </c>
      <c r="D2343" t="s">
        <v>9997</v>
      </c>
      <c r="E2343">
        <v>1</v>
      </c>
      <c r="F2343" t="s">
        <v>169</v>
      </c>
      <c r="G2343">
        <v>20040907</v>
      </c>
      <c r="H2343" t="s">
        <v>9998</v>
      </c>
      <c r="I2343" t="s">
        <v>3990</v>
      </c>
      <c r="J2343" t="s">
        <v>1223</v>
      </c>
      <c r="K2343" t="s">
        <v>9638</v>
      </c>
      <c r="M2343" s="32">
        <f>IFERROR(IF($B2343="","",INDEX(所属情報!$E:$E,MATCH($A2343,所属情報!$A:$A,0))),"")</f>
        <v>492195</v>
      </c>
      <c r="N2343" s="175" t="str">
        <f t="shared" si="108"/>
        <v>古田　優輝 (1)</v>
      </c>
      <c r="O2343" s="32" t="str">
        <f t="shared" si="109"/>
        <v>ﾌﾙﾀ ﾕｳｷ</v>
      </c>
      <c r="P2343" s="175" t="str">
        <f t="shared" si="110"/>
        <v>FURUTA Yuki (04)</v>
      </c>
      <c r="Q2343" s="175" t="str">
        <f>IFERROR(IF($F2343="","",INDEX(リスト!$AL:$AL,MATCH($F2343,リスト!$AK:$AK,0))),"")</f>
        <v>26</v>
      </c>
      <c r="R2343" s="32" t="str">
        <f>IFERROR(IF($K2343="","",INDEX(リスト!$AO:$AO,MATCH($K2343,リスト!$AN:$AN,0))),"")</f>
        <v>JPN</v>
      </c>
      <c r="S2343" s="32" t="str">
        <f>IF($B2343="","",RIGHT($G2343*1000+100+COUNTIF($G$2:$G2343,$G2343),9))</f>
        <v>040907104</v>
      </c>
    </row>
    <row r="2344" spans="1:19" ht="18" customHeight="1" x14ac:dyDescent="0.55000000000000004">
      <c r="A2344" t="s">
        <v>959</v>
      </c>
      <c r="B2344">
        <v>2355</v>
      </c>
      <c r="C2344" t="s">
        <v>9999</v>
      </c>
      <c r="D2344" t="s">
        <v>10000</v>
      </c>
      <c r="E2344">
        <v>1</v>
      </c>
      <c r="F2344" t="s">
        <v>8997</v>
      </c>
      <c r="G2344">
        <v>20040811</v>
      </c>
      <c r="H2344" t="s">
        <v>10001</v>
      </c>
      <c r="I2344" t="s">
        <v>10002</v>
      </c>
      <c r="J2344" t="s">
        <v>2585</v>
      </c>
      <c r="K2344" t="s">
        <v>9638</v>
      </c>
      <c r="M2344" s="32">
        <f>IFERROR(IF($B2344="","",INDEX(所属情報!$E:$E,MATCH($A2344,所属情報!$A:$A,0))),"")</f>
        <v>492195</v>
      </c>
      <c r="N2344" s="175" t="str">
        <f t="shared" si="108"/>
        <v>原田　涼仁 (1)</v>
      </c>
      <c r="O2344" s="32" t="str">
        <f t="shared" si="109"/>
        <v>ﾊﾗﾀﾞ ﾘｮｳﾄ</v>
      </c>
      <c r="P2344" s="175" t="str">
        <f t="shared" si="110"/>
        <v>HARADA Ryoto (04)</v>
      </c>
      <c r="Q2344" s="175" t="str">
        <f>IFERROR(IF($F2344="","",INDEX(リスト!$AL:$AL,MATCH($F2344,リスト!$AK:$AK,0))),"")</f>
        <v>27</v>
      </c>
      <c r="R2344" s="32" t="str">
        <f>IFERROR(IF($K2344="","",INDEX(リスト!$AO:$AO,MATCH($K2344,リスト!$AN:$AN,0))),"")</f>
        <v>JPN</v>
      </c>
      <c r="S2344" s="32" t="str">
        <f>IF($B2344="","",RIGHT($G2344*1000+100+COUNTIF($G$2:$G2344,$G2344),9))</f>
        <v>040811102</v>
      </c>
    </row>
    <row r="2345" spans="1:19" ht="18" customHeight="1" x14ac:dyDescent="0.55000000000000004">
      <c r="A2345" t="s">
        <v>959</v>
      </c>
      <c r="B2345">
        <v>2356</v>
      </c>
      <c r="C2345" t="s">
        <v>10003</v>
      </c>
      <c r="D2345" t="s">
        <v>10004</v>
      </c>
      <c r="E2345">
        <v>1</v>
      </c>
      <c r="F2345" t="s">
        <v>8997</v>
      </c>
      <c r="G2345">
        <v>20040709</v>
      </c>
      <c r="H2345" t="s">
        <v>10005</v>
      </c>
      <c r="I2345" t="s">
        <v>5346</v>
      </c>
      <c r="J2345" t="s">
        <v>10006</v>
      </c>
      <c r="K2345" t="s">
        <v>9638</v>
      </c>
      <c r="M2345" s="32">
        <f>IFERROR(IF($B2345="","",INDEX(所属情報!$E:$E,MATCH($A2345,所属情報!$A:$A,0))),"")</f>
        <v>492195</v>
      </c>
      <c r="N2345" s="175" t="str">
        <f t="shared" si="108"/>
        <v>南部　悠陽 (1)</v>
      </c>
      <c r="O2345" s="32" t="str">
        <f t="shared" si="109"/>
        <v>ﾅﾝﾌﾞ ﾕｳﾋ</v>
      </c>
      <c r="P2345" s="175" t="str">
        <f t="shared" si="110"/>
        <v>NAMBU Yuhi (04)</v>
      </c>
      <c r="Q2345" s="175" t="str">
        <f>IFERROR(IF($F2345="","",INDEX(リスト!$AL:$AL,MATCH($F2345,リスト!$AK:$AK,0))),"")</f>
        <v>27</v>
      </c>
      <c r="R2345" s="32" t="str">
        <f>IFERROR(IF($K2345="","",INDEX(リスト!$AO:$AO,MATCH($K2345,リスト!$AN:$AN,0))),"")</f>
        <v>JPN</v>
      </c>
      <c r="S2345" s="32" t="str">
        <f>IF($B2345="","",RIGHT($G2345*1000+100+COUNTIF($G$2:$G2345,$G2345),9))</f>
        <v>040709101</v>
      </c>
    </row>
    <row r="2346" spans="1:19" ht="18" customHeight="1" x14ac:dyDescent="0.55000000000000004">
      <c r="A2346" t="s">
        <v>959</v>
      </c>
      <c r="B2346">
        <v>2357</v>
      </c>
      <c r="C2346" t="s">
        <v>10007</v>
      </c>
      <c r="D2346" t="s">
        <v>10008</v>
      </c>
      <c r="E2346">
        <v>1</v>
      </c>
      <c r="F2346" t="s">
        <v>8989</v>
      </c>
      <c r="G2346">
        <v>20040402</v>
      </c>
      <c r="H2346" t="s">
        <v>10009</v>
      </c>
      <c r="I2346" t="s">
        <v>2208</v>
      </c>
      <c r="J2346" t="s">
        <v>1438</v>
      </c>
      <c r="K2346" t="s">
        <v>9638</v>
      </c>
      <c r="M2346" s="32">
        <f>IFERROR(IF($B2346="","",INDEX(所属情報!$E:$E,MATCH($A2346,所属情報!$A:$A,0))),"")</f>
        <v>492195</v>
      </c>
      <c r="N2346" s="175" t="str">
        <f t="shared" si="108"/>
        <v>北　駿介 (1)</v>
      </c>
      <c r="O2346" s="32" t="str">
        <f t="shared" si="109"/>
        <v>ｷﾀ ｼｭﾝｽｹ</v>
      </c>
      <c r="P2346" s="175" t="str">
        <f t="shared" si="110"/>
        <v>KITA Shunsuke (04)</v>
      </c>
      <c r="Q2346" s="175" t="str">
        <f>IFERROR(IF($F2346="","",INDEX(リスト!$AL:$AL,MATCH($F2346,リスト!$AK:$AK,0))),"")</f>
        <v>29</v>
      </c>
      <c r="R2346" s="32" t="str">
        <f>IFERROR(IF($K2346="","",INDEX(リスト!$AO:$AO,MATCH($K2346,リスト!$AN:$AN,0))),"")</f>
        <v>JPN</v>
      </c>
      <c r="S2346" s="32" t="str">
        <f>IF($B2346="","",RIGHT($G2346*1000+100+COUNTIF($G$2:$G2346,$G2346),9))</f>
        <v>040402102</v>
      </c>
    </row>
    <row r="2347" spans="1:19" ht="18" customHeight="1" x14ac:dyDescent="0.55000000000000004">
      <c r="A2347" t="s">
        <v>959</v>
      </c>
      <c r="B2347">
        <v>2358</v>
      </c>
      <c r="C2347" t="s">
        <v>10010</v>
      </c>
      <c r="D2347" t="s">
        <v>10011</v>
      </c>
      <c r="E2347">
        <v>1</v>
      </c>
      <c r="F2347" t="s">
        <v>225</v>
      </c>
      <c r="G2347">
        <v>20040621</v>
      </c>
      <c r="H2347" t="s">
        <v>10012</v>
      </c>
      <c r="I2347" t="s">
        <v>7647</v>
      </c>
      <c r="J2347" t="s">
        <v>3599</v>
      </c>
      <c r="K2347" t="s">
        <v>9638</v>
      </c>
      <c r="M2347" s="32">
        <f>IFERROR(IF($B2347="","",INDEX(所属情報!$E:$E,MATCH($A2347,所属情報!$A:$A,0))),"")</f>
        <v>492195</v>
      </c>
      <c r="N2347" s="175" t="str">
        <f t="shared" si="108"/>
        <v>北島　正裕 (1)</v>
      </c>
      <c r="O2347" s="32" t="str">
        <f t="shared" si="109"/>
        <v>ｷﾀｼﾞﾏ ﾏｻﾋﾛ</v>
      </c>
      <c r="P2347" s="175" t="str">
        <f t="shared" si="110"/>
        <v>KITAJIMA Masahiro (04)</v>
      </c>
      <c r="Q2347" s="175" t="str">
        <f>IFERROR(IF($F2347="","",INDEX(リスト!$AL:$AL,MATCH($F2347,リスト!$AK:$AK,0))),"")</f>
        <v>40</v>
      </c>
      <c r="R2347" s="32" t="str">
        <f>IFERROR(IF($K2347="","",INDEX(リスト!$AO:$AO,MATCH($K2347,リスト!$AN:$AN,0))),"")</f>
        <v>JPN</v>
      </c>
      <c r="S2347" s="32" t="str">
        <f>IF($B2347="","",RIGHT($G2347*1000+100+COUNTIF($G$2:$G2347,$G2347),9))</f>
        <v>040621101</v>
      </c>
    </row>
    <row r="2348" spans="1:19" ht="18" customHeight="1" x14ac:dyDescent="0.55000000000000004">
      <c r="A2348" t="s">
        <v>1131</v>
      </c>
      <c r="B2348">
        <v>2359</v>
      </c>
      <c r="C2348" t="s">
        <v>10013</v>
      </c>
      <c r="D2348" t="s">
        <v>10014</v>
      </c>
      <c r="E2348">
        <v>1</v>
      </c>
      <c r="F2348" t="s">
        <v>177</v>
      </c>
      <c r="G2348">
        <v>20040520</v>
      </c>
      <c r="H2348" t="s">
        <v>10015</v>
      </c>
      <c r="I2348" t="s">
        <v>3518</v>
      </c>
      <c r="J2348" t="s">
        <v>7837</v>
      </c>
      <c r="K2348" t="s">
        <v>9638</v>
      </c>
      <c r="M2348" s="32">
        <f>IFERROR(IF($B2348="","",INDEX(所属情報!$E:$E,MATCH($A2348,所属情報!$A:$A,0))),"")</f>
        <v>492523</v>
      </c>
      <c r="N2348" s="175" t="str">
        <f t="shared" si="108"/>
        <v>阿嘉　克浩 (1)</v>
      </c>
      <c r="O2348" s="32" t="str">
        <f t="shared" si="109"/>
        <v>ｱｶﾞ ｶﾂﾋﾛ</v>
      </c>
      <c r="P2348" s="175" t="str">
        <f t="shared" si="110"/>
        <v>AGA Katsuhiro (04)</v>
      </c>
      <c r="Q2348" s="175" t="str">
        <f>IFERROR(IF($F2348="","",INDEX(リスト!$AL:$AL,MATCH($F2348,リスト!$AK:$AK,0))),"")</f>
        <v>28</v>
      </c>
      <c r="R2348" s="32" t="str">
        <f>IFERROR(IF($K2348="","",INDEX(リスト!$AO:$AO,MATCH($K2348,リスト!$AN:$AN,0))),"")</f>
        <v>JPN</v>
      </c>
      <c r="S2348" s="32" t="str">
        <f>IF($B2348="","",RIGHT($G2348*1000+100+COUNTIF($G$2:$G2348,$G2348),9))</f>
        <v>040520103</v>
      </c>
    </row>
    <row r="2349" spans="1:19" ht="18" customHeight="1" x14ac:dyDescent="0.55000000000000004">
      <c r="A2349" t="s">
        <v>1131</v>
      </c>
      <c r="B2349">
        <v>2360</v>
      </c>
      <c r="C2349" t="s">
        <v>10016</v>
      </c>
      <c r="D2349" t="s">
        <v>10017</v>
      </c>
      <c r="E2349">
        <v>1</v>
      </c>
      <c r="F2349" t="s">
        <v>177</v>
      </c>
      <c r="G2349">
        <v>20050218</v>
      </c>
      <c r="H2349" t="s">
        <v>10018</v>
      </c>
      <c r="I2349" t="s">
        <v>1222</v>
      </c>
      <c r="J2349" t="s">
        <v>1207</v>
      </c>
      <c r="K2349" t="s">
        <v>9638</v>
      </c>
      <c r="M2349" s="32">
        <f>IFERROR(IF($B2349="","",INDEX(所属情報!$E:$E,MATCH($A2349,所属情報!$A:$A,0))),"")</f>
        <v>492523</v>
      </c>
      <c r="N2349" s="175" t="str">
        <f t="shared" si="108"/>
        <v>田中　琉喜 (1)</v>
      </c>
      <c r="O2349" s="32" t="str">
        <f t="shared" si="109"/>
        <v>ﾀﾅｶ ﾘｭｳｷ</v>
      </c>
      <c r="P2349" s="175" t="str">
        <f t="shared" si="110"/>
        <v>TANAKA Ryuki (05)</v>
      </c>
      <c r="Q2349" s="175" t="str">
        <f>IFERROR(IF($F2349="","",INDEX(リスト!$AL:$AL,MATCH($F2349,リスト!$AK:$AK,0))),"")</f>
        <v>28</v>
      </c>
      <c r="R2349" s="32" t="str">
        <f>IFERROR(IF($K2349="","",INDEX(リスト!$AO:$AO,MATCH($K2349,リスト!$AN:$AN,0))),"")</f>
        <v>JPN</v>
      </c>
      <c r="S2349" s="32" t="str">
        <f>IF($B2349="","",RIGHT($G2349*1000+100+COUNTIF($G$2:$G2349,$G2349),9))</f>
        <v>050218101</v>
      </c>
    </row>
    <row r="2350" spans="1:19" ht="18" customHeight="1" x14ac:dyDescent="0.55000000000000004">
      <c r="A2350" t="s">
        <v>1131</v>
      </c>
      <c r="B2350">
        <v>2361</v>
      </c>
      <c r="C2350" t="s">
        <v>10019</v>
      </c>
      <c r="D2350" t="s">
        <v>10020</v>
      </c>
      <c r="E2350">
        <v>1</v>
      </c>
      <c r="F2350" t="s">
        <v>8997</v>
      </c>
      <c r="G2350">
        <v>20040917</v>
      </c>
      <c r="H2350" t="s">
        <v>10021</v>
      </c>
      <c r="I2350" t="s">
        <v>1521</v>
      </c>
      <c r="J2350" t="s">
        <v>1443</v>
      </c>
      <c r="K2350" t="s">
        <v>9638</v>
      </c>
      <c r="M2350" s="32">
        <f>IFERROR(IF($B2350="","",INDEX(所属情報!$E:$E,MATCH($A2350,所属情報!$A:$A,0))),"")</f>
        <v>492523</v>
      </c>
      <c r="N2350" s="175" t="str">
        <f t="shared" si="108"/>
        <v>太田　遙人 (1)</v>
      </c>
      <c r="O2350" s="32" t="str">
        <f t="shared" si="109"/>
        <v>ｵｵﾀ ﾊﾙﾄ</v>
      </c>
      <c r="P2350" s="175" t="str">
        <f t="shared" si="110"/>
        <v>OTA Haruto (04)</v>
      </c>
      <c r="Q2350" s="175" t="str">
        <f>IFERROR(IF($F2350="","",INDEX(リスト!$AL:$AL,MATCH($F2350,リスト!$AK:$AK,0))),"")</f>
        <v>27</v>
      </c>
      <c r="R2350" s="32" t="str">
        <f>IFERROR(IF($K2350="","",INDEX(リスト!$AO:$AO,MATCH($K2350,リスト!$AN:$AN,0))),"")</f>
        <v>JPN</v>
      </c>
      <c r="S2350" s="32" t="str">
        <f>IF($B2350="","",RIGHT($G2350*1000+100+COUNTIF($G$2:$G2350,$G2350),9))</f>
        <v>040917101</v>
      </c>
    </row>
    <row r="2351" spans="1:19" ht="18" customHeight="1" x14ac:dyDescent="0.55000000000000004">
      <c r="A2351" t="s">
        <v>1131</v>
      </c>
      <c r="B2351">
        <v>2362</v>
      </c>
      <c r="C2351" t="s">
        <v>10022</v>
      </c>
      <c r="D2351" t="s">
        <v>10023</v>
      </c>
      <c r="E2351">
        <v>1</v>
      </c>
      <c r="F2351" t="s">
        <v>177</v>
      </c>
      <c r="G2351">
        <v>20040916</v>
      </c>
      <c r="H2351" t="s">
        <v>10024</v>
      </c>
      <c r="I2351" t="s">
        <v>1237</v>
      </c>
      <c r="J2351" t="s">
        <v>1777</v>
      </c>
      <c r="K2351" t="s">
        <v>9638</v>
      </c>
      <c r="M2351" s="32">
        <f>IFERROR(IF($B2351="","",INDEX(所属情報!$E:$E,MATCH($A2351,所属情報!$A:$A,0))),"")</f>
        <v>492523</v>
      </c>
      <c r="N2351" s="175" t="str">
        <f t="shared" si="108"/>
        <v>小林　純也 (1)</v>
      </c>
      <c r="O2351" s="32" t="str">
        <f t="shared" si="109"/>
        <v>ｺﾊﾞﾔｼ ｼﾞｭﾝﾔ</v>
      </c>
      <c r="P2351" s="175" t="str">
        <f t="shared" si="110"/>
        <v>KOBAYASHI Junya (04)</v>
      </c>
      <c r="Q2351" s="175" t="str">
        <f>IFERROR(IF($F2351="","",INDEX(リスト!$AL:$AL,MATCH($F2351,リスト!$AK:$AK,0))),"")</f>
        <v>28</v>
      </c>
      <c r="R2351" s="32" t="str">
        <f>IFERROR(IF($K2351="","",INDEX(リスト!$AO:$AO,MATCH($K2351,リスト!$AN:$AN,0))),"")</f>
        <v>JPN</v>
      </c>
      <c r="S2351" s="32" t="str">
        <f>IF($B2351="","",RIGHT($G2351*1000+100+COUNTIF($G$2:$G2351,$G2351),9))</f>
        <v>040916101</v>
      </c>
    </row>
    <row r="2352" spans="1:19" ht="18" customHeight="1" x14ac:dyDescent="0.55000000000000004">
      <c r="A2352" t="s">
        <v>919</v>
      </c>
      <c r="B2352">
        <v>2363</v>
      </c>
      <c r="C2352" t="s">
        <v>10025</v>
      </c>
      <c r="D2352" t="s">
        <v>10026</v>
      </c>
      <c r="E2352">
        <v>1</v>
      </c>
      <c r="F2352" t="s">
        <v>8989</v>
      </c>
      <c r="G2352">
        <v>20021207</v>
      </c>
      <c r="H2352" t="s">
        <v>10027</v>
      </c>
      <c r="I2352" t="s">
        <v>1650</v>
      </c>
      <c r="J2352" t="s">
        <v>1853</v>
      </c>
      <c r="K2352" t="s">
        <v>9638</v>
      </c>
      <c r="M2352" s="32">
        <f>IFERROR(IF($B2352="","",INDEX(所属情報!$E:$E,MATCH($A2352,所属情報!$A:$A,0))),"")</f>
        <v>491023</v>
      </c>
      <c r="N2352" s="175" t="str">
        <f t="shared" si="108"/>
        <v>井上　紘希 (1)</v>
      </c>
      <c r="O2352" s="32" t="str">
        <f t="shared" si="109"/>
        <v>ｲﾉｳｴ ｺｳｷ</v>
      </c>
      <c r="P2352" s="175" t="str">
        <f t="shared" si="110"/>
        <v>INOUE Koki (02)</v>
      </c>
      <c r="Q2352" s="175" t="str">
        <f>IFERROR(IF($F2352="","",INDEX(リスト!$AL:$AL,MATCH($F2352,リスト!$AK:$AK,0))),"")</f>
        <v>29</v>
      </c>
      <c r="R2352" s="32" t="str">
        <f>IFERROR(IF($K2352="","",INDEX(リスト!$AO:$AO,MATCH($K2352,リスト!$AN:$AN,0))),"")</f>
        <v>JPN</v>
      </c>
      <c r="S2352" s="32" t="str">
        <f>IF($B2352="","",RIGHT($G2352*1000+100+COUNTIF($G$2:$G2352,$G2352),9))</f>
        <v>021207101</v>
      </c>
    </row>
    <row r="2353" spans="1:19" ht="18" customHeight="1" x14ac:dyDescent="0.55000000000000004">
      <c r="A2353" t="s">
        <v>919</v>
      </c>
      <c r="B2353">
        <v>2364</v>
      </c>
      <c r="C2353" t="s">
        <v>10028</v>
      </c>
      <c r="D2353" t="s">
        <v>10029</v>
      </c>
      <c r="E2353">
        <v>1</v>
      </c>
      <c r="F2353" t="s">
        <v>8989</v>
      </c>
      <c r="G2353">
        <v>20050201</v>
      </c>
      <c r="H2353" t="s">
        <v>10030</v>
      </c>
      <c r="I2353" t="s">
        <v>8780</v>
      </c>
      <c r="J2353" t="s">
        <v>2957</v>
      </c>
      <c r="K2353" t="s">
        <v>9638</v>
      </c>
      <c r="M2353" s="32">
        <f>IFERROR(IF($B2353="","",INDEX(所属情報!$E:$E,MATCH($A2353,所属情報!$A:$A,0))),"")</f>
        <v>491023</v>
      </c>
      <c r="N2353" s="175" t="str">
        <f t="shared" si="108"/>
        <v>小原　拓真 (1)</v>
      </c>
      <c r="O2353" s="32" t="str">
        <f t="shared" si="109"/>
        <v>ｺﾊﾗ ﾀｸﾏ</v>
      </c>
      <c r="P2353" s="175" t="str">
        <f t="shared" si="110"/>
        <v>KOHARA Takuma (05)</v>
      </c>
      <c r="Q2353" s="175" t="str">
        <f>IFERROR(IF($F2353="","",INDEX(リスト!$AL:$AL,MATCH($F2353,リスト!$AK:$AK,0))),"")</f>
        <v>29</v>
      </c>
      <c r="R2353" s="32" t="str">
        <f>IFERROR(IF($K2353="","",INDEX(リスト!$AO:$AO,MATCH($K2353,リスト!$AN:$AN,0))),"")</f>
        <v>JPN</v>
      </c>
      <c r="S2353" s="32" t="str">
        <f>IF($B2353="","",RIGHT($G2353*1000+100+COUNTIF($G$2:$G2353,$G2353),9))</f>
        <v>050201103</v>
      </c>
    </row>
    <row r="2354" spans="1:19" ht="18" customHeight="1" x14ac:dyDescent="0.55000000000000004">
      <c r="A2354" t="s">
        <v>919</v>
      </c>
      <c r="B2354">
        <v>2365</v>
      </c>
      <c r="C2354" t="s">
        <v>10031</v>
      </c>
      <c r="D2354" t="s">
        <v>10032</v>
      </c>
      <c r="E2354">
        <v>1</v>
      </c>
      <c r="F2354" t="s">
        <v>8989</v>
      </c>
      <c r="G2354">
        <v>20040728</v>
      </c>
      <c r="H2354" t="s">
        <v>10033</v>
      </c>
      <c r="I2354" t="s">
        <v>10034</v>
      </c>
      <c r="J2354" t="s">
        <v>1594</v>
      </c>
      <c r="K2354" t="s">
        <v>9638</v>
      </c>
      <c r="M2354" s="32">
        <f>IFERROR(IF($B2354="","",INDEX(所属情報!$E:$E,MATCH($A2354,所属情報!$A:$A,0))),"")</f>
        <v>491023</v>
      </c>
      <c r="N2354" s="175" t="str">
        <f t="shared" si="108"/>
        <v>田守　雅治 (1)</v>
      </c>
      <c r="O2354" s="32" t="str">
        <f t="shared" si="109"/>
        <v>ﾀﾓﾘ ﾏｻﾊﾙ</v>
      </c>
      <c r="P2354" s="175" t="str">
        <f t="shared" si="110"/>
        <v>TAMORI Masaharu (04)</v>
      </c>
      <c r="Q2354" s="175" t="str">
        <f>IFERROR(IF($F2354="","",INDEX(リスト!$AL:$AL,MATCH($F2354,リスト!$AK:$AK,0))),"")</f>
        <v>29</v>
      </c>
      <c r="R2354" s="32" t="str">
        <f>IFERROR(IF($K2354="","",INDEX(リスト!$AO:$AO,MATCH($K2354,リスト!$AN:$AN,0))),"")</f>
        <v>JPN</v>
      </c>
      <c r="S2354" s="32" t="str">
        <f>IF($B2354="","",RIGHT($G2354*1000+100+COUNTIF($G$2:$G2354,$G2354),9))</f>
        <v>040728105</v>
      </c>
    </row>
    <row r="2355" spans="1:19" ht="18" customHeight="1" x14ac:dyDescent="0.55000000000000004">
      <c r="A2355" t="s">
        <v>1019</v>
      </c>
      <c r="B2355">
        <v>2366</v>
      </c>
      <c r="C2355" t="s">
        <v>10035</v>
      </c>
      <c r="D2355" t="s">
        <v>10036</v>
      </c>
      <c r="E2355">
        <v>1</v>
      </c>
      <c r="F2355" t="s">
        <v>169</v>
      </c>
      <c r="G2355">
        <v>20041026</v>
      </c>
      <c r="H2355" t="s">
        <v>10037</v>
      </c>
      <c r="I2355" t="s">
        <v>10038</v>
      </c>
      <c r="J2355" t="s">
        <v>1853</v>
      </c>
      <c r="K2355" t="s">
        <v>72</v>
      </c>
      <c r="M2355" s="32">
        <f>IFERROR(IF($B2355="","",INDEX(所属情報!$E:$E,MATCH($A2355,所属情報!$A:$A,0))),"")</f>
        <v>492218</v>
      </c>
      <c r="N2355" s="175" t="str">
        <f t="shared" si="108"/>
        <v>岡花　洸輝 (1)</v>
      </c>
      <c r="O2355" s="32" t="str">
        <f t="shared" si="109"/>
        <v>ｵｶﾊﾅ ｺｳｷ</v>
      </c>
      <c r="P2355" s="175" t="str">
        <f t="shared" si="110"/>
        <v>OKAHANA Koki (04)</v>
      </c>
      <c r="Q2355" s="175" t="str">
        <f>IFERROR(IF($F2355="","",INDEX(リスト!$AL:$AL,MATCH($F2355,リスト!$AK:$AK,0))),"")</f>
        <v>26</v>
      </c>
      <c r="R2355" s="32" t="str">
        <f>IFERROR(IF($K2355="","",INDEX(リスト!$AO:$AO,MATCH($K2355,リスト!$AN:$AN,0))),"")</f>
        <v>JPN</v>
      </c>
      <c r="S2355" s="32" t="str">
        <f>IF($B2355="","",RIGHT($G2355*1000+100+COUNTIF($G$2:$G2355,$G2355),9))</f>
        <v>041026101</v>
      </c>
    </row>
    <row r="2356" spans="1:19" ht="18" customHeight="1" x14ac:dyDescent="0.55000000000000004">
      <c r="A2356" t="s">
        <v>1019</v>
      </c>
      <c r="B2356">
        <v>2367</v>
      </c>
      <c r="C2356" t="s">
        <v>10039</v>
      </c>
      <c r="D2356" t="s">
        <v>10040</v>
      </c>
      <c r="E2356">
        <v>1</v>
      </c>
      <c r="F2356" t="s">
        <v>173</v>
      </c>
      <c r="G2356">
        <v>20050113</v>
      </c>
      <c r="H2356" t="s">
        <v>10041</v>
      </c>
      <c r="I2356" t="s">
        <v>10042</v>
      </c>
      <c r="J2356" t="s">
        <v>1651</v>
      </c>
      <c r="K2356" t="s">
        <v>72</v>
      </c>
      <c r="M2356" s="32">
        <f>IFERROR(IF($B2356="","",INDEX(所属情報!$E:$E,MATCH($A2356,所属情報!$A:$A,0))),"")</f>
        <v>492218</v>
      </c>
      <c r="N2356" s="175" t="str">
        <f t="shared" si="108"/>
        <v>カーン　勇斗 (1)</v>
      </c>
      <c r="O2356" s="32" t="str">
        <f t="shared" si="109"/>
        <v>ｶｰﾝ ﾊﾔﾄ</v>
      </c>
      <c r="P2356" s="175" t="str">
        <f t="shared" si="110"/>
        <v>KHAN Hayato (05)</v>
      </c>
      <c r="Q2356" s="175" t="str">
        <f>IFERROR(IF($F2356="","",INDEX(リスト!$AL:$AL,MATCH($F2356,リスト!$AK:$AK,0))),"")</f>
        <v>27</v>
      </c>
      <c r="R2356" s="32" t="str">
        <f>IFERROR(IF($K2356="","",INDEX(リスト!$AO:$AO,MATCH($K2356,リスト!$AN:$AN,0))),"")</f>
        <v>JPN</v>
      </c>
      <c r="S2356" s="32" t="str">
        <f>IF($B2356="","",RIGHT($G2356*1000+100+COUNTIF($G$2:$G2356,$G2356),9))</f>
        <v>050113101</v>
      </c>
    </row>
    <row r="2357" spans="1:19" ht="18" customHeight="1" x14ac:dyDescent="0.55000000000000004">
      <c r="A2357" t="s">
        <v>1019</v>
      </c>
      <c r="B2357">
        <v>2368</v>
      </c>
      <c r="C2357" t="s">
        <v>10043</v>
      </c>
      <c r="D2357" t="s">
        <v>10044</v>
      </c>
      <c r="E2357">
        <v>1</v>
      </c>
      <c r="F2357" t="s">
        <v>173</v>
      </c>
      <c r="G2357">
        <v>20050113</v>
      </c>
      <c r="H2357" t="s">
        <v>10045</v>
      </c>
      <c r="I2357" t="s">
        <v>4229</v>
      </c>
      <c r="J2357" t="s">
        <v>1372</v>
      </c>
      <c r="K2357" t="s">
        <v>72</v>
      </c>
      <c r="M2357" s="32">
        <f>IFERROR(IF($B2357="","",INDEX(所属情報!$E:$E,MATCH($A2357,所属情報!$A:$A,0))),"")</f>
        <v>492218</v>
      </c>
      <c r="N2357" s="175" t="str">
        <f t="shared" si="108"/>
        <v>杉浦　智希 (1)</v>
      </c>
      <c r="O2357" s="32" t="str">
        <f t="shared" si="109"/>
        <v>ｽｷﾞｳﾗ ﾄﾓｷ</v>
      </c>
      <c r="P2357" s="175" t="str">
        <f t="shared" si="110"/>
        <v>SUGIURA Tomoki (05)</v>
      </c>
      <c r="Q2357" s="175" t="str">
        <f>IFERROR(IF($F2357="","",INDEX(リスト!$AL:$AL,MATCH($F2357,リスト!$AK:$AK,0))),"")</f>
        <v>27</v>
      </c>
      <c r="R2357" s="32" t="str">
        <f>IFERROR(IF($K2357="","",INDEX(リスト!$AO:$AO,MATCH($K2357,リスト!$AN:$AN,0))),"")</f>
        <v>JPN</v>
      </c>
      <c r="S2357" s="32" t="str">
        <f>IF($B2357="","",RIGHT($G2357*1000+100+COUNTIF($G$2:$G2357,$G2357),9))</f>
        <v>050113102</v>
      </c>
    </row>
    <row r="2358" spans="1:19" ht="18" customHeight="1" x14ac:dyDescent="0.55000000000000004">
      <c r="A2358" t="s">
        <v>1019</v>
      </c>
      <c r="B2358">
        <v>2369</v>
      </c>
      <c r="C2358" t="s">
        <v>10046</v>
      </c>
      <c r="D2358" t="s">
        <v>10047</v>
      </c>
      <c r="E2358">
        <v>1</v>
      </c>
      <c r="F2358" t="s">
        <v>173</v>
      </c>
      <c r="G2358">
        <v>20040718</v>
      </c>
      <c r="H2358" t="s">
        <v>10048</v>
      </c>
      <c r="I2358" t="s">
        <v>6408</v>
      </c>
      <c r="J2358" t="s">
        <v>2080</v>
      </c>
      <c r="K2358" t="s">
        <v>72</v>
      </c>
      <c r="M2358" s="32">
        <f>IFERROR(IF($B2358="","",INDEX(所属情報!$E:$E,MATCH($A2358,所属情報!$A:$A,0))),"")</f>
        <v>492218</v>
      </c>
      <c r="N2358" s="175" t="str">
        <f t="shared" si="108"/>
        <v>高松　大樹 (1)</v>
      </c>
      <c r="O2358" s="32" t="str">
        <f t="shared" si="109"/>
        <v>ﾀｶﾏﾂ ﾀﾞｲｷ</v>
      </c>
      <c r="P2358" s="175" t="str">
        <f t="shared" si="110"/>
        <v>TAKAMATSU Daiki (04)</v>
      </c>
      <c r="Q2358" s="175" t="str">
        <f>IFERROR(IF($F2358="","",INDEX(リスト!$AL:$AL,MATCH($F2358,リスト!$AK:$AK,0))),"")</f>
        <v>27</v>
      </c>
      <c r="R2358" s="32" t="str">
        <f>IFERROR(IF($K2358="","",INDEX(リスト!$AO:$AO,MATCH($K2358,リスト!$AN:$AN,0))),"")</f>
        <v>JPN</v>
      </c>
      <c r="S2358" s="32" t="str">
        <f>IF($B2358="","",RIGHT($G2358*1000+100+COUNTIF($G$2:$G2358,$G2358),9))</f>
        <v>040718101</v>
      </c>
    </row>
    <row r="2359" spans="1:19" ht="18" customHeight="1" x14ac:dyDescent="0.55000000000000004">
      <c r="A2359" t="s">
        <v>1019</v>
      </c>
      <c r="B2359">
        <v>2370</v>
      </c>
      <c r="C2359" t="s">
        <v>10049</v>
      </c>
      <c r="D2359" t="s">
        <v>10050</v>
      </c>
      <c r="E2359">
        <v>1</v>
      </c>
      <c r="F2359" t="s">
        <v>173</v>
      </c>
      <c r="G2359">
        <v>20040526</v>
      </c>
      <c r="H2359" t="s">
        <v>10051</v>
      </c>
      <c r="I2359" t="s">
        <v>10052</v>
      </c>
      <c r="J2359" t="s">
        <v>1372</v>
      </c>
      <c r="K2359" t="s">
        <v>72</v>
      </c>
      <c r="M2359" s="32">
        <f>IFERROR(IF($B2359="","",INDEX(所属情報!$E:$E,MATCH($A2359,所属情報!$A:$A,0))),"")</f>
        <v>492218</v>
      </c>
      <c r="N2359" s="175" t="str">
        <f t="shared" si="108"/>
        <v>檀野　友希 (1)</v>
      </c>
      <c r="O2359" s="32" t="str">
        <f t="shared" si="109"/>
        <v>ﾀﾞﾝﾉ ﾄﾓｷ</v>
      </c>
      <c r="P2359" s="175" t="str">
        <f t="shared" si="110"/>
        <v>DANNO Tomoki (04)</v>
      </c>
      <c r="Q2359" s="175" t="str">
        <f>IFERROR(IF($F2359="","",INDEX(リスト!$AL:$AL,MATCH($F2359,リスト!$AK:$AK,0))),"")</f>
        <v>27</v>
      </c>
      <c r="R2359" s="32" t="str">
        <f>IFERROR(IF($K2359="","",INDEX(リスト!$AO:$AO,MATCH($K2359,リスト!$AN:$AN,0))),"")</f>
        <v>JPN</v>
      </c>
      <c r="S2359" s="32" t="str">
        <f>IF($B2359="","",RIGHT($G2359*1000+100+COUNTIF($G$2:$G2359,$G2359),9))</f>
        <v>040526101</v>
      </c>
    </row>
    <row r="2360" spans="1:19" ht="18" customHeight="1" x14ac:dyDescent="0.55000000000000004">
      <c r="A2360" t="s">
        <v>1019</v>
      </c>
      <c r="B2360">
        <v>2371</v>
      </c>
      <c r="C2360" t="s">
        <v>10053</v>
      </c>
      <c r="D2360" t="s">
        <v>10054</v>
      </c>
      <c r="E2360">
        <v>1</v>
      </c>
      <c r="F2360" t="s">
        <v>177</v>
      </c>
      <c r="G2360">
        <v>20041004</v>
      </c>
      <c r="H2360" t="s">
        <v>10055</v>
      </c>
      <c r="I2360" t="s">
        <v>6602</v>
      </c>
      <c r="J2360" t="s">
        <v>1355</v>
      </c>
      <c r="K2360" t="s">
        <v>72</v>
      </c>
      <c r="M2360" s="32">
        <f>IFERROR(IF($B2360="","",INDEX(所属情報!$E:$E,MATCH($A2360,所属情報!$A:$A,0))),"")</f>
        <v>492218</v>
      </c>
      <c r="N2360" s="175" t="str">
        <f t="shared" si="108"/>
        <v>廣瀬　創大 (1)</v>
      </c>
      <c r="O2360" s="32" t="str">
        <f t="shared" si="109"/>
        <v>ﾋﾛｾ ｿｳﾀ</v>
      </c>
      <c r="P2360" s="175" t="str">
        <f t="shared" si="110"/>
        <v>HIROSE Sota (04)</v>
      </c>
      <c r="Q2360" s="175" t="str">
        <f>IFERROR(IF($F2360="","",INDEX(リスト!$AL:$AL,MATCH($F2360,リスト!$AK:$AK,0))),"")</f>
        <v>28</v>
      </c>
      <c r="R2360" s="32" t="str">
        <f>IFERROR(IF($K2360="","",INDEX(リスト!$AO:$AO,MATCH($K2360,リスト!$AN:$AN,0))),"")</f>
        <v>JPN</v>
      </c>
      <c r="S2360" s="32" t="str">
        <f>IF($B2360="","",RIGHT($G2360*1000+100+COUNTIF($G$2:$G2360,$G2360),9))</f>
        <v>041004101</v>
      </c>
    </row>
    <row r="2361" spans="1:19" ht="18" customHeight="1" x14ac:dyDescent="0.55000000000000004">
      <c r="A2361" t="s">
        <v>1019</v>
      </c>
      <c r="B2361">
        <v>2372</v>
      </c>
      <c r="C2361" t="s">
        <v>10056</v>
      </c>
      <c r="D2361" t="s">
        <v>10057</v>
      </c>
      <c r="E2361">
        <v>1</v>
      </c>
      <c r="F2361" t="s">
        <v>173</v>
      </c>
      <c r="G2361">
        <v>20040404</v>
      </c>
      <c r="H2361" t="s">
        <v>10058</v>
      </c>
      <c r="I2361" t="s">
        <v>10059</v>
      </c>
      <c r="J2361" t="s">
        <v>2862</v>
      </c>
      <c r="K2361" t="s">
        <v>72</v>
      </c>
      <c r="M2361" s="32">
        <f>IFERROR(IF($B2361="","",INDEX(所属情報!$E:$E,MATCH($A2361,所属情報!$A:$A,0))),"")</f>
        <v>492218</v>
      </c>
      <c r="N2361" s="175" t="str">
        <f t="shared" si="108"/>
        <v>正井　遥希 (1)</v>
      </c>
      <c r="O2361" s="32" t="str">
        <f t="shared" si="109"/>
        <v>ﾏｻｲ ﾊﾙｷ</v>
      </c>
      <c r="P2361" s="175" t="str">
        <f t="shared" si="110"/>
        <v>MASAI Haruki (04)</v>
      </c>
      <c r="Q2361" s="175" t="str">
        <f>IFERROR(IF($F2361="","",INDEX(リスト!$AL:$AL,MATCH($F2361,リスト!$AK:$AK,0))),"")</f>
        <v>27</v>
      </c>
      <c r="R2361" s="32" t="str">
        <f>IFERROR(IF($K2361="","",INDEX(リスト!$AO:$AO,MATCH($K2361,リスト!$AN:$AN,0))),"")</f>
        <v>JPN</v>
      </c>
      <c r="S2361" s="32" t="str">
        <f>IF($B2361="","",RIGHT($G2361*1000+100+COUNTIF($G$2:$G2361,$G2361),9))</f>
        <v>040404104</v>
      </c>
    </row>
    <row r="2362" spans="1:19" ht="18" customHeight="1" x14ac:dyDescent="0.55000000000000004">
      <c r="A2362" t="s">
        <v>1019</v>
      </c>
      <c r="B2362">
        <v>2373</v>
      </c>
      <c r="C2362" t="s">
        <v>10060</v>
      </c>
      <c r="D2362" t="s">
        <v>10061</v>
      </c>
      <c r="E2362">
        <v>1</v>
      </c>
      <c r="F2362" t="s">
        <v>173</v>
      </c>
      <c r="G2362">
        <v>20040605</v>
      </c>
      <c r="H2362" t="s">
        <v>10062</v>
      </c>
      <c r="I2362" t="s">
        <v>10063</v>
      </c>
      <c r="J2362" t="s">
        <v>1317</v>
      </c>
      <c r="K2362" t="s">
        <v>72</v>
      </c>
      <c r="M2362" s="32">
        <f>IFERROR(IF($B2362="","",INDEX(所属情報!$E:$E,MATCH($A2362,所属情報!$A:$A,0))),"")</f>
        <v>492218</v>
      </c>
      <c r="N2362" s="175" t="str">
        <f t="shared" si="108"/>
        <v>桜　崚輔 (1)</v>
      </c>
      <c r="O2362" s="32" t="str">
        <f t="shared" si="109"/>
        <v>ｻｸﾗ ﾘｮｳｽｹ</v>
      </c>
      <c r="P2362" s="175" t="str">
        <f t="shared" si="110"/>
        <v>SAKURA Ryosuke (04)</v>
      </c>
      <c r="Q2362" s="175" t="str">
        <f>IFERROR(IF($F2362="","",INDEX(リスト!$AL:$AL,MATCH($F2362,リスト!$AK:$AK,0))),"")</f>
        <v>27</v>
      </c>
      <c r="R2362" s="32" t="str">
        <f>IFERROR(IF($K2362="","",INDEX(リスト!$AO:$AO,MATCH($K2362,リスト!$AN:$AN,0))),"")</f>
        <v>JPN</v>
      </c>
      <c r="S2362" s="32" t="str">
        <f>IF($B2362="","",RIGHT($G2362*1000+100+COUNTIF($G$2:$G2362,$G2362),9))</f>
        <v>040605102</v>
      </c>
    </row>
    <row r="2363" spans="1:19" ht="18" customHeight="1" x14ac:dyDescent="0.55000000000000004">
      <c r="A2363" t="s">
        <v>1019</v>
      </c>
      <c r="B2363">
        <v>2374</v>
      </c>
      <c r="C2363" t="s">
        <v>10064</v>
      </c>
      <c r="D2363" t="s">
        <v>10065</v>
      </c>
      <c r="E2363">
        <v>1</v>
      </c>
      <c r="F2363" t="s">
        <v>173</v>
      </c>
      <c r="G2363">
        <v>20040612</v>
      </c>
      <c r="H2363" t="s">
        <v>10066</v>
      </c>
      <c r="I2363" t="s">
        <v>10067</v>
      </c>
      <c r="J2363" t="s">
        <v>10068</v>
      </c>
      <c r="K2363" t="s">
        <v>72</v>
      </c>
      <c r="M2363" s="32">
        <f>IFERROR(IF($B2363="","",INDEX(所属情報!$E:$E,MATCH($A2363,所属情報!$A:$A,0))),"")</f>
        <v>492218</v>
      </c>
      <c r="N2363" s="175" t="str">
        <f t="shared" si="108"/>
        <v>土葛　晃久 (1)</v>
      </c>
      <c r="O2363" s="32" t="str">
        <f t="shared" si="109"/>
        <v>ﾄｸｽﾞ ｱｷﾋｻ</v>
      </c>
      <c r="P2363" s="175" t="str">
        <f t="shared" si="110"/>
        <v>TOKUZU Akihisa (04)</v>
      </c>
      <c r="Q2363" s="175" t="str">
        <f>IFERROR(IF($F2363="","",INDEX(リスト!$AL:$AL,MATCH($F2363,リスト!$AK:$AK,0))),"")</f>
        <v>27</v>
      </c>
      <c r="R2363" s="32" t="str">
        <f>IFERROR(IF($K2363="","",INDEX(リスト!$AO:$AO,MATCH($K2363,リスト!$AN:$AN,0))),"")</f>
        <v>JPN</v>
      </c>
      <c r="S2363" s="32" t="str">
        <f>IF($B2363="","",RIGHT($G2363*1000+100+COUNTIF($G$2:$G2363,$G2363),9))</f>
        <v>040612102</v>
      </c>
    </row>
    <row r="2364" spans="1:19" ht="18" customHeight="1" x14ac:dyDescent="0.55000000000000004">
      <c r="A2364" t="s">
        <v>1019</v>
      </c>
      <c r="B2364">
        <v>2375</v>
      </c>
      <c r="C2364" t="s">
        <v>10069</v>
      </c>
      <c r="D2364" t="s">
        <v>10070</v>
      </c>
      <c r="E2364">
        <v>1</v>
      </c>
      <c r="F2364" t="s">
        <v>169</v>
      </c>
      <c r="G2364">
        <v>20040807</v>
      </c>
      <c r="H2364" t="s">
        <v>10071</v>
      </c>
      <c r="I2364" t="s">
        <v>1530</v>
      </c>
      <c r="J2364" t="s">
        <v>6632</v>
      </c>
      <c r="K2364" t="s">
        <v>72</v>
      </c>
      <c r="M2364" s="32">
        <f>IFERROR(IF($B2364="","",INDEX(所属情報!$E:$E,MATCH($A2364,所属情報!$A:$A,0))),"")</f>
        <v>492218</v>
      </c>
      <c r="N2364" s="175" t="str">
        <f t="shared" si="108"/>
        <v>巻埜　壱朗 (1)</v>
      </c>
      <c r="O2364" s="32" t="str">
        <f t="shared" si="109"/>
        <v>ﾏｷﾉ ｲﾁﾛｳ</v>
      </c>
      <c r="P2364" s="175" t="str">
        <f t="shared" si="110"/>
        <v>MAKINO Ichiro (04)</v>
      </c>
      <c r="Q2364" s="175" t="str">
        <f>IFERROR(IF($F2364="","",INDEX(リスト!$AL:$AL,MATCH($F2364,リスト!$AK:$AK,0))),"")</f>
        <v>26</v>
      </c>
      <c r="R2364" s="32" t="str">
        <f>IFERROR(IF($K2364="","",INDEX(リスト!$AO:$AO,MATCH($K2364,リスト!$AN:$AN,0))),"")</f>
        <v>JPN</v>
      </c>
      <c r="S2364" s="32" t="str">
        <f>IF($B2364="","",RIGHT($G2364*1000+100+COUNTIF($G$2:$G2364,$G2364),9))</f>
        <v>040807102</v>
      </c>
    </row>
    <row r="2365" spans="1:19" ht="18" customHeight="1" x14ac:dyDescent="0.55000000000000004">
      <c r="A2365" t="s">
        <v>1019</v>
      </c>
      <c r="B2365">
        <v>2376</v>
      </c>
      <c r="C2365" t="s">
        <v>10072</v>
      </c>
      <c r="D2365" t="s">
        <v>10073</v>
      </c>
      <c r="E2365">
        <v>1</v>
      </c>
      <c r="F2365" t="s">
        <v>137</v>
      </c>
      <c r="G2365">
        <v>20040921</v>
      </c>
      <c r="H2365" t="s">
        <v>10074</v>
      </c>
      <c r="I2365" t="s">
        <v>1172</v>
      </c>
      <c r="J2365" t="s">
        <v>2179</v>
      </c>
      <c r="K2365" t="s">
        <v>72</v>
      </c>
      <c r="M2365" s="32">
        <f>IFERROR(IF($B2365="","",INDEX(所属情報!$E:$E,MATCH($A2365,所属情報!$A:$A,0))),"")</f>
        <v>492218</v>
      </c>
      <c r="N2365" s="175" t="str">
        <f t="shared" si="108"/>
        <v>吉田　悠真 (1)</v>
      </c>
      <c r="O2365" s="32" t="str">
        <f t="shared" si="109"/>
        <v>ﾖｼﾀﾞ ﾕｳﾏ</v>
      </c>
      <c r="P2365" s="175" t="str">
        <f t="shared" si="110"/>
        <v>YOSHIDA Yuma (04)</v>
      </c>
      <c r="Q2365" s="175" t="str">
        <f>IFERROR(IF($F2365="","",INDEX(リスト!$AL:$AL,MATCH($F2365,リスト!$AK:$AK,0))),"")</f>
        <v>18</v>
      </c>
      <c r="R2365" s="32" t="str">
        <f>IFERROR(IF($K2365="","",INDEX(リスト!$AO:$AO,MATCH($K2365,リスト!$AN:$AN,0))),"")</f>
        <v>JPN</v>
      </c>
      <c r="S2365" s="32" t="str">
        <f>IF($B2365="","",RIGHT($G2365*1000+100+COUNTIF($G$2:$G2365,$G2365),9))</f>
        <v>040921103</v>
      </c>
    </row>
    <row r="2366" spans="1:19" ht="18" customHeight="1" x14ac:dyDescent="0.55000000000000004">
      <c r="A2366" t="s">
        <v>1019</v>
      </c>
      <c r="B2366">
        <v>2377</v>
      </c>
      <c r="C2366" t="s">
        <v>10075</v>
      </c>
      <c r="D2366" t="s">
        <v>10076</v>
      </c>
      <c r="E2366">
        <v>1</v>
      </c>
      <c r="F2366" t="s">
        <v>173</v>
      </c>
      <c r="G2366">
        <v>20040722</v>
      </c>
      <c r="H2366" t="s">
        <v>10077</v>
      </c>
      <c r="I2366" t="s">
        <v>2008</v>
      </c>
      <c r="J2366" t="s">
        <v>6273</v>
      </c>
      <c r="K2366" t="s">
        <v>72</v>
      </c>
      <c r="M2366" s="32">
        <f>IFERROR(IF($B2366="","",INDEX(所属情報!$E:$E,MATCH($A2366,所属情報!$A:$A,0))),"")</f>
        <v>492218</v>
      </c>
      <c r="N2366" s="175" t="str">
        <f t="shared" si="108"/>
        <v>澤田　匡孝 (1)</v>
      </c>
      <c r="O2366" s="32" t="str">
        <f t="shared" si="109"/>
        <v>ｻﾜﾀﾞ ﾏｻﾀｶ</v>
      </c>
      <c r="P2366" s="175" t="str">
        <f t="shared" si="110"/>
        <v>SAWADA Masataka (04)</v>
      </c>
      <c r="Q2366" s="175" t="str">
        <f>IFERROR(IF($F2366="","",INDEX(リスト!$AL:$AL,MATCH($F2366,リスト!$AK:$AK,0))),"")</f>
        <v>27</v>
      </c>
      <c r="R2366" s="32" t="str">
        <f>IFERROR(IF($K2366="","",INDEX(リスト!$AO:$AO,MATCH($K2366,リスト!$AN:$AN,0))),"")</f>
        <v>JPN</v>
      </c>
      <c r="S2366" s="32" t="str">
        <f>IF($B2366="","",RIGHT($G2366*1000+100+COUNTIF($G$2:$G2366,$G2366),9))</f>
        <v>040722104</v>
      </c>
    </row>
    <row r="2367" spans="1:19" ht="18" customHeight="1" x14ac:dyDescent="0.55000000000000004">
      <c r="A2367" t="s">
        <v>1019</v>
      </c>
      <c r="B2367">
        <v>2378</v>
      </c>
      <c r="C2367" t="s">
        <v>10078</v>
      </c>
      <c r="D2367" t="s">
        <v>10079</v>
      </c>
      <c r="E2367">
        <v>1</v>
      </c>
      <c r="F2367" t="s">
        <v>177</v>
      </c>
      <c r="G2367">
        <v>20041107</v>
      </c>
      <c r="H2367" t="s">
        <v>10080</v>
      </c>
      <c r="I2367" t="s">
        <v>1192</v>
      </c>
      <c r="J2367" t="s">
        <v>1576</v>
      </c>
      <c r="K2367" t="s">
        <v>72</v>
      </c>
      <c r="M2367" s="32">
        <f>IFERROR(IF($B2367="","",INDEX(所属情報!$E:$E,MATCH($A2367,所属情報!$A:$A,0))),"")</f>
        <v>492218</v>
      </c>
      <c r="N2367" s="175" t="str">
        <f t="shared" si="108"/>
        <v>久保田　凌平 (1)</v>
      </c>
      <c r="O2367" s="32" t="str">
        <f t="shared" si="109"/>
        <v>ｸﾎﾞﾀ ﾘｮｳﾍｲ</v>
      </c>
      <c r="P2367" s="175" t="str">
        <f t="shared" si="110"/>
        <v>KUBOTA Ryohei (04)</v>
      </c>
      <c r="Q2367" s="175" t="str">
        <f>IFERROR(IF($F2367="","",INDEX(リスト!$AL:$AL,MATCH($F2367,リスト!$AK:$AK,0))),"")</f>
        <v>28</v>
      </c>
      <c r="R2367" s="32" t="str">
        <f>IFERROR(IF($K2367="","",INDEX(リスト!$AO:$AO,MATCH($K2367,リスト!$AN:$AN,0))),"")</f>
        <v>JPN</v>
      </c>
      <c r="S2367" s="32" t="str">
        <f>IF($B2367="","",RIGHT($G2367*1000+100+COUNTIF($G$2:$G2367,$G2367),9))</f>
        <v>041107102</v>
      </c>
    </row>
    <row r="2368" spans="1:19" ht="18" customHeight="1" x14ac:dyDescent="0.55000000000000004">
      <c r="A2368" t="s">
        <v>1019</v>
      </c>
      <c r="B2368">
        <v>2379</v>
      </c>
      <c r="C2368" t="s">
        <v>10081</v>
      </c>
      <c r="D2368" t="s">
        <v>10082</v>
      </c>
      <c r="E2368">
        <v>1</v>
      </c>
      <c r="F2368" t="s">
        <v>173</v>
      </c>
      <c r="G2368">
        <v>20040527</v>
      </c>
      <c r="H2368" t="s">
        <v>10083</v>
      </c>
      <c r="I2368" t="s">
        <v>3326</v>
      </c>
      <c r="J2368" t="s">
        <v>1198</v>
      </c>
      <c r="K2368" t="s">
        <v>72</v>
      </c>
      <c r="M2368" s="32">
        <f>IFERROR(IF($B2368="","",INDEX(所属情報!$E:$E,MATCH($A2368,所属情報!$A:$A,0))),"")</f>
        <v>492218</v>
      </c>
      <c r="N2368" s="175" t="str">
        <f t="shared" si="108"/>
        <v>細川　亮 (1)</v>
      </c>
      <c r="O2368" s="32" t="str">
        <f t="shared" si="109"/>
        <v>ﾎｿｶﾜ ﾘｮｳ</v>
      </c>
      <c r="P2368" s="175" t="str">
        <f t="shared" si="110"/>
        <v>HOSOKAWA Ryo (04)</v>
      </c>
      <c r="Q2368" s="175" t="str">
        <f>IFERROR(IF($F2368="","",INDEX(リスト!$AL:$AL,MATCH($F2368,リスト!$AK:$AK,0))),"")</f>
        <v>27</v>
      </c>
      <c r="R2368" s="32" t="str">
        <f>IFERROR(IF($K2368="","",INDEX(リスト!$AO:$AO,MATCH($K2368,リスト!$AN:$AN,0))),"")</f>
        <v>JPN</v>
      </c>
      <c r="S2368" s="32" t="str">
        <f>IF($B2368="","",RIGHT($G2368*1000+100+COUNTIF($G$2:$G2368,$G2368),9))</f>
        <v>040527102</v>
      </c>
    </row>
    <row r="2369" spans="1:19" ht="18" customHeight="1" x14ac:dyDescent="0.55000000000000004">
      <c r="A2369" t="s">
        <v>1019</v>
      </c>
      <c r="B2369">
        <v>2380</v>
      </c>
      <c r="C2369" t="s">
        <v>10084</v>
      </c>
      <c r="D2369" t="s">
        <v>10085</v>
      </c>
      <c r="E2369">
        <v>1</v>
      </c>
      <c r="F2369" t="s">
        <v>173</v>
      </c>
      <c r="G2369">
        <v>20040629</v>
      </c>
      <c r="H2369" t="s">
        <v>10086</v>
      </c>
      <c r="I2369" t="s">
        <v>2058</v>
      </c>
      <c r="J2369" t="s">
        <v>10087</v>
      </c>
      <c r="K2369" t="s">
        <v>72</v>
      </c>
      <c r="M2369" s="32">
        <f>IFERROR(IF($B2369="","",INDEX(所属情報!$E:$E,MATCH($A2369,所属情報!$A:$A,0))),"")</f>
        <v>492218</v>
      </c>
      <c r="N2369" s="175" t="str">
        <f t="shared" si="108"/>
        <v>山口　旺雅 (1)</v>
      </c>
      <c r="O2369" s="32" t="str">
        <f t="shared" si="109"/>
        <v>ﾔﾏｸﾞﾁ ｵｳｶﾞ</v>
      </c>
      <c r="P2369" s="175" t="str">
        <f t="shared" si="110"/>
        <v>YAMAGUCHI Oga (04)</v>
      </c>
      <c r="Q2369" s="175" t="str">
        <f>IFERROR(IF($F2369="","",INDEX(リスト!$AL:$AL,MATCH($F2369,リスト!$AK:$AK,0))),"")</f>
        <v>27</v>
      </c>
      <c r="R2369" s="32" t="str">
        <f>IFERROR(IF($K2369="","",INDEX(リスト!$AO:$AO,MATCH($K2369,リスト!$AN:$AN,0))),"")</f>
        <v>JPN</v>
      </c>
      <c r="S2369" s="32" t="str">
        <f>IF($B2369="","",RIGHT($G2369*1000+100+COUNTIF($G$2:$G2369,$G2369),9))</f>
        <v>040629102</v>
      </c>
    </row>
    <row r="2370" spans="1:19" ht="18" customHeight="1" x14ac:dyDescent="0.55000000000000004">
      <c r="A2370" t="s">
        <v>1019</v>
      </c>
      <c r="B2370">
        <v>2381</v>
      </c>
      <c r="C2370" t="s">
        <v>10088</v>
      </c>
      <c r="D2370" t="s">
        <v>10089</v>
      </c>
      <c r="E2370">
        <v>1</v>
      </c>
      <c r="F2370" t="s">
        <v>173</v>
      </c>
      <c r="G2370">
        <v>20050313</v>
      </c>
      <c r="H2370" t="s">
        <v>10090</v>
      </c>
      <c r="I2370" t="s">
        <v>10091</v>
      </c>
      <c r="J2370" t="s">
        <v>1899</v>
      </c>
      <c r="K2370" t="s">
        <v>72</v>
      </c>
      <c r="M2370" s="32">
        <f>IFERROR(IF($B2370="","",INDEX(所属情報!$E:$E,MATCH($A2370,所属情報!$A:$A,0))),"")</f>
        <v>492218</v>
      </c>
      <c r="N2370" s="175" t="str">
        <f t="shared" si="108"/>
        <v>井手　蒼人 (1)</v>
      </c>
      <c r="O2370" s="32" t="str">
        <f t="shared" si="109"/>
        <v>ｲﾃﾞ ｱｵﾄ</v>
      </c>
      <c r="P2370" s="175" t="str">
        <f t="shared" si="110"/>
        <v>IDE Aoto (05)</v>
      </c>
      <c r="Q2370" s="175" t="str">
        <f>IFERROR(IF($F2370="","",INDEX(リスト!$AL:$AL,MATCH($F2370,リスト!$AK:$AK,0))),"")</f>
        <v>27</v>
      </c>
      <c r="R2370" s="32" t="str">
        <f>IFERROR(IF($K2370="","",INDEX(リスト!$AO:$AO,MATCH($K2370,リスト!$AN:$AN,0))),"")</f>
        <v>JPN</v>
      </c>
      <c r="S2370" s="32" t="str">
        <f>IF($B2370="","",RIGHT($G2370*1000+100+COUNTIF($G$2:$G2370,$G2370),9))</f>
        <v>050313102</v>
      </c>
    </row>
    <row r="2371" spans="1:19" ht="18" customHeight="1" x14ac:dyDescent="0.55000000000000004">
      <c r="A2371" t="s">
        <v>1019</v>
      </c>
      <c r="B2371">
        <v>2382</v>
      </c>
      <c r="C2371" t="s">
        <v>10092</v>
      </c>
      <c r="D2371" t="s">
        <v>10093</v>
      </c>
      <c r="E2371">
        <v>1</v>
      </c>
      <c r="F2371" t="s">
        <v>177</v>
      </c>
      <c r="G2371">
        <v>20030517</v>
      </c>
      <c r="H2371" t="s">
        <v>10094</v>
      </c>
      <c r="I2371" t="s">
        <v>1589</v>
      </c>
      <c r="J2371" t="s">
        <v>3232</v>
      </c>
      <c r="K2371" t="s">
        <v>72</v>
      </c>
      <c r="M2371" s="32">
        <f>IFERROR(IF($B2371="","",INDEX(所属情報!$E:$E,MATCH($A2371,所属情報!$A:$A,0))),"")</f>
        <v>492218</v>
      </c>
      <c r="N2371" s="175" t="str">
        <f t="shared" ref="N2371:N2434" si="111">IF($C2371="","",IF($E2371="",$C2371,$C2371&amp;" ("&amp;$E2371&amp;")"))</f>
        <v>藤原　凛太朗 (1)</v>
      </c>
      <c r="O2371" s="32" t="str">
        <f t="shared" ref="O2371:O2434" si="112">IF($D2371="","",ASC($D2371))</f>
        <v>ﾌｼﾞﾜﾗ ﾘﾝﾀﾛｳ</v>
      </c>
      <c r="P2371" s="175" t="str">
        <f t="shared" ref="P2371:P2434" si="113">IF($I2371="","",UPPER($I2371)&amp;" "&amp;UPPER(LEFT($J2371,1))&amp;LOWER(RIGHT($J2371,LEN($J2371)-1))&amp;" ("&amp;MID($G2371,3,2)&amp;")")</f>
        <v>FUJIWARA Rintaro (03)</v>
      </c>
      <c r="Q2371" s="175" t="str">
        <f>IFERROR(IF($F2371="","",INDEX(リスト!$AL:$AL,MATCH($F2371,リスト!$AK:$AK,0))),"")</f>
        <v>28</v>
      </c>
      <c r="R2371" s="32" t="str">
        <f>IFERROR(IF($K2371="","",INDEX(リスト!$AO:$AO,MATCH($K2371,リスト!$AN:$AN,0))),"")</f>
        <v>JPN</v>
      </c>
      <c r="S2371" s="32" t="str">
        <f>IF($B2371="","",RIGHT($G2371*1000+100+COUNTIF($G$2:$G2371,$G2371),9))</f>
        <v>030517101</v>
      </c>
    </row>
    <row r="2372" spans="1:19" ht="18" customHeight="1" x14ac:dyDescent="0.55000000000000004">
      <c r="A2372" t="s">
        <v>1019</v>
      </c>
      <c r="B2372">
        <v>2383</v>
      </c>
      <c r="C2372" t="s">
        <v>10095</v>
      </c>
      <c r="D2372" t="s">
        <v>10096</v>
      </c>
      <c r="E2372">
        <v>1</v>
      </c>
      <c r="F2372" t="s">
        <v>161</v>
      </c>
      <c r="G2372">
        <v>20050325</v>
      </c>
      <c r="H2372" t="s">
        <v>10097</v>
      </c>
      <c r="I2372" t="s">
        <v>1543</v>
      </c>
      <c r="J2372" t="s">
        <v>2323</v>
      </c>
      <c r="K2372" t="s">
        <v>72</v>
      </c>
      <c r="M2372" s="32">
        <f>IFERROR(IF($B2372="","",INDEX(所属情報!$E:$E,MATCH($A2372,所属情報!$A:$A,0))),"")</f>
        <v>492218</v>
      </c>
      <c r="N2372" s="175" t="str">
        <f t="shared" si="111"/>
        <v>山本　寛大 (1)</v>
      </c>
      <c r="O2372" s="32" t="str">
        <f t="shared" si="112"/>
        <v>ﾔﾏﾓﾄ ｶﾝﾀ</v>
      </c>
      <c r="P2372" s="175" t="str">
        <f t="shared" si="113"/>
        <v>YAMAMOTO Kanta (05)</v>
      </c>
      <c r="Q2372" s="175" t="str">
        <f>IFERROR(IF($F2372="","",INDEX(リスト!$AL:$AL,MATCH($F2372,リスト!$AK:$AK,0))),"")</f>
        <v>24</v>
      </c>
      <c r="R2372" s="32" t="str">
        <f>IFERROR(IF($K2372="","",INDEX(リスト!$AO:$AO,MATCH($K2372,リスト!$AN:$AN,0))),"")</f>
        <v>JPN</v>
      </c>
      <c r="S2372" s="32" t="str">
        <f>IF($B2372="","",RIGHT($G2372*1000+100+COUNTIF($G$2:$G2372,$G2372),9))</f>
        <v>050325102</v>
      </c>
    </row>
    <row r="2373" spans="1:19" ht="18" customHeight="1" x14ac:dyDescent="0.55000000000000004">
      <c r="A2373" t="s">
        <v>1035</v>
      </c>
      <c r="B2373">
        <v>2384</v>
      </c>
      <c r="C2373" t="s">
        <v>10098</v>
      </c>
      <c r="D2373" t="s">
        <v>10099</v>
      </c>
      <c r="E2373">
        <v>1</v>
      </c>
      <c r="F2373" t="s">
        <v>5828</v>
      </c>
      <c r="G2373">
        <v>20050107</v>
      </c>
      <c r="H2373" t="s">
        <v>10100</v>
      </c>
      <c r="I2373" t="s">
        <v>10101</v>
      </c>
      <c r="J2373" t="s">
        <v>10102</v>
      </c>
      <c r="K2373" t="s">
        <v>72</v>
      </c>
      <c r="M2373" s="32">
        <f>IFERROR(IF($B2373="","",INDEX(所属情報!$E:$E,MATCH($A2373,所属情報!$A:$A,0))),"")</f>
        <v>492222</v>
      </c>
      <c r="N2373" s="175" t="str">
        <f t="shared" si="111"/>
        <v>八代　晃慶 (1)</v>
      </c>
      <c r="O2373" s="32" t="str">
        <f t="shared" si="112"/>
        <v>ﾔｼﾛ ｱｷﾖｼ</v>
      </c>
      <c r="P2373" s="175" t="str">
        <f t="shared" si="113"/>
        <v>YASHIRO Akiyoshi (05)</v>
      </c>
      <c r="Q2373" s="175" t="str">
        <f>IFERROR(IF($F2373="","",INDEX(リスト!$AL:$AL,MATCH($F2373,リスト!$AK:$AK,0))),"")</f>
        <v>49</v>
      </c>
      <c r="R2373" s="32" t="str">
        <f>IFERROR(IF($K2373="","",INDEX(リスト!$AO:$AO,MATCH($K2373,リスト!$AN:$AN,0))),"")</f>
        <v>JPN</v>
      </c>
      <c r="S2373" s="32" t="str">
        <f>IF($B2373="","",RIGHT($G2373*1000+100+COUNTIF($G$2:$G2373,$G2373),9))</f>
        <v>050107101</v>
      </c>
    </row>
    <row r="2374" spans="1:19" ht="18" customHeight="1" x14ac:dyDescent="0.55000000000000004">
      <c r="A2374" t="s">
        <v>1035</v>
      </c>
      <c r="B2374">
        <v>2385</v>
      </c>
      <c r="C2374" t="s">
        <v>10103</v>
      </c>
      <c r="D2374" t="s">
        <v>10104</v>
      </c>
      <c r="E2374">
        <v>1</v>
      </c>
      <c r="F2374" t="s">
        <v>5828</v>
      </c>
      <c r="G2374">
        <v>20041214</v>
      </c>
      <c r="H2374" t="s">
        <v>10105</v>
      </c>
      <c r="I2374" t="s">
        <v>10106</v>
      </c>
      <c r="J2374" t="s">
        <v>3935</v>
      </c>
      <c r="K2374" t="s">
        <v>72</v>
      </c>
      <c r="M2374" s="32">
        <f>IFERROR(IF($B2374="","",INDEX(所属情報!$E:$E,MATCH($A2374,所属情報!$A:$A,0))),"")</f>
        <v>492222</v>
      </c>
      <c r="N2374" s="175" t="str">
        <f t="shared" si="111"/>
        <v>三歩　立輝 (1)</v>
      </c>
      <c r="O2374" s="32" t="str">
        <f t="shared" si="112"/>
        <v>ｻﾝﾌﾞ ﾘﾂｷ</v>
      </c>
      <c r="P2374" s="175" t="str">
        <f t="shared" si="113"/>
        <v>SAMBU Ritsuki (04)</v>
      </c>
      <c r="Q2374" s="175" t="str">
        <f>IFERROR(IF($F2374="","",INDEX(リスト!$AL:$AL,MATCH($F2374,リスト!$AK:$AK,0))),"")</f>
        <v>49</v>
      </c>
      <c r="R2374" s="32" t="str">
        <f>IFERROR(IF($K2374="","",INDEX(リスト!$AO:$AO,MATCH($K2374,リスト!$AN:$AN,0))),"")</f>
        <v>JPN</v>
      </c>
      <c r="S2374" s="32" t="str">
        <f>IF($B2374="","",RIGHT($G2374*1000+100+COUNTIF($G$2:$G2374,$G2374),9))</f>
        <v>041214102</v>
      </c>
    </row>
    <row r="2375" spans="1:19" ht="18" customHeight="1" x14ac:dyDescent="0.55000000000000004">
      <c r="A2375" t="s">
        <v>1035</v>
      </c>
      <c r="B2375">
        <v>2386</v>
      </c>
      <c r="C2375" t="s">
        <v>10107</v>
      </c>
      <c r="D2375" t="s">
        <v>10108</v>
      </c>
      <c r="E2375">
        <v>1</v>
      </c>
      <c r="F2375" t="s">
        <v>5828</v>
      </c>
      <c r="G2375">
        <v>20041220</v>
      </c>
      <c r="H2375" t="s">
        <v>10109</v>
      </c>
      <c r="I2375" t="s">
        <v>3556</v>
      </c>
      <c r="J2375" t="s">
        <v>10110</v>
      </c>
      <c r="K2375" t="s">
        <v>72</v>
      </c>
      <c r="M2375" s="32">
        <f>IFERROR(IF($B2375="","",INDEX(所属情報!$E:$E,MATCH($A2375,所属情報!$A:$A,0))),"")</f>
        <v>492222</v>
      </c>
      <c r="N2375" s="175" t="str">
        <f t="shared" si="111"/>
        <v>久保　秋朔 (1)</v>
      </c>
      <c r="O2375" s="32" t="str">
        <f t="shared" si="112"/>
        <v>ｸﾎﾞ ｼｭｳｻｸ</v>
      </c>
      <c r="P2375" s="175" t="str">
        <f t="shared" si="113"/>
        <v>KUBO Shusaku (04)</v>
      </c>
      <c r="Q2375" s="175" t="str">
        <f>IFERROR(IF($F2375="","",INDEX(リスト!$AL:$AL,MATCH($F2375,リスト!$AK:$AK,0))),"")</f>
        <v>49</v>
      </c>
      <c r="R2375" s="32" t="str">
        <f>IFERROR(IF($K2375="","",INDEX(リスト!$AO:$AO,MATCH($K2375,リスト!$AN:$AN,0))),"")</f>
        <v>JPN</v>
      </c>
      <c r="S2375" s="32" t="str">
        <f>IF($B2375="","",RIGHT($G2375*1000+100+COUNTIF($G$2:$G2375,$G2375),9))</f>
        <v>041220102</v>
      </c>
    </row>
    <row r="2376" spans="1:19" ht="18" customHeight="1" x14ac:dyDescent="0.55000000000000004">
      <c r="A2376" t="s">
        <v>1059</v>
      </c>
      <c r="B2376">
        <v>2387</v>
      </c>
      <c r="C2376" t="s">
        <v>10111</v>
      </c>
      <c r="D2376" t="s">
        <v>10112</v>
      </c>
      <c r="E2376">
        <v>1</v>
      </c>
      <c r="F2376" t="s">
        <v>10113</v>
      </c>
      <c r="G2376">
        <v>20030403</v>
      </c>
      <c r="H2376" t="s">
        <v>10114</v>
      </c>
      <c r="I2376" t="s">
        <v>10115</v>
      </c>
      <c r="J2376" t="s">
        <v>2472</v>
      </c>
      <c r="K2376" t="s">
        <v>72</v>
      </c>
      <c r="M2376" s="32">
        <f>IFERROR(IF($B2376="","",INDEX(所属情報!$E:$E,MATCH($A2376,所属情報!$A:$A,0))),"")</f>
        <v>492240</v>
      </c>
      <c r="N2376" s="175" t="str">
        <f t="shared" si="111"/>
        <v>石尾　歩夢 (1)</v>
      </c>
      <c r="O2376" s="32" t="str">
        <f t="shared" si="112"/>
        <v>ｲｼｵ ｱﾕﾑ</v>
      </c>
      <c r="P2376" s="175" t="str">
        <f t="shared" si="113"/>
        <v>ISHIO Ayumu (03)</v>
      </c>
      <c r="Q2376" s="175" t="str">
        <f>IFERROR(IF($F2376="","",INDEX(リスト!$AL:$AL,MATCH($F2376,リスト!$AK:$AK,0))),"")</f>
        <v>49</v>
      </c>
      <c r="R2376" s="32" t="str">
        <f>IFERROR(IF($K2376="","",INDEX(リスト!$AO:$AO,MATCH($K2376,リスト!$AN:$AN,0))),"")</f>
        <v>JPN</v>
      </c>
      <c r="S2376" s="32" t="str">
        <f>IF($B2376="","",RIGHT($G2376*1000+100+COUNTIF($G$2:$G2376,$G2376),9))</f>
        <v>030403105</v>
      </c>
    </row>
    <row r="2377" spans="1:19" ht="18" customHeight="1" x14ac:dyDescent="0.55000000000000004">
      <c r="A2377" t="s">
        <v>1059</v>
      </c>
      <c r="B2377">
        <v>2388</v>
      </c>
      <c r="C2377" t="s">
        <v>10116</v>
      </c>
      <c r="D2377" t="s">
        <v>10117</v>
      </c>
      <c r="E2377">
        <v>1</v>
      </c>
      <c r="F2377" t="s">
        <v>10113</v>
      </c>
      <c r="G2377">
        <v>20030905</v>
      </c>
      <c r="H2377" t="s">
        <v>10118</v>
      </c>
      <c r="I2377" t="s">
        <v>4331</v>
      </c>
      <c r="J2377" t="s">
        <v>1853</v>
      </c>
      <c r="K2377" t="s">
        <v>72</v>
      </c>
      <c r="M2377" s="32">
        <f>IFERROR(IF($B2377="","",INDEX(所属情報!$E:$E,MATCH($A2377,所属情報!$A:$A,0))),"")</f>
        <v>492240</v>
      </c>
      <c r="N2377" s="175" t="str">
        <f t="shared" si="111"/>
        <v>岸本　晃樹 (1)</v>
      </c>
      <c r="O2377" s="32" t="str">
        <f t="shared" si="112"/>
        <v>ｷｼﾓﾄ ｺｳｷ</v>
      </c>
      <c r="P2377" s="175" t="str">
        <f t="shared" si="113"/>
        <v>KISHIMOTO Koki (03)</v>
      </c>
      <c r="Q2377" s="175" t="str">
        <f>IFERROR(IF($F2377="","",INDEX(リスト!$AL:$AL,MATCH($F2377,リスト!$AK:$AK,0))),"")</f>
        <v>49</v>
      </c>
      <c r="R2377" s="32" t="str">
        <f>IFERROR(IF($K2377="","",INDEX(リスト!$AO:$AO,MATCH($K2377,リスト!$AN:$AN,0))),"")</f>
        <v>JPN</v>
      </c>
      <c r="S2377" s="32" t="str">
        <f>IF($B2377="","",RIGHT($G2377*1000+100+COUNTIF($G$2:$G2377,$G2377),9))</f>
        <v>030905103</v>
      </c>
    </row>
    <row r="2378" spans="1:19" ht="18" customHeight="1" x14ac:dyDescent="0.55000000000000004">
      <c r="A2378" t="s">
        <v>1059</v>
      </c>
      <c r="B2378">
        <v>2389</v>
      </c>
      <c r="C2378" t="s">
        <v>10119</v>
      </c>
      <c r="D2378" t="s">
        <v>7355</v>
      </c>
      <c r="E2378">
        <v>1</v>
      </c>
      <c r="F2378" t="s">
        <v>10113</v>
      </c>
      <c r="G2378">
        <v>20050131</v>
      </c>
      <c r="H2378" t="s">
        <v>10120</v>
      </c>
      <c r="I2378" t="s">
        <v>1311</v>
      </c>
      <c r="J2378" t="s">
        <v>3094</v>
      </c>
      <c r="K2378" t="s">
        <v>72</v>
      </c>
      <c r="M2378" s="32">
        <f>IFERROR(IF($B2378="","",INDEX(所属情報!$E:$E,MATCH($A2378,所属情報!$A:$A,0))),"")</f>
        <v>492240</v>
      </c>
      <c r="N2378" s="175" t="str">
        <f t="shared" si="111"/>
        <v>竹内　漣 (1)</v>
      </c>
      <c r="O2378" s="32" t="str">
        <f t="shared" si="112"/>
        <v>ﾀｹｳﾁ ﾚﾝ</v>
      </c>
      <c r="P2378" s="175" t="str">
        <f t="shared" si="113"/>
        <v>TAKEUCHI Ren (05)</v>
      </c>
      <c r="Q2378" s="175" t="str">
        <f>IFERROR(IF($F2378="","",INDEX(リスト!$AL:$AL,MATCH($F2378,リスト!$AK:$AK,0))),"")</f>
        <v>49</v>
      </c>
      <c r="R2378" s="32" t="str">
        <f>IFERROR(IF($K2378="","",INDEX(リスト!$AO:$AO,MATCH($K2378,リスト!$AN:$AN,0))),"")</f>
        <v>JPN</v>
      </c>
      <c r="S2378" s="32" t="str">
        <f>IF($B2378="","",RIGHT($G2378*1000+100+COUNTIF($G$2:$G2378,$G2378),9))</f>
        <v>050131101</v>
      </c>
    </row>
    <row r="2379" spans="1:19" ht="18" customHeight="1" x14ac:dyDescent="0.55000000000000004">
      <c r="A2379" t="s">
        <v>1059</v>
      </c>
      <c r="B2379">
        <v>2390</v>
      </c>
      <c r="C2379" t="s">
        <v>10121</v>
      </c>
      <c r="D2379" t="s">
        <v>10122</v>
      </c>
      <c r="E2379">
        <v>1</v>
      </c>
      <c r="F2379" t="s">
        <v>10113</v>
      </c>
      <c r="G2379">
        <v>20050227</v>
      </c>
      <c r="H2379" t="s">
        <v>10123</v>
      </c>
      <c r="I2379" t="s">
        <v>10124</v>
      </c>
      <c r="J2379" t="s">
        <v>1372</v>
      </c>
      <c r="K2379" t="s">
        <v>72</v>
      </c>
      <c r="M2379" s="32">
        <f>IFERROR(IF($B2379="","",INDEX(所属情報!$E:$E,MATCH($A2379,所属情報!$A:$A,0))),"")</f>
        <v>492240</v>
      </c>
      <c r="N2379" s="175" t="str">
        <f t="shared" si="111"/>
        <v>多鹿　知輝 (1)</v>
      </c>
      <c r="O2379" s="32" t="str">
        <f t="shared" si="112"/>
        <v>ﾀｼﾞｶ ﾄﾓｷ</v>
      </c>
      <c r="P2379" s="175" t="str">
        <f t="shared" si="113"/>
        <v>TAJIKA Tomoki (05)</v>
      </c>
      <c r="Q2379" s="175" t="str">
        <f>IFERROR(IF($F2379="","",INDEX(リスト!$AL:$AL,MATCH($F2379,リスト!$AK:$AK,0))),"")</f>
        <v>49</v>
      </c>
      <c r="R2379" s="32" t="str">
        <f>IFERROR(IF($K2379="","",INDEX(リスト!$AO:$AO,MATCH($K2379,リスト!$AN:$AN,0))),"")</f>
        <v>JPN</v>
      </c>
      <c r="S2379" s="32" t="str">
        <f>IF($B2379="","",RIGHT($G2379*1000+100+COUNTIF($G$2:$G2379,$G2379),9))</f>
        <v>050227102</v>
      </c>
    </row>
    <row r="2380" spans="1:19" ht="18" customHeight="1" x14ac:dyDescent="0.55000000000000004">
      <c r="A2380" t="s">
        <v>879</v>
      </c>
      <c r="B2380">
        <v>2391</v>
      </c>
      <c r="C2380" t="s">
        <v>10125</v>
      </c>
      <c r="D2380" t="s">
        <v>10126</v>
      </c>
      <c r="E2380">
        <v>1</v>
      </c>
      <c r="F2380" t="s">
        <v>177</v>
      </c>
      <c r="G2380">
        <v>20040729</v>
      </c>
      <c r="H2380" t="s">
        <v>10127</v>
      </c>
      <c r="I2380" t="s">
        <v>10128</v>
      </c>
      <c r="J2380" t="s">
        <v>3437</v>
      </c>
      <c r="K2380" t="s">
        <v>72</v>
      </c>
      <c r="M2380" s="32">
        <f>IFERROR(IF($B2380="","",INDEX(所属情報!$E:$E,MATCH($A2380,所属情報!$A:$A,0))),"")</f>
        <v>490053</v>
      </c>
      <c r="N2380" s="175" t="str">
        <f t="shared" si="111"/>
        <v>中務　新太 (1)</v>
      </c>
      <c r="O2380" s="32" t="str">
        <f t="shared" si="112"/>
        <v>ﾅｶﾂｶｻ ｱﾗﾀ</v>
      </c>
      <c r="P2380" s="175" t="str">
        <f t="shared" si="113"/>
        <v>NAKATSUKASA Arata (04)</v>
      </c>
      <c r="Q2380" s="175" t="str">
        <f>IFERROR(IF($F2380="","",INDEX(リスト!$AL:$AL,MATCH($F2380,リスト!$AK:$AK,0))),"")</f>
        <v>28</v>
      </c>
      <c r="R2380" s="32" t="str">
        <f>IFERROR(IF($K2380="","",INDEX(リスト!$AO:$AO,MATCH($K2380,リスト!$AN:$AN,0))),"")</f>
        <v>JPN</v>
      </c>
      <c r="S2380" s="32" t="str">
        <f>IF($B2380="","",RIGHT($G2380*1000+100+COUNTIF($G$2:$G2380,$G2380),9))</f>
        <v>040729101</v>
      </c>
    </row>
    <row r="2381" spans="1:19" ht="18" customHeight="1" x14ac:dyDescent="0.55000000000000004">
      <c r="A2381" t="s">
        <v>1083</v>
      </c>
      <c r="B2381">
        <v>2392</v>
      </c>
      <c r="C2381" t="s">
        <v>10129</v>
      </c>
      <c r="D2381" t="s">
        <v>10130</v>
      </c>
      <c r="E2381">
        <v>1</v>
      </c>
      <c r="F2381" t="s">
        <v>5828</v>
      </c>
      <c r="G2381">
        <v>20040702</v>
      </c>
      <c r="H2381" t="s">
        <v>10131</v>
      </c>
      <c r="I2381" t="s">
        <v>10132</v>
      </c>
      <c r="J2381" t="s">
        <v>10133</v>
      </c>
      <c r="K2381" t="s">
        <v>72</v>
      </c>
      <c r="M2381" s="32">
        <f>IFERROR(IF($B2381="","",INDEX(所属情報!$E:$E,MATCH($A2381,所属情報!$A:$A,0))),"")</f>
        <v>492250</v>
      </c>
      <c r="N2381" s="175" t="str">
        <f t="shared" si="111"/>
        <v>大越　温真 (1)</v>
      </c>
      <c r="O2381" s="32" t="str">
        <f t="shared" si="112"/>
        <v>ｵｵｺｼ ﾊﾙﾏ</v>
      </c>
      <c r="P2381" s="175" t="str">
        <f t="shared" si="113"/>
        <v>OKOSHI Haruma (04)</v>
      </c>
      <c r="Q2381" s="175" t="str">
        <f>IFERROR(IF($F2381="","",INDEX(リスト!$AL:$AL,MATCH($F2381,リスト!$AK:$AK,0))),"")</f>
        <v>49</v>
      </c>
      <c r="R2381" s="32" t="str">
        <f>IFERROR(IF($K2381="","",INDEX(リスト!$AO:$AO,MATCH($K2381,リスト!$AN:$AN,0))),"")</f>
        <v>JPN</v>
      </c>
      <c r="S2381" s="32" t="str">
        <f>IF($B2381="","",RIGHT($G2381*1000+100+COUNTIF($G$2:$G2381,$G2381),9))</f>
        <v>040702105</v>
      </c>
    </row>
    <row r="2382" spans="1:19" ht="18" customHeight="1" x14ac:dyDescent="0.55000000000000004">
      <c r="A2382" t="s">
        <v>971</v>
      </c>
      <c r="B2382">
        <v>2393</v>
      </c>
      <c r="C2382" t="s">
        <v>10134</v>
      </c>
      <c r="D2382" t="s">
        <v>10135</v>
      </c>
      <c r="E2382">
        <v>1</v>
      </c>
      <c r="F2382" t="s">
        <v>10136</v>
      </c>
      <c r="G2382">
        <v>20040828</v>
      </c>
      <c r="H2382" t="s">
        <v>10137</v>
      </c>
      <c r="I2382" t="s">
        <v>2433</v>
      </c>
      <c r="J2382" t="s">
        <v>1355</v>
      </c>
      <c r="K2382" t="s">
        <v>72</v>
      </c>
      <c r="M2382" s="32">
        <f>IFERROR(IF($B2382="","",INDEX(所属情報!$E:$E,MATCH($A2382,所属情報!$A:$A,0))),"")</f>
        <v>492200</v>
      </c>
      <c r="N2382" s="175" t="str">
        <f t="shared" si="111"/>
        <v>渡邉　壮大 (1)</v>
      </c>
      <c r="O2382" s="32" t="str">
        <f t="shared" si="112"/>
        <v>ﾜﾀﾅﾍﾞ ｿｳﾀ</v>
      </c>
      <c r="P2382" s="175" t="str">
        <f t="shared" si="113"/>
        <v>WATANABE Sota (04)</v>
      </c>
      <c r="Q2382" s="175" t="str">
        <f>IFERROR(IF($F2382="","",INDEX(リスト!$AL:$AL,MATCH($F2382,リスト!$AK:$AK,0))),"")</f>
        <v>06</v>
      </c>
      <c r="R2382" s="32" t="str">
        <f>IFERROR(IF($K2382="","",INDEX(リスト!$AO:$AO,MATCH($K2382,リスト!$AN:$AN,0))),"")</f>
        <v>JPN</v>
      </c>
      <c r="S2382" s="32" t="str">
        <f>IF($B2382="","",RIGHT($G2382*1000+100+COUNTIF($G$2:$G2382,$G2382),9))</f>
        <v>040828102</v>
      </c>
    </row>
    <row r="2383" spans="1:19" ht="18" customHeight="1" x14ac:dyDescent="0.55000000000000004">
      <c r="A2383" t="s">
        <v>971</v>
      </c>
      <c r="B2383">
        <v>2394</v>
      </c>
      <c r="C2383" t="s">
        <v>10138</v>
      </c>
      <c r="D2383" t="s">
        <v>10139</v>
      </c>
      <c r="E2383">
        <v>1</v>
      </c>
      <c r="F2383" t="s">
        <v>9379</v>
      </c>
      <c r="G2383">
        <v>20040801</v>
      </c>
      <c r="H2383" t="s">
        <v>10140</v>
      </c>
      <c r="I2383" t="s">
        <v>9388</v>
      </c>
      <c r="J2383" t="s">
        <v>10141</v>
      </c>
      <c r="K2383" t="s">
        <v>72</v>
      </c>
      <c r="M2383" s="32">
        <f>IFERROR(IF($B2383="","",INDEX(所属情報!$E:$E,MATCH($A2383,所属情報!$A:$A,0))),"")</f>
        <v>492200</v>
      </c>
      <c r="N2383" s="175" t="str">
        <f t="shared" si="111"/>
        <v>井田　想 (1)</v>
      </c>
      <c r="O2383" s="32" t="str">
        <f t="shared" si="112"/>
        <v>ｲﾀﾞ ｺｺﾛ</v>
      </c>
      <c r="P2383" s="175" t="str">
        <f t="shared" si="113"/>
        <v>IDA Kokoro (04)</v>
      </c>
      <c r="Q2383" s="175" t="str">
        <f>IFERROR(IF($F2383="","",INDEX(リスト!$AL:$AL,MATCH($F2383,リスト!$AK:$AK,0))),"")</f>
        <v>26</v>
      </c>
      <c r="R2383" s="32" t="str">
        <f>IFERROR(IF($K2383="","",INDEX(リスト!$AO:$AO,MATCH($K2383,リスト!$AN:$AN,0))),"")</f>
        <v>JPN</v>
      </c>
      <c r="S2383" s="32" t="str">
        <f>IF($B2383="","",RIGHT($G2383*1000+100+COUNTIF($G$2:$G2383,$G2383),9))</f>
        <v>040801102</v>
      </c>
    </row>
    <row r="2384" spans="1:19" ht="18" customHeight="1" x14ac:dyDescent="0.55000000000000004">
      <c r="A2384" t="s">
        <v>971</v>
      </c>
      <c r="B2384">
        <v>2395</v>
      </c>
      <c r="C2384" t="s">
        <v>10142</v>
      </c>
      <c r="D2384" t="s">
        <v>10143</v>
      </c>
      <c r="E2384">
        <v>1</v>
      </c>
      <c r="F2384" t="s">
        <v>10144</v>
      </c>
      <c r="G2384">
        <v>20040818</v>
      </c>
      <c r="H2384" t="s">
        <v>10145</v>
      </c>
      <c r="I2384" t="s">
        <v>10146</v>
      </c>
      <c r="J2384" t="s">
        <v>2099</v>
      </c>
      <c r="K2384" t="s">
        <v>72</v>
      </c>
      <c r="M2384" s="32">
        <f>IFERROR(IF($B2384="","",INDEX(所属情報!$E:$E,MATCH($A2384,所属情報!$A:$A,0))),"")</f>
        <v>492200</v>
      </c>
      <c r="N2384" s="175" t="str">
        <f t="shared" si="111"/>
        <v>小穴　陽哉 (1)</v>
      </c>
      <c r="O2384" s="32" t="str">
        <f t="shared" si="112"/>
        <v>ｵｱﾅ ﾊﾙﾔ</v>
      </c>
      <c r="P2384" s="175" t="str">
        <f t="shared" si="113"/>
        <v>OANA Haruya (04)</v>
      </c>
      <c r="Q2384" s="175" t="str">
        <f>IFERROR(IF($F2384="","",INDEX(リスト!$AL:$AL,MATCH($F2384,リスト!$AK:$AK,0))),"")</f>
        <v>22</v>
      </c>
      <c r="R2384" s="32" t="str">
        <f>IFERROR(IF($K2384="","",INDEX(リスト!$AO:$AO,MATCH($K2384,リスト!$AN:$AN,0))),"")</f>
        <v>JPN</v>
      </c>
      <c r="S2384" s="32" t="str">
        <f>IF($B2384="","",RIGHT($G2384*1000+100+COUNTIF($G$2:$G2384,$G2384),9))</f>
        <v>040818102</v>
      </c>
    </row>
    <row r="2385" spans="1:19" ht="18" customHeight="1" x14ac:dyDescent="0.55000000000000004">
      <c r="A2385" t="s">
        <v>971</v>
      </c>
      <c r="B2385">
        <v>2396</v>
      </c>
      <c r="C2385" t="s">
        <v>10147</v>
      </c>
      <c r="D2385" t="s">
        <v>10148</v>
      </c>
      <c r="E2385">
        <v>1</v>
      </c>
      <c r="F2385" t="s">
        <v>10149</v>
      </c>
      <c r="G2385">
        <v>20040617</v>
      </c>
      <c r="H2385" t="s">
        <v>10150</v>
      </c>
      <c r="I2385" t="s">
        <v>10151</v>
      </c>
      <c r="J2385" t="s">
        <v>10152</v>
      </c>
      <c r="K2385" t="s">
        <v>72</v>
      </c>
      <c r="M2385" s="32">
        <f>IFERROR(IF($B2385="","",INDEX(所属情報!$E:$E,MATCH($A2385,所属情報!$A:$A,0))),"")</f>
        <v>492200</v>
      </c>
      <c r="N2385" s="175" t="str">
        <f t="shared" si="111"/>
        <v>川路　竜平 (1)</v>
      </c>
      <c r="O2385" s="32" t="str">
        <f t="shared" si="112"/>
        <v>ｶﾜｼﾞ ﾘｭｳﾍｲ</v>
      </c>
      <c r="P2385" s="175" t="str">
        <f t="shared" si="113"/>
        <v>KAWAJI Ryuhei (04)</v>
      </c>
      <c r="Q2385" s="175" t="str">
        <f>IFERROR(IF($F2385="","",INDEX(リスト!$AL:$AL,MATCH($F2385,リスト!$AK:$AK,0))),"")</f>
        <v>25</v>
      </c>
      <c r="R2385" s="32" t="str">
        <f>IFERROR(IF($K2385="","",INDEX(リスト!$AO:$AO,MATCH($K2385,リスト!$AN:$AN,0))),"")</f>
        <v>JPN</v>
      </c>
      <c r="S2385" s="32" t="str">
        <f>IF($B2385="","",RIGHT($G2385*1000+100+COUNTIF($G$2:$G2385,$G2385),9))</f>
        <v>040617105</v>
      </c>
    </row>
    <row r="2386" spans="1:19" ht="18" customHeight="1" x14ac:dyDescent="0.55000000000000004">
      <c r="A2386" t="s">
        <v>971</v>
      </c>
      <c r="B2386">
        <v>2397</v>
      </c>
      <c r="C2386" t="s">
        <v>10153</v>
      </c>
      <c r="D2386" t="s">
        <v>10154</v>
      </c>
      <c r="E2386">
        <v>1</v>
      </c>
      <c r="F2386" t="s">
        <v>9379</v>
      </c>
      <c r="G2386">
        <v>20040730</v>
      </c>
      <c r="H2386" t="s">
        <v>10155</v>
      </c>
      <c r="I2386" t="s">
        <v>10156</v>
      </c>
      <c r="J2386" t="s">
        <v>1424</v>
      </c>
      <c r="K2386" t="s">
        <v>72</v>
      </c>
      <c r="M2386" s="32">
        <f>IFERROR(IF($B2386="","",INDEX(所属情報!$E:$E,MATCH($A2386,所属情報!$A:$A,0))),"")</f>
        <v>492200</v>
      </c>
      <c r="N2386" s="175" t="str">
        <f t="shared" si="111"/>
        <v>安木　康太 (1)</v>
      </c>
      <c r="O2386" s="32" t="str">
        <f t="shared" si="112"/>
        <v>ﾔｽｷ ｺｳﾀ</v>
      </c>
      <c r="P2386" s="175" t="str">
        <f t="shared" si="113"/>
        <v>YASUKI Kota (04)</v>
      </c>
      <c r="Q2386" s="175" t="str">
        <f>IFERROR(IF($F2386="","",INDEX(リスト!$AL:$AL,MATCH($F2386,リスト!$AK:$AK,0))),"")</f>
        <v>26</v>
      </c>
      <c r="R2386" s="32" t="str">
        <f>IFERROR(IF($K2386="","",INDEX(リスト!$AO:$AO,MATCH($K2386,リスト!$AN:$AN,0))),"")</f>
        <v>JPN</v>
      </c>
      <c r="S2386" s="32" t="str">
        <f>IF($B2386="","",RIGHT($G2386*1000+100+COUNTIF($G$2:$G2386,$G2386),9))</f>
        <v>040730102</v>
      </c>
    </row>
    <row r="2387" spans="1:19" ht="18" customHeight="1" x14ac:dyDescent="0.55000000000000004">
      <c r="A2387" t="s">
        <v>971</v>
      </c>
      <c r="B2387">
        <v>2398</v>
      </c>
      <c r="C2387" t="s">
        <v>10157</v>
      </c>
      <c r="D2387" t="s">
        <v>10158</v>
      </c>
      <c r="E2387">
        <v>1</v>
      </c>
      <c r="F2387" t="s">
        <v>10149</v>
      </c>
      <c r="G2387">
        <v>20040531</v>
      </c>
      <c r="H2387" t="s">
        <v>10159</v>
      </c>
      <c r="I2387" t="s">
        <v>1617</v>
      </c>
      <c r="J2387" t="s">
        <v>2179</v>
      </c>
      <c r="K2387" t="s">
        <v>72</v>
      </c>
      <c r="M2387" s="32">
        <f>IFERROR(IF($B2387="","",INDEX(所属情報!$E:$E,MATCH($A2387,所属情報!$A:$A,0))),"")</f>
        <v>492200</v>
      </c>
      <c r="N2387" s="175" t="str">
        <f t="shared" si="111"/>
        <v>髙橋　侑聖 (1)</v>
      </c>
      <c r="O2387" s="32" t="str">
        <f t="shared" si="112"/>
        <v>ﾀｶﾊｼ ﾕｳﾏ</v>
      </c>
      <c r="P2387" s="175" t="str">
        <f t="shared" si="113"/>
        <v>TAKAHASHI Yuma (04)</v>
      </c>
      <c r="Q2387" s="175" t="str">
        <f>IFERROR(IF($F2387="","",INDEX(リスト!$AL:$AL,MATCH($F2387,リスト!$AK:$AK,0))),"")</f>
        <v>25</v>
      </c>
      <c r="R2387" s="32" t="str">
        <f>IFERROR(IF($K2387="","",INDEX(リスト!$AO:$AO,MATCH($K2387,リスト!$AN:$AN,0))),"")</f>
        <v>JPN</v>
      </c>
      <c r="S2387" s="32" t="str">
        <f>IF($B2387="","",RIGHT($G2387*1000+100+COUNTIF($G$2:$G2387,$G2387),9))</f>
        <v>040531101</v>
      </c>
    </row>
    <row r="2388" spans="1:19" ht="18" customHeight="1" x14ac:dyDescent="0.55000000000000004">
      <c r="A2388" t="s">
        <v>971</v>
      </c>
      <c r="B2388">
        <v>2399</v>
      </c>
      <c r="C2388" t="s">
        <v>10160</v>
      </c>
      <c r="D2388" t="s">
        <v>10161</v>
      </c>
      <c r="E2388">
        <v>1</v>
      </c>
      <c r="F2388" t="s">
        <v>9379</v>
      </c>
      <c r="G2388">
        <v>20040702</v>
      </c>
      <c r="H2388" t="s">
        <v>10162</v>
      </c>
      <c r="I2388" t="s">
        <v>1339</v>
      </c>
      <c r="J2388" t="s">
        <v>3986</v>
      </c>
      <c r="K2388" t="s">
        <v>72</v>
      </c>
      <c r="M2388" s="32">
        <f>IFERROR(IF($B2388="","",INDEX(所属情報!$E:$E,MATCH($A2388,所属情報!$A:$A,0))),"")</f>
        <v>492200</v>
      </c>
      <c r="N2388" s="175" t="str">
        <f t="shared" si="111"/>
        <v>仲谷　颯真 (1)</v>
      </c>
      <c r="O2388" s="32" t="str">
        <f t="shared" si="112"/>
        <v>ﾅｶﾀﾆ ｿｳﾏ</v>
      </c>
      <c r="P2388" s="175" t="str">
        <f t="shared" si="113"/>
        <v>NAKATANI Soma (04)</v>
      </c>
      <c r="Q2388" s="175" t="str">
        <f>IFERROR(IF($F2388="","",INDEX(リスト!$AL:$AL,MATCH($F2388,リスト!$AK:$AK,0))),"")</f>
        <v>26</v>
      </c>
      <c r="R2388" s="32" t="str">
        <f>IFERROR(IF($K2388="","",INDEX(リスト!$AO:$AO,MATCH($K2388,リスト!$AN:$AN,0))),"")</f>
        <v>JPN</v>
      </c>
      <c r="S2388" s="32" t="str">
        <f>IF($B2388="","",RIGHT($G2388*1000+100+COUNTIF($G$2:$G2388,$G2388),9))</f>
        <v>040702106</v>
      </c>
    </row>
    <row r="2389" spans="1:19" ht="18" customHeight="1" x14ac:dyDescent="0.55000000000000004">
      <c r="A2389" t="s">
        <v>971</v>
      </c>
      <c r="B2389">
        <v>2400</v>
      </c>
      <c r="C2389" t="s">
        <v>10163</v>
      </c>
      <c r="D2389" t="s">
        <v>10164</v>
      </c>
      <c r="E2389">
        <v>1</v>
      </c>
      <c r="F2389" t="s">
        <v>10149</v>
      </c>
      <c r="G2389">
        <v>20040422</v>
      </c>
      <c r="H2389" t="s">
        <v>10165</v>
      </c>
      <c r="I2389" t="s">
        <v>9323</v>
      </c>
      <c r="J2389" t="s">
        <v>9008</v>
      </c>
      <c r="K2389" t="s">
        <v>72</v>
      </c>
      <c r="M2389" s="32">
        <f>IFERROR(IF($B2389="","",INDEX(所属情報!$E:$E,MATCH($A2389,所属情報!$A:$A,0))),"")</f>
        <v>492200</v>
      </c>
      <c r="N2389" s="175" t="str">
        <f t="shared" si="111"/>
        <v>松波　育実 (1)</v>
      </c>
      <c r="O2389" s="32" t="str">
        <f t="shared" si="112"/>
        <v>ﾏﾂﾅﾐ ｲｸﾐ</v>
      </c>
      <c r="P2389" s="175" t="str">
        <f t="shared" si="113"/>
        <v>MATSUNAMI Ikumi (04)</v>
      </c>
      <c r="Q2389" s="175" t="str">
        <f>IFERROR(IF($F2389="","",INDEX(リスト!$AL:$AL,MATCH($F2389,リスト!$AK:$AK,0))),"")</f>
        <v>25</v>
      </c>
      <c r="R2389" s="32" t="str">
        <f>IFERROR(IF($K2389="","",INDEX(リスト!$AO:$AO,MATCH($K2389,リスト!$AN:$AN,0))),"")</f>
        <v>JPN</v>
      </c>
      <c r="S2389" s="32" t="str">
        <f>IF($B2389="","",RIGHT($G2389*1000+100+COUNTIF($G$2:$G2389,$G2389),9))</f>
        <v>040422103</v>
      </c>
    </row>
    <row r="2390" spans="1:19" ht="18" customHeight="1" x14ac:dyDescent="0.55000000000000004">
      <c r="A2390" t="s">
        <v>971</v>
      </c>
      <c r="B2390">
        <v>2401</v>
      </c>
      <c r="C2390" t="s">
        <v>10166</v>
      </c>
      <c r="D2390" t="s">
        <v>10167</v>
      </c>
      <c r="E2390">
        <v>1</v>
      </c>
      <c r="F2390" t="s">
        <v>9371</v>
      </c>
      <c r="G2390">
        <v>20041212</v>
      </c>
      <c r="H2390" t="s">
        <v>10168</v>
      </c>
      <c r="I2390" t="s">
        <v>10169</v>
      </c>
      <c r="J2390" t="s">
        <v>10170</v>
      </c>
      <c r="K2390" t="s">
        <v>72</v>
      </c>
      <c r="M2390" s="32">
        <f>IFERROR(IF($B2390="","",INDEX(所属情報!$E:$E,MATCH($A2390,所属情報!$A:$A,0))),"")</f>
        <v>492200</v>
      </c>
      <c r="N2390" s="175" t="str">
        <f t="shared" si="111"/>
        <v>金近　東悟 (1)</v>
      </c>
      <c r="O2390" s="32" t="str">
        <f t="shared" si="112"/>
        <v>ｶﾈﾁｶ ﾄｳｺﾞ</v>
      </c>
      <c r="P2390" s="175" t="str">
        <f t="shared" si="113"/>
        <v>KANECHIKA Togo (04)</v>
      </c>
      <c r="Q2390" s="175" t="str">
        <f>IFERROR(IF($F2390="","",INDEX(リスト!$AL:$AL,MATCH($F2390,リスト!$AK:$AK,0))),"")</f>
        <v>27</v>
      </c>
      <c r="R2390" s="32" t="str">
        <f>IFERROR(IF($K2390="","",INDEX(リスト!$AO:$AO,MATCH($K2390,リスト!$AN:$AN,0))),"")</f>
        <v>JPN</v>
      </c>
      <c r="S2390" s="32" t="str">
        <f>IF($B2390="","",RIGHT($G2390*1000+100+COUNTIF($G$2:$G2390,$G2390),9))</f>
        <v>041212101</v>
      </c>
    </row>
    <row r="2391" spans="1:19" ht="18" customHeight="1" x14ac:dyDescent="0.55000000000000004">
      <c r="A2391" t="s">
        <v>971</v>
      </c>
      <c r="B2391">
        <v>2402</v>
      </c>
      <c r="C2391" t="s">
        <v>10171</v>
      </c>
      <c r="D2391" t="s">
        <v>10172</v>
      </c>
      <c r="E2391">
        <v>1</v>
      </c>
      <c r="F2391" t="s">
        <v>10149</v>
      </c>
      <c r="G2391">
        <v>20041222</v>
      </c>
      <c r="H2391" t="s">
        <v>10173</v>
      </c>
      <c r="I2391" t="s">
        <v>6239</v>
      </c>
      <c r="J2391" t="s">
        <v>10174</v>
      </c>
      <c r="K2391" t="s">
        <v>72</v>
      </c>
      <c r="M2391" s="32">
        <f>IFERROR(IF($B2391="","",INDEX(所属情報!$E:$E,MATCH($A2391,所属情報!$A:$A,0))),"")</f>
        <v>492200</v>
      </c>
      <c r="N2391" s="175" t="str">
        <f t="shared" si="111"/>
        <v>畑中　常似 (1)</v>
      </c>
      <c r="O2391" s="32" t="str">
        <f t="shared" si="112"/>
        <v>ﾊﾀﾅｶ ｼﾞｮｳｼﾞ</v>
      </c>
      <c r="P2391" s="175" t="str">
        <f t="shared" si="113"/>
        <v>HATANAKA Joji (04)</v>
      </c>
      <c r="Q2391" s="175" t="str">
        <f>IFERROR(IF($F2391="","",INDEX(リスト!$AL:$AL,MATCH($F2391,リスト!$AK:$AK,0))),"")</f>
        <v>25</v>
      </c>
      <c r="R2391" s="32" t="str">
        <f>IFERROR(IF($K2391="","",INDEX(リスト!$AO:$AO,MATCH($K2391,リスト!$AN:$AN,0))),"")</f>
        <v>JPN</v>
      </c>
      <c r="S2391" s="32" t="str">
        <f>IF($B2391="","",RIGHT($G2391*1000+100+COUNTIF($G$2:$G2391,$G2391),9))</f>
        <v>041222102</v>
      </c>
    </row>
    <row r="2392" spans="1:19" ht="18" customHeight="1" x14ac:dyDescent="0.55000000000000004">
      <c r="A2392" t="s">
        <v>971</v>
      </c>
      <c r="B2392">
        <v>2403</v>
      </c>
      <c r="C2392" t="s">
        <v>10175</v>
      </c>
      <c r="D2392" t="s">
        <v>10176</v>
      </c>
      <c r="E2392">
        <v>1</v>
      </c>
      <c r="F2392" t="s">
        <v>10149</v>
      </c>
      <c r="G2392">
        <v>20040814</v>
      </c>
      <c r="H2392" t="s">
        <v>10177</v>
      </c>
      <c r="I2392" t="s">
        <v>4723</v>
      </c>
      <c r="J2392" t="s">
        <v>10178</v>
      </c>
      <c r="K2392" t="s">
        <v>72</v>
      </c>
      <c r="M2392" s="32">
        <f>IFERROR(IF($B2392="","",INDEX(所属情報!$E:$E,MATCH($A2392,所属情報!$A:$A,0))),"")</f>
        <v>492200</v>
      </c>
      <c r="N2392" s="175" t="str">
        <f t="shared" si="111"/>
        <v>柴田　怜人 (1)</v>
      </c>
      <c r="O2392" s="32" t="str">
        <f t="shared" si="112"/>
        <v>ｼﾊﾞﾀ ﾚｲﾄ</v>
      </c>
      <c r="P2392" s="175" t="str">
        <f t="shared" si="113"/>
        <v>SHIBATA Reito (04)</v>
      </c>
      <c r="Q2392" s="175" t="str">
        <f>IFERROR(IF($F2392="","",INDEX(リスト!$AL:$AL,MATCH($F2392,リスト!$AK:$AK,0))),"")</f>
        <v>25</v>
      </c>
      <c r="R2392" s="32" t="str">
        <f>IFERROR(IF($K2392="","",INDEX(リスト!$AO:$AO,MATCH($K2392,リスト!$AN:$AN,0))),"")</f>
        <v>JPN</v>
      </c>
      <c r="S2392" s="32" t="str">
        <f>IF($B2392="","",RIGHT($G2392*1000+100+COUNTIF($G$2:$G2392,$G2392),9))</f>
        <v>040814102</v>
      </c>
    </row>
    <row r="2393" spans="1:19" ht="18" customHeight="1" x14ac:dyDescent="0.55000000000000004">
      <c r="A2393" t="s">
        <v>971</v>
      </c>
      <c r="B2393">
        <v>2404</v>
      </c>
      <c r="C2393" t="s">
        <v>10179</v>
      </c>
      <c r="D2393" t="s">
        <v>10180</v>
      </c>
      <c r="E2393">
        <v>1</v>
      </c>
      <c r="F2393" t="s">
        <v>10181</v>
      </c>
      <c r="G2393">
        <v>20040807</v>
      </c>
      <c r="H2393" t="s">
        <v>10182</v>
      </c>
      <c r="I2393" t="s">
        <v>1252</v>
      </c>
      <c r="J2393" t="s">
        <v>7880</v>
      </c>
      <c r="K2393" t="s">
        <v>72</v>
      </c>
      <c r="M2393" s="32">
        <f>IFERROR(IF($B2393="","",INDEX(所属情報!$E:$E,MATCH($A2393,所属情報!$A:$A,0))),"")</f>
        <v>492200</v>
      </c>
      <c r="N2393" s="175" t="str">
        <f t="shared" si="111"/>
        <v>齋藤　幹斗 (1)</v>
      </c>
      <c r="O2393" s="32" t="str">
        <f t="shared" si="112"/>
        <v>ｻｲﾄｳ ﾐｷﾄ</v>
      </c>
      <c r="P2393" s="175" t="str">
        <f t="shared" si="113"/>
        <v>SAITO Mikito (04)</v>
      </c>
      <c r="Q2393" s="175" t="str">
        <f>IFERROR(IF($F2393="","",INDEX(リスト!$AL:$AL,MATCH($F2393,リスト!$AK:$AK,0))),"")</f>
        <v>40</v>
      </c>
      <c r="R2393" s="32" t="str">
        <f>IFERROR(IF($K2393="","",INDEX(リスト!$AO:$AO,MATCH($K2393,リスト!$AN:$AN,0))),"")</f>
        <v>JPN</v>
      </c>
      <c r="S2393" s="32" t="str">
        <f>IF($B2393="","",RIGHT($G2393*1000+100+COUNTIF($G$2:$G2393,$G2393),9))</f>
        <v>040807103</v>
      </c>
    </row>
    <row r="2394" spans="1:19" ht="18" customHeight="1" x14ac:dyDescent="0.55000000000000004">
      <c r="A2394" t="s">
        <v>971</v>
      </c>
      <c r="B2394">
        <v>2405</v>
      </c>
      <c r="C2394" t="s">
        <v>10183</v>
      </c>
      <c r="D2394" t="s">
        <v>10184</v>
      </c>
      <c r="E2394">
        <v>1</v>
      </c>
      <c r="F2394" t="s">
        <v>9211</v>
      </c>
      <c r="G2394">
        <v>20041103</v>
      </c>
      <c r="H2394" t="s">
        <v>10185</v>
      </c>
      <c r="I2394" t="s">
        <v>2017</v>
      </c>
      <c r="J2394" t="s">
        <v>2337</v>
      </c>
      <c r="K2394" t="s">
        <v>72</v>
      </c>
      <c r="M2394" s="32">
        <f>IFERROR(IF($B2394="","",INDEX(所属情報!$E:$E,MATCH($A2394,所属情報!$A:$A,0))),"")</f>
        <v>492200</v>
      </c>
      <c r="N2394" s="175" t="str">
        <f t="shared" si="111"/>
        <v>秋山　柊二 (1)</v>
      </c>
      <c r="O2394" s="32" t="str">
        <f t="shared" si="112"/>
        <v>ｱｷﾔﾏ ｼｭｳｼﾞ</v>
      </c>
      <c r="P2394" s="175" t="str">
        <f t="shared" si="113"/>
        <v>AKIYAMA Shuji (04)</v>
      </c>
      <c r="Q2394" s="175" t="str">
        <f>IFERROR(IF($F2394="","",INDEX(リスト!$AL:$AL,MATCH($F2394,リスト!$AK:$AK,0))),"")</f>
        <v>33</v>
      </c>
      <c r="R2394" s="32" t="str">
        <f>IFERROR(IF($K2394="","",INDEX(リスト!$AO:$AO,MATCH($K2394,リスト!$AN:$AN,0))),"")</f>
        <v>JPN</v>
      </c>
      <c r="S2394" s="32" t="str">
        <f>IF($B2394="","",RIGHT($G2394*1000+100+COUNTIF($G$2:$G2394,$G2394),9))</f>
        <v>041103101</v>
      </c>
    </row>
    <row r="2395" spans="1:19" ht="18" customHeight="1" x14ac:dyDescent="0.55000000000000004">
      <c r="A2395" t="s">
        <v>971</v>
      </c>
      <c r="B2395">
        <v>2406</v>
      </c>
      <c r="C2395" t="s">
        <v>10186</v>
      </c>
      <c r="D2395" t="s">
        <v>10187</v>
      </c>
      <c r="E2395">
        <v>1</v>
      </c>
      <c r="F2395" t="s">
        <v>10188</v>
      </c>
      <c r="G2395">
        <v>20030625</v>
      </c>
      <c r="H2395" t="s">
        <v>10189</v>
      </c>
      <c r="I2395" t="s">
        <v>1222</v>
      </c>
      <c r="J2395" t="s">
        <v>1471</v>
      </c>
      <c r="K2395" t="s">
        <v>72</v>
      </c>
      <c r="M2395" s="32">
        <f>IFERROR(IF($B2395="","",INDEX(所属情報!$E:$E,MATCH($A2395,所属情報!$A:$A,0))),"")</f>
        <v>492200</v>
      </c>
      <c r="N2395" s="175" t="str">
        <f t="shared" si="111"/>
        <v>田中　裕人 (1)</v>
      </c>
      <c r="O2395" s="32" t="str">
        <f t="shared" si="112"/>
        <v>ﾀﾅｶ ﾕｳﾄ</v>
      </c>
      <c r="P2395" s="175" t="str">
        <f t="shared" si="113"/>
        <v>TANAKA Yuto (03)</v>
      </c>
      <c r="Q2395" s="175" t="str">
        <f>IFERROR(IF($F2395="","",INDEX(リスト!$AL:$AL,MATCH($F2395,リスト!$AK:$AK,0))),"")</f>
        <v>43</v>
      </c>
      <c r="R2395" s="32" t="str">
        <f>IFERROR(IF($K2395="","",INDEX(リスト!$AO:$AO,MATCH($K2395,リスト!$AN:$AN,0))),"")</f>
        <v>JPN</v>
      </c>
      <c r="S2395" s="32" t="str">
        <f>IF($B2395="","",RIGHT($G2395*1000+100+COUNTIF($G$2:$G2395,$G2395),9))</f>
        <v>030625104</v>
      </c>
    </row>
    <row r="2396" spans="1:19" ht="18" customHeight="1" x14ac:dyDescent="0.55000000000000004">
      <c r="A2396" t="s">
        <v>971</v>
      </c>
      <c r="B2396">
        <v>2407</v>
      </c>
      <c r="C2396" t="s">
        <v>10190</v>
      </c>
      <c r="D2396" t="s">
        <v>10191</v>
      </c>
      <c r="E2396">
        <v>1</v>
      </c>
      <c r="F2396" t="s">
        <v>9379</v>
      </c>
      <c r="G2396">
        <v>20040504</v>
      </c>
      <c r="H2396" t="s">
        <v>10192</v>
      </c>
      <c r="I2396" t="s">
        <v>10193</v>
      </c>
      <c r="J2396" t="s">
        <v>10194</v>
      </c>
      <c r="K2396" t="s">
        <v>72</v>
      </c>
      <c r="M2396" s="32">
        <f>IFERROR(IF($B2396="","",INDEX(所属情報!$E:$E,MATCH($A2396,所属情報!$A:$A,0))),"")</f>
        <v>492200</v>
      </c>
      <c r="N2396" s="175" t="str">
        <f t="shared" si="111"/>
        <v>高屋　天海 (1)</v>
      </c>
      <c r="O2396" s="32" t="str">
        <f t="shared" si="112"/>
        <v>ﾀｶﾔ ﾃﾝｶ</v>
      </c>
      <c r="P2396" s="175" t="str">
        <f t="shared" si="113"/>
        <v>TAKAYA Tenka (04)</v>
      </c>
      <c r="Q2396" s="175" t="str">
        <f>IFERROR(IF($F2396="","",INDEX(リスト!$AL:$AL,MATCH($F2396,リスト!$AK:$AK,0))),"")</f>
        <v>26</v>
      </c>
      <c r="R2396" s="32" t="str">
        <f>IFERROR(IF($K2396="","",INDEX(リスト!$AO:$AO,MATCH($K2396,リスト!$AN:$AN,0))),"")</f>
        <v>JPN</v>
      </c>
      <c r="S2396" s="32" t="str">
        <f>IF($B2396="","",RIGHT($G2396*1000+100+COUNTIF($G$2:$G2396,$G2396),9))</f>
        <v>040504102</v>
      </c>
    </row>
    <row r="2397" spans="1:19" ht="18" customHeight="1" x14ac:dyDescent="0.55000000000000004">
      <c r="A2397" t="s">
        <v>971</v>
      </c>
      <c r="B2397">
        <v>2408</v>
      </c>
      <c r="C2397" t="s">
        <v>10195</v>
      </c>
      <c r="D2397" t="s">
        <v>10196</v>
      </c>
      <c r="E2397">
        <v>1</v>
      </c>
      <c r="F2397" t="s">
        <v>9371</v>
      </c>
      <c r="G2397">
        <v>20040818</v>
      </c>
      <c r="H2397" t="s">
        <v>10197</v>
      </c>
      <c r="I2397" t="s">
        <v>2110</v>
      </c>
      <c r="J2397" t="s">
        <v>2460</v>
      </c>
      <c r="K2397" t="s">
        <v>72</v>
      </c>
      <c r="M2397" s="32">
        <f>IFERROR(IF($B2397="","",INDEX(所属情報!$E:$E,MATCH($A2397,所属情報!$A:$A,0))),"")</f>
        <v>492200</v>
      </c>
      <c r="N2397" s="175" t="str">
        <f t="shared" si="111"/>
        <v>鈴木　陽太 (1)</v>
      </c>
      <c r="O2397" s="32" t="str">
        <f t="shared" si="112"/>
        <v>ｽｽﾞｷ ﾋﾅﾀ</v>
      </c>
      <c r="P2397" s="175" t="str">
        <f t="shared" si="113"/>
        <v>SUZUKI Hinata (04)</v>
      </c>
      <c r="Q2397" s="175" t="str">
        <f>IFERROR(IF($F2397="","",INDEX(リスト!$AL:$AL,MATCH($F2397,リスト!$AK:$AK,0))),"")</f>
        <v>27</v>
      </c>
      <c r="R2397" s="32" t="str">
        <f>IFERROR(IF($K2397="","",INDEX(リスト!$AO:$AO,MATCH($K2397,リスト!$AN:$AN,0))),"")</f>
        <v>JPN</v>
      </c>
      <c r="S2397" s="32" t="str">
        <f>IF($B2397="","",RIGHT($G2397*1000+100+COUNTIF($G$2:$G2397,$G2397),9))</f>
        <v>040818103</v>
      </c>
    </row>
    <row r="2398" spans="1:19" ht="18" customHeight="1" x14ac:dyDescent="0.55000000000000004">
      <c r="A2398" t="s">
        <v>971</v>
      </c>
      <c r="B2398">
        <v>2409</v>
      </c>
      <c r="C2398" t="s">
        <v>10198</v>
      </c>
      <c r="D2398" t="s">
        <v>10199</v>
      </c>
      <c r="E2398">
        <v>1</v>
      </c>
      <c r="F2398" t="s">
        <v>10200</v>
      </c>
      <c r="G2398">
        <v>20041023</v>
      </c>
      <c r="H2398" t="s">
        <v>10201</v>
      </c>
      <c r="I2398" t="s">
        <v>10202</v>
      </c>
      <c r="J2398" t="s">
        <v>10203</v>
      </c>
      <c r="K2398" t="s">
        <v>72</v>
      </c>
      <c r="M2398" s="32">
        <f>IFERROR(IF($B2398="","",INDEX(所属情報!$E:$E,MATCH($A2398,所属情報!$A:$A,0))),"")</f>
        <v>492200</v>
      </c>
      <c r="N2398" s="175" t="str">
        <f t="shared" si="111"/>
        <v>浦﨑　倖碧 (1)</v>
      </c>
      <c r="O2398" s="32" t="str">
        <f t="shared" si="112"/>
        <v>ｳﾗｻｷ ｺｳﾍｷ</v>
      </c>
      <c r="P2398" s="175" t="str">
        <f t="shared" si="113"/>
        <v>URASAKI Koheki (04)</v>
      </c>
      <c r="Q2398" s="175" t="str">
        <f>IFERROR(IF($F2398="","",INDEX(リスト!$AL:$AL,MATCH($F2398,リスト!$AK:$AK,0))),"")</f>
        <v>24</v>
      </c>
      <c r="R2398" s="32" t="str">
        <f>IFERROR(IF($K2398="","",INDEX(リスト!$AO:$AO,MATCH($K2398,リスト!$AN:$AN,0))),"")</f>
        <v>JPN</v>
      </c>
      <c r="S2398" s="32" t="str">
        <f>IF($B2398="","",RIGHT($G2398*1000+100+COUNTIF($G$2:$G2398,$G2398),9))</f>
        <v>041023104</v>
      </c>
    </row>
    <row r="2399" spans="1:19" ht="18" customHeight="1" x14ac:dyDescent="0.55000000000000004">
      <c r="A2399" t="s">
        <v>971</v>
      </c>
      <c r="B2399">
        <v>2410</v>
      </c>
      <c r="C2399" t="s">
        <v>10204</v>
      </c>
      <c r="D2399" t="s">
        <v>10205</v>
      </c>
      <c r="E2399">
        <v>1</v>
      </c>
      <c r="F2399" t="s">
        <v>10144</v>
      </c>
      <c r="G2399">
        <v>20040412</v>
      </c>
      <c r="H2399" t="s">
        <v>10206</v>
      </c>
      <c r="I2399" t="s">
        <v>5440</v>
      </c>
      <c r="J2399" t="s">
        <v>1438</v>
      </c>
      <c r="K2399" t="s">
        <v>72</v>
      </c>
      <c r="M2399" s="32">
        <f>IFERROR(IF($B2399="","",INDEX(所属情報!$E:$E,MATCH($A2399,所属情報!$A:$A,0))),"")</f>
        <v>492200</v>
      </c>
      <c r="N2399" s="175" t="str">
        <f t="shared" si="111"/>
        <v>落合　駿介 (1)</v>
      </c>
      <c r="O2399" s="32" t="str">
        <f t="shared" si="112"/>
        <v>ｵﾁｱｲ ｼｭﾝｽｹ</v>
      </c>
      <c r="P2399" s="175" t="str">
        <f t="shared" si="113"/>
        <v>OCHIAI Shunsuke (04)</v>
      </c>
      <c r="Q2399" s="175" t="str">
        <f>IFERROR(IF($F2399="","",INDEX(リスト!$AL:$AL,MATCH($F2399,リスト!$AK:$AK,0))),"")</f>
        <v>22</v>
      </c>
      <c r="R2399" s="32" t="str">
        <f>IFERROR(IF($K2399="","",INDEX(リスト!$AO:$AO,MATCH($K2399,リスト!$AN:$AN,0))),"")</f>
        <v>JPN</v>
      </c>
      <c r="S2399" s="32" t="str">
        <f>IF($B2399="","",RIGHT($G2399*1000+100+COUNTIF($G$2:$G2399,$G2399),9))</f>
        <v>040412103</v>
      </c>
    </row>
    <row r="2400" spans="1:19" ht="18" customHeight="1" x14ac:dyDescent="0.55000000000000004">
      <c r="A2400" t="s">
        <v>971</v>
      </c>
      <c r="B2400">
        <v>2411</v>
      </c>
      <c r="C2400" t="s">
        <v>10207</v>
      </c>
      <c r="D2400" t="s">
        <v>10208</v>
      </c>
      <c r="E2400">
        <v>1</v>
      </c>
      <c r="F2400" t="s">
        <v>10149</v>
      </c>
      <c r="G2400">
        <v>20040514</v>
      </c>
      <c r="H2400" t="s">
        <v>10209</v>
      </c>
      <c r="I2400" t="s">
        <v>7983</v>
      </c>
      <c r="J2400" t="s">
        <v>1563</v>
      </c>
      <c r="K2400" t="s">
        <v>72</v>
      </c>
      <c r="M2400" s="32">
        <f>IFERROR(IF($B2400="","",INDEX(所属情報!$E:$E,MATCH($A2400,所属情報!$A:$A,0))),"")</f>
        <v>492200</v>
      </c>
      <c r="N2400" s="175" t="str">
        <f t="shared" si="111"/>
        <v>東　誠樹 (1)</v>
      </c>
      <c r="O2400" s="32" t="str">
        <f t="shared" si="112"/>
        <v>ﾋｶﾞｼ ﾅﾙｷ</v>
      </c>
      <c r="P2400" s="175" t="str">
        <f t="shared" si="113"/>
        <v>HIGASHI Naruki (04)</v>
      </c>
      <c r="Q2400" s="175" t="str">
        <f>IFERROR(IF($F2400="","",INDEX(リスト!$AL:$AL,MATCH($F2400,リスト!$AK:$AK,0))),"")</f>
        <v>25</v>
      </c>
      <c r="R2400" s="32" t="str">
        <f>IFERROR(IF($K2400="","",INDEX(リスト!$AO:$AO,MATCH($K2400,リスト!$AN:$AN,0))),"")</f>
        <v>JPN</v>
      </c>
      <c r="S2400" s="32" t="str">
        <f>IF($B2400="","",RIGHT($G2400*1000+100+COUNTIF($G$2:$G2400,$G2400),9))</f>
        <v>040514101</v>
      </c>
    </row>
    <row r="2401" spans="1:19" ht="18" customHeight="1" x14ac:dyDescent="0.55000000000000004">
      <c r="A2401" t="s">
        <v>971</v>
      </c>
      <c r="B2401">
        <v>2412</v>
      </c>
      <c r="C2401" t="s">
        <v>10210</v>
      </c>
      <c r="D2401" t="s">
        <v>10211</v>
      </c>
      <c r="E2401">
        <v>1</v>
      </c>
      <c r="F2401" t="s">
        <v>10212</v>
      </c>
      <c r="G2401">
        <v>20030516</v>
      </c>
      <c r="H2401" t="s">
        <v>10213</v>
      </c>
      <c r="I2401" t="s">
        <v>4144</v>
      </c>
      <c r="J2401" t="s">
        <v>2554</v>
      </c>
      <c r="K2401" t="s">
        <v>72</v>
      </c>
      <c r="M2401" s="32">
        <f>IFERROR(IF($B2401="","",INDEX(所属情報!$E:$E,MATCH($A2401,所属情報!$A:$A,0))),"")</f>
        <v>492200</v>
      </c>
      <c r="N2401" s="175" t="str">
        <f t="shared" si="111"/>
        <v>小西　篤史 (1)</v>
      </c>
      <c r="O2401" s="32" t="str">
        <f t="shared" si="112"/>
        <v>ｺﾆｼ ｱﾂｼ</v>
      </c>
      <c r="P2401" s="175" t="str">
        <f t="shared" si="113"/>
        <v>KONISHI Atsushi (03)</v>
      </c>
      <c r="Q2401" s="175" t="str">
        <f>IFERROR(IF($F2401="","",INDEX(リスト!$AL:$AL,MATCH($F2401,リスト!$AK:$AK,0))),"")</f>
        <v>36</v>
      </c>
      <c r="R2401" s="32" t="str">
        <f>IFERROR(IF($K2401="","",INDEX(リスト!$AO:$AO,MATCH($K2401,リスト!$AN:$AN,0))),"")</f>
        <v>JPN</v>
      </c>
      <c r="S2401" s="32" t="str">
        <f>IF($B2401="","",RIGHT($G2401*1000+100+COUNTIF($G$2:$G2401,$G2401),9))</f>
        <v>030516102</v>
      </c>
    </row>
    <row r="2402" spans="1:19" ht="18" customHeight="1" x14ac:dyDescent="0.55000000000000004">
      <c r="A2402" t="s">
        <v>971</v>
      </c>
      <c r="B2402">
        <v>2413</v>
      </c>
      <c r="C2402" t="s">
        <v>10214</v>
      </c>
      <c r="D2402" t="s">
        <v>10215</v>
      </c>
      <c r="E2402">
        <v>1</v>
      </c>
      <c r="F2402" t="s">
        <v>9371</v>
      </c>
      <c r="G2402">
        <v>20030605</v>
      </c>
      <c r="H2402" t="s">
        <v>10216</v>
      </c>
      <c r="I2402" t="s">
        <v>10217</v>
      </c>
      <c r="J2402" t="s">
        <v>1471</v>
      </c>
      <c r="K2402" t="s">
        <v>72</v>
      </c>
      <c r="M2402" s="32">
        <f>IFERROR(IF($B2402="","",INDEX(所属情報!$E:$E,MATCH($A2402,所属情報!$A:$A,0))),"")</f>
        <v>492200</v>
      </c>
      <c r="N2402" s="175" t="str">
        <f t="shared" si="111"/>
        <v>鈴江　優人 (1)</v>
      </c>
      <c r="O2402" s="32" t="str">
        <f t="shared" si="112"/>
        <v>ｽｽﾞｴ ﾕｳﾄ</v>
      </c>
      <c r="P2402" s="175" t="str">
        <f t="shared" si="113"/>
        <v>SUZUE Yuto (03)</v>
      </c>
      <c r="Q2402" s="175" t="str">
        <f>IFERROR(IF($F2402="","",INDEX(リスト!$AL:$AL,MATCH($F2402,リスト!$AK:$AK,0))),"")</f>
        <v>27</v>
      </c>
      <c r="R2402" s="32" t="str">
        <f>IFERROR(IF($K2402="","",INDEX(リスト!$AO:$AO,MATCH($K2402,リスト!$AN:$AN,0))),"")</f>
        <v>JPN</v>
      </c>
      <c r="S2402" s="32" t="str">
        <f>IF($B2402="","",RIGHT($G2402*1000+100+COUNTIF($G$2:$G2402,$G2402),9))</f>
        <v>030605103</v>
      </c>
    </row>
    <row r="2403" spans="1:19" ht="18" customHeight="1" x14ac:dyDescent="0.55000000000000004">
      <c r="A2403" t="s">
        <v>971</v>
      </c>
      <c r="B2403">
        <v>2414</v>
      </c>
      <c r="C2403" t="s">
        <v>10218</v>
      </c>
      <c r="D2403" t="s">
        <v>10219</v>
      </c>
      <c r="E2403">
        <v>1</v>
      </c>
      <c r="F2403" t="s">
        <v>10149</v>
      </c>
      <c r="G2403">
        <v>20040423</v>
      </c>
      <c r="H2403" t="s">
        <v>10220</v>
      </c>
      <c r="I2403" t="s">
        <v>10221</v>
      </c>
      <c r="J2403" t="s">
        <v>3181</v>
      </c>
      <c r="K2403" t="s">
        <v>72</v>
      </c>
      <c r="M2403" s="32">
        <f>IFERROR(IF($B2403="","",INDEX(所属情報!$E:$E,MATCH($A2403,所属情報!$A:$A,0))),"")</f>
        <v>492200</v>
      </c>
      <c r="N2403" s="175" t="str">
        <f t="shared" si="111"/>
        <v>今在家　直暉 (1)</v>
      </c>
      <c r="O2403" s="32" t="str">
        <f t="shared" si="112"/>
        <v>ｲﾏｻﾞｲｹ ﾅｵｷ</v>
      </c>
      <c r="P2403" s="175" t="str">
        <f t="shared" si="113"/>
        <v>IMAZAIKE Naoki (04)</v>
      </c>
      <c r="Q2403" s="175" t="str">
        <f>IFERROR(IF($F2403="","",INDEX(リスト!$AL:$AL,MATCH($F2403,リスト!$AK:$AK,0))),"")</f>
        <v>25</v>
      </c>
      <c r="R2403" s="32" t="str">
        <f>IFERROR(IF($K2403="","",INDEX(リスト!$AO:$AO,MATCH($K2403,リスト!$AN:$AN,0))),"")</f>
        <v>JPN</v>
      </c>
      <c r="S2403" s="32" t="str">
        <f>IF($B2403="","",RIGHT($G2403*1000+100+COUNTIF($G$2:$G2403,$G2403),9))</f>
        <v>040423104</v>
      </c>
    </row>
    <row r="2404" spans="1:19" ht="18" customHeight="1" x14ac:dyDescent="0.55000000000000004">
      <c r="A2404" t="s">
        <v>971</v>
      </c>
      <c r="B2404">
        <v>2415</v>
      </c>
      <c r="C2404" t="s">
        <v>10222</v>
      </c>
      <c r="D2404" t="s">
        <v>10223</v>
      </c>
      <c r="E2404">
        <v>1</v>
      </c>
      <c r="F2404" t="s">
        <v>10224</v>
      </c>
      <c r="G2404">
        <v>20040906</v>
      </c>
      <c r="H2404" t="s">
        <v>10225</v>
      </c>
      <c r="I2404" t="s">
        <v>4913</v>
      </c>
      <c r="J2404" t="s">
        <v>1539</v>
      </c>
      <c r="K2404" t="s">
        <v>72</v>
      </c>
      <c r="M2404" s="32">
        <f>IFERROR(IF($B2404="","",INDEX(所属情報!$E:$E,MATCH($A2404,所属情報!$A:$A,0))),"")</f>
        <v>492200</v>
      </c>
      <c r="N2404" s="175" t="str">
        <f t="shared" si="111"/>
        <v>織田　誠也 (1)</v>
      </c>
      <c r="O2404" s="32" t="str">
        <f t="shared" si="112"/>
        <v>ｵﾀﾞ ｾｲﾔ</v>
      </c>
      <c r="P2404" s="175" t="str">
        <f t="shared" si="113"/>
        <v>ODA Seiya (04)</v>
      </c>
      <c r="Q2404" s="175" t="str">
        <f>IFERROR(IF($F2404="","",INDEX(リスト!$AL:$AL,MATCH($F2404,リスト!$AK:$AK,0))),"")</f>
        <v>28</v>
      </c>
      <c r="R2404" s="32" t="str">
        <f>IFERROR(IF($K2404="","",INDEX(リスト!$AO:$AO,MATCH($K2404,リスト!$AN:$AN,0))),"")</f>
        <v>JPN</v>
      </c>
      <c r="S2404" s="32" t="str">
        <f>IF($B2404="","",RIGHT($G2404*1000+100+COUNTIF($G$2:$G2404,$G2404),9))</f>
        <v>040906101</v>
      </c>
    </row>
    <row r="2405" spans="1:19" ht="18" customHeight="1" x14ac:dyDescent="0.55000000000000004">
      <c r="A2405" t="s">
        <v>971</v>
      </c>
      <c r="B2405">
        <v>2416</v>
      </c>
      <c r="C2405" t="s">
        <v>10226</v>
      </c>
      <c r="D2405" t="s">
        <v>10227</v>
      </c>
      <c r="E2405">
        <v>1</v>
      </c>
      <c r="F2405" t="s">
        <v>10200</v>
      </c>
      <c r="G2405">
        <v>20050113</v>
      </c>
      <c r="H2405" t="s">
        <v>10228</v>
      </c>
      <c r="I2405" t="s">
        <v>1745</v>
      </c>
      <c r="J2405" t="s">
        <v>1853</v>
      </c>
      <c r="K2405" t="s">
        <v>72</v>
      </c>
      <c r="M2405" s="32">
        <f>IFERROR(IF($B2405="","",INDEX(所属情報!$E:$E,MATCH($A2405,所属情報!$A:$A,0))),"")</f>
        <v>492200</v>
      </c>
      <c r="N2405" s="175" t="str">
        <f t="shared" si="111"/>
        <v>岩本　嵩己 (1)</v>
      </c>
      <c r="O2405" s="32" t="str">
        <f t="shared" si="112"/>
        <v>ｲﾜﾓﾄ ｺｳｷ</v>
      </c>
      <c r="P2405" s="175" t="str">
        <f t="shared" si="113"/>
        <v>IWAMOTO Koki (05)</v>
      </c>
      <c r="Q2405" s="175" t="str">
        <f>IFERROR(IF($F2405="","",INDEX(リスト!$AL:$AL,MATCH($F2405,リスト!$AK:$AK,0))),"")</f>
        <v>24</v>
      </c>
      <c r="R2405" s="32" t="str">
        <f>IFERROR(IF($K2405="","",INDEX(リスト!$AO:$AO,MATCH($K2405,リスト!$AN:$AN,0))),"")</f>
        <v>JPN</v>
      </c>
      <c r="S2405" s="32" t="str">
        <f>IF($B2405="","",RIGHT($G2405*1000+100+COUNTIF($G$2:$G2405,$G2405),9))</f>
        <v>050113103</v>
      </c>
    </row>
    <row r="2406" spans="1:19" ht="18" customHeight="1" x14ac:dyDescent="0.55000000000000004">
      <c r="A2406" t="s">
        <v>971</v>
      </c>
      <c r="B2406">
        <v>2417</v>
      </c>
      <c r="C2406" t="s">
        <v>10229</v>
      </c>
      <c r="D2406" t="s">
        <v>10230</v>
      </c>
      <c r="E2406">
        <v>1</v>
      </c>
      <c r="F2406" t="s">
        <v>10144</v>
      </c>
      <c r="G2406">
        <v>20040901</v>
      </c>
      <c r="H2406" t="s">
        <v>10231</v>
      </c>
      <c r="I2406" t="s">
        <v>10232</v>
      </c>
      <c r="J2406" t="s">
        <v>1424</v>
      </c>
      <c r="K2406" t="s">
        <v>72</v>
      </c>
      <c r="M2406" s="32">
        <f>IFERROR(IF($B2406="","",INDEX(所属情報!$E:$E,MATCH($A2406,所属情報!$A:$A,0))),"")</f>
        <v>492200</v>
      </c>
      <c r="N2406" s="175" t="str">
        <f t="shared" si="111"/>
        <v>五十嵐　滉太 (1)</v>
      </c>
      <c r="O2406" s="32" t="str">
        <f t="shared" si="112"/>
        <v>ｲｶﾞﾗｼ ｺｳﾀ</v>
      </c>
      <c r="P2406" s="175" t="str">
        <f t="shared" si="113"/>
        <v>IGARASHI Kota (04)</v>
      </c>
      <c r="Q2406" s="175" t="str">
        <f>IFERROR(IF($F2406="","",INDEX(リスト!$AL:$AL,MATCH($F2406,リスト!$AK:$AK,0))),"")</f>
        <v>22</v>
      </c>
      <c r="R2406" s="32" t="str">
        <f>IFERROR(IF($K2406="","",INDEX(リスト!$AO:$AO,MATCH($K2406,リスト!$AN:$AN,0))),"")</f>
        <v>JPN</v>
      </c>
      <c r="S2406" s="32" t="str">
        <f>IF($B2406="","",RIGHT($G2406*1000+100+COUNTIF($G$2:$G2406,$G2406),9))</f>
        <v>040901105</v>
      </c>
    </row>
    <row r="2407" spans="1:19" ht="18" customHeight="1" x14ac:dyDescent="0.55000000000000004">
      <c r="A2407" t="s">
        <v>975</v>
      </c>
      <c r="B2407">
        <v>2418</v>
      </c>
      <c r="C2407" t="s">
        <v>10233</v>
      </c>
      <c r="D2407" t="s">
        <v>10234</v>
      </c>
      <c r="E2407">
        <v>1</v>
      </c>
      <c r="F2407" t="s">
        <v>10113</v>
      </c>
      <c r="G2407">
        <v>20030904</v>
      </c>
      <c r="H2407" t="s">
        <v>10235</v>
      </c>
      <c r="I2407" t="s">
        <v>1389</v>
      </c>
      <c r="J2407" t="s">
        <v>2472</v>
      </c>
      <c r="K2407" t="s">
        <v>72</v>
      </c>
      <c r="M2407" s="32">
        <f>IFERROR(IF($B2407="","",INDEX(所属情報!$E:$E,MATCH($A2407,所属情報!$A:$A,0))),"")</f>
        <v>492201</v>
      </c>
      <c r="N2407" s="175" t="str">
        <f t="shared" si="111"/>
        <v>中尾　歩夢 (1)</v>
      </c>
      <c r="O2407" s="32" t="str">
        <f t="shared" si="112"/>
        <v>ﾅｶｵ ｱﾕﾑ</v>
      </c>
      <c r="P2407" s="175" t="str">
        <f t="shared" si="113"/>
        <v>NAKAO Ayumu (03)</v>
      </c>
      <c r="Q2407" s="175" t="str">
        <f>IFERROR(IF($F2407="","",INDEX(リスト!$AL:$AL,MATCH($F2407,リスト!$AK:$AK,0))),"")</f>
        <v>49</v>
      </c>
      <c r="R2407" s="32" t="str">
        <f>IFERROR(IF($K2407="","",INDEX(リスト!$AO:$AO,MATCH($K2407,リスト!$AN:$AN,0))),"")</f>
        <v>JPN</v>
      </c>
      <c r="S2407" s="32" t="str">
        <f>IF($B2407="","",RIGHT($G2407*1000+100+COUNTIF($G$2:$G2407,$G2407),9))</f>
        <v>030904101</v>
      </c>
    </row>
    <row r="2408" spans="1:19" ht="18" customHeight="1" x14ac:dyDescent="0.55000000000000004">
      <c r="A2408" t="s">
        <v>975</v>
      </c>
      <c r="B2408">
        <v>2419</v>
      </c>
      <c r="C2408" t="s">
        <v>10236</v>
      </c>
      <c r="D2408" t="s">
        <v>10237</v>
      </c>
      <c r="E2408">
        <v>3</v>
      </c>
      <c r="F2408" t="s">
        <v>10113</v>
      </c>
      <c r="G2408">
        <v>20030108</v>
      </c>
      <c r="H2408" t="s">
        <v>10238</v>
      </c>
      <c r="I2408" t="s">
        <v>10239</v>
      </c>
      <c r="J2408" t="s">
        <v>4838</v>
      </c>
      <c r="K2408" t="s">
        <v>72</v>
      </c>
      <c r="M2408" s="32">
        <f>IFERROR(IF($B2408="","",INDEX(所属情報!$E:$E,MATCH($A2408,所属情報!$A:$A,0))),"")</f>
        <v>492201</v>
      </c>
      <c r="N2408" s="175" t="str">
        <f t="shared" si="111"/>
        <v>藤枝　一広 (3)</v>
      </c>
      <c r="O2408" s="32" t="str">
        <f t="shared" si="112"/>
        <v>ﾌｼﾞｴﾀﾞ ｶｽﾞﾋﾛ</v>
      </c>
      <c r="P2408" s="175" t="str">
        <f t="shared" si="113"/>
        <v>FUJIEDA Kazuhiro (03)</v>
      </c>
      <c r="Q2408" s="175" t="str">
        <f>IFERROR(IF($F2408="","",INDEX(リスト!$AL:$AL,MATCH($F2408,リスト!$AK:$AK,0))),"")</f>
        <v>49</v>
      </c>
      <c r="R2408" s="32" t="str">
        <f>IFERROR(IF($K2408="","",INDEX(リスト!$AO:$AO,MATCH($K2408,リスト!$AN:$AN,0))),"")</f>
        <v>JPN</v>
      </c>
      <c r="S2408" s="32" t="str">
        <f>IF($B2408="","",RIGHT($G2408*1000+100+COUNTIF($G$2:$G2408,$G2408),9))</f>
        <v>030108103</v>
      </c>
    </row>
    <row r="2409" spans="1:19" ht="18" customHeight="1" x14ac:dyDescent="0.55000000000000004">
      <c r="A2409" t="s">
        <v>975</v>
      </c>
      <c r="B2409">
        <v>2420</v>
      </c>
      <c r="C2409" t="s">
        <v>10240</v>
      </c>
      <c r="D2409" t="s">
        <v>10241</v>
      </c>
      <c r="E2409">
        <v>1</v>
      </c>
      <c r="F2409" t="s">
        <v>9843</v>
      </c>
      <c r="G2409">
        <v>20021009</v>
      </c>
      <c r="H2409" t="s">
        <v>10242</v>
      </c>
      <c r="I2409" t="s">
        <v>7953</v>
      </c>
      <c r="J2409" t="s">
        <v>1410</v>
      </c>
      <c r="K2409" t="s">
        <v>72</v>
      </c>
      <c r="M2409" s="32">
        <f>IFERROR(IF($B2409="","",INDEX(所属情報!$E:$E,MATCH($A2409,所属情報!$A:$A,0))),"")</f>
        <v>492201</v>
      </c>
      <c r="N2409" s="175" t="str">
        <f t="shared" si="111"/>
        <v>下田　汰知 (1)</v>
      </c>
      <c r="O2409" s="32" t="str">
        <f t="shared" si="112"/>
        <v>ｼﾓﾀﾞ ﾀｲﾁ</v>
      </c>
      <c r="P2409" s="175" t="str">
        <f t="shared" si="113"/>
        <v>SHIMODA Taichi (02)</v>
      </c>
      <c r="Q2409" s="175" t="str">
        <f>IFERROR(IF($F2409="","",INDEX(リスト!$AL:$AL,MATCH($F2409,リスト!$AK:$AK,0))),"")</f>
        <v>26</v>
      </c>
      <c r="R2409" s="32" t="str">
        <f>IFERROR(IF($K2409="","",INDEX(リスト!$AO:$AO,MATCH($K2409,リスト!$AN:$AN,0))),"")</f>
        <v>JPN</v>
      </c>
      <c r="S2409" s="32" t="str">
        <f>IF($B2409="","",RIGHT($G2409*1000+100+COUNTIF($G$2:$G2409,$G2409),9))</f>
        <v>021009102</v>
      </c>
    </row>
    <row r="2410" spans="1:19" ht="18" customHeight="1" x14ac:dyDescent="0.55000000000000004">
      <c r="A2410" t="s">
        <v>975</v>
      </c>
      <c r="B2410">
        <v>2421</v>
      </c>
      <c r="C2410" t="s">
        <v>10243</v>
      </c>
      <c r="D2410" t="s">
        <v>10244</v>
      </c>
      <c r="E2410">
        <v>1</v>
      </c>
      <c r="F2410" t="s">
        <v>9843</v>
      </c>
      <c r="G2410">
        <v>20041114</v>
      </c>
      <c r="H2410" t="s">
        <v>10245</v>
      </c>
      <c r="I2410" t="s">
        <v>2042</v>
      </c>
      <c r="J2410" t="s">
        <v>2050</v>
      </c>
      <c r="K2410" t="s">
        <v>72</v>
      </c>
      <c r="M2410" s="32">
        <f>IFERROR(IF($B2410="","",INDEX(所属情報!$E:$E,MATCH($A2410,所属情報!$A:$A,0))),"")</f>
        <v>492201</v>
      </c>
      <c r="N2410" s="175" t="str">
        <f t="shared" si="111"/>
        <v>橋本　琉靖 (1)</v>
      </c>
      <c r="O2410" s="32" t="str">
        <f t="shared" si="112"/>
        <v>ﾊｼﾓﾄ ﾘｭｳｾｲ</v>
      </c>
      <c r="P2410" s="175" t="str">
        <f t="shared" si="113"/>
        <v>HASHIMOTO Ryusei (04)</v>
      </c>
      <c r="Q2410" s="175" t="str">
        <f>IFERROR(IF($F2410="","",INDEX(リスト!$AL:$AL,MATCH($F2410,リスト!$AK:$AK,0))),"")</f>
        <v>26</v>
      </c>
      <c r="R2410" s="32" t="str">
        <f>IFERROR(IF($K2410="","",INDEX(リスト!$AO:$AO,MATCH($K2410,リスト!$AN:$AN,0))),"")</f>
        <v>JPN</v>
      </c>
      <c r="S2410" s="32" t="str">
        <f>IF($B2410="","",RIGHT($G2410*1000+100+COUNTIF($G$2:$G2410,$G2410),9))</f>
        <v>041114102</v>
      </c>
    </row>
    <row r="2411" spans="1:19" ht="18" customHeight="1" x14ac:dyDescent="0.55000000000000004">
      <c r="A2411" t="s">
        <v>975</v>
      </c>
      <c r="B2411">
        <v>2422</v>
      </c>
      <c r="C2411" t="s">
        <v>10246</v>
      </c>
      <c r="D2411" t="s">
        <v>10247</v>
      </c>
      <c r="E2411">
        <v>1</v>
      </c>
      <c r="F2411" t="s">
        <v>9605</v>
      </c>
      <c r="G2411">
        <v>20050219</v>
      </c>
      <c r="H2411" t="s">
        <v>10248</v>
      </c>
      <c r="I2411" t="s">
        <v>10249</v>
      </c>
      <c r="J2411" t="s">
        <v>1372</v>
      </c>
      <c r="K2411" t="s">
        <v>72</v>
      </c>
      <c r="M2411" s="32">
        <f>IFERROR(IF($B2411="","",INDEX(所属情報!$E:$E,MATCH($A2411,所属情報!$A:$A,0))),"")</f>
        <v>492201</v>
      </c>
      <c r="N2411" s="175" t="str">
        <f t="shared" si="111"/>
        <v>名田　智貴 (1)</v>
      </c>
      <c r="O2411" s="32" t="str">
        <f t="shared" si="112"/>
        <v>ﾅﾀﾞ ﾄﾓｷ</v>
      </c>
      <c r="P2411" s="175" t="str">
        <f t="shared" si="113"/>
        <v>NADA Tomoki (05)</v>
      </c>
      <c r="Q2411" s="175" t="str">
        <f>IFERROR(IF($F2411="","",INDEX(リスト!$AL:$AL,MATCH($F2411,リスト!$AK:$AK,0))),"")</f>
        <v>28</v>
      </c>
      <c r="R2411" s="32" t="str">
        <f>IFERROR(IF($K2411="","",INDEX(リスト!$AO:$AO,MATCH($K2411,リスト!$AN:$AN,0))),"")</f>
        <v>JPN</v>
      </c>
      <c r="S2411" s="32" t="str">
        <f>IF($B2411="","",RIGHT($G2411*1000+100+COUNTIF($G$2:$G2411,$G2411),9))</f>
        <v>050219103</v>
      </c>
    </row>
    <row r="2412" spans="1:19" ht="18" customHeight="1" x14ac:dyDescent="0.55000000000000004">
      <c r="A2412" t="s">
        <v>975</v>
      </c>
      <c r="B2412">
        <v>2423</v>
      </c>
      <c r="C2412" t="s">
        <v>10250</v>
      </c>
      <c r="D2412" t="s">
        <v>10251</v>
      </c>
      <c r="E2412">
        <v>1</v>
      </c>
      <c r="F2412" t="s">
        <v>153</v>
      </c>
      <c r="G2412">
        <v>20041215</v>
      </c>
      <c r="H2412" t="s">
        <v>10252</v>
      </c>
      <c r="I2412" t="s">
        <v>10253</v>
      </c>
      <c r="J2412" t="s">
        <v>6220</v>
      </c>
      <c r="K2412" t="s">
        <v>72</v>
      </c>
      <c r="M2412" s="32">
        <f>IFERROR(IF($B2412="","",INDEX(所属情報!$E:$E,MATCH($A2412,所属情報!$A:$A,0))),"")</f>
        <v>492201</v>
      </c>
      <c r="N2412" s="175" t="str">
        <f t="shared" si="111"/>
        <v>村松　奏汰 (1)</v>
      </c>
      <c r="O2412" s="32" t="str">
        <f t="shared" si="112"/>
        <v>ﾑﾗﾏﾂ ｶﾅﾀ</v>
      </c>
      <c r="P2412" s="175" t="str">
        <f t="shared" si="113"/>
        <v>MURAMATSU Kanata (04)</v>
      </c>
      <c r="Q2412" s="175" t="str">
        <f>IFERROR(IF($F2412="","",INDEX(リスト!$AL:$AL,MATCH($F2412,リスト!$AK:$AK,0))),"")</f>
        <v>22</v>
      </c>
      <c r="R2412" s="32" t="str">
        <f>IFERROR(IF($K2412="","",INDEX(リスト!$AO:$AO,MATCH($K2412,リスト!$AN:$AN,0))),"")</f>
        <v>JPN</v>
      </c>
      <c r="S2412" s="32" t="str">
        <f>IF($B2412="","",RIGHT($G2412*1000+100+COUNTIF($G$2:$G2412,$G2412),9))</f>
        <v>041215101</v>
      </c>
    </row>
    <row r="2413" spans="1:19" ht="18" customHeight="1" x14ac:dyDescent="0.55000000000000004">
      <c r="A2413" t="s">
        <v>975</v>
      </c>
      <c r="B2413">
        <v>2424</v>
      </c>
      <c r="C2413" t="s">
        <v>10254</v>
      </c>
      <c r="D2413" t="s">
        <v>10255</v>
      </c>
      <c r="E2413">
        <v>1</v>
      </c>
      <c r="F2413" t="s">
        <v>9412</v>
      </c>
      <c r="G2413">
        <v>20041014</v>
      </c>
      <c r="H2413" t="s">
        <v>10256</v>
      </c>
      <c r="I2413" t="s">
        <v>10257</v>
      </c>
      <c r="J2413" t="s">
        <v>1853</v>
      </c>
      <c r="K2413" t="s">
        <v>72</v>
      </c>
      <c r="M2413" s="32">
        <f>IFERROR(IF($B2413="","",INDEX(所属情報!$E:$E,MATCH($A2413,所属情報!$A:$A,0))),"")</f>
        <v>492201</v>
      </c>
      <c r="N2413" s="175" t="str">
        <f t="shared" si="111"/>
        <v>岡野一　皓稀 (1)</v>
      </c>
      <c r="O2413" s="32" t="str">
        <f t="shared" si="112"/>
        <v>ｵｶﾉｲﾁ ｺｳｷ</v>
      </c>
      <c r="P2413" s="175" t="str">
        <f t="shared" si="113"/>
        <v>OKANOICHI Koki (04)</v>
      </c>
      <c r="Q2413" s="175" t="str">
        <f>IFERROR(IF($F2413="","",INDEX(リスト!$AL:$AL,MATCH($F2413,リスト!$AK:$AK,0))),"")</f>
        <v>33</v>
      </c>
      <c r="R2413" s="32" t="str">
        <f>IFERROR(IF($K2413="","",INDEX(リスト!$AO:$AO,MATCH($K2413,リスト!$AN:$AN,0))),"")</f>
        <v>JPN</v>
      </c>
      <c r="S2413" s="32" t="str">
        <f>IF($B2413="","",RIGHT($G2413*1000+100+COUNTIF($G$2:$G2413,$G2413),9))</f>
        <v>041014102</v>
      </c>
    </row>
    <row r="2414" spans="1:19" ht="18" customHeight="1" x14ac:dyDescent="0.55000000000000004">
      <c r="A2414" t="s">
        <v>975</v>
      </c>
      <c r="B2414">
        <v>2425</v>
      </c>
      <c r="C2414" t="s">
        <v>10258</v>
      </c>
      <c r="D2414" t="s">
        <v>10259</v>
      </c>
      <c r="E2414">
        <v>1</v>
      </c>
      <c r="F2414" t="s">
        <v>9089</v>
      </c>
      <c r="G2414">
        <v>20041021</v>
      </c>
      <c r="H2414" t="s">
        <v>10260</v>
      </c>
      <c r="I2414" t="s">
        <v>2946</v>
      </c>
      <c r="J2414" t="s">
        <v>5103</v>
      </c>
      <c r="K2414" t="s">
        <v>72</v>
      </c>
      <c r="M2414" s="32">
        <f>IFERROR(IF($B2414="","",INDEX(所属情報!$E:$E,MATCH($A2414,所属情報!$A:$A,0))),"")</f>
        <v>492201</v>
      </c>
      <c r="N2414" s="175" t="str">
        <f t="shared" si="111"/>
        <v>北川　天翔 (1)</v>
      </c>
      <c r="O2414" s="32" t="str">
        <f t="shared" si="112"/>
        <v>ｷﾀｶﾞﾜ ﾀｶﾄ</v>
      </c>
      <c r="P2414" s="175" t="str">
        <f t="shared" si="113"/>
        <v>KITAGAWA Takato (04)</v>
      </c>
      <c r="Q2414" s="175" t="str">
        <f>IFERROR(IF($F2414="","",INDEX(リスト!$AL:$AL,MATCH($F2414,リスト!$AK:$AK,0))),"")</f>
        <v>25</v>
      </c>
      <c r="R2414" s="32" t="str">
        <f>IFERROR(IF($K2414="","",INDEX(リスト!$AO:$AO,MATCH($K2414,リスト!$AN:$AN,0))),"")</f>
        <v>JPN</v>
      </c>
      <c r="S2414" s="32" t="str">
        <f>IF($B2414="","",RIGHT($G2414*1000+100+COUNTIF($G$2:$G2414,$G2414),9))</f>
        <v>041021102</v>
      </c>
    </row>
    <row r="2415" spans="1:19" ht="18" customHeight="1" x14ac:dyDescent="0.55000000000000004">
      <c r="A2415" t="s">
        <v>975</v>
      </c>
      <c r="B2415">
        <v>2426</v>
      </c>
      <c r="C2415" t="s">
        <v>10261</v>
      </c>
      <c r="D2415" t="s">
        <v>10262</v>
      </c>
      <c r="E2415">
        <v>1</v>
      </c>
      <c r="F2415" t="s">
        <v>8997</v>
      </c>
      <c r="G2415">
        <v>20040526</v>
      </c>
      <c r="H2415" t="s">
        <v>10263</v>
      </c>
      <c r="I2415" t="s">
        <v>10264</v>
      </c>
      <c r="J2415" t="s">
        <v>2862</v>
      </c>
      <c r="K2415" t="s">
        <v>72</v>
      </c>
      <c r="M2415" s="32">
        <f>IFERROR(IF($B2415="","",INDEX(所属情報!$E:$E,MATCH($A2415,所属情報!$A:$A,0))),"")</f>
        <v>492201</v>
      </c>
      <c r="N2415" s="175" t="str">
        <f t="shared" si="111"/>
        <v>畠山　晴希 (1)</v>
      </c>
      <c r="O2415" s="32" t="str">
        <f t="shared" si="112"/>
        <v>ﾊﾀｹﾔﾏ ﾊﾙｷ</v>
      </c>
      <c r="P2415" s="175" t="str">
        <f t="shared" si="113"/>
        <v>HATAKEYAMA Haruki (04)</v>
      </c>
      <c r="Q2415" s="175" t="str">
        <f>IFERROR(IF($F2415="","",INDEX(リスト!$AL:$AL,MATCH($F2415,リスト!$AK:$AK,0))),"")</f>
        <v>27</v>
      </c>
      <c r="R2415" s="32" t="str">
        <f>IFERROR(IF($K2415="","",INDEX(リスト!$AO:$AO,MATCH($K2415,リスト!$AN:$AN,0))),"")</f>
        <v>JPN</v>
      </c>
      <c r="S2415" s="32" t="str">
        <f>IF($B2415="","",RIGHT($G2415*1000+100+COUNTIF($G$2:$G2415,$G2415),9))</f>
        <v>040526102</v>
      </c>
    </row>
    <row r="2416" spans="1:19" ht="18" customHeight="1" x14ac:dyDescent="0.55000000000000004">
      <c r="A2416" t="s">
        <v>1159</v>
      </c>
      <c r="B2416">
        <v>2427</v>
      </c>
      <c r="C2416" t="s">
        <v>10265</v>
      </c>
      <c r="D2416" t="s">
        <v>10266</v>
      </c>
      <c r="E2416">
        <v>2</v>
      </c>
      <c r="F2416" t="s">
        <v>8997</v>
      </c>
      <c r="G2416">
        <v>20031224</v>
      </c>
      <c r="H2416" t="s">
        <v>10267</v>
      </c>
      <c r="I2416" t="s">
        <v>10268</v>
      </c>
      <c r="J2416" t="s">
        <v>2684</v>
      </c>
      <c r="K2416" t="s">
        <v>72</v>
      </c>
      <c r="M2416" s="32">
        <f>IFERROR(IF($B2416="","",INDEX(所属情報!$E:$E,MATCH($A2416,所属情報!$A:$A,0))),"")</f>
        <v>501018</v>
      </c>
      <c r="N2416" s="175" t="str">
        <f t="shared" si="111"/>
        <v>泉谷　勇佑 (2)</v>
      </c>
      <c r="O2416" s="32" t="str">
        <f t="shared" si="112"/>
        <v>ｲｽﾞﾐﾀﾆ ﾕｳｽｹ</v>
      </c>
      <c r="P2416" s="175" t="str">
        <f t="shared" si="113"/>
        <v>IZUMITANI Yusuke (03)</v>
      </c>
      <c r="Q2416" s="175" t="str">
        <f>IFERROR(IF($F2416="","",INDEX(リスト!$AL:$AL,MATCH($F2416,リスト!$AK:$AK,0))),"")</f>
        <v>27</v>
      </c>
      <c r="R2416" s="32" t="str">
        <f>IFERROR(IF($K2416="","",INDEX(リスト!$AO:$AO,MATCH($K2416,リスト!$AN:$AN,0))),"")</f>
        <v>JPN</v>
      </c>
      <c r="S2416" s="32" t="str">
        <f>IF($B2416="","",RIGHT($G2416*1000+100+COUNTIF($G$2:$G2416,$G2416),9))</f>
        <v>031224102</v>
      </c>
    </row>
    <row r="2417" spans="1:19" ht="18" customHeight="1" x14ac:dyDescent="0.55000000000000004">
      <c r="A2417" t="s">
        <v>1159</v>
      </c>
      <c r="B2417">
        <v>2428</v>
      </c>
      <c r="C2417" t="s">
        <v>10269</v>
      </c>
      <c r="D2417" t="s">
        <v>10270</v>
      </c>
      <c r="E2417">
        <v>1</v>
      </c>
      <c r="F2417" t="s">
        <v>8997</v>
      </c>
      <c r="G2417">
        <v>20031004</v>
      </c>
      <c r="H2417" t="s">
        <v>10271</v>
      </c>
      <c r="I2417" t="s">
        <v>1276</v>
      </c>
      <c r="J2417" t="s">
        <v>1297</v>
      </c>
      <c r="K2417" t="s">
        <v>72</v>
      </c>
      <c r="M2417" s="32">
        <f>IFERROR(IF($B2417="","",INDEX(所属情報!$E:$E,MATCH($A2417,所属情報!$A:$A,0))),"")</f>
        <v>501018</v>
      </c>
      <c r="N2417" s="175" t="str">
        <f t="shared" si="111"/>
        <v>岡本　陸音 (1)</v>
      </c>
      <c r="O2417" s="32" t="str">
        <f t="shared" si="112"/>
        <v>ｵｶﾓﾄ ﾘｸﾄ</v>
      </c>
      <c r="P2417" s="175" t="str">
        <f t="shared" si="113"/>
        <v>OKAMOTO Rikuto (03)</v>
      </c>
      <c r="Q2417" s="175" t="str">
        <f>IFERROR(IF($F2417="","",INDEX(リスト!$AL:$AL,MATCH($F2417,リスト!$AK:$AK,0))),"")</f>
        <v>27</v>
      </c>
      <c r="R2417" s="32" t="str">
        <f>IFERROR(IF($K2417="","",INDEX(リスト!$AO:$AO,MATCH($K2417,リスト!$AN:$AN,0))),"")</f>
        <v>JPN</v>
      </c>
      <c r="S2417" s="32" t="str">
        <f>IF($B2417="","",RIGHT($G2417*1000+100+COUNTIF($G$2:$G2417,$G2417),9))</f>
        <v>031004102</v>
      </c>
    </row>
    <row r="2418" spans="1:19" ht="18" customHeight="1" x14ac:dyDescent="0.55000000000000004">
      <c r="A2418" t="s">
        <v>1159</v>
      </c>
      <c r="B2418">
        <v>2429</v>
      </c>
      <c r="C2418" t="s">
        <v>10272</v>
      </c>
      <c r="D2418" t="s">
        <v>10273</v>
      </c>
      <c r="E2418">
        <v>1</v>
      </c>
      <c r="F2418" t="s">
        <v>9843</v>
      </c>
      <c r="G2418">
        <v>20041214</v>
      </c>
      <c r="H2418" t="s">
        <v>10274</v>
      </c>
      <c r="I2418" t="s">
        <v>10275</v>
      </c>
      <c r="J2418" t="s">
        <v>1471</v>
      </c>
      <c r="K2418" t="s">
        <v>72</v>
      </c>
      <c r="M2418" s="32">
        <f>IFERROR(IF($B2418="","",INDEX(所属情報!$E:$E,MATCH($A2418,所属情報!$A:$A,0))),"")</f>
        <v>501018</v>
      </c>
      <c r="N2418" s="175" t="str">
        <f t="shared" si="111"/>
        <v>西園　悠人 (1)</v>
      </c>
      <c r="O2418" s="32" t="str">
        <f t="shared" si="112"/>
        <v>ﾆｼｿﾞﾉ ﾕｳﾄ</v>
      </c>
      <c r="P2418" s="175" t="str">
        <f t="shared" si="113"/>
        <v>NISHIZONO Yuto (04)</v>
      </c>
      <c r="Q2418" s="175" t="str">
        <f>IFERROR(IF($F2418="","",INDEX(リスト!$AL:$AL,MATCH($F2418,リスト!$AK:$AK,0))),"")</f>
        <v>26</v>
      </c>
      <c r="R2418" s="32" t="str">
        <f>IFERROR(IF($K2418="","",INDEX(リスト!$AO:$AO,MATCH($K2418,リスト!$AN:$AN,0))),"")</f>
        <v>JPN</v>
      </c>
      <c r="S2418" s="32" t="str">
        <f>IF($B2418="","",RIGHT($G2418*1000+100+COUNTIF($G$2:$G2418,$G2418),9))</f>
        <v>041214103</v>
      </c>
    </row>
    <row r="2419" spans="1:19" ht="18" customHeight="1" x14ac:dyDescent="0.55000000000000004">
      <c r="A2419" t="s">
        <v>1159</v>
      </c>
      <c r="B2419">
        <v>2430</v>
      </c>
      <c r="C2419" t="s">
        <v>10276</v>
      </c>
      <c r="D2419" t="s">
        <v>10277</v>
      </c>
      <c r="E2419">
        <v>1</v>
      </c>
      <c r="F2419" t="s">
        <v>9843</v>
      </c>
      <c r="G2419">
        <v>20040430</v>
      </c>
      <c r="H2419" t="s">
        <v>10278</v>
      </c>
      <c r="I2419" t="s">
        <v>2433</v>
      </c>
      <c r="J2419" t="s">
        <v>3018</v>
      </c>
      <c r="K2419" t="s">
        <v>72</v>
      </c>
      <c r="M2419" s="32">
        <f>IFERROR(IF($B2419="","",INDEX(所属情報!$E:$E,MATCH($A2419,所属情報!$A:$A,0))),"")</f>
        <v>501018</v>
      </c>
      <c r="N2419" s="175" t="str">
        <f t="shared" si="111"/>
        <v>渡邊　慧亮 (1)</v>
      </c>
      <c r="O2419" s="32" t="str">
        <f t="shared" si="112"/>
        <v>ﾜﾀﾅﾍﾞ ｹｲｽｹ</v>
      </c>
      <c r="P2419" s="175" t="str">
        <f t="shared" si="113"/>
        <v>WATANABE Keisuke (04)</v>
      </c>
      <c r="Q2419" s="175" t="str">
        <f>IFERROR(IF($F2419="","",INDEX(リスト!$AL:$AL,MATCH($F2419,リスト!$AK:$AK,0))),"")</f>
        <v>26</v>
      </c>
      <c r="R2419" s="32" t="str">
        <f>IFERROR(IF($K2419="","",INDEX(リスト!$AO:$AO,MATCH($K2419,リスト!$AN:$AN,0))),"")</f>
        <v>JPN</v>
      </c>
      <c r="S2419" s="32" t="str">
        <f>IF($B2419="","",RIGHT($G2419*1000+100+COUNTIF($G$2:$G2419,$G2419),9))</f>
        <v>040430103</v>
      </c>
    </row>
    <row r="2420" spans="1:19" ht="18" customHeight="1" x14ac:dyDescent="0.55000000000000004">
      <c r="A2420" t="s">
        <v>1159</v>
      </c>
      <c r="B2420">
        <v>2431</v>
      </c>
      <c r="C2420" t="s">
        <v>10279</v>
      </c>
      <c r="D2420" t="s">
        <v>4129</v>
      </c>
      <c r="E2420">
        <v>1</v>
      </c>
      <c r="F2420" t="s">
        <v>8997</v>
      </c>
      <c r="G2420">
        <v>20040518</v>
      </c>
      <c r="H2420" t="s">
        <v>10280</v>
      </c>
      <c r="I2420" t="s">
        <v>2797</v>
      </c>
      <c r="J2420" t="s">
        <v>1443</v>
      </c>
      <c r="K2420" t="s">
        <v>72</v>
      </c>
      <c r="M2420" s="32">
        <f>IFERROR(IF($B2420="","",INDEX(所属情報!$E:$E,MATCH($A2420,所属情報!$A:$A,0))),"")</f>
        <v>501018</v>
      </c>
      <c r="N2420" s="175" t="str">
        <f t="shared" si="111"/>
        <v>山﨑　陽仁 (1)</v>
      </c>
      <c r="O2420" s="32" t="str">
        <f t="shared" si="112"/>
        <v>ﾔﾏｻｷ ﾊﾙﾄ</v>
      </c>
      <c r="P2420" s="175" t="str">
        <f t="shared" si="113"/>
        <v>YAMASAKI Haruto (04)</v>
      </c>
      <c r="Q2420" s="175" t="str">
        <f>IFERROR(IF($F2420="","",INDEX(リスト!$AL:$AL,MATCH($F2420,リスト!$AK:$AK,0))),"")</f>
        <v>27</v>
      </c>
      <c r="R2420" s="32" t="str">
        <f>IFERROR(IF($K2420="","",INDEX(リスト!$AO:$AO,MATCH($K2420,リスト!$AN:$AN,0))),"")</f>
        <v>JPN</v>
      </c>
      <c r="S2420" s="32" t="str">
        <f>IF($B2420="","",RIGHT($G2420*1000+100+COUNTIF($G$2:$G2420,$G2420),9))</f>
        <v>040518103</v>
      </c>
    </row>
    <row r="2421" spans="1:19" ht="18" customHeight="1" x14ac:dyDescent="0.55000000000000004">
      <c r="A2421" t="s">
        <v>1159</v>
      </c>
      <c r="B2421">
        <v>2432</v>
      </c>
      <c r="C2421" t="s">
        <v>10281</v>
      </c>
      <c r="D2421" t="s">
        <v>10282</v>
      </c>
      <c r="E2421">
        <v>1</v>
      </c>
      <c r="F2421" t="s">
        <v>8989</v>
      </c>
      <c r="G2421">
        <v>20040629</v>
      </c>
      <c r="H2421" t="s">
        <v>10283</v>
      </c>
      <c r="I2421" t="s">
        <v>10284</v>
      </c>
      <c r="J2421" t="s">
        <v>2080</v>
      </c>
      <c r="K2421" t="s">
        <v>72</v>
      </c>
      <c r="M2421" s="32">
        <f>IFERROR(IF($B2421="","",INDEX(所属情報!$E:$E,MATCH($A2421,所属情報!$A:$A,0))),"")</f>
        <v>501018</v>
      </c>
      <c r="N2421" s="175" t="str">
        <f t="shared" si="111"/>
        <v>山和　大希 (1)</v>
      </c>
      <c r="O2421" s="32" t="str">
        <f t="shared" si="112"/>
        <v>ﾔﾏﾜ ﾀﾞｲｷ</v>
      </c>
      <c r="P2421" s="175" t="str">
        <f t="shared" si="113"/>
        <v>YAMAWA Daiki (04)</v>
      </c>
      <c r="Q2421" s="175" t="str">
        <f>IFERROR(IF($F2421="","",INDEX(リスト!$AL:$AL,MATCH($F2421,リスト!$AK:$AK,0))),"")</f>
        <v>29</v>
      </c>
      <c r="R2421" s="32" t="str">
        <f>IFERROR(IF($K2421="","",INDEX(リスト!$AO:$AO,MATCH($K2421,リスト!$AN:$AN,0))),"")</f>
        <v>JPN</v>
      </c>
      <c r="S2421" s="32" t="str">
        <f>IF($B2421="","",RIGHT($G2421*1000+100+COUNTIF($G$2:$G2421,$G2421),9))</f>
        <v>040629103</v>
      </c>
    </row>
    <row r="2422" spans="1:19" ht="18" customHeight="1" x14ac:dyDescent="0.55000000000000004">
      <c r="A2422" t="s">
        <v>927</v>
      </c>
      <c r="B2422">
        <v>2433</v>
      </c>
      <c r="C2422" t="s">
        <v>10285</v>
      </c>
      <c r="D2422" t="s">
        <v>10286</v>
      </c>
      <c r="E2422">
        <v>1</v>
      </c>
      <c r="F2422" t="s">
        <v>9605</v>
      </c>
      <c r="G2422">
        <v>20040312</v>
      </c>
      <c r="H2422" t="s">
        <v>10287</v>
      </c>
      <c r="I2422" t="s">
        <v>1326</v>
      </c>
      <c r="J2422" t="s">
        <v>1443</v>
      </c>
      <c r="K2422" t="s">
        <v>72</v>
      </c>
      <c r="M2422" s="32">
        <f>IFERROR(IF($B2422="","",INDEX(所属情報!$E:$E,MATCH($A2422,所属情報!$A:$A,0))),"")</f>
        <v>491082</v>
      </c>
      <c r="N2422" s="175" t="str">
        <f t="shared" si="111"/>
        <v>髙田　陽人 (1)</v>
      </c>
      <c r="O2422" s="32" t="str">
        <f t="shared" si="112"/>
        <v>ﾀｶﾀﾞ ﾊﾙﾄ</v>
      </c>
      <c r="P2422" s="175" t="str">
        <f t="shared" si="113"/>
        <v>TAKADA Haruto (04)</v>
      </c>
      <c r="Q2422" s="175" t="str">
        <f>IFERROR(IF($F2422="","",INDEX(リスト!$AL:$AL,MATCH($F2422,リスト!$AK:$AK,0))),"")</f>
        <v>28</v>
      </c>
      <c r="R2422" s="32" t="str">
        <f>IFERROR(IF($K2422="","",INDEX(リスト!$AO:$AO,MATCH($K2422,リスト!$AN:$AN,0))),"")</f>
        <v>JPN</v>
      </c>
      <c r="S2422" s="32" t="str">
        <f>IF($B2422="","",RIGHT($G2422*1000+100+COUNTIF($G$2:$G2422,$G2422),9))</f>
        <v>040312102</v>
      </c>
    </row>
    <row r="2423" spans="1:19" ht="18" customHeight="1" x14ac:dyDescent="0.55000000000000004">
      <c r="A2423" t="s">
        <v>927</v>
      </c>
      <c r="B2423">
        <v>2434</v>
      </c>
      <c r="C2423" t="s">
        <v>10288</v>
      </c>
      <c r="D2423" t="s">
        <v>10289</v>
      </c>
      <c r="E2423">
        <v>1</v>
      </c>
      <c r="F2423" t="s">
        <v>9605</v>
      </c>
      <c r="G2423">
        <v>20040823</v>
      </c>
      <c r="H2423" t="s">
        <v>10290</v>
      </c>
      <c r="I2423" t="s">
        <v>3326</v>
      </c>
      <c r="J2423" t="s">
        <v>5205</v>
      </c>
      <c r="K2423" t="s">
        <v>72</v>
      </c>
      <c r="M2423" s="32">
        <f>IFERROR(IF($B2423="","",INDEX(所属情報!$E:$E,MATCH($A2423,所属情報!$A:$A,0))),"")</f>
        <v>491082</v>
      </c>
      <c r="N2423" s="175" t="str">
        <f t="shared" si="111"/>
        <v>細川　裕明 (1)</v>
      </c>
      <c r="O2423" s="32" t="str">
        <f t="shared" si="112"/>
        <v>ﾎｿｶﾜ ﾋﾛｱｷ</v>
      </c>
      <c r="P2423" s="175" t="str">
        <f t="shared" si="113"/>
        <v>HOSOKAWA Hiroaki (04)</v>
      </c>
      <c r="Q2423" s="175" t="str">
        <f>IFERROR(IF($F2423="","",INDEX(リスト!$AL:$AL,MATCH($F2423,リスト!$AK:$AK,0))),"")</f>
        <v>28</v>
      </c>
      <c r="R2423" s="32" t="str">
        <f>IFERROR(IF($K2423="","",INDEX(リスト!$AO:$AO,MATCH($K2423,リスト!$AN:$AN,0))),"")</f>
        <v>JPN</v>
      </c>
      <c r="S2423" s="32" t="str">
        <f>IF($B2423="","",RIGHT($G2423*1000+100+COUNTIF($G$2:$G2423,$G2423),9))</f>
        <v>040823101</v>
      </c>
    </row>
    <row r="2424" spans="1:19" ht="18" customHeight="1" x14ac:dyDescent="0.55000000000000004">
      <c r="A2424" t="s">
        <v>927</v>
      </c>
      <c r="B2424">
        <v>2435</v>
      </c>
      <c r="C2424" t="s">
        <v>10291</v>
      </c>
      <c r="D2424" t="s">
        <v>10292</v>
      </c>
      <c r="E2424">
        <v>1</v>
      </c>
      <c r="F2424" t="s">
        <v>8997</v>
      </c>
      <c r="G2424">
        <v>20030827</v>
      </c>
      <c r="H2424" t="s">
        <v>10293</v>
      </c>
      <c r="I2424" t="s">
        <v>10294</v>
      </c>
      <c r="J2424" t="s">
        <v>10295</v>
      </c>
      <c r="K2424" t="s">
        <v>72</v>
      </c>
      <c r="M2424" s="32">
        <f>IFERROR(IF($B2424="","",INDEX(所属情報!$E:$E,MATCH($A2424,所属情報!$A:$A,0))),"")</f>
        <v>491082</v>
      </c>
      <c r="N2424" s="175" t="str">
        <f t="shared" si="111"/>
        <v>鎌田　理郎 (1)</v>
      </c>
      <c r="O2424" s="32" t="str">
        <f t="shared" si="112"/>
        <v>ｶﾏﾀﾞ ﾐﾁﾛｳ</v>
      </c>
      <c r="P2424" s="175" t="str">
        <f t="shared" si="113"/>
        <v>KAMADA Michiro (03)</v>
      </c>
      <c r="Q2424" s="175" t="str">
        <f>IFERROR(IF($F2424="","",INDEX(リスト!$AL:$AL,MATCH($F2424,リスト!$AK:$AK,0))),"")</f>
        <v>27</v>
      </c>
      <c r="R2424" s="32" t="str">
        <f>IFERROR(IF($K2424="","",INDEX(リスト!$AO:$AO,MATCH($K2424,リスト!$AN:$AN,0))),"")</f>
        <v>JPN</v>
      </c>
      <c r="S2424" s="32" t="str">
        <f>IF($B2424="","",RIGHT($G2424*1000+100+COUNTIF($G$2:$G2424,$G2424),9))</f>
        <v>030827104</v>
      </c>
    </row>
    <row r="2425" spans="1:19" ht="18" customHeight="1" x14ac:dyDescent="0.55000000000000004">
      <c r="A2425" t="s">
        <v>927</v>
      </c>
      <c r="B2425">
        <v>2436</v>
      </c>
      <c r="C2425" t="s">
        <v>10296</v>
      </c>
      <c r="D2425" t="s">
        <v>10297</v>
      </c>
      <c r="E2425">
        <v>1</v>
      </c>
      <c r="F2425" t="s">
        <v>9605</v>
      </c>
      <c r="G2425">
        <v>20041004</v>
      </c>
      <c r="H2425" t="s">
        <v>10298</v>
      </c>
      <c r="I2425" t="s">
        <v>1222</v>
      </c>
      <c r="J2425" t="s">
        <v>3341</v>
      </c>
      <c r="K2425" t="s">
        <v>72</v>
      </c>
      <c r="M2425" s="32">
        <f>IFERROR(IF($B2425="","",INDEX(所属情報!$E:$E,MATCH($A2425,所属情報!$A:$A,0))),"")</f>
        <v>491082</v>
      </c>
      <c r="N2425" s="175" t="str">
        <f t="shared" si="111"/>
        <v>田中　秀弥 (1)</v>
      </c>
      <c r="O2425" s="32" t="str">
        <f t="shared" si="112"/>
        <v>ﾀﾅｶ ｼｭｳﾔ</v>
      </c>
      <c r="P2425" s="175" t="str">
        <f t="shared" si="113"/>
        <v>TANAKA Shuya (04)</v>
      </c>
      <c r="Q2425" s="175" t="str">
        <f>IFERROR(IF($F2425="","",INDEX(リスト!$AL:$AL,MATCH($F2425,リスト!$AK:$AK,0))),"")</f>
        <v>28</v>
      </c>
      <c r="R2425" s="32" t="str">
        <f>IFERROR(IF($K2425="","",INDEX(リスト!$AO:$AO,MATCH($K2425,リスト!$AN:$AN,0))),"")</f>
        <v>JPN</v>
      </c>
      <c r="S2425" s="32" t="str">
        <f>IF($B2425="","",RIGHT($G2425*1000+100+COUNTIF($G$2:$G2425,$G2425),9))</f>
        <v>041004102</v>
      </c>
    </row>
    <row r="2426" spans="1:19" ht="18" customHeight="1" x14ac:dyDescent="0.55000000000000004">
      <c r="A2426" t="s">
        <v>927</v>
      </c>
      <c r="B2426">
        <v>2437</v>
      </c>
      <c r="C2426" t="s">
        <v>10299</v>
      </c>
      <c r="D2426" t="s">
        <v>10300</v>
      </c>
      <c r="E2426">
        <v>1</v>
      </c>
      <c r="F2426" t="s">
        <v>9605</v>
      </c>
      <c r="G2426">
        <v>20040416</v>
      </c>
      <c r="H2426" t="s">
        <v>10301</v>
      </c>
      <c r="I2426" t="s">
        <v>10002</v>
      </c>
      <c r="J2426" t="s">
        <v>1531</v>
      </c>
      <c r="K2426" t="s">
        <v>72</v>
      </c>
      <c r="M2426" s="32">
        <f>IFERROR(IF($B2426="","",INDEX(所属情報!$E:$E,MATCH($A2426,所属情報!$A:$A,0))),"")</f>
        <v>491082</v>
      </c>
      <c r="N2426" s="175" t="str">
        <f t="shared" si="111"/>
        <v>原田　大輝 (1)</v>
      </c>
      <c r="O2426" s="32" t="str">
        <f t="shared" si="112"/>
        <v>ﾊﾗﾀﾞ ﾀｲｷ</v>
      </c>
      <c r="P2426" s="175" t="str">
        <f t="shared" si="113"/>
        <v>HARADA Taiki (04)</v>
      </c>
      <c r="Q2426" s="175" t="str">
        <f>IFERROR(IF($F2426="","",INDEX(リスト!$AL:$AL,MATCH($F2426,リスト!$AK:$AK,0))),"")</f>
        <v>28</v>
      </c>
      <c r="R2426" s="32" t="str">
        <f>IFERROR(IF($K2426="","",INDEX(リスト!$AO:$AO,MATCH($K2426,リスト!$AN:$AN,0))),"")</f>
        <v>JPN</v>
      </c>
      <c r="S2426" s="32" t="str">
        <f>IF($B2426="","",RIGHT($G2426*1000+100+COUNTIF($G$2:$G2426,$G2426),9))</f>
        <v>040416105</v>
      </c>
    </row>
    <row r="2427" spans="1:19" ht="18" customHeight="1" x14ac:dyDescent="0.55000000000000004">
      <c r="A2427" t="s">
        <v>927</v>
      </c>
      <c r="B2427">
        <v>2438</v>
      </c>
      <c r="C2427" t="s">
        <v>10302</v>
      </c>
      <c r="D2427" t="s">
        <v>10303</v>
      </c>
      <c r="E2427">
        <v>1</v>
      </c>
      <c r="F2427" t="s">
        <v>9605</v>
      </c>
      <c r="G2427">
        <v>20040606</v>
      </c>
      <c r="H2427" t="s">
        <v>10304</v>
      </c>
      <c r="I2427" t="s">
        <v>2927</v>
      </c>
      <c r="J2427" t="s">
        <v>1183</v>
      </c>
      <c r="K2427" t="s">
        <v>72</v>
      </c>
      <c r="M2427" s="32">
        <f>IFERROR(IF($B2427="","",INDEX(所属情報!$E:$E,MATCH($A2427,所属情報!$A:$A,0))),"")</f>
        <v>491082</v>
      </c>
      <c r="N2427" s="175" t="str">
        <f t="shared" si="111"/>
        <v>木下　秀平 (1)</v>
      </c>
      <c r="O2427" s="32" t="str">
        <f t="shared" si="112"/>
        <v>ｷﾉｼﾀ ｼｭｳﾍｲ</v>
      </c>
      <c r="P2427" s="175" t="str">
        <f t="shared" si="113"/>
        <v>KINOSHITA Shuhei (04)</v>
      </c>
      <c r="Q2427" s="175" t="str">
        <f>IFERROR(IF($F2427="","",INDEX(リスト!$AL:$AL,MATCH($F2427,リスト!$AK:$AK,0))),"")</f>
        <v>28</v>
      </c>
      <c r="R2427" s="32" t="str">
        <f>IFERROR(IF($K2427="","",INDEX(リスト!$AO:$AO,MATCH($K2427,リスト!$AN:$AN,0))),"")</f>
        <v>JPN</v>
      </c>
      <c r="S2427" s="32" t="str">
        <f>IF($B2427="","",RIGHT($G2427*1000+100+COUNTIF($G$2:$G2427,$G2427),9))</f>
        <v>040606101</v>
      </c>
    </row>
    <row r="2428" spans="1:19" ht="18" customHeight="1" x14ac:dyDescent="0.55000000000000004">
      <c r="A2428" t="s">
        <v>927</v>
      </c>
      <c r="B2428">
        <v>2439</v>
      </c>
      <c r="C2428" t="s">
        <v>10305</v>
      </c>
      <c r="D2428" t="s">
        <v>10306</v>
      </c>
      <c r="E2428">
        <v>1</v>
      </c>
      <c r="F2428" t="s">
        <v>9605</v>
      </c>
      <c r="G2428">
        <v>20050121</v>
      </c>
      <c r="H2428" t="s">
        <v>10307</v>
      </c>
      <c r="I2428" t="s">
        <v>1316</v>
      </c>
      <c r="J2428" t="s">
        <v>5897</v>
      </c>
      <c r="K2428" t="s">
        <v>72</v>
      </c>
      <c r="M2428" s="32">
        <f>IFERROR(IF($B2428="","",INDEX(所属情報!$E:$E,MATCH($A2428,所属情報!$A:$A,0))),"")</f>
        <v>491082</v>
      </c>
      <c r="N2428" s="175" t="str">
        <f t="shared" si="111"/>
        <v>佐藤　秀磨 (1)</v>
      </c>
      <c r="O2428" s="32" t="str">
        <f t="shared" si="112"/>
        <v>ｻﾄｳ ｼｭｳﾏ</v>
      </c>
      <c r="P2428" s="175" t="str">
        <f t="shared" si="113"/>
        <v>SATO Shuma (05)</v>
      </c>
      <c r="Q2428" s="175" t="str">
        <f>IFERROR(IF($F2428="","",INDEX(リスト!$AL:$AL,MATCH($F2428,リスト!$AK:$AK,0))),"")</f>
        <v>28</v>
      </c>
      <c r="R2428" s="32" t="str">
        <f>IFERROR(IF($K2428="","",INDEX(リスト!$AO:$AO,MATCH($K2428,リスト!$AN:$AN,0))),"")</f>
        <v>JPN</v>
      </c>
      <c r="S2428" s="32" t="str">
        <f>IF($B2428="","",RIGHT($G2428*1000+100+COUNTIF($G$2:$G2428,$G2428),9))</f>
        <v>050121103</v>
      </c>
    </row>
    <row r="2429" spans="1:19" ht="18" customHeight="1" x14ac:dyDescent="0.55000000000000004">
      <c r="A2429" t="s">
        <v>927</v>
      </c>
      <c r="B2429">
        <v>2440</v>
      </c>
      <c r="C2429" t="s">
        <v>10308</v>
      </c>
      <c r="D2429" t="s">
        <v>10309</v>
      </c>
      <c r="E2429">
        <v>1</v>
      </c>
      <c r="F2429" t="s">
        <v>9605</v>
      </c>
      <c r="G2429">
        <v>20041101</v>
      </c>
      <c r="H2429" t="s">
        <v>10310</v>
      </c>
      <c r="I2429" t="s">
        <v>10311</v>
      </c>
      <c r="J2429" t="s">
        <v>4028</v>
      </c>
      <c r="K2429" t="s">
        <v>72</v>
      </c>
      <c r="M2429" s="32">
        <f>IFERROR(IF($B2429="","",INDEX(所属情報!$E:$E,MATCH($A2429,所属情報!$A:$A,0))),"")</f>
        <v>491082</v>
      </c>
      <c r="N2429" s="175" t="str">
        <f t="shared" si="111"/>
        <v>新井　和彬 (1)</v>
      </c>
      <c r="O2429" s="32" t="str">
        <f t="shared" si="112"/>
        <v>ｱﾗｲ ｶｽﾞｱｷ</v>
      </c>
      <c r="P2429" s="175" t="str">
        <f t="shared" si="113"/>
        <v>ARAI Kazuaki (04)</v>
      </c>
      <c r="Q2429" s="175" t="str">
        <f>IFERROR(IF($F2429="","",INDEX(リスト!$AL:$AL,MATCH($F2429,リスト!$AK:$AK,0))),"")</f>
        <v>28</v>
      </c>
      <c r="R2429" s="32" t="str">
        <f>IFERROR(IF($K2429="","",INDEX(リスト!$AO:$AO,MATCH($K2429,リスト!$AN:$AN,0))),"")</f>
        <v>JPN</v>
      </c>
      <c r="S2429" s="32" t="str">
        <f>IF($B2429="","",RIGHT($G2429*1000+100+COUNTIF($G$2:$G2429,$G2429),9))</f>
        <v>041101102</v>
      </c>
    </row>
    <row r="2430" spans="1:19" ht="18" customHeight="1" x14ac:dyDescent="0.55000000000000004">
      <c r="A2430" t="s">
        <v>927</v>
      </c>
      <c r="B2430">
        <v>2441</v>
      </c>
      <c r="C2430" t="s">
        <v>10312</v>
      </c>
      <c r="D2430" t="s">
        <v>10313</v>
      </c>
      <c r="E2430">
        <v>1</v>
      </c>
      <c r="F2430" t="s">
        <v>9605</v>
      </c>
      <c r="G2430">
        <v>20040730</v>
      </c>
      <c r="H2430" t="s">
        <v>10314</v>
      </c>
      <c r="I2430" t="s">
        <v>1172</v>
      </c>
      <c r="J2430" t="s">
        <v>1228</v>
      </c>
      <c r="K2430" t="s">
        <v>72</v>
      </c>
      <c r="M2430" s="32">
        <f>IFERROR(IF($B2430="","",INDEX(所属情報!$E:$E,MATCH($A2430,所属情報!$A:$A,0))),"")</f>
        <v>491082</v>
      </c>
      <c r="N2430" s="175" t="str">
        <f t="shared" si="111"/>
        <v>吉田　達哉 (1)</v>
      </c>
      <c r="O2430" s="32" t="str">
        <f t="shared" si="112"/>
        <v>ﾖｼﾀﾞ ﾀﾂﾔ</v>
      </c>
      <c r="P2430" s="175" t="str">
        <f t="shared" si="113"/>
        <v>YOSHIDA Tatsuya (04)</v>
      </c>
      <c r="Q2430" s="175" t="str">
        <f>IFERROR(IF($F2430="","",INDEX(リスト!$AL:$AL,MATCH($F2430,リスト!$AK:$AK,0))),"")</f>
        <v>28</v>
      </c>
      <c r="R2430" s="32" t="str">
        <f>IFERROR(IF($K2430="","",INDEX(リスト!$AO:$AO,MATCH($K2430,リスト!$AN:$AN,0))),"")</f>
        <v>JPN</v>
      </c>
      <c r="S2430" s="32" t="str">
        <f>IF($B2430="","",RIGHT($G2430*1000+100+COUNTIF($G$2:$G2430,$G2430),9))</f>
        <v>040730103</v>
      </c>
    </row>
    <row r="2431" spans="1:19" ht="18" customHeight="1" x14ac:dyDescent="0.55000000000000004">
      <c r="A2431" t="s">
        <v>927</v>
      </c>
      <c r="B2431">
        <v>2442</v>
      </c>
      <c r="C2431" t="s">
        <v>10315</v>
      </c>
      <c r="D2431" t="s">
        <v>10316</v>
      </c>
      <c r="E2431" t="s">
        <v>1635</v>
      </c>
      <c r="F2431" t="s">
        <v>9605</v>
      </c>
      <c r="G2431">
        <v>19990707</v>
      </c>
      <c r="H2431" t="s">
        <v>10317</v>
      </c>
      <c r="I2431" t="s">
        <v>1682</v>
      </c>
      <c r="J2431" t="s">
        <v>1853</v>
      </c>
      <c r="K2431" t="s">
        <v>72</v>
      </c>
      <c r="M2431" s="32">
        <f>IFERROR(IF($B2431="","",INDEX(所属情報!$E:$E,MATCH($A2431,所属情報!$A:$A,0))),"")</f>
        <v>491082</v>
      </c>
      <c r="N2431" s="175" t="str">
        <f t="shared" si="111"/>
        <v>中野　光喜 (M1)</v>
      </c>
      <c r="O2431" s="32" t="str">
        <f t="shared" si="112"/>
        <v>ﾅｶﾉ ｺｳｷ</v>
      </c>
      <c r="P2431" s="175" t="str">
        <f t="shared" si="113"/>
        <v>NAKANO Koki (99)</v>
      </c>
      <c r="Q2431" s="175" t="str">
        <f>IFERROR(IF($F2431="","",INDEX(リスト!$AL:$AL,MATCH($F2431,リスト!$AK:$AK,0))),"")</f>
        <v>28</v>
      </c>
      <c r="R2431" s="32" t="str">
        <f>IFERROR(IF($K2431="","",INDEX(リスト!$AO:$AO,MATCH($K2431,リスト!$AN:$AN,0))),"")</f>
        <v>JPN</v>
      </c>
      <c r="S2431" s="32" t="str">
        <f>IF($B2431="","",RIGHT($G2431*1000+100+COUNTIF($G$2:$G2431,$G2431),9))</f>
        <v>990707101</v>
      </c>
    </row>
    <row r="2432" spans="1:19" ht="18" customHeight="1" x14ac:dyDescent="0.55000000000000004">
      <c r="A2432" t="s">
        <v>1099</v>
      </c>
      <c r="B2432">
        <v>2443</v>
      </c>
      <c r="C2432" t="s">
        <v>10318</v>
      </c>
      <c r="D2432" t="s">
        <v>10319</v>
      </c>
      <c r="E2432">
        <v>1</v>
      </c>
      <c r="F2432" t="s">
        <v>9605</v>
      </c>
      <c r="G2432">
        <v>20041027</v>
      </c>
      <c r="H2432" t="s">
        <v>10320</v>
      </c>
      <c r="I2432" t="s">
        <v>10321</v>
      </c>
      <c r="J2432" t="s">
        <v>1355</v>
      </c>
      <c r="K2432" t="s">
        <v>72</v>
      </c>
      <c r="M2432" s="32">
        <f>IFERROR(IF($B2432="","",INDEX(所属情報!$E:$E,MATCH($A2432,所属情報!$A:$A,0))),"")</f>
        <v>492356</v>
      </c>
      <c r="N2432" s="175" t="str">
        <f t="shared" si="111"/>
        <v>松谷　颯汰 (1)</v>
      </c>
      <c r="O2432" s="32" t="str">
        <f t="shared" si="112"/>
        <v>ﾏﾂﾀﾆ ｿｳﾀ</v>
      </c>
      <c r="P2432" s="175" t="str">
        <f t="shared" si="113"/>
        <v>MATSUTANI Sota (04)</v>
      </c>
      <c r="Q2432" s="175" t="str">
        <f>IFERROR(IF($F2432="","",INDEX(リスト!$AL:$AL,MATCH($F2432,リスト!$AK:$AK,0))),"")</f>
        <v>28</v>
      </c>
      <c r="R2432" s="32" t="str">
        <f>IFERROR(IF($K2432="","",INDEX(リスト!$AO:$AO,MATCH($K2432,リスト!$AN:$AN,0))),"")</f>
        <v>JPN</v>
      </c>
      <c r="S2432" s="32" t="str">
        <f>IF($B2432="","",RIGHT($G2432*1000+100+COUNTIF($G$2:$G2432,$G2432),9))</f>
        <v>041027102</v>
      </c>
    </row>
    <row r="2433" spans="1:19" ht="18" customHeight="1" x14ac:dyDescent="0.55000000000000004">
      <c r="A2433" t="s">
        <v>1099</v>
      </c>
      <c r="B2433">
        <v>2444</v>
      </c>
      <c r="C2433" t="s">
        <v>10322</v>
      </c>
      <c r="D2433" t="s">
        <v>10323</v>
      </c>
      <c r="E2433">
        <v>1</v>
      </c>
      <c r="F2433" t="s">
        <v>1220</v>
      </c>
      <c r="G2433">
        <v>20040805</v>
      </c>
      <c r="H2433" t="s">
        <v>10324</v>
      </c>
      <c r="I2433" t="s">
        <v>10325</v>
      </c>
      <c r="J2433" t="s">
        <v>1193</v>
      </c>
      <c r="K2433" t="s">
        <v>72</v>
      </c>
      <c r="M2433" s="32">
        <f>IFERROR(IF($B2433="","",INDEX(所属情報!$E:$E,MATCH($A2433,所属情報!$A:$A,0))),"")</f>
        <v>492356</v>
      </c>
      <c r="N2433" s="175" t="str">
        <f t="shared" si="111"/>
        <v>能津　昴輔 (1)</v>
      </c>
      <c r="O2433" s="32" t="str">
        <f t="shared" si="112"/>
        <v>ﾉｳﾂﾞ ｺｳｽｹ</v>
      </c>
      <c r="P2433" s="175" t="str">
        <f t="shared" si="113"/>
        <v>NOZU Kosuke (04)</v>
      </c>
      <c r="Q2433" s="175" t="str">
        <f>IFERROR(IF($F2433="","",INDEX(リスト!$AL:$AL,MATCH($F2433,リスト!$AK:$AK,0))),"")</f>
        <v>49</v>
      </c>
      <c r="R2433" s="32" t="str">
        <f>IFERROR(IF($K2433="","",INDEX(リスト!$AO:$AO,MATCH($K2433,リスト!$AN:$AN,0))),"")</f>
        <v>JPN</v>
      </c>
      <c r="S2433" s="32" t="str">
        <f>IF($B2433="","",RIGHT($G2433*1000+100+COUNTIF($G$2:$G2433,$G2433),9))</f>
        <v>040805102</v>
      </c>
    </row>
    <row r="2434" spans="1:19" ht="18" customHeight="1" x14ac:dyDescent="0.55000000000000004">
      <c r="A2434" t="s">
        <v>1003</v>
      </c>
      <c r="B2434">
        <v>2445</v>
      </c>
      <c r="C2434" t="s">
        <v>10326</v>
      </c>
      <c r="D2434" t="s">
        <v>10327</v>
      </c>
      <c r="E2434">
        <v>1</v>
      </c>
      <c r="F2434" t="s">
        <v>8997</v>
      </c>
      <c r="G2434">
        <v>20041012</v>
      </c>
      <c r="H2434" t="s">
        <v>10328</v>
      </c>
      <c r="I2434" t="s">
        <v>3361</v>
      </c>
      <c r="J2434" t="s">
        <v>4344</v>
      </c>
      <c r="K2434" t="s">
        <v>72</v>
      </c>
      <c r="M2434" s="32">
        <f>IFERROR(IF($B2434="","",INDEX(所属情報!$E:$E,MATCH($A2434,所属情報!$A:$A,0))),"")</f>
        <v>492212</v>
      </c>
      <c r="N2434" s="175" t="str">
        <f t="shared" si="111"/>
        <v>飯塚　天基 (1)</v>
      </c>
      <c r="O2434" s="32" t="str">
        <f t="shared" si="112"/>
        <v>ｲｲﾂﾞｶ ﾃﾝｷ</v>
      </c>
      <c r="P2434" s="175" t="str">
        <f t="shared" si="113"/>
        <v>IIZUKA Tenki (04)</v>
      </c>
      <c r="Q2434" s="175" t="str">
        <f>IFERROR(IF($F2434="","",INDEX(リスト!$AL:$AL,MATCH($F2434,リスト!$AK:$AK,0))),"")</f>
        <v>27</v>
      </c>
      <c r="R2434" s="32" t="str">
        <f>IFERROR(IF($K2434="","",INDEX(リスト!$AO:$AO,MATCH($K2434,リスト!$AN:$AN,0))),"")</f>
        <v>JPN</v>
      </c>
      <c r="S2434" s="32" t="str">
        <f>IF($B2434="","",RIGHT($G2434*1000+100+COUNTIF($G$2:$G2434,$G2434),9))</f>
        <v>041012104</v>
      </c>
    </row>
    <row r="2435" spans="1:19" ht="18" customHeight="1" x14ac:dyDescent="0.55000000000000004">
      <c r="A2435" t="s">
        <v>1003</v>
      </c>
      <c r="B2435">
        <v>2446</v>
      </c>
      <c r="C2435" t="s">
        <v>10329</v>
      </c>
      <c r="D2435" t="s">
        <v>10330</v>
      </c>
      <c r="E2435">
        <v>1</v>
      </c>
      <c r="F2435" t="s">
        <v>8997</v>
      </c>
      <c r="G2435">
        <v>20040701</v>
      </c>
      <c r="H2435" t="s">
        <v>10331</v>
      </c>
      <c r="I2435" t="s">
        <v>1617</v>
      </c>
      <c r="J2435" t="s">
        <v>1714</v>
      </c>
      <c r="K2435" t="s">
        <v>72</v>
      </c>
      <c r="M2435" s="32">
        <f>IFERROR(IF($B2435="","",INDEX(所属情報!$E:$E,MATCH($A2435,所属情報!$A:$A,0))),"")</f>
        <v>492212</v>
      </c>
      <c r="N2435" s="175" t="str">
        <f t="shared" ref="N2435:N2498" si="114">IF($C2435="","",IF($E2435="",$C2435,$C2435&amp;" ("&amp;$E2435&amp;")"))</f>
        <v>高橋　大輝 (1)</v>
      </c>
      <c r="O2435" s="32" t="str">
        <f t="shared" ref="O2435:O2498" si="115">IF($D2435="","",ASC($D2435))</f>
        <v>ﾀｶﾊｼ ﾋﾛｷ</v>
      </c>
      <c r="P2435" s="175" t="str">
        <f t="shared" ref="P2435:P2498" si="116">IF($I2435="","",UPPER($I2435)&amp;" "&amp;UPPER(LEFT($J2435,1))&amp;LOWER(RIGHT($J2435,LEN($J2435)-1))&amp;" ("&amp;MID($G2435,3,2)&amp;")")</f>
        <v>TAKAHASHI Hiroki (04)</v>
      </c>
      <c r="Q2435" s="175" t="str">
        <f>IFERROR(IF($F2435="","",INDEX(リスト!$AL:$AL,MATCH($F2435,リスト!$AK:$AK,0))),"")</f>
        <v>27</v>
      </c>
      <c r="R2435" s="32" t="str">
        <f>IFERROR(IF($K2435="","",INDEX(リスト!$AO:$AO,MATCH($K2435,リスト!$AN:$AN,0))),"")</f>
        <v>JPN</v>
      </c>
      <c r="S2435" s="32" t="str">
        <f>IF($B2435="","",RIGHT($G2435*1000+100+COUNTIF($G$2:$G2435,$G2435),9))</f>
        <v>040701104</v>
      </c>
    </row>
    <row r="2436" spans="1:19" ht="18" customHeight="1" x14ac:dyDescent="0.55000000000000004">
      <c r="A2436" t="s">
        <v>1003</v>
      </c>
      <c r="B2436">
        <v>2447</v>
      </c>
      <c r="C2436" t="s">
        <v>10332</v>
      </c>
      <c r="D2436" t="s">
        <v>10333</v>
      </c>
      <c r="E2436">
        <v>1</v>
      </c>
      <c r="F2436" t="s">
        <v>8975</v>
      </c>
      <c r="G2436">
        <v>20041130</v>
      </c>
      <c r="H2436" t="s">
        <v>10334</v>
      </c>
      <c r="I2436" t="s">
        <v>4264</v>
      </c>
      <c r="J2436" t="s">
        <v>3069</v>
      </c>
      <c r="K2436" t="s">
        <v>72</v>
      </c>
      <c r="M2436" s="32">
        <f>IFERROR(IF($B2436="","",INDEX(所属情報!$E:$E,MATCH($A2436,所属情報!$A:$A,0))),"")</f>
        <v>492212</v>
      </c>
      <c r="N2436" s="175" t="str">
        <f t="shared" si="114"/>
        <v>岡嶋　大弦 (1)</v>
      </c>
      <c r="O2436" s="32" t="str">
        <f t="shared" si="115"/>
        <v>ｵｶｼﾞﾏ ﾀｲﾄ</v>
      </c>
      <c r="P2436" s="175" t="str">
        <f t="shared" si="116"/>
        <v>OKAJIMA Taito (04)</v>
      </c>
      <c r="Q2436" s="175" t="str">
        <f>IFERROR(IF($F2436="","",INDEX(リスト!$AL:$AL,MATCH($F2436,リスト!$AK:$AK,0))),"")</f>
        <v>28</v>
      </c>
      <c r="R2436" s="32" t="str">
        <f>IFERROR(IF($K2436="","",INDEX(リスト!$AO:$AO,MATCH($K2436,リスト!$AN:$AN,0))),"")</f>
        <v>JPN</v>
      </c>
      <c r="S2436" s="32" t="str">
        <f>IF($B2436="","",RIGHT($G2436*1000+100+COUNTIF($G$2:$G2436,$G2436),9))</f>
        <v>041130102</v>
      </c>
    </row>
    <row r="2437" spans="1:19" ht="18" customHeight="1" x14ac:dyDescent="0.55000000000000004">
      <c r="A2437" t="s">
        <v>1003</v>
      </c>
      <c r="B2437">
        <v>2448</v>
      </c>
      <c r="C2437" t="s">
        <v>10335</v>
      </c>
      <c r="D2437" t="s">
        <v>10336</v>
      </c>
      <c r="E2437">
        <v>1</v>
      </c>
      <c r="F2437" t="s">
        <v>8997</v>
      </c>
      <c r="G2437">
        <v>20050127</v>
      </c>
      <c r="H2437" t="s">
        <v>10337</v>
      </c>
      <c r="I2437" t="s">
        <v>10338</v>
      </c>
      <c r="J2437" t="s">
        <v>1853</v>
      </c>
      <c r="K2437" t="s">
        <v>72</v>
      </c>
      <c r="M2437" s="32">
        <f>IFERROR(IF($B2437="","",INDEX(所属情報!$E:$E,MATCH($A2437,所属情報!$A:$A,0))),"")</f>
        <v>492212</v>
      </c>
      <c r="N2437" s="175" t="str">
        <f t="shared" si="114"/>
        <v>水井　康輝 (1)</v>
      </c>
      <c r="O2437" s="32" t="str">
        <f t="shared" si="115"/>
        <v>ﾐｽﾞｲ ｺｳｷ</v>
      </c>
      <c r="P2437" s="175" t="str">
        <f t="shared" si="116"/>
        <v>MIZUI Koki (05)</v>
      </c>
      <c r="Q2437" s="175" t="str">
        <f>IFERROR(IF($F2437="","",INDEX(リスト!$AL:$AL,MATCH($F2437,リスト!$AK:$AK,0))),"")</f>
        <v>27</v>
      </c>
      <c r="R2437" s="32" t="str">
        <f>IFERROR(IF($K2437="","",INDEX(リスト!$AO:$AO,MATCH($K2437,リスト!$AN:$AN,0))),"")</f>
        <v>JPN</v>
      </c>
      <c r="S2437" s="32" t="str">
        <f>IF($B2437="","",RIGHT($G2437*1000+100+COUNTIF($G$2:$G2437,$G2437),9))</f>
        <v>050127102</v>
      </c>
    </row>
    <row r="2438" spans="1:19" ht="18" customHeight="1" x14ac:dyDescent="0.55000000000000004">
      <c r="A2438" t="s">
        <v>1003</v>
      </c>
      <c r="B2438">
        <v>2449</v>
      </c>
      <c r="C2438" t="s">
        <v>10339</v>
      </c>
      <c r="D2438" t="s">
        <v>10340</v>
      </c>
      <c r="E2438">
        <v>1</v>
      </c>
      <c r="F2438" t="s">
        <v>8997</v>
      </c>
      <c r="G2438">
        <v>20040606</v>
      </c>
      <c r="H2438" t="s">
        <v>10341</v>
      </c>
      <c r="I2438" t="s">
        <v>1804</v>
      </c>
      <c r="J2438" t="s">
        <v>10342</v>
      </c>
      <c r="K2438" t="s">
        <v>72</v>
      </c>
      <c r="M2438" s="32">
        <f>IFERROR(IF($B2438="","",INDEX(所属情報!$E:$E,MATCH($A2438,所属情報!$A:$A,0))),"")</f>
        <v>492212</v>
      </c>
      <c r="N2438" s="175" t="str">
        <f t="shared" si="114"/>
        <v>山下　遥司 (1)</v>
      </c>
      <c r="O2438" s="32" t="str">
        <f t="shared" si="115"/>
        <v>ﾔﾏｼﾀ ﾊﾙｼﾞ</v>
      </c>
      <c r="P2438" s="175" t="str">
        <f t="shared" si="116"/>
        <v>YAMASHITA Haruji (04)</v>
      </c>
      <c r="Q2438" s="175" t="str">
        <f>IFERROR(IF($F2438="","",INDEX(リスト!$AL:$AL,MATCH($F2438,リスト!$AK:$AK,0))),"")</f>
        <v>27</v>
      </c>
      <c r="R2438" s="32" t="str">
        <f>IFERROR(IF($K2438="","",INDEX(リスト!$AO:$AO,MATCH($K2438,リスト!$AN:$AN,0))),"")</f>
        <v>JPN</v>
      </c>
      <c r="S2438" s="32" t="str">
        <f>IF($B2438="","",RIGHT($G2438*1000+100+COUNTIF($G$2:$G2438,$G2438),9))</f>
        <v>040606102</v>
      </c>
    </row>
    <row r="2439" spans="1:19" ht="18" customHeight="1" x14ac:dyDescent="0.55000000000000004">
      <c r="A2439" t="s">
        <v>1003</v>
      </c>
      <c r="B2439">
        <v>2450</v>
      </c>
      <c r="C2439" t="s">
        <v>10343</v>
      </c>
      <c r="D2439" t="s">
        <v>10344</v>
      </c>
      <c r="E2439">
        <v>1</v>
      </c>
      <c r="F2439" t="s">
        <v>8997</v>
      </c>
      <c r="G2439">
        <v>20051211</v>
      </c>
      <c r="H2439" t="s">
        <v>10345</v>
      </c>
      <c r="I2439" t="s">
        <v>10346</v>
      </c>
      <c r="J2439" t="s">
        <v>1921</v>
      </c>
      <c r="K2439" t="s">
        <v>72</v>
      </c>
      <c r="M2439" s="32">
        <f>IFERROR(IF($B2439="","",INDEX(所属情報!$E:$E,MATCH($A2439,所属情報!$A:$A,0))),"")</f>
        <v>492212</v>
      </c>
      <c r="N2439" s="175" t="str">
        <f t="shared" si="114"/>
        <v>豊田　琉斗 (1)</v>
      </c>
      <c r="O2439" s="32" t="str">
        <f t="shared" si="115"/>
        <v>ﾄﾖﾀﾞ ﾘｭｳﾄ</v>
      </c>
      <c r="P2439" s="175" t="str">
        <f t="shared" si="116"/>
        <v>TOYODA Ryuto (05)</v>
      </c>
      <c r="Q2439" s="175" t="str">
        <f>IFERROR(IF($F2439="","",INDEX(リスト!$AL:$AL,MATCH($F2439,リスト!$AK:$AK,0))),"")</f>
        <v>27</v>
      </c>
      <c r="R2439" s="32" t="str">
        <f>IFERROR(IF($K2439="","",INDEX(リスト!$AO:$AO,MATCH($K2439,リスト!$AN:$AN,0))),"")</f>
        <v>JPN</v>
      </c>
      <c r="S2439" s="32" t="str">
        <f>IF($B2439="","",RIGHT($G2439*1000+100+COUNTIF($G$2:$G2439,$G2439),9))</f>
        <v>051211101</v>
      </c>
    </row>
    <row r="2440" spans="1:19" ht="18" customHeight="1" x14ac:dyDescent="0.55000000000000004">
      <c r="A2440" t="s">
        <v>1003</v>
      </c>
      <c r="B2440">
        <v>2451</v>
      </c>
      <c r="C2440" t="s">
        <v>10347</v>
      </c>
      <c r="D2440" t="s">
        <v>10348</v>
      </c>
      <c r="E2440">
        <v>1</v>
      </c>
      <c r="F2440" t="s">
        <v>8989</v>
      </c>
      <c r="G2440">
        <v>20041005</v>
      </c>
      <c r="H2440" t="s">
        <v>10349</v>
      </c>
      <c r="I2440" t="s">
        <v>2789</v>
      </c>
      <c r="J2440" t="s">
        <v>1424</v>
      </c>
      <c r="K2440" t="s">
        <v>72</v>
      </c>
      <c r="M2440" s="32">
        <f>IFERROR(IF($B2440="","",INDEX(所属情報!$E:$E,MATCH($A2440,所属情報!$A:$A,0))),"")</f>
        <v>492212</v>
      </c>
      <c r="N2440" s="175" t="str">
        <f t="shared" si="114"/>
        <v>松田　煌太 (1)</v>
      </c>
      <c r="O2440" s="32" t="str">
        <f t="shared" si="115"/>
        <v>ﾏﾂﾀﾞ ｺｳﾀ</v>
      </c>
      <c r="P2440" s="175" t="str">
        <f t="shared" si="116"/>
        <v>MATSUDA Kota (04)</v>
      </c>
      <c r="Q2440" s="175" t="str">
        <f>IFERROR(IF($F2440="","",INDEX(リスト!$AL:$AL,MATCH($F2440,リスト!$AK:$AK,0))),"")</f>
        <v>29</v>
      </c>
      <c r="R2440" s="32" t="str">
        <f>IFERROR(IF($K2440="","",INDEX(リスト!$AO:$AO,MATCH($K2440,リスト!$AN:$AN,0))),"")</f>
        <v>JPN</v>
      </c>
      <c r="S2440" s="32" t="str">
        <f>IF($B2440="","",RIGHT($G2440*1000+100+COUNTIF($G$2:$G2440,$G2440),9))</f>
        <v>041005101</v>
      </c>
    </row>
    <row r="2441" spans="1:19" ht="18" customHeight="1" x14ac:dyDescent="0.55000000000000004">
      <c r="A2441" t="s">
        <v>1003</v>
      </c>
      <c r="B2441">
        <v>2452</v>
      </c>
      <c r="C2441" t="s">
        <v>10350</v>
      </c>
      <c r="D2441" t="s">
        <v>10351</v>
      </c>
      <c r="E2441">
        <v>1</v>
      </c>
      <c r="F2441" t="s">
        <v>8997</v>
      </c>
      <c r="G2441">
        <v>20040516</v>
      </c>
      <c r="H2441" t="s">
        <v>10352</v>
      </c>
      <c r="I2441" t="s">
        <v>2719</v>
      </c>
      <c r="J2441" t="s">
        <v>2472</v>
      </c>
      <c r="K2441" t="s">
        <v>72</v>
      </c>
      <c r="M2441" s="32">
        <f>IFERROR(IF($B2441="","",INDEX(所属情報!$E:$E,MATCH($A2441,所属情報!$A:$A,0))),"")</f>
        <v>492212</v>
      </c>
      <c r="N2441" s="175" t="str">
        <f t="shared" si="114"/>
        <v>岩井　歩夢 (1)</v>
      </c>
      <c r="O2441" s="32" t="str">
        <f t="shared" si="115"/>
        <v>ｲﾜｲ ｱﾕﾑ</v>
      </c>
      <c r="P2441" s="175" t="str">
        <f t="shared" si="116"/>
        <v>IWAI Ayumu (04)</v>
      </c>
      <c r="Q2441" s="175" t="str">
        <f>IFERROR(IF($F2441="","",INDEX(リスト!$AL:$AL,MATCH($F2441,リスト!$AK:$AK,0))),"")</f>
        <v>27</v>
      </c>
      <c r="R2441" s="32" t="str">
        <f>IFERROR(IF($K2441="","",INDEX(リスト!$AO:$AO,MATCH($K2441,リスト!$AN:$AN,0))),"")</f>
        <v>JPN</v>
      </c>
      <c r="S2441" s="32" t="str">
        <f>IF($B2441="","",RIGHT($G2441*1000+100+COUNTIF($G$2:$G2441,$G2441),9))</f>
        <v>040516101</v>
      </c>
    </row>
    <row r="2442" spans="1:19" ht="18" customHeight="1" x14ac:dyDescent="0.55000000000000004">
      <c r="A2442" t="s">
        <v>1003</v>
      </c>
      <c r="B2442">
        <v>2453</v>
      </c>
      <c r="C2442" t="s">
        <v>10353</v>
      </c>
      <c r="D2442" t="s">
        <v>10354</v>
      </c>
      <c r="E2442">
        <v>1</v>
      </c>
      <c r="F2442" t="s">
        <v>8997</v>
      </c>
      <c r="G2442">
        <v>20050223</v>
      </c>
      <c r="H2442" t="s">
        <v>10355</v>
      </c>
      <c r="I2442" t="s">
        <v>10356</v>
      </c>
      <c r="J2442" t="s">
        <v>2862</v>
      </c>
      <c r="K2442" t="s">
        <v>72</v>
      </c>
      <c r="M2442" s="32">
        <f>IFERROR(IF($B2442="","",INDEX(所属情報!$E:$E,MATCH($A2442,所属情報!$A:$A,0))),"")</f>
        <v>492212</v>
      </c>
      <c r="N2442" s="175" t="str">
        <f t="shared" si="114"/>
        <v>新藤　悠生 (1)</v>
      </c>
      <c r="O2442" s="32" t="str">
        <f t="shared" si="115"/>
        <v>ｼﾝﾄﾞｳ ﾊﾙｷ</v>
      </c>
      <c r="P2442" s="175" t="str">
        <f t="shared" si="116"/>
        <v>SHINDO Haruki (05)</v>
      </c>
      <c r="Q2442" s="175" t="str">
        <f>IFERROR(IF($F2442="","",INDEX(リスト!$AL:$AL,MATCH($F2442,リスト!$AK:$AK,0))),"")</f>
        <v>27</v>
      </c>
      <c r="R2442" s="32" t="str">
        <f>IFERROR(IF($K2442="","",INDEX(リスト!$AO:$AO,MATCH($K2442,リスト!$AN:$AN,0))),"")</f>
        <v>JPN</v>
      </c>
      <c r="S2442" s="32" t="str">
        <f>IF($B2442="","",RIGHT($G2442*1000+100+COUNTIF($G$2:$G2442,$G2442),9))</f>
        <v>050223102</v>
      </c>
    </row>
    <row r="2443" spans="1:19" ht="18" customHeight="1" x14ac:dyDescent="0.55000000000000004">
      <c r="A2443" t="s">
        <v>1043</v>
      </c>
      <c r="B2443">
        <v>2454</v>
      </c>
      <c r="C2443" t="s">
        <v>10357</v>
      </c>
      <c r="D2443" t="s">
        <v>10358</v>
      </c>
      <c r="E2443">
        <v>1</v>
      </c>
      <c r="F2443" t="s">
        <v>1220</v>
      </c>
      <c r="G2443">
        <v>20040603</v>
      </c>
      <c r="H2443" t="s">
        <v>10359</v>
      </c>
      <c r="I2443" t="s">
        <v>10360</v>
      </c>
      <c r="J2443" t="s">
        <v>3314</v>
      </c>
      <c r="K2443" t="s">
        <v>72</v>
      </c>
      <c r="M2443" s="32">
        <f>IFERROR(IF($B2443="","",INDEX(所属情報!$E:$E,MATCH($A2443,所属情報!$A:$A,0))),"")</f>
        <v>492228</v>
      </c>
      <c r="N2443" s="175" t="str">
        <f t="shared" si="114"/>
        <v>宮野　真生 (1)</v>
      </c>
      <c r="O2443" s="32" t="str">
        <f t="shared" si="115"/>
        <v>ﾐﾔﾉ ﾏｵ</v>
      </c>
      <c r="P2443" s="175" t="str">
        <f t="shared" si="116"/>
        <v>MIYANO Mao (04)</v>
      </c>
      <c r="Q2443" s="175" t="str">
        <f>IFERROR(IF($F2443="","",INDEX(リスト!$AL:$AL,MATCH($F2443,リスト!$AK:$AK,0))),"")</f>
        <v>49</v>
      </c>
      <c r="R2443" s="32" t="str">
        <f>IFERROR(IF($K2443="","",INDEX(リスト!$AO:$AO,MATCH($K2443,リスト!$AN:$AN,0))),"")</f>
        <v>JPN</v>
      </c>
      <c r="S2443" s="32" t="str">
        <f>IF($B2443="","",RIGHT($G2443*1000+100+COUNTIF($G$2:$G2443,$G2443),9))</f>
        <v>040603102</v>
      </c>
    </row>
    <row r="2444" spans="1:19" ht="18" customHeight="1" x14ac:dyDescent="0.55000000000000004">
      <c r="A2444" t="s">
        <v>1043</v>
      </c>
      <c r="B2444">
        <v>2455</v>
      </c>
      <c r="C2444" t="s">
        <v>10361</v>
      </c>
      <c r="D2444" t="s">
        <v>10362</v>
      </c>
      <c r="E2444">
        <v>1</v>
      </c>
      <c r="F2444" t="s">
        <v>8997</v>
      </c>
      <c r="G2444">
        <v>20050303</v>
      </c>
      <c r="H2444" t="s">
        <v>10363</v>
      </c>
      <c r="I2444" t="s">
        <v>6212</v>
      </c>
      <c r="J2444" t="s">
        <v>3986</v>
      </c>
      <c r="K2444" t="s">
        <v>72</v>
      </c>
      <c r="M2444" s="32">
        <f>IFERROR(IF($B2444="","",INDEX(所属情報!$E:$E,MATCH($A2444,所属情報!$A:$A,0))),"")</f>
        <v>492228</v>
      </c>
      <c r="N2444" s="175" t="str">
        <f t="shared" si="114"/>
        <v>松下　惺真 (1)</v>
      </c>
      <c r="O2444" s="32" t="str">
        <f t="shared" si="115"/>
        <v>ﾏﾂｼﾀ ｿｳﾏ</v>
      </c>
      <c r="P2444" s="175" t="str">
        <f t="shared" si="116"/>
        <v>MATSUSHITA Soma (05)</v>
      </c>
      <c r="Q2444" s="175" t="str">
        <f>IFERROR(IF($F2444="","",INDEX(リスト!$AL:$AL,MATCH($F2444,リスト!$AK:$AK,0))),"")</f>
        <v>27</v>
      </c>
      <c r="R2444" s="32" t="str">
        <f>IFERROR(IF($K2444="","",INDEX(リスト!$AO:$AO,MATCH($K2444,リスト!$AN:$AN,0))),"")</f>
        <v>JPN</v>
      </c>
      <c r="S2444" s="32" t="str">
        <f>IF($B2444="","",RIGHT($G2444*1000+100+COUNTIF($G$2:$G2444,$G2444),9))</f>
        <v>050303102</v>
      </c>
    </row>
    <row r="2445" spans="1:19" ht="18" customHeight="1" x14ac:dyDescent="0.55000000000000004">
      <c r="A2445" t="s">
        <v>1043</v>
      </c>
      <c r="B2445">
        <v>2456</v>
      </c>
      <c r="C2445" t="s">
        <v>10364</v>
      </c>
      <c r="D2445" t="s">
        <v>10365</v>
      </c>
      <c r="E2445">
        <v>1</v>
      </c>
      <c r="F2445" t="s">
        <v>8997</v>
      </c>
      <c r="G2445">
        <v>20040830</v>
      </c>
      <c r="H2445" t="s">
        <v>10366</v>
      </c>
      <c r="I2445" t="s">
        <v>7467</v>
      </c>
      <c r="J2445" t="s">
        <v>1760</v>
      </c>
      <c r="K2445" t="s">
        <v>72</v>
      </c>
      <c r="M2445" s="32">
        <f>IFERROR(IF($B2445="","",INDEX(所属情報!$E:$E,MATCH($A2445,所属情報!$A:$A,0))),"")</f>
        <v>492228</v>
      </c>
      <c r="N2445" s="175" t="str">
        <f t="shared" si="114"/>
        <v>長谷川　椋大 (1)</v>
      </c>
      <c r="O2445" s="32" t="str">
        <f t="shared" si="115"/>
        <v>ﾊｾｶﾞﾜ ﾘｮｳﾀ</v>
      </c>
      <c r="P2445" s="175" t="str">
        <f t="shared" si="116"/>
        <v>HASEGAWA Ryota (04)</v>
      </c>
      <c r="Q2445" s="175" t="str">
        <f>IFERROR(IF($F2445="","",INDEX(リスト!$AL:$AL,MATCH($F2445,リスト!$AK:$AK,0))),"")</f>
        <v>27</v>
      </c>
      <c r="R2445" s="32" t="str">
        <f>IFERROR(IF($K2445="","",INDEX(リスト!$AO:$AO,MATCH($K2445,リスト!$AN:$AN,0))),"")</f>
        <v>JPN</v>
      </c>
      <c r="S2445" s="32" t="str">
        <f>IF($B2445="","",RIGHT($G2445*1000+100+COUNTIF($G$2:$G2445,$G2445),9))</f>
        <v>040830101</v>
      </c>
    </row>
    <row r="2446" spans="1:19" ht="18" customHeight="1" x14ac:dyDescent="0.55000000000000004">
      <c r="A2446" t="s">
        <v>923</v>
      </c>
      <c r="B2446">
        <v>2457</v>
      </c>
      <c r="C2446" t="s">
        <v>10367</v>
      </c>
      <c r="D2446" t="s">
        <v>10368</v>
      </c>
      <c r="E2446">
        <v>1</v>
      </c>
      <c r="F2446" t="s">
        <v>9089</v>
      </c>
      <c r="G2446">
        <v>20041103</v>
      </c>
      <c r="H2446" t="s">
        <v>10369</v>
      </c>
      <c r="I2446" t="s">
        <v>10370</v>
      </c>
      <c r="J2446" t="s">
        <v>1678</v>
      </c>
      <c r="K2446" t="s">
        <v>72</v>
      </c>
      <c r="M2446" s="32">
        <f>IFERROR(IF($B2446="","",INDEX(所属情報!$E:$E,MATCH($A2446,所属情報!$A:$A,0))),"")</f>
        <v>491054</v>
      </c>
      <c r="N2446" s="175" t="str">
        <f t="shared" si="114"/>
        <v>清家　岬 (1)</v>
      </c>
      <c r="O2446" s="32" t="str">
        <f t="shared" si="115"/>
        <v>ｾｲｹ ﾐｻｷ</v>
      </c>
      <c r="P2446" s="175" t="str">
        <f t="shared" si="116"/>
        <v>SEIKE Misaki (04)</v>
      </c>
      <c r="Q2446" s="175" t="str">
        <f>IFERROR(IF($F2446="","",INDEX(リスト!$AL:$AL,MATCH($F2446,リスト!$AK:$AK,0))),"")</f>
        <v>25</v>
      </c>
      <c r="R2446" s="32" t="str">
        <f>IFERROR(IF($K2446="","",INDEX(リスト!$AO:$AO,MATCH($K2446,リスト!$AN:$AN,0))),"")</f>
        <v>JPN</v>
      </c>
      <c r="S2446" s="32" t="str">
        <f>IF($B2446="","",RIGHT($G2446*1000+100+COUNTIF($G$2:$G2446,$G2446),9))</f>
        <v>041103102</v>
      </c>
    </row>
    <row r="2447" spans="1:19" ht="18" customHeight="1" x14ac:dyDescent="0.55000000000000004">
      <c r="A2447" t="s">
        <v>923</v>
      </c>
      <c r="B2447">
        <v>2458</v>
      </c>
      <c r="C2447" t="s">
        <v>10371</v>
      </c>
      <c r="D2447" t="s">
        <v>4830</v>
      </c>
      <c r="E2447">
        <v>1</v>
      </c>
      <c r="F2447" t="s">
        <v>9089</v>
      </c>
      <c r="G2447">
        <v>20040611</v>
      </c>
      <c r="H2447" t="s">
        <v>10372</v>
      </c>
      <c r="I2447" t="s">
        <v>2524</v>
      </c>
      <c r="J2447" t="s">
        <v>1696</v>
      </c>
      <c r="K2447" t="s">
        <v>72</v>
      </c>
      <c r="M2447" s="32">
        <f>IFERROR(IF($B2447="","",INDEX(所属情報!$E:$E,MATCH($A2447,所属情報!$A:$A,0))),"")</f>
        <v>491054</v>
      </c>
      <c r="N2447" s="175" t="str">
        <f t="shared" si="114"/>
        <v>木村　快 (1)</v>
      </c>
      <c r="O2447" s="32" t="str">
        <f t="shared" si="115"/>
        <v>ｷﾑﾗ ｶｲ</v>
      </c>
      <c r="P2447" s="175" t="str">
        <f t="shared" si="116"/>
        <v>KIMURA Kai (04)</v>
      </c>
      <c r="Q2447" s="175" t="str">
        <f>IFERROR(IF($F2447="","",INDEX(リスト!$AL:$AL,MATCH($F2447,リスト!$AK:$AK,0))),"")</f>
        <v>25</v>
      </c>
      <c r="R2447" s="32" t="str">
        <f>IFERROR(IF($K2447="","",INDEX(リスト!$AO:$AO,MATCH($K2447,リスト!$AN:$AN,0))),"")</f>
        <v>JPN</v>
      </c>
      <c r="S2447" s="32" t="str">
        <f>IF($B2447="","",RIGHT($G2447*1000+100+COUNTIF($G$2:$G2447,$G2447),9))</f>
        <v>040611103</v>
      </c>
    </row>
    <row r="2448" spans="1:19" ht="18" customHeight="1" x14ac:dyDescent="0.55000000000000004">
      <c r="A2448" t="s">
        <v>967</v>
      </c>
      <c r="B2448">
        <v>2459</v>
      </c>
      <c r="C2448" t="s">
        <v>10373</v>
      </c>
      <c r="D2448" t="s">
        <v>10374</v>
      </c>
      <c r="E2448">
        <v>2</v>
      </c>
      <c r="F2448" t="s">
        <v>1220</v>
      </c>
      <c r="G2448">
        <v>20030506</v>
      </c>
      <c r="H2448" t="s">
        <v>10375</v>
      </c>
      <c r="I2448" t="s">
        <v>10376</v>
      </c>
      <c r="J2448" t="s">
        <v>2265</v>
      </c>
      <c r="K2448" t="s">
        <v>9638</v>
      </c>
      <c r="M2448" s="32">
        <f>IFERROR(IF($B2448="","",INDEX(所属情報!$E:$E,MATCH($A2448,所属情報!$A:$A,0))),"")</f>
        <v>492199</v>
      </c>
      <c r="N2448" s="175" t="str">
        <f t="shared" si="114"/>
        <v>廣渡　剛志 (2)</v>
      </c>
      <c r="O2448" s="32" t="str">
        <f t="shared" si="115"/>
        <v>ﾋﾛﾜﾀﾘ ﾂﾖｼ</v>
      </c>
      <c r="P2448" s="175" t="str">
        <f t="shared" si="116"/>
        <v>HIROWATARI Tsuyoshi (03)</v>
      </c>
      <c r="Q2448" s="175" t="str">
        <f>IFERROR(IF($F2448="","",INDEX(リスト!$AL:$AL,MATCH($F2448,リスト!$AK:$AK,0))),"")</f>
        <v>49</v>
      </c>
      <c r="R2448" s="32" t="str">
        <f>IFERROR(IF($K2448="","",INDEX(リスト!$AO:$AO,MATCH($K2448,リスト!$AN:$AN,0))),"")</f>
        <v>JPN</v>
      </c>
      <c r="S2448" s="32" t="str">
        <f>IF($B2448="","",RIGHT($G2448*1000+100+COUNTIF($G$2:$G2448,$G2448),9))</f>
        <v>030506103</v>
      </c>
    </row>
    <row r="2449" spans="1:19" ht="18" customHeight="1" x14ac:dyDescent="0.55000000000000004">
      <c r="A2449" t="s">
        <v>967</v>
      </c>
      <c r="B2449">
        <v>2460</v>
      </c>
      <c r="C2449" t="s">
        <v>10377</v>
      </c>
      <c r="D2449" t="s">
        <v>10378</v>
      </c>
      <c r="E2449">
        <v>1</v>
      </c>
      <c r="F2449" t="s">
        <v>9843</v>
      </c>
      <c r="G2449">
        <v>20041102</v>
      </c>
      <c r="H2449" t="s">
        <v>10379</v>
      </c>
      <c r="I2449" t="s">
        <v>4021</v>
      </c>
      <c r="J2449" t="s">
        <v>10380</v>
      </c>
      <c r="K2449" t="s">
        <v>9638</v>
      </c>
      <c r="M2449" s="32">
        <f>IFERROR(IF($B2449="","",INDEX(所属情報!$E:$E,MATCH($A2449,所属情報!$A:$A,0))),"")</f>
        <v>492199</v>
      </c>
      <c r="N2449" s="175" t="str">
        <f t="shared" si="114"/>
        <v>村山　心太 (1)</v>
      </c>
      <c r="O2449" s="32" t="str">
        <f t="shared" si="115"/>
        <v>ﾑﾗﾔﾏ ｼﾝﾀ</v>
      </c>
      <c r="P2449" s="175" t="str">
        <f t="shared" si="116"/>
        <v>MURAYAMA Shinta (04)</v>
      </c>
      <c r="Q2449" s="175" t="str">
        <f>IFERROR(IF($F2449="","",INDEX(リスト!$AL:$AL,MATCH($F2449,リスト!$AK:$AK,0))),"")</f>
        <v>26</v>
      </c>
      <c r="R2449" s="32" t="str">
        <f>IFERROR(IF($K2449="","",INDEX(リスト!$AO:$AO,MATCH($K2449,リスト!$AN:$AN,0))),"")</f>
        <v>JPN</v>
      </c>
      <c r="S2449" s="32" t="str">
        <f>IF($B2449="","",RIGHT($G2449*1000+100+COUNTIF($G$2:$G2449,$G2449),9))</f>
        <v>041102102</v>
      </c>
    </row>
    <row r="2450" spans="1:19" ht="18" customHeight="1" x14ac:dyDescent="0.55000000000000004">
      <c r="A2450" t="s">
        <v>863</v>
      </c>
      <c r="B2450">
        <v>2461</v>
      </c>
      <c r="C2450" t="s">
        <v>10381</v>
      </c>
      <c r="D2450" t="s">
        <v>10382</v>
      </c>
      <c r="E2450" t="s">
        <v>1635</v>
      </c>
      <c r="F2450" t="s">
        <v>10113</v>
      </c>
      <c r="G2450">
        <v>19991019</v>
      </c>
      <c r="H2450" t="s">
        <v>10383</v>
      </c>
      <c r="I2450" t="s">
        <v>1172</v>
      </c>
      <c r="J2450" t="s">
        <v>1223</v>
      </c>
      <c r="K2450" t="s">
        <v>72</v>
      </c>
      <c r="M2450" s="32">
        <f>IFERROR(IF($B2450="","",INDEX(所属情報!$E:$E,MATCH($A2450,所属情報!$A:$A,0))),"")</f>
        <v>490048</v>
      </c>
      <c r="N2450" s="175" t="str">
        <f t="shared" si="114"/>
        <v>吉田　悠樹 (M1)</v>
      </c>
      <c r="O2450" s="32" t="str">
        <f t="shared" si="115"/>
        <v>ﾖｼﾀﾞ ﾕｳｷ</v>
      </c>
      <c r="P2450" s="175" t="str">
        <f t="shared" si="116"/>
        <v>YOSHIDA Yuki (99)</v>
      </c>
      <c r="Q2450" s="175" t="str">
        <f>IFERROR(IF($F2450="","",INDEX(リスト!$AL:$AL,MATCH($F2450,リスト!$AK:$AK,0))),"")</f>
        <v>49</v>
      </c>
      <c r="R2450" s="32" t="str">
        <f>IFERROR(IF($K2450="","",INDEX(リスト!$AO:$AO,MATCH($K2450,リスト!$AN:$AN,0))),"")</f>
        <v>JPN</v>
      </c>
      <c r="S2450" s="32" t="str">
        <f>IF($B2450="","",RIGHT($G2450*1000+100+COUNTIF($G$2:$G2450,$G2450),9))</f>
        <v>991019101</v>
      </c>
    </row>
    <row r="2451" spans="1:19" ht="18" customHeight="1" x14ac:dyDescent="0.55000000000000004">
      <c r="A2451" t="s">
        <v>863</v>
      </c>
      <c r="B2451">
        <v>2462</v>
      </c>
      <c r="C2451" t="s">
        <v>10384</v>
      </c>
      <c r="D2451" t="s">
        <v>10385</v>
      </c>
      <c r="E2451">
        <v>1</v>
      </c>
      <c r="F2451" t="s">
        <v>121</v>
      </c>
      <c r="G2451">
        <v>20030520</v>
      </c>
      <c r="H2451" t="s">
        <v>10386</v>
      </c>
      <c r="I2451" t="s">
        <v>10387</v>
      </c>
      <c r="J2451" t="s">
        <v>4767</v>
      </c>
      <c r="K2451" t="s">
        <v>72</v>
      </c>
      <c r="M2451" s="32">
        <f>IFERROR(IF($B2451="","",INDEX(所属情報!$E:$E,MATCH($A2451,所属情報!$A:$A,0))),"")</f>
        <v>490048</v>
      </c>
      <c r="N2451" s="175" t="str">
        <f t="shared" si="114"/>
        <v>池上　猛志 (1)</v>
      </c>
      <c r="O2451" s="32" t="str">
        <f t="shared" si="115"/>
        <v>ｲｹｶﾞﾐ ﾀｹｼ</v>
      </c>
      <c r="P2451" s="175" t="str">
        <f t="shared" si="116"/>
        <v>IKEGAMI Takeshi (03)</v>
      </c>
      <c r="Q2451" s="175" t="str">
        <f>IFERROR(IF($F2451="","",INDEX(リスト!$AL:$AL,MATCH($F2451,リスト!$AK:$AK,0))),"")</f>
        <v>14</v>
      </c>
      <c r="R2451" s="32" t="str">
        <f>IFERROR(IF($K2451="","",INDEX(リスト!$AO:$AO,MATCH($K2451,リスト!$AN:$AN,0))),"")</f>
        <v>JPN</v>
      </c>
      <c r="S2451" s="32" t="str">
        <f>IF($B2451="","",RIGHT($G2451*1000+100+COUNTIF($G$2:$G2451,$G2451),9))</f>
        <v>030520105</v>
      </c>
    </row>
    <row r="2452" spans="1:19" ht="18" customHeight="1" x14ac:dyDescent="0.55000000000000004">
      <c r="A2452" t="s">
        <v>947</v>
      </c>
      <c r="B2452">
        <v>2463</v>
      </c>
      <c r="C2452" t="s">
        <v>10388</v>
      </c>
      <c r="D2452" t="s">
        <v>10389</v>
      </c>
      <c r="E2452">
        <v>1</v>
      </c>
      <c r="F2452" t="s">
        <v>169</v>
      </c>
      <c r="G2452">
        <v>20010111</v>
      </c>
      <c r="H2452" t="s">
        <v>10390</v>
      </c>
      <c r="I2452" t="s">
        <v>2927</v>
      </c>
      <c r="J2452" t="s">
        <v>2817</v>
      </c>
      <c r="K2452" t="s">
        <v>72</v>
      </c>
      <c r="M2452" s="32">
        <f>IFERROR(IF($B2452="","",INDEX(所属情報!$E:$E,MATCH($A2452,所属情報!$A:$A,0))),"")</f>
        <v>492191</v>
      </c>
      <c r="N2452" s="175" t="str">
        <f t="shared" si="114"/>
        <v>木下　智弘 (1)</v>
      </c>
      <c r="O2452" s="32" t="str">
        <f t="shared" si="115"/>
        <v>ｷﾉｼﾀ ﾄﾓﾋﾛ</v>
      </c>
      <c r="P2452" s="175" t="str">
        <f t="shared" si="116"/>
        <v>KINOSHITA Tomohiro (01)</v>
      </c>
      <c r="Q2452" s="175" t="str">
        <f>IFERROR(IF($F2452="","",INDEX(リスト!$AL:$AL,MATCH($F2452,リスト!$AK:$AK,0))),"")</f>
        <v>26</v>
      </c>
      <c r="R2452" s="32" t="str">
        <f>IFERROR(IF($K2452="","",INDEX(リスト!$AO:$AO,MATCH($K2452,リスト!$AN:$AN,0))),"")</f>
        <v>JPN</v>
      </c>
      <c r="S2452" s="32" t="str">
        <f>IF($B2452="","",RIGHT($G2452*1000+100+COUNTIF($G$2:$G2452,$G2452),9))</f>
        <v>010111101</v>
      </c>
    </row>
    <row r="2453" spans="1:19" ht="18" customHeight="1" x14ac:dyDescent="0.55000000000000004">
      <c r="A2453" t="s">
        <v>947</v>
      </c>
      <c r="B2453">
        <v>2464</v>
      </c>
      <c r="C2453" t="s">
        <v>10391</v>
      </c>
      <c r="D2453" t="s">
        <v>10392</v>
      </c>
      <c r="E2453">
        <v>1</v>
      </c>
      <c r="F2453" t="s">
        <v>169</v>
      </c>
      <c r="G2453">
        <v>20020124</v>
      </c>
      <c r="H2453" t="s">
        <v>10393</v>
      </c>
      <c r="I2453" t="s">
        <v>3657</v>
      </c>
      <c r="J2453" t="s">
        <v>2028</v>
      </c>
      <c r="K2453" t="s">
        <v>72</v>
      </c>
      <c r="M2453" s="32">
        <f>IFERROR(IF($B2453="","",INDEX(所属情報!$E:$E,MATCH($A2453,所属情報!$A:$A,0))),"")</f>
        <v>492191</v>
      </c>
      <c r="N2453" s="175" t="str">
        <f t="shared" si="114"/>
        <v>上田　龍英 (1)</v>
      </c>
      <c r="O2453" s="32" t="str">
        <f t="shared" si="115"/>
        <v>ｳｴﾀﾞ ﾘｭｳｴｲ</v>
      </c>
      <c r="P2453" s="175" t="str">
        <f t="shared" si="116"/>
        <v>UEDA Ryuei (02)</v>
      </c>
      <c r="Q2453" s="175" t="str">
        <f>IFERROR(IF($F2453="","",INDEX(リスト!$AL:$AL,MATCH($F2453,リスト!$AK:$AK,0))),"")</f>
        <v>26</v>
      </c>
      <c r="R2453" s="32" t="str">
        <f>IFERROR(IF($K2453="","",INDEX(リスト!$AO:$AO,MATCH($K2453,リスト!$AN:$AN,0))),"")</f>
        <v>JPN</v>
      </c>
      <c r="S2453" s="32" t="str">
        <f>IF($B2453="","",RIGHT($G2453*1000+100+COUNTIF($G$2:$G2453,$G2453),9))</f>
        <v>020124101</v>
      </c>
    </row>
    <row r="2454" spans="1:19" ht="18" customHeight="1" x14ac:dyDescent="0.55000000000000004">
      <c r="A2454" t="s">
        <v>947</v>
      </c>
      <c r="B2454">
        <v>2465</v>
      </c>
      <c r="C2454" t="s">
        <v>10394</v>
      </c>
      <c r="D2454" t="s">
        <v>10395</v>
      </c>
      <c r="E2454">
        <v>1</v>
      </c>
      <c r="F2454" t="s">
        <v>169</v>
      </c>
      <c r="G2454">
        <v>20050118</v>
      </c>
      <c r="H2454" t="s">
        <v>10396</v>
      </c>
      <c r="I2454" t="s">
        <v>10397</v>
      </c>
      <c r="J2454" t="s">
        <v>1438</v>
      </c>
      <c r="K2454" t="s">
        <v>72</v>
      </c>
      <c r="M2454" s="32">
        <f>IFERROR(IF($B2454="","",INDEX(所属情報!$E:$E,MATCH($A2454,所属情報!$A:$A,0))),"")</f>
        <v>492191</v>
      </c>
      <c r="N2454" s="175" t="str">
        <f t="shared" si="114"/>
        <v>市瀬　俊介 (1)</v>
      </c>
      <c r="O2454" s="32" t="str">
        <f t="shared" si="115"/>
        <v>ｲﾁﾉｾ ｼｭﾝｽｹ</v>
      </c>
      <c r="P2454" s="175" t="str">
        <f t="shared" si="116"/>
        <v>ICHINOSE Shunsuke (05)</v>
      </c>
      <c r="Q2454" s="175" t="str">
        <f>IFERROR(IF($F2454="","",INDEX(リスト!$AL:$AL,MATCH($F2454,リスト!$AK:$AK,0))),"")</f>
        <v>26</v>
      </c>
      <c r="R2454" s="32" t="str">
        <f>IFERROR(IF($K2454="","",INDEX(リスト!$AO:$AO,MATCH($K2454,リスト!$AN:$AN,0))),"")</f>
        <v>JPN</v>
      </c>
      <c r="S2454" s="32" t="str">
        <f>IF($B2454="","",RIGHT($G2454*1000+100+COUNTIF($G$2:$G2454,$G2454),9))</f>
        <v>050118101</v>
      </c>
    </row>
    <row r="2455" spans="1:19" ht="18" customHeight="1" x14ac:dyDescent="0.55000000000000004">
      <c r="A2455" t="s">
        <v>947</v>
      </c>
      <c r="B2455">
        <v>2466</v>
      </c>
      <c r="C2455" t="s">
        <v>10398</v>
      </c>
      <c r="D2455" t="s">
        <v>10399</v>
      </c>
      <c r="E2455">
        <v>1</v>
      </c>
      <c r="F2455" t="s">
        <v>169</v>
      </c>
      <c r="G2455">
        <v>20041229</v>
      </c>
      <c r="H2455" t="s">
        <v>10400</v>
      </c>
      <c r="I2455" t="s">
        <v>10401</v>
      </c>
      <c r="J2455" t="s">
        <v>1243</v>
      </c>
      <c r="K2455" t="s">
        <v>72</v>
      </c>
      <c r="M2455" s="32">
        <f>IFERROR(IF($B2455="","",INDEX(所属情報!$E:$E,MATCH($A2455,所属情報!$A:$A,0))),"")</f>
        <v>492191</v>
      </c>
      <c r="N2455" s="175" t="str">
        <f t="shared" si="114"/>
        <v>岡﨑　陸 (1)</v>
      </c>
      <c r="O2455" s="32" t="str">
        <f t="shared" si="115"/>
        <v>ｵｶｻﾞｷ ﾘｸ</v>
      </c>
      <c r="P2455" s="175" t="str">
        <f t="shared" si="116"/>
        <v>OKAZAKI Riku (04)</v>
      </c>
      <c r="Q2455" s="175" t="str">
        <f>IFERROR(IF($F2455="","",INDEX(リスト!$AL:$AL,MATCH($F2455,リスト!$AK:$AK,0))),"")</f>
        <v>26</v>
      </c>
      <c r="R2455" s="32" t="str">
        <f>IFERROR(IF($K2455="","",INDEX(リスト!$AO:$AO,MATCH($K2455,リスト!$AN:$AN,0))),"")</f>
        <v>JPN</v>
      </c>
      <c r="S2455" s="32" t="str">
        <f>IF($B2455="","",RIGHT($G2455*1000+100+COUNTIF($G$2:$G2455,$G2455),9))</f>
        <v>041229103</v>
      </c>
    </row>
    <row r="2456" spans="1:19" ht="18" customHeight="1" x14ac:dyDescent="0.55000000000000004">
      <c r="A2456" t="s">
        <v>947</v>
      </c>
      <c r="B2456">
        <v>2467</v>
      </c>
      <c r="C2456" t="s">
        <v>10402</v>
      </c>
      <c r="D2456" t="s">
        <v>10403</v>
      </c>
      <c r="E2456">
        <v>1</v>
      </c>
      <c r="F2456" t="s">
        <v>169</v>
      </c>
      <c r="G2456">
        <v>20031006</v>
      </c>
      <c r="H2456" t="s">
        <v>10404</v>
      </c>
      <c r="I2456" t="s">
        <v>10405</v>
      </c>
      <c r="J2456" t="s">
        <v>1714</v>
      </c>
      <c r="K2456" t="s">
        <v>72</v>
      </c>
      <c r="M2456" s="32">
        <f>IFERROR(IF($B2456="","",INDEX(所属情報!$E:$E,MATCH($A2456,所属情報!$A:$A,0))),"")</f>
        <v>492191</v>
      </c>
      <c r="N2456" s="175" t="str">
        <f t="shared" si="114"/>
        <v>手鹿　宏輝 (1)</v>
      </c>
      <c r="O2456" s="32" t="str">
        <f t="shared" si="115"/>
        <v>ﾃｶﾞ ﾋﾛｷ</v>
      </c>
      <c r="P2456" s="175" t="str">
        <f t="shared" si="116"/>
        <v>TEGA Hiroki (03)</v>
      </c>
      <c r="Q2456" s="175" t="str">
        <f>IFERROR(IF($F2456="","",INDEX(リスト!$AL:$AL,MATCH($F2456,リスト!$AK:$AK,0))),"")</f>
        <v>26</v>
      </c>
      <c r="R2456" s="32" t="str">
        <f>IFERROR(IF($K2456="","",INDEX(リスト!$AO:$AO,MATCH($K2456,リスト!$AN:$AN,0))),"")</f>
        <v>JPN</v>
      </c>
      <c r="S2456" s="32" t="str">
        <f>IF($B2456="","",RIGHT($G2456*1000+100+COUNTIF($G$2:$G2456,$G2456),9))</f>
        <v>031006104</v>
      </c>
    </row>
    <row r="2457" spans="1:19" ht="18" customHeight="1" x14ac:dyDescent="0.55000000000000004">
      <c r="A2457" t="s">
        <v>947</v>
      </c>
      <c r="B2457">
        <v>2468</v>
      </c>
      <c r="C2457" t="s">
        <v>10406</v>
      </c>
      <c r="D2457" t="s">
        <v>10407</v>
      </c>
      <c r="E2457">
        <v>1</v>
      </c>
      <c r="F2457" t="s">
        <v>169</v>
      </c>
      <c r="G2457">
        <v>20030604</v>
      </c>
      <c r="H2457" t="s">
        <v>10408</v>
      </c>
      <c r="I2457" t="s">
        <v>3529</v>
      </c>
      <c r="J2457" t="s">
        <v>10409</v>
      </c>
      <c r="K2457" t="s">
        <v>72</v>
      </c>
      <c r="M2457" s="32">
        <f>IFERROR(IF($B2457="","",INDEX(所属情報!$E:$E,MATCH($A2457,所属情報!$A:$A,0))),"")</f>
        <v>492191</v>
      </c>
      <c r="N2457" s="175" t="str">
        <f t="shared" si="114"/>
        <v>梅本　直明 (1)</v>
      </c>
      <c r="O2457" s="32" t="str">
        <f t="shared" si="115"/>
        <v>ｳﾒﾓﾄ ﾅｵｱｷ</v>
      </c>
      <c r="P2457" s="175" t="str">
        <f t="shared" si="116"/>
        <v>UMEMOTO Naoaki (03)</v>
      </c>
      <c r="Q2457" s="175" t="str">
        <f>IFERROR(IF($F2457="","",INDEX(リスト!$AL:$AL,MATCH($F2457,リスト!$AK:$AK,0))),"")</f>
        <v>26</v>
      </c>
      <c r="R2457" s="32" t="str">
        <f>IFERROR(IF($K2457="","",INDEX(リスト!$AO:$AO,MATCH($K2457,リスト!$AN:$AN,0))),"")</f>
        <v>JPN</v>
      </c>
      <c r="S2457" s="32" t="str">
        <f>IF($B2457="","",RIGHT($G2457*1000+100+COUNTIF($G$2:$G2457,$G2457),9))</f>
        <v>030604103</v>
      </c>
    </row>
    <row r="2458" spans="1:19" ht="18" customHeight="1" x14ac:dyDescent="0.55000000000000004">
      <c r="A2458" t="s">
        <v>1031</v>
      </c>
      <c r="B2458">
        <v>2469</v>
      </c>
      <c r="C2458" t="s">
        <v>10410</v>
      </c>
      <c r="D2458" t="s">
        <v>10411</v>
      </c>
      <c r="E2458">
        <v>1</v>
      </c>
      <c r="F2458" t="s">
        <v>173</v>
      </c>
      <c r="G2458">
        <v>20040406</v>
      </c>
      <c r="H2458" t="s">
        <v>10412</v>
      </c>
      <c r="I2458" t="s">
        <v>2145</v>
      </c>
      <c r="J2458" t="s">
        <v>10413</v>
      </c>
      <c r="K2458" t="s">
        <v>72</v>
      </c>
      <c r="M2458" s="32">
        <f>IFERROR(IF($B2458="","",INDEX(所属情報!$E:$E,MATCH($A2458,所属情報!$A:$A,0))),"")</f>
        <v>492221</v>
      </c>
      <c r="N2458" s="175" t="str">
        <f t="shared" si="114"/>
        <v>伊藤　巧朗 (1)</v>
      </c>
      <c r="O2458" s="32" t="str">
        <f t="shared" si="115"/>
        <v>ｲﾄｳ ﾀｸﾛｳ</v>
      </c>
      <c r="P2458" s="175" t="str">
        <f t="shared" si="116"/>
        <v>ITO Takuro (04)</v>
      </c>
      <c r="Q2458" s="175" t="str">
        <f>IFERROR(IF($F2458="","",INDEX(リスト!$AL:$AL,MATCH($F2458,リスト!$AK:$AK,0))),"")</f>
        <v>27</v>
      </c>
      <c r="R2458" s="32" t="str">
        <f>IFERROR(IF($K2458="","",INDEX(リスト!$AO:$AO,MATCH($K2458,リスト!$AN:$AN,0))),"")</f>
        <v>JPN</v>
      </c>
      <c r="S2458" s="32" t="str">
        <f>IF($B2458="","",RIGHT($G2458*1000+100+COUNTIF($G$2:$G2458,$G2458),9))</f>
        <v>040406104</v>
      </c>
    </row>
    <row r="2459" spans="1:19" ht="18" customHeight="1" x14ac:dyDescent="0.55000000000000004">
      <c r="A2459" t="s">
        <v>1031</v>
      </c>
      <c r="B2459">
        <v>2470</v>
      </c>
      <c r="C2459" t="s">
        <v>10414</v>
      </c>
      <c r="D2459" t="s">
        <v>10415</v>
      </c>
      <c r="E2459">
        <v>1</v>
      </c>
      <c r="F2459" t="s">
        <v>125</v>
      </c>
      <c r="G2459">
        <v>20040422</v>
      </c>
      <c r="H2459" t="s">
        <v>10416</v>
      </c>
      <c r="I2459" t="s">
        <v>5750</v>
      </c>
      <c r="J2459" t="s">
        <v>3747</v>
      </c>
      <c r="K2459" t="s">
        <v>72</v>
      </c>
      <c r="M2459" s="32">
        <f>IFERROR(IF($B2459="","",INDEX(所属情報!$E:$E,MATCH($A2459,所属情報!$A:$A,0))),"")</f>
        <v>492221</v>
      </c>
      <c r="N2459" s="175" t="str">
        <f t="shared" si="114"/>
        <v>渋谷　唯斗 (1)</v>
      </c>
      <c r="O2459" s="32" t="str">
        <f t="shared" si="115"/>
        <v>ｼﾌﾞﾔ ﾕｲﾄ</v>
      </c>
      <c r="P2459" s="175" t="str">
        <f t="shared" si="116"/>
        <v>SHIBUYA Yuito (04)</v>
      </c>
      <c r="Q2459" s="175" t="str">
        <f>IFERROR(IF($F2459="","",INDEX(リスト!$AL:$AL,MATCH($F2459,リスト!$AK:$AK,0))),"")</f>
        <v>15</v>
      </c>
      <c r="R2459" s="32" t="str">
        <f>IFERROR(IF($K2459="","",INDEX(リスト!$AO:$AO,MATCH($K2459,リスト!$AN:$AN,0))),"")</f>
        <v>JPN</v>
      </c>
      <c r="S2459" s="32" t="str">
        <f>IF($B2459="","",RIGHT($G2459*1000+100+COUNTIF($G$2:$G2459,$G2459),9))</f>
        <v>040422104</v>
      </c>
    </row>
    <row r="2460" spans="1:19" ht="18" customHeight="1" x14ac:dyDescent="0.55000000000000004">
      <c r="A2460" t="s">
        <v>1031</v>
      </c>
      <c r="B2460">
        <v>2471</v>
      </c>
      <c r="C2460" t="s">
        <v>10417</v>
      </c>
      <c r="D2460" t="s">
        <v>10418</v>
      </c>
      <c r="E2460">
        <v>1</v>
      </c>
      <c r="F2460" t="s">
        <v>173</v>
      </c>
      <c r="G2460">
        <v>20040709</v>
      </c>
      <c r="H2460" t="s">
        <v>10419</v>
      </c>
      <c r="I2460" t="s">
        <v>10420</v>
      </c>
      <c r="J2460" t="s">
        <v>10421</v>
      </c>
      <c r="K2460" t="s">
        <v>72</v>
      </c>
      <c r="M2460" s="32">
        <f>IFERROR(IF($B2460="","",INDEX(所属情報!$E:$E,MATCH($A2460,所属情報!$A:$A,0))),"")</f>
        <v>492221</v>
      </c>
      <c r="N2460" s="175" t="str">
        <f t="shared" si="114"/>
        <v>鳥住　海矢 (1)</v>
      </c>
      <c r="O2460" s="32" t="str">
        <f t="shared" si="115"/>
        <v>ﾄﾘｽﾞﾐ ﾋﾛﾔ</v>
      </c>
      <c r="P2460" s="175" t="str">
        <f t="shared" si="116"/>
        <v>TORIZUMI Hiroya (04)</v>
      </c>
      <c r="Q2460" s="175" t="str">
        <f>IFERROR(IF($F2460="","",INDEX(リスト!$AL:$AL,MATCH($F2460,リスト!$AK:$AK,0))),"")</f>
        <v>27</v>
      </c>
      <c r="R2460" s="32" t="str">
        <f>IFERROR(IF($K2460="","",INDEX(リスト!$AO:$AO,MATCH($K2460,リスト!$AN:$AN,0))),"")</f>
        <v>JPN</v>
      </c>
      <c r="S2460" s="32" t="str">
        <f>IF($B2460="","",RIGHT($G2460*1000+100+COUNTIF($G$2:$G2460,$G2460),9))</f>
        <v>040709102</v>
      </c>
    </row>
    <row r="2461" spans="1:19" ht="18" customHeight="1" x14ac:dyDescent="0.55000000000000004">
      <c r="A2461" t="s">
        <v>1031</v>
      </c>
      <c r="B2461">
        <v>2472</v>
      </c>
      <c r="C2461" t="s">
        <v>10422</v>
      </c>
      <c r="D2461" t="s">
        <v>10423</v>
      </c>
      <c r="E2461">
        <v>1</v>
      </c>
      <c r="F2461" t="s">
        <v>205</v>
      </c>
      <c r="G2461">
        <v>20030825</v>
      </c>
      <c r="H2461" t="s">
        <v>10424</v>
      </c>
      <c r="I2461" t="s">
        <v>10425</v>
      </c>
      <c r="J2461" t="s">
        <v>1223</v>
      </c>
      <c r="K2461" t="s">
        <v>72</v>
      </c>
      <c r="M2461" s="32">
        <f>IFERROR(IF($B2461="","",INDEX(所属情報!$E:$E,MATCH($A2461,所属情報!$A:$A,0))),"")</f>
        <v>492221</v>
      </c>
      <c r="N2461" s="175" t="str">
        <f t="shared" si="114"/>
        <v>湯本　希 (1)</v>
      </c>
      <c r="O2461" s="32" t="str">
        <f t="shared" si="115"/>
        <v>ﾕﾓﾄ ﾕｳｷ</v>
      </c>
      <c r="P2461" s="175" t="str">
        <f t="shared" si="116"/>
        <v>YUMOTO Yuki (03)</v>
      </c>
      <c r="Q2461" s="175" t="str">
        <f>IFERROR(IF($F2461="","",INDEX(リスト!$AL:$AL,MATCH($F2461,リスト!$AK:$AK,0))),"")</f>
        <v>35</v>
      </c>
      <c r="R2461" s="32" t="str">
        <f>IFERROR(IF($K2461="","",INDEX(リスト!$AO:$AO,MATCH($K2461,リスト!$AN:$AN,0))),"")</f>
        <v>JPN</v>
      </c>
      <c r="S2461" s="32" t="str">
        <f>IF($B2461="","",RIGHT($G2461*1000+100+COUNTIF($G$2:$G2461,$G2461),9))</f>
        <v>030825104</v>
      </c>
    </row>
    <row r="2462" spans="1:19" ht="18" customHeight="1" x14ac:dyDescent="0.55000000000000004">
      <c r="A2462" t="s">
        <v>1031</v>
      </c>
      <c r="B2462">
        <v>2473</v>
      </c>
      <c r="C2462" t="s">
        <v>10426</v>
      </c>
      <c r="D2462" t="s">
        <v>10427</v>
      </c>
      <c r="E2462">
        <v>1</v>
      </c>
      <c r="F2462" t="s">
        <v>161</v>
      </c>
      <c r="G2462">
        <v>20040614</v>
      </c>
      <c r="H2462" t="s">
        <v>10428</v>
      </c>
      <c r="I2462" t="s">
        <v>10429</v>
      </c>
      <c r="J2462" t="s">
        <v>10430</v>
      </c>
      <c r="K2462" t="s">
        <v>72</v>
      </c>
      <c r="M2462" s="32">
        <f>IFERROR(IF($B2462="","",INDEX(所属情報!$E:$E,MATCH($A2462,所属情報!$A:$A,0))),"")</f>
        <v>492221</v>
      </c>
      <c r="N2462" s="175" t="str">
        <f t="shared" si="114"/>
        <v>奥山　奏佑 (1)</v>
      </c>
      <c r="O2462" s="32" t="str">
        <f t="shared" si="115"/>
        <v>ｵｸﾔﾏ ｶﾅｳ</v>
      </c>
      <c r="P2462" s="175" t="str">
        <f t="shared" si="116"/>
        <v>OKUYAMA Kanau (04)</v>
      </c>
      <c r="Q2462" s="175" t="str">
        <f>IFERROR(IF($F2462="","",INDEX(リスト!$AL:$AL,MATCH($F2462,リスト!$AK:$AK,0))),"")</f>
        <v>24</v>
      </c>
      <c r="R2462" s="32" t="str">
        <f>IFERROR(IF($K2462="","",INDEX(リスト!$AO:$AO,MATCH($K2462,リスト!$AN:$AN,0))),"")</f>
        <v>JPN</v>
      </c>
      <c r="S2462" s="32" t="str">
        <f>IF($B2462="","",RIGHT($G2462*1000+100+COUNTIF($G$2:$G2462,$G2462),9))</f>
        <v>040614104</v>
      </c>
    </row>
    <row r="2463" spans="1:19" ht="18" customHeight="1" x14ac:dyDescent="0.55000000000000004">
      <c r="A2463" t="s">
        <v>1031</v>
      </c>
      <c r="B2463">
        <v>2474</v>
      </c>
      <c r="C2463" t="s">
        <v>10431</v>
      </c>
      <c r="D2463" t="s">
        <v>10432</v>
      </c>
      <c r="E2463">
        <v>1</v>
      </c>
      <c r="F2463" t="s">
        <v>161</v>
      </c>
      <c r="G2463">
        <v>20040416</v>
      </c>
      <c r="H2463" t="s">
        <v>10433</v>
      </c>
      <c r="I2463" t="s">
        <v>8901</v>
      </c>
      <c r="J2463" t="s">
        <v>10434</v>
      </c>
      <c r="K2463" t="s">
        <v>72</v>
      </c>
      <c r="M2463" s="32">
        <f>IFERROR(IF($B2463="","",INDEX(所属情報!$E:$E,MATCH($A2463,所属情報!$A:$A,0))),"")</f>
        <v>492221</v>
      </c>
      <c r="N2463" s="175" t="str">
        <f t="shared" si="114"/>
        <v>前川　直誉 (1)</v>
      </c>
      <c r="O2463" s="32" t="str">
        <f t="shared" si="115"/>
        <v>ﾏｴｶﾞﾜ ﾅｵﾀｶ</v>
      </c>
      <c r="P2463" s="175" t="str">
        <f t="shared" si="116"/>
        <v>MAEGAWA Naotaka (04)</v>
      </c>
      <c r="Q2463" s="175" t="str">
        <f>IFERROR(IF($F2463="","",INDEX(リスト!$AL:$AL,MATCH($F2463,リスト!$AK:$AK,0))),"")</f>
        <v>24</v>
      </c>
      <c r="R2463" s="32" t="str">
        <f>IFERROR(IF($K2463="","",INDEX(リスト!$AO:$AO,MATCH($K2463,リスト!$AN:$AN,0))),"")</f>
        <v>JPN</v>
      </c>
      <c r="S2463" s="32" t="str">
        <f>IF($B2463="","",RIGHT($G2463*1000+100+COUNTIF($G$2:$G2463,$G2463),9))</f>
        <v>040416106</v>
      </c>
    </row>
    <row r="2464" spans="1:19" ht="18" customHeight="1" x14ac:dyDescent="0.55000000000000004">
      <c r="A2464" t="s">
        <v>1031</v>
      </c>
      <c r="B2464">
        <v>2475</v>
      </c>
      <c r="C2464" t="s">
        <v>10435</v>
      </c>
      <c r="D2464" t="s">
        <v>10436</v>
      </c>
      <c r="E2464">
        <v>1</v>
      </c>
      <c r="F2464" t="s">
        <v>173</v>
      </c>
      <c r="G2464">
        <v>20040721</v>
      </c>
      <c r="H2464" t="s">
        <v>10437</v>
      </c>
      <c r="I2464" t="s">
        <v>4163</v>
      </c>
      <c r="J2464" t="s">
        <v>10438</v>
      </c>
      <c r="K2464" t="s">
        <v>72</v>
      </c>
      <c r="M2464" s="32">
        <f>IFERROR(IF($B2464="","",INDEX(所属情報!$E:$E,MATCH($A2464,所属情報!$A:$A,0))),"")</f>
        <v>492221</v>
      </c>
      <c r="N2464" s="175" t="str">
        <f t="shared" si="114"/>
        <v>中島　凛星 (1)</v>
      </c>
      <c r="O2464" s="32" t="str">
        <f t="shared" si="115"/>
        <v>ﾅｶｼﾞﾏ ﾘﾝｾｲ</v>
      </c>
      <c r="P2464" s="175" t="str">
        <f t="shared" si="116"/>
        <v>NAKAJIMA Rinsei (04)</v>
      </c>
      <c r="Q2464" s="175" t="str">
        <f>IFERROR(IF($F2464="","",INDEX(リスト!$AL:$AL,MATCH($F2464,リスト!$AK:$AK,0))),"")</f>
        <v>27</v>
      </c>
      <c r="R2464" s="32" t="str">
        <f>IFERROR(IF($K2464="","",INDEX(リスト!$AO:$AO,MATCH($K2464,リスト!$AN:$AN,0))),"")</f>
        <v>JPN</v>
      </c>
      <c r="S2464" s="32" t="str">
        <f>IF($B2464="","",RIGHT($G2464*1000+100+COUNTIF($G$2:$G2464,$G2464),9))</f>
        <v>040721104</v>
      </c>
    </row>
    <row r="2465" spans="1:19" ht="18" customHeight="1" x14ac:dyDescent="0.55000000000000004">
      <c r="A2465" t="s">
        <v>1031</v>
      </c>
      <c r="B2465">
        <v>2476</v>
      </c>
      <c r="C2465" t="s">
        <v>10439</v>
      </c>
      <c r="D2465" t="s">
        <v>10440</v>
      </c>
      <c r="E2465">
        <v>1</v>
      </c>
      <c r="F2465" t="s">
        <v>201</v>
      </c>
      <c r="G2465">
        <v>20050111</v>
      </c>
      <c r="H2465" t="s">
        <v>10441</v>
      </c>
      <c r="I2465" t="s">
        <v>6500</v>
      </c>
      <c r="J2465" t="s">
        <v>1829</v>
      </c>
      <c r="K2465" t="s">
        <v>72</v>
      </c>
      <c r="M2465" s="32">
        <f>IFERROR(IF($B2465="","",INDEX(所属情報!$E:$E,MATCH($A2465,所属情報!$A:$A,0))),"")</f>
        <v>492221</v>
      </c>
      <c r="N2465" s="175" t="str">
        <f t="shared" si="114"/>
        <v>光橋　純 (1)</v>
      </c>
      <c r="O2465" s="32" t="str">
        <f t="shared" si="115"/>
        <v>ﾐﾂﾊｼ ｼﾞｭﾝ</v>
      </c>
      <c r="P2465" s="175" t="str">
        <f t="shared" si="116"/>
        <v>MITSUHASHI Jun (05)</v>
      </c>
      <c r="Q2465" s="175" t="str">
        <f>IFERROR(IF($F2465="","",INDEX(リスト!$AL:$AL,MATCH($F2465,リスト!$AK:$AK,0))),"")</f>
        <v>34</v>
      </c>
      <c r="R2465" s="32" t="str">
        <f>IFERROR(IF($K2465="","",INDEX(リスト!$AO:$AO,MATCH($K2465,リスト!$AN:$AN,0))),"")</f>
        <v>JPN</v>
      </c>
      <c r="S2465" s="32" t="str">
        <f>IF($B2465="","",RIGHT($G2465*1000+100+COUNTIF($G$2:$G2465,$G2465),9))</f>
        <v>050111103</v>
      </c>
    </row>
    <row r="2466" spans="1:19" ht="18" customHeight="1" x14ac:dyDescent="0.55000000000000004">
      <c r="A2466" t="s">
        <v>1031</v>
      </c>
      <c r="B2466">
        <v>2477</v>
      </c>
      <c r="C2466" t="s">
        <v>10442</v>
      </c>
      <c r="D2466" t="s">
        <v>10443</v>
      </c>
      <c r="E2466">
        <v>1</v>
      </c>
      <c r="F2466" t="s">
        <v>169</v>
      </c>
      <c r="G2466">
        <v>20040905</v>
      </c>
      <c r="H2466" t="s">
        <v>10444</v>
      </c>
      <c r="I2466" t="s">
        <v>10445</v>
      </c>
      <c r="J2466" t="s">
        <v>4682</v>
      </c>
      <c r="K2466" t="s">
        <v>72</v>
      </c>
      <c r="M2466" s="32">
        <f>IFERROR(IF($B2466="","",INDEX(所属情報!$E:$E,MATCH($A2466,所属情報!$A:$A,0))),"")</f>
        <v>492221</v>
      </c>
      <c r="N2466" s="175" t="str">
        <f t="shared" si="114"/>
        <v>赤尾　優平 (1)</v>
      </c>
      <c r="O2466" s="32" t="str">
        <f t="shared" si="115"/>
        <v>ｱｶｵ ﾕｳﾍｲ</v>
      </c>
      <c r="P2466" s="175" t="str">
        <f t="shared" si="116"/>
        <v>AKAO Yuhei (04)</v>
      </c>
      <c r="Q2466" s="175" t="str">
        <f>IFERROR(IF($F2466="","",INDEX(リスト!$AL:$AL,MATCH($F2466,リスト!$AK:$AK,0))),"")</f>
        <v>26</v>
      </c>
      <c r="R2466" s="32" t="str">
        <f>IFERROR(IF($K2466="","",INDEX(リスト!$AO:$AO,MATCH($K2466,リスト!$AN:$AN,0))),"")</f>
        <v>JPN</v>
      </c>
      <c r="S2466" s="32" t="str">
        <f>IF($B2466="","",RIGHT($G2466*1000+100+COUNTIF($G$2:$G2466,$G2466),9))</f>
        <v>040905101</v>
      </c>
    </row>
    <row r="2467" spans="1:19" ht="18" customHeight="1" x14ac:dyDescent="0.55000000000000004">
      <c r="A2467" t="s">
        <v>1031</v>
      </c>
      <c r="B2467">
        <v>2478</v>
      </c>
      <c r="C2467" t="s">
        <v>10446</v>
      </c>
      <c r="D2467" t="s">
        <v>10447</v>
      </c>
      <c r="E2467">
        <v>1</v>
      </c>
      <c r="F2467" t="s">
        <v>225</v>
      </c>
      <c r="G2467">
        <v>20031113</v>
      </c>
      <c r="H2467" t="s">
        <v>10448</v>
      </c>
      <c r="I2467" t="s">
        <v>2027</v>
      </c>
      <c r="J2467" t="s">
        <v>2328</v>
      </c>
      <c r="K2467" t="s">
        <v>72</v>
      </c>
      <c r="M2467" s="32">
        <f>IFERROR(IF($B2467="","",INDEX(所属情報!$E:$E,MATCH($A2467,所属情報!$A:$A,0))),"")</f>
        <v>492221</v>
      </c>
      <c r="N2467" s="175" t="str">
        <f t="shared" si="114"/>
        <v>村上　諒弥 (1)</v>
      </c>
      <c r="O2467" s="32" t="str">
        <f t="shared" si="115"/>
        <v>ﾑﾗｶﾐ ﾘｮｳﾔ</v>
      </c>
      <c r="P2467" s="175" t="str">
        <f t="shared" si="116"/>
        <v>MURAKAMI Ryoya (03)</v>
      </c>
      <c r="Q2467" s="175" t="str">
        <f>IFERROR(IF($F2467="","",INDEX(リスト!$AL:$AL,MATCH($F2467,リスト!$AK:$AK,0))),"")</f>
        <v>40</v>
      </c>
      <c r="R2467" s="32" t="str">
        <f>IFERROR(IF($K2467="","",INDEX(リスト!$AO:$AO,MATCH($K2467,リスト!$AN:$AN,0))),"")</f>
        <v>JPN</v>
      </c>
      <c r="S2467" s="32" t="str">
        <f>IF($B2467="","",RIGHT($G2467*1000+100+COUNTIF($G$2:$G2467,$G2467),9))</f>
        <v>031113101</v>
      </c>
    </row>
    <row r="2468" spans="1:19" ht="18" customHeight="1" x14ac:dyDescent="0.55000000000000004">
      <c r="A2468" t="s">
        <v>1031</v>
      </c>
      <c r="B2468">
        <v>2479</v>
      </c>
      <c r="C2468" t="s">
        <v>10449</v>
      </c>
      <c r="D2468" t="s">
        <v>10450</v>
      </c>
      <c r="E2468">
        <v>1</v>
      </c>
      <c r="F2468" t="s">
        <v>161</v>
      </c>
      <c r="G2468">
        <v>20040424</v>
      </c>
      <c r="H2468" t="s">
        <v>10451</v>
      </c>
      <c r="I2468" t="s">
        <v>10452</v>
      </c>
      <c r="J2468" t="s">
        <v>1198</v>
      </c>
      <c r="K2468" t="s">
        <v>72</v>
      </c>
      <c r="M2468" s="32">
        <f>IFERROR(IF($B2468="","",INDEX(所属情報!$E:$E,MATCH($A2468,所属情報!$A:$A,0))),"")</f>
        <v>492221</v>
      </c>
      <c r="N2468" s="175" t="str">
        <f t="shared" si="114"/>
        <v>中垣内　稜央 (1)</v>
      </c>
      <c r="O2468" s="32" t="str">
        <f t="shared" si="115"/>
        <v>ﾅｶｶﾞｲﾄ ﾘｮｳ</v>
      </c>
      <c r="P2468" s="175" t="str">
        <f t="shared" si="116"/>
        <v>NAKAGAITO Ryo (04)</v>
      </c>
      <c r="Q2468" s="175" t="str">
        <f>IFERROR(IF($F2468="","",INDEX(リスト!$AL:$AL,MATCH($F2468,リスト!$AK:$AK,0))),"")</f>
        <v>24</v>
      </c>
      <c r="R2468" s="32" t="str">
        <f>IFERROR(IF($K2468="","",INDEX(リスト!$AO:$AO,MATCH($K2468,リスト!$AN:$AN,0))),"")</f>
        <v>JPN</v>
      </c>
      <c r="S2468" s="32" t="str">
        <f>IF($B2468="","",RIGHT($G2468*1000+100+COUNTIF($G$2:$G2468,$G2468),9))</f>
        <v>040424101</v>
      </c>
    </row>
    <row r="2469" spans="1:19" ht="18" customHeight="1" x14ac:dyDescent="0.55000000000000004">
      <c r="A2469" t="s">
        <v>875</v>
      </c>
      <c r="B2469">
        <v>2480</v>
      </c>
      <c r="C2469" t="s">
        <v>10453</v>
      </c>
      <c r="D2469" t="s">
        <v>10454</v>
      </c>
      <c r="E2469">
        <v>1</v>
      </c>
      <c r="F2469" t="s">
        <v>173</v>
      </c>
      <c r="G2469">
        <v>20031024</v>
      </c>
      <c r="H2469" t="s">
        <v>10455</v>
      </c>
      <c r="I2469" t="s">
        <v>3244</v>
      </c>
      <c r="J2469" t="s">
        <v>1641</v>
      </c>
      <c r="K2469" t="s">
        <v>72</v>
      </c>
      <c r="M2469" s="32">
        <f>IFERROR(IF($B2469="","",INDEX(所属情報!$E:$E,MATCH($A2469,所属情報!$A:$A,0))),"")</f>
        <v>490051</v>
      </c>
      <c r="N2469" s="175" t="str">
        <f t="shared" si="114"/>
        <v>田畑　彗太 (1)</v>
      </c>
      <c r="O2469" s="32" t="str">
        <f t="shared" si="115"/>
        <v>ﾀﾊﾞﾀ ｹｲﾀ</v>
      </c>
      <c r="P2469" s="175" t="str">
        <f t="shared" si="116"/>
        <v>TABATA Keita (03)</v>
      </c>
      <c r="Q2469" s="175" t="str">
        <f>IFERROR(IF($F2469="","",INDEX(リスト!$AL:$AL,MATCH($F2469,リスト!$AK:$AK,0))),"")</f>
        <v>27</v>
      </c>
      <c r="R2469" s="32" t="str">
        <f>IFERROR(IF($K2469="","",INDEX(リスト!$AO:$AO,MATCH($K2469,リスト!$AN:$AN,0))),"")</f>
        <v>JPN</v>
      </c>
      <c r="S2469" s="32" t="str">
        <f>IF($B2469="","",RIGHT($G2469*1000+100+COUNTIF($G$2:$G2469,$G2469),9))</f>
        <v>031024104</v>
      </c>
    </row>
    <row r="2470" spans="1:19" ht="18" customHeight="1" x14ac:dyDescent="0.55000000000000004">
      <c r="A2470" t="s">
        <v>875</v>
      </c>
      <c r="B2470">
        <v>2481</v>
      </c>
      <c r="C2470" t="s">
        <v>10456</v>
      </c>
      <c r="D2470" t="s">
        <v>10457</v>
      </c>
      <c r="E2470">
        <v>1</v>
      </c>
      <c r="F2470" t="s">
        <v>98</v>
      </c>
      <c r="G2470">
        <v>20031012</v>
      </c>
      <c r="H2470" t="s">
        <v>10458</v>
      </c>
      <c r="I2470" t="s">
        <v>10459</v>
      </c>
      <c r="J2470" t="s">
        <v>1168</v>
      </c>
      <c r="K2470" t="s">
        <v>72</v>
      </c>
      <c r="M2470" s="32">
        <f>IFERROR(IF($B2470="","",INDEX(所属情報!$E:$E,MATCH($A2470,所属情報!$A:$A,0))),"")</f>
        <v>490051</v>
      </c>
      <c r="N2470" s="175" t="str">
        <f t="shared" si="114"/>
        <v>稲川　拓海 (1)</v>
      </c>
      <c r="O2470" s="32" t="str">
        <f t="shared" si="115"/>
        <v>ｲﾅｶﾞﾜ ﾀｸﾐ</v>
      </c>
      <c r="P2470" s="175" t="str">
        <f t="shared" si="116"/>
        <v>INAGAWA Takumi (03)</v>
      </c>
      <c r="Q2470" s="175" t="str">
        <f>IFERROR(IF($F2470="","",INDEX(リスト!$AL:$AL,MATCH($F2470,リスト!$AK:$AK,0))),"")</f>
        <v>08</v>
      </c>
      <c r="R2470" s="32" t="str">
        <f>IFERROR(IF($K2470="","",INDEX(リスト!$AO:$AO,MATCH($K2470,リスト!$AN:$AN,0))),"")</f>
        <v>JPN</v>
      </c>
      <c r="S2470" s="32" t="str">
        <f>IF($B2470="","",RIGHT($G2470*1000+100+COUNTIF($G$2:$G2470,$G2470),9))</f>
        <v>031012101</v>
      </c>
    </row>
    <row r="2471" spans="1:19" ht="18" customHeight="1" x14ac:dyDescent="0.55000000000000004">
      <c r="A2471" t="s">
        <v>1055</v>
      </c>
      <c r="B2471">
        <v>2482</v>
      </c>
      <c r="C2471" t="s">
        <v>10460</v>
      </c>
      <c r="D2471" t="s">
        <v>10461</v>
      </c>
      <c r="E2471">
        <v>1</v>
      </c>
      <c r="F2471" t="s">
        <v>10462</v>
      </c>
      <c r="G2471">
        <v>20040730</v>
      </c>
      <c r="H2471" t="s">
        <v>10463</v>
      </c>
      <c r="I2471" t="s">
        <v>1946</v>
      </c>
      <c r="J2471" t="s">
        <v>10464</v>
      </c>
      <c r="K2471" t="s">
        <v>72</v>
      </c>
      <c r="M2471" s="32">
        <f>IFERROR(IF($B2471="","",INDEX(所属情報!$E:$E,MATCH($A2471,所属情報!$A:$A,0))),"")</f>
        <v>492237</v>
      </c>
      <c r="N2471" s="175" t="str">
        <f t="shared" si="114"/>
        <v>青木　陽良 (1)</v>
      </c>
      <c r="O2471" s="32" t="str">
        <f t="shared" si="115"/>
        <v>ｱｵｷ ﾀｶﾗ</v>
      </c>
      <c r="P2471" s="175" t="str">
        <f t="shared" si="116"/>
        <v>AOKI Takara (04)</v>
      </c>
      <c r="Q2471" s="175" t="str">
        <f>IFERROR(IF($F2471="","",INDEX(リスト!$AL:$AL,MATCH($F2471,リスト!$AK:$AK,0))),"")</f>
        <v>49</v>
      </c>
      <c r="R2471" s="32" t="str">
        <f>IFERROR(IF($K2471="","",INDEX(リスト!$AO:$AO,MATCH($K2471,リスト!$AN:$AN,0))),"")</f>
        <v>JPN</v>
      </c>
      <c r="S2471" s="32" t="str">
        <f>IF($B2471="","",RIGHT($G2471*1000+100+COUNTIF($G$2:$G2471,$G2471),9))</f>
        <v>040730104</v>
      </c>
    </row>
    <row r="2472" spans="1:19" ht="18" customHeight="1" x14ac:dyDescent="0.55000000000000004">
      <c r="A2472" t="s">
        <v>1055</v>
      </c>
      <c r="B2472">
        <v>2483</v>
      </c>
      <c r="C2472" t="s">
        <v>10465</v>
      </c>
      <c r="D2472" t="s">
        <v>10466</v>
      </c>
      <c r="E2472">
        <v>1</v>
      </c>
      <c r="F2472" t="s">
        <v>217</v>
      </c>
      <c r="G2472">
        <v>20050117</v>
      </c>
      <c r="H2472" t="s">
        <v>10467</v>
      </c>
      <c r="I2472" t="s">
        <v>10468</v>
      </c>
      <c r="J2472" t="s">
        <v>1661</v>
      </c>
      <c r="K2472" t="s">
        <v>72</v>
      </c>
      <c r="M2472" s="32">
        <f>IFERROR(IF($B2472="","",INDEX(所属情報!$E:$E,MATCH($A2472,所属情報!$A:$A,0))),"")</f>
        <v>492237</v>
      </c>
      <c r="N2472" s="175" t="str">
        <f t="shared" si="114"/>
        <v>相原　海斗 (1)</v>
      </c>
      <c r="O2472" s="32" t="str">
        <f t="shared" si="115"/>
        <v>ｱｲﾊﾞﾗ ｶｲﾄ</v>
      </c>
      <c r="P2472" s="175" t="str">
        <f t="shared" si="116"/>
        <v>AIBARA Kaito (05)</v>
      </c>
      <c r="Q2472" s="175" t="str">
        <f>IFERROR(IF($F2472="","",INDEX(リスト!$AL:$AL,MATCH($F2472,リスト!$AK:$AK,0))),"")</f>
        <v>38</v>
      </c>
      <c r="R2472" s="32" t="str">
        <f>IFERROR(IF($K2472="","",INDEX(リスト!$AO:$AO,MATCH($K2472,リスト!$AN:$AN,0))),"")</f>
        <v>JPN</v>
      </c>
      <c r="S2472" s="32" t="str">
        <f>IF($B2472="","",RIGHT($G2472*1000+100+COUNTIF($G$2:$G2472,$G2472),9))</f>
        <v>050117103</v>
      </c>
    </row>
    <row r="2473" spans="1:19" ht="18" customHeight="1" x14ac:dyDescent="0.55000000000000004">
      <c r="A2473" t="s">
        <v>1055</v>
      </c>
      <c r="B2473">
        <v>2484</v>
      </c>
      <c r="C2473" t="s">
        <v>10469</v>
      </c>
      <c r="D2473" t="s">
        <v>4354</v>
      </c>
      <c r="E2473">
        <v>1</v>
      </c>
      <c r="F2473" t="s">
        <v>10462</v>
      </c>
      <c r="G2473">
        <v>20040923</v>
      </c>
      <c r="H2473" t="s">
        <v>10470</v>
      </c>
      <c r="I2473" t="s">
        <v>1232</v>
      </c>
      <c r="J2473" t="s">
        <v>1853</v>
      </c>
      <c r="K2473" t="s">
        <v>72</v>
      </c>
      <c r="M2473" s="32">
        <f>IFERROR(IF($B2473="","",INDEX(所属情報!$E:$E,MATCH($A2473,所属情報!$A:$A,0))),"")</f>
        <v>492237</v>
      </c>
      <c r="N2473" s="175" t="str">
        <f t="shared" si="114"/>
        <v>中村　公紀 (1)</v>
      </c>
      <c r="O2473" s="32" t="str">
        <f t="shared" si="115"/>
        <v>ﾅｶﾑﾗ ｺｳｷ</v>
      </c>
      <c r="P2473" s="175" t="str">
        <f t="shared" si="116"/>
        <v>NAKAMURA Koki (04)</v>
      </c>
      <c r="Q2473" s="175" t="str">
        <f>IFERROR(IF($F2473="","",INDEX(リスト!$AL:$AL,MATCH($F2473,リスト!$AK:$AK,0))),"")</f>
        <v>49</v>
      </c>
      <c r="R2473" s="32" t="str">
        <f>IFERROR(IF($K2473="","",INDEX(リスト!$AO:$AO,MATCH($K2473,リスト!$AN:$AN,0))),"")</f>
        <v>JPN</v>
      </c>
      <c r="S2473" s="32" t="str">
        <f>IF($B2473="","",RIGHT($G2473*1000+100+COUNTIF($G$2:$G2473,$G2473),9))</f>
        <v>040923101</v>
      </c>
    </row>
    <row r="2474" spans="1:19" ht="18" customHeight="1" x14ac:dyDescent="0.55000000000000004">
      <c r="A2474" t="s">
        <v>1055</v>
      </c>
      <c r="B2474">
        <v>2485</v>
      </c>
      <c r="C2474" t="s">
        <v>10471</v>
      </c>
      <c r="D2474" t="s">
        <v>10472</v>
      </c>
      <c r="E2474">
        <v>1</v>
      </c>
      <c r="F2474" t="s">
        <v>10462</v>
      </c>
      <c r="G2474">
        <v>20040702</v>
      </c>
      <c r="H2474" t="s">
        <v>10473</v>
      </c>
      <c r="I2474" t="s">
        <v>2058</v>
      </c>
      <c r="J2474" t="s">
        <v>2483</v>
      </c>
      <c r="K2474" t="s">
        <v>72</v>
      </c>
      <c r="M2474" s="32">
        <f>IFERROR(IF($B2474="","",INDEX(所属情報!$E:$E,MATCH($A2474,所属情報!$A:$A,0))),"")</f>
        <v>492237</v>
      </c>
      <c r="N2474" s="175" t="str">
        <f t="shared" si="114"/>
        <v>山口　悟 (1)</v>
      </c>
      <c r="O2474" s="32" t="str">
        <f t="shared" si="115"/>
        <v>ﾔﾏｸﾞﾁ ｻﾄﾙ</v>
      </c>
      <c r="P2474" s="175" t="str">
        <f t="shared" si="116"/>
        <v>YAMAGUCHI Satoru (04)</v>
      </c>
      <c r="Q2474" s="175" t="str">
        <f>IFERROR(IF($F2474="","",INDEX(リスト!$AL:$AL,MATCH($F2474,リスト!$AK:$AK,0))),"")</f>
        <v>49</v>
      </c>
      <c r="R2474" s="32" t="str">
        <f>IFERROR(IF($K2474="","",INDEX(リスト!$AO:$AO,MATCH($K2474,リスト!$AN:$AN,0))),"")</f>
        <v>JPN</v>
      </c>
      <c r="S2474" s="32" t="str">
        <f>IF($B2474="","",RIGHT($G2474*1000+100+COUNTIF($G$2:$G2474,$G2474),9))</f>
        <v>040702107</v>
      </c>
    </row>
    <row r="2475" spans="1:19" ht="18" customHeight="1" x14ac:dyDescent="0.55000000000000004">
      <c r="A2475" t="s">
        <v>1055</v>
      </c>
      <c r="B2475">
        <v>2486</v>
      </c>
      <c r="C2475" t="s">
        <v>10474</v>
      </c>
      <c r="D2475" t="s">
        <v>10475</v>
      </c>
      <c r="E2475">
        <v>1</v>
      </c>
      <c r="F2475" t="s">
        <v>10462</v>
      </c>
      <c r="G2475">
        <v>20030520</v>
      </c>
      <c r="H2475" t="s">
        <v>10476</v>
      </c>
      <c r="I2475" t="s">
        <v>5794</v>
      </c>
      <c r="J2475" t="s">
        <v>4106</v>
      </c>
      <c r="K2475" t="s">
        <v>72</v>
      </c>
      <c r="M2475" s="32">
        <f>IFERROR(IF($B2475="","",INDEX(所属情報!$E:$E,MATCH($A2475,所属情報!$A:$A,0))),"")</f>
        <v>492237</v>
      </c>
      <c r="N2475" s="175" t="str">
        <f t="shared" si="114"/>
        <v>藤川　大地 (1)</v>
      </c>
      <c r="O2475" s="32" t="str">
        <f t="shared" si="115"/>
        <v>ﾌｼﾞｶﾜ ﾀﾞｲﾁ</v>
      </c>
      <c r="P2475" s="175" t="str">
        <f t="shared" si="116"/>
        <v>FUJIKAWA Daichi (03)</v>
      </c>
      <c r="Q2475" s="175" t="str">
        <f>IFERROR(IF($F2475="","",INDEX(リスト!$AL:$AL,MATCH($F2475,リスト!$AK:$AK,0))),"")</f>
        <v>49</v>
      </c>
      <c r="R2475" s="32" t="str">
        <f>IFERROR(IF($K2475="","",INDEX(リスト!$AO:$AO,MATCH($K2475,リスト!$AN:$AN,0))),"")</f>
        <v>JPN</v>
      </c>
      <c r="S2475" s="32" t="str">
        <f>IF($B2475="","",RIGHT($G2475*1000+100+COUNTIF($G$2:$G2475,$G2475),9))</f>
        <v>030520106</v>
      </c>
    </row>
    <row r="2476" spans="1:19" ht="18" customHeight="1" x14ac:dyDescent="0.55000000000000004">
      <c r="A2476" t="s">
        <v>1055</v>
      </c>
      <c r="B2476">
        <v>2487</v>
      </c>
      <c r="C2476" t="s">
        <v>10477</v>
      </c>
      <c r="D2476" t="s">
        <v>10478</v>
      </c>
      <c r="E2476">
        <v>1</v>
      </c>
      <c r="F2476" t="s">
        <v>10462</v>
      </c>
      <c r="G2476">
        <v>20041112</v>
      </c>
      <c r="H2476" t="s">
        <v>10479</v>
      </c>
      <c r="I2476" t="s">
        <v>4318</v>
      </c>
      <c r="J2476" t="s">
        <v>1853</v>
      </c>
      <c r="K2476" t="s">
        <v>72</v>
      </c>
      <c r="M2476" s="32">
        <f>IFERROR(IF($B2476="","",INDEX(所属情報!$E:$E,MATCH($A2476,所属情報!$A:$A,0))),"")</f>
        <v>492237</v>
      </c>
      <c r="N2476" s="175" t="str">
        <f t="shared" si="114"/>
        <v>野上　煌輝 (1)</v>
      </c>
      <c r="O2476" s="32" t="str">
        <f t="shared" si="115"/>
        <v>ﾉｶﾞﾐ ｺｳｷ</v>
      </c>
      <c r="P2476" s="175" t="str">
        <f t="shared" si="116"/>
        <v>NOGAMI Koki (04)</v>
      </c>
      <c r="Q2476" s="175" t="str">
        <f>IFERROR(IF($F2476="","",INDEX(リスト!$AL:$AL,MATCH($F2476,リスト!$AK:$AK,0))),"")</f>
        <v>49</v>
      </c>
      <c r="R2476" s="32" t="str">
        <f>IFERROR(IF($K2476="","",INDEX(リスト!$AO:$AO,MATCH($K2476,リスト!$AN:$AN,0))),"")</f>
        <v>JPN</v>
      </c>
      <c r="S2476" s="32" t="str">
        <f>IF($B2476="","",RIGHT($G2476*1000+100+COUNTIF($G$2:$G2476,$G2476),9))</f>
        <v>041112102</v>
      </c>
    </row>
    <row r="2477" spans="1:19" ht="18" customHeight="1" x14ac:dyDescent="0.55000000000000004">
      <c r="A2477" t="s">
        <v>939</v>
      </c>
      <c r="B2477">
        <v>2488</v>
      </c>
      <c r="C2477" t="s">
        <v>10480</v>
      </c>
      <c r="D2477" t="s">
        <v>10481</v>
      </c>
      <c r="E2477">
        <v>1</v>
      </c>
      <c r="F2477" t="s">
        <v>10113</v>
      </c>
      <c r="G2477">
        <v>20041018</v>
      </c>
      <c r="H2477" t="s">
        <v>10482</v>
      </c>
      <c r="I2477" t="s">
        <v>5698</v>
      </c>
      <c r="J2477" t="s">
        <v>1549</v>
      </c>
      <c r="K2477" t="s">
        <v>72</v>
      </c>
      <c r="M2477" s="32">
        <f>IFERROR(IF($B2477="","",INDEX(所属情報!$E:$E,MATCH($A2477,所属情報!$A:$A,0))),"")</f>
        <v>492189</v>
      </c>
      <c r="N2477" s="175" t="str">
        <f t="shared" si="114"/>
        <v>内藤　想 (1)</v>
      </c>
      <c r="O2477" s="32" t="str">
        <f t="shared" si="115"/>
        <v>ﾅｲﾄｳ ｿﾗ</v>
      </c>
      <c r="P2477" s="175" t="str">
        <f t="shared" si="116"/>
        <v>NAITO Sora (04)</v>
      </c>
      <c r="Q2477" s="175" t="str">
        <f>IFERROR(IF($F2477="","",INDEX(リスト!$AL:$AL,MATCH($F2477,リスト!$AK:$AK,0))),"")</f>
        <v>49</v>
      </c>
      <c r="R2477" s="32" t="str">
        <f>IFERROR(IF($K2477="","",INDEX(リスト!$AO:$AO,MATCH($K2477,リスト!$AN:$AN,0))),"")</f>
        <v>JPN</v>
      </c>
      <c r="S2477" s="32" t="str">
        <f>IF($B2477="","",RIGHT($G2477*1000+100+COUNTIF($G$2:$G2477,$G2477),9))</f>
        <v>041018102</v>
      </c>
    </row>
    <row r="2478" spans="1:19" ht="18" customHeight="1" x14ac:dyDescent="0.55000000000000004">
      <c r="A2478" t="s">
        <v>939</v>
      </c>
      <c r="B2478">
        <v>2489</v>
      </c>
      <c r="C2478" t="s">
        <v>10483</v>
      </c>
      <c r="D2478" t="s">
        <v>10484</v>
      </c>
      <c r="E2478">
        <v>1</v>
      </c>
      <c r="F2478" t="s">
        <v>10113</v>
      </c>
      <c r="G2478">
        <v>20040426</v>
      </c>
      <c r="H2478" t="s">
        <v>10485</v>
      </c>
      <c r="I2478" t="s">
        <v>2789</v>
      </c>
      <c r="J2478" t="s">
        <v>1471</v>
      </c>
      <c r="K2478" t="s">
        <v>72</v>
      </c>
      <c r="M2478" s="32">
        <f>IFERROR(IF($B2478="","",INDEX(所属情報!$E:$E,MATCH($A2478,所属情報!$A:$A,0))),"")</f>
        <v>492189</v>
      </c>
      <c r="N2478" s="175" t="str">
        <f t="shared" si="114"/>
        <v>松田　侑士 (1)</v>
      </c>
      <c r="O2478" s="32" t="str">
        <f t="shared" si="115"/>
        <v>ﾏﾂﾀﾞ ﾕｳﾄ</v>
      </c>
      <c r="P2478" s="175" t="str">
        <f t="shared" si="116"/>
        <v>MATSUDA Yuto (04)</v>
      </c>
      <c r="Q2478" s="175" t="str">
        <f>IFERROR(IF($F2478="","",INDEX(リスト!$AL:$AL,MATCH($F2478,リスト!$AK:$AK,0))),"")</f>
        <v>49</v>
      </c>
      <c r="R2478" s="32" t="str">
        <f>IFERROR(IF($K2478="","",INDEX(リスト!$AO:$AO,MATCH($K2478,リスト!$AN:$AN,0))),"")</f>
        <v>JPN</v>
      </c>
      <c r="S2478" s="32" t="str">
        <f>IF($B2478="","",RIGHT($G2478*1000+100+COUNTIF($G$2:$G2478,$G2478),9))</f>
        <v>040426103</v>
      </c>
    </row>
    <row r="2479" spans="1:19" ht="18" customHeight="1" x14ac:dyDescent="0.55000000000000004">
      <c r="A2479" t="s">
        <v>939</v>
      </c>
      <c r="B2479">
        <v>2490</v>
      </c>
      <c r="C2479" t="s">
        <v>10486</v>
      </c>
      <c r="D2479" t="s">
        <v>10487</v>
      </c>
      <c r="E2479">
        <v>1</v>
      </c>
      <c r="F2479" t="s">
        <v>10113</v>
      </c>
      <c r="G2479">
        <v>20040907</v>
      </c>
      <c r="H2479" t="s">
        <v>10488</v>
      </c>
      <c r="I2479" t="s">
        <v>8773</v>
      </c>
      <c r="J2479" t="s">
        <v>10489</v>
      </c>
      <c r="K2479" t="s">
        <v>72</v>
      </c>
      <c r="M2479" s="32">
        <f>IFERROR(IF($B2479="","",INDEX(所属情報!$E:$E,MATCH($A2479,所属情報!$A:$A,0))),"")</f>
        <v>492189</v>
      </c>
      <c r="N2479" s="175" t="str">
        <f t="shared" si="114"/>
        <v>八尾　藍麻 (1)</v>
      </c>
      <c r="O2479" s="32" t="str">
        <f t="shared" si="115"/>
        <v>ﾔｵ ﾗﾝﾏ</v>
      </c>
      <c r="P2479" s="175" t="str">
        <f t="shared" si="116"/>
        <v>YAO Ramma (04)</v>
      </c>
      <c r="Q2479" s="175" t="str">
        <f>IFERROR(IF($F2479="","",INDEX(リスト!$AL:$AL,MATCH($F2479,リスト!$AK:$AK,0))),"")</f>
        <v>49</v>
      </c>
      <c r="R2479" s="32" t="str">
        <f>IFERROR(IF($K2479="","",INDEX(リスト!$AO:$AO,MATCH($K2479,リスト!$AN:$AN,0))),"")</f>
        <v>JPN</v>
      </c>
      <c r="S2479" s="32" t="str">
        <f>IF($B2479="","",RIGHT($G2479*1000+100+COUNTIF($G$2:$G2479,$G2479),9))</f>
        <v>040907105</v>
      </c>
    </row>
    <row r="2480" spans="1:19" ht="18" customHeight="1" x14ac:dyDescent="0.55000000000000004">
      <c r="A2480" t="s">
        <v>939</v>
      </c>
      <c r="B2480">
        <v>2491</v>
      </c>
      <c r="C2480" t="s">
        <v>10490</v>
      </c>
      <c r="D2480" t="s">
        <v>10491</v>
      </c>
      <c r="E2480">
        <v>1</v>
      </c>
      <c r="F2480" t="s">
        <v>10113</v>
      </c>
      <c r="G2480">
        <v>20040501</v>
      </c>
      <c r="H2480" t="s">
        <v>10492</v>
      </c>
      <c r="I2480" t="s">
        <v>3727</v>
      </c>
      <c r="J2480" t="s">
        <v>2278</v>
      </c>
      <c r="K2480" t="s">
        <v>72</v>
      </c>
      <c r="M2480" s="32">
        <f>IFERROR(IF($B2480="","",INDEX(所属情報!$E:$E,MATCH($A2480,所属情報!$A:$A,0))),"")</f>
        <v>492189</v>
      </c>
      <c r="N2480" s="175" t="str">
        <f t="shared" si="114"/>
        <v>永野　嶺 (1)</v>
      </c>
      <c r="O2480" s="32" t="str">
        <f t="shared" si="115"/>
        <v>ﾅｶﾞﾉ ﾚｲ</v>
      </c>
      <c r="P2480" s="175" t="str">
        <f t="shared" si="116"/>
        <v>NAGANO Rei (04)</v>
      </c>
      <c r="Q2480" s="175" t="str">
        <f>IFERROR(IF($F2480="","",INDEX(リスト!$AL:$AL,MATCH($F2480,リスト!$AK:$AK,0))),"")</f>
        <v>49</v>
      </c>
      <c r="R2480" s="32" t="str">
        <f>IFERROR(IF($K2480="","",INDEX(リスト!$AO:$AO,MATCH($K2480,リスト!$AN:$AN,0))),"")</f>
        <v>JPN</v>
      </c>
      <c r="S2480" s="32" t="str">
        <f>IF($B2480="","",RIGHT($G2480*1000+100+COUNTIF($G$2:$G2480,$G2480),9))</f>
        <v>040501102</v>
      </c>
    </row>
    <row r="2481" spans="1:19" ht="18" customHeight="1" x14ac:dyDescent="0.55000000000000004">
      <c r="A2481" t="s">
        <v>939</v>
      </c>
      <c r="B2481">
        <v>2492</v>
      </c>
      <c r="C2481" t="s">
        <v>10493</v>
      </c>
      <c r="D2481" t="s">
        <v>10494</v>
      </c>
      <c r="E2481">
        <v>1</v>
      </c>
      <c r="F2481" t="s">
        <v>10113</v>
      </c>
      <c r="G2481">
        <v>20041123</v>
      </c>
      <c r="H2481" t="s">
        <v>10495</v>
      </c>
      <c r="I2481" t="s">
        <v>5179</v>
      </c>
      <c r="J2481" t="s">
        <v>3232</v>
      </c>
      <c r="K2481" t="s">
        <v>72</v>
      </c>
      <c r="M2481" s="32">
        <f>IFERROR(IF($B2481="","",INDEX(所属情報!$E:$E,MATCH($A2481,所属情報!$A:$A,0))),"")</f>
        <v>492189</v>
      </c>
      <c r="N2481" s="175" t="str">
        <f t="shared" si="114"/>
        <v>辻本　倫太郎 (1)</v>
      </c>
      <c r="O2481" s="32" t="str">
        <f t="shared" si="115"/>
        <v>ﾂｼﾞﾓﾄ ﾘﾝﾀﾛｳ</v>
      </c>
      <c r="P2481" s="175" t="str">
        <f t="shared" si="116"/>
        <v>TSUJIMOTO Rintaro (04)</v>
      </c>
      <c r="Q2481" s="175" t="str">
        <f>IFERROR(IF($F2481="","",INDEX(リスト!$AL:$AL,MATCH($F2481,リスト!$AK:$AK,0))),"")</f>
        <v>49</v>
      </c>
      <c r="R2481" s="32" t="str">
        <f>IFERROR(IF($K2481="","",INDEX(リスト!$AO:$AO,MATCH($K2481,リスト!$AN:$AN,0))),"")</f>
        <v>JPN</v>
      </c>
      <c r="S2481" s="32" t="str">
        <f>IF($B2481="","",RIGHT($G2481*1000+100+COUNTIF($G$2:$G2481,$G2481),9))</f>
        <v>041123102</v>
      </c>
    </row>
    <row r="2482" spans="1:19" ht="18" customHeight="1" x14ac:dyDescent="0.55000000000000004">
      <c r="A2482" t="s">
        <v>939</v>
      </c>
      <c r="B2482">
        <v>2493</v>
      </c>
      <c r="C2482" t="s">
        <v>10496</v>
      </c>
      <c r="D2482" t="s">
        <v>10497</v>
      </c>
      <c r="E2482">
        <v>1</v>
      </c>
      <c r="F2482" t="s">
        <v>10113</v>
      </c>
      <c r="G2482">
        <v>20041030</v>
      </c>
      <c r="H2482" t="s">
        <v>10498</v>
      </c>
      <c r="I2482" t="s">
        <v>3340</v>
      </c>
      <c r="J2482" t="s">
        <v>1661</v>
      </c>
      <c r="K2482" t="s">
        <v>72</v>
      </c>
      <c r="M2482" s="32">
        <f>IFERROR(IF($B2482="","",INDEX(所属情報!$E:$E,MATCH($A2482,所属情報!$A:$A,0))),"")</f>
        <v>492189</v>
      </c>
      <c r="N2482" s="175" t="str">
        <f t="shared" si="114"/>
        <v>前田　海杜 (1)</v>
      </c>
      <c r="O2482" s="32" t="str">
        <f t="shared" si="115"/>
        <v>ﾏｴﾀﾞ ｶｲﾄ</v>
      </c>
      <c r="P2482" s="175" t="str">
        <f t="shared" si="116"/>
        <v>MAEDA Kaito (04)</v>
      </c>
      <c r="Q2482" s="175" t="str">
        <f>IFERROR(IF($F2482="","",INDEX(リスト!$AL:$AL,MATCH($F2482,リスト!$AK:$AK,0))),"")</f>
        <v>49</v>
      </c>
      <c r="R2482" s="32" t="str">
        <f>IFERROR(IF($K2482="","",INDEX(リスト!$AO:$AO,MATCH($K2482,リスト!$AN:$AN,0))),"")</f>
        <v>JPN</v>
      </c>
      <c r="S2482" s="32" t="str">
        <f>IF($B2482="","",RIGHT($G2482*1000+100+COUNTIF($G$2:$G2482,$G2482),9))</f>
        <v>041030103</v>
      </c>
    </row>
    <row r="2483" spans="1:19" ht="18" customHeight="1" x14ac:dyDescent="0.55000000000000004">
      <c r="A2483" t="s">
        <v>939</v>
      </c>
      <c r="B2483">
        <v>2494</v>
      </c>
      <c r="C2483" t="s">
        <v>10499</v>
      </c>
      <c r="D2483" t="s">
        <v>10500</v>
      </c>
      <c r="E2483">
        <v>1</v>
      </c>
      <c r="F2483" t="s">
        <v>10113</v>
      </c>
      <c r="G2483">
        <v>20050310</v>
      </c>
      <c r="H2483" t="s">
        <v>10501</v>
      </c>
      <c r="I2483" t="s">
        <v>3395</v>
      </c>
      <c r="J2483" t="s">
        <v>2080</v>
      </c>
      <c r="K2483" t="s">
        <v>72</v>
      </c>
      <c r="M2483" s="32">
        <f>IFERROR(IF($B2483="","",INDEX(所属情報!$E:$E,MATCH($A2483,所属情報!$A:$A,0))),"")</f>
        <v>492189</v>
      </c>
      <c r="N2483" s="175" t="str">
        <f t="shared" si="114"/>
        <v>内田　大貴 (1)</v>
      </c>
      <c r="O2483" s="32" t="str">
        <f t="shared" si="115"/>
        <v>ｳﾁﾀﾞ ﾀﾞｲｷ</v>
      </c>
      <c r="P2483" s="175" t="str">
        <f t="shared" si="116"/>
        <v>UCHIDA Daiki (05)</v>
      </c>
      <c r="Q2483" s="175" t="str">
        <f>IFERROR(IF($F2483="","",INDEX(リスト!$AL:$AL,MATCH($F2483,リスト!$AK:$AK,0))),"")</f>
        <v>49</v>
      </c>
      <c r="R2483" s="32" t="str">
        <f>IFERROR(IF($K2483="","",INDEX(リスト!$AO:$AO,MATCH($K2483,リスト!$AN:$AN,0))),"")</f>
        <v>JPN</v>
      </c>
      <c r="S2483" s="32" t="str">
        <f>IF($B2483="","",RIGHT($G2483*1000+100+COUNTIF($G$2:$G2483,$G2483),9))</f>
        <v>050310103</v>
      </c>
    </row>
    <row r="2484" spans="1:19" ht="18" customHeight="1" x14ac:dyDescent="0.55000000000000004">
      <c r="A2484" t="s">
        <v>1151</v>
      </c>
      <c r="B2484">
        <v>2495</v>
      </c>
      <c r="C2484" t="s">
        <v>10502</v>
      </c>
      <c r="D2484" t="s">
        <v>10503</v>
      </c>
      <c r="E2484">
        <v>1</v>
      </c>
      <c r="F2484" t="s">
        <v>173</v>
      </c>
      <c r="G2484">
        <v>20040614</v>
      </c>
      <c r="H2484" t="s">
        <v>10504</v>
      </c>
      <c r="I2484" t="s">
        <v>10505</v>
      </c>
      <c r="J2484" t="s">
        <v>3489</v>
      </c>
      <c r="K2484" t="s">
        <v>72</v>
      </c>
      <c r="M2484" s="32">
        <f>IFERROR(IF($B2484="","",INDEX(所属情報!$E:$E,MATCH($A2484,所属情報!$A:$A,0))),"")</f>
        <v>500004</v>
      </c>
      <c r="N2484" s="175" t="str">
        <f t="shared" si="114"/>
        <v>松浦　楓 (1)</v>
      </c>
      <c r="O2484" s="32" t="str">
        <f t="shared" si="115"/>
        <v>ﾏﾂｳﾗ ｶｴﾃﾞ</v>
      </c>
      <c r="P2484" s="175" t="str">
        <f t="shared" si="116"/>
        <v>MATSUURA Kaede (04)</v>
      </c>
      <c r="Q2484" s="175" t="str">
        <f>IFERROR(IF($F2484="","",INDEX(リスト!$AL:$AL,MATCH($F2484,リスト!$AK:$AK,0))),"")</f>
        <v>27</v>
      </c>
      <c r="R2484" s="32" t="str">
        <f>IFERROR(IF($K2484="","",INDEX(リスト!$AO:$AO,MATCH($K2484,リスト!$AN:$AN,0))),"")</f>
        <v>JPN</v>
      </c>
      <c r="S2484" s="32" t="str">
        <f>IF($B2484="","",RIGHT($G2484*1000+100+COUNTIF($G$2:$G2484,$G2484),9))</f>
        <v>040614105</v>
      </c>
    </row>
    <row r="2485" spans="1:19" ht="18" customHeight="1" x14ac:dyDescent="0.55000000000000004">
      <c r="A2485" t="s">
        <v>975</v>
      </c>
      <c r="B2485">
        <v>2496</v>
      </c>
      <c r="C2485" t="s">
        <v>9311</v>
      </c>
      <c r="D2485" t="s">
        <v>9312</v>
      </c>
      <c r="E2485">
        <v>1</v>
      </c>
      <c r="F2485" t="s">
        <v>169</v>
      </c>
      <c r="G2485">
        <v>20050310</v>
      </c>
      <c r="H2485" t="s">
        <v>10506</v>
      </c>
      <c r="I2485" t="s">
        <v>9314</v>
      </c>
      <c r="J2485" t="s">
        <v>1508</v>
      </c>
      <c r="K2485" t="s">
        <v>72</v>
      </c>
      <c r="M2485" s="32">
        <f>IFERROR(IF($B2485="","",INDEX(所属情報!$E:$E,MATCH($A2485,所属情報!$A:$A,0))),"")</f>
        <v>492201</v>
      </c>
      <c r="N2485" s="175" t="str">
        <f t="shared" si="114"/>
        <v>福山　築 (1)</v>
      </c>
      <c r="O2485" s="32" t="str">
        <f t="shared" si="115"/>
        <v>ﾌｸﾔﾏ ｷｽﾞｸ</v>
      </c>
      <c r="P2485" s="175" t="str">
        <f t="shared" si="116"/>
        <v>FUKUYAMA Kizuku (05)</v>
      </c>
      <c r="Q2485" s="175" t="str">
        <f>IFERROR(IF($F2485="","",INDEX(リスト!$AL:$AL,MATCH($F2485,リスト!$AK:$AK,0))),"")</f>
        <v>26</v>
      </c>
      <c r="R2485" s="32" t="str">
        <f>IFERROR(IF($K2485="","",INDEX(リスト!$AO:$AO,MATCH($K2485,リスト!$AN:$AN,0))),"")</f>
        <v>JPN</v>
      </c>
      <c r="S2485" s="32" t="str">
        <f>IF($B2485="","",RIGHT($G2485*1000+100+COUNTIF($G$2:$G2485,$G2485),9))</f>
        <v>050310104</v>
      </c>
    </row>
    <row r="2486" spans="1:19" ht="18" customHeight="1" x14ac:dyDescent="0.55000000000000004">
      <c r="A2486" t="s">
        <v>863</v>
      </c>
      <c r="B2486">
        <v>2497</v>
      </c>
      <c r="C2486" t="s">
        <v>10507</v>
      </c>
      <c r="D2486" t="s">
        <v>10508</v>
      </c>
      <c r="E2486">
        <v>1</v>
      </c>
      <c r="F2486" t="s">
        <v>173</v>
      </c>
      <c r="G2486">
        <v>20040725</v>
      </c>
      <c r="H2486" t="s">
        <v>10509</v>
      </c>
      <c r="I2486" t="s">
        <v>1394</v>
      </c>
      <c r="J2486" t="s">
        <v>1359</v>
      </c>
      <c r="K2486" t="s">
        <v>72</v>
      </c>
      <c r="M2486" s="32">
        <f>IFERROR(IF($B2486="","",INDEX(所属情報!$E:$E,MATCH($A2486,所属情報!$A:$A,0))),"")</f>
        <v>490048</v>
      </c>
      <c r="N2486" s="175" t="str">
        <f t="shared" si="114"/>
        <v>八木　皓星 (1)</v>
      </c>
      <c r="O2486" s="32" t="str">
        <f t="shared" si="115"/>
        <v>ﾔｷﾞ ｺｳｾｲ</v>
      </c>
      <c r="P2486" s="175" t="str">
        <f t="shared" si="116"/>
        <v>YAGI Kosei (04)</v>
      </c>
      <c r="Q2486" s="175" t="str">
        <f>IFERROR(IF($F2486="","",INDEX(リスト!$AL:$AL,MATCH($F2486,リスト!$AK:$AK,0))),"")</f>
        <v>27</v>
      </c>
      <c r="R2486" s="32" t="str">
        <f>IFERROR(IF($K2486="","",INDEX(リスト!$AO:$AO,MATCH($K2486,リスト!$AN:$AN,0))),"")</f>
        <v>JPN</v>
      </c>
      <c r="S2486" s="32" t="str">
        <f>IF($B2486="","",RIGHT($G2486*1000+100+COUNTIF($G$2:$G2486,$G2486),9))</f>
        <v>040725103</v>
      </c>
    </row>
    <row r="2487" spans="1:19" ht="18" customHeight="1" x14ac:dyDescent="0.55000000000000004">
      <c r="A2487" t="s">
        <v>863</v>
      </c>
      <c r="B2487">
        <v>2498</v>
      </c>
      <c r="C2487" t="s">
        <v>10510</v>
      </c>
      <c r="D2487" t="s">
        <v>10511</v>
      </c>
      <c r="E2487">
        <v>1</v>
      </c>
      <c r="F2487" t="s">
        <v>10512</v>
      </c>
      <c r="G2487">
        <v>20040524</v>
      </c>
      <c r="H2487" t="s">
        <v>10513</v>
      </c>
      <c r="I2487" t="s">
        <v>1242</v>
      </c>
      <c r="J2487" t="s">
        <v>1410</v>
      </c>
      <c r="K2487" t="s">
        <v>72</v>
      </c>
      <c r="M2487" s="32">
        <f>IFERROR(IF($B2487="","",INDEX(所属情報!$E:$E,MATCH($A2487,所属情報!$A:$A,0))),"")</f>
        <v>490048</v>
      </c>
      <c r="N2487" s="175" t="str">
        <f t="shared" si="114"/>
        <v>清水　太一 (1)</v>
      </c>
      <c r="O2487" s="32" t="str">
        <f t="shared" si="115"/>
        <v>ｼﾐｽﾞ ﾀｲﾁ</v>
      </c>
      <c r="P2487" s="175" t="str">
        <f t="shared" si="116"/>
        <v>SHIMIZU Taichi (04)</v>
      </c>
      <c r="Q2487" s="175" t="str">
        <f>IFERROR(IF($F2487="","",INDEX(リスト!$AL:$AL,MATCH($F2487,リスト!$AK:$AK,0))),"")</f>
        <v>26</v>
      </c>
      <c r="R2487" s="32" t="str">
        <f>IFERROR(IF($K2487="","",INDEX(リスト!$AO:$AO,MATCH($K2487,リスト!$AN:$AN,0))),"")</f>
        <v>JPN</v>
      </c>
      <c r="S2487" s="32" t="str">
        <f>IF($B2487="","",RIGHT($G2487*1000+100+COUNTIF($G$2:$G2487,$G2487),9))</f>
        <v>040524102</v>
      </c>
    </row>
    <row r="2488" spans="1:19" ht="18" customHeight="1" x14ac:dyDescent="0.55000000000000004">
      <c r="A2488" t="s">
        <v>863</v>
      </c>
      <c r="B2488">
        <v>2499</v>
      </c>
      <c r="C2488" t="s">
        <v>10514</v>
      </c>
      <c r="D2488" t="s">
        <v>10515</v>
      </c>
      <c r="E2488">
        <v>1</v>
      </c>
      <c r="F2488" t="s">
        <v>10516</v>
      </c>
      <c r="G2488">
        <v>20041002</v>
      </c>
      <c r="H2488" t="s">
        <v>10517</v>
      </c>
      <c r="I2488" t="s">
        <v>1334</v>
      </c>
      <c r="J2488" t="s">
        <v>1322</v>
      </c>
      <c r="K2488" t="s">
        <v>72</v>
      </c>
      <c r="M2488" s="32">
        <f>IFERROR(IF($B2488="","",INDEX(所属情報!$E:$E,MATCH($A2488,所属情報!$A:$A,0))),"")</f>
        <v>490048</v>
      </c>
      <c r="N2488" s="175" t="str">
        <f t="shared" si="114"/>
        <v>林　宏太郎 (1)</v>
      </c>
      <c r="O2488" s="32" t="str">
        <f t="shared" si="115"/>
        <v>ﾊﾔｼ ｺｳﾀﾛｳ</v>
      </c>
      <c r="P2488" s="175" t="str">
        <f t="shared" si="116"/>
        <v>HAYASHI Kotaro (04)</v>
      </c>
      <c r="Q2488" s="175" t="str">
        <f>IFERROR(IF($F2488="","",INDEX(リスト!$AL:$AL,MATCH($F2488,リスト!$AK:$AK,0))),"")</f>
        <v>28</v>
      </c>
      <c r="R2488" s="32" t="str">
        <f>IFERROR(IF($K2488="","",INDEX(リスト!$AO:$AO,MATCH($K2488,リスト!$AN:$AN,0))),"")</f>
        <v>JPN</v>
      </c>
      <c r="S2488" s="32" t="str">
        <f>IF($B2488="","",RIGHT($G2488*1000+100+COUNTIF($G$2:$G2488,$G2488),9))</f>
        <v>041002101</v>
      </c>
    </row>
    <row r="2489" spans="1:19" ht="18" customHeight="1" x14ac:dyDescent="0.55000000000000004">
      <c r="A2489" t="s">
        <v>863</v>
      </c>
      <c r="B2489">
        <v>2501</v>
      </c>
      <c r="C2489" t="s">
        <v>10518</v>
      </c>
      <c r="D2489" t="s">
        <v>10519</v>
      </c>
      <c r="E2489">
        <v>1</v>
      </c>
      <c r="F2489" t="s">
        <v>173</v>
      </c>
      <c r="G2489">
        <v>20040407</v>
      </c>
      <c r="H2489" t="s">
        <v>10520</v>
      </c>
      <c r="I2489" t="s">
        <v>1750</v>
      </c>
      <c r="J2489" t="s">
        <v>1372</v>
      </c>
      <c r="K2489" t="s">
        <v>72</v>
      </c>
      <c r="M2489" s="32">
        <f>IFERROR(IF($B2489="","",INDEX(所属情報!$E:$E,MATCH($A2489,所属情報!$A:$A,0))),"")</f>
        <v>490048</v>
      </c>
      <c r="N2489" s="175" t="str">
        <f t="shared" si="114"/>
        <v>大西　智貴 (1)</v>
      </c>
      <c r="O2489" s="32" t="str">
        <f t="shared" si="115"/>
        <v>ｵｵﾆｼ ﾄﾓｷ</v>
      </c>
      <c r="P2489" s="175" t="str">
        <f t="shared" si="116"/>
        <v>ONISHI Tomoki (04)</v>
      </c>
      <c r="Q2489" s="175" t="str">
        <f>IFERROR(IF($F2489="","",INDEX(リスト!$AL:$AL,MATCH($F2489,リスト!$AK:$AK,0))),"")</f>
        <v>27</v>
      </c>
      <c r="R2489" s="32" t="str">
        <f>IFERROR(IF($K2489="","",INDEX(リスト!$AO:$AO,MATCH($K2489,リスト!$AN:$AN,0))),"")</f>
        <v>JPN</v>
      </c>
      <c r="S2489" s="32" t="str">
        <f>IF($B2489="","",RIGHT($G2489*1000+100+COUNTIF($G$2:$G2489,$G2489),9))</f>
        <v>040407102</v>
      </c>
    </row>
    <row r="2490" spans="1:19" ht="18" customHeight="1" x14ac:dyDescent="0.55000000000000004">
      <c r="A2490" t="s">
        <v>863</v>
      </c>
      <c r="B2490">
        <v>2502</v>
      </c>
      <c r="C2490" t="s">
        <v>10521</v>
      </c>
      <c r="D2490" t="s">
        <v>10522</v>
      </c>
      <c r="E2490">
        <v>1</v>
      </c>
      <c r="F2490" t="s">
        <v>173</v>
      </c>
      <c r="G2490">
        <v>20040918</v>
      </c>
      <c r="H2490" t="s">
        <v>10523</v>
      </c>
      <c r="I2490" t="s">
        <v>10524</v>
      </c>
      <c r="J2490" t="s">
        <v>4738</v>
      </c>
      <c r="K2490" t="s">
        <v>72</v>
      </c>
      <c r="M2490" s="32">
        <f>IFERROR(IF($B2490="","",INDEX(所属情報!$E:$E,MATCH($A2490,所属情報!$A:$A,0))),"")</f>
        <v>490048</v>
      </c>
      <c r="N2490" s="175" t="str">
        <f t="shared" si="114"/>
        <v>佐向　丘 (1)</v>
      </c>
      <c r="O2490" s="32" t="str">
        <f t="shared" si="115"/>
        <v>ｻｺｳ ｷｭｳ</v>
      </c>
      <c r="P2490" s="175" t="str">
        <f t="shared" si="116"/>
        <v>SAKO Kyu (04)</v>
      </c>
      <c r="Q2490" s="175" t="str">
        <f>IFERROR(IF($F2490="","",INDEX(リスト!$AL:$AL,MATCH($F2490,リスト!$AK:$AK,0))),"")</f>
        <v>27</v>
      </c>
      <c r="R2490" s="32" t="str">
        <f>IFERROR(IF($K2490="","",INDEX(リスト!$AO:$AO,MATCH($K2490,リスト!$AN:$AN,0))),"")</f>
        <v>JPN</v>
      </c>
      <c r="S2490" s="32" t="str">
        <f>IF($B2490="","",RIGHT($G2490*1000+100+COUNTIF($G$2:$G2490,$G2490),9))</f>
        <v>040918102</v>
      </c>
    </row>
    <row r="2491" spans="1:19" ht="18" customHeight="1" x14ac:dyDescent="0.55000000000000004">
      <c r="A2491" t="s">
        <v>863</v>
      </c>
      <c r="B2491">
        <v>2503</v>
      </c>
      <c r="C2491" t="s">
        <v>10525</v>
      </c>
      <c r="D2491" t="s">
        <v>10526</v>
      </c>
      <c r="E2491">
        <v>1</v>
      </c>
      <c r="F2491" t="s">
        <v>10512</v>
      </c>
      <c r="G2491">
        <v>20030505</v>
      </c>
      <c r="H2491" t="s">
        <v>10527</v>
      </c>
      <c r="I2491" t="s">
        <v>10528</v>
      </c>
      <c r="J2491" t="s">
        <v>10380</v>
      </c>
      <c r="K2491" t="s">
        <v>72</v>
      </c>
      <c r="M2491" s="32">
        <f>IFERROR(IF($B2491="","",INDEX(所属情報!$E:$E,MATCH($A2491,所属情報!$A:$A,0))),"")</f>
        <v>490048</v>
      </c>
      <c r="N2491" s="175" t="str">
        <f t="shared" si="114"/>
        <v>柴折　心汰 (1)</v>
      </c>
      <c r="O2491" s="32" t="str">
        <f t="shared" si="115"/>
        <v>ｼﾊﾞｵﾘ ｼﾝﾀ</v>
      </c>
      <c r="P2491" s="175" t="str">
        <f t="shared" si="116"/>
        <v>SHIBAORI Shinta (03)</v>
      </c>
      <c r="Q2491" s="175" t="str">
        <f>IFERROR(IF($F2491="","",INDEX(リスト!$AL:$AL,MATCH($F2491,リスト!$AK:$AK,0))),"")</f>
        <v>26</v>
      </c>
      <c r="R2491" s="32" t="str">
        <f>IFERROR(IF($K2491="","",INDEX(リスト!$AO:$AO,MATCH($K2491,リスト!$AN:$AN,0))),"")</f>
        <v>JPN</v>
      </c>
      <c r="S2491" s="32" t="str">
        <f>IF($B2491="","",RIGHT($G2491*1000+100+COUNTIF($G$2:$G2491,$G2491),9))</f>
        <v>030505102</v>
      </c>
    </row>
    <row r="2492" spans="1:19" ht="18" customHeight="1" x14ac:dyDescent="0.55000000000000004">
      <c r="A2492" t="s">
        <v>863</v>
      </c>
      <c r="B2492">
        <v>2504</v>
      </c>
      <c r="C2492" t="s">
        <v>10529</v>
      </c>
      <c r="D2492" t="s">
        <v>10530</v>
      </c>
      <c r="E2492">
        <v>1</v>
      </c>
      <c r="F2492" t="s">
        <v>10512</v>
      </c>
      <c r="G2492">
        <v>20030912</v>
      </c>
      <c r="H2492" t="s">
        <v>10531</v>
      </c>
      <c r="I2492" t="s">
        <v>4636</v>
      </c>
      <c r="J2492" t="s">
        <v>1340</v>
      </c>
      <c r="K2492" t="s">
        <v>72</v>
      </c>
      <c r="M2492" s="32">
        <f>IFERROR(IF($B2492="","",INDEX(所属情報!$E:$E,MATCH($A2492,所属情報!$A:$A,0))),"")</f>
        <v>490048</v>
      </c>
      <c r="N2492" s="175" t="str">
        <f t="shared" si="114"/>
        <v>川﨑　健太郎 (1)</v>
      </c>
      <c r="O2492" s="32" t="str">
        <f t="shared" si="115"/>
        <v>ｶﾜｻｷ ｹﾝﾀﾛｳ</v>
      </c>
      <c r="P2492" s="175" t="str">
        <f t="shared" si="116"/>
        <v>KAWASAKI Kentaro (03)</v>
      </c>
      <c r="Q2492" s="175" t="str">
        <f>IFERROR(IF($F2492="","",INDEX(リスト!$AL:$AL,MATCH($F2492,リスト!$AK:$AK,0))),"")</f>
        <v>26</v>
      </c>
      <c r="R2492" s="32" t="str">
        <f>IFERROR(IF($K2492="","",INDEX(リスト!$AO:$AO,MATCH($K2492,リスト!$AN:$AN,0))),"")</f>
        <v>JPN</v>
      </c>
      <c r="S2492" s="32" t="str">
        <f>IF($B2492="","",RIGHT($G2492*1000+100+COUNTIF($G$2:$G2492,$G2492),9))</f>
        <v>030912103</v>
      </c>
    </row>
    <row r="2493" spans="1:19" ht="18" customHeight="1" x14ac:dyDescent="0.55000000000000004">
      <c r="A2493" t="s">
        <v>863</v>
      </c>
      <c r="B2493">
        <v>2505</v>
      </c>
      <c r="C2493" t="s">
        <v>10532</v>
      </c>
      <c r="D2493" t="s">
        <v>10533</v>
      </c>
      <c r="E2493">
        <v>1</v>
      </c>
      <c r="F2493" t="s">
        <v>10534</v>
      </c>
      <c r="G2493">
        <v>20031207</v>
      </c>
      <c r="H2493" t="s">
        <v>10535</v>
      </c>
      <c r="I2493" t="s">
        <v>2927</v>
      </c>
      <c r="J2493" t="s">
        <v>1603</v>
      </c>
      <c r="K2493" t="s">
        <v>72</v>
      </c>
      <c r="M2493" s="32">
        <f>IFERROR(IF($B2493="","",INDEX(所属情報!$E:$E,MATCH($A2493,所属情報!$A:$A,0))),"")</f>
        <v>490048</v>
      </c>
      <c r="N2493" s="175" t="str">
        <f t="shared" si="114"/>
        <v>木下　賀貴 (1)</v>
      </c>
      <c r="O2493" s="32" t="str">
        <f t="shared" si="115"/>
        <v>ｷﾉｼﾀ ﾖｼｷ</v>
      </c>
      <c r="P2493" s="175" t="str">
        <f t="shared" si="116"/>
        <v>KINOSHITA Yoshiki (03)</v>
      </c>
      <c r="Q2493" s="175" t="str">
        <f>IFERROR(IF($F2493="","",INDEX(リスト!$AL:$AL,MATCH($F2493,リスト!$AK:$AK,0))),"")</f>
        <v>29</v>
      </c>
      <c r="R2493" s="32" t="str">
        <f>IFERROR(IF($K2493="","",INDEX(リスト!$AO:$AO,MATCH($K2493,リスト!$AN:$AN,0))),"")</f>
        <v>JPN</v>
      </c>
      <c r="S2493" s="32" t="str">
        <f>IF($B2493="","",RIGHT($G2493*1000+100+COUNTIF($G$2:$G2493,$G2493),9))</f>
        <v>031207101</v>
      </c>
    </row>
    <row r="2494" spans="1:19" ht="18" customHeight="1" x14ac:dyDescent="0.55000000000000004">
      <c r="A2494" t="s">
        <v>863</v>
      </c>
      <c r="B2494">
        <v>2506</v>
      </c>
      <c r="C2494" t="s">
        <v>10536</v>
      </c>
      <c r="D2494" t="s">
        <v>10537</v>
      </c>
      <c r="E2494">
        <v>1</v>
      </c>
      <c r="F2494" t="s">
        <v>10538</v>
      </c>
      <c r="G2494">
        <v>20040529</v>
      </c>
      <c r="H2494" t="s">
        <v>10539</v>
      </c>
      <c r="I2494" t="s">
        <v>10540</v>
      </c>
      <c r="J2494" t="s">
        <v>2246</v>
      </c>
      <c r="K2494" t="s">
        <v>72</v>
      </c>
      <c r="M2494" s="32">
        <f>IFERROR(IF($B2494="","",INDEX(所属情報!$E:$E,MATCH($A2494,所属情報!$A:$A,0))),"")</f>
        <v>490048</v>
      </c>
      <c r="N2494" s="175" t="str">
        <f t="shared" si="114"/>
        <v>東條　純平 (1)</v>
      </c>
      <c r="O2494" s="32" t="str">
        <f t="shared" si="115"/>
        <v>ﾄｳｼﾞｮｳ ｼﾞｭﾝﾍﾟｲ</v>
      </c>
      <c r="P2494" s="175" t="str">
        <f t="shared" si="116"/>
        <v>TOJO Jumpei (04)</v>
      </c>
      <c r="Q2494" s="175" t="str">
        <f>IFERROR(IF($F2494="","",INDEX(リスト!$AL:$AL,MATCH($F2494,リスト!$AK:$AK,0))),"")</f>
        <v>34</v>
      </c>
      <c r="R2494" s="32" t="str">
        <f>IFERROR(IF($K2494="","",INDEX(リスト!$AO:$AO,MATCH($K2494,リスト!$AN:$AN,0))),"")</f>
        <v>JPN</v>
      </c>
      <c r="S2494" s="32" t="str">
        <f>IF($B2494="","",RIGHT($G2494*1000+100+COUNTIF($G$2:$G2494,$G2494),9))</f>
        <v>040529104</v>
      </c>
    </row>
    <row r="2495" spans="1:19" ht="18" customHeight="1" x14ac:dyDescent="0.55000000000000004">
      <c r="A2495" t="s">
        <v>1051</v>
      </c>
      <c r="B2495">
        <v>2507</v>
      </c>
      <c r="C2495" t="s">
        <v>10541</v>
      </c>
      <c r="D2495" t="s">
        <v>10542</v>
      </c>
      <c r="E2495">
        <v>1</v>
      </c>
      <c r="F2495" t="s">
        <v>177</v>
      </c>
      <c r="G2495">
        <v>20021214</v>
      </c>
      <c r="H2495" t="s">
        <v>10543</v>
      </c>
      <c r="I2495" t="s">
        <v>9728</v>
      </c>
      <c r="J2495" t="s">
        <v>2352</v>
      </c>
      <c r="K2495" t="s">
        <v>72</v>
      </c>
      <c r="M2495" s="32">
        <f>IFERROR(IF($B2495="","",INDEX(所属情報!$E:$E,MATCH($A2495,所属情報!$A:$A,0))),"")</f>
        <v>492234</v>
      </c>
      <c r="N2495" s="175" t="str">
        <f t="shared" si="114"/>
        <v>川端　善 (1)</v>
      </c>
      <c r="O2495" s="32" t="str">
        <f t="shared" si="115"/>
        <v>ｶﾜﾊﾞﾀ ｾﾞﾝ</v>
      </c>
      <c r="P2495" s="175" t="str">
        <f t="shared" si="116"/>
        <v>KAWABATA Zen (02)</v>
      </c>
      <c r="Q2495" s="175" t="str">
        <f>IFERROR(IF($F2495="","",INDEX(リスト!$AL:$AL,MATCH($F2495,リスト!$AK:$AK,0))),"")</f>
        <v>28</v>
      </c>
      <c r="R2495" s="32" t="str">
        <f>IFERROR(IF($K2495="","",INDEX(リスト!$AO:$AO,MATCH($K2495,リスト!$AN:$AN,0))),"")</f>
        <v>JPN</v>
      </c>
      <c r="S2495" s="32" t="str">
        <f>IF($B2495="","",RIGHT($G2495*1000+100+COUNTIF($G$2:$G2495,$G2495),9))</f>
        <v>021214102</v>
      </c>
    </row>
    <row r="2496" spans="1:19" ht="18" customHeight="1" x14ac:dyDescent="0.55000000000000004">
      <c r="A2496" t="s">
        <v>1023</v>
      </c>
      <c r="B2496">
        <v>2508</v>
      </c>
      <c r="C2496" t="s">
        <v>10544</v>
      </c>
      <c r="D2496" t="s">
        <v>10545</v>
      </c>
      <c r="E2496">
        <v>1</v>
      </c>
      <c r="F2496" t="s">
        <v>173</v>
      </c>
      <c r="G2496">
        <v>20030422</v>
      </c>
      <c r="H2496" t="s">
        <v>10546</v>
      </c>
      <c r="I2496" t="s">
        <v>5332</v>
      </c>
      <c r="J2496" t="s">
        <v>1526</v>
      </c>
      <c r="K2496" t="s">
        <v>72</v>
      </c>
      <c r="M2496" s="32">
        <f>IFERROR(IF($B2496="","",INDEX(所属情報!$E:$E,MATCH($A2496,所属情報!$A:$A,0))),"")</f>
        <v>492219</v>
      </c>
      <c r="N2496" s="175" t="str">
        <f t="shared" si="114"/>
        <v>伊部　龍之介 (1)</v>
      </c>
      <c r="O2496" s="32" t="str">
        <f t="shared" si="115"/>
        <v>ｲﾍﾞ ﾘｭｳﾉｽｹ</v>
      </c>
      <c r="P2496" s="175" t="str">
        <f t="shared" si="116"/>
        <v>IBE Ryunosuke (03)</v>
      </c>
      <c r="Q2496" s="175" t="str">
        <f>IFERROR(IF($F2496="","",INDEX(リスト!$AL:$AL,MATCH($F2496,リスト!$AK:$AK,0))),"")</f>
        <v>27</v>
      </c>
      <c r="R2496" s="32" t="str">
        <f>IFERROR(IF($K2496="","",INDEX(リスト!$AO:$AO,MATCH($K2496,リスト!$AN:$AN,0))),"")</f>
        <v>JPN</v>
      </c>
      <c r="S2496" s="32" t="str">
        <f>IF($B2496="","",RIGHT($G2496*1000+100+COUNTIF($G$2:$G2496,$G2496),9))</f>
        <v>030422105</v>
      </c>
    </row>
    <row r="2497" spans="1:19" ht="18" customHeight="1" x14ac:dyDescent="0.55000000000000004">
      <c r="A2497" t="s">
        <v>1023</v>
      </c>
      <c r="B2497">
        <v>2509</v>
      </c>
      <c r="C2497" t="s">
        <v>10547</v>
      </c>
      <c r="D2497" t="s">
        <v>10548</v>
      </c>
      <c r="E2497">
        <v>1</v>
      </c>
      <c r="F2497" t="s">
        <v>173</v>
      </c>
      <c r="G2497">
        <v>20030808</v>
      </c>
      <c r="H2497" t="s">
        <v>10549</v>
      </c>
      <c r="I2497" t="s">
        <v>4469</v>
      </c>
      <c r="J2497" t="s">
        <v>10550</v>
      </c>
      <c r="K2497" t="s">
        <v>72</v>
      </c>
      <c r="M2497" s="32">
        <f>IFERROR(IF($B2497="","",INDEX(所属情報!$E:$E,MATCH($A2497,所属情報!$A:$A,0))),"")</f>
        <v>492219</v>
      </c>
      <c r="N2497" s="175" t="str">
        <f t="shared" si="114"/>
        <v>岩城　光伸 (1)</v>
      </c>
      <c r="O2497" s="32" t="str">
        <f t="shared" si="115"/>
        <v>ｲﾜｷ ﾃﾙﾉﾌﾞ</v>
      </c>
      <c r="P2497" s="175" t="str">
        <f t="shared" si="116"/>
        <v>IWAKI Terunobu (03)</v>
      </c>
      <c r="Q2497" s="175" t="str">
        <f>IFERROR(IF($F2497="","",INDEX(リスト!$AL:$AL,MATCH($F2497,リスト!$AK:$AK,0))),"")</f>
        <v>27</v>
      </c>
      <c r="R2497" s="32" t="str">
        <f>IFERROR(IF($K2497="","",INDEX(リスト!$AO:$AO,MATCH($K2497,リスト!$AN:$AN,0))),"")</f>
        <v>JPN</v>
      </c>
      <c r="S2497" s="32" t="str">
        <f>IF($B2497="","",RIGHT($G2497*1000+100+COUNTIF($G$2:$G2497,$G2497),9))</f>
        <v>030808103</v>
      </c>
    </row>
    <row r="2498" spans="1:19" ht="18" customHeight="1" x14ac:dyDescent="0.55000000000000004">
      <c r="A2498" t="s">
        <v>1115</v>
      </c>
      <c r="B2498">
        <v>2512</v>
      </c>
      <c r="C2498" t="s">
        <v>10551</v>
      </c>
      <c r="D2498" t="s">
        <v>10552</v>
      </c>
      <c r="E2498">
        <v>2</v>
      </c>
      <c r="F2498" t="s">
        <v>10113</v>
      </c>
      <c r="G2498">
        <v>20030612</v>
      </c>
      <c r="H2498" t="s">
        <v>10553</v>
      </c>
      <c r="I2498" t="s">
        <v>1750</v>
      </c>
      <c r="J2498" t="s">
        <v>10554</v>
      </c>
      <c r="K2498" t="s">
        <v>72</v>
      </c>
      <c r="M2498" s="32">
        <f>IFERROR(IF($B2498="","",INDEX(所属情報!$E:$E,MATCH($A2498,所属情報!$A:$A,0))),"")</f>
        <v>492476</v>
      </c>
      <c r="N2498" s="175" t="str">
        <f t="shared" si="114"/>
        <v>大西　来夢 (2)</v>
      </c>
      <c r="O2498" s="32" t="str">
        <f t="shared" si="115"/>
        <v>ｵｵﾆｼ ﾗｲﾑ</v>
      </c>
      <c r="P2498" s="175" t="str">
        <f t="shared" si="116"/>
        <v>ONISHI Raimu (03)</v>
      </c>
      <c r="Q2498" s="175" t="str">
        <f>IFERROR(IF($F2498="","",INDEX(リスト!$AL:$AL,MATCH($F2498,リスト!$AK:$AK,0))),"")</f>
        <v>49</v>
      </c>
      <c r="R2498" s="32" t="str">
        <f>IFERROR(IF($K2498="","",INDEX(リスト!$AO:$AO,MATCH($K2498,リスト!$AN:$AN,0))),"")</f>
        <v>JPN</v>
      </c>
      <c r="S2498" s="32" t="str">
        <f>IF($B2498="","",RIGHT($G2498*1000+100+COUNTIF($G$2:$G2498,$G2498),9))</f>
        <v>030612102</v>
      </c>
    </row>
    <row r="2499" spans="1:19" ht="18" customHeight="1" x14ac:dyDescent="0.55000000000000004">
      <c r="A2499" t="s">
        <v>1115</v>
      </c>
      <c r="B2499">
        <v>2513</v>
      </c>
      <c r="C2499" t="s">
        <v>10555</v>
      </c>
      <c r="D2499" t="s">
        <v>10556</v>
      </c>
      <c r="E2499">
        <v>4</v>
      </c>
      <c r="F2499" t="s">
        <v>10113</v>
      </c>
      <c r="G2499">
        <v>20010725</v>
      </c>
      <c r="H2499" t="s">
        <v>10557</v>
      </c>
      <c r="I2499" t="s">
        <v>1713</v>
      </c>
      <c r="J2499" t="s">
        <v>3930</v>
      </c>
      <c r="K2499" t="s">
        <v>72</v>
      </c>
      <c r="M2499" s="32">
        <f>IFERROR(IF($B2499="","",INDEX(所属情報!$E:$E,MATCH($A2499,所属情報!$A:$A,0))),"")</f>
        <v>492476</v>
      </c>
      <c r="N2499" s="175" t="str">
        <f t="shared" ref="N2499:N2562" si="117">IF($C2499="","",IF($E2499="",$C2499,$C2499&amp;" ("&amp;$E2499&amp;")"))</f>
        <v>中西　晃 (4)</v>
      </c>
      <c r="O2499" s="32" t="str">
        <f t="shared" ref="O2499:O2562" si="118">IF($D2499="","",ASC($D2499))</f>
        <v>ﾅｶﾆｼ ｱｷﾗ</v>
      </c>
      <c r="P2499" s="175" t="str">
        <f t="shared" ref="P2499:P2562" si="119">IF($I2499="","",UPPER($I2499)&amp;" "&amp;UPPER(LEFT($J2499,1))&amp;LOWER(RIGHT($J2499,LEN($J2499)-1))&amp;" ("&amp;MID($G2499,3,2)&amp;")")</f>
        <v>NAKANISHI Akira (01)</v>
      </c>
      <c r="Q2499" s="175" t="str">
        <f>IFERROR(IF($F2499="","",INDEX(リスト!$AL:$AL,MATCH($F2499,リスト!$AK:$AK,0))),"")</f>
        <v>49</v>
      </c>
      <c r="R2499" s="32" t="str">
        <f>IFERROR(IF($K2499="","",INDEX(リスト!$AO:$AO,MATCH($K2499,リスト!$AN:$AN,0))),"")</f>
        <v>JPN</v>
      </c>
      <c r="S2499" s="32" t="str">
        <f>IF($B2499="","",RIGHT($G2499*1000+100+COUNTIF($G$2:$G2499,$G2499),9))</f>
        <v>010725103</v>
      </c>
    </row>
    <row r="2500" spans="1:19" ht="18" customHeight="1" x14ac:dyDescent="0.55000000000000004">
      <c r="A2500" t="s">
        <v>1115</v>
      </c>
      <c r="B2500">
        <v>2514</v>
      </c>
      <c r="C2500" t="s">
        <v>10558</v>
      </c>
      <c r="D2500" t="s">
        <v>10559</v>
      </c>
      <c r="E2500">
        <v>1</v>
      </c>
      <c r="F2500" t="s">
        <v>10113</v>
      </c>
      <c r="G2500">
        <v>20050222</v>
      </c>
      <c r="H2500" t="s">
        <v>10560</v>
      </c>
      <c r="I2500" t="s">
        <v>4032</v>
      </c>
      <c r="J2500" t="s">
        <v>2720</v>
      </c>
      <c r="K2500" t="s">
        <v>72</v>
      </c>
      <c r="M2500" s="32">
        <f>IFERROR(IF($B2500="","",INDEX(所属情報!$E:$E,MATCH($A2500,所属情報!$A:$A,0))),"")</f>
        <v>492476</v>
      </c>
      <c r="N2500" s="175" t="str">
        <f t="shared" si="117"/>
        <v>青山　惺海 (1)</v>
      </c>
      <c r="O2500" s="32" t="str">
        <f t="shared" si="118"/>
        <v>ｱｵﾔﾏ ｾｲﾄ</v>
      </c>
      <c r="P2500" s="175" t="str">
        <f t="shared" si="119"/>
        <v>AOYAMA Seito (05)</v>
      </c>
      <c r="Q2500" s="175" t="str">
        <f>IFERROR(IF($F2500="","",INDEX(リスト!$AL:$AL,MATCH($F2500,リスト!$AK:$AK,0))),"")</f>
        <v>49</v>
      </c>
      <c r="R2500" s="32" t="str">
        <f>IFERROR(IF($K2500="","",INDEX(リスト!$AO:$AO,MATCH($K2500,リスト!$AN:$AN,0))),"")</f>
        <v>JPN</v>
      </c>
      <c r="S2500" s="32" t="str">
        <f>IF($B2500="","",RIGHT($G2500*1000+100+COUNTIF($G$2:$G2500,$G2500),9))</f>
        <v>050222103</v>
      </c>
    </row>
    <row r="2501" spans="1:19" ht="18" customHeight="1" x14ac:dyDescent="0.55000000000000004">
      <c r="A2501" t="s">
        <v>1155</v>
      </c>
      <c r="B2501">
        <v>2515</v>
      </c>
      <c r="C2501" t="s">
        <v>10561</v>
      </c>
      <c r="D2501" t="s">
        <v>10562</v>
      </c>
      <c r="E2501">
        <v>1</v>
      </c>
      <c r="F2501" t="s">
        <v>10113</v>
      </c>
      <c r="G2501">
        <v>20020725</v>
      </c>
      <c r="H2501" t="s">
        <v>10563</v>
      </c>
      <c r="I2501" t="s">
        <v>10564</v>
      </c>
      <c r="J2501" t="s">
        <v>10565</v>
      </c>
      <c r="K2501" t="s">
        <v>72</v>
      </c>
      <c r="M2501" s="32">
        <f>IFERROR(IF($B2501="","",INDEX(所属情報!$E:$E,MATCH($A2501,所属情報!$A:$A,0))),"")</f>
        <v>500005</v>
      </c>
      <c r="N2501" s="175" t="str">
        <f t="shared" si="117"/>
        <v>野々村　駿彰 (1)</v>
      </c>
      <c r="O2501" s="32" t="str">
        <f t="shared" si="118"/>
        <v>ﾉﾉﾑﾗ ﾄｼｱｷ</v>
      </c>
      <c r="P2501" s="175" t="str">
        <f t="shared" si="119"/>
        <v>NONOMURA Toshiaki (02)</v>
      </c>
      <c r="Q2501" s="175" t="str">
        <f>IFERROR(IF($F2501="","",INDEX(リスト!$AL:$AL,MATCH($F2501,リスト!$AK:$AK,0))),"")</f>
        <v>49</v>
      </c>
      <c r="R2501" s="32" t="str">
        <f>IFERROR(IF($K2501="","",INDEX(リスト!$AO:$AO,MATCH($K2501,リスト!$AN:$AN,0))),"")</f>
        <v>JPN</v>
      </c>
      <c r="S2501" s="32" t="str">
        <f>IF($B2501="","",RIGHT($G2501*1000+100+COUNTIF($G$2:$G2501,$G2501),9))</f>
        <v>020725102</v>
      </c>
    </row>
    <row r="2502" spans="1:19" ht="18" customHeight="1" x14ac:dyDescent="0.55000000000000004">
      <c r="A2502" t="s">
        <v>895</v>
      </c>
      <c r="B2502">
        <v>2516</v>
      </c>
      <c r="C2502" t="s">
        <v>10566</v>
      </c>
      <c r="D2502" t="s">
        <v>10567</v>
      </c>
      <c r="E2502">
        <v>1</v>
      </c>
      <c r="F2502" t="s">
        <v>185</v>
      </c>
      <c r="G2502">
        <v>20040625</v>
      </c>
      <c r="H2502" t="s">
        <v>10568</v>
      </c>
      <c r="I2502" t="s">
        <v>2008</v>
      </c>
      <c r="J2502" t="s">
        <v>6382</v>
      </c>
      <c r="K2502" t="s">
        <v>72</v>
      </c>
      <c r="M2502" s="32">
        <f>IFERROR(IF($B2502="","",INDEX(所属情報!$E:$E,MATCH($A2502,所属情報!$A:$A,0))),"")</f>
        <v>490058</v>
      </c>
      <c r="N2502" s="175" t="str">
        <f t="shared" si="117"/>
        <v>澤田　勝英 (1)</v>
      </c>
      <c r="O2502" s="32" t="str">
        <f t="shared" si="118"/>
        <v>ｻﾜﾀﾞ ｼｮｳｴｲ</v>
      </c>
      <c r="P2502" s="175" t="str">
        <f t="shared" si="119"/>
        <v>SAWADA Shoei (04)</v>
      </c>
      <c r="Q2502" s="175" t="str">
        <f>IFERROR(IF($F2502="","",INDEX(リスト!$AL:$AL,MATCH($F2502,リスト!$AK:$AK,0))),"")</f>
        <v>30</v>
      </c>
      <c r="R2502" s="32" t="str">
        <f>IFERROR(IF($K2502="","",INDEX(リスト!$AO:$AO,MATCH($K2502,リスト!$AN:$AN,0))),"")</f>
        <v>JPN</v>
      </c>
      <c r="S2502" s="32" t="str">
        <f>IF($B2502="","",RIGHT($G2502*1000+100+COUNTIF($G$2:$G2502,$G2502),9))</f>
        <v>040625102</v>
      </c>
    </row>
    <row r="2503" spans="1:19" ht="18" customHeight="1" x14ac:dyDescent="0.55000000000000004">
      <c r="A2503" t="s">
        <v>895</v>
      </c>
      <c r="B2503">
        <v>2517</v>
      </c>
      <c r="C2503" t="s">
        <v>10569</v>
      </c>
      <c r="D2503" t="s">
        <v>10570</v>
      </c>
      <c r="E2503">
        <v>1</v>
      </c>
      <c r="F2503" t="s">
        <v>185</v>
      </c>
      <c r="G2503">
        <v>20040514</v>
      </c>
      <c r="H2503" t="s">
        <v>10571</v>
      </c>
      <c r="I2503" t="s">
        <v>10572</v>
      </c>
      <c r="J2503" t="s">
        <v>1173</v>
      </c>
      <c r="K2503" t="s">
        <v>72</v>
      </c>
      <c r="M2503" s="32">
        <f>IFERROR(IF($B2503="","",INDEX(所属情報!$E:$E,MATCH($A2503,所属情報!$A:$A,0))),"")</f>
        <v>490058</v>
      </c>
      <c r="N2503" s="175" t="str">
        <f t="shared" si="117"/>
        <v>末安　亜友人 (1)</v>
      </c>
      <c r="O2503" s="32" t="str">
        <f t="shared" si="118"/>
        <v>ｽｴﾔｽ ｱﾕﾄ</v>
      </c>
      <c r="P2503" s="175" t="str">
        <f t="shared" si="119"/>
        <v>SUEYASU Ayuto (04)</v>
      </c>
      <c r="Q2503" s="175" t="str">
        <f>IFERROR(IF($F2503="","",INDEX(リスト!$AL:$AL,MATCH($F2503,リスト!$AK:$AK,0))),"")</f>
        <v>30</v>
      </c>
      <c r="R2503" s="32" t="str">
        <f>IFERROR(IF($K2503="","",INDEX(リスト!$AO:$AO,MATCH($K2503,リスト!$AN:$AN,0))),"")</f>
        <v>JPN</v>
      </c>
      <c r="S2503" s="32" t="str">
        <f>IF($B2503="","",RIGHT($G2503*1000+100+COUNTIF($G$2:$G2503,$G2503),9))</f>
        <v>040514102</v>
      </c>
    </row>
    <row r="2504" spans="1:19" ht="18" customHeight="1" x14ac:dyDescent="0.55000000000000004">
      <c r="A2504" t="s">
        <v>895</v>
      </c>
      <c r="B2504">
        <v>2518</v>
      </c>
      <c r="C2504" t="s">
        <v>10573</v>
      </c>
      <c r="D2504" t="s">
        <v>10574</v>
      </c>
      <c r="E2504">
        <v>1</v>
      </c>
      <c r="F2504" t="s">
        <v>185</v>
      </c>
      <c r="G2504">
        <v>20040506</v>
      </c>
      <c r="H2504" t="s">
        <v>10575</v>
      </c>
      <c r="I2504" t="s">
        <v>1409</v>
      </c>
      <c r="J2504" t="s">
        <v>10576</v>
      </c>
      <c r="K2504" t="s">
        <v>72</v>
      </c>
      <c r="M2504" s="32">
        <f>IFERROR(IF($B2504="","",INDEX(所属情報!$E:$E,MATCH($A2504,所属情報!$A:$A,0))),"")</f>
        <v>490058</v>
      </c>
      <c r="N2504" s="175" t="str">
        <f t="shared" si="117"/>
        <v>松夲　大幸 (1)</v>
      </c>
      <c r="O2504" s="32" t="str">
        <f t="shared" si="118"/>
        <v>ﾏﾂﾓﾄ ﾋﾛﾕｷ</v>
      </c>
      <c r="P2504" s="175" t="str">
        <f t="shared" si="119"/>
        <v>MATSUMOTO Hiroyuki (04)</v>
      </c>
      <c r="Q2504" s="175" t="str">
        <f>IFERROR(IF($F2504="","",INDEX(リスト!$AL:$AL,MATCH($F2504,リスト!$AK:$AK,0))),"")</f>
        <v>30</v>
      </c>
      <c r="R2504" s="32" t="str">
        <f>IFERROR(IF($K2504="","",INDEX(リスト!$AO:$AO,MATCH($K2504,リスト!$AN:$AN,0))),"")</f>
        <v>JPN</v>
      </c>
      <c r="S2504" s="32" t="str">
        <f>IF($B2504="","",RIGHT($G2504*1000+100+COUNTIF($G$2:$G2504,$G2504),9))</f>
        <v>040506104</v>
      </c>
    </row>
    <row r="2505" spans="1:19" ht="18" customHeight="1" x14ac:dyDescent="0.55000000000000004">
      <c r="A2505" t="s">
        <v>895</v>
      </c>
      <c r="B2505">
        <v>2519</v>
      </c>
      <c r="C2505" t="s">
        <v>10577</v>
      </c>
      <c r="D2505" t="s">
        <v>10578</v>
      </c>
      <c r="E2505">
        <v>1</v>
      </c>
      <c r="F2505" t="s">
        <v>185</v>
      </c>
      <c r="G2505">
        <v>20050121</v>
      </c>
      <c r="H2505" t="s">
        <v>10579</v>
      </c>
      <c r="I2505" t="s">
        <v>3053</v>
      </c>
      <c r="J2505" t="s">
        <v>8527</v>
      </c>
      <c r="K2505" t="s">
        <v>72</v>
      </c>
      <c r="M2505" s="32">
        <f>IFERROR(IF($B2505="","",INDEX(所属情報!$E:$E,MATCH($A2505,所属情報!$A:$A,0))),"")</f>
        <v>490058</v>
      </c>
      <c r="N2505" s="175" t="str">
        <f t="shared" si="117"/>
        <v>掘　友昭 (1)</v>
      </c>
      <c r="O2505" s="32" t="str">
        <f t="shared" si="118"/>
        <v>ﾎﾘ ﾄﾓｱｷ</v>
      </c>
      <c r="P2505" s="175" t="str">
        <f t="shared" si="119"/>
        <v>HORI Tomoaki (05)</v>
      </c>
      <c r="Q2505" s="175" t="str">
        <f>IFERROR(IF($F2505="","",INDEX(リスト!$AL:$AL,MATCH($F2505,リスト!$AK:$AK,0))),"")</f>
        <v>30</v>
      </c>
      <c r="R2505" s="32" t="str">
        <f>IFERROR(IF($K2505="","",INDEX(リスト!$AO:$AO,MATCH($K2505,リスト!$AN:$AN,0))),"")</f>
        <v>JPN</v>
      </c>
      <c r="S2505" s="32" t="str">
        <f>IF($B2505="","",RIGHT($G2505*1000+100+COUNTIF($G$2:$G2505,$G2505),9))</f>
        <v>050121104</v>
      </c>
    </row>
    <row r="2506" spans="1:19" ht="18" customHeight="1" x14ac:dyDescent="0.55000000000000004">
      <c r="A2506" t="s">
        <v>1007</v>
      </c>
      <c r="B2506">
        <v>2520</v>
      </c>
      <c r="C2506" t="s">
        <v>10580</v>
      </c>
      <c r="D2506" t="s">
        <v>10581</v>
      </c>
      <c r="E2506">
        <v>1</v>
      </c>
      <c r="F2506" t="s">
        <v>173</v>
      </c>
      <c r="G2506">
        <v>20050123</v>
      </c>
      <c r="H2506" t="s">
        <v>10582</v>
      </c>
      <c r="I2506" t="s">
        <v>3089</v>
      </c>
      <c r="J2506" t="s">
        <v>1853</v>
      </c>
      <c r="K2506" t="s">
        <v>72</v>
      </c>
      <c r="M2506" s="32">
        <f>IFERROR(IF($B2506="","",INDEX(所属情報!$E:$E,MATCH($A2506,所属情報!$A:$A,0))),"")</f>
        <v>492213</v>
      </c>
      <c r="N2506" s="175" t="str">
        <f t="shared" si="117"/>
        <v>望月　快風丘 (1)</v>
      </c>
      <c r="O2506" s="32" t="str">
        <f t="shared" si="118"/>
        <v>ﾓﾁﾂﾞｷ ｺｳｷ</v>
      </c>
      <c r="P2506" s="175" t="str">
        <f t="shared" si="119"/>
        <v>MOCHIZUKI Koki (05)</v>
      </c>
      <c r="Q2506" s="175" t="str">
        <f>IFERROR(IF($F2506="","",INDEX(リスト!$AL:$AL,MATCH($F2506,リスト!$AK:$AK,0))),"")</f>
        <v>27</v>
      </c>
      <c r="R2506" s="32" t="str">
        <f>IFERROR(IF($K2506="","",INDEX(リスト!$AO:$AO,MATCH($K2506,リスト!$AN:$AN,0))),"")</f>
        <v>JPN</v>
      </c>
      <c r="S2506" s="32" t="str">
        <f>IF($B2506="","",RIGHT($G2506*1000+100+COUNTIF($G$2:$G2506,$G2506),9))</f>
        <v>050123103</v>
      </c>
    </row>
    <row r="2507" spans="1:19" ht="18" customHeight="1" x14ac:dyDescent="0.55000000000000004">
      <c r="A2507" t="s">
        <v>995</v>
      </c>
      <c r="B2507">
        <v>2521</v>
      </c>
      <c r="C2507" t="s">
        <v>10583</v>
      </c>
      <c r="D2507" t="s">
        <v>10584</v>
      </c>
      <c r="E2507">
        <v>1</v>
      </c>
      <c r="F2507" t="s">
        <v>10113</v>
      </c>
      <c r="G2507">
        <v>20041003</v>
      </c>
      <c r="H2507" t="s">
        <v>10585</v>
      </c>
      <c r="I2507" t="s">
        <v>10586</v>
      </c>
      <c r="J2507" t="s">
        <v>2785</v>
      </c>
      <c r="K2507" t="s">
        <v>72</v>
      </c>
      <c r="M2507" s="32">
        <f>IFERROR(IF($B2507="","",INDEX(所属情報!$E:$E,MATCH($A2507,所属情報!$A:$A,0))),"")</f>
        <v>492208</v>
      </c>
      <c r="N2507" s="175" t="str">
        <f t="shared" si="117"/>
        <v>米谷　誠太郎 (1)</v>
      </c>
      <c r="O2507" s="32" t="str">
        <f t="shared" si="118"/>
        <v>ﾖﾈﾀﾆ ｾｲﾀﾛｳ</v>
      </c>
      <c r="P2507" s="175" t="str">
        <f t="shared" si="119"/>
        <v>YONETANI Seitaro (04)</v>
      </c>
      <c r="Q2507" s="175" t="str">
        <f>IFERROR(IF($F2507="","",INDEX(リスト!$AL:$AL,MATCH($F2507,リスト!$AK:$AK,0))),"")</f>
        <v>49</v>
      </c>
      <c r="R2507" s="32" t="str">
        <f>IFERROR(IF($K2507="","",INDEX(リスト!$AO:$AO,MATCH($K2507,リスト!$AN:$AN,0))),"")</f>
        <v>JPN</v>
      </c>
      <c r="S2507" s="32" t="str">
        <f>IF($B2507="","",RIGHT($G2507*1000+100+COUNTIF($G$2:$G2507,$G2507),9))</f>
        <v>041003102</v>
      </c>
    </row>
    <row r="2508" spans="1:19" ht="18" customHeight="1" x14ac:dyDescent="0.55000000000000004">
      <c r="A2508" t="s">
        <v>995</v>
      </c>
      <c r="B2508">
        <v>2522</v>
      </c>
      <c r="C2508" t="s">
        <v>10587</v>
      </c>
      <c r="D2508" t="s">
        <v>10588</v>
      </c>
      <c r="E2508">
        <v>1</v>
      </c>
      <c r="F2508" t="s">
        <v>10113</v>
      </c>
      <c r="G2508">
        <v>20041213</v>
      </c>
      <c r="H2508" t="s">
        <v>10589</v>
      </c>
      <c r="I2508" t="s">
        <v>9003</v>
      </c>
      <c r="J2508" t="s">
        <v>4496</v>
      </c>
      <c r="K2508" t="s">
        <v>72</v>
      </c>
      <c r="M2508" s="32">
        <f>IFERROR(IF($B2508="","",INDEX(所属情報!$E:$E,MATCH($A2508,所属情報!$A:$A,0))),"")</f>
        <v>492208</v>
      </c>
      <c r="N2508" s="175" t="str">
        <f t="shared" si="117"/>
        <v>寺下　世成 (1)</v>
      </c>
      <c r="O2508" s="32" t="str">
        <f t="shared" si="118"/>
        <v>ﾃﾗｼﾀ ｾﾅ</v>
      </c>
      <c r="P2508" s="175" t="str">
        <f t="shared" si="119"/>
        <v>TERASHITA Sena (04)</v>
      </c>
      <c r="Q2508" s="175" t="str">
        <f>IFERROR(IF($F2508="","",INDEX(リスト!$AL:$AL,MATCH($F2508,リスト!$AK:$AK,0))),"")</f>
        <v>49</v>
      </c>
      <c r="R2508" s="32" t="str">
        <f>IFERROR(IF($K2508="","",INDEX(リスト!$AO:$AO,MATCH($K2508,リスト!$AN:$AN,0))),"")</f>
        <v>JPN</v>
      </c>
      <c r="S2508" s="32" t="str">
        <f>IF($B2508="","",RIGHT($G2508*1000+100+COUNTIF($G$2:$G2508,$G2508),9))</f>
        <v>041213101</v>
      </c>
    </row>
    <row r="2509" spans="1:19" ht="18" customHeight="1" x14ac:dyDescent="0.55000000000000004">
      <c r="A2509" t="s">
        <v>995</v>
      </c>
      <c r="B2509">
        <v>2523</v>
      </c>
      <c r="C2509" t="s">
        <v>10590</v>
      </c>
      <c r="D2509" t="s">
        <v>10591</v>
      </c>
      <c r="E2509">
        <v>1</v>
      </c>
      <c r="F2509" t="s">
        <v>10113</v>
      </c>
      <c r="G2509">
        <v>20040628</v>
      </c>
      <c r="H2509" t="s">
        <v>10592</v>
      </c>
      <c r="I2509" t="s">
        <v>1232</v>
      </c>
      <c r="J2509" t="s">
        <v>4708</v>
      </c>
      <c r="K2509" t="s">
        <v>72</v>
      </c>
      <c r="M2509" s="32">
        <f>IFERROR(IF($B2509="","",INDEX(所属情報!$E:$E,MATCH($A2509,所属情報!$A:$A,0))),"")</f>
        <v>492208</v>
      </c>
      <c r="N2509" s="175" t="str">
        <f t="shared" si="117"/>
        <v>中村　心之輔 (1)</v>
      </c>
      <c r="O2509" s="32" t="str">
        <f t="shared" si="118"/>
        <v>ﾅｶﾑﾗ ｼﾝﾉｽｹ</v>
      </c>
      <c r="P2509" s="175" t="str">
        <f t="shared" si="119"/>
        <v>NAKAMURA Shinnosuke (04)</v>
      </c>
      <c r="Q2509" s="175" t="str">
        <f>IFERROR(IF($F2509="","",INDEX(リスト!$AL:$AL,MATCH($F2509,リスト!$AK:$AK,0))),"")</f>
        <v>49</v>
      </c>
      <c r="R2509" s="32" t="str">
        <f>IFERROR(IF($K2509="","",INDEX(リスト!$AO:$AO,MATCH($K2509,リスト!$AN:$AN,0))),"")</f>
        <v>JPN</v>
      </c>
      <c r="S2509" s="32" t="str">
        <f>IF($B2509="","",RIGHT($G2509*1000+100+COUNTIF($G$2:$G2509,$G2509),9))</f>
        <v>040628103</v>
      </c>
    </row>
    <row r="2510" spans="1:19" ht="18" customHeight="1" x14ac:dyDescent="0.55000000000000004">
      <c r="A2510" t="s">
        <v>995</v>
      </c>
      <c r="B2510">
        <v>2524</v>
      </c>
      <c r="C2510" t="s">
        <v>10593</v>
      </c>
      <c r="D2510" t="s">
        <v>10594</v>
      </c>
      <c r="E2510">
        <v>1</v>
      </c>
      <c r="F2510" t="s">
        <v>10113</v>
      </c>
      <c r="G2510">
        <v>20040827</v>
      </c>
      <c r="H2510" t="s">
        <v>10595</v>
      </c>
      <c r="I2510" t="s">
        <v>10596</v>
      </c>
      <c r="J2510" t="s">
        <v>1443</v>
      </c>
      <c r="K2510" t="s">
        <v>72</v>
      </c>
      <c r="M2510" s="32">
        <f>IFERROR(IF($B2510="","",INDEX(所属情報!$E:$E,MATCH($A2510,所属情報!$A:$A,0))),"")</f>
        <v>492208</v>
      </c>
      <c r="N2510" s="175" t="str">
        <f t="shared" si="117"/>
        <v>叶井　暖人 (1)</v>
      </c>
      <c r="O2510" s="32" t="str">
        <f t="shared" si="118"/>
        <v>ｶﾉｲ ﾊﾙﾄ</v>
      </c>
      <c r="P2510" s="175" t="str">
        <f t="shared" si="119"/>
        <v>KANOI Haruto (04)</v>
      </c>
      <c r="Q2510" s="175" t="str">
        <f>IFERROR(IF($F2510="","",INDEX(リスト!$AL:$AL,MATCH($F2510,リスト!$AK:$AK,0))),"")</f>
        <v>49</v>
      </c>
      <c r="R2510" s="32" t="str">
        <f>IFERROR(IF($K2510="","",INDEX(リスト!$AO:$AO,MATCH($K2510,リスト!$AN:$AN,0))),"")</f>
        <v>JPN</v>
      </c>
      <c r="S2510" s="32" t="str">
        <f>IF($B2510="","",RIGHT($G2510*1000+100+COUNTIF($G$2:$G2510,$G2510),9))</f>
        <v>040827102</v>
      </c>
    </row>
    <row r="2511" spans="1:19" ht="18" customHeight="1" x14ac:dyDescent="0.55000000000000004">
      <c r="A2511" t="s">
        <v>995</v>
      </c>
      <c r="B2511">
        <v>2525</v>
      </c>
      <c r="C2511" t="s">
        <v>10597</v>
      </c>
      <c r="D2511" t="s">
        <v>10598</v>
      </c>
      <c r="E2511">
        <v>1</v>
      </c>
      <c r="F2511" t="s">
        <v>10113</v>
      </c>
      <c r="G2511">
        <v>20040419</v>
      </c>
      <c r="H2511" t="s">
        <v>10599</v>
      </c>
      <c r="I2511" t="s">
        <v>4989</v>
      </c>
      <c r="J2511" t="s">
        <v>1834</v>
      </c>
      <c r="K2511" t="s">
        <v>72</v>
      </c>
      <c r="M2511" s="32">
        <f>IFERROR(IF($B2511="","",INDEX(所属情報!$E:$E,MATCH($A2511,所属情報!$A:$A,0))),"")</f>
        <v>492208</v>
      </c>
      <c r="N2511" s="175" t="str">
        <f t="shared" si="117"/>
        <v>大淵　裕翔 (1)</v>
      </c>
      <c r="O2511" s="32" t="str">
        <f t="shared" si="118"/>
        <v>ｵｵﾌﾁ ﾋﾛﾄ</v>
      </c>
      <c r="P2511" s="175" t="str">
        <f t="shared" si="119"/>
        <v>OFUCHI Hiroto (04)</v>
      </c>
      <c r="Q2511" s="175" t="str">
        <f>IFERROR(IF($F2511="","",INDEX(リスト!$AL:$AL,MATCH($F2511,リスト!$AK:$AK,0))),"")</f>
        <v>49</v>
      </c>
      <c r="R2511" s="32" t="str">
        <f>IFERROR(IF($K2511="","",INDEX(リスト!$AO:$AO,MATCH($K2511,リスト!$AN:$AN,0))),"")</f>
        <v>JPN</v>
      </c>
      <c r="S2511" s="32" t="str">
        <f>IF($B2511="","",RIGHT($G2511*1000+100+COUNTIF($G$2:$G2511,$G2511),9))</f>
        <v>040419102</v>
      </c>
    </row>
    <row r="2512" spans="1:19" ht="18" customHeight="1" x14ac:dyDescent="0.55000000000000004">
      <c r="A2512" t="s">
        <v>995</v>
      </c>
      <c r="B2512">
        <v>2526</v>
      </c>
      <c r="C2512" t="s">
        <v>10600</v>
      </c>
      <c r="D2512" t="s">
        <v>10601</v>
      </c>
      <c r="E2512">
        <v>1</v>
      </c>
      <c r="F2512" t="s">
        <v>10113</v>
      </c>
      <c r="G2512">
        <v>20040405</v>
      </c>
      <c r="H2512" t="s">
        <v>10602</v>
      </c>
      <c r="I2512" t="s">
        <v>4753</v>
      </c>
      <c r="J2512" t="s">
        <v>1810</v>
      </c>
      <c r="K2512" t="s">
        <v>72</v>
      </c>
      <c r="M2512" s="32">
        <f>IFERROR(IF($B2512="","",INDEX(所属情報!$E:$E,MATCH($A2512,所属情報!$A:$A,0))),"")</f>
        <v>492208</v>
      </c>
      <c r="N2512" s="175" t="str">
        <f t="shared" si="117"/>
        <v>田渕　翔大 (1)</v>
      </c>
      <c r="O2512" s="32" t="str">
        <f t="shared" si="118"/>
        <v>ﾀﾌﾞﾁ ｼｮｳﾀ</v>
      </c>
      <c r="P2512" s="175" t="str">
        <f t="shared" si="119"/>
        <v>TABUCHI Shota (04)</v>
      </c>
      <c r="Q2512" s="175" t="str">
        <f>IFERROR(IF($F2512="","",INDEX(リスト!$AL:$AL,MATCH($F2512,リスト!$AK:$AK,0))),"")</f>
        <v>49</v>
      </c>
      <c r="R2512" s="32" t="str">
        <f>IFERROR(IF($K2512="","",INDEX(リスト!$AO:$AO,MATCH($K2512,リスト!$AN:$AN,0))),"")</f>
        <v>JPN</v>
      </c>
      <c r="S2512" s="32" t="str">
        <f>IF($B2512="","",RIGHT($G2512*1000+100+COUNTIF($G$2:$G2512,$G2512),9))</f>
        <v>040405102</v>
      </c>
    </row>
    <row r="2513" spans="1:19" ht="18" customHeight="1" x14ac:dyDescent="0.55000000000000004">
      <c r="A2513" t="s">
        <v>995</v>
      </c>
      <c r="B2513">
        <v>2527</v>
      </c>
      <c r="C2513" t="s">
        <v>10603</v>
      </c>
      <c r="D2513" t="s">
        <v>10604</v>
      </c>
      <c r="E2513">
        <v>1</v>
      </c>
      <c r="F2513" t="s">
        <v>10113</v>
      </c>
      <c r="G2513">
        <v>20030711</v>
      </c>
      <c r="H2513" t="s">
        <v>10605</v>
      </c>
      <c r="I2513" t="s">
        <v>4138</v>
      </c>
      <c r="J2513" t="s">
        <v>10606</v>
      </c>
      <c r="K2513" t="s">
        <v>72</v>
      </c>
      <c r="M2513" s="32">
        <f>IFERROR(IF($B2513="","",INDEX(所属情報!$E:$E,MATCH($A2513,所属情報!$A:$A,0))),"")</f>
        <v>492208</v>
      </c>
      <c r="N2513" s="175" t="str">
        <f t="shared" si="117"/>
        <v>野田　夏矢 (1)</v>
      </c>
      <c r="O2513" s="32" t="str">
        <f t="shared" si="118"/>
        <v>ﾉﾀﾞ ﾅﾂﾔ</v>
      </c>
      <c r="P2513" s="175" t="str">
        <f t="shared" si="119"/>
        <v>NODA Natsuya (03)</v>
      </c>
      <c r="Q2513" s="175" t="str">
        <f>IFERROR(IF($F2513="","",INDEX(リスト!$AL:$AL,MATCH($F2513,リスト!$AK:$AK,0))),"")</f>
        <v>49</v>
      </c>
      <c r="R2513" s="32" t="str">
        <f>IFERROR(IF($K2513="","",INDEX(リスト!$AO:$AO,MATCH($K2513,リスト!$AN:$AN,0))),"")</f>
        <v>JPN</v>
      </c>
      <c r="S2513" s="32" t="str">
        <f>IF($B2513="","",RIGHT($G2513*1000+100+COUNTIF($G$2:$G2513,$G2513),9))</f>
        <v>030711105</v>
      </c>
    </row>
    <row r="2514" spans="1:19" ht="18" customHeight="1" x14ac:dyDescent="0.55000000000000004">
      <c r="A2514" t="s">
        <v>879</v>
      </c>
      <c r="B2514">
        <v>2528</v>
      </c>
      <c r="C2514" t="s">
        <v>10607</v>
      </c>
      <c r="D2514" t="s">
        <v>10608</v>
      </c>
      <c r="E2514">
        <v>1</v>
      </c>
      <c r="F2514" t="s">
        <v>10516</v>
      </c>
      <c r="G2514">
        <v>20040406</v>
      </c>
      <c r="H2514" t="s">
        <v>10609</v>
      </c>
      <c r="I2514" t="s">
        <v>2160</v>
      </c>
      <c r="J2514" t="s">
        <v>1526</v>
      </c>
      <c r="K2514" t="s">
        <v>72</v>
      </c>
      <c r="M2514" s="32">
        <f>IFERROR(IF($B2514="","",INDEX(所属情報!$E:$E,MATCH($A2514,所属情報!$A:$A,0))),"")</f>
        <v>490053</v>
      </c>
      <c r="N2514" s="175" t="str">
        <f t="shared" si="117"/>
        <v>宮内　隆之介 (1)</v>
      </c>
      <c r="O2514" s="32" t="str">
        <f t="shared" si="118"/>
        <v>ﾐﾔｳﾁ ﾘｭｳﾉｽｹ</v>
      </c>
      <c r="P2514" s="175" t="str">
        <f t="shared" si="119"/>
        <v>MIYAUCHI Ryunosuke (04)</v>
      </c>
      <c r="Q2514" s="175" t="str">
        <f>IFERROR(IF($F2514="","",INDEX(リスト!$AL:$AL,MATCH($F2514,リスト!$AK:$AK,0))),"")</f>
        <v>28</v>
      </c>
      <c r="R2514" s="32" t="str">
        <f>IFERROR(IF($K2514="","",INDEX(リスト!$AO:$AO,MATCH($K2514,リスト!$AN:$AN,0))),"")</f>
        <v>JPN</v>
      </c>
      <c r="S2514" s="32" t="str">
        <f>IF($B2514="","",RIGHT($G2514*1000+100+COUNTIF($G$2:$G2514,$G2514),9))</f>
        <v>040406105</v>
      </c>
    </row>
    <row r="2515" spans="1:19" ht="18" customHeight="1" x14ac:dyDescent="0.55000000000000004">
      <c r="A2515" t="s">
        <v>10610</v>
      </c>
      <c r="B2515">
        <v>2529</v>
      </c>
      <c r="C2515" t="s">
        <v>10611</v>
      </c>
      <c r="D2515" t="s">
        <v>10612</v>
      </c>
      <c r="E2515">
        <v>4</v>
      </c>
      <c r="F2515" t="s">
        <v>165</v>
      </c>
      <c r="G2515">
        <v>20011006</v>
      </c>
      <c r="H2515" t="s">
        <v>10613</v>
      </c>
      <c r="I2515" t="s">
        <v>3340</v>
      </c>
      <c r="J2515" t="s">
        <v>10614</v>
      </c>
      <c r="K2515" t="s">
        <v>72</v>
      </c>
      <c r="M2515" s="32">
        <f>IFERROR(IF($B2515="","",INDEX(所属情報!$E:$E,MATCH($A2515,所属情報!$A:$A,0))),"")</f>
        <v>490047</v>
      </c>
      <c r="N2515" s="175" t="str">
        <f t="shared" si="117"/>
        <v>前田　旺佳 (4)</v>
      </c>
      <c r="O2515" s="32" t="str">
        <f t="shared" si="118"/>
        <v>ﾏｴﾀﾞ ｵｳｶ</v>
      </c>
      <c r="P2515" s="175" t="str">
        <f t="shared" si="119"/>
        <v>MAEDA Oka (01)</v>
      </c>
      <c r="Q2515" s="175" t="str">
        <f>IFERROR(IF($F2515="","",INDEX(リスト!$AL:$AL,MATCH($F2515,リスト!$AK:$AK,0))),"")</f>
        <v>25</v>
      </c>
      <c r="R2515" s="32" t="str">
        <f>IFERROR(IF($K2515="","",INDEX(リスト!$AO:$AO,MATCH($K2515,リスト!$AN:$AN,0))),"")</f>
        <v>JPN</v>
      </c>
      <c r="S2515" s="32" t="str">
        <f>IF($B2515="","",RIGHT($G2515*1000+100+COUNTIF($G$2:$G2515,$G2515),9))</f>
        <v>011006102</v>
      </c>
    </row>
    <row r="2516" spans="1:19" ht="18" customHeight="1" x14ac:dyDescent="0.55000000000000004">
      <c r="A2516" t="s">
        <v>10610</v>
      </c>
      <c r="B2516">
        <v>2530</v>
      </c>
      <c r="C2516" t="s">
        <v>10615</v>
      </c>
      <c r="D2516" t="s">
        <v>10616</v>
      </c>
      <c r="E2516">
        <v>4</v>
      </c>
      <c r="F2516" t="s">
        <v>165</v>
      </c>
      <c r="G2516">
        <v>20010407</v>
      </c>
      <c r="H2516" t="s">
        <v>10617</v>
      </c>
      <c r="I2516" t="s">
        <v>4044</v>
      </c>
      <c r="J2516" t="s">
        <v>10618</v>
      </c>
      <c r="K2516" t="s">
        <v>72</v>
      </c>
      <c r="M2516" s="32">
        <f>IFERROR(IF($B2516="","",INDEX(所属情報!$E:$E,MATCH($A2516,所属情報!$A:$A,0))),"")</f>
        <v>490047</v>
      </c>
      <c r="N2516" s="175" t="str">
        <f t="shared" si="117"/>
        <v>北村　龍章 (4)</v>
      </c>
      <c r="O2516" s="32" t="str">
        <f t="shared" si="118"/>
        <v>ｷﾀﾑﾗ ﾘｭｳｼｮｳ</v>
      </c>
      <c r="P2516" s="175" t="str">
        <f t="shared" si="119"/>
        <v>KITAMURA Ryusho (01)</v>
      </c>
      <c r="Q2516" s="175" t="str">
        <f>IFERROR(IF($F2516="","",INDEX(リスト!$AL:$AL,MATCH($F2516,リスト!$AK:$AK,0))),"")</f>
        <v>25</v>
      </c>
      <c r="R2516" s="32" t="str">
        <f>IFERROR(IF($K2516="","",INDEX(リスト!$AO:$AO,MATCH($K2516,リスト!$AN:$AN,0))),"")</f>
        <v>JPN</v>
      </c>
      <c r="S2516" s="32" t="str">
        <f>IF($B2516="","",RIGHT($G2516*1000+100+COUNTIF($G$2:$G2516,$G2516),9))</f>
        <v>010407103</v>
      </c>
    </row>
    <row r="2517" spans="1:19" ht="18" customHeight="1" x14ac:dyDescent="0.55000000000000004">
      <c r="A2517" t="s">
        <v>10610</v>
      </c>
      <c r="B2517">
        <v>2531</v>
      </c>
      <c r="C2517" t="s">
        <v>10619</v>
      </c>
      <c r="D2517" t="s">
        <v>10620</v>
      </c>
      <c r="E2517">
        <v>1</v>
      </c>
      <c r="F2517" t="s">
        <v>10462</v>
      </c>
      <c r="G2517">
        <v>20050319</v>
      </c>
      <c r="H2517" t="s">
        <v>10621</v>
      </c>
      <c r="I2517" t="s">
        <v>6680</v>
      </c>
      <c r="J2517" t="s">
        <v>5617</v>
      </c>
      <c r="K2517" t="s">
        <v>72</v>
      </c>
      <c r="M2517" s="32">
        <f>IFERROR(IF($B2517="","",INDEX(所属情報!$E:$E,MATCH($A2517,所属情報!$A:$A,0))),"")</f>
        <v>490047</v>
      </c>
      <c r="N2517" s="175" t="str">
        <f t="shared" si="117"/>
        <v>今村　奏斗 (1)</v>
      </c>
      <c r="O2517" s="32" t="str">
        <f t="shared" si="118"/>
        <v>ｲﾏﾑﾗ ｶﾅﾄ</v>
      </c>
      <c r="P2517" s="175" t="str">
        <f t="shared" si="119"/>
        <v>IMAMURA Kanato (05)</v>
      </c>
      <c r="Q2517" s="175" t="str">
        <f>IFERROR(IF($F2517="","",INDEX(リスト!$AL:$AL,MATCH($F2517,リスト!$AK:$AK,0))),"")</f>
        <v>49</v>
      </c>
      <c r="R2517" s="32" t="str">
        <f>IFERROR(IF($K2517="","",INDEX(リスト!$AO:$AO,MATCH($K2517,リスト!$AN:$AN,0))),"")</f>
        <v>JPN</v>
      </c>
      <c r="S2517" s="32" t="str">
        <f>IF($B2517="","",RIGHT($G2517*1000+100+COUNTIF($G$2:$G2517,$G2517),9))</f>
        <v>050319101</v>
      </c>
    </row>
    <row r="2518" spans="1:19" ht="18" customHeight="1" x14ac:dyDescent="0.55000000000000004">
      <c r="A2518" t="s">
        <v>10610</v>
      </c>
      <c r="B2518">
        <v>2532</v>
      </c>
      <c r="C2518" t="s">
        <v>10622</v>
      </c>
      <c r="D2518" t="s">
        <v>10623</v>
      </c>
      <c r="E2518">
        <v>1</v>
      </c>
      <c r="F2518" t="s">
        <v>10462</v>
      </c>
      <c r="G2518">
        <v>20050331</v>
      </c>
      <c r="H2518" t="s">
        <v>10624</v>
      </c>
      <c r="I2518" t="s">
        <v>10625</v>
      </c>
      <c r="J2518" t="s">
        <v>1168</v>
      </c>
      <c r="K2518" t="s">
        <v>72</v>
      </c>
      <c r="M2518" s="32">
        <f>IFERROR(IF($B2518="","",INDEX(所属情報!$E:$E,MATCH($A2518,所属情報!$A:$A,0))),"")</f>
        <v>490047</v>
      </c>
      <c r="N2518" s="175" t="str">
        <f t="shared" si="117"/>
        <v>元屋　拓巳 (1)</v>
      </c>
      <c r="O2518" s="32" t="str">
        <f t="shared" si="118"/>
        <v>ﾓﾄﾔ ﾀｸﾐ</v>
      </c>
      <c r="P2518" s="175" t="str">
        <f t="shared" si="119"/>
        <v>MOTOYA Takumi (05)</v>
      </c>
      <c r="Q2518" s="175" t="str">
        <f>IFERROR(IF($F2518="","",INDEX(リスト!$AL:$AL,MATCH($F2518,リスト!$AK:$AK,0))),"")</f>
        <v>49</v>
      </c>
      <c r="R2518" s="32" t="str">
        <f>IFERROR(IF($K2518="","",INDEX(リスト!$AO:$AO,MATCH($K2518,リスト!$AN:$AN,0))),"")</f>
        <v>JPN</v>
      </c>
      <c r="S2518" s="32" t="str">
        <f>IF($B2518="","",RIGHT($G2518*1000+100+COUNTIF($G$2:$G2518,$G2518),9))</f>
        <v>050331101</v>
      </c>
    </row>
    <row r="2519" spans="1:19" ht="18" customHeight="1" x14ac:dyDescent="0.55000000000000004">
      <c r="A2519" t="s">
        <v>10610</v>
      </c>
      <c r="B2519">
        <v>2533</v>
      </c>
      <c r="C2519" t="s">
        <v>10626</v>
      </c>
      <c r="D2519" t="s">
        <v>10627</v>
      </c>
      <c r="E2519">
        <v>1</v>
      </c>
      <c r="F2519" t="s">
        <v>10462</v>
      </c>
      <c r="G2519">
        <v>20040501</v>
      </c>
      <c r="H2519" t="s">
        <v>10628</v>
      </c>
      <c r="I2519" t="s">
        <v>2282</v>
      </c>
      <c r="J2519" t="s">
        <v>3295</v>
      </c>
      <c r="K2519" t="s">
        <v>72</v>
      </c>
      <c r="M2519" s="32">
        <f>IFERROR(IF($B2519="","",INDEX(所属情報!$E:$E,MATCH($A2519,所属情報!$A:$A,0))),"")</f>
        <v>490047</v>
      </c>
      <c r="N2519" s="175" t="str">
        <f t="shared" si="117"/>
        <v>松井　健輔 (1)</v>
      </c>
      <c r="O2519" s="32" t="str">
        <f t="shared" si="118"/>
        <v>ﾏﾂｲ ｹﾝｽｹ</v>
      </c>
      <c r="P2519" s="175" t="str">
        <f t="shared" si="119"/>
        <v>MATSUI Kensuke (04)</v>
      </c>
      <c r="Q2519" s="175" t="str">
        <f>IFERROR(IF($F2519="","",INDEX(リスト!$AL:$AL,MATCH($F2519,リスト!$AK:$AK,0))),"")</f>
        <v>49</v>
      </c>
      <c r="R2519" s="32" t="str">
        <f>IFERROR(IF($K2519="","",INDEX(リスト!$AO:$AO,MATCH($K2519,リスト!$AN:$AN,0))),"")</f>
        <v>JPN</v>
      </c>
      <c r="S2519" s="32" t="str">
        <f>IF($B2519="","",RIGHT($G2519*1000+100+COUNTIF($G$2:$G2519,$G2519),9))</f>
        <v>040501103</v>
      </c>
    </row>
    <row r="2520" spans="1:19" ht="18" customHeight="1" x14ac:dyDescent="0.55000000000000004">
      <c r="A2520" t="s">
        <v>875</v>
      </c>
      <c r="B2520">
        <v>2534</v>
      </c>
      <c r="C2520" t="s">
        <v>10629</v>
      </c>
      <c r="D2520" t="s">
        <v>10630</v>
      </c>
      <c r="E2520">
        <v>1</v>
      </c>
      <c r="F2520" t="s">
        <v>173</v>
      </c>
      <c r="G2520">
        <v>20041229</v>
      </c>
      <c r="H2520" t="s">
        <v>10631</v>
      </c>
      <c r="I2520" t="s">
        <v>10632</v>
      </c>
      <c r="J2520" t="s">
        <v>10633</v>
      </c>
      <c r="K2520" t="s">
        <v>72</v>
      </c>
      <c r="M2520" s="32">
        <f>IFERROR(IF($B2520="","",INDEX(所属情報!$E:$E,MATCH($A2520,所属情報!$A:$A,0))),"")</f>
        <v>490051</v>
      </c>
      <c r="N2520" s="175" t="str">
        <f t="shared" si="117"/>
        <v>片山　朔 (1)</v>
      </c>
      <c r="O2520" s="32" t="str">
        <f t="shared" si="118"/>
        <v>ｶﾀﾔﾏ ｻｸ</v>
      </c>
      <c r="P2520" s="175" t="str">
        <f t="shared" si="119"/>
        <v>KATAYAMA Saku (04)</v>
      </c>
      <c r="Q2520" s="175" t="str">
        <f>IFERROR(IF($F2520="","",INDEX(リスト!$AL:$AL,MATCH($F2520,リスト!$AK:$AK,0))),"")</f>
        <v>27</v>
      </c>
      <c r="R2520" s="32" t="str">
        <f>IFERROR(IF($K2520="","",INDEX(リスト!$AO:$AO,MATCH($K2520,リスト!$AN:$AN,0))),"")</f>
        <v>JPN</v>
      </c>
      <c r="S2520" s="32" t="str">
        <f>IF($B2520="","",RIGHT($G2520*1000+100+COUNTIF($G$2:$G2520,$G2520),9))</f>
        <v>041229104</v>
      </c>
    </row>
    <row r="2521" spans="1:19" ht="18" customHeight="1" x14ac:dyDescent="0.55000000000000004">
      <c r="A2521" t="s">
        <v>967</v>
      </c>
      <c r="B2521">
        <v>2535</v>
      </c>
      <c r="C2521" t="s">
        <v>10634</v>
      </c>
      <c r="D2521" t="s">
        <v>10635</v>
      </c>
      <c r="E2521">
        <v>1</v>
      </c>
      <c r="F2521" t="s">
        <v>5828</v>
      </c>
      <c r="G2521">
        <v>20041205</v>
      </c>
      <c r="I2521" t="s">
        <v>2467</v>
      </c>
      <c r="J2521" t="s">
        <v>1549</v>
      </c>
      <c r="K2521" t="s">
        <v>72</v>
      </c>
      <c r="M2521" s="32">
        <f>IFERROR(IF($B2521="","",INDEX(所属情報!$E:$E,MATCH($A2521,所属情報!$A:$A,0))),"")</f>
        <v>492199</v>
      </c>
      <c r="N2521" s="175" t="str">
        <f t="shared" si="117"/>
        <v>吉村　青空 (1)</v>
      </c>
      <c r="O2521" s="32" t="str">
        <f t="shared" si="118"/>
        <v>ﾖｼﾑﾗ ｿﾗ</v>
      </c>
      <c r="P2521" s="175" t="str">
        <f t="shared" si="119"/>
        <v>YOSHIMURA Sora (04)</v>
      </c>
      <c r="Q2521" s="175" t="str">
        <f>IFERROR(IF($F2521="","",INDEX(リスト!$AL:$AL,MATCH($F2521,リスト!$AK:$AK,0))),"")</f>
        <v>49</v>
      </c>
      <c r="R2521" s="32" t="str">
        <f>IFERROR(IF($K2521="","",INDEX(リスト!$AO:$AO,MATCH($K2521,リスト!$AN:$AN,0))),"")</f>
        <v>JPN</v>
      </c>
      <c r="S2521" s="32" t="str">
        <f>IF($B2521="","",RIGHT($G2521*1000+100+COUNTIF($G$2:$G2521,$G2521),9))</f>
        <v>041205103</v>
      </c>
    </row>
    <row r="2522" spans="1:19" ht="18" customHeight="1" x14ac:dyDescent="0.55000000000000004">
      <c r="A2522" t="s">
        <v>967</v>
      </c>
      <c r="B2522">
        <v>2536</v>
      </c>
      <c r="C2522" t="s">
        <v>10636</v>
      </c>
      <c r="D2522" t="s">
        <v>10637</v>
      </c>
      <c r="E2522">
        <v>1</v>
      </c>
      <c r="F2522" t="s">
        <v>10113</v>
      </c>
      <c r="G2522">
        <v>20041112</v>
      </c>
      <c r="I2522" t="s">
        <v>1617</v>
      </c>
      <c r="J2522" t="s">
        <v>1805</v>
      </c>
      <c r="K2522" t="s">
        <v>72</v>
      </c>
      <c r="M2522" s="32">
        <f>IFERROR(IF($B2522="","",INDEX(所属情報!$E:$E,MATCH($A2522,所属情報!$A:$A,0))),"")</f>
        <v>492199</v>
      </c>
      <c r="N2522" s="175" t="str">
        <f t="shared" si="117"/>
        <v>高橋　伶旺 (1)</v>
      </c>
      <c r="O2522" s="32" t="str">
        <f t="shared" si="118"/>
        <v>ﾀｶﾊｼ ﾚｵ</v>
      </c>
      <c r="P2522" s="175" t="str">
        <f t="shared" si="119"/>
        <v>TAKAHASHI Reo (04)</v>
      </c>
      <c r="Q2522" s="175" t="str">
        <f>IFERROR(IF($F2522="","",INDEX(リスト!$AL:$AL,MATCH($F2522,リスト!$AK:$AK,0))),"")</f>
        <v>49</v>
      </c>
      <c r="R2522" s="32" t="str">
        <f>IFERROR(IF($K2522="","",INDEX(リスト!$AO:$AO,MATCH($K2522,リスト!$AN:$AN,0))),"")</f>
        <v>JPN</v>
      </c>
      <c r="S2522" s="32" t="str">
        <f>IF($B2522="","",RIGHT($G2522*1000+100+COUNTIF($G$2:$G2522,$G2522),9))</f>
        <v>041112103</v>
      </c>
    </row>
    <row r="2523" spans="1:19" ht="18" customHeight="1" x14ac:dyDescent="0.55000000000000004">
      <c r="A2523" t="s">
        <v>967</v>
      </c>
      <c r="B2523">
        <v>2537</v>
      </c>
      <c r="C2523" t="s">
        <v>10638</v>
      </c>
      <c r="D2523" t="s">
        <v>10639</v>
      </c>
      <c r="E2523">
        <v>1</v>
      </c>
      <c r="F2523" t="s">
        <v>10113</v>
      </c>
      <c r="G2523">
        <v>20041015</v>
      </c>
      <c r="I2523" t="s">
        <v>1984</v>
      </c>
      <c r="J2523" t="s">
        <v>1581</v>
      </c>
      <c r="K2523" t="s">
        <v>72</v>
      </c>
      <c r="M2523" s="32">
        <f>IFERROR(IF($B2523="","",INDEX(所属情報!$E:$E,MATCH($A2523,所属情報!$A:$A,0))),"")</f>
        <v>492199</v>
      </c>
      <c r="N2523" s="175" t="str">
        <f t="shared" si="117"/>
        <v>藤田　大二朗 (1)</v>
      </c>
      <c r="O2523" s="32" t="str">
        <f t="shared" si="118"/>
        <v>ﾌｼﾞﾀ ﾀﾞｲｼﾞﾛｳ</v>
      </c>
      <c r="P2523" s="175" t="str">
        <f t="shared" si="119"/>
        <v>FUJITA Daijiro (04)</v>
      </c>
      <c r="Q2523" s="175" t="str">
        <f>IFERROR(IF($F2523="","",INDEX(リスト!$AL:$AL,MATCH($F2523,リスト!$AK:$AK,0))),"")</f>
        <v>49</v>
      </c>
      <c r="R2523" s="32" t="str">
        <f>IFERROR(IF($K2523="","",INDEX(リスト!$AO:$AO,MATCH($K2523,リスト!$AN:$AN,0))),"")</f>
        <v>JPN</v>
      </c>
      <c r="S2523" s="32" t="str">
        <f>IF($B2523="","",RIGHT($G2523*1000+100+COUNTIF($G$2:$G2523,$G2523),9))</f>
        <v>041015102</v>
      </c>
    </row>
    <row r="2524" spans="1:19" ht="18" customHeight="1" x14ac:dyDescent="0.55000000000000004">
      <c r="A2524" t="s">
        <v>1155</v>
      </c>
      <c r="B2524">
        <v>2538</v>
      </c>
      <c r="C2524" t="s">
        <v>10640</v>
      </c>
      <c r="D2524" t="s">
        <v>10641</v>
      </c>
      <c r="E2524">
        <v>1</v>
      </c>
      <c r="F2524" t="s">
        <v>10462</v>
      </c>
      <c r="G2524">
        <v>20040510</v>
      </c>
      <c r="H2524" t="s">
        <v>10642</v>
      </c>
      <c r="I2524" t="s">
        <v>4248</v>
      </c>
      <c r="J2524" t="s">
        <v>1317</v>
      </c>
      <c r="K2524" t="s">
        <v>72</v>
      </c>
      <c r="M2524" s="32">
        <f>IFERROR(IF($B2524="","",INDEX(所属情報!$E:$E,MATCH($A2524,所属情報!$A:$A,0))),"")</f>
        <v>500005</v>
      </c>
      <c r="N2524" s="175" t="str">
        <f t="shared" si="117"/>
        <v>平井　良典 (1)</v>
      </c>
      <c r="O2524" s="32" t="str">
        <f t="shared" si="118"/>
        <v>ﾋﾗｲ ﾘｮｳｽｹ</v>
      </c>
      <c r="P2524" s="175" t="str">
        <f t="shared" si="119"/>
        <v>HIRAI Ryosuke (04)</v>
      </c>
      <c r="Q2524" s="175" t="str">
        <f>IFERROR(IF($F2524="","",INDEX(リスト!$AL:$AL,MATCH($F2524,リスト!$AK:$AK,0))),"")</f>
        <v>49</v>
      </c>
      <c r="R2524" s="32" t="str">
        <f>IFERROR(IF($K2524="","",INDEX(リスト!$AO:$AO,MATCH($K2524,リスト!$AN:$AN,0))),"")</f>
        <v>JPN</v>
      </c>
      <c r="S2524" s="32" t="str">
        <f>IF($B2524="","",RIGHT($G2524*1000+100+COUNTIF($G$2:$G2524,$G2524),9))</f>
        <v>040510103</v>
      </c>
    </row>
    <row r="2525" spans="1:19" ht="18" customHeight="1" x14ac:dyDescent="0.55000000000000004">
      <c r="A2525" t="s">
        <v>1155</v>
      </c>
      <c r="B2525">
        <v>2539</v>
      </c>
      <c r="C2525" t="s">
        <v>10643</v>
      </c>
      <c r="D2525" t="s">
        <v>10644</v>
      </c>
      <c r="E2525">
        <v>1</v>
      </c>
      <c r="F2525" t="s">
        <v>5828</v>
      </c>
      <c r="G2525">
        <v>20040720</v>
      </c>
      <c r="H2525" t="s">
        <v>10645</v>
      </c>
      <c r="I2525" t="s">
        <v>2110</v>
      </c>
      <c r="J2525" t="s">
        <v>10646</v>
      </c>
      <c r="K2525" t="s">
        <v>72</v>
      </c>
      <c r="M2525" s="32">
        <f>IFERROR(IF($B2525="","",INDEX(所属情報!$E:$E,MATCH($A2525,所属情報!$A:$A,0))),"")</f>
        <v>500005</v>
      </c>
      <c r="N2525" s="175" t="str">
        <f t="shared" si="117"/>
        <v>鈴木　駿太郎 (1)</v>
      </c>
      <c r="O2525" s="32" t="str">
        <f t="shared" si="118"/>
        <v>ｽｽﾞｷ ｼｭﾝﾀﾛｳ</v>
      </c>
      <c r="P2525" s="175" t="str">
        <f t="shared" si="119"/>
        <v>SUZUKI Shuntaro (04)</v>
      </c>
      <c r="Q2525" s="175" t="str">
        <f>IFERROR(IF($F2525="","",INDEX(リスト!$AL:$AL,MATCH($F2525,リスト!$AK:$AK,0))),"")</f>
        <v>49</v>
      </c>
      <c r="R2525" s="32" t="str">
        <f>IFERROR(IF($K2525="","",INDEX(リスト!$AO:$AO,MATCH($K2525,リスト!$AN:$AN,0))),"")</f>
        <v>JPN</v>
      </c>
      <c r="S2525" s="32" t="str">
        <f>IF($B2525="","",RIGHT($G2525*1000+100+COUNTIF($G$2:$G2525,$G2525),9))</f>
        <v>040720101</v>
      </c>
    </row>
    <row r="2526" spans="1:19" ht="18" customHeight="1" x14ac:dyDescent="0.55000000000000004">
      <c r="A2526" t="s">
        <v>1155</v>
      </c>
      <c r="B2526">
        <v>2540</v>
      </c>
      <c r="C2526" t="s">
        <v>10647</v>
      </c>
      <c r="D2526" t="s">
        <v>10648</v>
      </c>
      <c r="E2526">
        <v>1</v>
      </c>
      <c r="F2526" t="s">
        <v>10462</v>
      </c>
      <c r="G2526">
        <v>20040614</v>
      </c>
      <c r="H2526" t="s">
        <v>10649</v>
      </c>
      <c r="I2526" t="s">
        <v>7434</v>
      </c>
      <c r="J2526" t="s">
        <v>1193</v>
      </c>
      <c r="K2526" t="s">
        <v>72</v>
      </c>
      <c r="M2526" s="32">
        <f>IFERROR(IF($B2526="","",INDEX(所属情報!$E:$E,MATCH($A2526,所属情報!$A:$A,0))),"")</f>
        <v>500005</v>
      </c>
      <c r="N2526" s="175" t="str">
        <f t="shared" si="117"/>
        <v>森永　康介 (1)</v>
      </c>
      <c r="O2526" s="32" t="str">
        <f t="shared" si="118"/>
        <v>ﾓﾘﾅｶﾞ ｺｳｽｹ</v>
      </c>
      <c r="P2526" s="175" t="str">
        <f t="shared" si="119"/>
        <v>MORINAGA Kosuke (04)</v>
      </c>
      <c r="Q2526" s="175" t="str">
        <f>IFERROR(IF($F2526="","",INDEX(リスト!$AL:$AL,MATCH($F2526,リスト!$AK:$AK,0))),"")</f>
        <v>49</v>
      </c>
      <c r="R2526" s="32" t="str">
        <f>IFERROR(IF($K2526="","",INDEX(リスト!$AO:$AO,MATCH($K2526,リスト!$AN:$AN,0))),"")</f>
        <v>JPN</v>
      </c>
      <c r="S2526" s="32" t="str">
        <f>IF($B2526="","",RIGHT($G2526*1000+100+COUNTIF($G$2:$G2526,$G2526),9))</f>
        <v>040614106</v>
      </c>
    </row>
    <row r="2527" spans="1:19" ht="18" customHeight="1" x14ac:dyDescent="0.55000000000000004">
      <c r="A2527" t="s">
        <v>1155</v>
      </c>
      <c r="B2527">
        <v>2541</v>
      </c>
      <c r="C2527" t="s">
        <v>10650</v>
      </c>
      <c r="D2527" t="s">
        <v>10651</v>
      </c>
      <c r="E2527">
        <v>1</v>
      </c>
      <c r="F2527" t="s">
        <v>10462</v>
      </c>
      <c r="G2527">
        <v>20040518</v>
      </c>
      <c r="H2527" t="s">
        <v>10652</v>
      </c>
      <c r="I2527" t="s">
        <v>2927</v>
      </c>
      <c r="J2527" t="s">
        <v>1443</v>
      </c>
      <c r="K2527" t="s">
        <v>72</v>
      </c>
      <c r="M2527" s="32">
        <f>IFERROR(IF($B2527="","",INDEX(所属情報!$E:$E,MATCH($A2527,所属情報!$A:$A,0))),"")</f>
        <v>500005</v>
      </c>
      <c r="N2527" s="175" t="str">
        <f t="shared" si="117"/>
        <v>木下　晴翔 (1)</v>
      </c>
      <c r="O2527" s="32" t="str">
        <f t="shared" si="118"/>
        <v>ｷﾉｼﾀ ﾊﾙﾄ</v>
      </c>
      <c r="P2527" s="175" t="str">
        <f t="shared" si="119"/>
        <v>KINOSHITA Haruto (04)</v>
      </c>
      <c r="Q2527" s="175" t="str">
        <f>IFERROR(IF($F2527="","",INDEX(リスト!$AL:$AL,MATCH($F2527,リスト!$AK:$AK,0))),"")</f>
        <v>49</v>
      </c>
      <c r="R2527" s="32" t="str">
        <f>IFERROR(IF($K2527="","",INDEX(リスト!$AO:$AO,MATCH($K2527,リスト!$AN:$AN,0))),"")</f>
        <v>JPN</v>
      </c>
      <c r="S2527" s="32" t="str">
        <f>IF($B2527="","",RIGHT($G2527*1000+100+COUNTIF($G$2:$G2527,$G2527),9))</f>
        <v>040518104</v>
      </c>
    </row>
    <row r="2528" spans="1:19" ht="18" customHeight="1" x14ac:dyDescent="0.55000000000000004">
      <c r="A2528" t="s">
        <v>10653</v>
      </c>
      <c r="B2528">
        <v>2542</v>
      </c>
      <c r="C2528" t="s">
        <v>10654</v>
      </c>
      <c r="D2528" t="s">
        <v>10655</v>
      </c>
      <c r="E2528">
        <v>3</v>
      </c>
      <c r="F2528" t="s">
        <v>173</v>
      </c>
      <c r="G2528">
        <v>20030115</v>
      </c>
      <c r="H2528" t="s">
        <v>10656</v>
      </c>
      <c r="I2528" t="s">
        <v>10657</v>
      </c>
      <c r="J2528" t="s">
        <v>1539</v>
      </c>
      <c r="K2528" t="s">
        <v>72</v>
      </c>
      <c r="M2528" s="32">
        <f>IFERROR(IF($B2528="","",INDEX(所属情報!$E:$E,MATCH($A2528,所属情報!$A:$A,0))),"")</f>
        <v>492205</v>
      </c>
      <c r="N2528" s="175" t="str">
        <f t="shared" si="117"/>
        <v>溝河　政也 (3)</v>
      </c>
      <c r="O2528" s="32" t="str">
        <f t="shared" si="118"/>
        <v>ﾐｿﾞｶﾜ ｾｲﾔ</v>
      </c>
      <c r="P2528" s="175" t="str">
        <f t="shared" si="119"/>
        <v>MIZOKAWA Seiya (03)</v>
      </c>
      <c r="Q2528" s="175" t="str">
        <f>IFERROR(IF($F2528="","",INDEX(リスト!$AL:$AL,MATCH($F2528,リスト!$AK:$AK,0))),"")</f>
        <v>27</v>
      </c>
      <c r="R2528" s="32" t="str">
        <f>IFERROR(IF($K2528="","",INDEX(リスト!$AO:$AO,MATCH($K2528,リスト!$AN:$AN,0))),"")</f>
        <v>JPN</v>
      </c>
      <c r="S2528" s="32" t="str">
        <f>IF($B2528="","",RIGHT($G2528*1000+100+COUNTIF($G$2:$G2528,$G2528),9))</f>
        <v>030115102</v>
      </c>
    </row>
    <row r="2529" spans="1:19" ht="18" customHeight="1" x14ac:dyDescent="0.55000000000000004">
      <c r="A2529" t="s">
        <v>10658</v>
      </c>
      <c r="B2529">
        <v>2543</v>
      </c>
      <c r="C2529" t="s">
        <v>10659</v>
      </c>
      <c r="D2529" t="s">
        <v>10660</v>
      </c>
      <c r="E2529">
        <v>1</v>
      </c>
      <c r="F2529" t="s">
        <v>177</v>
      </c>
      <c r="G2529">
        <v>20050322</v>
      </c>
      <c r="H2529" t="s">
        <v>10661</v>
      </c>
      <c r="I2529" t="s">
        <v>10662</v>
      </c>
      <c r="J2529" t="s">
        <v>2366</v>
      </c>
      <c r="K2529" t="s">
        <v>72</v>
      </c>
      <c r="M2529" s="32">
        <f>IFERROR(IF($B2529="","",INDEX(所属情報!$E:$E,MATCH($A2529,所属情報!$A:$A,0))),"")</f>
        <v>492205</v>
      </c>
      <c r="N2529" s="175" t="str">
        <f t="shared" si="117"/>
        <v>池渕　天翔 (1)</v>
      </c>
      <c r="O2529" s="32" t="str">
        <f t="shared" si="118"/>
        <v>ｲｹﾌﾞﾁ ﾂﾊﾞｻ</v>
      </c>
      <c r="P2529" s="175" t="str">
        <f t="shared" si="119"/>
        <v>IKEBUCHI Tsubasa (05)</v>
      </c>
      <c r="Q2529" s="175" t="str">
        <f>IFERROR(IF($F2529="","",INDEX(リスト!$AL:$AL,MATCH($F2529,リスト!$AK:$AK,0))),"")</f>
        <v>28</v>
      </c>
      <c r="R2529" s="32" t="str">
        <f>IFERROR(IF($K2529="","",INDEX(リスト!$AO:$AO,MATCH($K2529,リスト!$AN:$AN,0))),"")</f>
        <v>JPN</v>
      </c>
      <c r="S2529" s="32" t="str">
        <f>IF($B2529="","",RIGHT($G2529*1000+100+COUNTIF($G$2:$G2529,$G2529),9))</f>
        <v>050322101</v>
      </c>
    </row>
    <row r="2530" spans="1:19" ht="18" customHeight="1" x14ac:dyDescent="0.55000000000000004">
      <c r="A2530" t="s">
        <v>10663</v>
      </c>
      <c r="B2530">
        <v>2544</v>
      </c>
      <c r="C2530" t="s">
        <v>10664</v>
      </c>
      <c r="D2530" t="s">
        <v>10665</v>
      </c>
      <c r="E2530">
        <v>1</v>
      </c>
      <c r="F2530" t="s">
        <v>165</v>
      </c>
      <c r="G2530">
        <v>20040622</v>
      </c>
      <c r="H2530" t="s">
        <v>10666</v>
      </c>
      <c r="I2530" t="s">
        <v>1804</v>
      </c>
      <c r="J2530" t="s">
        <v>1585</v>
      </c>
      <c r="K2530" t="s">
        <v>72</v>
      </c>
      <c r="M2530" s="32">
        <f>IFERROR(IF($B2530="","",INDEX(所属情報!$E:$E,MATCH($A2530,所属情報!$A:$A,0))),"")</f>
        <v>490054</v>
      </c>
      <c r="N2530" s="175" t="str">
        <f t="shared" si="117"/>
        <v>山下　洸 (1)</v>
      </c>
      <c r="O2530" s="32" t="str">
        <f t="shared" si="118"/>
        <v>ﾔﾏｼﾀ ｺｳ</v>
      </c>
      <c r="P2530" s="175" t="str">
        <f t="shared" si="119"/>
        <v>YAMASHITA Ko (04)</v>
      </c>
      <c r="Q2530" s="175" t="str">
        <f>IFERROR(IF($F2530="","",INDEX(リスト!$AL:$AL,MATCH($F2530,リスト!$AK:$AK,0))),"")</f>
        <v>25</v>
      </c>
      <c r="R2530" s="32" t="str">
        <f>IFERROR(IF($K2530="","",INDEX(リスト!$AO:$AO,MATCH($K2530,リスト!$AN:$AN,0))),"")</f>
        <v>JPN</v>
      </c>
      <c r="S2530" s="32" t="str">
        <f>IF($B2530="","",RIGHT($G2530*1000+100+COUNTIF($G$2:$G2530,$G2530),9))</f>
        <v>040622105</v>
      </c>
    </row>
    <row r="2531" spans="1:19" ht="18" customHeight="1" x14ac:dyDescent="0.55000000000000004">
      <c r="A2531" t="s">
        <v>10663</v>
      </c>
      <c r="B2531">
        <v>2545</v>
      </c>
      <c r="C2531" t="s">
        <v>10667</v>
      </c>
      <c r="D2531" t="s">
        <v>10668</v>
      </c>
      <c r="E2531">
        <v>1</v>
      </c>
      <c r="F2531" t="s">
        <v>177</v>
      </c>
      <c r="G2531">
        <v>20040930</v>
      </c>
      <c r="H2531" t="s">
        <v>10669</v>
      </c>
      <c r="I2531" t="s">
        <v>1865</v>
      </c>
      <c r="J2531" t="s">
        <v>10670</v>
      </c>
      <c r="K2531" t="s">
        <v>72</v>
      </c>
      <c r="M2531" s="32">
        <f>IFERROR(IF($B2531="","",INDEX(所属情報!$E:$E,MATCH($A2531,所属情報!$A:$A,0))),"")</f>
        <v>490054</v>
      </c>
      <c r="N2531" s="175" t="str">
        <f t="shared" si="117"/>
        <v>加藤　淑美 (1)</v>
      </c>
      <c r="O2531" s="32" t="str">
        <f t="shared" si="118"/>
        <v>ｶﾄｳ ﾄｼﾐ</v>
      </c>
      <c r="P2531" s="175" t="str">
        <f t="shared" si="119"/>
        <v>KATO Toshimi (04)</v>
      </c>
      <c r="Q2531" s="175" t="str">
        <f>IFERROR(IF($F2531="","",INDEX(リスト!$AL:$AL,MATCH($F2531,リスト!$AK:$AK,0))),"")</f>
        <v>28</v>
      </c>
      <c r="R2531" s="32" t="str">
        <f>IFERROR(IF($K2531="","",INDEX(リスト!$AO:$AO,MATCH($K2531,リスト!$AN:$AN,0))),"")</f>
        <v>JPN</v>
      </c>
      <c r="S2531" s="32" t="str">
        <f>IF($B2531="","",RIGHT($G2531*1000+100+COUNTIF($G$2:$G2531,$G2531),9))</f>
        <v>040930102</v>
      </c>
    </row>
    <row r="2532" spans="1:19" ht="18" customHeight="1" x14ac:dyDescent="0.55000000000000004">
      <c r="A2532" t="s">
        <v>10671</v>
      </c>
      <c r="B2532">
        <v>2546</v>
      </c>
      <c r="C2532" t="s">
        <v>10672</v>
      </c>
      <c r="D2532" t="s">
        <v>10673</v>
      </c>
      <c r="E2532">
        <v>1</v>
      </c>
      <c r="F2532" t="s">
        <v>173</v>
      </c>
      <c r="G2532">
        <v>20040711</v>
      </c>
      <c r="H2532" t="s">
        <v>10674</v>
      </c>
      <c r="I2532" t="s">
        <v>4366</v>
      </c>
      <c r="J2532" t="s">
        <v>1853</v>
      </c>
      <c r="K2532" t="s">
        <v>72</v>
      </c>
      <c r="M2532" s="32">
        <f>IFERROR(IF($B2532="","",INDEX(所属情報!$E:$E,MATCH($A2532,所属情報!$A:$A,0))),"")</f>
        <v>490054</v>
      </c>
      <c r="N2532" s="175" t="str">
        <f t="shared" si="117"/>
        <v>杉本　皇輝 (1)</v>
      </c>
      <c r="O2532" s="32" t="str">
        <f t="shared" si="118"/>
        <v>ｽｷﾞﾓﾄ ｺｳｷ</v>
      </c>
      <c r="P2532" s="175" t="str">
        <f t="shared" si="119"/>
        <v>SUGIMOTO Koki (04)</v>
      </c>
      <c r="Q2532" s="175" t="str">
        <f>IFERROR(IF($F2532="","",INDEX(リスト!$AL:$AL,MATCH($F2532,リスト!$AK:$AK,0))),"")</f>
        <v>27</v>
      </c>
      <c r="R2532" s="32" t="str">
        <f>IFERROR(IF($K2532="","",INDEX(リスト!$AO:$AO,MATCH($K2532,リスト!$AN:$AN,0))),"")</f>
        <v>JPN</v>
      </c>
      <c r="S2532" s="32" t="str">
        <f>IF($B2532="","",RIGHT($G2532*1000+100+COUNTIF($G$2:$G2532,$G2532),9))</f>
        <v>040711101</v>
      </c>
    </row>
    <row r="2533" spans="1:19" ht="18" customHeight="1" x14ac:dyDescent="0.55000000000000004">
      <c r="A2533" t="s">
        <v>10675</v>
      </c>
      <c r="B2533">
        <v>2547</v>
      </c>
      <c r="C2533" t="s">
        <v>10676</v>
      </c>
      <c r="D2533" t="s">
        <v>10677</v>
      </c>
      <c r="E2533">
        <v>1</v>
      </c>
      <c r="F2533" t="s">
        <v>173</v>
      </c>
      <c r="G2533">
        <v>20040627</v>
      </c>
      <c r="H2533" t="s">
        <v>10678</v>
      </c>
      <c r="I2533" t="s">
        <v>4723</v>
      </c>
      <c r="J2533" t="s">
        <v>5209</v>
      </c>
      <c r="K2533" t="s">
        <v>72</v>
      </c>
      <c r="M2533" s="32">
        <f>IFERROR(IF($B2533="","",INDEX(所属情報!$E:$E,MATCH($A2533,所属情報!$A:$A,0))),"")</f>
        <v>492248</v>
      </c>
      <c r="N2533" s="175" t="str">
        <f t="shared" si="117"/>
        <v>柴田　清佑 (1)</v>
      </c>
      <c r="O2533" s="32" t="str">
        <f t="shared" si="118"/>
        <v>ｼﾊﾞﾀ ｾｲｽｹ</v>
      </c>
      <c r="P2533" s="175" t="str">
        <f t="shared" si="119"/>
        <v>SHIBATA Seisuke (04)</v>
      </c>
      <c r="Q2533" s="175" t="str">
        <f>IFERROR(IF($F2533="","",INDEX(リスト!$AL:$AL,MATCH($F2533,リスト!$AK:$AK,0))),"")</f>
        <v>27</v>
      </c>
      <c r="R2533" s="32" t="str">
        <f>IFERROR(IF($K2533="","",INDEX(リスト!$AO:$AO,MATCH($K2533,リスト!$AN:$AN,0))),"")</f>
        <v>JPN</v>
      </c>
      <c r="S2533" s="32" t="str">
        <f>IF($B2533="","",RIGHT($G2533*1000+100+COUNTIF($G$2:$G2533,$G2533),9))</f>
        <v>040627103</v>
      </c>
    </row>
    <row r="2534" spans="1:19" ht="18" customHeight="1" x14ac:dyDescent="0.55000000000000004">
      <c r="A2534" t="s">
        <v>10679</v>
      </c>
      <c r="B2534">
        <v>2548</v>
      </c>
      <c r="C2534" t="s">
        <v>10680</v>
      </c>
      <c r="D2534" t="s">
        <v>10681</v>
      </c>
      <c r="E2534">
        <v>1</v>
      </c>
      <c r="F2534" t="s">
        <v>181</v>
      </c>
      <c r="G2534">
        <v>20040622</v>
      </c>
      <c r="H2534" t="s">
        <v>10682</v>
      </c>
      <c r="I2534" t="s">
        <v>2110</v>
      </c>
      <c r="J2534" t="s">
        <v>1760</v>
      </c>
      <c r="K2534" t="s">
        <v>72</v>
      </c>
      <c r="M2534" s="32">
        <f>IFERROR(IF($B2534="","",INDEX(所属情報!$E:$E,MATCH($A2534,所属情報!$A:$A,0))),"")</f>
        <v>492248</v>
      </c>
      <c r="N2534" s="175" t="str">
        <f t="shared" si="117"/>
        <v>鈴木　涼太 (1)</v>
      </c>
      <c r="O2534" s="32" t="str">
        <f t="shared" si="118"/>
        <v>ｽｽﾞｷ ﾘｮｳﾀ</v>
      </c>
      <c r="P2534" s="175" t="str">
        <f t="shared" si="119"/>
        <v>SUZUKI Ryota (04)</v>
      </c>
      <c r="Q2534" s="175" t="str">
        <f>IFERROR(IF($F2534="","",INDEX(リスト!$AL:$AL,MATCH($F2534,リスト!$AK:$AK,0))),"")</f>
        <v>29</v>
      </c>
      <c r="R2534" s="32" t="str">
        <f>IFERROR(IF($K2534="","",INDEX(リスト!$AO:$AO,MATCH($K2534,リスト!$AN:$AN,0))),"")</f>
        <v>JPN</v>
      </c>
      <c r="S2534" s="32" t="str">
        <f>IF($B2534="","",RIGHT($G2534*1000+100+COUNTIF($G$2:$G2534,$G2534),9))</f>
        <v>040622106</v>
      </c>
    </row>
    <row r="2535" spans="1:19" ht="18" customHeight="1" x14ac:dyDescent="0.55000000000000004">
      <c r="A2535" t="s">
        <v>10683</v>
      </c>
      <c r="B2535">
        <v>2551</v>
      </c>
      <c r="C2535" t="s">
        <v>10684</v>
      </c>
      <c r="D2535" t="s">
        <v>10685</v>
      </c>
      <c r="E2535">
        <v>1</v>
      </c>
      <c r="F2535" t="s">
        <v>5828</v>
      </c>
      <c r="G2535">
        <v>20040819</v>
      </c>
      <c r="H2535" t="s">
        <v>10686</v>
      </c>
      <c r="I2535" t="s">
        <v>6305</v>
      </c>
      <c r="J2535" t="s">
        <v>2323</v>
      </c>
      <c r="K2535" t="s">
        <v>72</v>
      </c>
      <c r="M2535" s="32">
        <f>IFERROR(IF($B2535="","",INDEX(所属情報!$E:$E,MATCH($A2535,所属情報!$A:$A,0))),"")</f>
        <v>492232</v>
      </c>
      <c r="N2535" s="175" t="str">
        <f t="shared" si="117"/>
        <v>古閑　寛大 (1)</v>
      </c>
      <c r="O2535" s="32" t="str">
        <f t="shared" si="118"/>
        <v>ｺｶﾞ ｶﾝﾀ</v>
      </c>
      <c r="P2535" s="175" t="str">
        <f t="shared" si="119"/>
        <v>KOGA Kanta (04)</v>
      </c>
      <c r="Q2535" s="175" t="str">
        <f>IFERROR(IF($F2535="","",INDEX(リスト!$AL:$AL,MATCH($F2535,リスト!$AK:$AK,0))),"")</f>
        <v>49</v>
      </c>
      <c r="R2535" s="32" t="str">
        <f>IFERROR(IF($K2535="","",INDEX(リスト!$AO:$AO,MATCH($K2535,リスト!$AN:$AN,0))),"")</f>
        <v>JPN</v>
      </c>
      <c r="S2535" s="32" t="str">
        <f>IF($B2535="","",RIGHT($G2535*1000+100+COUNTIF($G$2:$G2535,$G2535),9))</f>
        <v>040819103</v>
      </c>
    </row>
    <row r="2536" spans="1:19" ht="18" customHeight="1" x14ac:dyDescent="0.55000000000000004">
      <c r="A2536" t="s">
        <v>10687</v>
      </c>
      <c r="B2536">
        <v>2552</v>
      </c>
      <c r="C2536" t="s">
        <v>10688</v>
      </c>
      <c r="D2536" t="s">
        <v>10689</v>
      </c>
      <c r="E2536">
        <v>1</v>
      </c>
      <c r="F2536" t="s">
        <v>173</v>
      </c>
      <c r="G2536">
        <v>20040521</v>
      </c>
      <c r="H2536" t="s">
        <v>10690</v>
      </c>
      <c r="I2536" t="s">
        <v>10691</v>
      </c>
      <c r="J2536" t="s">
        <v>1485</v>
      </c>
      <c r="K2536" t="s">
        <v>72</v>
      </c>
      <c r="M2536" s="32">
        <f>IFERROR(IF($B2536="","",INDEX(所属情報!$E:$E,MATCH($A2536,所属情報!$A:$A,0))),"")</f>
        <v>492204</v>
      </c>
      <c r="N2536" s="175" t="str">
        <f t="shared" si="117"/>
        <v>浜崎　佑太 (1)</v>
      </c>
      <c r="O2536" s="32" t="str">
        <f t="shared" si="118"/>
        <v>ﾊﾏｻﾞｷ ﾕｳﾀ</v>
      </c>
      <c r="P2536" s="175" t="str">
        <f t="shared" si="119"/>
        <v>HAMAZAKI Yuta (04)</v>
      </c>
      <c r="Q2536" s="175" t="str">
        <f>IFERROR(IF($F2536="","",INDEX(リスト!$AL:$AL,MATCH($F2536,リスト!$AK:$AK,0))),"")</f>
        <v>27</v>
      </c>
      <c r="R2536" s="32" t="str">
        <f>IFERROR(IF($K2536="","",INDEX(リスト!$AO:$AO,MATCH($K2536,リスト!$AN:$AN,0))),"")</f>
        <v>JPN</v>
      </c>
      <c r="S2536" s="32" t="str">
        <f>IF($B2536="","",RIGHT($G2536*1000+100+COUNTIF($G$2:$G2536,$G2536),9))</f>
        <v>040521104</v>
      </c>
    </row>
    <row r="2537" spans="1:19" ht="18" customHeight="1" x14ac:dyDescent="0.55000000000000004">
      <c r="A2537" t="s">
        <v>10692</v>
      </c>
      <c r="B2537">
        <v>2554</v>
      </c>
      <c r="C2537" t="s">
        <v>10693</v>
      </c>
      <c r="D2537" t="s">
        <v>10694</v>
      </c>
      <c r="E2537">
        <v>1</v>
      </c>
      <c r="F2537" t="s">
        <v>173</v>
      </c>
      <c r="G2537">
        <v>20050226</v>
      </c>
      <c r="H2537" t="s">
        <v>10695</v>
      </c>
      <c r="I2537" t="s">
        <v>10696</v>
      </c>
      <c r="J2537" t="s">
        <v>10697</v>
      </c>
      <c r="K2537" t="s">
        <v>469</v>
      </c>
      <c r="M2537" s="32">
        <f>IFERROR(IF($B2537="","",INDEX(所属情報!$E:$E,MATCH($A2537,所属情報!$A:$A,0))),"")</f>
        <v>492227</v>
      </c>
      <c r="N2537" s="175" t="str">
        <f t="shared" si="117"/>
        <v>パグバーサン　シャン (1)</v>
      </c>
      <c r="O2537" s="32" t="str">
        <f t="shared" si="118"/>
        <v>ﾊﾟｸﾞﾊﾞｰｻﾝ ｼｬﾝ</v>
      </c>
      <c r="P2537" s="175" t="str">
        <f t="shared" si="119"/>
        <v>PAGHUBASAN Sean (05)</v>
      </c>
      <c r="Q2537" s="175" t="str">
        <f>IFERROR(IF($F2537="","",INDEX(リスト!$AL:$AL,MATCH($F2537,リスト!$AK:$AK,0))),"")</f>
        <v>27</v>
      </c>
      <c r="R2537" s="32" t="str">
        <f>IFERROR(IF($K2537="","",INDEX(リスト!$AO:$AO,MATCH($K2537,リスト!$AN:$AN,0))),"")</f>
        <v>PHI</v>
      </c>
      <c r="S2537" s="32" t="str">
        <f>IF($B2537="","",RIGHT($G2537*1000+100+COUNTIF($G$2:$G2537,$G2537),9))</f>
        <v>050226102</v>
      </c>
    </row>
    <row r="2538" spans="1:19" ht="18" customHeight="1" x14ac:dyDescent="0.55000000000000004">
      <c r="A2538" t="s">
        <v>10698</v>
      </c>
      <c r="B2538">
        <v>2555</v>
      </c>
      <c r="C2538" t="s">
        <v>10699</v>
      </c>
      <c r="D2538" t="s">
        <v>10700</v>
      </c>
      <c r="E2538">
        <v>1</v>
      </c>
      <c r="F2538" t="s">
        <v>169</v>
      </c>
      <c r="G2538">
        <v>20040811</v>
      </c>
      <c r="H2538" t="s">
        <v>10701</v>
      </c>
      <c r="I2538" t="s">
        <v>1433</v>
      </c>
      <c r="J2538" t="s">
        <v>10702</v>
      </c>
      <c r="K2538" t="s">
        <v>72</v>
      </c>
      <c r="M2538" s="32">
        <f>IFERROR(IF($B2538="","",INDEX(所属情報!$E:$E,MATCH($A2538,所属情報!$A:$A,0))),"")</f>
        <v>492191</v>
      </c>
      <c r="N2538" s="175" t="str">
        <f t="shared" si="117"/>
        <v>西村　典晃 (1)</v>
      </c>
      <c r="O2538" s="32" t="str">
        <f t="shared" si="118"/>
        <v>ﾆｼﾑﾗ ﾉﾘｱｷ</v>
      </c>
      <c r="P2538" s="175" t="str">
        <f t="shared" si="119"/>
        <v>NISHIMURA Noriaki (04)</v>
      </c>
      <c r="Q2538" s="175" t="str">
        <f>IFERROR(IF($F2538="","",INDEX(リスト!$AL:$AL,MATCH($F2538,リスト!$AK:$AK,0))),"")</f>
        <v>26</v>
      </c>
      <c r="R2538" s="32" t="str">
        <f>IFERROR(IF($K2538="","",INDEX(リスト!$AO:$AO,MATCH($K2538,リスト!$AN:$AN,0))),"")</f>
        <v>JPN</v>
      </c>
      <c r="S2538" s="32" t="str">
        <f>IF($B2538="","",RIGHT($G2538*1000+100+COUNTIF($G$2:$G2538,$G2538),9))</f>
        <v>040811103</v>
      </c>
    </row>
    <row r="2539" spans="1:19" ht="18" customHeight="1" x14ac:dyDescent="0.55000000000000004">
      <c r="A2539" t="s">
        <v>10703</v>
      </c>
      <c r="B2539">
        <v>2556</v>
      </c>
      <c r="C2539" t="s">
        <v>10704</v>
      </c>
      <c r="D2539" t="s">
        <v>10705</v>
      </c>
      <c r="E2539">
        <v>1</v>
      </c>
      <c r="F2539" t="s">
        <v>169</v>
      </c>
      <c r="G2539">
        <v>20040908</v>
      </c>
      <c r="H2539" t="s">
        <v>10706</v>
      </c>
      <c r="I2539" t="s">
        <v>1804</v>
      </c>
      <c r="J2539" t="s">
        <v>1756</v>
      </c>
      <c r="K2539" t="s">
        <v>72</v>
      </c>
      <c r="M2539" s="32">
        <f>IFERROR(IF($B2539="","",INDEX(所属情報!$E:$E,MATCH($A2539,所属情報!$A:$A,0))),"")</f>
        <v>492191</v>
      </c>
      <c r="N2539" s="175" t="str">
        <f t="shared" si="117"/>
        <v>山下　智也 (1)</v>
      </c>
      <c r="O2539" s="32" t="str">
        <f t="shared" si="118"/>
        <v>ﾔﾏｼﾀ ﾄﾓﾔ</v>
      </c>
      <c r="P2539" s="175" t="str">
        <f t="shared" si="119"/>
        <v>YAMASHITA Tomoya (04)</v>
      </c>
      <c r="Q2539" s="175" t="str">
        <f>IFERROR(IF($F2539="","",INDEX(リスト!$AL:$AL,MATCH($F2539,リスト!$AK:$AK,0))),"")</f>
        <v>26</v>
      </c>
      <c r="R2539" s="32" t="str">
        <f>IFERROR(IF($K2539="","",INDEX(リスト!$AO:$AO,MATCH($K2539,リスト!$AN:$AN,0))),"")</f>
        <v>JPN</v>
      </c>
      <c r="S2539" s="32" t="str">
        <f>IF($B2539="","",RIGHT($G2539*1000+100+COUNTIF($G$2:$G2539,$G2539),9))</f>
        <v>040908102</v>
      </c>
    </row>
    <row r="2540" spans="1:19" ht="18" customHeight="1" x14ac:dyDescent="0.55000000000000004">
      <c r="A2540" t="s">
        <v>10707</v>
      </c>
      <c r="B2540">
        <v>2557</v>
      </c>
      <c r="C2540" t="s">
        <v>10708</v>
      </c>
      <c r="D2540" t="s">
        <v>10709</v>
      </c>
      <c r="E2540">
        <v>1</v>
      </c>
      <c r="F2540" t="s">
        <v>5828</v>
      </c>
      <c r="G2540">
        <v>20040405</v>
      </c>
      <c r="H2540" t="s">
        <v>10710</v>
      </c>
      <c r="I2540" t="s">
        <v>10711</v>
      </c>
      <c r="J2540" t="s">
        <v>10712</v>
      </c>
      <c r="K2540" t="s">
        <v>72</v>
      </c>
      <c r="M2540" s="32">
        <f>IFERROR(IF($B2540="","",INDEX(所属情報!$E:$E,MATCH($A2540,所属情報!$A:$A,0))),"")</f>
        <v>492194</v>
      </c>
      <c r="N2540" s="175" t="str">
        <f t="shared" si="117"/>
        <v>前原　空斗 (1)</v>
      </c>
      <c r="O2540" s="32" t="str">
        <f t="shared" si="118"/>
        <v>ﾏｴﾊﾗ ｿﾗﾄ</v>
      </c>
      <c r="P2540" s="175" t="str">
        <f t="shared" si="119"/>
        <v>MAEHARA Sorato (04)</v>
      </c>
      <c r="Q2540" s="175" t="str">
        <f>IFERROR(IF($F2540="","",INDEX(リスト!$AL:$AL,MATCH($F2540,リスト!$AK:$AK,0))),"")</f>
        <v>49</v>
      </c>
      <c r="R2540" s="32" t="str">
        <f>IFERROR(IF($K2540="","",INDEX(リスト!$AO:$AO,MATCH($K2540,リスト!$AN:$AN,0))),"")</f>
        <v>JPN</v>
      </c>
      <c r="S2540" s="32" t="str">
        <f>IF($B2540="","",RIGHT($G2540*1000+100+COUNTIF($G$2:$G2540,$G2540),9))</f>
        <v>040405103</v>
      </c>
    </row>
    <row r="2541" spans="1:19" ht="18" customHeight="1" x14ac:dyDescent="0.55000000000000004">
      <c r="A2541" t="s">
        <v>10707</v>
      </c>
      <c r="B2541">
        <v>2558</v>
      </c>
      <c r="C2541" t="s">
        <v>10713</v>
      </c>
      <c r="D2541" t="s">
        <v>10096</v>
      </c>
      <c r="E2541">
        <v>1</v>
      </c>
      <c r="F2541" t="s">
        <v>5828</v>
      </c>
      <c r="G2541">
        <v>20040620</v>
      </c>
      <c r="H2541" t="s">
        <v>10714</v>
      </c>
      <c r="I2541" t="s">
        <v>1543</v>
      </c>
      <c r="J2541" t="s">
        <v>2323</v>
      </c>
      <c r="K2541" t="s">
        <v>72</v>
      </c>
      <c r="M2541" s="32">
        <f>IFERROR(IF($B2541="","",INDEX(所属情報!$E:$E,MATCH($A2541,所属情報!$A:$A,0))),"")</f>
        <v>492194</v>
      </c>
      <c r="N2541" s="175" t="str">
        <f t="shared" si="117"/>
        <v>山本　幹太 (1)</v>
      </c>
      <c r="O2541" s="32" t="str">
        <f t="shared" si="118"/>
        <v>ﾔﾏﾓﾄ ｶﾝﾀ</v>
      </c>
      <c r="P2541" s="175" t="str">
        <f t="shared" si="119"/>
        <v>YAMAMOTO Kanta (04)</v>
      </c>
      <c r="Q2541" s="175" t="str">
        <f>IFERROR(IF($F2541="","",INDEX(リスト!$AL:$AL,MATCH($F2541,リスト!$AK:$AK,0))),"")</f>
        <v>49</v>
      </c>
      <c r="R2541" s="32" t="str">
        <f>IFERROR(IF($K2541="","",INDEX(リスト!$AO:$AO,MATCH($K2541,リスト!$AN:$AN,0))),"")</f>
        <v>JPN</v>
      </c>
      <c r="S2541" s="32" t="str">
        <f>IF($B2541="","",RIGHT($G2541*1000+100+COUNTIF($G$2:$G2541,$G2541),9))</f>
        <v>040620102</v>
      </c>
    </row>
    <row r="2542" spans="1:19" ht="18" customHeight="1" x14ac:dyDescent="0.55000000000000004">
      <c r="A2542" t="s">
        <v>10707</v>
      </c>
      <c r="B2542">
        <v>2559</v>
      </c>
      <c r="C2542" t="s">
        <v>10715</v>
      </c>
      <c r="D2542" t="s">
        <v>10716</v>
      </c>
      <c r="E2542">
        <v>1</v>
      </c>
      <c r="F2542" t="s">
        <v>5828</v>
      </c>
      <c r="G2542">
        <v>20040426</v>
      </c>
      <c r="H2542" t="s">
        <v>10717</v>
      </c>
      <c r="I2542" t="s">
        <v>7199</v>
      </c>
      <c r="J2542" t="s">
        <v>1471</v>
      </c>
      <c r="K2542" t="s">
        <v>72</v>
      </c>
      <c r="M2542" s="32">
        <f>IFERROR(IF($B2542="","",INDEX(所属情報!$E:$E,MATCH($A2542,所属情報!$A:$A,0))),"")</f>
        <v>492194</v>
      </c>
      <c r="N2542" s="175" t="str">
        <f t="shared" si="117"/>
        <v>福田　悠翔 (1)</v>
      </c>
      <c r="O2542" s="32" t="str">
        <f t="shared" si="118"/>
        <v>ﾌｸﾀﾞ ﾕｳﾄ</v>
      </c>
      <c r="P2542" s="175" t="str">
        <f t="shared" si="119"/>
        <v>FUKUDA Yuto (04)</v>
      </c>
      <c r="Q2542" s="175" t="str">
        <f>IFERROR(IF($F2542="","",INDEX(リスト!$AL:$AL,MATCH($F2542,リスト!$AK:$AK,0))),"")</f>
        <v>49</v>
      </c>
      <c r="R2542" s="32" t="str">
        <f>IFERROR(IF($K2542="","",INDEX(リスト!$AO:$AO,MATCH($K2542,リスト!$AN:$AN,0))),"")</f>
        <v>JPN</v>
      </c>
      <c r="S2542" s="32" t="str">
        <f>IF($B2542="","",RIGHT($G2542*1000+100+COUNTIF($G$2:$G2542,$G2542),9))</f>
        <v>040426104</v>
      </c>
    </row>
    <row r="2543" spans="1:19" ht="18" customHeight="1" x14ac:dyDescent="0.55000000000000004">
      <c r="A2543" t="s">
        <v>10707</v>
      </c>
      <c r="B2543">
        <v>2560</v>
      </c>
      <c r="C2543" t="s">
        <v>10718</v>
      </c>
      <c r="D2543" t="s">
        <v>10719</v>
      </c>
      <c r="E2543">
        <v>1</v>
      </c>
      <c r="F2543" t="s">
        <v>5828</v>
      </c>
      <c r="G2543">
        <v>20040818</v>
      </c>
      <c r="H2543" t="s">
        <v>10720</v>
      </c>
      <c r="I2543" t="s">
        <v>1389</v>
      </c>
      <c r="J2543" t="s">
        <v>10721</v>
      </c>
      <c r="K2543" t="s">
        <v>72</v>
      </c>
      <c r="M2543" s="32">
        <f>IFERROR(IF($B2543="","",INDEX(所属情報!$E:$E,MATCH($A2543,所属情報!$A:$A,0))),"")</f>
        <v>492194</v>
      </c>
      <c r="N2543" s="175" t="str">
        <f t="shared" si="117"/>
        <v>中尾　帆孝 (1)</v>
      </c>
      <c r="O2543" s="32" t="str">
        <f t="shared" si="118"/>
        <v>ﾅｶｵ ﾎﾀﾞｶ</v>
      </c>
      <c r="P2543" s="175" t="str">
        <f t="shared" si="119"/>
        <v>NAKAO Hodaka (04)</v>
      </c>
      <c r="Q2543" s="175" t="str">
        <f>IFERROR(IF($F2543="","",INDEX(リスト!$AL:$AL,MATCH($F2543,リスト!$AK:$AK,0))),"")</f>
        <v>49</v>
      </c>
      <c r="R2543" s="32" t="str">
        <f>IFERROR(IF($K2543="","",INDEX(リスト!$AO:$AO,MATCH($K2543,リスト!$AN:$AN,0))),"")</f>
        <v>JPN</v>
      </c>
      <c r="S2543" s="32" t="str">
        <f>IF($B2543="","",RIGHT($G2543*1000+100+COUNTIF($G$2:$G2543,$G2543),9))</f>
        <v>040818104</v>
      </c>
    </row>
    <row r="2544" spans="1:19" ht="18" customHeight="1" x14ac:dyDescent="0.55000000000000004">
      <c r="A2544" t="s">
        <v>10707</v>
      </c>
      <c r="B2544">
        <v>2561</v>
      </c>
      <c r="C2544" t="s">
        <v>10722</v>
      </c>
      <c r="D2544" t="s">
        <v>10723</v>
      </c>
      <c r="E2544">
        <v>1</v>
      </c>
      <c r="F2544" t="s">
        <v>5828</v>
      </c>
      <c r="G2544">
        <v>20040612</v>
      </c>
      <c r="H2544" t="s">
        <v>10724</v>
      </c>
      <c r="I2544" t="s">
        <v>10725</v>
      </c>
      <c r="J2544" t="s">
        <v>3102</v>
      </c>
      <c r="K2544" t="s">
        <v>72</v>
      </c>
      <c r="M2544" s="32">
        <f>IFERROR(IF($B2544="","",INDEX(所属情報!$E:$E,MATCH($A2544,所属情報!$A:$A,0))),"")</f>
        <v>492194</v>
      </c>
      <c r="N2544" s="175" t="str">
        <f t="shared" si="117"/>
        <v>多井　翔 (1)</v>
      </c>
      <c r="O2544" s="32" t="str">
        <f t="shared" si="118"/>
        <v>ﾀｲ ｼｮｳ</v>
      </c>
      <c r="P2544" s="175" t="str">
        <f t="shared" si="119"/>
        <v>TAI Sho (04)</v>
      </c>
      <c r="Q2544" s="175" t="str">
        <f>IFERROR(IF($F2544="","",INDEX(リスト!$AL:$AL,MATCH($F2544,リスト!$AK:$AK,0))),"")</f>
        <v>49</v>
      </c>
      <c r="R2544" s="32" t="str">
        <f>IFERROR(IF($K2544="","",INDEX(リスト!$AO:$AO,MATCH($K2544,リスト!$AN:$AN,0))),"")</f>
        <v>JPN</v>
      </c>
      <c r="S2544" s="32" t="str">
        <f>IF($B2544="","",RIGHT($G2544*1000+100+COUNTIF($G$2:$G2544,$G2544),9))</f>
        <v>040612103</v>
      </c>
    </row>
    <row r="2545" spans="1:19" ht="18" customHeight="1" x14ac:dyDescent="0.55000000000000004">
      <c r="A2545" t="s">
        <v>10707</v>
      </c>
      <c r="B2545">
        <v>2562</v>
      </c>
      <c r="C2545" t="s">
        <v>10726</v>
      </c>
      <c r="D2545" t="s">
        <v>10727</v>
      </c>
      <c r="E2545">
        <v>1</v>
      </c>
      <c r="F2545" t="s">
        <v>5828</v>
      </c>
      <c r="G2545">
        <v>20040506</v>
      </c>
      <c r="H2545" t="s">
        <v>10728</v>
      </c>
      <c r="I2545" t="s">
        <v>1804</v>
      </c>
      <c r="J2545" t="s">
        <v>2188</v>
      </c>
      <c r="K2545" t="s">
        <v>72</v>
      </c>
      <c r="M2545" s="32">
        <f>IFERROR(IF($B2545="","",INDEX(所属情報!$E:$E,MATCH($A2545,所属情報!$A:$A,0))),"")</f>
        <v>492194</v>
      </c>
      <c r="N2545" s="175" t="str">
        <f t="shared" si="117"/>
        <v>山下　堅大 (1)</v>
      </c>
      <c r="O2545" s="32" t="str">
        <f t="shared" si="118"/>
        <v>ﾔﾏｼﾀ ｹﾝﾄ</v>
      </c>
      <c r="P2545" s="175" t="str">
        <f t="shared" si="119"/>
        <v>YAMASHITA Kento (04)</v>
      </c>
      <c r="Q2545" s="175" t="str">
        <f>IFERROR(IF($F2545="","",INDEX(リスト!$AL:$AL,MATCH($F2545,リスト!$AK:$AK,0))),"")</f>
        <v>49</v>
      </c>
      <c r="R2545" s="32" t="str">
        <f>IFERROR(IF($K2545="","",INDEX(リスト!$AO:$AO,MATCH($K2545,リスト!$AN:$AN,0))),"")</f>
        <v>JPN</v>
      </c>
      <c r="S2545" s="32" t="str">
        <f>IF($B2545="","",RIGHT($G2545*1000+100+COUNTIF($G$2:$G2545,$G2545),9))</f>
        <v>040506105</v>
      </c>
    </row>
    <row r="2546" spans="1:19" ht="18" customHeight="1" x14ac:dyDescent="0.55000000000000004">
      <c r="A2546" t="s">
        <v>10707</v>
      </c>
      <c r="B2546">
        <v>2563</v>
      </c>
      <c r="C2546" t="s">
        <v>10729</v>
      </c>
      <c r="D2546" t="s">
        <v>10730</v>
      </c>
      <c r="E2546">
        <v>1</v>
      </c>
      <c r="F2546" t="s">
        <v>5828</v>
      </c>
      <c r="G2546">
        <v>20040220</v>
      </c>
      <c r="H2546" t="s">
        <v>10731</v>
      </c>
      <c r="I2546" t="s">
        <v>1964</v>
      </c>
      <c r="J2546" t="s">
        <v>1926</v>
      </c>
      <c r="K2546" t="s">
        <v>72</v>
      </c>
      <c r="M2546" s="32">
        <f>IFERROR(IF($B2546="","",INDEX(所属情報!$E:$E,MATCH($A2546,所属情報!$A:$A,0))),"")</f>
        <v>492194</v>
      </c>
      <c r="N2546" s="175" t="str">
        <f t="shared" si="117"/>
        <v>中川　祐矢 (1)</v>
      </c>
      <c r="O2546" s="32" t="str">
        <f t="shared" si="118"/>
        <v>ﾅｶｶﾞﾜ ﾕｳﾔ</v>
      </c>
      <c r="P2546" s="175" t="str">
        <f t="shared" si="119"/>
        <v>NAKAGAWA Yuya (04)</v>
      </c>
      <c r="Q2546" s="175" t="str">
        <f>IFERROR(IF($F2546="","",INDEX(リスト!$AL:$AL,MATCH($F2546,リスト!$AK:$AK,0))),"")</f>
        <v>49</v>
      </c>
      <c r="R2546" s="32" t="str">
        <f>IFERROR(IF($K2546="","",INDEX(リスト!$AO:$AO,MATCH($K2546,リスト!$AN:$AN,0))),"")</f>
        <v>JPN</v>
      </c>
      <c r="S2546" s="32" t="str">
        <f>IF($B2546="","",RIGHT($G2546*1000+100+COUNTIF($G$2:$G2546,$G2546),9))</f>
        <v>040220102</v>
      </c>
    </row>
    <row r="2547" spans="1:19" ht="18" customHeight="1" x14ac:dyDescent="0.55000000000000004">
      <c r="A2547" t="s">
        <v>10707</v>
      </c>
      <c r="B2547">
        <v>2564</v>
      </c>
      <c r="C2547" t="s">
        <v>10732</v>
      </c>
      <c r="D2547" t="s">
        <v>10733</v>
      </c>
      <c r="E2547">
        <v>1</v>
      </c>
      <c r="F2547" t="s">
        <v>5828</v>
      </c>
      <c r="G2547">
        <v>20040810</v>
      </c>
      <c r="H2547" t="s">
        <v>10734</v>
      </c>
      <c r="I2547" t="s">
        <v>10735</v>
      </c>
      <c r="J2547" t="s">
        <v>1217</v>
      </c>
      <c r="K2547" t="s">
        <v>72</v>
      </c>
      <c r="M2547" s="32">
        <f>IFERROR(IF($B2547="","",INDEX(所属情報!$E:$E,MATCH($A2547,所属情報!$A:$A,0))),"")</f>
        <v>492194</v>
      </c>
      <c r="N2547" s="175" t="str">
        <f t="shared" si="117"/>
        <v>岩戸　康平 (1)</v>
      </c>
      <c r="O2547" s="32" t="str">
        <f t="shared" si="118"/>
        <v>ｲﾜﾄ ｺｳﾍｲ</v>
      </c>
      <c r="P2547" s="175" t="str">
        <f t="shared" si="119"/>
        <v>IWATO Kohei (04)</v>
      </c>
      <c r="Q2547" s="175" t="str">
        <f>IFERROR(IF($F2547="","",INDEX(リスト!$AL:$AL,MATCH($F2547,リスト!$AK:$AK,0))),"")</f>
        <v>49</v>
      </c>
      <c r="R2547" s="32" t="str">
        <f>IFERROR(IF($K2547="","",INDEX(リスト!$AO:$AO,MATCH($K2547,リスト!$AN:$AN,0))),"")</f>
        <v>JPN</v>
      </c>
      <c r="S2547" s="32" t="str">
        <f>IF($B2547="","",RIGHT($G2547*1000+100+COUNTIF($G$2:$G2547,$G2547),9))</f>
        <v>040810102</v>
      </c>
    </row>
    <row r="2548" spans="1:19" ht="18" customHeight="1" x14ac:dyDescent="0.55000000000000004">
      <c r="A2548" t="s">
        <v>10707</v>
      </c>
      <c r="B2548">
        <v>2565</v>
      </c>
      <c r="C2548" t="s">
        <v>10736</v>
      </c>
      <c r="D2548" t="s">
        <v>10737</v>
      </c>
      <c r="E2548">
        <v>1</v>
      </c>
      <c r="F2548" t="s">
        <v>5828</v>
      </c>
      <c r="G2548">
        <v>20050331</v>
      </c>
      <c r="H2548" t="s">
        <v>10738</v>
      </c>
      <c r="I2548" t="s">
        <v>1553</v>
      </c>
      <c r="J2548" t="s">
        <v>2957</v>
      </c>
      <c r="K2548" t="s">
        <v>72</v>
      </c>
      <c r="M2548" s="32">
        <f>IFERROR(IF($B2548="","",INDEX(所属情報!$E:$E,MATCH($A2548,所属情報!$A:$A,0))),"")</f>
        <v>492194</v>
      </c>
      <c r="N2548" s="175" t="str">
        <f t="shared" si="117"/>
        <v>毛利　拓真 (1)</v>
      </c>
      <c r="O2548" s="32" t="str">
        <f t="shared" si="118"/>
        <v>ﾓｳﾘ ﾀｸﾏ</v>
      </c>
      <c r="P2548" s="175" t="str">
        <f t="shared" si="119"/>
        <v>MORI Takuma (05)</v>
      </c>
      <c r="Q2548" s="175" t="str">
        <f>IFERROR(IF($F2548="","",INDEX(リスト!$AL:$AL,MATCH($F2548,リスト!$AK:$AK,0))),"")</f>
        <v>49</v>
      </c>
      <c r="R2548" s="32" t="str">
        <f>IFERROR(IF($K2548="","",INDEX(リスト!$AO:$AO,MATCH($K2548,リスト!$AN:$AN,0))),"")</f>
        <v>JPN</v>
      </c>
      <c r="S2548" s="32" t="str">
        <f>IF($B2548="","",RIGHT($G2548*1000+100+COUNTIF($G$2:$G2548,$G2548),9))</f>
        <v>050331102</v>
      </c>
    </row>
    <row r="2549" spans="1:19" ht="18" customHeight="1" x14ac:dyDescent="0.55000000000000004">
      <c r="A2549" t="s">
        <v>883</v>
      </c>
      <c r="B2549">
        <v>2566</v>
      </c>
      <c r="C2549" t="s">
        <v>10739</v>
      </c>
      <c r="D2549" t="s">
        <v>10740</v>
      </c>
      <c r="E2549">
        <v>1</v>
      </c>
      <c r="F2549" t="s">
        <v>117</v>
      </c>
      <c r="G2549">
        <v>20030513</v>
      </c>
      <c r="H2549" t="s">
        <v>10741</v>
      </c>
      <c r="I2549" t="s">
        <v>10742</v>
      </c>
      <c r="J2549" t="s">
        <v>8441</v>
      </c>
      <c r="K2549" t="s">
        <v>72</v>
      </c>
      <c r="M2549" s="32">
        <f>IFERROR(IF($B2549="","",INDEX(所属情報!$E:$E,MATCH($A2549,所属情報!$A:$A,0))),"")</f>
        <v>490054</v>
      </c>
      <c r="N2549" s="175" t="str">
        <f t="shared" si="117"/>
        <v>鹿内　翔 (1)</v>
      </c>
      <c r="O2549" s="32" t="str">
        <f t="shared" si="118"/>
        <v>ｼｶｳﾁ ｶｹﾙ</v>
      </c>
      <c r="P2549" s="175" t="str">
        <f t="shared" si="119"/>
        <v>SHIKAUCHI Kakeru (03)</v>
      </c>
      <c r="Q2549" s="175" t="str">
        <f>IFERROR(IF($F2549="","",INDEX(リスト!$AL:$AL,MATCH($F2549,リスト!$AK:$AK,0))),"")</f>
        <v>13</v>
      </c>
      <c r="R2549" s="32" t="str">
        <f>IFERROR(IF($K2549="","",INDEX(リスト!$AO:$AO,MATCH($K2549,リスト!$AN:$AN,0))),"")</f>
        <v>JPN</v>
      </c>
      <c r="S2549" s="32" t="str">
        <f>IF($B2549="","",RIGHT($G2549*1000+100+COUNTIF($G$2:$G2549,$G2549),9))</f>
        <v>030513102</v>
      </c>
    </row>
    <row r="2550" spans="1:19" ht="18" customHeight="1" x14ac:dyDescent="0.55000000000000004">
      <c r="A2550" t="s">
        <v>895</v>
      </c>
      <c r="B2550">
        <v>2567</v>
      </c>
      <c r="C2550" t="s">
        <v>10743</v>
      </c>
      <c r="D2550" t="s">
        <v>10744</v>
      </c>
      <c r="E2550">
        <v>1</v>
      </c>
      <c r="F2550" t="s">
        <v>185</v>
      </c>
      <c r="G2550">
        <v>20040819</v>
      </c>
      <c r="H2550" t="s">
        <v>10745</v>
      </c>
      <c r="I2550" t="s">
        <v>10746</v>
      </c>
      <c r="J2550" t="s">
        <v>2123</v>
      </c>
      <c r="K2550" t="s">
        <v>72</v>
      </c>
      <c r="M2550" s="32">
        <f>IFERROR(IF($B2550="","",INDEX(所属情報!$E:$E,MATCH($A2550,所属情報!$A:$A,0))),"")</f>
        <v>490058</v>
      </c>
      <c r="N2550" s="175" t="str">
        <f t="shared" si="117"/>
        <v>照井　壱成 (1)</v>
      </c>
      <c r="O2550" s="32" t="str">
        <f t="shared" si="118"/>
        <v>ﾃﾙｲ ｲｯｾｲ</v>
      </c>
      <c r="P2550" s="175" t="str">
        <f t="shared" si="119"/>
        <v>TERUI Issei (04)</v>
      </c>
      <c r="Q2550" s="175" t="str">
        <f>IFERROR(IF($F2550="","",INDEX(リスト!$AL:$AL,MATCH($F2550,リスト!$AK:$AK,0))),"")</f>
        <v>30</v>
      </c>
      <c r="R2550" s="32" t="str">
        <f>IFERROR(IF($K2550="","",INDEX(リスト!$AO:$AO,MATCH($K2550,リスト!$AN:$AN,0))),"")</f>
        <v>JPN</v>
      </c>
      <c r="S2550" s="32" t="str">
        <f>IF($B2550="","",RIGHT($G2550*1000+100+COUNTIF($G$2:$G2550,$G2550),9))</f>
        <v>040819104</v>
      </c>
    </row>
    <row r="2551" spans="1:19" ht="18" customHeight="1" x14ac:dyDescent="0.55000000000000004">
      <c r="A2551" t="s">
        <v>995</v>
      </c>
      <c r="B2551">
        <v>2568</v>
      </c>
      <c r="C2551" t="s">
        <v>10747</v>
      </c>
      <c r="D2551" t="s">
        <v>10748</v>
      </c>
      <c r="E2551">
        <v>1</v>
      </c>
      <c r="F2551" t="s">
        <v>173</v>
      </c>
      <c r="G2551">
        <v>20050109</v>
      </c>
      <c r="H2551" t="s">
        <v>10749</v>
      </c>
      <c r="I2551" t="s">
        <v>10750</v>
      </c>
      <c r="J2551" t="s">
        <v>1810</v>
      </c>
      <c r="K2551" t="s">
        <v>72</v>
      </c>
      <c r="M2551" s="32">
        <f>IFERROR(IF($B2551="","",INDEX(所属情報!$E:$E,MATCH($A2551,所属情報!$A:$A,0))),"")</f>
        <v>492208</v>
      </c>
      <c r="N2551" s="175" t="str">
        <f t="shared" si="117"/>
        <v>菅原　翔太 (1)</v>
      </c>
      <c r="O2551" s="32" t="str">
        <f t="shared" si="118"/>
        <v>ｽｶﾞﾊﾗ ｼｮｳﾀ</v>
      </c>
      <c r="P2551" s="175" t="str">
        <f t="shared" si="119"/>
        <v>SUGAHARA Shota (05)</v>
      </c>
      <c r="Q2551" s="175" t="str">
        <f>IFERROR(IF($F2551="","",INDEX(リスト!$AL:$AL,MATCH($F2551,リスト!$AK:$AK,0))),"")</f>
        <v>27</v>
      </c>
      <c r="R2551" s="32" t="str">
        <f>IFERROR(IF($K2551="","",INDEX(リスト!$AO:$AO,MATCH($K2551,リスト!$AN:$AN,0))),"")</f>
        <v>JPN</v>
      </c>
      <c r="S2551" s="32" t="str">
        <f>IF($B2551="","",RIGHT($G2551*1000+100+COUNTIF($G$2:$G2551,$G2551),9))</f>
        <v>050109101</v>
      </c>
    </row>
    <row r="2552" spans="1:19" ht="18" customHeight="1" x14ac:dyDescent="0.55000000000000004">
      <c r="A2552" t="s">
        <v>995</v>
      </c>
      <c r="B2552">
        <v>2569</v>
      </c>
      <c r="C2552" t="s">
        <v>10751</v>
      </c>
      <c r="D2552" t="s">
        <v>10752</v>
      </c>
      <c r="E2552">
        <v>1</v>
      </c>
      <c r="F2552" t="s">
        <v>181</v>
      </c>
      <c r="G2552">
        <v>20050303</v>
      </c>
      <c r="H2552" t="s">
        <v>10753</v>
      </c>
      <c r="I2552" t="s">
        <v>10754</v>
      </c>
      <c r="J2552" t="s">
        <v>1243</v>
      </c>
      <c r="K2552" t="s">
        <v>72</v>
      </c>
      <c r="M2552" s="32">
        <f>IFERROR(IF($B2552="","",INDEX(所属情報!$E:$E,MATCH($A2552,所属情報!$A:$A,0))),"")</f>
        <v>492208</v>
      </c>
      <c r="N2552" s="175" t="str">
        <f t="shared" si="117"/>
        <v>紺谷　凌空 (1)</v>
      </c>
      <c r="O2552" s="32" t="str">
        <f t="shared" si="118"/>
        <v>ｺﾝﾔ ﾘｸ</v>
      </c>
      <c r="P2552" s="175" t="str">
        <f t="shared" si="119"/>
        <v>KONYA Riku (05)</v>
      </c>
      <c r="Q2552" s="175" t="str">
        <f>IFERROR(IF($F2552="","",INDEX(リスト!$AL:$AL,MATCH($F2552,リスト!$AK:$AK,0))),"")</f>
        <v>29</v>
      </c>
      <c r="R2552" s="32" t="str">
        <f>IFERROR(IF($K2552="","",INDEX(リスト!$AO:$AO,MATCH($K2552,リスト!$AN:$AN,0))),"")</f>
        <v>JPN</v>
      </c>
      <c r="S2552" s="32" t="str">
        <f>IF($B2552="","",RIGHT($G2552*1000+100+COUNTIF($G$2:$G2552,$G2552),9))</f>
        <v>050303103</v>
      </c>
    </row>
    <row r="2553" spans="1:19" ht="18" customHeight="1" x14ac:dyDescent="0.55000000000000004">
      <c r="A2553" t="s">
        <v>971</v>
      </c>
      <c r="B2553">
        <v>2570</v>
      </c>
      <c r="C2553" t="s">
        <v>10755</v>
      </c>
      <c r="D2553" t="s">
        <v>10756</v>
      </c>
      <c r="E2553" t="s">
        <v>1635</v>
      </c>
      <c r="F2553" t="s">
        <v>225</v>
      </c>
      <c r="G2553">
        <v>20000603</v>
      </c>
      <c r="H2553" t="s">
        <v>10757</v>
      </c>
      <c r="I2553" t="s">
        <v>10758</v>
      </c>
      <c r="J2553" t="s">
        <v>3377</v>
      </c>
      <c r="K2553" t="s">
        <v>72</v>
      </c>
      <c r="M2553" s="32">
        <f>IFERROR(IF($B2553="","",INDEX(所属情報!$E:$E,MATCH($A2553,所属情報!$A:$A,0))),"")</f>
        <v>492200</v>
      </c>
      <c r="N2553" s="175" t="str">
        <f t="shared" si="117"/>
        <v>鋲賀　一駿 (M1)</v>
      </c>
      <c r="O2553" s="32" t="str">
        <f t="shared" si="118"/>
        <v>ﾋﾞｮｳｶﾞ ｶｽﾞﾄｼ</v>
      </c>
      <c r="P2553" s="175" t="str">
        <f t="shared" si="119"/>
        <v>BYOGA Kazutoshi (00)</v>
      </c>
      <c r="Q2553" s="175" t="str">
        <f>IFERROR(IF($F2553="","",INDEX(リスト!$AL:$AL,MATCH($F2553,リスト!$AK:$AK,0))),"")</f>
        <v>40</v>
      </c>
      <c r="R2553" s="32" t="str">
        <f>IFERROR(IF($K2553="","",INDEX(リスト!$AO:$AO,MATCH($K2553,リスト!$AN:$AN,0))),"")</f>
        <v>JPN</v>
      </c>
      <c r="S2553" s="32" t="str">
        <f>IF($B2553="","",RIGHT($G2553*1000+100+COUNTIF($G$2:$G2553,$G2553),9))</f>
        <v>000603102</v>
      </c>
    </row>
    <row r="2554" spans="1:19" ht="18" customHeight="1" x14ac:dyDescent="0.55000000000000004">
      <c r="A2554" t="s">
        <v>971</v>
      </c>
      <c r="B2554">
        <v>2571</v>
      </c>
      <c r="C2554" t="s">
        <v>10759</v>
      </c>
      <c r="D2554" t="s">
        <v>10760</v>
      </c>
      <c r="E2554">
        <v>1</v>
      </c>
      <c r="F2554" t="s">
        <v>173</v>
      </c>
      <c r="G2554">
        <v>20030504</v>
      </c>
      <c r="H2554" t="s">
        <v>10761</v>
      </c>
      <c r="I2554" t="s">
        <v>10762</v>
      </c>
      <c r="J2554" t="s">
        <v>1471</v>
      </c>
      <c r="K2554" t="s">
        <v>72</v>
      </c>
      <c r="M2554" s="32">
        <f>IFERROR(IF($B2554="","",INDEX(所属情報!$E:$E,MATCH($A2554,所属情報!$A:$A,0))),"")</f>
        <v>492200</v>
      </c>
      <c r="N2554" s="175" t="str">
        <f t="shared" si="117"/>
        <v>中道　勇翔 (1)</v>
      </c>
      <c r="O2554" s="32" t="str">
        <f t="shared" si="118"/>
        <v>ﾅｶﾐﾁ ﾕｳﾄ</v>
      </c>
      <c r="P2554" s="175" t="str">
        <f t="shared" si="119"/>
        <v>NAKAMICHI Yuto (03)</v>
      </c>
      <c r="Q2554" s="175" t="str">
        <f>IFERROR(IF($F2554="","",INDEX(リスト!$AL:$AL,MATCH($F2554,リスト!$AK:$AK,0))),"")</f>
        <v>27</v>
      </c>
      <c r="R2554" s="32" t="str">
        <f>IFERROR(IF($K2554="","",INDEX(リスト!$AO:$AO,MATCH($K2554,リスト!$AN:$AN,0))),"")</f>
        <v>JPN</v>
      </c>
      <c r="S2554" s="32" t="str">
        <f>IF($B2554="","",RIGHT($G2554*1000+100+COUNTIF($G$2:$G2554,$G2554),9))</f>
        <v>030504103</v>
      </c>
    </row>
    <row r="2555" spans="1:19" ht="18" customHeight="1" x14ac:dyDescent="0.55000000000000004">
      <c r="A2555" t="s">
        <v>887</v>
      </c>
      <c r="B2555">
        <v>2572</v>
      </c>
      <c r="C2555" t="s">
        <v>10763</v>
      </c>
      <c r="D2555" t="s">
        <v>10764</v>
      </c>
      <c r="E2555">
        <v>1</v>
      </c>
      <c r="F2555" t="s">
        <v>181</v>
      </c>
      <c r="G2555">
        <v>20040407</v>
      </c>
      <c r="H2555" t="s">
        <v>10765</v>
      </c>
      <c r="I2555" t="s">
        <v>10766</v>
      </c>
      <c r="J2555" t="s">
        <v>2483</v>
      </c>
      <c r="K2555" t="s">
        <v>72</v>
      </c>
      <c r="M2555" s="32">
        <f>IFERROR(IF($B2555="","",INDEX(所属情報!$E:$E,MATCH($A2555,所属情報!$A:$A,0))),"")</f>
        <v>490056</v>
      </c>
      <c r="N2555" s="175" t="str">
        <f t="shared" si="117"/>
        <v>松榮　諒 (1)</v>
      </c>
      <c r="O2555" s="32" t="str">
        <f t="shared" si="118"/>
        <v>ﾏﾂﾊﾞｴ ｻﾄﾙ</v>
      </c>
      <c r="P2555" s="175" t="str">
        <f t="shared" si="119"/>
        <v>MATSUBAE Satoru (04)</v>
      </c>
      <c r="Q2555" s="175" t="str">
        <f>IFERROR(IF($F2555="","",INDEX(リスト!$AL:$AL,MATCH($F2555,リスト!$AK:$AK,0))),"")</f>
        <v>29</v>
      </c>
      <c r="R2555" s="32" t="str">
        <f>IFERROR(IF($K2555="","",INDEX(リスト!$AO:$AO,MATCH($K2555,リスト!$AN:$AN,0))),"")</f>
        <v>JPN</v>
      </c>
      <c r="S2555" s="32" t="str">
        <f>IF($B2555="","",RIGHT($G2555*1000+100+COUNTIF($G$2:$G2555,$G2555),9))</f>
        <v>040407103</v>
      </c>
    </row>
    <row r="2556" spans="1:19" ht="18" customHeight="1" x14ac:dyDescent="0.55000000000000004">
      <c r="A2556" t="s">
        <v>887</v>
      </c>
      <c r="B2556">
        <v>2573</v>
      </c>
      <c r="C2556" t="s">
        <v>10767</v>
      </c>
      <c r="D2556" t="s">
        <v>10768</v>
      </c>
      <c r="E2556">
        <v>1</v>
      </c>
      <c r="F2556" t="s">
        <v>181</v>
      </c>
      <c r="G2556">
        <v>20041123</v>
      </c>
      <c r="H2556" t="s">
        <v>10769</v>
      </c>
      <c r="I2556" t="s">
        <v>1301</v>
      </c>
      <c r="J2556" t="s">
        <v>1443</v>
      </c>
      <c r="K2556" t="s">
        <v>72</v>
      </c>
      <c r="M2556" s="32">
        <f>IFERROR(IF($B2556="","",INDEX(所属情報!$E:$E,MATCH($A2556,所属情報!$A:$A,0))),"")</f>
        <v>490056</v>
      </c>
      <c r="N2556" s="175" t="str">
        <f t="shared" si="117"/>
        <v>中田　晴斗 (1)</v>
      </c>
      <c r="O2556" s="32" t="str">
        <f t="shared" si="118"/>
        <v>ﾅｶﾀ ﾊﾙﾄ</v>
      </c>
      <c r="P2556" s="175" t="str">
        <f t="shared" si="119"/>
        <v>NAKATA Haruto (04)</v>
      </c>
      <c r="Q2556" s="175" t="str">
        <f>IFERROR(IF($F2556="","",INDEX(リスト!$AL:$AL,MATCH($F2556,リスト!$AK:$AK,0))),"")</f>
        <v>29</v>
      </c>
      <c r="R2556" s="32" t="str">
        <f>IFERROR(IF($K2556="","",INDEX(リスト!$AO:$AO,MATCH($K2556,リスト!$AN:$AN,0))),"")</f>
        <v>JPN</v>
      </c>
      <c r="S2556" s="32" t="str">
        <f>IF($B2556="","",RIGHT($G2556*1000+100+COUNTIF($G$2:$G2556,$G2556),9))</f>
        <v>041123103</v>
      </c>
    </row>
    <row r="2557" spans="1:19" ht="18" customHeight="1" x14ac:dyDescent="0.55000000000000004">
      <c r="A2557" t="s">
        <v>887</v>
      </c>
      <c r="B2557">
        <v>2574</v>
      </c>
      <c r="C2557" t="s">
        <v>10770</v>
      </c>
      <c r="D2557" t="s">
        <v>10771</v>
      </c>
      <c r="E2557">
        <v>1</v>
      </c>
      <c r="F2557" t="s">
        <v>181</v>
      </c>
      <c r="G2557">
        <v>20040523</v>
      </c>
      <c r="H2557" t="s">
        <v>10772</v>
      </c>
      <c r="I2557" t="s">
        <v>1580</v>
      </c>
      <c r="J2557" t="s">
        <v>1894</v>
      </c>
      <c r="K2557" t="s">
        <v>72</v>
      </c>
      <c r="M2557" s="32">
        <f>IFERROR(IF($B2557="","",INDEX(所属情報!$E:$E,MATCH($A2557,所属情報!$A:$A,0))),"")</f>
        <v>490056</v>
      </c>
      <c r="N2557" s="175" t="str">
        <f t="shared" si="117"/>
        <v>松村　恒志 (1)</v>
      </c>
      <c r="O2557" s="32" t="str">
        <f t="shared" si="118"/>
        <v>ﾏﾂﾑﾗ ｺｳｼﾞ</v>
      </c>
      <c r="P2557" s="175" t="str">
        <f t="shared" si="119"/>
        <v>MATSUMURA Koji (04)</v>
      </c>
      <c r="Q2557" s="175" t="str">
        <f>IFERROR(IF($F2557="","",INDEX(リスト!$AL:$AL,MATCH($F2557,リスト!$AK:$AK,0))),"")</f>
        <v>29</v>
      </c>
      <c r="R2557" s="32" t="str">
        <f>IFERROR(IF($K2557="","",INDEX(リスト!$AO:$AO,MATCH($K2557,リスト!$AN:$AN,0))),"")</f>
        <v>JPN</v>
      </c>
      <c r="S2557" s="32" t="str">
        <f>IF($B2557="","",RIGHT($G2557*1000+100+COUNTIF($G$2:$G2557,$G2557),9))</f>
        <v>040523102</v>
      </c>
    </row>
    <row r="2558" spans="1:19" ht="18" customHeight="1" x14ac:dyDescent="0.55000000000000004">
      <c r="A2558" t="s">
        <v>1003</v>
      </c>
      <c r="B2558">
        <v>2575</v>
      </c>
      <c r="C2558" t="s">
        <v>10773</v>
      </c>
      <c r="D2558" t="s">
        <v>10774</v>
      </c>
      <c r="E2558">
        <v>1</v>
      </c>
      <c r="F2558" t="s">
        <v>173</v>
      </c>
      <c r="G2558">
        <v>20040817</v>
      </c>
      <c r="I2558" t="s">
        <v>10775</v>
      </c>
      <c r="J2558" t="s">
        <v>10776</v>
      </c>
      <c r="K2558" t="s">
        <v>72</v>
      </c>
      <c r="M2558" s="32">
        <f>IFERROR(IF($B2558="","",INDEX(所属情報!$E:$E,MATCH($A2558,所属情報!$A:$A,0))),"")</f>
        <v>492212</v>
      </c>
      <c r="N2558" s="175" t="str">
        <f t="shared" si="117"/>
        <v>大佐古　夏 (1)</v>
      </c>
      <c r="O2558" s="32" t="str">
        <f t="shared" si="118"/>
        <v>ｵｵｻｺ ﾅﾂ</v>
      </c>
      <c r="P2558" s="175" t="str">
        <f t="shared" si="119"/>
        <v>OSAKO Natsu (04)</v>
      </c>
      <c r="Q2558" s="175" t="str">
        <f>IFERROR(IF($F2558="","",INDEX(リスト!$AL:$AL,MATCH($F2558,リスト!$AK:$AK,0))),"")</f>
        <v>27</v>
      </c>
      <c r="R2558" s="32" t="str">
        <f>IFERROR(IF($K2558="","",INDEX(リスト!$AO:$AO,MATCH($K2558,リスト!$AN:$AN,0))),"")</f>
        <v>JPN</v>
      </c>
      <c r="S2558" s="32" t="str">
        <f>IF($B2558="","",RIGHT($G2558*1000+100+COUNTIF($G$2:$G2558,$G2558),9))</f>
        <v>040817103</v>
      </c>
    </row>
    <row r="2559" spans="1:19" ht="18" customHeight="1" x14ac:dyDescent="0.55000000000000004">
      <c r="A2559" t="s">
        <v>1003</v>
      </c>
      <c r="B2559">
        <v>2576</v>
      </c>
      <c r="C2559" t="s">
        <v>10777</v>
      </c>
      <c r="D2559" t="s">
        <v>10778</v>
      </c>
      <c r="E2559">
        <v>1</v>
      </c>
      <c r="F2559" t="s">
        <v>173</v>
      </c>
      <c r="G2559">
        <v>20050120</v>
      </c>
      <c r="I2559" t="s">
        <v>10779</v>
      </c>
      <c r="J2559" t="s">
        <v>10780</v>
      </c>
      <c r="K2559" t="s">
        <v>72</v>
      </c>
      <c r="M2559" s="32">
        <f>IFERROR(IF($B2559="","",INDEX(所属情報!$E:$E,MATCH($A2559,所属情報!$A:$A,0))),"")</f>
        <v>492212</v>
      </c>
      <c r="N2559" s="175" t="str">
        <f t="shared" si="117"/>
        <v>箕浦　仁之介 (1)</v>
      </c>
      <c r="O2559" s="32" t="str">
        <f t="shared" si="118"/>
        <v>ﾐﾉｳﾗ ｼﾞﾝﾉｽｹ</v>
      </c>
      <c r="P2559" s="175" t="str">
        <f t="shared" si="119"/>
        <v>MINOURA Jinnosuke (05)</v>
      </c>
      <c r="Q2559" s="175" t="str">
        <f>IFERROR(IF($F2559="","",INDEX(リスト!$AL:$AL,MATCH($F2559,リスト!$AK:$AK,0))),"")</f>
        <v>27</v>
      </c>
      <c r="R2559" s="32" t="str">
        <f>IFERROR(IF($K2559="","",INDEX(リスト!$AO:$AO,MATCH($K2559,リスト!$AN:$AN,0))),"")</f>
        <v>JPN</v>
      </c>
      <c r="S2559" s="32" t="str">
        <f>IF($B2559="","",RIGHT($G2559*1000+100+COUNTIF($G$2:$G2559,$G2559),9))</f>
        <v>050120101</v>
      </c>
    </row>
    <row r="2560" spans="1:19" ht="18" customHeight="1" x14ac:dyDescent="0.55000000000000004">
      <c r="A2560" t="s">
        <v>10781</v>
      </c>
      <c r="B2560">
        <v>2577</v>
      </c>
      <c r="C2560" t="s">
        <v>10782</v>
      </c>
      <c r="D2560" t="s">
        <v>10783</v>
      </c>
      <c r="E2560">
        <v>2</v>
      </c>
      <c r="F2560" t="s">
        <v>173</v>
      </c>
      <c r="G2560">
        <v>20031224</v>
      </c>
      <c r="H2560" t="s">
        <v>10784</v>
      </c>
      <c r="I2560" t="s">
        <v>1984</v>
      </c>
      <c r="J2560" t="s">
        <v>1568</v>
      </c>
      <c r="K2560" t="s">
        <v>72</v>
      </c>
      <c r="M2560" s="32">
        <f>IFERROR(IF($B2560="","",INDEX(所属情報!$E:$E,MATCH($A2560,所属情報!$A:$A,0))),"")</f>
        <v>500100</v>
      </c>
      <c r="N2560" s="175" t="str">
        <f t="shared" si="117"/>
        <v>藤田　起生 (2)</v>
      </c>
      <c r="O2560" s="32" t="str">
        <f t="shared" si="118"/>
        <v>ﾌｼﾞﾀ ﾀﾂｷ</v>
      </c>
      <c r="P2560" s="175" t="str">
        <f t="shared" si="119"/>
        <v>FUJITA Tatsuki (03)</v>
      </c>
      <c r="Q2560" s="175" t="str">
        <f>IFERROR(IF($F2560="","",INDEX(リスト!$AL:$AL,MATCH($F2560,リスト!$AK:$AK,0))),"")</f>
        <v>27</v>
      </c>
      <c r="R2560" s="32" t="str">
        <f>IFERROR(IF($K2560="","",INDEX(リスト!$AO:$AO,MATCH($K2560,リスト!$AN:$AN,0))),"")</f>
        <v>JPN</v>
      </c>
      <c r="S2560" s="32" t="str">
        <f>IF($B2560="","",RIGHT($G2560*1000+100+COUNTIF($G$2:$G2560,$G2560),9))</f>
        <v>031224103</v>
      </c>
    </row>
    <row r="2561" spans="1:19" ht="18" customHeight="1" x14ac:dyDescent="0.55000000000000004">
      <c r="A2561" t="s">
        <v>1027</v>
      </c>
      <c r="B2561">
        <v>2578</v>
      </c>
      <c r="C2561" t="s">
        <v>10785</v>
      </c>
      <c r="D2561" t="s">
        <v>10786</v>
      </c>
      <c r="E2561">
        <v>1</v>
      </c>
      <c r="F2561" t="s">
        <v>5828</v>
      </c>
      <c r="G2561">
        <v>20041203</v>
      </c>
      <c r="H2561" t="s">
        <v>10787</v>
      </c>
      <c r="I2561" t="s">
        <v>2027</v>
      </c>
      <c r="J2561" t="s">
        <v>4530</v>
      </c>
      <c r="K2561" t="s">
        <v>72</v>
      </c>
      <c r="M2561" s="32">
        <f>IFERROR(IF($B2561="","",INDEX(所属情報!$E:$E,MATCH($A2561,所属情報!$A:$A,0))),"")</f>
        <v>492220</v>
      </c>
      <c r="N2561" s="175" t="str">
        <f t="shared" si="117"/>
        <v>村上　陽太郎 (1)</v>
      </c>
      <c r="O2561" s="32" t="str">
        <f t="shared" si="118"/>
        <v>ﾑﾗｶﾐ ﾖｳﾀﾛｳ</v>
      </c>
      <c r="P2561" s="175" t="str">
        <f t="shared" si="119"/>
        <v>MURAKAMI Yotaro (04)</v>
      </c>
      <c r="Q2561" s="175" t="str">
        <f>IFERROR(IF($F2561="","",INDEX(リスト!$AL:$AL,MATCH($F2561,リスト!$AK:$AK,0))),"")</f>
        <v>49</v>
      </c>
      <c r="R2561" s="32" t="str">
        <f>IFERROR(IF($K2561="","",INDEX(リスト!$AO:$AO,MATCH($K2561,リスト!$AN:$AN,0))),"")</f>
        <v>JPN</v>
      </c>
      <c r="S2561" s="32" t="str">
        <f>IF($B2561="","",RIGHT($G2561*1000+100+COUNTIF($G$2:$G2561,$G2561),9))</f>
        <v>041203103</v>
      </c>
    </row>
    <row r="2562" spans="1:19" ht="18" customHeight="1" x14ac:dyDescent="0.55000000000000004">
      <c r="A2562" t="s">
        <v>927</v>
      </c>
      <c r="B2562">
        <v>2580</v>
      </c>
      <c r="C2562" t="s">
        <v>10788</v>
      </c>
      <c r="D2562" t="s">
        <v>10789</v>
      </c>
      <c r="E2562">
        <v>1</v>
      </c>
      <c r="F2562" t="s">
        <v>177</v>
      </c>
      <c r="G2562">
        <v>20040923</v>
      </c>
      <c r="H2562" t="s">
        <v>10790</v>
      </c>
      <c r="I2562" t="s">
        <v>9108</v>
      </c>
      <c r="J2562" t="s">
        <v>10791</v>
      </c>
      <c r="K2562" t="s">
        <v>72</v>
      </c>
      <c r="M2562" s="32">
        <f>IFERROR(IF($B2562="","",INDEX(所属情報!$E:$E,MATCH($A2562,所属情報!$A:$A,0))),"")</f>
        <v>491082</v>
      </c>
      <c r="N2562" s="175" t="str">
        <f t="shared" si="117"/>
        <v>小池　一功 (1)</v>
      </c>
      <c r="O2562" s="32" t="str">
        <f t="shared" si="118"/>
        <v>ｺｲｹ ｶｽﾞﾅﾘ</v>
      </c>
      <c r="P2562" s="175" t="str">
        <f t="shared" si="119"/>
        <v>KOIKE Kazunari (04)</v>
      </c>
      <c r="Q2562" s="175" t="str">
        <f>IFERROR(IF($F2562="","",INDEX(リスト!$AL:$AL,MATCH($F2562,リスト!$AK:$AK,0))),"")</f>
        <v>28</v>
      </c>
      <c r="R2562" s="32" t="str">
        <f>IFERROR(IF($K2562="","",INDEX(リスト!$AO:$AO,MATCH($K2562,リスト!$AN:$AN,0))),"")</f>
        <v>JPN</v>
      </c>
      <c r="S2562" s="32" t="str">
        <f>IF($B2562="","",RIGHT($G2562*1000+100+COUNTIF($G$2:$G2562,$G2562),9))</f>
        <v>040923102</v>
      </c>
    </row>
    <row r="2563" spans="1:19" ht="18" customHeight="1" x14ac:dyDescent="0.55000000000000004">
      <c r="A2563" t="s">
        <v>931</v>
      </c>
      <c r="B2563">
        <v>2581</v>
      </c>
      <c r="C2563" t="s">
        <v>10792</v>
      </c>
      <c r="D2563" t="s">
        <v>10793</v>
      </c>
      <c r="E2563">
        <v>1</v>
      </c>
      <c r="F2563" t="s">
        <v>10113</v>
      </c>
      <c r="G2563">
        <v>20040912</v>
      </c>
      <c r="H2563" t="s">
        <v>10794</v>
      </c>
      <c r="I2563" t="s">
        <v>3318</v>
      </c>
      <c r="J2563" t="s">
        <v>1420</v>
      </c>
      <c r="K2563" t="s">
        <v>72</v>
      </c>
      <c r="M2563" s="32">
        <f>IFERROR(IF($B2563="","",INDEX(所属情報!$E:$E,MATCH($A2563,所属情報!$A:$A,0))),"")</f>
        <v>492186</v>
      </c>
      <c r="N2563" s="175" t="str">
        <f t="shared" ref="N2563:N2626" si="120">IF($C2563="","",IF($E2563="",$C2563,$C2563&amp;" ("&amp;$E2563&amp;")"))</f>
        <v>水田　蒼士 (1)</v>
      </c>
      <c r="O2563" s="32" t="str">
        <f t="shared" ref="O2563:O2626" si="121">IF($D2563="","",ASC($D2563))</f>
        <v>ﾐｽﾞﾀ ｿｳｼ</v>
      </c>
      <c r="P2563" s="175" t="str">
        <f t="shared" ref="P2563:P2626" si="122">IF($I2563="","",UPPER($I2563)&amp;" "&amp;UPPER(LEFT($J2563,1))&amp;LOWER(RIGHT($J2563,LEN($J2563)-1))&amp;" ("&amp;MID($G2563,3,2)&amp;")")</f>
        <v>MIZUTA Soshi (04)</v>
      </c>
      <c r="Q2563" s="175" t="str">
        <f>IFERROR(IF($F2563="","",INDEX(リスト!$AL:$AL,MATCH($F2563,リスト!$AK:$AK,0))),"")</f>
        <v>49</v>
      </c>
      <c r="R2563" s="32" t="str">
        <f>IFERROR(IF($K2563="","",INDEX(リスト!$AO:$AO,MATCH($K2563,リスト!$AN:$AN,0))),"")</f>
        <v>JPN</v>
      </c>
      <c r="S2563" s="32" t="str">
        <f>IF($B2563="","",RIGHT($G2563*1000+100+COUNTIF($G$2:$G2563,$G2563),9))</f>
        <v>040912102</v>
      </c>
    </row>
    <row r="2564" spans="1:19" ht="18" customHeight="1" x14ac:dyDescent="0.55000000000000004">
      <c r="A2564" t="s">
        <v>10795</v>
      </c>
      <c r="B2564">
        <v>2582</v>
      </c>
      <c r="C2564" t="s">
        <v>10796</v>
      </c>
      <c r="D2564" t="s">
        <v>10797</v>
      </c>
      <c r="E2564">
        <v>1</v>
      </c>
      <c r="F2564" t="s">
        <v>5828</v>
      </c>
      <c r="G2564">
        <v>20040915</v>
      </c>
      <c r="H2564" t="s">
        <v>10798</v>
      </c>
      <c r="I2564" t="s">
        <v>1311</v>
      </c>
      <c r="J2564" t="s">
        <v>1714</v>
      </c>
      <c r="K2564" t="s">
        <v>72</v>
      </c>
      <c r="M2564" s="32">
        <f>IFERROR(IF($B2564="","",INDEX(所属情報!$E:$E,MATCH($A2564,所属情報!$A:$A,0))),"")</f>
        <v>491015</v>
      </c>
      <c r="N2564" s="175" t="str">
        <f t="shared" si="120"/>
        <v>竹内　大輝 (1)</v>
      </c>
      <c r="O2564" s="32" t="str">
        <f t="shared" si="121"/>
        <v>ﾀｹｳﾁ ﾋﾛｷ</v>
      </c>
      <c r="P2564" s="175" t="str">
        <f t="shared" si="122"/>
        <v>TAKEUCHI Hiroki (04)</v>
      </c>
      <c r="Q2564" s="175" t="str">
        <f>IFERROR(IF($F2564="","",INDEX(リスト!$AL:$AL,MATCH($F2564,リスト!$AK:$AK,0))),"")</f>
        <v>49</v>
      </c>
      <c r="R2564" s="32" t="str">
        <f>IFERROR(IF($K2564="","",INDEX(リスト!$AO:$AO,MATCH($K2564,リスト!$AN:$AN,0))),"")</f>
        <v>JPN</v>
      </c>
      <c r="S2564" s="32" t="str">
        <f>IF($B2564="","",RIGHT($G2564*1000+100+COUNTIF($G$2:$G2564,$G2564),9))</f>
        <v>040915102</v>
      </c>
    </row>
    <row r="2565" spans="1:19" ht="18" customHeight="1" x14ac:dyDescent="0.55000000000000004">
      <c r="A2565" t="s">
        <v>10799</v>
      </c>
      <c r="B2565">
        <v>2583</v>
      </c>
      <c r="C2565" t="s">
        <v>10800</v>
      </c>
      <c r="D2565" t="s">
        <v>10801</v>
      </c>
      <c r="E2565">
        <v>1</v>
      </c>
      <c r="F2565" t="s">
        <v>1220</v>
      </c>
      <c r="G2565">
        <v>20040601</v>
      </c>
      <c r="H2565" t="s">
        <v>10802</v>
      </c>
      <c r="I2565" t="s">
        <v>10803</v>
      </c>
      <c r="J2565" t="s">
        <v>1238</v>
      </c>
      <c r="K2565" t="s">
        <v>72</v>
      </c>
      <c r="M2565" s="32">
        <f>IFERROR(IF($B2565="","",INDEX(所属情報!$E:$E,MATCH($A2565,所属情報!$A:$A,0))),"")</f>
        <v>490050</v>
      </c>
      <c r="N2565" s="175" t="str">
        <f t="shared" si="120"/>
        <v>大向　賢志郎 (1)</v>
      </c>
      <c r="O2565" s="32" t="str">
        <f t="shared" si="121"/>
        <v>ｵｵﾑｶｲ ｹﾝｼﾛｳ</v>
      </c>
      <c r="P2565" s="175" t="str">
        <f t="shared" si="122"/>
        <v>OMUKAI Kenshiro (04)</v>
      </c>
      <c r="Q2565" s="175" t="str">
        <f>IFERROR(IF($F2565="","",INDEX(リスト!$AL:$AL,MATCH($F2565,リスト!$AK:$AK,0))),"")</f>
        <v>49</v>
      </c>
      <c r="R2565" s="32" t="str">
        <f>IFERROR(IF($K2565="","",INDEX(リスト!$AO:$AO,MATCH($K2565,リスト!$AN:$AN,0))),"")</f>
        <v>JPN</v>
      </c>
      <c r="S2565" s="32" t="str">
        <f>IF($B2565="","",RIGHT($G2565*1000+100+COUNTIF($G$2:$G2565,$G2565),9))</f>
        <v>040601104</v>
      </c>
    </row>
    <row r="2566" spans="1:19" ht="18" customHeight="1" x14ac:dyDescent="0.55000000000000004">
      <c r="A2566" t="s">
        <v>10799</v>
      </c>
      <c r="B2566">
        <v>2584</v>
      </c>
      <c r="C2566" t="s">
        <v>10804</v>
      </c>
      <c r="D2566" t="s">
        <v>10805</v>
      </c>
      <c r="E2566">
        <v>1</v>
      </c>
      <c r="F2566" t="s">
        <v>1220</v>
      </c>
      <c r="G2566">
        <v>20030404</v>
      </c>
      <c r="H2566" t="s">
        <v>10806</v>
      </c>
      <c r="I2566" t="s">
        <v>2145</v>
      </c>
      <c r="J2566" t="s">
        <v>2188</v>
      </c>
      <c r="K2566" t="s">
        <v>72</v>
      </c>
      <c r="M2566" s="32">
        <f>IFERROR(IF($B2566="","",INDEX(所属情報!$E:$E,MATCH($A2566,所属情報!$A:$A,0))),"")</f>
        <v>490050</v>
      </c>
      <c r="N2566" s="175" t="str">
        <f t="shared" si="120"/>
        <v>伊藤　健人 (1)</v>
      </c>
      <c r="O2566" s="32" t="str">
        <f t="shared" si="121"/>
        <v>ｲﾄｳ ｹﾝﾄ</v>
      </c>
      <c r="P2566" s="175" t="str">
        <f t="shared" si="122"/>
        <v>ITO Kento (03)</v>
      </c>
      <c r="Q2566" s="175" t="str">
        <f>IFERROR(IF($F2566="","",INDEX(リスト!$AL:$AL,MATCH($F2566,リスト!$AK:$AK,0))),"")</f>
        <v>49</v>
      </c>
      <c r="R2566" s="32" t="str">
        <f>IFERROR(IF($K2566="","",INDEX(リスト!$AO:$AO,MATCH($K2566,リスト!$AN:$AN,0))),"")</f>
        <v>JPN</v>
      </c>
      <c r="S2566" s="32" t="str">
        <f>IF($B2566="","",RIGHT($G2566*1000+100+COUNTIF($G$2:$G2566,$G2566),9))</f>
        <v>030404102</v>
      </c>
    </row>
    <row r="2567" spans="1:19" ht="18" customHeight="1" x14ac:dyDescent="0.55000000000000004">
      <c r="A2567" t="s">
        <v>10807</v>
      </c>
      <c r="B2567">
        <v>2585</v>
      </c>
      <c r="C2567" t="s">
        <v>10808</v>
      </c>
      <c r="D2567" t="s">
        <v>10809</v>
      </c>
      <c r="E2567">
        <v>1</v>
      </c>
      <c r="F2567" t="s">
        <v>1220</v>
      </c>
      <c r="G2567">
        <v>20041016</v>
      </c>
      <c r="H2567" t="s">
        <v>10810</v>
      </c>
      <c r="I2567" t="s">
        <v>4636</v>
      </c>
      <c r="J2567" t="s">
        <v>10811</v>
      </c>
      <c r="K2567" t="s">
        <v>72</v>
      </c>
      <c r="M2567" s="32">
        <f>IFERROR(IF($B2567="","",INDEX(所属情報!$E:$E,MATCH($A2567,所属情報!$A:$A,0))),"")</f>
        <v>492195</v>
      </c>
      <c r="N2567" s="175" t="str">
        <f t="shared" si="120"/>
        <v>川﨑　太翔 (1)</v>
      </c>
      <c r="O2567" s="32" t="str">
        <f t="shared" si="121"/>
        <v>ｶﾜｻｷ ﾀｲｼｮｳ</v>
      </c>
      <c r="P2567" s="175" t="str">
        <f t="shared" si="122"/>
        <v>KAWASAKI Taisho (04)</v>
      </c>
      <c r="Q2567" s="175" t="str">
        <f>IFERROR(IF($F2567="","",INDEX(リスト!$AL:$AL,MATCH($F2567,リスト!$AK:$AK,0))),"")</f>
        <v>49</v>
      </c>
      <c r="R2567" s="32" t="str">
        <f>IFERROR(IF($K2567="","",INDEX(リスト!$AO:$AO,MATCH($K2567,リスト!$AN:$AN,0))),"")</f>
        <v>JPN</v>
      </c>
      <c r="S2567" s="32" t="str">
        <f>IF($B2567="","",RIGHT($G2567*1000+100+COUNTIF($G$2:$G2567,$G2567),9))</f>
        <v>041016101</v>
      </c>
    </row>
    <row r="2568" spans="1:19" ht="18" customHeight="1" x14ac:dyDescent="0.55000000000000004">
      <c r="A2568" t="s">
        <v>10807</v>
      </c>
      <c r="B2568">
        <v>2586</v>
      </c>
      <c r="C2568" t="s">
        <v>10812</v>
      </c>
      <c r="D2568" t="s">
        <v>10813</v>
      </c>
      <c r="E2568">
        <v>1</v>
      </c>
      <c r="F2568" t="s">
        <v>1220</v>
      </c>
      <c r="G2568">
        <v>20041105</v>
      </c>
      <c r="H2568" t="s">
        <v>10814</v>
      </c>
      <c r="I2568" t="s">
        <v>1276</v>
      </c>
      <c r="J2568" t="s">
        <v>3181</v>
      </c>
      <c r="K2568" t="s">
        <v>72</v>
      </c>
      <c r="M2568" s="32">
        <f>IFERROR(IF($B2568="","",INDEX(所属情報!$E:$E,MATCH($A2568,所属情報!$A:$A,0))),"")</f>
        <v>492195</v>
      </c>
      <c r="N2568" s="175" t="str">
        <f t="shared" si="120"/>
        <v>岡本　直旗 (1)</v>
      </c>
      <c r="O2568" s="32" t="str">
        <f t="shared" si="121"/>
        <v>ｵｶﾓﾄ ﾅｵｷ</v>
      </c>
      <c r="P2568" s="175" t="str">
        <f t="shared" si="122"/>
        <v>OKAMOTO Naoki (04)</v>
      </c>
      <c r="Q2568" s="175" t="str">
        <f>IFERROR(IF($F2568="","",INDEX(リスト!$AL:$AL,MATCH($F2568,リスト!$AK:$AK,0))),"")</f>
        <v>49</v>
      </c>
      <c r="R2568" s="32" t="str">
        <f>IFERROR(IF($K2568="","",INDEX(リスト!$AO:$AO,MATCH($K2568,リスト!$AN:$AN,0))),"")</f>
        <v>JPN</v>
      </c>
      <c r="S2568" s="32" t="str">
        <f>IF($B2568="","",RIGHT($G2568*1000+100+COUNTIF($G$2:$G2568,$G2568),9))</f>
        <v>041105104</v>
      </c>
    </row>
    <row r="2569" spans="1:19" ht="18" customHeight="1" x14ac:dyDescent="0.55000000000000004">
      <c r="A2569" t="s">
        <v>10807</v>
      </c>
      <c r="B2569">
        <v>2587</v>
      </c>
      <c r="C2569" t="s">
        <v>10815</v>
      </c>
      <c r="D2569" t="s">
        <v>10816</v>
      </c>
      <c r="E2569">
        <v>1</v>
      </c>
      <c r="F2569" t="s">
        <v>1220</v>
      </c>
      <c r="G2569">
        <v>20041119</v>
      </c>
      <c r="H2569" t="s">
        <v>10817</v>
      </c>
      <c r="I2569" t="s">
        <v>4248</v>
      </c>
      <c r="J2569" t="s">
        <v>1471</v>
      </c>
      <c r="K2569" t="s">
        <v>72</v>
      </c>
      <c r="M2569" s="32">
        <f>IFERROR(IF($B2569="","",INDEX(所属情報!$E:$E,MATCH($A2569,所属情報!$A:$A,0))),"")</f>
        <v>492195</v>
      </c>
      <c r="N2569" s="175" t="str">
        <f t="shared" si="120"/>
        <v>平井　優透 (1)</v>
      </c>
      <c r="O2569" s="32" t="str">
        <f t="shared" si="121"/>
        <v>ﾋﾗｲ ﾕｳﾄ</v>
      </c>
      <c r="P2569" s="175" t="str">
        <f t="shared" si="122"/>
        <v>HIRAI Yuto (04)</v>
      </c>
      <c r="Q2569" s="175" t="str">
        <f>IFERROR(IF($F2569="","",INDEX(リスト!$AL:$AL,MATCH($F2569,リスト!$AK:$AK,0))),"")</f>
        <v>49</v>
      </c>
      <c r="R2569" s="32" t="str">
        <f>IFERROR(IF($K2569="","",INDEX(リスト!$AO:$AO,MATCH($K2569,リスト!$AN:$AN,0))),"")</f>
        <v>JPN</v>
      </c>
      <c r="S2569" s="32" t="str">
        <f>IF($B2569="","",RIGHT($G2569*1000+100+COUNTIF($G$2:$G2569,$G2569),9))</f>
        <v>041119103</v>
      </c>
    </row>
    <row r="2570" spans="1:19" ht="18" customHeight="1" x14ac:dyDescent="0.55000000000000004">
      <c r="A2570" t="s">
        <v>10807</v>
      </c>
      <c r="B2570">
        <v>2588</v>
      </c>
      <c r="C2570" t="s">
        <v>10818</v>
      </c>
      <c r="D2570" t="s">
        <v>10819</v>
      </c>
      <c r="E2570">
        <v>1</v>
      </c>
      <c r="F2570" t="s">
        <v>1220</v>
      </c>
      <c r="G2570">
        <v>20041216</v>
      </c>
      <c r="H2570" t="s">
        <v>10820</v>
      </c>
      <c r="I2570" t="s">
        <v>9836</v>
      </c>
      <c r="J2570" t="s">
        <v>3232</v>
      </c>
      <c r="K2570" t="s">
        <v>72</v>
      </c>
      <c r="M2570" s="32">
        <f>IFERROR(IF($B2570="","",INDEX(所属情報!$E:$E,MATCH($A2570,所属情報!$A:$A,0))),"")</f>
        <v>492195</v>
      </c>
      <c r="N2570" s="175" t="str">
        <f t="shared" si="120"/>
        <v>岩永　倫太郎 (1)</v>
      </c>
      <c r="O2570" s="32" t="str">
        <f t="shared" si="121"/>
        <v>ｲﾜﾅｶﾞ ﾘﾝﾀﾛｳ</v>
      </c>
      <c r="P2570" s="175" t="str">
        <f t="shared" si="122"/>
        <v>IWANAGA Rintaro (04)</v>
      </c>
      <c r="Q2570" s="175" t="str">
        <f>IFERROR(IF($F2570="","",INDEX(リスト!$AL:$AL,MATCH($F2570,リスト!$AK:$AK,0))),"")</f>
        <v>49</v>
      </c>
      <c r="R2570" s="32" t="str">
        <f>IFERROR(IF($K2570="","",INDEX(リスト!$AO:$AO,MATCH($K2570,リスト!$AN:$AN,0))),"")</f>
        <v>JPN</v>
      </c>
      <c r="S2570" s="32" t="str">
        <f>IF($B2570="","",RIGHT($G2570*1000+100+COUNTIF($G$2:$G2570,$G2570),9))</f>
        <v>041216101</v>
      </c>
    </row>
    <row r="2571" spans="1:19" ht="18" customHeight="1" x14ac:dyDescent="0.55000000000000004">
      <c r="A2571" t="s">
        <v>10821</v>
      </c>
      <c r="B2571">
        <v>2589</v>
      </c>
      <c r="C2571" t="s">
        <v>10822</v>
      </c>
      <c r="D2571" t="s">
        <v>2859</v>
      </c>
      <c r="E2571">
        <v>1</v>
      </c>
      <c r="F2571" t="s">
        <v>1220</v>
      </c>
      <c r="G2571">
        <v>20041113</v>
      </c>
      <c r="H2571" t="s">
        <v>10823</v>
      </c>
      <c r="I2571" t="s">
        <v>2861</v>
      </c>
      <c r="J2571" t="s">
        <v>2862</v>
      </c>
      <c r="K2571" t="s">
        <v>72</v>
      </c>
      <c r="M2571" s="32">
        <f>IFERROR(IF($B2571="","",INDEX(所属情報!$E:$E,MATCH($A2571,所属情報!$A:$A,0))),"")</f>
        <v>492523</v>
      </c>
      <c r="N2571" s="175" t="str">
        <f t="shared" si="120"/>
        <v>栗本　悠生 (1)</v>
      </c>
      <c r="O2571" s="32" t="str">
        <f t="shared" si="121"/>
        <v>ｸﾘﾓﾄ ﾊﾙｷ</v>
      </c>
      <c r="P2571" s="175" t="str">
        <f t="shared" si="122"/>
        <v>KURIMOTO Haruki (04)</v>
      </c>
      <c r="Q2571" s="175" t="str">
        <f>IFERROR(IF($F2571="","",INDEX(リスト!$AL:$AL,MATCH($F2571,リスト!$AK:$AK,0))),"")</f>
        <v>49</v>
      </c>
      <c r="R2571" s="32" t="str">
        <f>IFERROR(IF($K2571="","",INDEX(リスト!$AO:$AO,MATCH($K2571,リスト!$AN:$AN,0))),"")</f>
        <v>JPN</v>
      </c>
      <c r="S2571" s="32" t="str">
        <f>IF($B2571="","",RIGHT($G2571*1000+100+COUNTIF($G$2:$G2571,$G2571),9))</f>
        <v>041113102</v>
      </c>
    </row>
    <row r="2572" spans="1:19" ht="18" customHeight="1" x14ac:dyDescent="0.55000000000000004">
      <c r="A2572" t="s">
        <v>10824</v>
      </c>
      <c r="B2572">
        <v>2590</v>
      </c>
      <c r="C2572" t="s">
        <v>10825</v>
      </c>
      <c r="D2572" t="s">
        <v>10826</v>
      </c>
      <c r="E2572">
        <v>1</v>
      </c>
      <c r="F2572" t="s">
        <v>1220</v>
      </c>
      <c r="G2572">
        <v>20040427</v>
      </c>
      <c r="H2572" t="s">
        <v>10827</v>
      </c>
      <c r="I2572" t="s">
        <v>10828</v>
      </c>
      <c r="J2572" t="s">
        <v>1810</v>
      </c>
      <c r="K2572" t="s">
        <v>72</v>
      </c>
      <c r="M2572" s="32">
        <f>IFERROR(IF($B2572="","",INDEX(所属情報!$E:$E,MATCH($A2572,所属情報!$A:$A,0))),"")</f>
        <v>492237</v>
      </c>
      <c r="N2572" s="175" t="str">
        <f t="shared" si="120"/>
        <v>江金　翔太 (1)</v>
      </c>
      <c r="O2572" s="32" t="str">
        <f t="shared" si="121"/>
        <v>ｴｶﾞﾈ ｼｮｳﾀ</v>
      </c>
      <c r="P2572" s="175" t="str">
        <f t="shared" si="122"/>
        <v>EGANE Shota (04)</v>
      </c>
      <c r="Q2572" s="175" t="str">
        <f>IFERROR(IF($F2572="","",INDEX(リスト!$AL:$AL,MATCH($F2572,リスト!$AK:$AK,0))),"")</f>
        <v>49</v>
      </c>
      <c r="R2572" s="32" t="str">
        <f>IFERROR(IF($K2572="","",INDEX(リスト!$AO:$AO,MATCH($K2572,リスト!$AN:$AN,0))),"")</f>
        <v>JPN</v>
      </c>
      <c r="S2572" s="32" t="str">
        <f>IF($B2572="","",RIGHT($G2572*1000+100+COUNTIF($G$2:$G2572,$G2572),9))</f>
        <v>040427102</v>
      </c>
    </row>
    <row r="2573" spans="1:19" ht="18" customHeight="1" x14ac:dyDescent="0.55000000000000004">
      <c r="A2573" t="s">
        <v>10824</v>
      </c>
      <c r="B2573">
        <v>2591</v>
      </c>
      <c r="C2573" t="s">
        <v>10829</v>
      </c>
      <c r="D2573" t="s">
        <v>6315</v>
      </c>
      <c r="E2573">
        <v>1</v>
      </c>
      <c r="F2573" t="s">
        <v>1220</v>
      </c>
      <c r="G2573">
        <v>20041227</v>
      </c>
      <c r="H2573" t="s">
        <v>10830</v>
      </c>
      <c r="I2573" t="s">
        <v>2155</v>
      </c>
      <c r="J2573" t="s">
        <v>1603</v>
      </c>
      <c r="K2573" t="s">
        <v>72</v>
      </c>
      <c r="M2573" s="32">
        <f>IFERROR(IF($B2573="","",INDEX(所属情報!$E:$E,MATCH($A2573,所属情報!$A:$A,0))),"")</f>
        <v>492237</v>
      </c>
      <c r="N2573" s="175" t="str">
        <f t="shared" si="120"/>
        <v>増田　良暉 (1)</v>
      </c>
      <c r="O2573" s="32" t="str">
        <f t="shared" si="121"/>
        <v>ﾏｽﾀﾞ ﾖｼｷ</v>
      </c>
      <c r="P2573" s="175" t="str">
        <f t="shared" si="122"/>
        <v>MASUDA Yoshiki (04)</v>
      </c>
      <c r="Q2573" s="175" t="str">
        <f>IFERROR(IF($F2573="","",INDEX(リスト!$AL:$AL,MATCH($F2573,リスト!$AK:$AK,0))),"")</f>
        <v>49</v>
      </c>
      <c r="R2573" s="32" t="str">
        <f>IFERROR(IF($K2573="","",INDEX(リスト!$AO:$AO,MATCH($K2573,リスト!$AN:$AN,0))),"")</f>
        <v>JPN</v>
      </c>
      <c r="S2573" s="32" t="str">
        <f>IF($B2573="","",RIGHT($G2573*1000+100+COUNTIF($G$2:$G2573,$G2573),9))</f>
        <v>041227104</v>
      </c>
    </row>
    <row r="2574" spans="1:19" ht="18" customHeight="1" x14ac:dyDescent="0.55000000000000004">
      <c r="A2574" t="s">
        <v>10824</v>
      </c>
      <c r="B2574">
        <v>2592</v>
      </c>
      <c r="C2574" t="s">
        <v>10831</v>
      </c>
      <c r="D2574" t="s">
        <v>10832</v>
      </c>
      <c r="E2574">
        <v>2</v>
      </c>
      <c r="F2574" t="s">
        <v>177</v>
      </c>
      <c r="G2574">
        <v>20040120</v>
      </c>
      <c r="H2574" t="s">
        <v>10833</v>
      </c>
      <c r="I2574" t="s">
        <v>2732</v>
      </c>
      <c r="J2574" t="s">
        <v>1168</v>
      </c>
      <c r="K2574" t="s">
        <v>72</v>
      </c>
      <c r="M2574" s="32">
        <f>IFERROR(IF($B2574="","",INDEX(所属情報!$E:$E,MATCH($A2574,所属情報!$A:$A,0))),"")</f>
        <v>492237</v>
      </c>
      <c r="N2574" s="175" t="str">
        <f t="shared" si="120"/>
        <v>樋口　拓実 (2)</v>
      </c>
      <c r="O2574" s="32" t="str">
        <f t="shared" si="121"/>
        <v>ﾋｸﾞﾁ ﾀｸﾐ</v>
      </c>
      <c r="P2574" s="175" t="str">
        <f t="shared" si="122"/>
        <v>HIGUCHI Takumi (04)</v>
      </c>
      <c r="Q2574" s="175" t="str">
        <f>IFERROR(IF($F2574="","",INDEX(リスト!$AL:$AL,MATCH($F2574,リスト!$AK:$AK,0))),"")</f>
        <v>28</v>
      </c>
      <c r="R2574" s="32" t="str">
        <f>IFERROR(IF($K2574="","",INDEX(リスト!$AO:$AO,MATCH($K2574,リスト!$AN:$AN,0))),"")</f>
        <v>JPN</v>
      </c>
      <c r="S2574" s="32" t="str">
        <f>IF($B2574="","",RIGHT($G2574*1000+100+COUNTIF($G$2:$G2574,$G2574),9))</f>
        <v>040120106</v>
      </c>
    </row>
    <row r="2575" spans="1:19" ht="18" customHeight="1" x14ac:dyDescent="0.55000000000000004">
      <c r="A2575" t="s">
        <v>10824</v>
      </c>
      <c r="B2575">
        <v>2593</v>
      </c>
      <c r="C2575" t="s">
        <v>10834</v>
      </c>
      <c r="D2575" t="s">
        <v>10835</v>
      </c>
      <c r="E2575">
        <v>1</v>
      </c>
      <c r="F2575" t="s">
        <v>1220</v>
      </c>
      <c r="G2575">
        <v>20040428</v>
      </c>
      <c r="H2575" t="s">
        <v>10836</v>
      </c>
      <c r="I2575" t="s">
        <v>10837</v>
      </c>
      <c r="J2575" t="s">
        <v>1563</v>
      </c>
      <c r="K2575" t="s">
        <v>72</v>
      </c>
      <c r="M2575" s="32">
        <f>IFERROR(IF($B2575="","",INDEX(所属情報!$E:$E,MATCH($A2575,所属情報!$A:$A,0))),"")</f>
        <v>492237</v>
      </c>
      <c r="N2575" s="175" t="str">
        <f t="shared" si="120"/>
        <v>玉井　成樹 (1)</v>
      </c>
      <c r="O2575" s="32" t="str">
        <f t="shared" si="121"/>
        <v>ﾀﾏｲ ﾅﾙｷ</v>
      </c>
      <c r="P2575" s="175" t="str">
        <f t="shared" si="122"/>
        <v>TAMAI Naruki (04)</v>
      </c>
      <c r="Q2575" s="175" t="str">
        <f>IFERROR(IF($F2575="","",INDEX(リスト!$AL:$AL,MATCH($F2575,リスト!$AK:$AK,0))),"")</f>
        <v>49</v>
      </c>
      <c r="R2575" s="32" t="str">
        <f>IFERROR(IF($K2575="","",INDEX(リスト!$AO:$AO,MATCH($K2575,リスト!$AN:$AN,0))),"")</f>
        <v>JPN</v>
      </c>
      <c r="S2575" s="32" t="str">
        <f>IF($B2575="","",RIGHT($G2575*1000+100+COUNTIF($G$2:$G2575,$G2575),9))</f>
        <v>040428101</v>
      </c>
    </row>
    <row r="2576" spans="1:19" ht="18" customHeight="1" x14ac:dyDescent="0.55000000000000004">
      <c r="A2576" t="s">
        <v>1091</v>
      </c>
      <c r="B2576">
        <v>2594</v>
      </c>
      <c r="C2576" t="s">
        <v>10838</v>
      </c>
      <c r="D2576" t="s">
        <v>10839</v>
      </c>
      <c r="E2576">
        <v>1</v>
      </c>
      <c r="F2576" t="s">
        <v>173</v>
      </c>
      <c r="G2576">
        <v>20040915</v>
      </c>
      <c r="H2576" t="s">
        <v>10840</v>
      </c>
      <c r="I2576" t="s">
        <v>4264</v>
      </c>
      <c r="J2576" t="s">
        <v>10841</v>
      </c>
      <c r="K2576" t="s">
        <v>72</v>
      </c>
      <c r="M2576" s="32">
        <f>IFERROR(IF($B2576="","",INDEX(所属情報!$E:$E,MATCH($A2576,所属情報!$A:$A,0))),"")</f>
        <v>492329</v>
      </c>
      <c r="N2576" s="175" t="str">
        <f t="shared" si="120"/>
        <v>岡島　雅弥 (1)</v>
      </c>
      <c r="O2576" s="32" t="str">
        <f t="shared" si="121"/>
        <v>ｵｶｼﾞﾏ ﾏｻﾔ</v>
      </c>
      <c r="P2576" s="175" t="str">
        <f t="shared" si="122"/>
        <v>OKAJIMA Msaya (04)</v>
      </c>
      <c r="Q2576" s="175" t="str">
        <f>IFERROR(IF($F2576="","",INDEX(リスト!$AL:$AL,MATCH($F2576,リスト!$AK:$AK,0))),"")</f>
        <v>27</v>
      </c>
      <c r="R2576" s="32" t="str">
        <f>IFERROR(IF($K2576="","",INDEX(リスト!$AO:$AO,MATCH($K2576,リスト!$AN:$AN,0))),"")</f>
        <v>JPN</v>
      </c>
      <c r="S2576" s="32" t="str">
        <f>IF($B2576="","",RIGHT($G2576*1000+100+COUNTIF($G$2:$G2576,$G2576),9))</f>
        <v>040915103</v>
      </c>
    </row>
    <row r="2577" spans="1:19" ht="18" customHeight="1" x14ac:dyDescent="0.55000000000000004">
      <c r="A2577" t="s">
        <v>1007</v>
      </c>
      <c r="B2577">
        <v>2595</v>
      </c>
      <c r="C2577" t="s">
        <v>10842</v>
      </c>
      <c r="D2577" t="s">
        <v>10843</v>
      </c>
      <c r="E2577">
        <v>1</v>
      </c>
      <c r="F2577" t="s">
        <v>177</v>
      </c>
      <c r="G2577">
        <v>20040514</v>
      </c>
      <c r="H2577" t="s">
        <v>10844</v>
      </c>
      <c r="I2577" t="s">
        <v>7983</v>
      </c>
      <c r="J2577" t="s">
        <v>1340</v>
      </c>
      <c r="K2577" t="s">
        <v>72</v>
      </c>
      <c r="M2577" s="32">
        <f>IFERROR(IF($B2577="","",INDEX(所属情報!$E:$E,MATCH($A2577,所属情報!$A:$A,0))),"")</f>
        <v>492213</v>
      </c>
      <c r="N2577" s="175" t="str">
        <f t="shared" si="120"/>
        <v>東　健太郎 (1)</v>
      </c>
      <c r="O2577" s="32" t="str">
        <f t="shared" si="121"/>
        <v>ﾋｶﾞｼ ｹﾝﾀﾛｳ</v>
      </c>
      <c r="P2577" s="175" t="str">
        <f t="shared" si="122"/>
        <v>HIGASHI Kentaro (04)</v>
      </c>
      <c r="Q2577" s="175" t="str">
        <f>IFERROR(IF($F2577="","",INDEX(リスト!$AL:$AL,MATCH($F2577,リスト!$AK:$AK,0))),"")</f>
        <v>28</v>
      </c>
      <c r="R2577" s="32" t="str">
        <f>IFERROR(IF($K2577="","",INDEX(リスト!$AO:$AO,MATCH($K2577,リスト!$AN:$AN,0))),"")</f>
        <v>JPN</v>
      </c>
      <c r="S2577" s="32" t="str">
        <f>IF($B2577="","",RIGHT($G2577*1000+100+COUNTIF($G$2:$G2577,$G2577),9))</f>
        <v>040514103</v>
      </c>
    </row>
    <row r="2578" spans="1:19" ht="18" customHeight="1" x14ac:dyDescent="0.55000000000000004">
      <c r="A2578" t="s">
        <v>875</v>
      </c>
      <c r="B2578">
        <v>2596</v>
      </c>
      <c r="C2578" t="s">
        <v>10845</v>
      </c>
      <c r="D2578" t="s">
        <v>10846</v>
      </c>
      <c r="E2578">
        <v>1</v>
      </c>
      <c r="F2578" t="s">
        <v>10113</v>
      </c>
      <c r="G2578">
        <v>20040824</v>
      </c>
      <c r="H2578" t="s">
        <v>10847</v>
      </c>
      <c r="I2578" t="s">
        <v>1222</v>
      </c>
      <c r="J2578" t="s">
        <v>1248</v>
      </c>
      <c r="K2578" t="s">
        <v>72</v>
      </c>
      <c r="M2578" s="32">
        <f>IFERROR(IF($B2578="","",INDEX(所属情報!$E:$E,MATCH($A2578,所属情報!$A:$A,0))),"")</f>
        <v>490051</v>
      </c>
      <c r="N2578" s="175" t="str">
        <f t="shared" si="120"/>
        <v>田中　健吾 (1)</v>
      </c>
      <c r="O2578" s="32" t="str">
        <f t="shared" si="121"/>
        <v>ﾀﾅｶ ｹﾝｺﾞ</v>
      </c>
      <c r="P2578" s="175" t="str">
        <f t="shared" si="122"/>
        <v>TANAKA Kengo (04)</v>
      </c>
      <c r="Q2578" s="175" t="str">
        <f>IFERROR(IF($F2578="","",INDEX(リスト!$AL:$AL,MATCH($F2578,リスト!$AK:$AK,0))),"")</f>
        <v>49</v>
      </c>
      <c r="R2578" s="32" t="str">
        <f>IFERROR(IF($K2578="","",INDEX(リスト!$AO:$AO,MATCH($K2578,リスト!$AN:$AN,0))),"")</f>
        <v>JPN</v>
      </c>
      <c r="S2578" s="32" t="str">
        <f>IF($B2578="","",RIGHT($G2578*1000+100+COUNTIF($G$2:$G2578,$G2578),9))</f>
        <v>040824101</v>
      </c>
    </row>
    <row r="2579" spans="1:19" ht="18" customHeight="1" x14ac:dyDescent="0.55000000000000004">
      <c r="A2579" t="s">
        <v>875</v>
      </c>
      <c r="B2579">
        <v>2597</v>
      </c>
      <c r="C2579" t="s">
        <v>10848</v>
      </c>
      <c r="D2579" t="s">
        <v>10849</v>
      </c>
      <c r="E2579">
        <v>1</v>
      </c>
      <c r="F2579" t="s">
        <v>121</v>
      </c>
      <c r="G2579">
        <v>20040921</v>
      </c>
      <c r="H2579" t="s">
        <v>10850</v>
      </c>
      <c r="I2579" t="s">
        <v>10851</v>
      </c>
      <c r="J2579" t="s">
        <v>1485</v>
      </c>
      <c r="K2579" t="s">
        <v>72</v>
      </c>
      <c r="M2579" s="32">
        <f>IFERROR(IF($B2579="","",INDEX(所属情報!$E:$E,MATCH($A2579,所属情報!$A:$A,0))),"")</f>
        <v>490051</v>
      </c>
      <c r="N2579" s="175" t="str">
        <f t="shared" si="120"/>
        <v>帖佐　優太 (1)</v>
      </c>
      <c r="O2579" s="32" t="str">
        <f t="shared" si="121"/>
        <v>ﾁｮｳｻ ﾕｳﾀ</v>
      </c>
      <c r="P2579" s="175" t="str">
        <f t="shared" si="122"/>
        <v>CHOSA Yuta (04)</v>
      </c>
      <c r="Q2579" s="175" t="str">
        <f>IFERROR(IF($F2579="","",INDEX(リスト!$AL:$AL,MATCH($F2579,リスト!$AK:$AK,0))),"")</f>
        <v>14</v>
      </c>
      <c r="R2579" s="32" t="str">
        <f>IFERROR(IF($K2579="","",INDEX(リスト!$AO:$AO,MATCH($K2579,リスト!$AN:$AN,0))),"")</f>
        <v>JPN</v>
      </c>
      <c r="S2579" s="32" t="str">
        <f>IF($B2579="","",RIGHT($G2579*1000+100+COUNTIF($G$2:$G2579,$G2579),9))</f>
        <v>040921104</v>
      </c>
    </row>
    <row r="2580" spans="1:19" ht="18" customHeight="1" x14ac:dyDescent="0.55000000000000004">
      <c r="A2580" t="s">
        <v>875</v>
      </c>
      <c r="B2580">
        <v>2598</v>
      </c>
      <c r="C2580" t="s">
        <v>10852</v>
      </c>
      <c r="D2580" t="s">
        <v>10853</v>
      </c>
      <c r="E2580">
        <v>1</v>
      </c>
      <c r="F2580" t="s">
        <v>165</v>
      </c>
      <c r="G2580">
        <v>20050308</v>
      </c>
      <c r="H2580" t="s">
        <v>10854</v>
      </c>
      <c r="I2580" t="s">
        <v>10855</v>
      </c>
      <c r="J2580" t="s">
        <v>6901</v>
      </c>
      <c r="K2580" t="s">
        <v>72</v>
      </c>
      <c r="M2580" s="32">
        <f>IFERROR(IF($B2580="","",INDEX(所属情報!$E:$E,MATCH($A2580,所属情報!$A:$A,0))),"")</f>
        <v>490051</v>
      </c>
      <c r="N2580" s="175" t="str">
        <f t="shared" si="120"/>
        <v>小木曽　陽人 (1)</v>
      </c>
      <c r="O2580" s="32" t="str">
        <f t="shared" si="121"/>
        <v>ｵｷﾞｿ ｱｷﾄ</v>
      </c>
      <c r="P2580" s="175" t="str">
        <f t="shared" si="122"/>
        <v>OGISO Akito (05)</v>
      </c>
      <c r="Q2580" s="175" t="str">
        <f>IFERROR(IF($F2580="","",INDEX(リスト!$AL:$AL,MATCH($F2580,リスト!$AK:$AK,0))),"")</f>
        <v>25</v>
      </c>
      <c r="R2580" s="32" t="str">
        <f>IFERROR(IF($K2580="","",INDEX(リスト!$AO:$AO,MATCH($K2580,リスト!$AN:$AN,0))),"")</f>
        <v>JPN</v>
      </c>
      <c r="S2580" s="32" t="str">
        <f>IF($B2580="","",RIGHT($G2580*1000+100+COUNTIF($G$2:$G2580,$G2580),9))</f>
        <v>050308102</v>
      </c>
    </row>
    <row r="2581" spans="1:19" ht="18" customHeight="1" x14ac:dyDescent="0.55000000000000004">
      <c r="A2581" t="s">
        <v>999</v>
      </c>
      <c r="B2581">
        <v>2599</v>
      </c>
      <c r="C2581" t="s">
        <v>10856</v>
      </c>
      <c r="D2581" t="s">
        <v>10857</v>
      </c>
      <c r="E2581">
        <v>1</v>
      </c>
      <c r="F2581" t="s">
        <v>177</v>
      </c>
      <c r="G2581">
        <v>20040617</v>
      </c>
      <c r="H2581" t="s">
        <v>10858</v>
      </c>
      <c r="I2581" t="s">
        <v>1650</v>
      </c>
      <c r="J2581" t="s">
        <v>1223</v>
      </c>
      <c r="K2581" t="s">
        <v>72</v>
      </c>
      <c r="M2581" s="32">
        <f>IFERROR(IF($B2581="","",INDEX(所属情報!$E:$E,MATCH($A2581,所属情報!$A:$A,0))),"")</f>
        <v>492209</v>
      </c>
      <c r="N2581" s="175" t="str">
        <f t="shared" si="120"/>
        <v>井上　裕貴 (1)</v>
      </c>
      <c r="O2581" s="32" t="str">
        <f t="shared" si="121"/>
        <v>ｲﾉｳｴ ﾕｳｷ</v>
      </c>
      <c r="P2581" s="175" t="str">
        <f t="shared" si="122"/>
        <v>INOUE Yuki (04)</v>
      </c>
      <c r="Q2581" s="175" t="str">
        <f>IFERROR(IF($F2581="","",INDEX(リスト!$AL:$AL,MATCH($F2581,リスト!$AK:$AK,0))),"")</f>
        <v>28</v>
      </c>
      <c r="R2581" s="32" t="str">
        <f>IFERROR(IF($K2581="","",INDEX(リスト!$AO:$AO,MATCH($K2581,リスト!$AN:$AN,0))),"")</f>
        <v>JPN</v>
      </c>
      <c r="S2581" s="32" t="str">
        <f>IF($B2581="","",RIGHT($G2581*1000+100+COUNTIF($G$2:$G2581,$G2581),9))</f>
        <v>040617106</v>
      </c>
    </row>
    <row r="2582" spans="1:19" ht="18" customHeight="1" x14ac:dyDescent="0.55000000000000004">
      <c r="A2582" t="s">
        <v>10859</v>
      </c>
      <c r="B2582">
        <v>2600</v>
      </c>
      <c r="C2582" t="s">
        <v>10860</v>
      </c>
      <c r="D2582" t="s">
        <v>10861</v>
      </c>
      <c r="E2582">
        <v>1</v>
      </c>
      <c r="F2582" t="s">
        <v>10113</v>
      </c>
      <c r="G2582">
        <v>20040408</v>
      </c>
      <c r="H2582" t="s">
        <v>10862</v>
      </c>
      <c r="I2582" t="s">
        <v>10863</v>
      </c>
      <c r="J2582" t="s">
        <v>1223</v>
      </c>
      <c r="K2582" t="s">
        <v>72</v>
      </c>
      <c r="M2582" s="32">
        <f>IFERROR(IF($B2582="","",INDEX(所属情報!$E:$E,MATCH($A2582,所属情報!$A:$A,0))),"")</f>
        <v>492187</v>
      </c>
      <c r="N2582" s="175" t="str">
        <f t="shared" si="120"/>
        <v>小森　優輝 (1)</v>
      </c>
      <c r="O2582" s="32" t="str">
        <f t="shared" si="121"/>
        <v>ｺﾓﾘ ﾕｳｷ</v>
      </c>
      <c r="P2582" s="175" t="str">
        <f t="shared" si="122"/>
        <v>KOMORI Yuki (04)</v>
      </c>
      <c r="Q2582" s="175" t="str">
        <f>IFERROR(IF($F2582="","",INDEX(リスト!$AL:$AL,MATCH($F2582,リスト!$AK:$AK,0))),"")</f>
        <v>49</v>
      </c>
      <c r="R2582" s="32" t="str">
        <f>IFERROR(IF($K2582="","",INDEX(リスト!$AO:$AO,MATCH($K2582,リスト!$AN:$AN,0))),"")</f>
        <v>JPN</v>
      </c>
      <c r="S2582" s="32" t="str">
        <f>IF($B2582="","",RIGHT($G2582*1000+100+COUNTIF($G$2:$G2582,$G2582),9))</f>
        <v>040408103</v>
      </c>
    </row>
    <row r="2583" spans="1:19" ht="18" customHeight="1" x14ac:dyDescent="0.55000000000000004">
      <c r="A2583" t="s">
        <v>10859</v>
      </c>
      <c r="B2583">
        <v>2601</v>
      </c>
      <c r="C2583" t="s">
        <v>10864</v>
      </c>
      <c r="D2583" t="s">
        <v>10865</v>
      </c>
      <c r="E2583">
        <v>1</v>
      </c>
      <c r="F2583" t="s">
        <v>10113</v>
      </c>
      <c r="G2583">
        <v>20041204</v>
      </c>
      <c r="H2583" t="s">
        <v>10866</v>
      </c>
      <c r="I2583" t="s">
        <v>10867</v>
      </c>
      <c r="J2583" t="s">
        <v>10868</v>
      </c>
      <c r="K2583" t="s">
        <v>72</v>
      </c>
      <c r="M2583" s="32">
        <f>IFERROR(IF($B2583="","",INDEX(所属情報!$E:$E,MATCH($A2583,所属情報!$A:$A,0))),"")</f>
        <v>492187</v>
      </c>
      <c r="N2583" s="175" t="str">
        <f t="shared" si="120"/>
        <v>花尾　宏仁 (1)</v>
      </c>
      <c r="O2583" s="32" t="str">
        <f t="shared" si="121"/>
        <v>ﾊﾅｵ ﾋﾛﾏｻ</v>
      </c>
      <c r="P2583" s="175" t="str">
        <f t="shared" si="122"/>
        <v>HANAO Hiromasa (04)</v>
      </c>
      <c r="Q2583" s="175" t="str">
        <f>IFERROR(IF($F2583="","",INDEX(リスト!$AL:$AL,MATCH($F2583,リスト!$AK:$AK,0))),"")</f>
        <v>49</v>
      </c>
      <c r="R2583" s="32" t="str">
        <f>IFERROR(IF($K2583="","",INDEX(リスト!$AO:$AO,MATCH($K2583,リスト!$AN:$AN,0))),"")</f>
        <v>JPN</v>
      </c>
      <c r="S2583" s="32" t="str">
        <f>IF($B2583="","",RIGHT($G2583*1000+100+COUNTIF($G$2:$G2583,$G2583),9))</f>
        <v>041204102</v>
      </c>
    </row>
    <row r="2584" spans="1:19" ht="18" customHeight="1" x14ac:dyDescent="0.55000000000000004">
      <c r="A2584" t="s">
        <v>10859</v>
      </c>
      <c r="B2584">
        <v>2602</v>
      </c>
      <c r="C2584" t="s">
        <v>10869</v>
      </c>
      <c r="D2584" t="s">
        <v>10870</v>
      </c>
      <c r="E2584">
        <v>1</v>
      </c>
      <c r="F2584" t="s">
        <v>10113</v>
      </c>
      <c r="G2584">
        <v>20041111</v>
      </c>
      <c r="H2584" t="s">
        <v>10871</v>
      </c>
      <c r="I2584" t="s">
        <v>6576</v>
      </c>
      <c r="J2584" t="s">
        <v>5025</v>
      </c>
      <c r="K2584" t="s">
        <v>72</v>
      </c>
      <c r="M2584" s="32">
        <f>IFERROR(IF($B2584="","",INDEX(所属情報!$E:$E,MATCH($A2584,所属情報!$A:$A,0))),"")</f>
        <v>492187</v>
      </c>
      <c r="N2584" s="175" t="str">
        <f t="shared" si="120"/>
        <v>大谷　隼大 (1)</v>
      </c>
      <c r="O2584" s="32" t="str">
        <f t="shared" si="121"/>
        <v>ｵｵﾀﾆ ﾊﾔﾀ</v>
      </c>
      <c r="P2584" s="175" t="str">
        <f t="shared" si="122"/>
        <v>OTANI Hayata (04)</v>
      </c>
      <c r="Q2584" s="175" t="str">
        <f>IFERROR(IF($F2584="","",INDEX(リスト!$AL:$AL,MATCH($F2584,リスト!$AK:$AK,0))),"")</f>
        <v>49</v>
      </c>
      <c r="R2584" s="32" t="str">
        <f>IFERROR(IF($K2584="","",INDEX(リスト!$AO:$AO,MATCH($K2584,リスト!$AN:$AN,0))),"")</f>
        <v>JPN</v>
      </c>
      <c r="S2584" s="32" t="str">
        <f>IF($B2584="","",RIGHT($G2584*1000+100+COUNTIF($G$2:$G2584,$G2584),9))</f>
        <v>041111102</v>
      </c>
    </row>
    <row r="2585" spans="1:19" ht="18" customHeight="1" x14ac:dyDescent="0.55000000000000004">
      <c r="A2585" t="s">
        <v>10859</v>
      </c>
      <c r="B2585">
        <v>2603</v>
      </c>
      <c r="C2585" t="s">
        <v>10872</v>
      </c>
      <c r="D2585" t="s">
        <v>10873</v>
      </c>
      <c r="E2585">
        <v>1</v>
      </c>
      <c r="F2585" t="s">
        <v>10113</v>
      </c>
      <c r="G2585">
        <v>20050319</v>
      </c>
      <c r="H2585" t="s">
        <v>10874</v>
      </c>
      <c r="I2585" t="s">
        <v>1409</v>
      </c>
      <c r="J2585" t="s">
        <v>1853</v>
      </c>
      <c r="K2585" t="s">
        <v>72</v>
      </c>
      <c r="M2585" s="32">
        <f>IFERROR(IF($B2585="","",INDEX(所属情報!$E:$E,MATCH($A2585,所属情報!$A:$A,0))),"")</f>
        <v>492187</v>
      </c>
      <c r="N2585" s="175" t="str">
        <f t="shared" si="120"/>
        <v>松本　光輝 (1)</v>
      </c>
      <c r="O2585" s="32" t="str">
        <f t="shared" si="121"/>
        <v>ﾏﾂﾓﾄ ｺｳｷ</v>
      </c>
      <c r="P2585" s="175" t="str">
        <f t="shared" si="122"/>
        <v>MATSUMOTO Koki (05)</v>
      </c>
      <c r="Q2585" s="175" t="str">
        <f>IFERROR(IF($F2585="","",INDEX(リスト!$AL:$AL,MATCH($F2585,リスト!$AK:$AK,0))),"")</f>
        <v>49</v>
      </c>
      <c r="R2585" s="32" t="str">
        <f>IFERROR(IF($K2585="","",INDEX(リスト!$AO:$AO,MATCH($K2585,リスト!$AN:$AN,0))),"")</f>
        <v>JPN</v>
      </c>
      <c r="S2585" s="32" t="str">
        <f>IF($B2585="","",RIGHT($G2585*1000+100+COUNTIF($G$2:$G2585,$G2585),9))</f>
        <v>050319102</v>
      </c>
    </row>
    <row r="2586" spans="1:19" ht="18" customHeight="1" x14ac:dyDescent="0.55000000000000004">
      <c r="A2586" t="s">
        <v>1071</v>
      </c>
      <c r="B2586">
        <v>2604</v>
      </c>
      <c r="C2586" t="s">
        <v>10875</v>
      </c>
      <c r="D2586" t="s">
        <v>10876</v>
      </c>
      <c r="E2586">
        <v>1</v>
      </c>
      <c r="F2586" t="s">
        <v>10113</v>
      </c>
      <c r="G2586">
        <v>20041125</v>
      </c>
      <c r="H2586" t="s">
        <v>10877</v>
      </c>
      <c r="I2586" t="s">
        <v>1222</v>
      </c>
      <c r="J2586" t="s">
        <v>1400</v>
      </c>
      <c r="K2586" t="s">
        <v>72</v>
      </c>
      <c r="M2586" s="32">
        <f>IFERROR(IF($B2586="","",INDEX(所属情報!$E:$E,MATCH($A2586,所属情報!$A:$A,0))),"")</f>
        <v>492247</v>
      </c>
      <c r="N2586" s="175" t="str">
        <f t="shared" si="120"/>
        <v>田中　慎人 (1)</v>
      </c>
      <c r="O2586" s="32" t="str">
        <f t="shared" si="121"/>
        <v>ﾀﾅｶ ﾖｼﾄ</v>
      </c>
      <c r="P2586" s="175" t="str">
        <f t="shared" si="122"/>
        <v>TANAKA Yoshito (04)</v>
      </c>
      <c r="Q2586" s="175" t="str">
        <f>IFERROR(IF($F2586="","",INDEX(リスト!$AL:$AL,MATCH($F2586,リスト!$AK:$AK,0))),"")</f>
        <v>49</v>
      </c>
      <c r="R2586" s="32" t="str">
        <f>IFERROR(IF($K2586="","",INDEX(リスト!$AO:$AO,MATCH($K2586,リスト!$AN:$AN,0))),"")</f>
        <v>JPN</v>
      </c>
      <c r="S2586" s="32" t="str">
        <f>IF($B2586="","",RIGHT($G2586*1000+100+COUNTIF($G$2:$G2586,$G2586),9))</f>
        <v>041125103</v>
      </c>
    </row>
    <row r="2587" spans="1:19" ht="18" customHeight="1" x14ac:dyDescent="0.55000000000000004">
      <c r="A2587" t="s">
        <v>1019</v>
      </c>
      <c r="B2587">
        <v>2605</v>
      </c>
      <c r="C2587" t="s">
        <v>10878</v>
      </c>
      <c r="D2587" t="s">
        <v>10879</v>
      </c>
      <c r="E2587">
        <v>1</v>
      </c>
      <c r="F2587" t="s">
        <v>10113</v>
      </c>
      <c r="G2587">
        <v>20050126</v>
      </c>
      <c r="H2587" t="s">
        <v>10880</v>
      </c>
      <c r="I2587" t="s">
        <v>1700</v>
      </c>
      <c r="J2587" t="s">
        <v>2684</v>
      </c>
      <c r="K2587" t="s">
        <v>72</v>
      </c>
      <c r="M2587" s="32">
        <f>IFERROR(IF($B2587="","",INDEX(所属情報!$E:$E,MATCH($A2587,所属情報!$A:$A,0))),"")</f>
        <v>492218</v>
      </c>
      <c r="N2587" s="175" t="str">
        <f t="shared" si="120"/>
        <v>大野　祐介 (1)</v>
      </c>
      <c r="O2587" s="32" t="str">
        <f t="shared" si="121"/>
        <v>ｵｵﾉ ﾕｳｽｹ</v>
      </c>
      <c r="P2587" s="175" t="str">
        <f t="shared" si="122"/>
        <v>ONO Yusuke (05)</v>
      </c>
      <c r="Q2587" s="175" t="str">
        <f>IFERROR(IF($F2587="","",INDEX(リスト!$AL:$AL,MATCH($F2587,リスト!$AK:$AK,0))),"")</f>
        <v>49</v>
      </c>
      <c r="R2587" s="32" t="str">
        <f>IFERROR(IF($K2587="","",INDEX(リスト!$AO:$AO,MATCH($K2587,リスト!$AN:$AN,0))),"")</f>
        <v>JPN</v>
      </c>
      <c r="S2587" s="32" t="str">
        <f>IF($B2587="","",RIGHT($G2587*1000+100+COUNTIF($G$2:$G2587,$G2587),9))</f>
        <v>050126101</v>
      </c>
    </row>
    <row r="2588" spans="1:19" ht="18" customHeight="1" x14ac:dyDescent="0.55000000000000004">
      <c r="A2588" t="s">
        <v>1019</v>
      </c>
      <c r="B2588">
        <v>2606</v>
      </c>
      <c r="C2588" t="s">
        <v>10881</v>
      </c>
      <c r="D2588" t="s">
        <v>9450</v>
      </c>
      <c r="E2588">
        <v>1</v>
      </c>
      <c r="F2588" t="s">
        <v>10113</v>
      </c>
      <c r="G2588">
        <v>20040812</v>
      </c>
      <c r="H2588" t="s">
        <v>10882</v>
      </c>
      <c r="I2588" t="s">
        <v>1276</v>
      </c>
      <c r="J2588" t="s">
        <v>1853</v>
      </c>
      <c r="K2588" t="s">
        <v>72</v>
      </c>
      <c r="M2588" s="32">
        <f>IFERROR(IF($B2588="","",INDEX(所属情報!$E:$E,MATCH($A2588,所属情報!$A:$A,0))),"")</f>
        <v>492218</v>
      </c>
      <c r="N2588" s="175" t="str">
        <f t="shared" si="120"/>
        <v>岡本　幸樹 (1)</v>
      </c>
      <c r="O2588" s="32" t="str">
        <f t="shared" si="121"/>
        <v>ｵｶﾓﾄ ｺｳｷ</v>
      </c>
      <c r="P2588" s="175" t="str">
        <f t="shared" si="122"/>
        <v>OKAMOTO Koki (04)</v>
      </c>
      <c r="Q2588" s="175" t="str">
        <f>IFERROR(IF($F2588="","",INDEX(リスト!$AL:$AL,MATCH($F2588,リスト!$AK:$AK,0))),"")</f>
        <v>49</v>
      </c>
      <c r="R2588" s="32" t="str">
        <f>IFERROR(IF($K2588="","",INDEX(リスト!$AO:$AO,MATCH($K2588,リスト!$AN:$AN,0))),"")</f>
        <v>JPN</v>
      </c>
      <c r="S2588" s="32" t="str">
        <f>IF($B2588="","",RIGHT($G2588*1000+100+COUNTIF($G$2:$G2588,$G2588),9))</f>
        <v>040812103</v>
      </c>
    </row>
    <row r="2589" spans="1:19" ht="18" customHeight="1" x14ac:dyDescent="0.55000000000000004">
      <c r="A2589" t="s">
        <v>1019</v>
      </c>
      <c r="B2589">
        <v>2607</v>
      </c>
      <c r="C2589" t="s">
        <v>10883</v>
      </c>
      <c r="D2589" t="s">
        <v>10884</v>
      </c>
      <c r="E2589">
        <v>1</v>
      </c>
      <c r="F2589" t="s">
        <v>10113</v>
      </c>
      <c r="G2589">
        <v>20041124</v>
      </c>
      <c r="H2589" t="s">
        <v>10885</v>
      </c>
      <c r="I2589" t="s">
        <v>1237</v>
      </c>
      <c r="J2589" t="s">
        <v>10721</v>
      </c>
      <c r="K2589" t="s">
        <v>72</v>
      </c>
      <c r="M2589" s="32">
        <f>IFERROR(IF($B2589="","",INDEX(所属情報!$E:$E,MATCH($A2589,所属情報!$A:$A,0))),"")</f>
        <v>492218</v>
      </c>
      <c r="N2589" s="175" t="str">
        <f t="shared" si="120"/>
        <v>小林　歩稜 (1)</v>
      </c>
      <c r="O2589" s="32" t="str">
        <f t="shared" si="121"/>
        <v>ｺﾊﾞﾔｼ ﾎﾀﾞｶ</v>
      </c>
      <c r="P2589" s="175" t="str">
        <f t="shared" si="122"/>
        <v>KOBAYASHI Hodaka (04)</v>
      </c>
      <c r="Q2589" s="175" t="str">
        <f>IFERROR(IF($F2589="","",INDEX(リスト!$AL:$AL,MATCH($F2589,リスト!$AK:$AK,0))),"")</f>
        <v>49</v>
      </c>
      <c r="R2589" s="32" t="str">
        <f>IFERROR(IF($K2589="","",INDEX(リスト!$AO:$AO,MATCH($K2589,リスト!$AN:$AN,0))),"")</f>
        <v>JPN</v>
      </c>
      <c r="S2589" s="32" t="str">
        <f>IF($B2589="","",RIGHT($G2589*1000+100+COUNTIF($G$2:$G2589,$G2589),9))</f>
        <v>041124102</v>
      </c>
    </row>
    <row r="2590" spans="1:19" ht="18" customHeight="1" x14ac:dyDescent="0.55000000000000004">
      <c r="A2590" t="s">
        <v>1095</v>
      </c>
      <c r="B2590">
        <v>2608</v>
      </c>
      <c r="C2590" t="s">
        <v>10886</v>
      </c>
      <c r="D2590" t="s">
        <v>10887</v>
      </c>
      <c r="E2590">
        <v>1</v>
      </c>
      <c r="F2590" t="s">
        <v>173</v>
      </c>
      <c r="G2590">
        <v>20041210</v>
      </c>
      <c r="H2590" t="s">
        <v>10888</v>
      </c>
      <c r="I2590" t="s">
        <v>1677</v>
      </c>
      <c r="J2590" t="s">
        <v>1424</v>
      </c>
      <c r="K2590" t="s">
        <v>72</v>
      </c>
      <c r="M2590" s="32">
        <f>IFERROR(IF($B2590="","",INDEX(所属情報!$E:$E,MATCH($A2590,所属情報!$A:$A,0))),"")</f>
        <v>492355</v>
      </c>
      <c r="N2590" s="175" t="str">
        <f t="shared" si="120"/>
        <v>西田　煌太 (1)</v>
      </c>
      <c r="O2590" s="32" t="str">
        <f t="shared" si="121"/>
        <v>ﾆｼﾀﾞ ｺｳﾀ</v>
      </c>
      <c r="P2590" s="175" t="str">
        <f t="shared" si="122"/>
        <v>NISHIDA Kota (04)</v>
      </c>
      <c r="Q2590" s="175" t="str">
        <f>IFERROR(IF($F2590="","",INDEX(リスト!$AL:$AL,MATCH($F2590,リスト!$AK:$AK,0))),"")</f>
        <v>27</v>
      </c>
      <c r="R2590" s="32" t="str">
        <f>IFERROR(IF($K2590="","",INDEX(リスト!$AO:$AO,MATCH($K2590,リスト!$AN:$AN,0))),"")</f>
        <v>JPN</v>
      </c>
      <c r="S2590" s="32" t="str">
        <f>IF($B2590="","",RIGHT($G2590*1000+100+COUNTIF($G$2:$G2590,$G2590),9))</f>
        <v>041210102</v>
      </c>
    </row>
    <row r="2591" spans="1:19" ht="18" customHeight="1" x14ac:dyDescent="0.55000000000000004">
      <c r="A2591" t="s">
        <v>1051</v>
      </c>
      <c r="B2591">
        <v>2609</v>
      </c>
      <c r="C2591" t="s">
        <v>10889</v>
      </c>
      <c r="D2591" t="s">
        <v>10890</v>
      </c>
      <c r="E2591">
        <v>1</v>
      </c>
      <c r="F2591" t="s">
        <v>8975</v>
      </c>
      <c r="G2591">
        <v>20040808</v>
      </c>
      <c r="H2591" t="s">
        <v>10891</v>
      </c>
      <c r="I2591" t="s">
        <v>8347</v>
      </c>
      <c r="J2591" t="s">
        <v>1168</v>
      </c>
      <c r="K2591" t="s">
        <v>72</v>
      </c>
      <c r="M2591" s="32">
        <f>IFERROR(IF($B2591="","",INDEX(所属情報!$E:$E,MATCH($A2591,所属情報!$A:$A,0))),"")</f>
        <v>492234</v>
      </c>
      <c r="N2591" s="175" t="str">
        <f t="shared" si="120"/>
        <v>松川　巧 (1)</v>
      </c>
      <c r="O2591" s="32" t="str">
        <f t="shared" si="121"/>
        <v>ﾏﾂｶﾜ ﾀｸﾐ</v>
      </c>
      <c r="P2591" s="175" t="str">
        <f t="shared" si="122"/>
        <v>MATSUKAWA Takumi (04)</v>
      </c>
      <c r="Q2591" s="175" t="str">
        <f>IFERROR(IF($F2591="","",INDEX(リスト!$AL:$AL,MATCH($F2591,リスト!$AK:$AK,0))),"")</f>
        <v>28</v>
      </c>
      <c r="R2591" s="32" t="str">
        <f>IFERROR(IF($K2591="","",INDEX(リスト!$AO:$AO,MATCH($K2591,リスト!$AN:$AN,0))),"")</f>
        <v>JPN</v>
      </c>
      <c r="S2591" s="32" t="str">
        <f>IF($B2591="","",RIGHT($G2591*1000+100+COUNTIF($G$2:$G2591,$G2591),9))</f>
        <v>040808102</v>
      </c>
    </row>
    <row r="2592" spans="1:19" ht="18" customHeight="1" x14ac:dyDescent="0.55000000000000004">
      <c r="M2592" s="32" t="str">
        <f>IFERROR(IF($B2592="","",INDEX(所属情報!$E:$E,MATCH($A2592,所属情報!$A:$A,0))),"")</f>
        <v/>
      </c>
      <c r="N2592" s="175" t="str">
        <f t="shared" si="120"/>
        <v/>
      </c>
      <c r="O2592" s="32" t="str">
        <f t="shared" si="121"/>
        <v/>
      </c>
      <c r="P2592" s="175" t="str">
        <f t="shared" si="122"/>
        <v/>
      </c>
      <c r="Q2592" s="175" t="str">
        <f>IFERROR(IF($F2592="","",INDEX(リスト!$AL:$AL,MATCH($F2592,リスト!$AK:$AK,0))),"")</f>
        <v/>
      </c>
      <c r="R2592" s="32" t="str">
        <f>IFERROR(IF($K2592="","",INDEX(リスト!$AO:$AO,MATCH($K2592,リスト!$AN:$AN,0))),"")</f>
        <v/>
      </c>
      <c r="S2592" s="32" t="str">
        <f>IF($B2592="","",RIGHT($G2592*1000+100+COUNTIF($G$2:$G2592,$G2592),9))</f>
        <v/>
      </c>
    </row>
    <row r="2593" spans="13:19" ht="18" customHeight="1" x14ac:dyDescent="0.55000000000000004">
      <c r="M2593" s="32" t="str">
        <f>IFERROR(IF($B2593="","",INDEX(所属情報!$E:$E,MATCH($A2593,所属情報!$A:$A,0))),"")</f>
        <v/>
      </c>
      <c r="N2593" s="175" t="str">
        <f t="shared" si="120"/>
        <v/>
      </c>
      <c r="O2593" s="32" t="str">
        <f t="shared" si="121"/>
        <v/>
      </c>
      <c r="P2593" s="175" t="str">
        <f t="shared" si="122"/>
        <v/>
      </c>
      <c r="Q2593" s="175" t="str">
        <f>IFERROR(IF($F2593="","",INDEX(リスト!$AL:$AL,MATCH($F2593,リスト!$AK:$AK,0))),"")</f>
        <v/>
      </c>
      <c r="R2593" s="32" t="str">
        <f>IFERROR(IF($K2593="","",INDEX(リスト!$AO:$AO,MATCH($K2593,リスト!$AN:$AN,0))),"")</f>
        <v/>
      </c>
      <c r="S2593" s="32" t="str">
        <f>IF($B2593="","",RIGHT($G2593*1000+100+COUNTIF($G$2:$G2593,$G2593),9))</f>
        <v/>
      </c>
    </row>
    <row r="2594" spans="13:19" ht="18" customHeight="1" x14ac:dyDescent="0.55000000000000004">
      <c r="M2594" s="32" t="str">
        <f>IFERROR(IF($B2594="","",INDEX(所属情報!$E:$E,MATCH($A2594,所属情報!$A:$A,0))),"")</f>
        <v/>
      </c>
      <c r="N2594" s="175" t="str">
        <f t="shared" si="120"/>
        <v/>
      </c>
      <c r="O2594" s="32" t="str">
        <f t="shared" si="121"/>
        <v/>
      </c>
      <c r="P2594" s="175" t="str">
        <f t="shared" si="122"/>
        <v/>
      </c>
      <c r="Q2594" s="175" t="str">
        <f>IFERROR(IF($F2594="","",INDEX(リスト!$AL:$AL,MATCH($F2594,リスト!$AK:$AK,0))),"")</f>
        <v/>
      </c>
      <c r="R2594" s="32" t="str">
        <f>IFERROR(IF($K2594="","",INDEX(リスト!$AO:$AO,MATCH($K2594,リスト!$AN:$AN,0))),"")</f>
        <v/>
      </c>
      <c r="S2594" s="32" t="str">
        <f>IF($B2594="","",RIGHT($G2594*1000+100+COUNTIF($G$2:$G2594,$G2594),9))</f>
        <v/>
      </c>
    </row>
    <row r="2595" spans="13:19" ht="18" customHeight="1" x14ac:dyDescent="0.55000000000000004">
      <c r="M2595" s="32" t="str">
        <f>IFERROR(IF($B2595="","",INDEX(所属情報!$E:$E,MATCH($A2595,所属情報!$A:$A,0))),"")</f>
        <v/>
      </c>
      <c r="N2595" s="175" t="str">
        <f t="shared" si="120"/>
        <v/>
      </c>
      <c r="O2595" s="32" t="str">
        <f t="shared" si="121"/>
        <v/>
      </c>
      <c r="P2595" s="175" t="str">
        <f t="shared" si="122"/>
        <v/>
      </c>
      <c r="Q2595" s="175" t="str">
        <f>IFERROR(IF($F2595="","",INDEX(リスト!$AL:$AL,MATCH($F2595,リスト!$AK:$AK,0))),"")</f>
        <v/>
      </c>
      <c r="R2595" s="32" t="str">
        <f>IFERROR(IF($K2595="","",INDEX(リスト!$AO:$AO,MATCH($K2595,リスト!$AN:$AN,0))),"")</f>
        <v/>
      </c>
      <c r="S2595" s="32" t="str">
        <f>IF($B2595="","",RIGHT($G2595*1000+100+COUNTIF($G$2:$G2595,$G2595),9))</f>
        <v/>
      </c>
    </row>
    <row r="2596" spans="13:19" ht="18" customHeight="1" x14ac:dyDescent="0.55000000000000004">
      <c r="M2596" s="32" t="str">
        <f>IFERROR(IF($B2596="","",INDEX(所属情報!$E:$E,MATCH($A2596,所属情報!$A:$A,0))),"")</f>
        <v/>
      </c>
      <c r="N2596" s="175" t="str">
        <f t="shared" si="120"/>
        <v/>
      </c>
      <c r="O2596" s="32" t="str">
        <f t="shared" si="121"/>
        <v/>
      </c>
      <c r="P2596" s="175" t="str">
        <f t="shared" si="122"/>
        <v/>
      </c>
      <c r="Q2596" s="175" t="str">
        <f>IFERROR(IF($F2596="","",INDEX(リスト!$AL:$AL,MATCH($F2596,リスト!$AK:$AK,0))),"")</f>
        <v/>
      </c>
      <c r="R2596" s="32" t="str">
        <f>IFERROR(IF($K2596="","",INDEX(リスト!$AO:$AO,MATCH($K2596,リスト!$AN:$AN,0))),"")</f>
        <v/>
      </c>
      <c r="S2596" s="32" t="str">
        <f>IF($B2596="","",RIGHT($G2596*1000+100+COUNTIF($G$2:$G2596,$G2596),9))</f>
        <v/>
      </c>
    </row>
    <row r="2597" spans="13:19" ht="18" customHeight="1" x14ac:dyDescent="0.55000000000000004">
      <c r="M2597" s="32" t="str">
        <f>IFERROR(IF($B2597="","",INDEX(所属情報!$E:$E,MATCH($A2597,所属情報!$A:$A,0))),"")</f>
        <v/>
      </c>
      <c r="N2597" s="175" t="str">
        <f t="shared" si="120"/>
        <v/>
      </c>
      <c r="O2597" s="32" t="str">
        <f t="shared" si="121"/>
        <v/>
      </c>
      <c r="P2597" s="175" t="str">
        <f t="shared" si="122"/>
        <v/>
      </c>
      <c r="Q2597" s="175" t="str">
        <f>IFERROR(IF($F2597="","",INDEX(リスト!$AL:$AL,MATCH($F2597,リスト!$AK:$AK,0))),"")</f>
        <v/>
      </c>
      <c r="R2597" s="32" t="str">
        <f>IFERROR(IF($K2597="","",INDEX(リスト!$AO:$AO,MATCH($K2597,リスト!$AN:$AN,0))),"")</f>
        <v/>
      </c>
      <c r="S2597" s="32" t="str">
        <f>IF($B2597="","",RIGHT($G2597*1000+100+COUNTIF($G$2:$G2597,$G2597),9))</f>
        <v/>
      </c>
    </row>
    <row r="2598" spans="13:19" ht="18" customHeight="1" x14ac:dyDescent="0.55000000000000004">
      <c r="M2598" s="32" t="str">
        <f>IFERROR(IF($B2598="","",INDEX(所属情報!$E:$E,MATCH($A2598,所属情報!$A:$A,0))),"")</f>
        <v/>
      </c>
      <c r="N2598" s="175" t="str">
        <f t="shared" si="120"/>
        <v/>
      </c>
      <c r="O2598" s="32" t="str">
        <f t="shared" si="121"/>
        <v/>
      </c>
      <c r="P2598" s="175" t="str">
        <f t="shared" si="122"/>
        <v/>
      </c>
      <c r="Q2598" s="175" t="str">
        <f>IFERROR(IF($F2598="","",INDEX(リスト!$AL:$AL,MATCH($F2598,リスト!$AK:$AK,0))),"")</f>
        <v/>
      </c>
      <c r="R2598" s="32" t="str">
        <f>IFERROR(IF($K2598="","",INDEX(リスト!$AO:$AO,MATCH($K2598,リスト!$AN:$AN,0))),"")</f>
        <v/>
      </c>
      <c r="S2598" s="32" t="str">
        <f>IF($B2598="","",RIGHT($G2598*1000+100+COUNTIF($G$2:$G2598,$G2598),9))</f>
        <v/>
      </c>
    </row>
    <row r="2599" spans="13:19" ht="18" customHeight="1" x14ac:dyDescent="0.55000000000000004">
      <c r="M2599" s="32" t="str">
        <f>IFERROR(IF($B2599="","",INDEX(所属情報!$E:$E,MATCH($A2599,所属情報!$A:$A,0))),"")</f>
        <v/>
      </c>
      <c r="N2599" s="175" t="str">
        <f t="shared" si="120"/>
        <v/>
      </c>
      <c r="O2599" s="32" t="str">
        <f t="shared" si="121"/>
        <v/>
      </c>
      <c r="P2599" s="175" t="str">
        <f t="shared" si="122"/>
        <v/>
      </c>
      <c r="Q2599" s="175" t="str">
        <f>IFERROR(IF($F2599="","",INDEX(リスト!$AL:$AL,MATCH($F2599,リスト!$AK:$AK,0))),"")</f>
        <v/>
      </c>
      <c r="R2599" s="32" t="str">
        <f>IFERROR(IF($K2599="","",INDEX(リスト!$AO:$AO,MATCH($K2599,リスト!$AN:$AN,0))),"")</f>
        <v/>
      </c>
      <c r="S2599" s="32" t="str">
        <f>IF($B2599="","",RIGHT($G2599*1000+100+COUNTIF($G$2:$G2599,$G2599),9))</f>
        <v/>
      </c>
    </row>
    <row r="2600" spans="13:19" ht="18" customHeight="1" x14ac:dyDescent="0.55000000000000004">
      <c r="M2600" s="32" t="str">
        <f>IFERROR(IF($B2600="","",INDEX(所属情報!$E:$E,MATCH($A2600,所属情報!$A:$A,0))),"")</f>
        <v/>
      </c>
      <c r="N2600" s="175" t="str">
        <f t="shared" si="120"/>
        <v/>
      </c>
      <c r="O2600" s="32" t="str">
        <f t="shared" si="121"/>
        <v/>
      </c>
      <c r="P2600" s="175" t="str">
        <f t="shared" si="122"/>
        <v/>
      </c>
      <c r="Q2600" s="175" t="str">
        <f>IFERROR(IF($F2600="","",INDEX(リスト!$AL:$AL,MATCH($F2600,リスト!$AK:$AK,0))),"")</f>
        <v/>
      </c>
      <c r="R2600" s="32" t="str">
        <f>IFERROR(IF($K2600="","",INDEX(リスト!$AO:$AO,MATCH($K2600,リスト!$AN:$AN,0))),"")</f>
        <v/>
      </c>
      <c r="S2600" s="32" t="str">
        <f>IF($B2600="","",RIGHT($G2600*1000+100+COUNTIF($G$2:$G2600,$G2600),9))</f>
        <v/>
      </c>
    </row>
    <row r="2601" spans="13:19" ht="18" customHeight="1" x14ac:dyDescent="0.55000000000000004">
      <c r="M2601" s="32" t="str">
        <f>IFERROR(IF($B2601="","",INDEX(所属情報!$E:$E,MATCH($A2601,所属情報!$A:$A,0))),"")</f>
        <v/>
      </c>
      <c r="N2601" s="175" t="str">
        <f t="shared" si="120"/>
        <v/>
      </c>
      <c r="O2601" s="32" t="str">
        <f t="shared" si="121"/>
        <v/>
      </c>
      <c r="P2601" s="175" t="str">
        <f t="shared" si="122"/>
        <v/>
      </c>
      <c r="Q2601" s="175" t="str">
        <f>IFERROR(IF($F2601="","",INDEX(リスト!$AL:$AL,MATCH($F2601,リスト!$AK:$AK,0))),"")</f>
        <v/>
      </c>
      <c r="R2601" s="32" t="str">
        <f>IFERROR(IF($K2601="","",INDEX(リスト!$AO:$AO,MATCH($K2601,リスト!$AN:$AN,0))),"")</f>
        <v/>
      </c>
      <c r="S2601" s="32" t="str">
        <f>IF($B2601="","",RIGHT($G2601*1000+100+COUNTIF($G$2:$G2601,$G2601),9))</f>
        <v/>
      </c>
    </row>
    <row r="2602" spans="13:19" ht="18" customHeight="1" x14ac:dyDescent="0.55000000000000004">
      <c r="M2602" s="32" t="str">
        <f>IFERROR(IF($B2602="","",INDEX(所属情報!$E:$E,MATCH($A2602,所属情報!$A:$A,0))),"")</f>
        <v/>
      </c>
      <c r="N2602" s="175" t="str">
        <f t="shared" si="120"/>
        <v/>
      </c>
      <c r="O2602" s="32" t="str">
        <f t="shared" si="121"/>
        <v/>
      </c>
      <c r="P2602" s="175" t="str">
        <f t="shared" si="122"/>
        <v/>
      </c>
      <c r="Q2602" s="175" t="str">
        <f>IFERROR(IF($F2602="","",INDEX(リスト!$AL:$AL,MATCH($F2602,リスト!$AK:$AK,0))),"")</f>
        <v/>
      </c>
      <c r="R2602" s="32" t="str">
        <f>IFERROR(IF($K2602="","",INDEX(リスト!$AO:$AO,MATCH($K2602,リスト!$AN:$AN,0))),"")</f>
        <v/>
      </c>
      <c r="S2602" s="32" t="str">
        <f>IF($B2602="","",RIGHT($G2602*1000+100+COUNTIF($G$2:$G2602,$G2602),9))</f>
        <v/>
      </c>
    </row>
    <row r="2603" spans="13:19" ht="18" customHeight="1" x14ac:dyDescent="0.55000000000000004">
      <c r="M2603" s="32" t="str">
        <f>IFERROR(IF($B2603="","",INDEX(所属情報!$E:$E,MATCH($A2603,所属情報!$A:$A,0))),"")</f>
        <v/>
      </c>
      <c r="N2603" s="175" t="str">
        <f t="shared" si="120"/>
        <v/>
      </c>
      <c r="O2603" s="32" t="str">
        <f t="shared" si="121"/>
        <v/>
      </c>
      <c r="P2603" s="175" t="str">
        <f t="shared" si="122"/>
        <v/>
      </c>
      <c r="Q2603" s="175" t="str">
        <f>IFERROR(IF($F2603="","",INDEX(リスト!$AL:$AL,MATCH($F2603,リスト!$AK:$AK,0))),"")</f>
        <v/>
      </c>
      <c r="R2603" s="32" t="str">
        <f>IFERROR(IF($K2603="","",INDEX(リスト!$AO:$AO,MATCH($K2603,リスト!$AN:$AN,0))),"")</f>
        <v/>
      </c>
      <c r="S2603" s="32" t="str">
        <f>IF($B2603="","",RIGHT($G2603*1000+100+COUNTIF($G$2:$G2603,$G2603),9))</f>
        <v/>
      </c>
    </row>
    <row r="2604" spans="13:19" ht="18" customHeight="1" x14ac:dyDescent="0.55000000000000004">
      <c r="M2604" s="32" t="str">
        <f>IFERROR(IF($B2604="","",INDEX(所属情報!$E:$E,MATCH($A2604,所属情報!$A:$A,0))),"")</f>
        <v/>
      </c>
      <c r="N2604" s="175" t="str">
        <f t="shared" si="120"/>
        <v/>
      </c>
      <c r="O2604" s="32" t="str">
        <f t="shared" si="121"/>
        <v/>
      </c>
      <c r="P2604" s="175" t="str">
        <f t="shared" si="122"/>
        <v/>
      </c>
      <c r="Q2604" s="175" t="str">
        <f>IFERROR(IF($F2604="","",INDEX(リスト!$AL:$AL,MATCH($F2604,リスト!$AK:$AK,0))),"")</f>
        <v/>
      </c>
      <c r="R2604" s="32" t="str">
        <f>IFERROR(IF($K2604="","",INDEX(リスト!$AO:$AO,MATCH($K2604,リスト!$AN:$AN,0))),"")</f>
        <v/>
      </c>
      <c r="S2604" s="32" t="str">
        <f>IF($B2604="","",RIGHT($G2604*1000+100+COUNTIF($G$2:$G2604,$G2604),9))</f>
        <v/>
      </c>
    </row>
    <row r="2605" spans="13:19" ht="18" customHeight="1" x14ac:dyDescent="0.55000000000000004">
      <c r="M2605" s="32" t="str">
        <f>IFERROR(IF($B2605="","",INDEX(所属情報!$E:$E,MATCH($A2605,所属情報!$A:$A,0))),"")</f>
        <v/>
      </c>
      <c r="N2605" s="175" t="str">
        <f t="shared" si="120"/>
        <v/>
      </c>
      <c r="O2605" s="32" t="str">
        <f t="shared" si="121"/>
        <v/>
      </c>
      <c r="P2605" s="175" t="str">
        <f t="shared" si="122"/>
        <v/>
      </c>
      <c r="Q2605" s="175" t="str">
        <f>IFERROR(IF($F2605="","",INDEX(リスト!$AL:$AL,MATCH($F2605,リスト!$AK:$AK,0))),"")</f>
        <v/>
      </c>
      <c r="R2605" s="32" t="str">
        <f>IFERROR(IF($K2605="","",INDEX(リスト!$AO:$AO,MATCH($K2605,リスト!$AN:$AN,0))),"")</f>
        <v/>
      </c>
      <c r="S2605" s="32" t="str">
        <f>IF($B2605="","",RIGHT($G2605*1000+100+COUNTIF($G$2:$G2605,$G2605),9))</f>
        <v/>
      </c>
    </row>
    <row r="2606" spans="13:19" ht="18" customHeight="1" x14ac:dyDescent="0.55000000000000004">
      <c r="M2606" s="32" t="str">
        <f>IFERROR(IF($B2606="","",INDEX(所属情報!$E:$E,MATCH($A2606,所属情報!$A:$A,0))),"")</f>
        <v/>
      </c>
      <c r="N2606" s="175" t="str">
        <f t="shared" si="120"/>
        <v/>
      </c>
      <c r="O2606" s="32" t="str">
        <f t="shared" si="121"/>
        <v/>
      </c>
      <c r="P2606" s="175" t="str">
        <f t="shared" si="122"/>
        <v/>
      </c>
      <c r="Q2606" s="175" t="str">
        <f>IFERROR(IF($F2606="","",INDEX(リスト!$AL:$AL,MATCH($F2606,リスト!$AK:$AK,0))),"")</f>
        <v/>
      </c>
      <c r="R2606" s="32" t="str">
        <f>IFERROR(IF($K2606="","",INDEX(リスト!$AO:$AO,MATCH($K2606,リスト!$AN:$AN,0))),"")</f>
        <v/>
      </c>
      <c r="S2606" s="32" t="str">
        <f>IF($B2606="","",RIGHT($G2606*1000+100+COUNTIF($G$2:$G2606,$G2606),9))</f>
        <v/>
      </c>
    </row>
    <row r="2607" spans="13:19" ht="18" customHeight="1" x14ac:dyDescent="0.55000000000000004">
      <c r="M2607" s="32" t="str">
        <f>IFERROR(IF($B2607="","",INDEX(所属情報!$E:$E,MATCH($A2607,所属情報!$A:$A,0))),"")</f>
        <v/>
      </c>
      <c r="N2607" s="175" t="str">
        <f t="shared" si="120"/>
        <v/>
      </c>
      <c r="O2607" s="32" t="str">
        <f t="shared" si="121"/>
        <v/>
      </c>
      <c r="P2607" s="175" t="str">
        <f t="shared" si="122"/>
        <v/>
      </c>
      <c r="Q2607" s="175" t="str">
        <f>IFERROR(IF($F2607="","",INDEX(リスト!$AL:$AL,MATCH($F2607,リスト!$AK:$AK,0))),"")</f>
        <v/>
      </c>
      <c r="R2607" s="32" t="str">
        <f>IFERROR(IF($K2607="","",INDEX(リスト!$AO:$AO,MATCH($K2607,リスト!$AN:$AN,0))),"")</f>
        <v/>
      </c>
      <c r="S2607" s="32" t="str">
        <f>IF($B2607="","",RIGHT($G2607*1000+100+COUNTIF($G$2:$G2607,$G2607),9))</f>
        <v/>
      </c>
    </row>
    <row r="2608" spans="13:19" ht="18" customHeight="1" x14ac:dyDescent="0.55000000000000004">
      <c r="M2608" s="32" t="str">
        <f>IFERROR(IF($B2608="","",INDEX(所属情報!$E:$E,MATCH($A2608,所属情報!$A:$A,0))),"")</f>
        <v/>
      </c>
      <c r="N2608" s="175" t="str">
        <f t="shared" si="120"/>
        <v/>
      </c>
      <c r="O2608" s="32" t="str">
        <f t="shared" si="121"/>
        <v/>
      </c>
      <c r="P2608" s="175" t="str">
        <f t="shared" si="122"/>
        <v/>
      </c>
      <c r="Q2608" s="175" t="str">
        <f>IFERROR(IF($F2608="","",INDEX(リスト!$AL:$AL,MATCH($F2608,リスト!$AK:$AK,0))),"")</f>
        <v/>
      </c>
      <c r="R2608" s="32" t="str">
        <f>IFERROR(IF($K2608="","",INDEX(リスト!$AO:$AO,MATCH($K2608,リスト!$AN:$AN,0))),"")</f>
        <v/>
      </c>
      <c r="S2608" s="32" t="str">
        <f>IF($B2608="","",RIGHT($G2608*1000+100+COUNTIF($G$2:$G2608,$G2608),9))</f>
        <v/>
      </c>
    </row>
    <row r="2609" spans="13:19" ht="18" customHeight="1" x14ac:dyDescent="0.55000000000000004">
      <c r="M2609" s="32" t="str">
        <f>IFERROR(IF($B2609="","",INDEX(所属情報!$E:$E,MATCH($A2609,所属情報!$A:$A,0))),"")</f>
        <v/>
      </c>
      <c r="N2609" s="175" t="str">
        <f t="shared" si="120"/>
        <v/>
      </c>
      <c r="O2609" s="32" t="str">
        <f t="shared" si="121"/>
        <v/>
      </c>
      <c r="P2609" s="175" t="str">
        <f t="shared" si="122"/>
        <v/>
      </c>
      <c r="Q2609" s="175" t="str">
        <f>IFERROR(IF($F2609="","",INDEX(リスト!$AL:$AL,MATCH($F2609,リスト!$AK:$AK,0))),"")</f>
        <v/>
      </c>
      <c r="R2609" s="32" t="str">
        <f>IFERROR(IF($K2609="","",INDEX(リスト!$AO:$AO,MATCH($K2609,リスト!$AN:$AN,0))),"")</f>
        <v/>
      </c>
      <c r="S2609" s="32" t="str">
        <f>IF($B2609="","",RIGHT($G2609*1000+100+COUNTIF($G$2:$G2609,$G2609),9))</f>
        <v/>
      </c>
    </row>
    <row r="2610" spans="13:19" ht="18" customHeight="1" x14ac:dyDescent="0.55000000000000004">
      <c r="M2610" s="32" t="str">
        <f>IFERROR(IF($B2610="","",INDEX(所属情報!$E:$E,MATCH($A2610,所属情報!$A:$A,0))),"")</f>
        <v/>
      </c>
      <c r="N2610" s="175" t="str">
        <f t="shared" si="120"/>
        <v/>
      </c>
      <c r="O2610" s="32" t="str">
        <f t="shared" si="121"/>
        <v/>
      </c>
      <c r="P2610" s="175" t="str">
        <f t="shared" si="122"/>
        <v/>
      </c>
      <c r="Q2610" s="175" t="str">
        <f>IFERROR(IF($F2610="","",INDEX(リスト!$AL:$AL,MATCH($F2610,リスト!$AK:$AK,0))),"")</f>
        <v/>
      </c>
      <c r="R2610" s="32" t="str">
        <f>IFERROR(IF($K2610="","",INDEX(リスト!$AO:$AO,MATCH($K2610,リスト!$AN:$AN,0))),"")</f>
        <v/>
      </c>
      <c r="S2610" s="32" t="str">
        <f>IF($B2610="","",RIGHT($G2610*1000+100+COUNTIF($G$2:$G2610,$G2610),9))</f>
        <v/>
      </c>
    </row>
    <row r="2611" spans="13:19" ht="18" customHeight="1" x14ac:dyDescent="0.55000000000000004">
      <c r="M2611" s="32" t="str">
        <f>IFERROR(IF($B2611="","",INDEX(所属情報!$E:$E,MATCH($A2611,所属情報!$A:$A,0))),"")</f>
        <v/>
      </c>
      <c r="N2611" s="175" t="str">
        <f t="shared" si="120"/>
        <v/>
      </c>
      <c r="O2611" s="32" t="str">
        <f t="shared" si="121"/>
        <v/>
      </c>
      <c r="P2611" s="175" t="str">
        <f t="shared" si="122"/>
        <v/>
      </c>
      <c r="Q2611" s="175" t="str">
        <f>IFERROR(IF($F2611="","",INDEX(リスト!$AL:$AL,MATCH($F2611,リスト!$AK:$AK,0))),"")</f>
        <v/>
      </c>
      <c r="R2611" s="32" t="str">
        <f>IFERROR(IF($K2611="","",INDEX(リスト!$AO:$AO,MATCH($K2611,リスト!$AN:$AN,0))),"")</f>
        <v/>
      </c>
      <c r="S2611" s="32" t="str">
        <f>IF($B2611="","",RIGHT($G2611*1000+100+COUNTIF($G$2:$G2611,$G2611),9))</f>
        <v/>
      </c>
    </row>
    <row r="2612" spans="13:19" ht="18" customHeight="1" x14ac:dyDescent="0.55000000000000004">
      <c r="M2612" s="32" t="str">
        <f>IFERROR(IF($B2612="","",INDEX(所属情報!$E:$E,MATCH($A2612,所属情報!$A:$A,0))),"")</f>
        <v/>
      </c>
      <c r="N2612" s="175" t="str">
        <f t="shared" si="120"/>
        <v/>
      </c>
      <c r="O2612" s="32" t="str">
        <f t="shared" si="121"/>
        <v/>
      </c>
      <c r="P2612" s="175" t="str">
        <f t="shared" si="122"/>
        <v/>
      </c>
      <c r="Q2612" s="175" t="str">
        <f>IFERROR(IF($F2612="","",INDEX(リスト!$AL:$AL,MATCH($F2612,リスト!$AK:$AK,0))),"")</f>
        <v/>
      </c>
      <c r="R2612" s="32" t="str">
        <f>IFERROR(IF($K2612="","",INDEX(リスト!$AO:$AO,MATCH($K2612,リスト!$AN:$AN,0))),"")</f>
        <v/>
      </c>
      <c r="S2612" s="32" t="str">
        <f>IF($B2612="","",RIGHT($G2612*1000+100+COUNTIF($G$2:$G2612,$G2612),9))</f>
        <v/>
      </c>
    </row>
    <row r="2613" spans="13:19" ht="18" customHeight="1" x14ac:dyDescent="0.55000000000000004">
      <c r="M2613" s="32" t="str">
        <f>IFERROR(IF($B2613="","",INDEX(所属情報!$E:$E,MATCH($A2613,所属情報!$A:$A,0))),"")</f>
        <v/>
      </c>
      <c r="N2613" s="175" t="str">
        <f t="shared" si="120"/>
        <v/>
      </c>
      <c r="O2613" s="32" t="str">
        <f t="shared" si="121"/>
        <v/>
      </c>
      <c r="P2613" s="175" t="str">
        <f t="shared" si="122"/>
        <v/>
      </c>
      <c r="Q2613" s="175" t="str">
        <f>IFERROR(IF($F2613="","",INDEX(リスト!$AL:$AL,MATCH($F2613,リスト!$AK:$AK,0))),"")</f>
        <v/>
      </c>
      <c r="R2613" s="32" t="str">
        <f>IFERROR(IF($K2613="","",INDEX(リスト!$AO:$AO,MATCH($K2613,リスト!$AN:$AN,0))),"")</f>
        <v/>
      </c>
      <c r="S2613" s="32" t="str">
        <f>IF($B2613="","",RIGHT($G2613*1000+100+COUNTIF($G$2:$G2613,$G2613),9))</f>
        <v/>
      </c>
    </row>
    <row r="2614" spans="13:19" ht="18" customHeight="1" x14ac:dyDescent="0.55000000000000004">
      <c r="M2614" s="32" t="str">
        <f>IFERROR(IF($B2614="","",INDEX(所属情報!$E:$E,MATCH($A2614,所属情報!$A:$A,0))),"")</f>
        <v/>
      </c>
      <c r="N2614" s="175" t="str">
        <f t="shared" si="120"/>
        <v/>
      </c>
      <c r="O2614" s="32" t="str">
        <f t="shared" si="121"/>
        <v/>
      </c>
      <c r="P2614" s="175" t="str">
        <f t="shared" si="122"/>
        <v/>
      </c>
      <c r="Q2614" s="175" t="str">
        <f>IFERROR(IF($F2614="","",INDEX(リスト!$AL:$AL,MATCH($F2614,リスト!$AK:$AK,0))),"")</f>
        <v/>
      </c>
      <c r="R2614" s="32" t="str">
        <f>IFERROR(IF($K2614="","",INDEX(リスト!$AO:$AO,MATCH($K2614,リスト!$AN:$AN,0))),"")</f>
        <v/>
      </c>
      <c r="S2614" s="32" t="str">
        <f>IF($B2614="","",RIGHT($G2614*1000+100+COUNTIF($G$2:$G2614,$G2614),9))</f>
        <v/>
      </c>
    </row>
    <row r="2615" spans="13:19" ht="18" customHeight="1" x14ac:dyDescent="0.55000000000000004">
      <c r="M2615" s="32" t="str">
        <f>IFERROR(IF($B2615="","",INDEX(所属情報!$E:$E,MATCH($A2615,所属情報!$A:$A,0))),"")</f>
        <v/>
      </c>
      <c r="N2615" s="175" t="str">
        <f t="shared" si="120"/>
        <v/>
      </c>
      <c r="O2615" s="32" t="str">
        <f t="shared" si="121"/>
        <v/>
      </c>
      <c r="P2615" s="175" t="str">
        <f t="shared" si="122"/>
        <v/>
      </c>
      <c r="Q2615" s="175" t="str">
        <f>IFERROR(IF($F2615="","",INDEX(リスト!$AL:$AL,MATCH($F2615,リスト!$AK:$AK,0))),"")</f>
        <v/>
      </c>
      <c r="R2615" s="32" t="str">
        <f>IFERROR(IF($K2615="","",INDEX(リスト!$AO:$AO,MATCH($K2615,リスト!$AN:$AN,0))),"")</f>
        <v/>
      </c>
      <c r="S2615" s="32" t="str">
        <f>IF($B2615="","",RIGHT($G2615*1000+100+COUNTIF($G$2:$G2615,$G2615),9))</f>
        <v/>
      </c>
    </row>
    <row r="2616" spans="13:19" ht="18" customHeight="1" x14ac:dyDescent="0.55000000000000004">
      <c r="M2616" s="32" t="str">
        <f>IFERROR(IF($B2616="","",INDEX(所属情報!$E:$E,MATCH($A2616,所属情報!$A:$A,0))),"")</f>
        <v/>
      </c>
      <c r="N2616" s="175" t="str">
        <f t="shared" si="120"/>
        <v/>
      </c>
      <c r="O2616" s="32" t="str">
        <f t="shared" si="121"/>
        <v/>
      </c>
      <c r="P2616" s="175" t="str">
        <f t="shared" si="122"/>
        <v/>
      </c>
      <c r="Q2616" s="175" t="str">
        <f>IFERROR(IF($F2616="","",INDEX(リスト!$AL:$AL,MATCH($F2616,リスト!$AK:$AK,0))),"")</f>
        <v/>
      </c>
      <c r="R2616" s="32" t="str">
        <f>IFERROR(IF($K2616="","",INDEX(リスト!$AO:$AO,MATCH($K2616,リスト!$AN:$AN,0))),"")</f>
        <v/>
      </c>
      <c r="S2616" s="32" t="str">
        <f>IF($B2616="","",RIGHT($G2616*1000+100+COUNTIF($G$2:$G2616,$G2616),9))</f>
        <v/>
      </c>
    </row>
    <row r="2617" spans="13:19" ht="18" customHeight="1" x14ac:dyDescent="0.55000000000000004">
      <c r="M2617" s="32" t="str">
        <f>IFERROR(IF($B2617="","",INDEX(所属情報!$E:$E,MATCH($A2617,所属情報!$A:$A,0))),"")</f>
        <v/>
      </c>
      <c r="N2617" s="175" t="str">
        <f t="shared" si="120"/>
        <v/>
      </c>
      <c r="O2617" s="32" t="str">
        <f t="shared" si="121"/>
        <v/>
      </c>
      <c r="P2617" s="175" t="str">
        <f t="shared" si="122"/>
        <v/>
      </c>
      <c r="Q2617" s="175" t="str">
        <f>IFERROR(IF($F2617="","",INDEX(リスト!$AL:$AL,MATCH($F2617,リスト!$AK:$AK,0))),"")</f>
        <v/>
      </c>
      <c r="R2617" s="32" t="str">
        <f>IFERROR(IF($K2617="","",INDEX(リスト!$AO:$AO,MATCH($K2617,リスト!$AN:$AN,0))),"")</f>
        <v/>
      </c>
      <c r="S2617" s="32" t="str">
        <f>IF($B2617="","",RIGHT($G2617*1000+100+COUNTIF($G$2:$G2617,$G2617),9))</f>
        <v/>
      </c>
    </row>
    <row r="2618" spans="13:19" ht="18" customHeight="1" x14ac:dyDescent="0.55000000000000004">
      <c r="M2618" s="32" t="str">
        <f>IFERROR(IF($B2618="","",INDEX(所属情報!$E:$E,MATCH($A2618,所属情報!$A:$A,0))),"")</f>
        <v/>
      </c>
      <c r="N2618" s="175" t="str">
        <f t="shared" si="120"/>
        <v/>
      </c>
      <c r="O2618" s="32" t="str">
        <f t="shared" si="121"/>
        <v/>
      </c>
      <c r="P2618" s="175" t="str">
        <f t="shared" si="122"/>
        <v/>
      </c>
      <c r="Q2618" s="175" t="str">
        <f>IFERROR(IF($F2618="","",INDEX(リスト!$AL:$AL,MATCH($F2618,リスト!$AK:$AK,0))),"")</f>
        <v/>
      </c>
      <c r="R2618" s="32" t="str">
        <f>IFERROR(IF($K2618="","",INDEX(リスト!$AO:$AO,MATCH($K2618,リスト!$AN:$AN,0))),"")</f>
        <v/>
      </c>
      <c r="S2618" s="32" t="str">
        <f>IF($B2618="","",RIGHT($G2618*1000+100+COUNTIF($G$2:$G2618,$G2618),9))</f>
        <v/>
      </c>
    </row>
    <row r="2619" spans="13:19" ht="18" customHeight="1" x14ac:dyDescent="0.55000000000000004">
      <c r="M2619" s="32" t="str">
        <f>IFERROR(IF($B2619="","",INDEX(所属情報!$E:$E,MATCH($A2619,所属情報!$A:$A,0))),"")</f>
        <v/>
      </c>
      <c r="N2619" s="175" t="str">
        <f t="shared" si="120"/>
        <v/>
      </c>
      <c r="O2619" s="32" t="str">
        <f t="shared" si="121"/>
        <v/>
      </c>
      <c r="P2619" s="175" t="str">
        <f t="shared" si="122"/>
        <v/>
      </c>
      <c r="Q2619" s="175" t="str">
        <f>IFERROR(IF($F2619="","",INDEX(リスト!$AL:$AL,MATCH($F2619,リスト!$AK:$AK,0))),"")</f>
        <v/>
      </c>
      <c r="R2619" s="32" t="str">
        <f>IFERROR(IF($K2619="","",INDEX(リスト!$AO:$AO,MATCH($K2619,リスト!$AN:$AN,0))),"")</f>
        <v/>
      </c>
      <c r="S2619" s="32" t="str">
        <f>IF($B2619="","",RIGHT($G2619*1000+100+COUNTIF($G$2:$G2619,$G2619),9))</f>
        <v/>
      </c>
    </row>
    <row r="2620" spans="13:19" ht="18" customHeight="1" x14ac:dyDescent="0.55000000000000004">
      <c r="M2620" s="32" t="str">
        <f>IFERROR(IF($B2620="","",INDEX(所属情報!$E:$E,MATCH($A2620,所属情報!$A:$A,0))),"")</f>
        <v/>
      </c>
      <c r="N2620" s="175" t="str">
        <f t="shared" si="120"/>
        <v/>
      </c>
      <c r="O2620" s="32" t="str">
        <f t="shared" si="121"/>
        <v/>
      </c>
      <c r="P2620" s="175" t="str">
        <f t="shared" si="122"/>
        <v/>
      </c>
      <c r="Q2620" s="175" t="str">
        <f>IFERROR(IF($F2620="","",INDEX(リスト!$AL:$AL,MATCH($F2620,リスト!$AK:$AK,0))),"")</f>
        <v/>
      </c>
      <c r="R2620" s="32" t="str">
        <f>IFERROR(IF($K2620="","",INDEX(リスト!$AO:$AO,MATCH($K2620,リスト!$AN:$AN,0))),"")</f>
        <v/>
      </c>
      <c r="S2620" s="32" t="str">
        <f>IF($B2620="","",RIGHT($G2620*1000+100+COUNTIF($G$2:$G2620,$G2620),9))</f>
        <v/>
      </c>
    </row>
    <row r="2621" spans="13:19" ht="18" customHeight="1" x14ac:dyDescent="0.55000000000000004">
      <c r="M2621" s="32" t="str">
        <f>IFERROR(IF($B2621="","",INDEX(所属情報!$E:$E,MATCH($A2621,所属情報!$A:$A,0))),"")</f>
        <v/>
      </c>
      <c r="N2621" s="175" t="str">
        <f t="shared" si="120"/>
        <v/>
      </c>
      <c r="O2621" s="32" t="str">
        <f t="shared" si="121"/>
        <v/>
      </c>
      <c r="P2621" s="175" t="str">
        <f t="shared" si="122"/>
        <v/>
      </c>
      <c r="Q2621" s="175" t="str">
        <f>IFERROR(IF($F2621="","",INDEX(リスト!$AL:$AL,MATCH($F2621,リスト!$AK:$AK,0))),"")</f>
        <v/>
      </c>
      <c r="R2621" s="32" t="str">
        <f>IFERROR(IF($K2621="","",INDEX(リスト!$AO:$AO,MATCH($K2621,リスト!$AN:$AN,0))),"")</f>
        <v/>
      </c>
      <c r="S2621" s="32" t="str">
        <f>IF($B2621="","",RIGHT($G2621*1000+100+COUNTIF($G$2:$G2621,$G2621),9))</f>
        <v/>
      </c>
    </row>
    <row r="2622" spans="13:19" ht="18" customHeight="1" x14ac:dyDescent="0.55000000000000004">
      <c r="M2622" s="32" t="str">
        <f>IFERROR(IF($B2622="","",INDEX(所属情報!$E:$E,MATCH($A2622,所属情報!$A:$A,0))),"")</f>
        <v/>
      </c>
      <c r="N2622" s="175" t="str">
        <f t="shared" si="120"/>
        <v/>
      </c>
      <c r="O2622" s="32" t="str">
        <f t="shared" si="121"/>
        <v/>
      </c>
      <c r="P2622" s="175" t="str">
        <f t="shared" si="122"/>
        <v/>
      </c>
      <c r="Q2622" s="175" t="str">
        <f>IFERROR(IF($F2622="","",INDEX(リスト!$AL:$AL,MATCH($F2622,リスト!$AK:$AK,0))),"")</f>
        <v/>
      </c>
      <c r="R2622" s="32" t="str">
        <f>IFERROR(IF($K2622="","",INDEX(リスト!$AO:$AO,MATCH($K2622,リスト!$AN:$AN,0))),"")</f>
        <v/>
      </c>
      <c r="S2622" s="32" t="str">
        <f>IF($B2622="","",RIGHT($G2622*1000+100+COUNTIF($G$2:$G2622,$G2622),9))</f>
        <v/>
      </c>
    </row>
    <row r="2623" spans="13:19" ht="18" customHeight="1" x14ac:dyDescent="0.55000000000000004">
      <c r="M2623" s="32" t="str">
        <f>IFERROR(IF($B2623="","",INDEX(所属情報!$E:$E,MATCH($A2623,所属情報!$A:$A,0))),"")</f>
        <v/>
      </c>
      <c r="N2623" s="175" t="str">
        <f t="shared" si="120"/>
        <v/>
      </c>
      <c r="O2623" s="32" t="str">
        <f t="shared" si="121"/>
        <v/>
      </c>
      <c r="P2623" s="175" t="str">
        <f t="shared" si="122"/>
        <v/>
      </c>
      <c r="Q2623" s="175" t="str">
        <f>IFERROR(IF($F2623="","",INDEX(リスト!$AL:$AL,MATCH($F2623,リスト!$AK:$AK,0))),"")</f>
        <v/>
      </c>
      <c r="R2623" s="32" t="str">
        <f>IFERROR(IF($K2623="","",INDEX(リスト!$AO:$AO,MATCH($K2623,リスト!$AN:$AN,0))),"")</f>
        <v/>
      </c>
      <c r="S2623" s="32" t="str">
        <f>IF($B2623="","",RIGHT($G2623*1000+100+COUNTIF($G$2:$G2623,$G2623),9))</f>
        <v/>
      </c>
    </row>
    <row r="2624" spans="13:19" ht="18" customHeight="1" x14ac:dyDescent="0.55000000000000004">
      <c r="M2624" s="32" t="str">
        <f>IFERROR(IF($B2624="","",INDEX(所属情報!$E:$E,MATCH($A2624,所属情報!$A:$A,0))),"")</f>
        <v/>
      </c>
      <c r="N2624" s="175" t="str">
        <f t="shared" si="120"/>
        <v/>
      </c>
      <c r="O2624" s="32" t="str">
        <f t="shared" si="121"/>
        <v/>
      </c>
      <c r="P2624" s="175" t="str">
        <f t="shared" si="122"/>
        <v/>
      </c>
      <c r="Q2624" s="175" t="str">
        <f>IFERROR(IF($F2624="","",INDEX(リスト!$AL:$AL,MATCH($F2624,リスト!$AK:$AK,0))),"")</f>
        <v/>
      </c>
      <c r="R2624" s="32" t="str">
        <f>IFERROR(IF($K2624="","",INDEX(リスト!$AO:$AO,MATCH($K2624,リスト!$AN:$AN,0))),"")</f>
        <v/>
      </c>
      <c r="S2624" s="32" t="str">
        <f>IF($B2624="","",RIGHT($G2624*1000+100+COUNTIF($G$2:$G2624,$G2624),9))</f>
        <v/>
      </c>
    </row>
    <row r="2625" spans="13:19" ht="18" customHeight="1" x14ac:dyDescent="0.55000000000000004">
      <c r="M2625" s="32" t="str">
        <f>IFERROR(IF($B2625="","",INDEX(所属情報!$E:$E,MATCH($A2625,所属情報!$A:$A,0))),"")</f>
        <v/>
      </c>
      <c r="N2625" s="175" t="str">
        <f t="shared" si="120"/>
        <v/>
      </c>
      <c r="O2625" s="32" t="str">
        <f t="shared" si="121"/>
        <v/>
      </c>
      <c r="P2625" s="175" t="str">
        <f t="shared" si="122"/>
        <v/>
      </c>
      <c r="Q2625" s="175" t="str">
        <f>IFERROR(IF($F2625="","",INDEX(リスト!$AL:$AL,MATCH($F2625,リスト!$AK:$AK,0))),"")</f>
        <v/>
      </c>
      <c r="R2625" s="32" t="str">
        <f>IFERROR(IF($K2625="","",INDEX(リスト!$AO:$AO,MATCH($K2625,リスト!$AN:$AN,0))),"")</f>
        <v/>
      </c>
      <c r="S2625" s="32" t="str">
        <f>IF($B2625="","",RIGHT($G2625*1000+100+COUNTIF($G$2:$G2625,$G2625),9))</f>
        <v/>
      </c>
    </row>
    <row r="2626" spans="13:19" ht="18" customHeight="1" x14ac:dyDescent="0.55000000000000004">
      <c r="M2626" s="32" t="str">
        <f>IFERROR(IF($B2626="","",INDEX(所属情報!$E:$E,MATCH($A2626,所属情報!$A:$A,0))),"")</f>
        <v/>
      </c>
      <c r="N2626" s="175" t="str">
        <f t="shared" si="120"/>
        <v/>
      </c>
      <c r="O2626" s="32" t="str">
        <f t="shared" si="121"/>
        <v/>
      </c>
      <c r="P2626" s="175" t="str">
        <f t="shared" si="122"/>
        <v/>
      </c>
      <c r="Q2626" s="175" t="str">
        <f>IFERROR(IF($F2626="","",INDEX(リスト!$AL:$AL,MATCH($F2626,リスト!$AK:$AK,0))),"")</f>
        <v/>
      </c>
      <c r="R2626" s="32" t="str">
        <f>IFERROR(IF($K2626="","",INDEX(リスト!$AO:$AO,MATCH($K2626,リスト!$AN:$AN,0))),"")</f>
        <v/>
      </c>
      <c r="S2626" s="32" t="str">
        <f>IF($B2626="","",RIGHT($G2626*1000+100+COUNTIF($G$2:$G2626,$G2626),9))</f>
        <v/>
      </c>
    </row>
    <row r="2627" spans="13:19" ht="18" customHeight="1" x14ac:dyDescent="0.55000000000000004">
      <c r="M2627" s="32" t="str">
        <f>IFERROR(IF($B2627="","",INDEX(所属情報!$E:$E,MATCH($A2627,所属情報!$A:$A,0))),"")</f>
        <v/>
      </c>
      <c r="N2627" s="175" t="str">
        <f t="shared" ref="N2627:N2690" si="123">IF($C2627="","",IF($E2627="",$C2627,$C2627&amp;" ("&amp;$E2627&amp;")"))</f>
        <v/>
      </c>
      <c r="O2627" s="32" t="str">
        <f t="shared" ref="O2627:O2690" si="124">IF($D2627="","",ASC($D2627))</f>
        <v/>
      </c>
      <c r="P2627" s="175" t="str">
        <f t="shared" ref="P2627:P2690" si="125">IF($I2627="","",UPPER($I2627)&amp;" "&amp;UPPER(LEFT($J2627,1))&amp;LOWER(RIGHT($J2627,LEN($J2627)-1))&amp;" ("&amp;MID($G2627,3,2)&amp;")")</f>
        <v/>
      </c>
      <c r="Q2627" s="175" t="str">
        <f>IFERROR(IF($F2627="","",INDEX(リスト!$AL:$AL,MATCH($F2627,リスト!$AK:$AK,0))),"")</f>
        <v/>
      </c>
      <c r="R2627" s="32" t="str">
        <f>IFERROR(IF($K2627="","",INDEX(リスト!$AO:$AO,MATCH($K2627,リスト!$AN:$AN,0))),"")</f>
        <v/>
      </c>
      <c r="S2627" s="32" t="str">
        <f>IF($B2627="","",RIGHT($G2627*1000+100+COUNTIF($G$2:$G2627,$G2627),9))</f>
        <v/>
      </c>
    </row>
    <row r="2628" spans="13:19" ht="18" customHeight="1" x14ac:dyDescent="0.55000000000000004">
      <c r="M2628" s="32" t="str">
        <f>IFERROR(IF($B2628="","",INDEX(所属情報!$E:$E,MATCH($A2628,所属情報!$A:$A,0))),"")</f>
        <v/>
      </c>
      <c r="N2628" s="175" t="str">
        <f t="shared" si="123"/>
        <v/>
      </c>
      <c r="O2628" s="32" t="str">
        <f t="shared" si="124"/>
        <v/>
      </c>
      <c r="P2628" s="175" t="str">
        <f t="shared" si="125"/>
        <v/>
      </c>
      <c r="Q2628" s="175" t="str">
        <f>IFERROR(IF($F2628="","",INDEX(リスト!$AL:$AL,MATCH($F2628,リスト!$AK:$AK,0))),"")</f>
        <v/>
      </c>
      <c r="R2628" s="32" t="str">
        <f>IFERROR(IF($K2628="","",INDEX(リスト!$AO:$AO,MATCH($K2628,リスト!$AN:$AN,0))),"")</f>
        <v/>
      </c>
      <c r="S2628" s="32" t="str">
        <f>IF($B2628="","",RIGHT($G2628*1000+100+COUNTIF($G$2:$G2628,$G2628),9))</f>
        <v/>
      </c>
    </row>
    <row r="2629" spans="13:19" ht="18" customHeight="1" x14ac:dyDescent="0.55000000000000004">
      <c r="M2629" s="32" t="str">
        <f>IFERROR(IF($B2629="","",INDEX(所属情報!$E:$E,MATCH($A2629,所属情報!$A:$A,0))),"")</f>
        <v/>
      </c>
      <c r="N2629" s="175" t="str">
        <f t="shared" si="123"/>
        <v/>
      </c>
      <c r="O2629" s="32" t="str">
        <f t="shared" si="124"/>
        <v/>
      </c>
      <c r="P2629" s="175" t="str">
        <f t="shared" si="125"/>
        <v/>
      </c>
      <c r="Q2629" s="175" t="str">
        <f>IFERROR(IF($F2629="","",INDEX(リスト!$AL:$AL,MATCH($F2629,リスト!$AK:$AK,0))),"")</f>
        <v/>
      </c>
      <c r="R2629" s="32" t="str">
        <f>IFERROR(IF($K2629="","",INDEX(リスト!$AO:$AO,MATCH($K2629,リスト!$AN:$AN,0))),"")</f>
        <v/>
      </c>
      <c r="S2629" s="32" t="str">
        <f>IF($B2629="","",RIGHT($G2629*1000+100+COUNTIF($G$2:$G2629,$G2629),9))</f>
        <v/>
      </c>
    </row>
    <row r="2630" spans="13:19" ht="18" customHeight="1" x14ac:dyDescent="0.55000000000000004">
      <c r="M2630" s="32" t="str">
        <f>IFERROR(IF($B2630="","",INDEX(所属情報!$E:$E,MATCH($A2630,所属情報!$A:$A,0))),"")</f>
        <v/>
      </c>
      <c r="N2630" s="175" t="str">
        <f t="shared" si="123"/>
        <v/>
      </c>
      <c r="O2630" s="32" t="str">
        <f t="shared" si="124"/>
        <v/>
      </c>
      <c r="P2630" s="175" t="str">
        <f t="shared" si="125"/>
        <v/>
      </c>
      <c r="Q2630" s="175" t="str">
        <f>IFERROR(IF($F2630="","",INDEX(リスト!$AL:$AL,MATCH($F2630,リスト!$AK:$AK,0))),"")</f>
        <v/>
      </c>
      <c r="R2630" s="32" t="str">
        <f>IFERROR(IF($K2630="","",INDEX(リスト!$AO:$AO,MATCH($K2630,リスト!$AN:$AN,0))),"")</f>
        <v/>
      </c>
      <c r="S2630" s="32" t="str">
        <f>IF($B2630="","",RIGHT($G2630*1000+100+COUNTIF($G$2:$G2630,$G2630),9))</f>
        <v/>
      </c>
    </row>
    <row r="2631" spans="13:19" ht="18" customHeight="1" x14ac:dyDescent="0.55000000000000004">
      <c r="M2631" s="32" t="str">
        <f>IFERROR(IF($B2631="","",INDEX(所属情報!$E:$E,MATCH($A2631,所属情報!$A:$A,0))),"")</f>
        <v/>
      </c>
      <c r="N2631" s="175" t="str">
        <f t="shared" si="123"/>
        <v/>
      </c>
      <c r="O2631" s="32" t="str">
        <f t="shared" si="124"/>
        <v/>
      </c>
      <c r="P2631" s="175" t="str">
        <f t="shared" si="125"/>
        <v/>
      </c>
      <c r="Q2631" s="175" t="str">
        <f>IFERROR(IF($F2631="","",INDEX(リスト!$AL:$AL,MATCH($F2631,リスト!$AK:$AK,0))),"")</f>
        <v/>
      </c>
      <c r="R2631" s="32" t="str">
        <f>IFERROR(IF($K2631="","",INDEX(リスト!$AO:$AO,MATCH($K2631,リスト!$AN:$AN,0))),"")</f>
        <v/>
      </c>
      <c r="S2631" s="32" t="str">
        <f>IF($B2631="","",RIGHT($G2631*1000+100+COUNTIF($G$2:$G2631,$G2631),9))</f>
        <v/>
      </c>
    </row>
    <row r="2632" spans="13:19" ht="18" customHeight="1" x14ac:dyDescent="0.55000000000000004">
      <c r="M2632" s="32" t="str">
        <f>IFERROR(IF($B2632="","",INDEX(所属情報!$E:$E,MATCH($A2632,所属情報!$A:$A,0))),"")</f>
        <v/>
      </c>
      <c r="N2632" s="175" t="str">
        <f t="shared" si="123"/>
        <v/>
      </c>
      <c r="O2632" s="32" t="str">
        <f t="shared" si="124"/>
        <v/>
      </c>
      <c r="P2632" s="175" t="str">
        <f t="shared" si="125"/>
        <v/>
      </c>
      <c r="Q2632" s="175" t="str">
        <f>IFERROR(IF($F2632="","",INDEX(リスト!$AL:$AL,MATCH($F2632,リスト!$AK:$AK,0))),"")</f>
        <v/>
      </c>
      <c r="R2632" s="32" t="str">
        <f>IFERROR(IF($K2632="","",INDEX(リスト!$AO:$AO,MATCH($K2632,リスト!$AN:$AN,0))),"")</f>
        <v/>
      </c>
      <c r="S2632" s="32" t="str">
        <f>IF($B2632="","",RIGHT($G2632*1000+100+COUNTIF($G$2:$G2632,$G2632),9))</f>
        <v/>
      </c>
    </row>
    <row r="2633" spans="13:19" ht="18" customHeight="1" x14ac:dyDescent="0.55000000000000004">
      <c r="M2633" s="32" t="str">
        <f>IFERROR(IF($B2633="","",INDEX(所属情報!$E:$E,MATCH($A2633,所属情報!$A:$A,0))),"")</f>
        <v/>
      </c>
      <c r="N2633" s="175" t="str">
        <f t="shared" si="123"/>
        <v/>
      </c>
      <c r="O2633" s="32" t="str">
        <f t="shared" si="124"/>
        <v/>
      </c>
      <c r="P2633" s="175" t="str">
        <f t="shared" si="125"/>
        <v/>
      </c>
      <c r="Q2633" s="175" t="str">
        <f>IFERROR(IF($F2633="","",INDEX(リスト!$AL:$AL,MATCH($F2633,リスト!$AK:$AK,0))),"")</f>
        <v/>
      </c>
      <c r="R2633" s="32" t="str">
        <f>IFERROR(IF($K2633="","",INDEX(リスト!$AO:$AO,MATCH($K2633,リスト!$AN:$AN,0))),"")</f>
        <v/>
      </c>
      <c r="S2633" s="32" t="str">
        <f>IF($B2633="","",RIGHT($G2633*1000+100+COUNTIF($G$2:$G2633,$G2633),9))</f>
        <v/>
      </c>
    </row>
    <row r="2634" spans="13:19" ht="18" customHeight="1" x14ac:dyDescent="0.55000000000000004">
      <c r="M2634" s="32" t="str">
        <f>IFERROR(IF($B2634="","",INDEX(所属情報!$E:$E,MATCH($A2634,所属情報!$A:$A,0))),"")</f>
        <v/>
      </c>
      <c r="N2634" s="175" t="str">
        <f t="shared" si="123"/>
        <v/>
      </c>
      <c r="O2634" s="32" t="str">
        <f t="shared" si="124"/>
        <v/>
      </c>
      <c r="P2634" s="175" t="str">
        <f t="shared" si="125"/>
        <v/>
      </c>
      <c r="Q2634" s="175" t="str">
        <f>IFERROR(IF($F2634="","",INDEX(リスト!$AL:$AL,MATCH($F2634,リスト!$AK:$AK,0))),"")</f>
        <v/>
      </c>
      <c r="R2634" s="32" t="str">
        <f>IFERROR(IF($K2634="","",INDEX(リスト!$AO:$AO,MATCH($K2634,リスト!$AN:$AN,0))),"")</f>
        <v/>
      </c>
      <c r="S2634" s="32" t="str">
        <f>IF($B2634="","",RIGHT($G2634*1000+100+COUNTIF($G$2:$G2634,$G2634),9))</f>
        <v/>
      </c>
    </row>
    <row r="2635" spans="13:19" ht="18" customHeight="1" x14ac:dyDescent="0.55000000000000004">
      <c r="M2635" s="32" t="str">
        <f>IFERROR(IF($B2635="","",INDEX(所属情報!$E:$E,MATCH($A2635,所属情報!$A:$A,0))),"")</f>
        <v/>
      </c>
      <c r="N2635" s="175" t="str">
        <f t="shared" si="123"/>
        <v/>
      </c>
      <c r="O2635" s="32" t="str">
        <f t="shared" si="124"/>
        <v/>
      </c>
      <c r="P2635" s="175" t="str">
        <f t="shared" si="125"/>
        <v/>
      </c>
      <c r="Q2635" s="175" t="str">
        <f>IFERROR(IF($F2635="","",INDEX(リスト!$AL:$AL,MATCH($F2635,リスト!$AK:$AK,0))),"")</f>
        <v/>
      </c>
      <c r="R2635" s="32" t="str">
        <f>IFERROR(IF($K2635="","",INDEX(リスト!$AO:$AO,MATCH($K2635,リスト!$AN:$AN,0))),"")</f>
        <v/>
      </c>
      <c r="S2635" s="32" t="str">
        <f>IF($B2635="","",RIGHT($G2635*1000+100+COUNTIF($G$2:$G2635,$G2635),9))</f>
        <v/>
      </c>
    </row>
    <row r="2636" spans="13:19" ht="18" customHeight="1" x14ac:dyDescent="0.55000000000000004">
      <c r="M2636" s="32" t="str">
        <f>IFERROR(IF($B2636="","",INDEX(所属情報!$E:$E,MATCH($A2636,所属情報!$A:$A,0))),"")</f>
        <v/>
      </c>
      <c r="N2636" s="175" t="str">
        <f t="shared" si="123"/>
        <v/>
      </c>
      <c r="O2636" s="32" t="str">
        <f t="shared" si="124"/>
        <v/>
      </c>
      <c r="P2636" s="175" t="str">
        <f t="shared" si="125"/>
        <v/>
      </c>
      <c r="Q2636" s="175" t="str">
        <f>IFERROR(IF($F2636="","",INDEX(リスト!$AL:$AL,MATCH($F2636,リスト!$AK:$AK,0))),"")</f>
        <v/>
      </c>
      <c r="R2636" s="32" t="str">
        <f>IFERROR(IF($K2636="","",INDEX(リスト!$AO:$AO,MATCH($K2636,リスト!$AN:$AN,0))),"")</f>
        <v/>
      </c>
      <c r="S2636" s="32" t="str">
        <f>IF($B2636="","",RIGHT($G2636*1000+100+COUNTIF($G$2:$G2636,$G2636),9))</f>
        <v/>
      </c>
    </row>
    <row r="2637" spans="13:19" ht="18" customHeight="1" x14ac:dyDescent="0.55000000000000004">
      <c r="M2637" s="32" t="str">
        <f>IFERROR(IF($B2637="","",INDEX(所属情報!$E:$E,MATCH($A2637,所属情報!$A:$A,0))),"")</f>
        <v/>
      </c>
      <c r="N2637" s="175" t="str">
        <f t="shared" si="123"/>
        <v/>
      </c>
      <c r="O2637" s="32" t="str">
        <f t="shared" si="124"/>
        <v/>
      </c>
      <c r="P2637" s="175" t="str">
        <f t="shared" si="125"/>
        <v/>
      </c>
      <c r="Q2637" s="175" t="str">
        <f>IFERROR(IF($F2637="","",INDEX(リスト!$AL:$AL,MATCH($F2637,リスト!$AK:$AK,0))),"")</f>
        <v/>
      </c>
      <c r="R2637" s="32" t="str">
        <f>IFERROR(IF($K2637="","",INDEX(リスト!$AO:$AO,MATCH($K2637,リスト!$AN:$AN,0))),"")</f>
        <v/>
      </c>
      <c r="S2637" s="32" t="str">
        <f>IF($B2637="","",RIGHT($G2637*1000+100+COUNTIF($G$2:$G2637,$G2637),9))</f>
        <v/>
      </c>
    </row>
    <row r="2638" spans="13:19" ht="18" customHeight="1" x14ac:dyDescent="0.55000000000000004">
      <c r="M2638" s="32" t="str">
        <f>IFERROR(IF($B2638="","",INDEX(所属情報!$E:$E,MATCH($A2638,所属情報!$A:$A,0))),"")</f>
        <v/>
      </c>
      <c r="N2638" s="175" t="str">
        <f t="shared" si="123"/>
        <v/>
      </c>
      <c r="O2638" s="32" t="str">
        <f t="shared" si="124"/>
        <v/>
      </c>
      <c r="P2638" s="175" t="str">
        <f t="shared" si="125"/>
        <v/>
      </c>
      <c r="Q2638" s="175" t="str">
        <f>IFERROR(IF($F2638="","",INDEX(リスト!$AL:$AL,MATCH($F2638,リスト!$AK:$AK,0))),"")</f>
        <v/>
      </c>
      <c r="R2638" s="32" t="str">
        <f>IFERROR(IF($K2638="","",INDEX(リスト!$AO:$AO,MATCH($K2638,リスト!$AN:$AN,0))),"")</f>
        <v/>
      </c>
      <c r="S2638" s="32" t="str">
        <f>IF($B2638="","",RIGHT($G2638*1000+100+COUNTIF($G$2:$G2638,$G2638),9))</f>
        <v/>
      </c>
    </row>
    <row r="2639" spans="13:19" ht="18" customHeight="1" x14ac:dyDescent="0.55000000000000004">
      <c r="M2639" s="32" t="str">
        <f>IFERROR(IF($B2639="","",INDEX(所属情報!$E:$E,MATCH($A2639,所属情報!$A:$A,0))),"")</f>
        <v/>
      </c>
      <c r="N2639" s="175" t="str">
        <f t="shared" si="123"/>
        <v/>
      </c>
      <c r="O2639" s="32" t="str">
        <f t="shared" si="124"/>
        <v/>
      </c>
      <c r="P2639" s="175" t="str">
        <f t="shared" si="125"/>
        <v/>
      </c>
      <c r="Q2639" s="175" t="str">
        <f>IFERROR(IF($F2639="","",INDEX(リスト!$AL:$AL,MATCH($F2639,リスト!$AK:$AK,0))),"")</f>
        <v/>
      </c>
      <c r="R2639" s="32" t="str">
        <f>IFERROR(IF($K2639="","",INDEX(リスト!$AO:$AO,MATCH($K2639,リスト!$AN:$AN,0))),"")</f>
        <v/>
      </c>
      <c r="S2639" s="32" t="str">
        <f>IF($B2639="","",RIGHT($G2639*1000+100+COUNTIF($G$2:$G2639,$G2639),9))</f>
        <v/>
      </c>
    </row>
    <row r="2640" spans="13:19" ht="18" customHeight="1" x14ac:dyDescent="0.55000000000000004">
      <c r="M2640" s="32" t="str">
        <f>IFERROR(IF($B2640="","",INDEX(所属情報!$E:$E,MATCH($A2640,所属情報!$A:$A,0))),"")</f>
        <v/>
      </c>
      <c r="N2640" s="175" t="str">
        <f t="shared" si="123"/>
        <v/>
      </c>
      <c r="O2640" s="32" t="str">
        <f t="shared" si="124"/>
        <v/>
      </c>
      <c r="P2640" s="175" t="str">
        <f t="shared" si="125"/>
        <v/>
      </c>
      <c r="Q2640" s="175" t="str">
        <f>IFERROR(IF($F2640="","",INDEX(リスト!$AL:$AL,MATCH($F2640,リスト!$AK:$AK,0))),"")</f>
        <v/>
      </c>
      <c r="R2640" s="32" t="str">
        <f>IFERROR(IF($K2640="","",INDEX(リスト!$AO:$AO,MATCH($K2640,リスト!$AN:$AN,0))),"")</f>
        <v/>
      </c>
      <c r="S2640" s="32" t="str">
        <f>IF($B2640="","",RIGHT($G2640*1000+100+COUNTIF($G$2:$G2640,$G2640),9))</f>
        <v/>
      </c>
    </row>
    <row r="2641" spans="13:19" ht="18" customHeight="1" x14ac:dyDescent="0.55000000000000004">
      <c r="M2641" s="32" t="str">
        <f>IFERROR(IF($B2641="","",INDEX(所属情報!$E:$E,MATCH($A2641,所属情報!$A:$A,0))),"")</f>
        <v/>
      </c>
      <c r="N2641" s="175" t="str">
        <f t="shared" si="123"/>
        <v/>
      </c>
      <c r="O2641" s="32" t="str">
        <f t="shared" si="124"/>
        <v/>
      </c>
      <c r="P2641" s="175" t="str">
        <f t="shared" si="125"/>
        <v/>
      </c>
      <c r="Q2641" s="175" t="str">
        <f>IFERROR(IF($F2641="","",INDEX(リスト!$AL:$AL,MATCH($F2641,リスト!$AK:$AK,0))),"")</f>
        <v/>
      </c>
      <c r="R2641" s="32" t="str">
        <f>IFERROR(IF($K2641="","",INDEX(リスト!$AO:$AO,MATCH($K2641,リスト!$AN:$AN,0))),"")</f>
        <v/>
      </c>
      <c r="S2641" s="32" t="str">
        <f>IF($B2641="","",RIGHT($G2641*1000+100+COUNTIF($G$2:$G2641,$G2641),9))</f>
        <v/>
      </c>
    </row>
    <row r="2642" spans="13:19" ht="18" customHeight="1" x14ac:dyDescent="0.55000000000000004">
      <c r="M2642" s="32" t="str">
        <f>IFERROR(IF($B2642="","",INDEX(所属情報!$E:$E,MATCH($A2642,所属情報!$A:$A,0))),"")</f>
        <v/>
      </c>
      <c r="N2642" s="175" t="str">
        <f t="shared" si="123"/>
        <v/>
      </c>
      <c r="O2642" s="32" t="str">
        <f t="shared" si="124"/>
        <v/>
      </c>
      <c r="P2642" s="175" t="str">
        <f t="shared" si="125"/>
        <v/>
      </c>
      <c r="Q2642" s="175" t="str">
        <f>IFERROR(IF($F2642="","",INDEX(リスト!$AL:$AL,MATCH($F2642,リスト!$AK:$AK,0))),"")</f>
        <v/>
      </c>
      <c r="R2642" s="32" t="str">
        <f>IFERROR(IF($K2642="","",INDEX(リスト!$AO:$AO,MATCH($K2642,リスト!$AN:$AN,0))),"")</f>
        <v/>
      </c>
      <c r="S2642" s="32" t="str">
        <f>IF($B2642="","",RIGHT($G2642*1000+100+COUNTIF($G$2:$G2642,$G2642),9))</f>
        <v/>
      </c>
    </row>
    <row r="2643" spans="13:19" ht="18" customHeight="1" x14ac:dyDescent="0.55000000000000004">
      <c r="M2643" s="32" t="str">
        <f>IFERROR(IF($B2643="","",INDEX(所属情報!$E:$E,MATCH($A2643,所属情報!$A:$A,0))),"")</f>
        <v/>
      </c>
      <c r="N2643" s="175" t="str">
        <f t="shared" si="123"/>
        <v/>
      </c>
      <c r="O2643" s="32" t="str">
        <f t="shared" si="124"/>
        <v/>
      </c>
      <c r="P2643" s="175" t="str">
        <f t="shared" si="125"/>
        <v/>
      </c>
      <c r="Q2643" s="175" t="str">
        <f>IFERROR(IF($F2643="","",INDEX(リスト!$AL:$AL,MATCH($F2643,リスト!$AK:$AK,0))),"")</f>
        <v/>
      </c>
      <c r="R2643" s="32" t="str">
        <f>IFERROR(IF($K2643="","",INDEX(リスト!$AO:$AO,MATCH($K2643,リスト!$AN:$AN,0))),"")</f>
        <v/>
      </c>
      <c r="S2643" s="32" t="str">
        <f>IF($B2643="","",RIGHT($G2643*1000+100+COUNTIF($G$2:$G2643,$G2643),9))</f>
        <v/>
      </c>
    </row>
    <row r="2644" spans="13:19" ht="18" customHeight="1" x14ac:dyDescent="0.55000000000000004">
      <c r="M2644" s="32" t="str">
        <f>IFERROR(IF($B2644="","",INDEX(所属情報!$E:$E,MATCH($A2644,所属情報!$A:$A,0))),"")</f>
        <v/>
      </c>
      <c r="N2644" s="175" t="str">
        <f t="shared" si="123"/>
        <v/>
      </c>
      <c r="O2644" s="32" t="str">
        <f t="shared" si="124"/>
        <v/>
      </c>
      <c r="P2644" s="175" t="str">
        <f t="shared" si="125"/>
        <v/>
      </c>
      <c r="Q2644" s="175" t="str">
        <f>IFERROR(IF($F2644="","",INDEX(リスト!$AL:$AL,MATCH($F2644,リスト!$AK:$AK,0))),"")</f>
        <v/>
      </c>
      <c r="R2644" s="32" t="str">
        <f>IFERROR(IF($K2644="","",INDEX(リスト!$AO:$AO,MATCH($K2644,リスト!$AN:$AN,0))),"")</f>
        <v/>
      </c>
      <c r="S2644" s="32" t="str">
        <f>IF($B2644="","",RIGHT($G2644*1000+100+COUNTIF($G$2:$G2644,$G2644),9))</f>
        <v/>
      </c>
    </row>
    <row r="2645" spans="13:19" ht="18" customHeight="1" x14ac:dyDescent="0.55000000000000004">
      <c r="M2645" s="32" t="str">
        <f>IFERROR(IF($B2645="","",INDEX(所属情報!$E:$E,MATCH($A2645,所属情報!$A:$A,0))),"")</f>
        <v/>
      </c>
      <c r="N2645" s="175" t="str">
        <f t="shared" si="123"/>
        <v/>
      </c>
      <c r="O2645" s="32" t="str">
        <f t="shared" si="124"/>
        <v/>
      </c>
      <c r="P2645" s="175" t="str">
        <f t="shared" si="125"/>
        <v/>
      </c>
      <c r="Q2645" s="175" t="str">
        <f>IFERROR(IF($F2645="","",INDEX(リスト!$AL:$AL,MATCH($F2645,リスト!$AK:$AK,0))),"")</f>
        <v/>
      </c>
      <c r="R2645" s="32" t="str">
        <f>IFERROR(IF($K2645="","",INDEX(リスト!$AO:$AO,MATCH($K2645,リスト!$AN:$AN,0))),"")</f>
        <v/>
      </c>
      <c r="S2645" s="32" t="str">
        <f>IF($B2645="","",RIGHT($G2645*1000+100+COUNTIF($G$2:$G2645,$G2645),9))</f>
        <v/>
      </c>
    </row>
    <row r="2646" spans="13:19" ht="18" customHeight="1" x14ac:dyDescent="0.55000000000000004">
      <c r="M2646" s="32" t="str">
        <f>IFERROR(IF($B2646="","",INDEX(所属情報!$E:$E,MATCH($A2646,所属情報!$A:$A,0))),"")</f>
        <v/>
      </c>
      <c r="N2646" s="175" t="str">
        <f t="shared" si="123"/>
        <v/>
      </c>
      <c r="O2646" s="32" t="str">
        <f t="shared" si="124"/>
        <v/>
      </c>
      <c r="P2646" s="175" t="str">
        <f t="shared" si="125"/>
        <v/>
      </c>
      <c r="Q2646" s="175" t="str">
        <f>IFERROR(IF($F2646="","",INDEX(リスト!$AL:$AL,MATCH($F2646,リスト!$AK:$AK,0))),"")</f>
        <v/>
      </c>
      <c r="R2646" s="32" t="str">
        <f>IFERROR(IF($K2646="","",INDEX(リスト!$AO:$AO,MATCH($K2646,リスト!$AN:$AN,0))),"")</f>
        <v/>
      </c>
      <c r="S2646" s="32" t="str">
        <f>IF($B2646="","",RIGHT($G2646*1000+100+COUNTIF($G$2:$G2646,$G2646),9))</f>
        <v/>
      </c>
    </row>
    <row r="2647" spans="13:19" ht="18" customHeight="1" x14ac:dyDescent="0.55000000000000004">
      <c r="M2647" s="32" t="str">
        <f>IFERROR(IF($B2647="","",INDEX(所属情報!$E:$E,MATCH($A2647,所属情報!$A:$A,0))),"")</f>
        <v/>
      </c>
      <c r="N2647" s="175" t="str">
        <f t="shared" si="123"/>
        <v/>
      </c>
      <c r="O2647" s="32" t="str">
        <f t="shared" si="124"/>
        <v/>
      </c>
      <c r="P2647" s="175" t="str">
        <f t="shared" si="125"/>
        <v/>
      </c>
      <c r="Q2647" s="175" t="str">
        <f>IFERROR(IF($F2647="","",INDEX(リスト!$AL:$AL,MATCH($F2647,リスト!$AK:$AK,0))),"")</f>
        <v/>
      </c>
      <c r="R2647" s="32" t="str">
        <f>IFERROR(IF($K2647="","",INDEX(リスト!$AO:$AO,MATCH($K2647,リスト!$AN:$AN,0))),"")</f>
        <v/>
      </c>
      <c r="S2647" s="32" t="str">
        <f>IF($B2647="","",RIGHT($G2647*1000+100+COUNTIF($G$2:$G2647,$G2647),9))</f>
        <v/>
      </c>
    </row>
    <row r="2648" spans="13:19" ht="18" customHeight="1" x14ac:dyDescent="0.55000000000000004">
      <c r="M2648" s="32" t="str">
        <f>IFERROR(IF($B2648="","",INDEX(所属情報!$E:$E,MATCH($A2648,所属情報!$A:$A,0))),"")</f>
        <v/>
      </c>
      <c r="N2648" s="175" t="str">
        <f t="shared" si="123"/>
        <v/>
      </c>
      <c r="O2648" s="32" t="str">
        <f t="shared" si="124"/>
        <v/>
      </c>
      <c r="P2648" s="175" t="str">
        <f t="shared" si="125"/>
        <v/>
      </c>
      <c r="Q2648" s="175" t="str">
        <f>IFERROR(IF($F2648="","",INDEX(リスト!$AL:$AL,MATCH($F2648,リスト!$AK:$AK,0))),"")</f>
        <v/>
      </c>
      <c r="R2648" s="32" t="str">
        <f>IFERROR(IF($K2648="","",INDEX(リスト!$AO:$AO,MATCH($K2648,リスト!$AN:$AN,0))),"")</f>
        <v/>
      </c>
      <c r="S2648" s="32" t="str">
        <f>IF($B2648="","",RIGHT($G2648*1000+100+COUNTIF($G$2:$G2648,$G2648),9))</f>
        <v/>
      </c>
    </row>
    <row r="2649" spans="13:19" ht="18" customHeight="1" x14ac:dyDescent="0.55000000000000004">
      <c r="M2649" s="32" t="str">
        <f>IFERROR(IF($B2649="","",INDEX(所属情報!$E:$E,MATCH($A2649,所属情報!$A:$A,0))),"")</f>
        <v/>
      </c>
      <c r="N2649" s="175" t="str">
        <f t="shared" si="123"/>
        <v/>
      </c>
      <c r="O2649" s="32" t="str">
        <f t="shared" si="124"/>
        <v/>
      </c>
      <c r="P2649" s="175" t="str">
        <f t="shared" si="125"/>
        <v/>
      </c>
      <c r="Q2649" s="175" t="str">
        <f>IFERROR(IF($F2649="","",INDEX(リスト!$AL:$AL,MATCH($F2649,リスト!$AK:$AK,0))),"")</f>
        <v/>
      </c>
      <c r="R2649" s="32" t="str">
        <f>IFERROR(IF($K2649="","",INDEX(リスト!$AO:$AO,MATCH($K2649,リスト!$AN:$AN,0))),"")</f>
        <v/>
      </c>
      <c r="S2649" s="32" t="str">
        <f>IF($B2649="","",RIGHT($G2649*1000+100+COUNTIF($G$2:$G2649,$G2649),9))</f>
        <v/>
      </c>
    </row>
    <row r="2650" spans="13:19" ht="18" customHeight="1" x14ac:dyDescent="0.55000000000000004">
      <c r="M2650" s="32" t="str">
        <f>IFERROR(IF($B2650="","",INDEX(所属情報!$E:$E,MATCH($A2650,所属情報!$A:$A,0))),"")</f>
        <v/>
      </c>
      <c r="N2650" s="175" t="str">
        <f t="shared" si="123"/>
        <v/>
      </c>
      <c r="O2650" s="32" t="str">
        <f t="shared" si="124"/>
        <v/>
      </c>
      <c r="P2650" s="175" t="str">
        <f t="shared" si="125"/>
        <v/>
      </c>
      <c r="Q2650" s="175" t="str">
        <f>IFERROR(IF($F2650="","",INDEX(リスト!$AL:$AL,MATCH($F2650,リスト!$AK:$AK,0))),"")</f>
        <v/>
      </c>
      <c r="R2650" s="32" t="str">
        <f>IFERROR(IF($K2650="","",INDEX(リスト!$AO:$AO,MATCH($K2650,リスト!$AN:$AN,0))),"")</f>
        <v/>
      </c>
      <c r="S2650" s="32" t="str">
        <f>IF($B2650="","",RIGHT($G2650*1000+100+COUNTIF($G$2:$G2650,$G2650),9))</f>
        <v/>
      </c>
    </row>
    <row r="2651" spans="13:19" ht="18" customHeight="1" x14ac:dyDescent="0.55000000000000004">
      <c r="M2651" s="32" t="str">
        <f>IFERROR(IF($B2651="","",INDEX(所属情報!$E:$E,MATCH($A2651,所属情報!$A:$A,0))),"")</f>
        <v/>
      </c>
      <c r="N2651" s="175" t="str">
        <f t="shared" si="123"/>
        <v/>
      </c>
      <c r="O2651" s="32" t="str">
        <f t="shared" si="124"/>
        <v/>
      </c>
      <c r="P2651" s="175" t="str">
        <f t="shared" si="125"/>
        <v/>
      </c>
      <c r="Q2651" s="175" t="str">
        <f>IFERROR(IF($F2651="","",INDEX(リスト!$AL:$AL,MATCH($F2651,リスト!$AK:$AK,0))),"")</f>
        <v/>
      </c>
      <c r="R2651" s="32" t="str">
        <f>IFERROR(IF($K2651="","",INDEX(リスト!$AO:$AO,MATCH($K2651,リスト!$AN:$AN,0))),"")</f>
        <v/>
      </c>
      <c r="S2651" s="32" t="str">
        <f>IF($B2651="","",RIGHT($G2651*1000+100+COUNTIF($G$2:$G2651,$G2651),9))</f>
        <v/>
      </c>
    </row>
    <row r="2652" spans="13:19" ht="18" customHeight="1" x14ac:dyDescent="0.55000000000000004">
      <c r="M2652" s="32" t="str">
        <f>IFERROR(IF($B2652="","",INDEX(所属情報!$E:$E,MATCH($A2652,所属情報!$A:$A,0))),"")</f>
        <v/>
      </c>
      <c r="N2652" s="175" t="str">
        <f t="shared" si="123"/>
        <v/>
      </c>
      <c r="O2652" s="32" t="str">
        <f t="shared" si="124"/>
        <v/>
      </c>
      <c r="P2652" s="175" t="str">
        <f t="shared" si="125"/>
        <v/>
      </c>
      <c r="Q2652" s="175" t="str">
        <f>IFERROR(IF($F2652="","",INDEX(リスト!$AL:$AL,MATCH($F2652,リスト!$AK:$AK,0))),"")</f>
        <v/>
      </c>
      <c r="R2652" s="32" t="str">
        <f>IFERROR(IF($K2652="","",INDEX(リスト!$AO:$AO,MATCH($K2652,リスト!$AN:$AN,0))),"")</f>
        <v/>
      </c>
      <c r="S2652" s="32" t="str">
        <f>IF($B2652="","",RIGHT($G2652*1000+100+COUNTIF($G$2:$G2652,$G2652),9))</f>
        <v/>
      </c>
    </row>
    <row r="2653" spans="13:19" ht="18" customHeight="1" x14ac:dyDescent="0.55000000000000004">
      <c r="M2653" s="32" t="str">
        <f>IFERROR(IF($B2653="","",INDEX(所属情報!$E:$E,MATCH($A2653,所属情報!$A:$A,0))),"")</f>
        <v/>
      </c>
      <c r="N2653" s="175" t="str">
        <f t="shared" si="123"/>
        <v/>
      </c>
      <c r="O2653" s="32" t="str">
        <f t="shared" si="124"/>
        <v/>
      </c>
      <c r="P2653" s="175" t="str">
        <f t="shared" si="125"/>
        <v/>
      </c>
      <c r="Q2653" s="175" t="str">
        <f>IFERROR(IF($F2653="","",INDEX(リスト!$AL:$AL,MATCH($F2653,リスト!$AK:$AK,0))),"")</f>
        <v/>
      </c>
      <c r="R2653" s="32" t="str">
        <f>IFERROR(IF($K2653="","",INDEX(リスト!$AO:$AO,MATCH($K2653,リスト!$AN:$AN,0))),"")</f>
        <v/>
      </c>
      <c r="S2653" s="32" t="str">
        <f>IF($B2653="","",RIGHT($G2653*1000+100+COUNTIF($G$2:$G2653,$G2653),9))</f>
        <v/>
      </c>
    </row>
    <row r="2654" spans="13:19" ht="18" customHeight="1" x14ac:dyDescent="0.55000000000000004">
      <c r="M2654" s="32" t="str">
        <f>IFERROR(IF($B2654="","",INDEX(所属情報!$E:$E,MATCH($A2654,所属情報!$A:$A,0))),"")</f>
        <v/>
      </c>
      <c r="N2654" s="175" t="str">
        <f t="shared" si="123"/>
        <v/>
      </c>
      <c r="O2654" s="32" t="str">
        <f t="shared" si="124"/>
        <v/>
      </c>
      <c r="P2654" s="175" t="str">
        <f t="shared" si="125"/>
        <v/>
      </c>
      <c r="Q2654" s="175" t="str">
        <f>IFERROR(IF($F2654="","",INDEX(リスト!$AL:$AL,MATCH($F2654,リスト!$AK:$AK,0))),"")</f>
        <v/>
      </c>
      <c r="R2654" s="32" t="str">
        <f>IFERROR(IF($K2654="","",INDEX(リスト!$AO:$AO,MATCH($K2654,リスト!$AN:$AN,0))),"")</f>
        <v/>
      </c>
      <c r="S2654" s="32" t="str">
        <f>IF($B2654="","",RIGHT($G2654*1000+100+COUNTIF($G$2:$G2654,$G2654),9))</f>
        <v/>
      </c>
    </row>
    <row r="2655" spans="13:19" ht="18" customHeight="1" x14ac:dyDescent="0.55000000000000004">
      <c r="M2655" s="32" t="str">
        <f>IFERROR(IF($B2655="","",INDEX(所属情報!$E:$E,MATCH($A2655,所属情報!$A:$A,0))),"")</f>
        <v/>
      </c>
      <c r="N2655" s="175" t="str">
        <f t="shared" si="123"/>
        <v/>
      </c>
      <c r="O2655" s="32" t="str">
        <f t="shared" si="124"/>
        <v/>
      </c>
      <c r="P2655" s="175" t="str">
        <f t="shared" si="125"/>
        <v/>
      </c>
      <c r="Q2655" s="175" t="str">
        <f>IFERROR(IF($F2655="","",INDEX(リスト!$AL:$AL,MATCH($F2655,リスト!$AK:$AK,0))),"")</f>
        <v/>
      </c>
      <c r="R2655" s="32" t="str">
        <f>IFERROR(IF($K2655="","",INDEX(リスト!$AO:$AO,MATCH($K2655,リスト!$AN:$AN,0))),"")</f>
        <v/>
      </c>
      <c r="S2655" s="32" t="str">
        <f>IF($B2655="","",RIGHT($G2655*1000+100+COUNTIF($G$2:$G2655,$G2655),9))</f>
        <v/>
      </c>
    </row>
    <row r="2656" spans="13:19" ht="18" customHeight="1" x14ac:dyDescent="0.55000000000000004">
      <c r="M2656" s="32" t="str">
        <f>IFERROR(IF($B2656="","",INDEX(所属情報!$E:$E,MATCH($A2656,所属情報!$A:$A,0))),"")</f>
        <v/>
      </c>
      <c r="N2656" s="175" t="str">
        <f t="shared" si="123"/>
        <v/>
      </c>
      <c r="O2656" s="32" t="str">
        <f t="shared" si="124"/>
        <v/>
      </c>
      <c r="P2656" s="175" t="str">
        <f t="shared" si="125"/>
        <v/>
      </c>
      <c r="Q2656" s="175" t="str">
        <f>IFERROR(IF($F2656="","",INDEX(リスト!$AL:$AL,MATCH($F2656,リスト!$AK:$AK,0))),"")</f>
        <v/>
      </c>
      <c r="R2656" s="32" t="str">
        <f>IFERROR(IF($K2656="","",INDEX(リスト!$AO:$AO,MATCH($K2656,リスト!$AN:$AN,0))),"")</f>
        <v/>
      </c>
      <c r="S2656" s="32" t="str">
        <f>IF($B2656="","",RIGHT($G2656*1000+100+COUNTIF($G$2:$G2656,$G2656),9))</f>
        <v/>
      </c>
    </row>
    <row r="2657" spans="13:19" ht="18" customHeight="1" x14ac:dyDescent="0.55000000000000004">
      <c r="M2657" s="32" t="str">
        <f>IFERROR(IF($B2657="","",INDEX(所属情報!$E:$E,MATCH($A2657,所属情報!$A:$A,0))),"")</f>
        <v/>
      </c>
      <c r="N2657" s="175" t="str">
        <f t="shared" si="123"/>
        <v/>
      </c>
      <c r="O2657" s="32" t="str">
        <f t="shared" si="124"/>
        <v/>
      </c>
      <c r="P2657" s="175" t="str">
        <f t="shared" si="125"/>
        <v/>
      </c>
      <c r="Q2657" s="175" t="str">
        <f>IFERROR(IF($F2657="","",INDEX(リスト!$AL:$AL,MATCH($F2657,リスト!$AK:$AK,0))),"")</f>
        <v/>
      </c>
      <c r="R2657" s="32" t="str">
        <f>IFERROR(IF($K2657="","",INDEX(リスト!$AO:$AO,MATCH($K2657,リスト!$AN:$AN,0))),"")</f>
        <v/>
      </c>
      <c r="S2657" s="32" t="str">
        <f>IF($B2657="","",RIGHT($G2657*1000+100+COUNTIF($G$2:$G2657,$G2657),9))</f>
        <v/>
      </c>
    </row>
    <row r="2658" spans="13:19" ht="18" customHeight="1" x14ac:dyDescent="0.55000000000000004">
      <c r="M2658" s="32" t="str">
        <f>IFERROR(IF($B2658="","",INDEX(所属情報!$E:$E,MATCH($A2658,所属情報!$A:$A,0))),"")</f>
        <v/>
      </c>
      <c r="N2658" s="175" t="str">
        <f t="shared" si="123"/>
        <v/>
      </c>
      <c r="O2658" s="32" t="str">
        <f t="shared" si="124"/>
        <v/>
      </c>
      <c r="P2658" s="175" t="str">
        <f t="shared" si="125"/>
        <v/>
      </c>
      <c r="Q2658" s="175" t="str">
        <f>IFERROR(IF($F2658="","",INDEX(リスト!$AL:$AL,MATCH($F2658,リスト!$AK:$AK,0))),"")</f>
        <v/>
      </c>
      <c r="R2658" s="32" t="str">
        <f>IFERROR(IF($K2658="","",INDEX(リスト!$AO:$AO,MATCH($K2658,リスト!$AN:$AN,0))),"")</f>
        <v/>
      </c>
      <c r="S2658" s="32" t="str">
        <f>IF($B2658="","",RIGHT($G2658*1000+100+COUNTIF($G$2:$G2658,$G2658),9))</f>
        <v/>
      </c>
    </row>
    <row r="2659" spans="13:19" ht="18" customHeight="1" x14ac:dyDescent="0.55000000000000004">
      <c r="M2659" s="32" t="str">
        <f>IFERROR(IF($B2659="","",INDEX(所属情報!$E:$E,MATCH($A2659,所属情報!$A:$A,0))),"")</f>
        <v/>
      </c>
      <c r="N2659" s="175" t="str">
        <f t="shared" si="123"/>
        <v/>
      </c>
      <c r="O2659" s="32" t="str">
        <f t="shared" si="124"/>
        <v/>
      </c>
      <c r="P2659" s="175" t="str">
        <f t="shared" si="125"/>
        <v/>
      </c>
      <c r="Q2659" s="175" t="str">
        <f>IFERROR(IF($F2659="","",INDEX(リスト!$AL:$AL,MATCH($F2659,リスト!$AK:$AK,0))),"")</f>
        <v/>
      </c>
      <c r="R2659" s="32" t="str">
        <f>IFERROR(IF($K2659="","",INDEX(リスト!$AO:$AO,MATCH($K2659,リスト!$AN:$AN,0))),"")</f>
        <v/>
      </c>
      <c r="S2659" s="32" t="str">
        <f>IF($B2659="","",RIGHT($G2659*1000+100+COUNTIF($G$2:$G2659,$G2659),9))</f>
        <v/>
      </c>
    </row>
    <row r="2660" spans="13:19" ht="18" customHeight="1" x14ac:dyDescent="0.55000000000000004">
      <c r="M2660" s="32" t="str">
        <f>IFERROR(IF($B2660="","",INDEX(所属情報!$E:$E,MATCH($A2660,所属情報!$A:$A,0))),"")</f>
        <v/>
      </c>
      <c r="N2660" s="175" t="str">
        <f t="shared" si="123"/>
        <v/>
      </c>
      <c r="O2660" s="32" t="str">
        <f t="shared" si="124"/>
        <v/>
      </c>
      <c r="P2660" s="175" t="str">
        <f t="shared" si="125"/>
        <v/>
      </c>
      <c r="Q2660" s="175" t="str">
        <f>IFERROR(IF($F2660="","",INDEX(リスト!$AL:$AL,MATCH($F2660,リスト!$AK:$AK,0))),"")</f>
        <v/>
      </c>
      <c r="R2660" s="32" t="str">
        <f>IFERROR(IF($K2660="","",INDEX(リスト!$AO:$AO,MATCH($K2660,リスト!$AN:$AN,0))),"")</f>
        <v/>
      </c>
      <c r="S2660" s="32" t="str">
        <f>IF($B2660="","",RIGHT($G2660*1000+100+COUNTIF($G$2:$G2660,$G2660),9))</f>
        <v/>
      </c>
    </row>
    <row r="2661" spans="13:19" ht="18" customHeight="1" x14ac:dyDescent="0.55000000000000004">
      <c r="M2661" s="32" t="str">
        <f>IFERROR(IF($B2661="","",INDEX(所属情報!$E:$E,MATCH($A2661,所属情報!$A:$A,0))),"")</f>
        <v/>
      </c>
      <c r="N2661" s="175" t="str">
        <f t="shared" si="123"/>
        <v/>
      </c>
      <c r="O2661" s="32" t="str">
        <f t="shared" si="124"/>
        <v/>
      </c>
      <c r="P2661" s="175" t="str">
        <f t="shared" si="125"/>
        <v/>
      </c>
      <c r="Q2661" s="175" t="str">
        <f>IFERROR(IF($F2661="","",INDEX(リスト!$AL:$AL,MATCH($F2661,リスト!$AK:$AK,0))),"")</f>
        <v/>
      </c>
      <c r="R2661" s="32" t="str">
        <f>IFERROR(IF($K2661="","",INDEX(リスト!$AO:$AO,MATCH($K2661,リスト!$AN:$AN,0))),"")</f>
        <v/>
      </c>
      <c r="S2661" s="32" t="str">
        <f>IF($B2661="","",RIGHT($G2661*1000+100+COUNTIF($G$2:$G2661,$G2661),9))</f>
        <v/>
      </c>
    </row>
    <row r="2662" spans="13:19" ht="18" customHeight="1" x14ac:dyDescent="0.55000000000000004">
      <c r="M2662" s="32" t="str">
        <f>IFERROR(IF($B2662="","",INDEX(所属情報!$E:$E,MATCH($A2662,所属情報!$A:$A,0))),"")</f>
        <v/>
      </c>
      <c r="N2662" s="175" t="str">
        <f t="shared" si="123"/>
        <v/>
      </c>
      <c r="O2662" s="32" t="str">
        <f t="shared" si="124"/>
        <v/>
      </c>
      <c r="P2662" s="175" t="str">
        <f t="shared" si="125"/>
        <v/>
      </c>
      <c r="Q2662" s="175" t="str">
        <f>IFERROR(IF($F2662="","",INDEX(リスト!$AL:$AL,MATCH($F2662,リスト!$AK:$AK,0))),"")</f>
        <v/>
      </c>
      <c r="R2662" s="32" t="str">
        <f>IFERROR(IF($K2662="","",INDEX(リスト!$AO:$AO,MATCH($K2662,リスト!$AN:$AN,0))),"")</f>
        <v/>
      </c>
      <c r="S2662" s="32" t="str">
        <f>IF($B2662="","",RIGHT($G2662*1000+100+COUNTIF($G$2:$G2662,$G2662),9))</f>
        <v/>
      </c>
    </row>
    <row r="2663" spans="13:19" ht="18" customHeight="1" x14ac:dyDescent="0.55000000000000004">
      <c r="M2663" s="32" t="str">
        <f>IFERROR(IF($B2663="","",INDEX(所属情報!$E:$E,MATCH($A2663,所属情報!$A:$A,0))),"")</f>
        <v/>
      </c>
      <c r="N2663" s="175" t="str">
        <f t="shared" si="123"/>
        <v/>
      </c>
      <c r="O2663" s="32" t="str">
        <f t="shared" si="124"/>
        <v/>
      </c>
      <c r="P2663" s="175" t="str">
        <f t="shared" si="125"/>
        <v/>
      </c>
      <c r="Q2663" s="175" t="str">
        <f>IFERROR(IF($F2663="","",INDEX(リスト!$AL:$AL,MATCH($F2663,リスト!$AK:$AK,0))),"")</f>
        <v/>
      </c>
      <c r="R2663" s="32" t="str">
        <f>IFERROR(IF($K2663="","",INDEX(リスト!$AO:$AO,MATCH($K2663,リスト!$AN:$AN,0))),"")</f>
        <v/>
      </c>
      <c r="S2663" s="32" t="str">
        <f>IF($B2663="","",RIGHT($G2663*1000+100+COUNTIF($G$2:$G2663,$G2663),9))</f>
        <v/>
      </c>
    </row>
    <row r="2664" spans="13:19" ht="18" customHeight="1" x14ac:dyDescent="0.55000000000000004">
      <c r="M2664" s="32" t="str">
        <f>IFERROR(IF($B2664="","",INDEX(所属情報!$E:$E,MATCH($A2664,所属情報!$A:$A,0))),"")</f>
        <v/>
      </c>
      <c r="N2664" s="175" t="str">
        <f t="shared" si="123"/>
        <v/>
      </c>
      <c r="O2664" s="32" t="str">
        <f t="shared" si="124"/>
        <v/>
      </c>
      <c r="P2664" s="175" t="str">
        <f t="shared" si="125"/>
        <v/>
      </c>
      <c r="Q2664" s="175" t="str">
        <f>IFERROR(IF($F2664="","",INDEX(リスト!$AL:$AL,MATCH($F2664,リスト!$AK:$AK,0))),"")</f>
        <v/>
      </c>
      <c r="R2664" s="32" t="str">
        <f>IFERROR(IF($K2664="","",INDEX(リスト!$AO:$AO,MATCH($K2664,リスト!$AN:$AN,0))),"")</f>
        <v/>
      </c>
      <c r="S2664" s="32" t="str">
        <f>IF($B2664="","",RIGHT($G2664*1000+100+COUNTIF($G$2:$G2664,$G2664),9))</f>
        <v/>
      </c>
    </row>
    <row r="2665" spans="13:19" ht="18" customHeight="1" x14ac:dyDescent="0.55000000000000004">
      <c r="M2665" s="32" t="str">
        <f>IFERROR(IF($B2665="","",INDEX(所属情報!$E:$E,MATCH($A2665,所属情報!$A:$A,0))),"")</f>
        <v/>
      </c>
      <c r="N2665" s="175" t="str">
        <f t="shared" si="123"/>
        <v/>
      </c>
      <c r="O2665" s="32" t="str">
        <f t="shared" si="124"/>
        <v/>
      </c>
      <c r="P2665" s="175" t="str">
        <f t="shared" si="125"/>
        <v/>
      </c>
      <c r="Q2665" s="175" t="str">
        <f>IFERROR(IF($F2665="","",INDEX(リスト!$AL:$AL,MATCH($F2665,リスト!$AK:$AK,0))),"")</f>
        <v/>
      </c>
      <c r="R2665" s="32" t="str">
        <f>IFERROR(IF($K2665="","",INDEX(リスト!$AO:$AO,MATCH($K2665,リスト!$AN:$AN,0))),"")</f>
        <v/>
      </c>
      <c r="S2665" s="32" t="str">
        <f>IF($B2665="","",RIGHT($G2665*1000+100+COUNTIF($G$2:$G2665,$G2665),9))</f>
        <v/>
      </c>
    </row>
    <row r="2666" spans="13:19" ht="18" customHeight="1" x14ac:dyDescent="0.55000000000000004">
      <c r="M2666" s="32" t="str">
        <f>IFERROR(IF($B2666="","",INDEX(所属情報!$E:$E,MATCH($A2666,所属情報!$A:$A,0))),"")</f>
        <v/>
      </c>
      <c r="N2666" s="175" t="str">
        <f t="shared" si="123"/>
        <v/>
      </c>
      <c r="O2666" s="32" t="str">
        <f t="shared" si="124"/>
        <v/>
      </c>
      <c r="P2666" s="175" t="str">
        <f t="shared" si="125"/>
        <v/>
      </c>
      <c r="Q2666" s="175" t="str">
        <f>IFERROR(IF($F2666="","",INDEX(リスト!$AL:$AL,MATCH($F2666,リスト!$AK:$AK,0))),"")</f>
        <v/>
      </c>
      <c r="R2666" s="32" t="str">
        <f>IFERROR(IF($K2666="","",INDEX(リスト!$AO:$AO,MATCH($K2666,リスト!$AN:$AN,0))),"")</f>
        <v/>
      </c>
      <c r="S2666" s="32" t="str">
        <f>IF($B2666="","",RIGHT($G2666*1000+100+COUNTIF($G$2:$G2666,$G2666),9))</f>
        <v/>
      </c>
    </row>
    <row r="2667" spans="13:19" ht="18" customHeight="1" x14ac:dyDescent="0.55000000000000004">
      <c r="M2667" s="32" t="str">
        <f>IFERROR(IF($B2667="","",INDEX(所属情報!$E:$E,MATCH($A2667,所属情報!$A:$A,0))),"")</f>
        <v/>
      </c>
      <c r="N2667" s="175" t="str">
        <f t="shared" si="123"/>
        <v/>
      </c>
      <c r="O2667" s="32" t="str">
        <f t="shared" si="124"/>
        <v/>
      </c>
      <c r="P2667" s="175" t="str">
        <f t="shared" si="125"/>
        <v/>
      </c>
      <c r="Q2667" s="175" t="str">
        <f>IFERROR(IF($F2667="","",INDEX(リスト!$AL:$AL,MATCH($F2667,リスト!$AK:$AK,0))),"")</f>
        <v/>
      </c>
      <c r="R2667" s="32" t="str">
        <f>IFERROR(IF($K2667="","",INDEX(リスト!$AO:$AO,MATCH($K2667,リスト!$AN:$AN,0))),"")</f>
        <v/>
      </c>
      <c r="S2667" s="32" t="str">
        <f>IF($B2667="","",RIGHT($G2667*1000+100+COUNTIF($G$2:$G2667,$G2667),9))</f>
        <v/>
      </c>
    </row>
    <row r="2668" spans="13:19" ht="18" customHeight="1" x14ac:dyDescent="0.55000000000000004">
      <c r="M2668" s="32" t="str">
        <f>IFERROR(IF($B2668="","",INDEX(所属情報!$E:$E,MATCH($A2668,所属情報!$A:$A,0))),"")</f>
        <v/>
      </c>
      <c r="N2668" s="175" t="str">
        <f t="shared" si="123"/>
        <v/>
      </c>
      <c r="O2668" s="32" t="str">
        <f t="shared" si="124"/>
        <v/>
      </c>
      <c r="P2668" s="175" t="str">
        <f t="shared" si="125"/>
        <v/>
      </c>
      <c r="Q2668" s="175" t="str">
        <f>IFERROR(IF($F2668="","",INDEX(リスト!$AL:$AL,MATCH($F2668,リスト!$AK:$AK,0))),"")</f>
        <v/>
      </c>
      <c r="R2668" s="32" t="str">
        <f>IFERROR(IF($K2668="","",INDEX(リスト!$AO:$AO,MATCH($K2668,リスト!$AN:$AN,0))),"")</f>
        <v/>
      </c>
      <c r="S2668" s="32" t="str">
        <f>IF($B2668="","",RIGHT($G2668*1000+100+COUNTIF($G$2:$G2668,$G2668),9))</f>
        <v/>
      </c>
    </row>
    <row r="2669" spans="13:19" ht="18" customHeight="1" x14ac:dyDescent="0.55000000000000004">
      <c r="M2669" s="32" t="str">
        <f>IFERROR(IF($B2669="","",INDEX(所属情報!$E:$E,MATCH($A2669,所属情報!$A:$A,0))),"")</f>
        <v/>
      </c>
      <c r="N2669" s="175" t="str">
        <f t="shared" si="123"/>
        <v/>
      </c>
      <c r="O2669" s="32" t="str">
        <f t="shared" si="124"/>
        <v/>
      </c>
      <c r="P2669" s="175" t="str">
        <f t="shared" si="125"/>
        <v/>
      </c>
      <c r="Q2669" s="175" t="str">
        <f>IFERROR(IF($F2669="","",INDEX(リスト!$AL:$AL,MATCH($F2669,リスト!$AK:$AK,0))),"")</f>
        <v/>
      </c>
      <c r="R2669" s="32" t="str">
        <f>IFERROR(IF($K2669="","",INDEX(リスト!$AO:$AO,MATCH($K2669,リスト!$AN:$AN,0))),"")</f>
        <v/>
      </c>
      <c r="S2669" s="32" t="str">
        <f>IF($B2669="","",RIGHT($G2669*1000+100+COUNTIF($G$2:$G2669,$G2669),9))</f>
        <v/>
      </c>
    </row>
    <row r="2670" spans="13:19" ht="18" customHeight="1" x14ac:dyDescent="0.55000000000000004">
      <c r="M2670" s="32" t="str">
        <f>IFERROR(IF($B2670="","",INDEX(所属情報!$E:$E,MATCH($A2670,所属情報!$A:$A,0))),"")</f>
        <v/>
      </c>
      <c r="N2670" s="175" t="str">
        <f t="shared" si="123"/>
        <v/>
      </c>
      <c r="O2670" s="32" t="str">
        <f t="shared" si="124"/>
        <v/>
      </c>
      <c r="P2670" s="175" t="str">
        <f t="shared" si="125"/>
        <v/>
      </c>
      <c r="Q2670" s="175" t="str">
        <f>IFERROR(IF($F2670="","",INDEX(リスト!$AL:$AL,MATCH($F2670,リスト!$AK:$AK,0))),"")</f>
        <v/>
      </c>
      <c r="R2670" s="32" t="str">
        <f>IFERROR(IF($K2670="","",INDEX(リスト!$AO:$AO,MATCH($K2670,リスト!$AN:$AN,0))),"")</f>
        <v/>
      </c>
      <c r="S2670" s="32" t="str">
        <f>IF($B2670="","",RIGHT($G2670*1000+100+COUNTIF($G$2:$G2670,$G2670),9))</f>
        <v/>
      </c>
    </row>
    <row r="2671" spans="13:19" ht="18" customHeight="1" x14ac:dyDescent="0.55000000000000004">
      <c r="M2671" s="32" t="str">
        <f>IFERROR(IF($B2671="","",INDEX(所属情報!$E:$E,MATCH($A2671,所属情報!$A:$A,0))),"")</f>
        <v/>
      </c>
      <c r="N2671" s="175" t="str">
        <f t="shared" si="123"/>
        <v/>
      </c>
      <c r="O2671" s="32" t="str">
        <f t="shared" si="124"/>
        <v/>
      </c>
      <c r="P2671" s="175" t="str">
        <f t="shared" si="125"/>
        <v/>
      </c>
      <c r="Q2671" s="175" t="str">
        <f>IFERROR(IF($F2671="","",INDEX(リスト!$AL:$AL,MATCH($F2671,リスト!$AK:$AK,0))),"")</f>
        <v/>
      </c>
      <c r="R2671" s="32" t="str">
        <f>IFERROR(IF($K2671="","",INDEX(リスト!$AO:$AO,MATCH($K2671,リスト!$AN:$AN,0))),"")</f>
        <v/>
      </c>
      <c r="S2671" s="32" t="str">
        <f>IF($B2671="","",RIGHT($G2671*1000+100+COUNTIF($G$2:$G2671,$G2671),9))</f>
        <v/>
      </c>
    </row>
    <row r="2672" spans="13:19" ht="18" customHeight="1" x14ac:dyDescent="0.55000000000000004">
      <c r="M2672" s="32" t="str">
        <f>IFERROR(IF($B2672="","",INDEX(所属情報!$E:$E,MATCH($A2672,所属情報!$A:$A,0))),"")</f>
        <v/>
      </c>
      <c r="N2672" s="175" t="str">
        <f t="shared" si="123"/>
        <v/>
      </c>
      <c r="O2672" s="32" t="str">
        <f t="shared" si="124"/>
        <v/>
      </c>
      <c r="P2672" s="175" t="str">
        <f t="shared" si="125"/>
        <v/>
      </c>
      <c r="Q2672" s="175" t="str">
        <f>IFERROR(IF($F2672="","",INDEX(リスト!$AL:$AL,MATCH($F2672,リスト!$AK:$AK,0))),"")</f>
        <v/>
      </c>
      <c r="R2672" s="32" t="str">
        <f>IFERROR(IF($K2672="","",INDEX(リスト!$AO:$AO,MATCH($K2672,リスト!$AN:$AN,0))),"")</f>
        <v/>
      </c>
      <c r="S2672" s="32" t="str">
        <f>IF($B2672="","",RIGHT($G2672*1000+100+COUNTIF($G$2:$G2672,$G2672),9))</f>
        <v/>
      </c>
    </row>
    <row r="2673" spans="13:19" ht="18" customHeight="1" x14ac:dyDescent="0.55000000000000004">
      <c r="M2673" s="32" t="str">
        <f>IFERROR(IF($B2673="","",INDEX(所属情報!$E:$E,MATCH($A2673,所属情報!$A:$A,0))),"")</f>
        <v/>
      </c>
      <c r="N2673" s="175" t="str">
        <f t="shared" si="123"/>
        <v/>
      </c>
      <c r="O2673" s="32" t="str">
        <f t="shared" si="124"/>
        <v/>
      </c>
      <c r="P2673" s="175" t="str">
        <f t="shared" si="125"/>
        <v/>
      </c>
      <c r="Q2673" s="175" t="str">
        <f>IFERROR(IF($F2673="","",INDEX(リスト!$AL:$AL,MATCH($F2673,リスト!$AK:$AK,0))),"")</f>
        <v/>
      </c>
      <c r="R2673" s="32" t="str">
        <f>IFERROR(IF($K2673="","",INDEX(リスト!$AO:$AO,MATCH($K2673,リスト!$AN:$AN,0))),"")</f>
        <v/>
      </c>
      <c r="S2673" s="32" t="str">
        <f>IF($B2673="","",RIGHT($G2673*1000+100+COUNTIF($G$2:$G2673,$G2673),9))</f>
        <v/>
      </c>
    </row>
    <row r="2674" spans="13:19" ht="18" customHeight="1" x14ac:dyDescent="0.55000000000000004">
      <c r="M2674" s="32" t="str">
        <f>IFERROR(IF($B2674="","",INDEX(所属情報!$E:$E,MATCH($A2674,所属情報!$A:$A,0))),"")</f>
        <v/>
      </c>
      <c r="N2674" s="175" t="str">
        <f t="shared" si="123"/>
        <v/>
      </c>
      <c r="O2674" s="32" t="str">
        <f t="shared" si="124"/>
        <v/>
      </c>
      <c r="P2674" s="175" t="str">
        <f t="shared" si="125"/>
        <v/>
      </c>
      <c r="Q2674" s="175" t="str">
        <f>IFERROR(IF($F2674="","",INDEX(リスト!$AL:$AL,MATCH($F2674,リスト!$AK:$AK,0))),"")</f>
        <v/>
      </c>
      <c r="R2674" s="32" t="str">
        <f>IFERROR(IF($K2674="","",INDEX(リスト!$AO:$AO,MATCH($K2674,リスト!$AN:$AN,0))),"")</f>
        <v/>
      </c>
      <c r="S2674" s="32" t="str">
        <f>IF($B2674="","",RIGHT($G2674*1000+100+COUNTIF($G$2:$G2674,$G2674),9))</f>
        <v/>
      </c>
    </row>
    <row r="2675" spans="13:19" ht="18" customHeight="1" x14ac:dyDescent="0.55000000000000004">
      <c r="M2675" s="32" t="str">
        <f>IFERROR(IF($B2675="","",INDEX(所属情報!$E:$E,MATCH($A2675,所属情報!$A:$A,0))),"")</f>
        <v/>
      </c>
      <c r="N2675" s="175" t="str">
        <f t="shared" si="123"/>
        <v/>
      </c>
      <c r="O2675" s="32" t="str">
        <f t="shared" si="124"/>
        <v/>
      </c>
      <c r="P2675" s="175" t="str">
        <f t="shared" si="125"/>
        <v/>
      </c>
      <c r="Q2675" s="175" t="str">
        <f>IFERROR(IF($F2675="","",INDEX(リスト!$AL:$AL,MATCH($F2675,リスト!$AK:$AK,0))),"")</f>
        <v/>
      </c>
      <c r="R2675" s="32" t="str">
        <f>IFERROR(IF($K2675="","",INDEX(リスト!$AO:$AO,MATCH($K2675,リスト!$AN:$AN,0))),"")</f>
        <v/>
      </c>
      <c r="S2675" s="32" t="str">
        <f>IF($B2675="","",RIGHT($G2675*1000+100+COUNTIF($G$2:$G2675,$G2675),9))</f>
        <v/>
      </c>
    </row>
    <row r="2676" spans="13:19" ht="18" customHeight="1" x14ac:dyDescent="0.55000000000000004">
      <c r="M2676" s="32" t="str">
        <f>IFERROR(IF($B2676="","",INDEX(所属情報!$E:$E,MATCH($A2676,所属情報!$A:$A,0))),"")</f>
        <v/>
      </c>
      <c r="N2676" s="175" t="str">
        <f t="shared" si="123"/>
        <v/>
      </c>
      <c r="O2676" s="32" t="str">
        <f t="shared" si="124"/>
        <v/>
      </c>
      <c r="P2676" s="175" t="str">
        <f t="shared" si="125"/>
        <v/>
      </c>
      <c r="Q2676" s="175" t="str">
        <f>IFERROR(IF($F2676="","",INDEX(リスト!$AL:$AL,MATCH($F2676,リスト!$AK:$AK,0))),"")</f>
        <v/>
      </c>
      <c r="R2676" s="32" t="str">
        <f>IFERROR(IF($K2676="","",INDEX(リスト!$AO:$AO,MATCH($K2676,リスト!$AN:$AN,0))),"")</f>
        <v/>
      </c>
      <c r="S2676" s="32" t="str">
        <f>IF($B2676="","",RIGHT($G2676*1000+100+COUNTIF($G$2:$G2676,$G2676),9))</f>
        <v/>
      </c>
    </row>
    <row r="2677" spans="13:19" ht="18" customHeight="1" x14ac:dyDescent="0.55000000000000004">
      <c r="M2677" s="32" t="str">
        <f>IFERROR(IF($B2677="","",INDEX(所属情報!$E:$E,MATCH($A2677,所属情報!$A:$A,0))),"")</f>
        <v/>
      </c>
      <c r="N2677" s="175" t="str">
        <f t="shared" si="123"/>
        <v/>
      </c>
      <c r="O2677" s="32" t="str">
        <f t="shared" si="124"/>
        <v/>
      </c>
      <c r="P2677" s="175" t="str">
        <f t="shared" si="125"/>
        <v/>
      </c>
      <c r="Q2677" s="175" t="str">
        <f>IFERROR(IF($F2677="","",INDEX(リスト!$AL:$AL,MATCH($F2677,リスト!$AK:$AK,0))),"")</f>
        <v/>
      </c>
      <c r="R2677" s="32" t="str">
        <f>IFERROR(IF($K2677="","",INDEX(リスト!$AO:$AO,MATCH($K2677,リスト!$AN:$AN,0))),"")</f>
        <v/>
      </c>
      <c r="S2677" s="32" t="str">
        <f>IF($B2677="","",RIGHT($G2677*1000+100+COUNTIF($G$2:$G2677,$G2677),9))</f>
        <v/>
      </c>
    </row>
    <row r="2678" spans="13:19" ht="18" customHeight="1" x14ac:dyDescent="0.55000000000000004">
      <c r="M2678" s="32" t="str">
        <f>IFERROR(IF($B2678="","",INDEX(所属情報!$E:$E,MATCH($A2678,所属情報!$A:$A,0))),"")</f>
        <v/>
      </c>
      <c r="N2678" s="175" t="str">
        <f t="shared" si="123"/>
        <v/>
      </c>
      <c r="O2678" s="32" t="str">
        <f t="shared" si="124"/>
        <v/>
      </c>
      <c r="P2678" s="175" t="str">
        <f t="shared" si="125"/>
        <v/>
      </c>
      <c r="Q2678" s="175" t="str">
        <f>IFERROR(IF($F2678="","",INDEX(リスト!$AL:$AL,MATCH($F2678,リスト!$AK:$AK,0))),"")</f>
        <v/>
      </c>
      <c r="R2678" s="32" t="str">
        <f>IFERROR(IF($K2678="","",INDEX(リスト!$AO:$AO,MATCH($K2678,リスト!$AN:$AN,0))),"")</f>
        <v/>
      </c>
      <c r="S2678" s="32" t="str">
        <f>IF($B2678="","",RIGHT($G2678*1000+100+COUNTIF($G$2:$G2678,$G2678),9))</f>
        <v/>
      </c>
    </row>
    <row r="2679" spans="13:19" ht="18" customHeight="1" x14ac:dyDescent="0.55000000000000004">
      <c r="M2679" s="32" t="str">
        <f>IFERROR(IF($B2679="","",INDEX(所属情報!$E:$E,MATCH($A2679,所属情報!$A:$A,0))),"")</f>
        <v/>
      </c>
      <c r="N2679" s="175" t="str">
        <f t="shared" si="123"/>
        <v/>
      </c>
      <c r="O2679" s="32" t="str">
        <f t="shared" si="124"/>
        <v/>
      </c>
      <c r="P2679" s="175" t="str">
        <f t="shared" si="125"/>
        <v/>
      </c>
      <c r="Q2679" s="175" t="str">
        <f>IFERROR(IF($F2679="","",INDEX(リスト!$AL:$AL,MATCH($F2679,リスト!$AK:$AK,0))),"")</f>
        <v/>
      </c>
      <c r="R2679" s="32" t="str">
        <f>IFERROR(IF($K2679="","",INDEX(リスト!$AO:$AO,MATCH($K2679,リスト!$AN:$AN,0))),"")</f>
        <v/>
      </c>
      <c r="S2679" s="32" t="str">
        <f>IF($B2679="","",RIGHT($G2679*1000+100+COUNTIF($G$2:$G2679,$G2679),9))</f>
        <v/>
      </c>
    </row>
    <row r="2680" spans="13:19" ht="18" customHeight="1" x14ac:dyDescent="0.55000000000000004">
      <c r="M2680" s="32" t="str">
        <f>IFERROR(IF($B2680="","",INDEX(所属情報!$E:$E,MATCH($A2680,所属情報!$A:$A,0))),"")</f>
        <v/>
      </c>
      <c r="N2680" s="175" t="str">
        <f t="shared" si="123"/>
        <v/>
      </c>
      <c r="O2680" s="32" t="str">
        <f t="shared" si="124"/>
        <v/>
      </c>
      <c r="P2680" s="175" t="str">
        <f t="shared" si="125"/>
        <v/>
      </c>
      <c r="Q2680" s="175" t="str">
        <f>IFERROR(IF($F2680="","",INDEX(リスト!$AL:$AL,MATCH($F2680,リスト!$AK:$AK,0))),"")</f>
        <v/>
      </c>
      <c r="R2680" s="32" t="str">
        <f>IFERROR(IF($K2680="","",INDEX(リスト!$AO:$AO,MATCH($K2680,リスト!$AN:$AN,0))),"")</f>
        <v/>
      </c>
      <c r="S2680" s="32" t="str">
        <f>IF($B2680="","",RIGHT($G2680*1000+100+COUNTIF($G$2:$G2680,$G2680),9))</f>
        <v/>
      </c>
    </row>
    <row r="2681" spans="13:19" ht="18" customHeight="1" x14ac:dyDescent="0.55000000000000004">
      <c r="M2681" s="32" t="str">
        <f>IFERROR(IF($B2681="","",INDEX(所属情報!$E:$E,MATCH($A2681,所属情報!$A:$A,0))),"")</f>
        <v/>
      </c>
      <c r="N2681" s="175" t="str">
        <f t="shared" si="123"/>
        <v/>
      </c>
      <c r="O2681" s="32" t="str">
        <f t="shared" si="124"/>
        <v/>
      </c>
      <c r="P2681" s="175" t="str">
        <f t="shared" si="125"/>
        <v/>
      </c>
      <c r="Q2681" s="175" t="str">
        <f>IFERROR(IF($F2681="","",INDEX(リスト!$AL:$AL,MATCH($F2681,リスト!$AK:$AK,0))),"")</f>
        <v/>
      </c>
      <c r="R2681" s="32" t="str">
        <f>IFERROR(IF($K2681="","",INDEX(リスト!$AO:$AO,MATCH($K2681,リスト!$AN:$AN,0))),"")</f>
        <v/>
      </c>
      <c r="S2681" s="32" t="str">
        <f>IF($B2681="","",RIGHT($G2681*1000+100+COUNTIF($G$2:$G2681,$G2681),9))</f>
        <v/>
      </c>
    </row>
    <row r="2682" spans="13:19" ht="18" customHeight="1" x14ac:dyDescent="0.55000000000000004">
      <c r="M2682" s="32" t="str">
        <f>IFERROR(IF($B2682="","",INDEX(所属情報!$E:$E,MATCH($A2682,所属情報!$A:$A,0))),"")</f>
        <v/>
      </c>
      <c r="N2682" s="175" t="str">
        <f t="shared" si="123"/>
        <v/>
      </c>
      <c r="O2682" s="32" t="str">
        <f t="shared" si="124"/>
        <v/>
      </c>
      <c r="P2682" s="175" t="str">
        <f t="shared" si="125"/>
        <v/>
      </c>
      <c r="Q2682" s="175" t="str">
        <f>IFERROR(IF($F2682="","",INDEX(リスト!$AL:$AL,MATCH($F2682,リスト!$AK:$AK,0))),"")</f>
        <v/>
      </c>
      <c r="R2682" s="32" t="str">
        <f>IFERROR(IF($K2682="","",INDEX(リスト!$AO:$AO,MATCH($K2682,リスト!$AN:$AN,0))),"")</f>
        <v/>
      </c>
      <c r="S2682" s="32" t="str">
        <f>IF($B2682="","",RIGHT($G2682*1000+100+COUNTIF($G$2:$G2682,$G2682),9))</f>
        <v/>
      </c>
    </row>
    <row r="2683" spans="13:19" ht="18" customHeight="1" x14ac:dyDescent="0.55000000000000004">
      <c r="M2683" s="32" t="str">
        <f>IFERROR(IF($B2683="","",INDEX(所属情報!$E:$E,MATCH($A2683,所属情報!$A:$A,0))),"")</f>
        <v/>
      </c>
      <c r="N2683" s="175" t="str">
        <f t="shared" si="123"/>
        <v/>
      </c>
      <c r="O2683" s="32" t="str">
        <f t="shared" si="124"/>
        <v/>
      </c>
      <c r="P2683" s="175" t="str">
        <f t="shared" si="125"/>
        <v/>
      </c>
      <c r="Q2683" s="175" t="str">
        <f>IFERROR(IF($F2683="","",INDEX(リスト!$AL:$AL,MATCH($F2683,リスト!$AK:$AK,0))),"")</f>
        <v/>
      </c>
      <c r="R2683" s="32" t="str">
        <f>IFERROR(IF($K2683="","",INDEX(リスト!$AO:$AO,MATCH($K2683,リスト!$AN:$AN,0))),"")</f>
        <v/>
      </c>
      <c r="S2683" s="32" t="str">
        <f>IF($B2683="","",RIGHT($G2683*1000+100+COUNTIF($G$2:$G2683,$G2683),9))</f>
        <v/>
      </c>
    </row>
    <row r="2684" spans="13:19" ht="18" customHeight="1" x14ac:dyDescent="0.55000000000000004">
      <c r="M2684" s="32" t="str">
        <f>IFERROR(IF($B2684="","",INDEX(所属情報!$E:$E,MATCH($A2684,所属情報!$A:$A,0))),"")</f>
        <v/>
      </c>
      <c r="N2684" s="175" t="str">
        <f t="shared" si="123"/>
        <v/>
      </c>
      <c r="O2684" s="32" t="str">
        <f t="shared" si="124"/>
        <v/>
      </c>
      <c r="P2684" s="175" t="str">
        <f t="shared" si="125"/>
        <v/>
      </c>
      <c r="Q2684" s="175" t="str">
        <f>IFERROR(IF($F2684="","",INDEX(リスト!$AL:$AL,MATCH($F2684,リスト!$AK:$AK,0))),"")</f>
        <v/>
      </c>
      <c r="R2684" s="32" t="str">
        <f>IFERROR(IF($K2684="","",INDEX(リスト!$AO:$AO,MATCH($K2684,リスト!$AN:$AN,0))),"")</f>
        <v/>
      </c>
      <c r="S2684" s="32" t="str">
        <f>IF($B2684="","",RIGHT($G2684*1000+100+COUNTIF($G$2:$G2684,$G2684),9))</f>
        <v/>
      </c>
    </row>
    <row r="2685" spans="13:19" ht="18" customHeight="1" x14ac:dyDescent="0.55000000000000004">
      <c r="M2685" s="32" t="str">
        <f>IFERROR(IF($B2685="","",INDEX(所属情報!$E:$E,MATCH($A2685,所属情報!$A:$A,0))),"")</f>
        <v/>
      </c>
      <c r="N2685" s="175" t="str">
        <f t="shared" si="123"/>
        <v/>
      </c>
      <c r="O2685" s="32" t="str">
        <f t="shared" si="124"/>
        <v/>
      </c>
      <c r="P2685" s="175" t="str">
        <f t="shared" si="125"/>
        <v/>
      </c>
      <c r="Q2685" s="175" t="str">
        <f>IFERROR(IF($F2685="","",INDEX(リスト!$AL:$AL,MATCH($F2685,リスト!$AK:$AK,0))),"")</f>
        <v/>
      </c>
      <c r="R2685" s="32" t="str">
        <f>IFERROR(IF($K2685="","",INDEX(リスト!$AO:$AO,MATCH($K2685,リスト!$AN:$AN,0))),"")</f>
        <v/>
      </c>
      <c r="S2685" s="32" t="str">
        <f>IF($B2685="","",RIGHT($G2685*1000+100+COUNTIF($G$2:$G2685,$G2685),9))</f>
        <v/>
      </c>
    </row>
    <row r="2686" spans="13:19" ht="18" customHeight="1" x14ac:dyDescent="0.55000000000000004">
      <c r="M2686" s="32" t="str">
        <f>IFERROR(IF($B2686="","",INDEX(所属情報!$E:$E,MATCH($A2686,所属情報!$A:$A,0))),"")</f>
        <v/>
      </c>
      <c r="N2686" s="175" t="str">
        <f t="shared" si="123"/>
        <v/>
      </c>
      <c r="O2686" s="32" t="str">
        <f t="shared" si="124"/>
        <v/>
      </c>
      <c r="P2686" s="175" t="str">
        <f t="shared" si="125"/>
        <v/>
      </c>
      <c r="Q2686" s="175" t="str">
        <f>IFERROR(IF($F2686="","",INDEX(リスト!$AL:$AL,MATCH($F2686,リスト!$AK:$AK,0))),"")</f>
        <v/>
      </c>
      <c r="R2686" s="32" t="str">
        <f>IFERROR(IF($K2686="","",INDEX(リスト!$AO:$AO,MATCH($K2686,リスト!$AN:$AN,0))),"")</f>
        <v/>
      </c>
      <c r="S2686" s="32" t="str">
        <f>IF($B2686="","",RIGHT($G2686*1000+100+COUNTIF($G$2:$G2686,$G2686),9))</f>
        <v/>
      </c>
    </row>
    <row r="2687" spans="13:19" ht="18" customHeight="1" x14ac:dyDescent="0.55000000000000004">
      <c r="M2687" s="32" t="str">
        <f>IFERROR(IF($B2687="","",INDEX(所属情報!$E:$E,MATCH($A2687,所属情報!$A:$A,0))),"")</f>
        <v/>
      </c>
      <c r="N2687" s="175" t="str">
        <f t="shared" si="123"/>
        <v/>
      </c>
      <c r="O2687" s="32" t="str">
        <f t="shared" si="124"/>
        <v/>
      </c>
      <c r="P2687" s="175" t="str">
        <f t="shared" si="125"/>
        <v/>
      </c>
      <c r="Q2687" s="175" t="str">
        <f>IFERROR(IF($F2687="","",INDEX(リスト!$AL:$AL,MATCH($F2687,リスト!$AK:$AK,0))),"")</f>
        <v/>
      </c>
      <c r="R2687" s="32" t="str">
        <f>IFERROR(IF($K2687="","",INDEX(リスト!$AO:$AO,MATCH($K2687,リスト!$AN:$AN,0))),"")</f>
        <v/>
      </c>
      <c r="S2687" s="32" t="str">
        <f>IF($B2687="","",RIGHT($G2687*1000+100+COUNTIF($G$2:$G2687,$G2687),9))</f>
        <v/>
      </c>
    </row>
    <row r="2688" spans="13:19" ht="18" customHeight="1" x14ac:dyDescent="0.55000000000000004">
      <c r="M2688" s="32" t="str">
        <f>IFERROR(IF($B2688="","",INDEX(所属情報!$E:$E,MATCH($A2688,所属情報!$A:$A,0))),"")</f>
        <v/>
      </c>
      <c r="N2688" s="175" t="str">
        <f t="shared" si="123"/>
        <v/>
      </c>
      <c r="O2688" s="32" t="str">
        <f t="shared" si="124"/>
        <v/>
      </c>
      <c r="P2688" s="175" t="str">
        <f t="shared" si="125"/>
        <v/>
      </c>
      <c r="Q2688" s="175" t="str">
        <f>IFERROR(IF($F2688="","",INDEX(リスト!$AL:$AL,MATCH($F2688,リスト!$AK:$AK,0))),"")</f>
        <v/>
      </c>
      <c r="R2688" s="32" t="str">
        <f>IFERROR(IF($K2688="","",INDEX(リスト!$AO:$AO,MATCH($K2688,リスト!$AN:$AN,0))),"")</f>
        <v/>
      </c>
      <c r="S2688" s="32" t="str">
        <f>IF($B2688="","",RIGHT($G2688*1000+100+COUNTIF($G$2:$G2688,$G2688),9))</f>
        <v/>
      </c>
    </row>
    <row r="2689" spans="13:19" ht="18" customHeight="1" x14ac:dyDescent="0.55000000000000004">
      <c r="M2689" s="32" t="str">
        <f>IFERROR(IF($B2689="","",INDEX(所属情報!$E:$E,MATCH($A2689,所属情報!$A:$A,0))),"")</f>
        <v/>
      </c>
      <c r="N2689" s="175" t="str">
        <f t="shared" si="123"/>
        <v/>
      </c>
      <c r="O2689" s="32" t="str">
        <f t="shared" si="124"/>
        <v/>
      </c>
      <c r="P2689" s="175" t="str">
        <f t="shared" si="125"/>
        <v/>
      </c>
      <c r="Q2689" s="175" t="str">
        <f>IFERROR(IF($F2689="","",INDEX(リスト!$AL:$AL,MATCH($F2689,リスト!$AK:$AK,0))),"")</f>
        <v/>
      </c>
      <c r="R2689" s="32" t="str">
        <f>IFERROR(IF($K2689="","",INDEX(リスト!$AO:$AO,MATCH($K2689,リスト!$AN:$AN,0))),"")</f>
        <v/>
      </c>
      <c r="S2689" s="32" t="str">
        <f>IF($B2689="","",RIGHT($G2689*1000+100+COUNTIF($G$2:$G2689,$G2689),9))</f>
        <v/>
      </c>
    </row>
    <row r="2690" spans="13:19" ht="18" customHeight="1" x14ac:dyDescent="0.55000000000000004">
      <c r="M2690" s="32" t="str">
        <f>IFERROR(IF($B2690="","",INDEX(所属情報!$E:$E,MATCH($A2690,所属情報!$A:$A,0))),"")</f>
        <v/>
      </c>
      <c r="N2690" s="175" t="str">
        <f t="shared" si="123"/>
        <v/>
      </c>
      <c r="O2690" s="32" t="str">
        <f t="shared" si="124"/>
        <v/>
      </c>
      <c r="P2690" s="175" t="str">
        <f t="shared" si="125"/>
        <v/>
      </c>
      <c r="Q2690" s="175" t="str">
        <f>IFERROR(IF($F2690="","",INDEX(リスト!$AL:$AL,MATCH($F2690,リスト!$AK:$AK,0))),"")</f>
        <v/>
      </c>
      <c r="R2690" s="32" t="str">
        <f>IFERROR(IF($K2690="","",INDEX(リスト!$AO:$AO,MATCH($K2690,リスト!$AN:$AN,0))),"")</f>
        <v/>
      </c>
      <c r="S2690" s="32" t="str">
        <f>IF($B2690="","",RIGHT($G2690*1000+100+COUNTIF($G$2:$G2690,$G2690),9))</f>
        <v/>
      </c>
    </row>
    <row r="2691" spans="13:19" ht="18" customHeight="1" x14ac:dyDescent="0.55000000000000004">
      <c r="M2691" s="32" t="str">
        <f>IFERROR(IF($B2691="","",INDEX(所属情報!$E:$E,MATCH($A2691,所属情報!$A:$A,0))),"")</f>
        <v/>
      </c>
      <c r="N2691" s="175" t="str">
        <f t="shared" ref="N2691:N2754" si="126">IF($C2691="","",IF($E2691="",$C2691,$C2691&amp;" ("&amp;$E2691&amp;")"))</f>
        <v/>
      </c>
      <c r="O2691" s="32" t="str">
        <f t="shared" ref="O2691:O2754" si="127">IF($D2691="","",ASC($D2691))</f>
        <v/>
      </c>
      <c r="P2691" s="175" t="str">
        <f t="shared" ref="P2691:P2754" si="128">IF($I2691="","",UPPER($I2691)&amp;" "&amp;UPPER(LEFT($J2691,1))&amp;LOWER(RIGHT($J2691,LEN($J2691)-1))&amp;" ("&amp;MID($G2691,3,2)&amp;")")</f>
        <v/>
      </c>
      <c r="Q2691" s="175" t="str">
        <f>IFERROR(IF($F2691="","",INDEX(リスト!$AL:$AL,MATCH($F2691,リスト!$AK:$AK,0))),"")</f>
        <v/>
      </c>
      <c r="R2691" s="32" t="str">
        <f>IFERROR(IF($K2691="","",INDEX(リスト!$AO:$AO,MATCH($K2691,リスト!$AN:$AN,0))),"")</f>
        <v/>
      </c>
      <c r="S2691" s="32" t="str">
        <f>IF($B2691="","",RIGHT($G2691*1000+100+COUNTIF($G$2:$G2691,$G2691),9))</f>
        <v/>
      </c>
    </row>
    <row r="2692" spans="13:19" ht="18" customHeight="1" x14ac:dyDescent="0.55000000000000004">
      <c r="M2692" s="32" t="str">
        <f>IFERROR(IF($B2692="","",INDEX(所属情報!$E:$E,MATCH($A2692,所属情報!$A:$A,0))),"")</f>
        <v/>
      </c>
      <c r="N2692" s="175" t="str">
        <f t="shared" si="126"/>
        <v/>
      </c>
      <c r="O2692" s="32" t="str">
        <f t="shared" si="127"/>
        <v/>
      </c>
      <c r="P2692" s="175" t="str">
        <f t="shared" si="128"/>
        <v/>
      </c>
      <c r="Q2692" s="175" t="str">
        <f>IFERROR(IF($F2692="","",INDEX(リスト!$AL:$AL,MATCH($F2692,リスト!$AK:$AK,0))),"")</f>
        <v/>
      </c>
      <c r="R2692" s="32" t="str">
        <f>IFERROR(IF($K2692="","",INDEX(リスト!$AO:$AO,MATCH($K2692,リスト!$AN:$AN,0))),"")</f>
        <v/>
      </c>
      <c r="S2692" s="32" t="str">
        <f>IF($B2692="","",RIGHT($G2692*1000+100+COUNTIF($G$2:$G2692,$G2692),9))</f>
        <v/>
      </c>
    </row>
    <row r="2693" spans="13:19" ht="18" customHeight="1" x14ac:dyDescent="0.55000000000000004">
      <c r="M2693" s="32" t="str">
        <f>IFERROR(IF($B2693="","",INDEX(所属情報!$E:$E,MATCH($A2693,所属情報!$A:$A,0))),"")</f>
        <v/>
      </c>
      <c r="N2693" s="175" t="str">
        <f t="shared" si="126"/>
        <v/>
      </c>
      <c r="O2693" s="32" t="str">
        <f t="shared" si="127"/>
        <v/>
      </c>
      <c r="P2693" s="175" t="str">
        <f t="shared" si="128"/>
        <v/>
      </c>
      <c r="Q2693" s="175" t="str">
        <f>IFERROR(IF($F2693="","",INDEX(リスト!$AL:$AL,MATCH($F2693,リスト!$AK:$AK,0))),"")</f>
        <v/>
      </c>
      <c r="R2693" s="32" t="str">
        <f>IFERROR(IF($K2693="","",INDEX(リスト!$AO:$AO,MATCH($K2693,リスト!$AN:$AN,0))),"")</f>
        <v/>
      </c>
      <c r="S2693" s="32" t="str">
        <f>IF($B2693="","",RIGHT($G2693*1000+100+COUNTIF($G$2:$G2693,$G2693),9))</f>
        <v/>
      </c>
    </row>
    <row r="2694" spans="13:19" ht="18" customHeight="1" x14ac:dyDescent="0.55000000000000004">
      <c r="M2694" s="32" t="str">
        <f>IFERROR(IF($B2694="","",INDEX(所属情報!$E:$E,MATCH($A2694,所属情報!$A:$A,0))),"")</f>
        <v/>
      </c>
      <c r="N2694" s="175" t="str">
        <f t="shared" si="126"/>
        <v/>
      </c>
      <c r="O2694" s="32" t="str">
        <f t="shared" si="127"/>
        <v/>
      </c>
      <c r="P2694" s="175" t="str">
        <f t="shared" si="128"/>
        <v/>
      </c>
      <c r="Q2694" s="175" t="str">
        <f>IFERROR(IF($F2694="","",INDEX(リスト!$AL:$AL,MATCH($F2694,リスト!$AK:$AK,0))),"")</f>
        <v/>
      </c>
      <c r="R2694" s="32" t="str">
        <f>IFERROR(IF($K2694="","",INDEX(リスト!$AO:$AO,MATCH($K2694,リスト!$AN:$AN,0))),"")</f>
        <v/>
      </c>
      <c r="S2694" s="32" t="str">
        <f>IF($B2694="","",RIGHT($G2694*1000+100+COUNTIF($G$2:$G2694,$G2694),9))</f>
        <v/>
      </c>
    </row>
    <row r="2695" spans="13:19" ht="18" customHeight="1" x14ac:dyDescent="0.55000000000000004">
      <c r="M2695" s="32" t="str">
        <f>IFERROR(IF($B2695="","",INDEX(所属情報!$E:$E,MATCH($A2695,所属情報!$A:$A,0))),"")</f>
        <v/>
      </c>
      <c r="N2695" s="175" t="str">
        <f t="shared" si="126"/>
        <v/>
      </c>
      <c r="O2695" s="32" t="str">
        <f t="shared" si="127"/>
        <v/>
      </c>
      <c r="P2695" s="175" t="str">
        <f t="shared" si="128"/>
        <v/>
      </c>
      <c r="Q2695" s="175" t="str">
        <f>IFERROR(IF($F2695="","",INDEX(リスト!$AL:$AL,MATCH($F2695,リスト!$AK:$AK,0))),"")</f>
        <v/>
      </c>
      <c r="R2695" s="32" t="str">
        <f>IFERROR(IF($K2695="","",INDEX(リスト!$AO:$AO,MATCH($K2695,リスト!$AN:$AN,0))),"")</f>
        <v/>
      </c>
      <c r="S2695" s="32" t="str">
        <f>IF($B2695="","",RIGHT($G2695*1000+100+COUNTIF($G$2:$G2695,$G2695),9))</f>
        <v/>
      </c>
    </row>
    <row r="2696" spans="13:19" ht="18" customHeight="1" x14ac:dyDescent="0.55000000000000004">
      <c r="M2696" s="32" t="str">
        <f>IFERROR(IF($B2696="","",INDEX(所属情報!$E:$E,MATCH($A2696,所属情報!$A:$A,0))),"")</f>
        <v/>
      </c>
      <c r="N2696" s="175" t="str">
        <f t="shared" si="126"/>
        <v/>
      </c>
      <c r="O2696" s="32" t="str">
        <f t="shared" si="127"/>
        <v/>
      </c>
      <c r="P2696" s="175" t="str">
        <f t="shared" si="128"/>
        <v/>
      </c>
      <c r="Q2696" s="175" t="str">
        <f>IFERROR(IF($F2696="","",INDEX(リスト!$AL:$AL,MATCH($F2696,リスト!$AK:$AK,0))),"")</f>
        <v/>
      </c>
      <c r="R2696" s="32" t="str">
        <f>IFERROR(IF($K2696="","",INDEX(リスト!$AO:$AO,MATCH($K2696,リスト!$AN:$AN,0))),"")</f>
        <v/>
      </c>
      <c r="S2696" s="32" t="str">
        <f>IF($B2696="","",RIGHT($G2696*1000+100+COUNTIF($G$2:$G2696,$G2696),9))</f>
        <v/>
      </c>
    </row>
    <row r="2697" spans="13:19" ht="18" customHeight="1" x14ac:dyDescent="0.55000000000000004">
      <c r="M2697" s="32" t="str">
        <f>IFERROR(IF($B2697="","",INDEX(所属情報!$E:$E,MATCH($A2697,所属情報!$A:$A,0))),"")</f>
        <v/>
      </c>
      <c r="N2697" s="175" t="str">
        <f t="shared" si="126"/>
        <v/>
      </c>
      <c r="O2697" s="32" t="str">
        <f t="shared" si="127"/>
        <v/>
      </c>
      <c r="P2697" s="175" t="str">
        <f t="shared" si="128"/>
        <v/>
      </c>
      <c r="Q2697" s="175" t="str">
        <f>IFERROR(IF($F2697="","",INDEX(リスト!$AL:$AL,MATCH($F2697,リスト!$AK:$AK,0))),"")</f>
        <v/>
      </c>
      <c r="R2697" s="32" t="str">
        <f>IFERROR(IF($K2697="","",INDEX(リスト!$AO:$AO,MATCH($K2697,リスト!$AN:$AN,0))),"")</f>
        <v/>
      </c>
      <c r="S2697" s="32" t="str">
        <f>IF($B2697="","",RIGHT($G2697*1000+100+COUNTIF($G$2:$G2697,$G2697),9))</f>
        <v/>
      </c>
    </row>
    <row r="2698" spans="13:19" ht="18" customHeight="1" x14ac:dyDescent="0.55000000000000004">
      <c r="M2698" s="32" t="str">
        <f>IFERROR(IF($B2698="","",INDEX(所属情報!$E:$E,MATCH($A2698,所属情報!$A:$A,0))),"")</f>
        <v/>
      </c>
      <c r="N2698" s="175" t="str">
        <f t="shared" si="126"/>
        <v/>
      </c>
      <c r="O2698" s="32" t="str">
        <f t="shared" si="127"/>
        <v/>
      </c>
      <c r="P2698" s="175" t="str">
        <f t="shared" si="128"/>
        <v/>
      </c>
      <c r="Q2698" s="175" t="str">
        <f>IFERROR(IF($F2698="","",INDEX(リスト!$AL:$AL,MATCH($F2698,リスト!$AK:$AK,0))),"")</f>
        <v/>
      </c>
      <c r="R2698" s="32" t="str">
        <f>IFERROR(IF($K2698="","",INDEX(リスト!$AO:$AO,MATCH($K2698,リスト!$AN:$AN,0))),"")</f>
        <v/>
      </c>
      <c r="S2698" s="32" t="str">
        <f>IF($B2698="","",RIGHT($G2698*1000+100+COUNTIF($G$2:$G2698,$G2698),9))</f>
        <v/>
      </c>
    </row>
    <row r="2699" spans="13:19" ht="18" customHeight="1" x14ac:dyDescent="0.55000000000000004">
      <c r="M2699" s="32" t="str">
        <f>IFERROR(IF($B2699="","",INDEX(所属情報!$E:$E,MATCH($A2699,所属情報!$A:$A,0))),"")</f>
        <v/>
      </c>
      <c r="N2699" s="175" t="str">
        <f t="shared" si="126"/>
        <v/>
      </c>
      <c r="O2699" s="32" t="str">
        <f t="shared" si="127"/>
        <v/>
      </c>
      <c r="P2699" s="175" t="str">
        <f t="shared" si="128"/>
        <v/>
      </c>
      <c r="Q2699" s="175" t="str">
        <f>IFERROR(IF($F2699="","",INDEX(リスト!$AL:$AL,MATCH($F2699,リスト!$AK:$AK,0))),"")</f>
        <v/>
      </c>
      <c r="R2699" s="32" t="str">
        <f>IFERROR(IF($K2699="","",INDEX(リスト!$AO:$AO,MATCH($K2699,リスト!$AN:$AN,0))),"")</f>
        <v/>
      </c>
      <c r="S2699" s="32" t="str">
        <f>IF($B2699="","",RIGHT($G2699*1000+100+COUNTIF($G$2:$G2699,$G2699),9))</f>
        <v/>
      </c>
    </row>
    <row r="2700" spans="13:19" ht="18" customHeight="1" x14ac:dyDescent="0.55000000000000004">
      <c r="M2700" s="32" t="str">
        <f>IFERROR(IF($B2700="","",INDEX(所属情報!$E:$E,MATCH($A2700,所属情報!$A:$A,0))),"")</f>
        <v/>
      </c>
      <c r="N2700" s="175" t="str">
        <f t="shared" si="126"/>
        <v/>
      </c>
      <c r="O2700" s="32" t="str">
        <f t="shared" si="127"/>
        <v/>
      </c>
      <c r="P2700" s="175" t="str">
        <f t="shared" si="128"/>
        <v/>
      </c>
      <c r="Q2700" s="175" t="str">
        <f>IFERROR(IF($F2700="","",INDEX(リスト!$AL:$AL,MATCH($F2700,リスト!$AK:$AK,0))),"")</f>
        <v/>
      </c>
      <c r="R2700" s="32" t="str">
        <f>IFERROR(IF($K2700="","",INDEX(リスト!$AO:$AO,MATCH($K2700,リスト!$AN:$AN,0))),"")</f>
        <v/>
      </c>
      <c r="S2700" s="32" t="str">
        <f>IF($B2700="","",RIGHT($G2700*1000+100+COUNTIF($G$2:$G2700,$G2700),9))</f>
        <v/>
      </c>
    </row>
    <row r="2701" spans="13:19" ht="18" customHeight="1" x14ac:dyDescent="0.55000000000000004">
      <c r="M2701" s="32" t="str">
        <f>IFERROR(IF($B2701="","",INDEX(所属情報!$E:$E,MATCH($A2701,所属情報!$A:$A,0))),"")</f>
        <v/>
      </c>
      <c r="N2701" s="175" t="str">
        <f t="shared" si="126"/>
        <v/>
      </c>
      <c r="O2701" s="32" t="str">
        <f t="shared" si="127"/>
        <v/>
      </c>
      <c r="P2701" s="175" t="str">
        <f t="shared" si="128"/>
        <v/>
      </c>
      <c r="Q2701" s="175" t="str">
        <f>IFERROR(IF($F2701="","",INDEX(リスト!$AL:$AL,MATCH($F2701,リスト!$AK:$AK,0))),"")</f>
        <v/>
      </c>
      <c r="R2701" s="32" t="str">
        <f>IFERROR(IF($K2701="","",INDEX(リスト!$AO:$AO,MATCH($K2701,リスト!$AN:$AN,0))),"")</f>
        <v/>
      </c>
      <c r="S2701" s="32" t="str">
        <f>IF($B2701="","",RIGHT($G2701*1000+100+COUNTIF($G$2:$G2701,$G2701),9))</f>
        <v/>
      </c>
    </row>
    <row r="2702" spans="13:19" ht="18" customHeight="1" x14ac:dyDescent="0.55000000000000004">
      <c r="M2702" s="32" t="str">
        <f>IFERROR(IF($B2702="","",INDEX(所属情報!$E:$E,MATCH($A2702,所属情報!$A:$A,0))),"")</f>
        <v/>
      </c>
      <c r="N2702" s="175" t="str">
        <f t="shared" si="126"/>
        <v/>
      </c>
      <c r="O2702" s="32" t="str">
        <f t="shared" si="127"/>
        <v/>
      </c>
      <c r="P2702" s="175" t="str">
        <f t="shared" si="128"/>
        <v/>
      </c>
      <c r="Q2702" s="175" t="str">
        <f>IFERROR(IF($F2702="","",INDEX(リスト!$AL:$AL,MATCH($F2702,リスト!$AK:$AK,0))),"")</f>
        <v/>
      </c>
      <c r="R2702" s="32" t="str">
        <f>IFERROR(IF($K2702="","",INDEX(リスト!$AO:$AO,MATCH($K2702,リスト!$AN:$AN,0))),"")</f>
        <v/>
      </c>
      <c r="S2702" s="32" t="str">
        <f>IF($B2702="","",RIGHT($G2702*1000+100+COUNTIF($G$2:$G2702,$G2702),9))</f>
        <v/>
      </c>
    </row>
    <row r="2703" spans="13:19" ht="18" customHeight="1" x14ac:dyDescent="0.55000000000000004">
      <c r="M2703" s="32" t="str">
        <f>IFERROR(IF($B2703="","",INDEX(所属情報!$E:$E,MATCH($A2703,所属情報!$A:$A,0))),"")</f>
        <v/>
      </c>
      <c r="N2703" s="175" t="str">
        <f t="shared" si="126"/>
        <v/>
      </c>
      <c r="O2703" s="32" t="str">
        <f t="shared" si="127"/>
        <v/>
      </c>
      <c r="P2703" s="175" t="str">
        <f t="shared" si="128"/>
        <v/>
      </c>
      <c r="Q2703" s="175" t="str">
        <f>IFERROR(IF($F2703="","",INDEX(リスト!$AL:$AL,MATCH($F2703,リスト!$AK:$AK,0))),"")</f>
        <v/>
      </c>
      <c r="R2703" s="32" t="str">
        <f>IFERROR(IF($K2703="","",INDEX(リスト!$AO:$AO,MATCH($K2703,リスト!$AN:$AN,0))),"")</f>
        <v/>
      </c>
      <c r="S2703" s="32" t="str">
        <f>IF($B2703="","",RIGHT($G2703*1000+100+COUNTIF($G$2:$G2703,$G2703),9))</f>
        <v/>
      </c>
    </row>
    <row r="2704" spans="13:19" ht="18" customHeight="1" x14ac:dyDescent="0.55000000000000004">
      <c r="M2704" s="32" t="str">
        <f>IFERROR(IF($B2704="","",INDEX(所属情報!$E:$E,MATCH($A2704,所属情報!$A:$A,0))),"")</f>
        <v/>
      </c>
      <c r="N2704" s="175" t="str">
        <f t="shared" si="126"/>
        <v/>
      </c>
      <c r="O2704" s="32" t="str">
        <f t="shared" si="127"/>
        <v/>
      </c>
      <c r="P2704" s="175" t="str">
        <f t="shared" si="128"/>
        <v/>
      </c>
      <c r="Q2704" s="175" t="str">
        <f>IFERROR(IF($F2704="","",INDEX(リスト!$AL:$AL,MATCH($F2704,リスト!$AK:$AK,0))),"")</f>
        <v/>
      </c>
      <c r="R2704" s="32" t="str">
        <f>IFERROR(IF($K2704="","",INDEX(リスト!$AO:$AO,MATCH($K2704,リスト!$AN:$AN,0))),"")</f>
        <v/>
      </c>
      <c r="S2704" s="32" t="str">
        <f>IF($B2704="","",RIGHT($G2704*1000+100+COUNTIF($G$2:$G2704,$G2704),9))</f>
        <v/>
      </c>
    </row>
    <row r="2705" spans="13:19" ht="18" customHeight="1" x14ac:dyDescent="0.55000000000000004">
      <c r="M2705" s="32" t="str">
        <f>IFERROR(IF($B2705="","",INDEX(所属情報!$E:$E,MATCH($A2705,所属情報!$A:$A,0))),"")</f>
        <v/>
      </c>
      <c r="N2705" s="175" t="str">
        <f t="shared" si="126"/>
        <v/>
      </c>
      <c r="O2705" s="32" t="str">
        <f t="shared" si="127"/>
        <v/>
      </c>
      <c r="P2705" s="175" t="str">
        <f t="shared" si="128"/>
        <v/>
      </c>
      <c r="Q2705" s="175" t="str">
        <f>IFERROR(IF($F2705="","",INDEX(リスト!$AL:$AL,MATCH($F2705,リスト!$AK:$AK,0))),"")</f>
        <v/>
      </c>
      <c r="R2705" s="32" t="str">
        <f>IFERROR(IF($K2705="","",INDEX(リスト!$AO:$AO,MATCH($K2705,リスト!$AN:$AN,0))),"")</f>
        <v/>
      </c>
      <c r="S2705" s="32" t="str">
        <f>IF($B2705="","",RIGHT($G2705*1000+100+COUNTIF($G$2:$G2705,$G2705),9))</f>
        <v/>
      </c>
    </row>
    <row r="2706" spans="13:19" ht="18" customHeight="1" x14ac:dyDescent="0.55000000000000004">
      <c r="M2706" s="32" t="str">
        <f>IFERROR(IF($B2706="","",INDEX(所属情報!$E:$E,MATCH($A2706,所属情報!$A:$A,0))),"")</f>
        <v/>
      </c>
      <c r="N2706" s="175" t="str">
        <f t="shared" si="126"/>
        <v/>
      </c>
      <c r="O2706" s="32" t="str">
        <f t="shared" si="127"/>
        <v/>
      </c>
      <c r="P2706" s="175" t="str">
        <f t="shared" si="128"/>
        <v/>
      </c>
      <c r="Q2706" s="175" t="str">
        <f>IFERROR(IF($F2706="","",INDEX(リスト!$AL:$AL,MATCH($F2706,リスト!$AK:$AK,0))),"")</f>
        <v/>
      </c>
      <c r="R2706" s="32" t="str">
        <f>IFERROR(IF($K2706="","",INDEX(リスト!$AO:$AO,MATCH($K2706,リスト!$AN:$AN,0))),"")</f>
        <v/>
      </c>
      <c r="S2706" s="32" t="str">
        <f>IF($B2706="","",RIGHT($G2706*1000+100+COUNTIF($G$2:$G2706,$G2706),9))</f>
        <v/>
      </c>
    </row>
    <row r="2707" spans="13:19" ht="18" customHeight="1" x14ac:dyDescent="0.55000000000000004">
      <c r="M2707" s="32" t="str">
        <f>IFERROR(IF($B2707="","",INDEX(所属情報!$E:$E,MATCH($A2707,所属情報!$A:$A,0))),"")</f>
        <v/>
      </c>
      <c r="N2707" s="175" t="str">
        <f t="shared" si="126"/>
        <v/>
      </c>
      <c r="O2707" s="32" t="str">
        <f t="shared" si="127"/>
        <v/>
      </c>
      <c r="P2707" s="175" t="str">
        <f t="shared" si="128"/>
        <v/>
      </c>
      <c r="Q2707" s="175" t="str">
        <f>IFERROR(IF($F2707="","",INDEX(リスト!$AL:$AL,MATCH($F2707,リスト!$AK:$AK,0))),"")</f>
        <v/>
      </c>
      <c r="R2707" s="32" t="str">
        <f>IFERROR(IF($K2707="","",INDEX(リスト!$AO:$AO,MATCH($K2707,リスト!$AN:$AN,0))),"")</f>
        <v/>
      </c>
      <c r="S2707" s="32" t="str">
        <f>IF($B2707="","",RIGHT($G2707*1000+100+COUNTIF($G$2:$G2707,$G2707),9))</f>
        <v/>
      </c>
    </row>
    <row r="2708" spans="13:19" ht="18" customHeight="1" x14ac:dyDescent="0.55000000000000004">
      <c r="M2708" s="32" t="str">
        <f>IFERROR(IF($B2708="","",INDEX(所属情報!$E:$E,MATCH($A2708,所属情報!$A:$A,0))),"")</f>
        <v/>
      </c>
      <c r="N2708" s="175" t="str">
        <f t="shared" si="126"/>
        <v/>
      </c>
      <c r="O2708" s="32" t="str">
        <f t="shared" si="127"/>
        <v/>
      </c>
      <c r="P2708" s="175" t="str">
        <f t="shared" si="128"/>
        <v/>
      </c>
      <c r="Q2708" s="175" t="str">
        <f>IFERROR(IF($F2708="","",INDEX(リスト!$AL:$AL,MATCH($F2708,リスト!$AK:$AK,0))),"")</f>
        <v/>
      </c>
      <c r="R2708" s="32" t="str">
        <f>IFERROR(IF($K2708="","",INDEX(リスト!$AO:$AO,MATCH($K2708,リスト!$AN:$AN,0))),"")</f>
        <v/>
      </c>
      <c r="S2708" s="32" t="str">
        <f>IF($B2708="","",RIGHT($G2708*1000+100+COUNTIF($G$2:$G2708,$G2708),9))</f>
        <v/>
      </c>
    </row>
    <row r="2709" spans="13:19" ht="18" customHeight="1" x14ac:dyDescent="0.55000000000000004">
      <c r="M2709" s="32" t="str">
        <f>IFERROR(IF($B2709="","",INDEX(所属情報!$E:$E,MATCH($A2709,所属情報!$A:$A,0))),"")</f>
        <v/>
      </c>
      <c r="N2709" s="175" t="str">
        <f t="shared" si="126"/>
        <v/>
      </c>
      <c r="O2709" s="32" t="str">
        <f t="shared" si="127"/>
        <v/>
      </c>
      <c r="P2709" s="175" t="str">
        <f t="shared" si="128"/>
        <v/>
      </c>
      <c r="Q2709" s="175" t="str">
        <f>IFERROR(IF($F2709="","",INDEX(リスト!$AL:$AL,MATCH($F2709,リスト!$AK:$AK,0))),"")</f>
        <v/>
      </c>
      <c r="R2709" s="32" t="str">
        <f>IFERROR(IF($K2709="","",INDEX(リスト!$AO:$AO,MATCH($K2709,リスト!$AN:$AN,0))),"")</f>
        <v/>
      </c>
      <c r="S2709" s="32" t="str">
        <f>IF($B2709="","",RIGHT($G2709*1000+100+COUNTIF($G$2:$G2709,$G2709),9))</f>
        <v/>
      </c>
    </row>
    <row r="2710" spans="13:19" ht="18" customHeight="1" x14ac:dyDescent="0.55000000000000004">
      <c r="M2710" s="32" t="str">
        <f>IFERROR(IF($B2710="","",INDEX(所属情報!$E:$E,MATCH($A2710,所属情報!$A:$A,0))),"")</f>
        <v/>
      </c>
      <c r="N2710" s="175" t="str">
        <f t="shared" si="126"/>
        <v/>
      </c>
      <c r="O2710" s="32" t="str">
        <f t="shared" si="127"/>
        <v/>
      </c>
      <c r="P2710" s="175" t="str">
        <f t="shared" si="128"/>
        <v/>
      </c>
      <c r="Q2710" s="175" t="str">
        <f>IFERROR(IF($F2710="","",INDEX(リスト!$AL:$AL,MATCH($F2710,リスト!$AK:$AK,0))),"")</f>
        <v/>
      </c>
      <c r="R2710" s="32" t="str">
        <f>IFERROR(IF($K2710="","",INDEX(リスト!$AO:$AO,MATCH($K2710,リスト!$AN:$AN,0))),"")</f>
        <v/>
      </c>
      <c r="S2710" s="32" t="str">
        <f>IF($B2710="","",RIGHT($G2710*1000+100+COUNTIF($G$2:$G2710,$G2710),9))</f>
        <v/>
      </c>
    </row>
    <row r="2711" spans="13:19" ht="18" customHeight="1" x14ac:dyDescent="0.55000000000000004">
      <c r="M2711" s="32" t="str">
        <f>IFERROR(IF($B2711="","",INDEX(所属情報!$E:$E,MATCH($A2711,所属情報!$A:$A,0))),"")</f>
        <v/>
      </c>
      <c r="N2711" s="175" t="str">
        <f t="shared" si="126"/>
        <v/>
      </c>
      <c r="O2711" s="32" t="str">
        <f t="shared" si="127"/>
        <v/>
      </c>
      <c r="P2711" s="175" t="str">
        <f t="shared" si="128"/>
        <v/>
      </c>
      <c r="Q2711" s="175" t="str">
        <f>IFERROR(IF($F2711="","",INDEX(リスト!$AL:$AL,MATCH($F2711,リスト!$AK:$AK,0))),"")</f>
        <v/>
      </c>
      <c r="R2711" s="32" t="str">
        <f>IFERROR(IF($K2711="","",INDEX(リスト!$AO:$AO,MATCH($K2711,リスト!$AN:$AN,0))),"")</f>
        <v/>
      </c>
      <c r="S2711" s="32" t="str">
        <f>IF($B2711="","",RIGHT($G2711*1000+100+COUNTIF($G$2:$G2711,$G2711),9))</f>
        <v/>
      </c>
    </row>
    <row r="2712" spans="13:19" ht="18" customHeight="1" x14ac:dyDescent="0.55000000000000004">
      <c r="M2712" s="32" t="str">
        <f>IFERROR(IF($B2712="","",INDEX(所属情報!$E:$E,MATCH($A2712,所属情報!$A:$A,0))),"")</f>
        <v/>
      </c>
      <c r="N2712" s="175" t="str">
        <f t="shared" si="126"/>
        <v/>
      </c>
      <c r="O2712" s="32" t="str">
        <f t="shared" si="127"/>
        <v/>
      </c>
      <c r="P2712" s="175" t="str">
        <f t="shared" si="128"/>
        <v/>
      </c>
      <c r="Q2712" s="175" t="str">
        <f>IFERROR(IF($F2712="","",INDEX(リスト!$AL:$AL,MATCH($F2712,リスト!$AK:$AK,0))),"")</f>
        <v/>
      </c>
      <c r="R2712" s="32" t="str">
        <f>IFERROR(IF($K2712="","",INDEX(リスト!$AO:$AO,MATCH($K2712,リスト!$AN:$AN,0))),"")</f>
        <v/>
      </c>
      <c r="S2712" s="32" t="str">
        <f>IF($B2712="","",RIGHT($G2712*1000+100+COUNTIF($G$2:$G2712,$G2712),9))</f>
        <v/>
      </c>
    </row>
    <row r="2713" spans="13:19" ht="18" customHeight="1" x14ac:dyDescent="0.55000000000000004">
      <c r="M2713" s="32" t="str">
        <f>IFERROR(IF($B2713="","",INDEX(所属情報!$E:$E,MATCH($A2713,所属情報!$A:$A,0))),"")</f>
        <v/>
      </c>
      <c r="N2713" s="175" t="str">
        <f t="shared" si="126"/>
        <v/>
      </c>
      <c r="O2713" s="32" t="str">
        <f t="shared" si="127"/>
        <v/>
      </c>
      <c r="P2713" s="175" t="str">
        <f t="shared" si="128"/>
        <v/>
      </c>
      <c r="Q2713" s="175" t="str">
        <f>IFERROR(IF($F2713="","",INDEX(リスト!$AL:$AL,MATCH($F2713,リスト!$AK:$AK,0))),"")</f>
        <v/>
      </c>
      <c r="R2713" s="32" t="str">
        <f>IFERROR(IF($K2713="","",INDEX(リスト!$AO:$AO,MATCH($K2713,リスト!$AN:$AN,0))),"")</f>
        <v/>
      </c>
      <c r="S2713" s="32" t="str">
        <f>IF($B2713="","",RIGHT($G2713*1000+100+COUNTIF($G$2:$G2713,$G2713),9))</f>
        <v/>
      </c>
    </row>
    <row r="2714" spans="13:19" ht="18" customHeight="1" x14ac:dyDescent="0.55000000000000004">
      <c r="M2714" s="32" t="str">
        <f>IFERROR(IF($B2714="","",INDEX(所属情報!$E:$E,MATCH($A2714,所属情報!$A:$A,0))),"")</f>
        <v/>
      </c>
      <c r="N2714" s="175" t="str">
        <f t="shared" si="126"/>
        <v/>
      </c>
      <c r="O2714" s="32" t="str">
        <f t="shared" si="127"/>
        <v/>
      </c>
      <c r="P2714" s="175" t="str">
        <f t="shared" si="128"/>
        <v/>
      </c>
      <c r="Q2714" s="175" t="str">
        <f>IFERROR(IF($F2714="","",INDEX(リスト!$AL:$AL,MATCH($F2714,リスト!$AK:$AK,0))),"")</f>
        <v/>
      </c>
      <c r="R2714" s="32" t="str">
        <f>IFERROR(IF($K2714="","",INDEX(リスト!$AO:$AO,MATCH($K2714,リスト!$AN:$AN,0))),"")</f>
        <v/>
      </c>
      <c r="S2714" s="32" t="str">
        <f>IF($B2714="","",RIGHT($G2714*1000+100+COUNTIF($G$2:$G2714,$G2714),9))</f>
        <v/>
      </c>
    </row>
    <row r="2715" spans="13:19" ht="18" customHeight="1" x14ac:dyDescent="0.55000000000000004">
      <c r="M2715" s="32" t="str">
        <f>IFERROR(IF($B2715="","",INDEX(所属情報!$E:$E,MATCH($A2715,所属情報!$A:$A,0))),"")</f>
        <v/>
      </c>
      <c r="N2715" s="175" t="str">
        <f t="shared" si="126"/>
        <v/>
      </c>
      <c r="O2715" s="32" t="str">
        <f t="shared" si="127"/>
        <v/>
      </c>
      <c r="P2715" s="175" t="str">
        <f t="shared" si="128"/>
        <v/>
      </c>
      <c r="Q2715" s="175" t="str">
        <f>IFERROR(IF($F2715="","",INDEX(リスト!$AL:$AL,MATCH($F2715,リスト!$AK:$AK,0))),"")</f>
        <v/>
      </c>
      <c r="R2715" s="32" t="str">
        <f>IFERROR(IF($K2715="","",INDEX(リスト!$AO:$AO,MATCH($K2715,リスト!$AN:$AN,0))),"")</f>
        <v/>
      </c>
      <c r="S2715" s="32" t="str">
        <f>IF($B2715="","",RIGHT($G2715*1000+100+COUNTIF($G$2:$G2715,$G2715),9))</f>
        <v/>
      </c>
    </row>
    <row r="2716" spans="13:19" ht="18" customHeight="1" x14ac:dyDescent="0.55000000000000004">
      <c r="M2716" s="32" t="str">
        <f>IFERROR(IF($B2716="","",INDEX(所属情報!$E:$E,MATCH($A2716,所属情報!$A:$A,0))),"")</f>
        <v/>
      </c>
      <c r="N2716" s="175" t="str">
        <f t="shared" si="126"/>
        <v/>
      </c>
      <c r="O2716" s="32" t="str">
        <f t="shared" si="127"/>
        <v/>
      </c>
      <c r="P2716" s="175" t="str">
        <f t="shared" si="128"/>
        <v/>
      </c>
      <c r="Q2716" s="175" t="str">
        <f>IFERROR(IF($F2716="","",INDEX(リスト!$AL:$AL,MATCH($F2716,リスト!$AK:$AK,0))),"")</f>
        <v/>
      </c>
      <c r="R2716" s="32" t="str">
        <f>IFERROR(IF($K2716="","",INDEX(リスト!$AO:$AO,MATCH($K2716,リスト!$AN:$AN,0))),"")</f>
        <v/>
      </c>
      <c r="S2716" s="32" t="str">
        <f>IF($B2716="","",RIGHT($G2716*1000+100+COUNTIF($G$2:$G2716,$G2716),9))</f>
        <v/>
      </c>
    </row>
    <row r="2717" spans="13:19" ht="18" customHeight="1" x14ac:dyDescent="0.55000000000000004">
      <c r="M2717" s="32" t="str">
        <f>IFERROR(IF($B2717="","",INDEX(所属情報!$E:$E,MATCH($A2717,所属情報!$A:$A,0))),"")</f>
        <v/>
      </c>
      <c r="N2717" s="175" t="str">
        <f t="shared" si="126"/>
        <v/>
      </c>
      <c r="O2717" s="32" t="str">
        <f t="shared" si="127"/>
        <v/>
      </c>
      <c r="P2717" s="175" t="str">
        <f t="shared" si="128"/>
        <v/>
      </c>
      <c r="Q2717" s="175" t="str">
        <f>IFERROR(IF($F2717="","",INDEX(リスト!$AL:$AL,MATCH($F2717,リスト!$AK:$AK,0))),"")</f>
        <v/>
      </c>
      <c r="R2717" s="32" t="str">
        <f>IFERROR(IF($K2717="","",INDEX(リスト!$AO:$AO,MATCH($K2717,リスト!$AN:$AN,0))),"")</f>
        <v/>
      </c>
      <c r="S2717" s="32" t="str">
        <f>IF($B2717="","",RIGHT($G2717*1000+100+COUNTIF($G$2:$G2717,$G2717),9))</f>
        <v/>
      </c>
    </row>
    <row r="2718" spans="13:19" ht="18" customHeight="1" x14ac:dyDescent="0.55000000000000004">
      <c r="M2718" s="32" t="str">
        <f>IFERROR(IF($B2718="","",INDEX(所属情報!$E:$E,MATCH($A2718,所属情報!$A:$A,0))),"")</f>
        <v/>
      </c>
      <c r="N2718" s="175" t="str">
        <f t="shared" si="126"/>
        <v/>
      </c>
      <c r="O2718" s="32" t="str">
        <f t="shared" si="127"/>
        <v/>
      </c>
      <c r="P2718" s="175" t="str">
        <f t="shared" si="128"/>
        <v/>
      </c>
      <c r="Q2718" s="175" t="str">
        <f>IFERROR(IF($F2718="","",INDEX(リスト!$AL:$AL,MATCH($F2718,リスト!$AK:$AK,0))),"")</f>
        <v/>
      </c>
      <c r="R2718" s="32" t="str">
        <f>IFERROR(IF($K2718="","",INDEX(リスト!$AO:$AO,MATCH($K2718,リスト!$AN:$AN,0))),"")</f>
        <v/>
      </c>
      <c r="S2718" s="32" t="str">
        <f>IF($B2718="","",RIGHT($G2718*1000+100+COUNTIF($G$2:$G2718,$G2718),9))</f>
        <v/>
      </c>
    </row>
    <row r="2719" spans="13:19" ht="18" customHeight="1" x14ac:dyDescent="0.55000000000000004">
      <c r="M2719" s="32" t="str">
        <f>IFERROR(IF($B2719="","",INDEX(所属情報!$E:$E,MATCH($A2719,所属情報!$A:$A,0))),"")</f>
        <v/>
      </c>
      <c r="N2719" s="175" t="str">
        <f t="shared" si="126"/>
        <v/>
      </c>
      <c r="O2719" s="32" t="str">
        <f t="shared" si="127"/>
        <v/>
      </c>
      <c r="P2719" s="175" t="str">
        <f t="shared" si="128"/>
        <v/>
      </c>
      <c r="Q2719" s="175" t="str">
        <f>IFERROR(IF($F2719="","",INDEX(リスト!$AL:$AL,MATCH($F2719,リスト!$AK:$AK,0))),"")</f>
        <v/>
      </c>
      <c r="R2719" s="32" t="str">
        <f>IFERROR(IF($K2719="","",INDEX(リスト!$AO:$AO,MATCH($K2719,リスト!$AN:$AN,0))),"")</f>
        <v/>
      </c>
      <c r="S2719" s="32" t="str">
        <f>IF($B2719="","",RIGHT($G2719*1000+100+COUNTIF($G$2:$G2719,$G2719),9))</f>
        <v/>
      </c>
    </row>
    <row r="2720" spans="13:19" ht="18" customHeight="1" x14ac:dyDescent="0.55000000000000004">
      <c r="M2720" s="32" t="str">
        <f>IFERROR(IF($B2720="","",INDEX(所属情報!$E:$E,MATCH($A2720,所属情報!$A:$A,0))),"")</f>
        <v/>
      </c>
      <c r="N2720" s="175" t="str">
        <f t="shared" si="126"/>
        <v/>
      </c>
      <c r="O2720" s="32" t="str">
        <f t="shared" si="127"/>
        <v/>
      </c>
      <c r="P2720" s="175" t="str">
        <f t="shared" si="128"/>
        <v/>
      </c>
      <c r="Q2720" s="175" t="str">
        <f>IFERROR(IF($F2720="","",INDEX(リスト!$AL:$AL,MATCH($F2720,リスト!$AK:$AK,0))),"")</f>
        <v/>
      </c>
      <c r="R2720" s="32" t="str">
        <f>IFERROR(IF($K2720="","",INDEX(リスト!$AO:$AO,MATCH($K2720,リスト!$AN:$AN,0))),"")</f>
        <v/>
      </c>
      <c r="S2720" s="32" t="str">
        <f>IF($B2720="","",RIGHT($G2720*1000+100+COUNTIF($G$2:$G2720,$G2720),9))</f>
        <v/>
      </c>
    </row>
    <row r="2721" spans="13:19" ht="18" customHeight="1" x14ac:dyDescent="0.55000000000000004">
      <c r="M2721" s="32" t="str">
        <f>IFERROR(IF($B2721="","",INDEX(所属情報!$E:$E,MATCH($A2721,所属情報!$A:$A,0))),"")</f>
        <v/>
      </c>
      <c r="N2721" s="175" t="str">
        <f t="shared" si="126"/>
        <v/>
      </c>
      <c r="O2721" s="32" t="str">
        <f t="shared" si="127"/>
        <v/>
      </c>
      <c r="P2721" s="175" t="str">
        <f t="shared" si="128"/>
        <v/>
      </c>
      <c r="Q2721" s="175" t="str">
        <f>IFERROR(IF($F2721="","",INDEX(リスト!$AL:$AL,MATCH($F2721,リスト!$AK:$AK,0))),"")</f>
        <v/>
      </c>
      <c r="R2721" s="32" t="str">
        <f>IFERROR(IF($K2721="","",INDEX(リスト!$AO:$AO,MATCH($K2721,リスト!$AN:$AN,0))),"")</f>
        <v/>
      </c>
      <c r="S2721" s="32" t="str">
        <f>IF($B2721="","",RIGHT($G2721*1000+100+COUNTIF($G$2:$G2721,$G2721),9))</f>
        <v/>
      </c>
    </row>
    <row r="2722" spans="13:19" ht="18" customHeight="1" x14ac:dyDescent="0.55000000000000004">
      <c r="M2722" s="32" t="str">
        <f>IFERROR(IF($B2722="","",INDEX(所属情報!$E:$E,MATCH($A2722,所属情報!$A:$A,0))),"")</f>
        <v/>
      </c>
      <c r="N2722" s="175" t="str">
        <f t="shared" si="126"/>
        <v/>
      </c>
      <c r="O2722" s="32" t="str">
        <f t="shared" si="127"/>
        <v/>
      </c>
      <c r="P2722" s="175" t="str">
        <f t="shared" si="128"/>
        <v/>
      </c>
      <c r="Q2722" s="175" t="str">
        <f>IFERROR(IF($F2722="","",INDEX(リスト!$AL:$AL,MATCH($F2722,リスト!$AK:$AK,0))),"")</f>
        <v/>
      </c>
      <c r="R2722" s="32" t="str">
        <f>IFERROR(IF($K2722="","",INDEX(リスト!$AO:$AO,MATCH($K2722,リスト!$AN:$AN,0))),"")</f>
        <v/>
      </c>
      <c r="S2722" s="32" t="str">
        <f>IF($B2722="","",RIGHT($G2722*1000+100+COUNTIF($G$2:$G2722,$G2722),9))</f>
        <v/>
      </c>
    </row>
    <row r="2723" spans="13:19" ht="18" customHeight="1" x14ac:dyDescent="0.55000000000000004">
      <c r="M2723" s="32" t="str">
        <f>IFERROR(IF($B2723="","",INDEX(所属情報!$E:$E,MATCH($A2723,所属情報!$A:$A,0))),"")</f>
        <v/>
      </c>
      <c r="N2723" s="175" t="str">
        <f t="shared" si="126"/>
        <v/>
      </c>
      <c r="O2723" s="32" t="str">
        <f t="shared" si="127"/>
        <v/>
      </c>
      <c r="P2723" s="175" t="str">
        <f t="shared" si="128"/>
        <v/>
      </c>
      <c r="Q2723" s="175" t="str">
        <f>IFERROR(IF($F2723="","",INDEX(リスト!$AL:$AL,MATCH($F2723,リスト!$AK:$AK,0))),"")</f>
        <v/>
      </c>
      <c r="R2723" s="32" t="str">
        <f>IFERROR(IF($K2723="","",INDEX(リスト!$AO:$AO,MATCH($K2723,リスト!$AN:$AN,0))),"")</f>
        <v/>
      </c>
      <c r="S2723" s="32" t="str">
        <f>IF($B2723="","",RIGHT($G2723*1000+100+COUNTIF($G$2:$G2723,$G2723),9))</f>
        <v/>
      </c>
    </row>
    <row r="2724" spans="13:19" ht="18" customHeight="1" x14ac:dyDescent="0.55000000000000004">
      <c r="M2724" s="32" t="str">
        <f>IFERROR(IF($B2724="","",INDEX(所属情報!$E:$E,MATCH($A2724,所属情報!$A:$A,0))),"")</f>
        <v/>
      </c>
      <c r="N2724" s="175" t="str">
        <f t="shared" si="126"/>
        <v/>
      </c>
      <c r="O2724" s="32" t="str">
        <f t="shared" si="127"/>
        <v/>
      </c>
      <c r="P2724" s="175" t="str">
        <f t="shared" si="128"/>
        <v/>
      </c>
      <c r="Q2724" s="175" t="str">
        <f>IFERROR(IF($F2724="","",INDEX(リスト!$AL:$AL,MATCH($F2724,リスト!$AK:$AK,0))),"")</f>
        <v/>
      </c>
      <c r="R2724" s="32" t="str">
        <f>IFERROR(IF($K2724="","",INDEX(リスト!$AO:$AO,MATCH($K2724,リスト!$AN:$AN,0))),"")</f>
        <v/>
      </c>
      <c r="S2724" s="32" t="str">
        <f>IF($B2724="","",RIGHT($G2724*1000+100+COUNTIF($G$2:$G2724,$G2724),9))</f>
        <v/>
      </c>
    </row>
    <row r="2725" spans="13:19" ht="18" customHeight="1" x14ac:dyDescent="0.55000000000000004">
      <c r="M2725" s="32" t="str">
        <f>IFERROR(IF($B2725="","",INDEX(所属情報!$E:$E,MATCH($A2725,所属情報!$A:$A,0))),"")</f>
        <v/>
      </c>
      <c r="N2725" s="175" t="str">
        <f t="shared" si="126"/>
        <v/>
      </c>
      <c r="O2725" s="32" t="str">
        <f t="shared" si="127"/>
        <v/>
      </c>
      <c r="P2725" s="175" t="str">
        <f t="shared" si="128"/>
        <v/>
      </c>
      <c r="Q2725" s="175" t="str">
        <f>IFERROR(IF($F2725="","",INDEX(リスト!$AL:$AL,MATCH($F2725,リスト!$AK:$AK,0))),"")</f>
        <v/>
      </c>
      <c r="R2725" s="32" t="str">
        <f>IFERROR(IF($K2725="","",INDEX(リスト!$AO:$AO,MATCH($K2725,リスト!$AN:$AN,0))),"")</f>
        <v/>
      </c>
      <c r="S2725" s="32" t="str">
        <f>IF($B2725="","",RIGHT($G2725*1000+100+COUNTIF($G$2:$G2725,$G2725),9))</f>
        <v/>
      </c>
    </row>
    <row r="2726" spans="13:19" ht="18" customHeight="1" x14ac:dyDescent="0.55000000000000004">
      <c r="M2726" s="32" t="str">
        <f>IFERROR(IF($B2726="","",INDEX(所属情報!$E:$E,MATCH($A2726,所属情報!$A:$A,0))),"")</f>
        <v/>
      </c>
      <c r="N2726" s="175" t="str">
        <f t="shared" si="126"/>
        <v/>
      </c>
      <c r="O2726" s="32" t="str">
        <f t="shared" si="127"/>
        <v/>
      </c>
      <c r="P2726" s="175" t="str">
        <f t="shared" si="128"/>
        <v/>
      </c>
      <c r="Q2726" s="175" t="str">
        <f>IFERROR(IF($F2726="","",INDEX(リスト!$AL:$AL,MATCH($F2726,リスト!$AK:$AK,0))),"")</f>
        <v/>
      </c>
      <c r="R2726" s="32" t="str">
        <f>IFERROR(IF($K2726="","",INDEX(リスト!$AO:$AO,MATCH($K2726,リスト!$AN:$AN,0))),"")</f>
        <v/>
      </c>
      <c r="S2726" s="32" t="str">
        <f>IF($B2726="","",RIGHT($G2726*1000+100+COUNTIF($G$2:$G2726,$G2726),9))</f>
        <v/>
      </c>
    </row>
    <row r="2727" spans="13:19" ht="18" customHeight="1" x14ac:dyDescent="0.55000000000000004">
      <c r="M2727" s="32" t="str">
        <f>IFERROR(IF($B2727="","",INDEX(所属情報!$E:$E,MATCH($A2727,所属情報!$A:$A,0))),"")</f>
        <v/>
      </c>
      <c r="N2727" s="175" t="str">
        <f t="shared" si="126"/>
        <v/>
      </c>
      <c r="O2727" s="32" t="str">
        <f t="shared" si="127"/>
        <v/>
      </c>
      <c r="P2727" s="175" t="str">
        <f t="shared" si="128"/>
        <v/>
      </c>
      <c r="Q2727" s="175" t="str">
        <f>IFERROR(IF($F2727="","",INDEX(リスト!$AL:$AL,MATCH($F2727,リスト!$AK:$AK,0))),"")</f>
        <v/>
      </c>
      <c r="R2727" s="32" t="str">
        <f>IFERROR(IF($K2727="","",INDEX(リスト!$AO:$AO,MATCH($K2727,リスト!$AN:$AN,0))),"")</f>
        <v/>
      </c>
      <c r="S2727" s="32" t="str">
        <f>IF($B2727="","",RIGHT($G2727*1000+100+COUNTIF($G$2:$G2727,$G2727),9))</f>
        <v/>
      </c>
    </row>
    <row r="2728" spans="13:19" ht="18" customHeight="1" x14ac:dyDescent="0.55000000000000004">
      <c r="M2728" s="32" t="str">
        <f>IFERROR(IF($B2728="","",INDEX(所属情報!$E:$E,MATCH($A2728,所属情報!$A:$A,0))),"")</f>
        <v/>
      </c>
      <c r="N2728" s="175" t="str">
        <f t="shared" si="126"/>
        <v/>
      </c>
      <c r="O2728" s="32" t="str">
        <f t="shared" si="127"/>
        <v/>
      </c>
      <c r="P2728" s="175" t="str">
        <f t="shared" si="128"/>
        <v/>
      </c>
      <c r="Q2728" s="175" t="str">
        <f>IFERROR(IF($F2728="","",INDEX(リスト!$AL:$AL,MATCH($F2728,リスト!$AK:$AK,0))),"")</f>
        <v/>
      </c>
      <c r="R2728" s="32" t="str">
        <f>IFERROR(IF($K2728="","",INDEX(リスト!$AO:$AO,MATCH($K2728,リスト!$AN:$AN,0))),"")</f>
        <v/>
      </c>
      <c r="S2728" s="32" t="str">
        <f>IF($B2728="","",RIGHT($G2728*1000+100+COUNTIF($G$2:$G2728,$G2728),9))</f>
        <v/>
      </c>
    </row>
    <row r="2729" spans="13:19" ht="18" customHeight="1" x14ac:dyDescent="0.55000000000000004">
      <c r="M2729" s="32" t="str">
        <f>IFERROR(IF($B2729="","",INDEX(所属情報!$E:$E,MATCH($A2729,所属情報!$A:$A,0))),"")</f>
        <v/>
      </c>
      <c r="N2729" s="175" t="str">
        <f t="shared" si="126"/>
        <v/>
      </c>
      <c r="O2729" s="32" t="str">
        <f t="shared" si="127"/>
        <v/>
      </c>
      <c r="P2729" s="175" t="str">
        <f t="shared" si="128"/>
        <v/>
      </c>
      <c r="Q2729" s="175" t="str">
        <f>IFERROR(IF($F2729="","",INDEX(リスト!$AL:$AL,MATCH($F2729,リスト!$AK:$AK,0))),"")</f>
        <v/>
      </c>
      <c r="R2729" s="32" t="str">
        <f>IFERROR(IF($K2729="","",INDEX(リスト!$AO:$AO,MATCH($K2729,リスト!$AN:$AN,0))),"")</f>
        <v/>
      </c>
      <c r="S2729" s="32" t="str">
        <f>IF($B2729="","",RIGHT($G2729*1000+100+COUNTIF($G$2:$G2729,$G2729),9))</f>
        <v/>
      </c>
    </row>
    <row r="2730" spans="13:19" ht="18" customHeight="1" x14ac:dyDescent="0.55000000000000004">
      <c r="M2730" s="32" t="str">
        <f>IFERROR(IF($B2730="","",INDEX(所属情報!$E:$E,MATCH($A2730,所属情報!$A:$A,0))),"")</f>
        <v/>
      </c>
      <c r="N2730" s="175" t="str">
        <f t="shared" si="126"/>
        <v/>
      </c>
      <c r="O2730" s="32" t="str">
        <f t="shared" si="127"/>
        <v/>
      </c>
      <c r="P2730" s="175" t="str">
        <f t="shared" si="128"/>
        <v/>
      </c>
      <c r="Q2730" s="175" t="str">
        <f>IFERROR(IF($F2730="","",INDEX(リスト!$AL:$AL,MATCH($F2730,リスト!$AK:$AK,0))),"")</f>
        <v/>
      </c>
      <c r="R2730" s="32" t="str">
        <f>IFERROR(IF($K2730="","",INDEX(リスト!$AO:$AO,MATCH($K2730,リスト!$AN:$AN,0))),"")</f>
        <v/>
      </c>
      <c r="S2730" s="32" t="str">
        <f>IF($B2730="","",RIGHT($G2730*1000+100+COUNTIF($G$2:$G2730,$G2730),9))</f>
        <v/>
      </c>
    </row>
    <row r="2731" spans="13:19" ht="18" customHeight="1" x14ac:dyDescent="0.55000000000000004">
      <c r="M2731" s="32" t="str">
        <f>IFERROR(IF($B2731="","",INDEX(所属情報!$E:$E,MATCH($A2731,所属情報!$A:$A,0))),"")</f>
        <v/>
      </c>
      <c r="N2731" s="175" t="str">
        <f t="shared" si="126"/>
        <v/>
      </c>
      <c r="O2731" s="32" t="str">
        <f t="shared" si="127"/>
        <v/>
      </c>
      <c r="P2731" s="175" t="str">
        <f t="shared" si="128"/>
        <v/>
      </c>
      <c r="Q2731" s="175" t="str">
        <f>IFERROR(IF($F2731="","",INDEX(リスト!$AL:$AL,MATCH($F2731,リスト!$AK:$AK,0))),"")</f>
        <v/>
      </c>
      <c r="R2731" s="32" t="str">
        <f>IFERROR(IF($K2731="","",INDEX(リスト!$AO:$AO,MATCH($K2731,リスト!$AN:$AN,0))),"")</f>
        <v/>
      </c>
      <c r="S2731" s="32" t="str">
        <f>IF($B2731="","",RIGHT($G2731*1000+100+COUNTIF($G$2:$G2731,$G2731),9))</f>
        <v/>
      </c>
    </row>
    <row r="2732" spans="13:19" ht="18" customHeight="1" x14ac:dyDescent="0.55000000000000004">
      <c r="M2732" s="32" t="str">
        <f>IFERROR(IF($B2732="","",INDEX(所属情報!$E:$E,MATCH($A2732,所属情報!$A:$A,0))),"")</f>
        <v/>
      </c>
      <c r="N2732" s="175" t="str">
        <f t="shared" si="126"/>
        <v/>
      </c>
      <c r="O2732" s="32" t="str">
        <f t="shared" si="127"/>
        <v/>
      </c>
      <c r="P2732" s="175" t="str">
        <f t="shared" si="128"/>
        <v/>
      </c>
      <c r="Q2732" s="175" t="str">
        <f>IFERROR(IF($F2732="","",INDEX(リスト!$AL:$AL,MATCH($F2732,リスト!$AK:$AK,0))),"")</f>
        <v/>
      </c>
      <c r="R2732" s="32" t="str">
        <f>IFERROR(IF($K2732="","",INDEX(リスト!$AO:$AO,MATCH($K2732,リスト!$AN:$AN,0))),"")</f>
        <v/>
      </c>
      <c r="S2732" s="32" t="str">
        <f>IF($B2732="","",RIGHT($G2732*1000+100+COUNTIF($G$2:$G2732,$G2732),9))</f>
        <v/>
      </c>
    </row>
    <row r="2733" spans="13:19" ht="18" customHeight="1" x14ac:dyDescent="0.55000000000000004">
      <c r="M2733" s="32" t="str">
        <f>IFERROR(IF($B2733="","",INDEX(所属情報!$E:$E,MATCH($A2733,所属情報!$A:$A,0))),"")</f>
        <v/>
      </c>
      <c r="N2733" s="175" t="str">
        <f t="shared" si="126"/>
        <v/>
      </c>
      <c r="O2733" s="32" t="str">
        <f t="shared" si="127"/>
        <v/>
      </c>
      <c r="P2733" s="175" t="str">
        <f t="shared" si="128"/>
        <v/>
      </c>
      <c r="Q2733" s="175" t="str">
        <f>IFERROR(IF($F2733="","",INDEX(リスト!$AL:$AL,MATCH($F2733,リスト!$AK:$AK,0))),"")</f>
        <v/>
      </c>
      <c r="R2733" s="32" t="str">
        <f>IFERROR(IF($K2733="","",INDEX(リスト!$AO:$AO,MATCH($K2733,リスト!$AN:$AN,0))),"")</f>
        <v/>
      </c>
      <c r="S2733" s="32" t="str">
        <f>IF($B2733="","",RIGHT($G2733*1000+100+COUNTIF($G$2:$G2733,$G2733),9))</f>
        <v/>
      </c>
    </row>
    <row r="2734" spans="13:19" ht="18" customHeight="1" x14ac:dyDescent="0.55000000000000004">
      <c r="M2734" s="32" t="str">
        <f>IFERROR(IF($B2734="","",INDEX(所属情報!$E:$E,MATCH($A2734,所属情報!$A:$A,0))),"")</f>
        <v/>
      </c>
      <c r="N2734" s="175" t="str">
        <f t="shared" si="126"/>
        <v/>
      </c>
      <c r="O2734" s="32" t="str">
        <f t="shared" si="127"/>
        <v/>
      </c>
      <c r="P2734" s="175" t="str">
        <f t="shared" si="128"/>
        <v/>
      </c>
      <c r="Q2734" s="175" t="str">
        <f>IFERROR(IF($F2734="","",INDEX(リスト!$AL:$AL,MATCH($F2734,リスト!$AK:$AK,0))),"")</f>
        <v/>
      </c>
      <c r="R2734" s="32" t="str">
        <f>IFERROR(IF($K2734="","",INDEX(リスト!$AO:$AO,MATCH($K2734,リスト!$AN:$AN,0))),"")</f>
        <v/>
      </c>
      <c r="S2734" s="32" t="str">
        <f>IF($B2734="","",RIGHT($G2734*1000+100+COUNTIF($G$2:$G2734,$G2734),9))</f>
        <v/>
      </c>
    </row>
    <row r="2735" spans="13:19" ht="18" customHeight="1" x14ac:dyDescent="0.55000000000000004">
      <c r="M2735" s="32" t="str">
        <f>IFERROR(IF($B2735="","",INDEX(所属情報!$E:$E,MATCH($A2735,所属情報!$A:$A,0))),"")</f>
        <v/>
      </c>
      <c r="N2735" s="175" t="str">
        <f t="shared" si="126"/>
        <v/>
      </c>
      <c r="O2735" s="32" t="str">
        <f t="shared" si="127"/>
        <v/>
      </c>
      <c r="P2735" s="175" t="str">
        <f t="shared" si="128"/>
        <v/>
      </c>
      <c r="Q2735" s="175" t="str">
        <f>IFERROR(IF($F2735="","",INDEX(リスト!$AL:$AL,MATCH($F2735,リスト!$AK:$AK,0))),"")</f>
        <v/>
      </c>
      <c r="R2735" s="32" t="str">
        <f>IFERROR(IF($K2735="","",INDEX(リスト!$AO:$AO,MATCH($K2735,リスト!$AN:$AN,0))),"")</f>
        <v/>
      </c>
      <c r="S2735" s="32" t="str">
        <f>IF($B2735="","",RIGHT($G2735*1000+100+COUNTIF($G$2:$G2735,$G2735),9))</f>
        <v/>
      </c>
    </row>
    <row r="2736" spans="13:19" ht="18" customHeight="1" x14ac:dyDescent="0.55000000000000004">
      <c r="M2736" s="32" t="str">
        <f>IFERROR(IF($B2736="","",INDEX(所属情報!$E:$E,MATCH($A2736,所属情報!$A:$A,0))),"")</f>
        <v/>
      </c>
      <c r="N2736" s="175" t="str">
        <f t="shared" si="126"/>
        <v/>
      </c>
      <c r="O2736" s="32" t="str">
        <f t="shared" si="127"/>
        <v/>
      </c>
      <c r="P2736" s="175" t="str">
        <f t="shared" si="128"/>
        <v/>
      </c>
      <c r="Q2736" s="175" t="str">
        <f>IFERROR(IF($F2736="","",INDEX(リスト!$AL:$AL,MATCH($F2736,リスト!$AK:$AK,0))),"")</f>
        <v/>
      </c>
      <c r="R2736" s="32" t="str">
        <f>IFERROR(IF($K2736="","",INDEX(リスト!$AO:$AO,MATCH($K2736,リスト!$AN:$AN,0))),"")</f>
        <v/>
      </c>
      <c r="S2736" s="32" t="str">
        <f>IF($B2736="","",RIGHT($G2736*1000+100+COUNTIF($G$2:$G2736,$G2736),9))</f>
        <v/>
      </c>
    </row>
    <row r="2737" spans="13:19" ht="18" customHeight="1" x14ac:dyDescent="0.55000000000000004">
      <c r="M2737" s="32" t="str">
        <f>IFERROR(IF($B2737="","",INDEX(所属情報!$E:$E,MATCH($A2737,所属情報!$A:$A,0))),"")</f>
        <v/>
      </c>
      <c r="N2737" s="175" t="str">
        <f t="shared" si="126"/>
        <v/>
      </c>
      <c r="O2737" s="32" t="str">
        <f t="shared" si="127"/>
        <v/>
      </c>
      <c r="P2737" s="175" t="str">
        <f t="shared" si="128"/>
        <v/>
      </c>
      <c r="Q2737" s="175" t="str">
        <f>IFERROR(IF($F2737="","",INDEX(リスト!$AL:$AL,MATCH($F2737,リスト!$AK:$AK,0))),"")</f>
        <v/>
      </c>
      <c r="R2737" s="32" t="str">
        <f>IFERROR(IF($K2737="","",INDEX(リスト!$AO:$AO,MATCH($K2737,リスト!$AN:$AN,0))),"")</f>
        <v/>
      </c>
      <c r="S2737" s="32" t="str">
        <f>IF($B2737="","",RIGHT($G2737*1000+100+COUNTIF($G$2:$G2737,$G2737),9))</f>
        <v/>
      </c>
    </row>
    <row r="2738" spans="13:19" ht="18" customHeight="1" x14ac:dyDescent="0.55000000000000004">
      <c r="M2738" s="32" t="str">
        <f>IFERROR(IF($B2738="","",INDEX(所属情報!$E:$E,MATCH($A2738,所属情報!$A:$A,0))),"")</f>
        <v/>
      </c>
      <c r="N2738" s="175" t="str">
        <f t="shared" si="126"/>
        <v/>
      </c>
      <c r="O2738" s="32" t="str">
        <f t="shared" si="127"/>
        <v/>
      </c>
      <c r="P2738" s="175" t="str">
        <f t="shared" si="128"/>
        <v/>
      </c>
      <c r="Q2738" s="175" t="str">
        <f>IFERROR(IF($F2738="","",INDEX(リスト!$AL:$AL,MATCH($F2738,リスト!$AK:$AK,0))),"")</f>
        <v/>
      </c>
      <c r="R2738" s="32" t="str">
        <f>IFERROR(IF($K2738="","",INDEX(リスト!$AO:$AO,MATCH($K2738,リスト!$AN:$AN,0))),"")</f>
        <v/>
      </c>
      <c r="S2738" s="32" t="str">
        <f>IF($B2738="","",RIGHT($G2738*1000+100+COUNTIF($G$2:$G2738,$G2738),9))</f>
        <v/>
      </c>
    </row>
    <row r="2739" spans="13:19" ht="18" customHeight="1" x14ac:dyDescent="0.55000000000000004">
      <c r="M2739" s="32" t="str">
        <f>IFERROR(IF($B2739="","",INDEX(所属情報!$E:$E,MATCH($A2739,所属情報!$A:$A,0))),"")</f>
        <v/>
      </c>
      <c r="N2739" s="175" t="str">
        <f t="shared" si="126"/>
        <v/>
      </c>
      <c r="O2739" s="32" t="str">
        <f t="shared" si="127"/>
        <v/>
      </c>
      <c r="P2739" s="175" t="str">
        <f t="shared" si="128"/>
        <v/>
      </c>
      <c r="Q2739" s="175" t="str">
        <f>IFERROR(IF($F2739="","",INDEX(リスト!$AL:$AL,MATCH($F2739,リスト!$AK:$AK,0))),"")</f>
        <v/>
      </c>
      <c r="R2739" s="32" t="str">
        <f>IFERROR(IF($K2739="","",INDEX(リスト!$AO:$AO,MATCH($K2739,リスト!$AN:$AN,0))),"")</f>
        <v/>
      </c>
      <c r="S2739" s="32" t="str">
        <f>IF($B2739="","",RIGHT($G2739*1000+100+COUNTIF($G$2:$G2739,$G2739),9))</f>
        <v/>
      </c>
    </row>
    <row r="2740" spans="13:19" ht="18" customHeight="1" x14ac:dyDescent="0.55000000000000004">
      <c r="M2740" s="32" t="str">
        <f>IFERROR(IF($B2740="","",INDEX(所属情報!$E:$E,MATCH($A2740,所属情報!$A:$A,0))),"")</f>
        <v/>
      </c>
      <c r="N2740" s="175" t="str">
        <f t="shared" si="126"/>
        <v/>
      </c>
      <c r="O2740" s="32" t="str">
        <f t="shared" si="127"/>
        <v/>
      </c>
      <c r="P2740" s="175" t="str">
        <f t="shared" si="128"/>
        <v/>
      </c>
      <c r="Q2740" s="175" t="str">
        <f>IFERROR(IF($F2740="","",INDEX(リスト!$AL:$AL,MATCH($F2740,リスト!$AK:$AK,0))),"")</f>
        <v/>
      </c>
      <c r="R2740" s="32" t="str">
        <f>IFERROR(IF($K2740="","",INDEX(リスト!$AO:$AO,MATCH($K2740,リスト!$AN:$AN,0))),"")</f>
        <v/>
      </c>
      <c r="S2740" s="32" t="str">
        <f>IF($B2740="","",RIGHT($G2740*1000+100+COUNTIF($G$2:$G2740,$G2740),9))</f>
        <v/>
      </c>
    </row>
    <row r="2741" spans="13:19" ht="18" customHeight="1" x14ac:dyDescent="0.55000000000000004">
      <c r="M2741" s="32" t="str">
        <f>IFERROR(IF($B2741="","",INDEX(所属情報!$E:$E,MATCH($A2741,所属情報!$A:$A,0))),"")</f>
        <v/>
      </c>
      <c r="N2741" s="175" t="str">
        <f t="shared" si="126"/>
        <v/>
      </c>
      <c r="O2741" s="32" t="str">
        <f t="shared" si="127"/>
        <v/>
      </c>
      <c r="P2741" s="175" t="str">
        <f t="shared" si="128"/>
        <v/>
      </c>
      <c r="Q2741" s="175" t="str">
        <f>IFERROR(IF($F2741="","",INDEX(リスト!$AL:$AL,MATCH($F2741,リスト!$AK:$AK,0))),"")</f>
        <v/>
      </c>
      <c r="R2741" s="32" t="str">
        <f>IFERROR(IF($K2741="","",INDEX(リスト!$AO:$AO,MATCH($K2741,リスト!$AN:$AN,0))),"")</f>
        <v/>
      </c>
      <c r="S2741" s="32" t="str">
        <f>IF($B2741="","",RIGHT($G2741*1000+100+COUNTIF($G$2:$G2741,$G2741),9))</f>
        <v/>
      </c>
    </row>
    <row r="2742" spans="13:19" ht="18" customHeight="1" x14ac:dyDescent="0.55000000000000004">
      <c r="M2742" s="32" t="str">
        <f>IFERROR(IF($B2742="","",INDEX(所属情報!$E:$E,MATCH($A2742,所属情報!$A:$A,0))),"")</f>
        <v/>
      </c>
      <c r="N2742" s="175" t="str">
        <f t="shared" si="126"/>
        <v/>
      </c>
      <c r="O2742" s="32" t="str">
        <f t="shared" si="127"/>
        <v/>
      </c>
      <c r="P2742" s="175" t="str">
        <f t="shared" si="128"/>
        <v/>
      </c>
      <c r="Q2742" s="175" t="str">
        <f>IFERROR(IF($F2742="","",INDEX(リスト!$AL:$AL,MATCH($F2742,リスト!$AK:$AK,0))),"")</f>
        <v/>
      </c>
      <c r="R2742" s="32" t="str">
        <f>IFERROR(IF($K2742="","",INDEX(リスト!$AO:$AO,MATCH($K2742,リスト!$AN:$AN,0))),"")</f>
        <v/>
      </c>
      <c r="S2742" s="32" t="str">
        <f>IF($B2742="","",RIGHT($G2742*1000+100+COUNTIF($G$2:$G2742,$G2742),9))</f>
        <v/>
      </c>
    </row>
    <row r="2743" spans="13:19" ht="18" customHeight="1" x14ac:dyDescent="0.55000000000000004">
      <c r="M2743" s="32" t="str">
        <f>IFERROR(IF($B2743="","",INDEX(所属情報!$E:$E,MATCH($A2743,所属情報!$A:$A,0))),"")</f>
        <v/>
      </c>
      <c r="N2743" s="175" t="str">
        <f t="shared" si="126"/>
        <v/>
      </c>
      <c r="O2743" s="32" t="str">
        <f t="shared" si="127"/>
        <v/>
      </c>
      <c r="P2743" s="175" t="str">
        <f t="shared" si="128"/>
        <v/>
      </c>
      <c r="Q2743" s="175" t="str">
        <f>IFERROR(IF($F2743="","",INDEX(リスト!$AL:$AL,MATCH($F2743,リスト!$AK:$AK,0))),"")</f>
        <v/>
      </c>
      <c r="R2743" s="32" t="str">
        <f>IFERROR(IF($K2743="","",INDEX(リスト!$AO:$AO,MATCH($K2743,リスト!$AN:$AN,0))),"")</f>
        <v/>
      </c>
      <c r="S2743" s="32" t="str">
        <f>IF($B2743="","",RIGHT($G2743*1000+100+COUNTIF($G$2:$G2743,$G2743),9))</f>
        <v/>
      </c>
    </row>
    <row r="2744" spans="13:19" ht="18" customHeight="1" x14ac:dyDescent="0.55000000000000004">
      <c r="M2744" s="32" t="str">
        <f>IFERROR(IF($B2744="","",INDEX(所属情報!$E:$E,MATCH($A2744,所属情報!$A:$A,0))),"")</f>
        <v/>
      </c>
      <c r="N2744" s="175" t="str">
        <f t="shared" si="126"/>
        <v/>
      </c>
      <c r="O2744" s="32" t="str">
        <f t="shared" si="127"/>
        <v/>
      </c>
      <c r="P2744" s="175" t="str">
        <f t="shared" si="128"/>
        <v/>
      </c>
      <c r="Q2744" s="175" t="str">
        <f>IFERROR(IF($F2744="","",INDEX(リスト!$AL:$AL,MATCH($F2744,リスト!$AK:$AK,0))),"")</f>
        <v/>
      </c>
      <c r="R2744" s="32" t="str">
        <f>IFERROR(IF($K2744="","",INDEX(リスト!$AO:$AO,MATCH($K2744,リスト!$AN:$AN,0))),"")</f>
        <v/>
      </c>
      <c r="S2744" s="32" t="str">
        <f>IF($B2744="","",RIGHT($G2744*1000+100+COUNTIF($G$2:$G2744,$G2744),9))</f>
        <v/>
      </c>
    </row>
    <row r="2745" spans="13:19" ht="18" customHeight="1" x14ac:dyDescent="0.55000000000000004">
      <c r="M2745" s="32" t="str">
        <f>IFERROR(IF($B2745="","",INDEX(所属情報!$E:$E,MATCH($A2745,所属情報!$A:$A,0))),"")</f>
        <v/>
      </c>
      <c r="N2745" s="175" t="str">
        <f t="shared" si="126"/>
        <v/>
      </c>
      <c r="O2745" s="32" t="str">
        <f t="shared" si="127"/>
        <v/>
      </c>
      <c r="P2745" s="175" t="str">
        <f t="shared" si="128"/>
        <v/>
      </c>
      <c r="Q2745" s="175" t="str">
        <f>IFERROR(IF($F2745="","",INDEX(リスト!$AL:$AL,MATCH($F2745,リスト!$AK:$AK,0))),"")</f>
        <v/>
      </c>
      <c r="R2745" s="32" t="str">
        <f>IFERROR(IF($K2745="","",INDEX(リスト!$AO:$AO,MATCH($K2745,リスト!$AN:$AN,0))),"")</f>
        <v/>
      </c>
      <c r="S2745" s="32" t="str">
        <f>IF($B2745="","",RIGHT($G2745*1000+100+COUNTIF($G$2:$G2745,$G2745),9))</f>
        <v/>
      </c>
    </row>
    <row r="2746" spans="13:19" ht="18" customHeight="1" x14ac:dyDescent="0.55000000000000004">
      <c r="M2746" s="32" t="str">
        <f>IFERROR(IF($B2746="","",INDEX(所属情報!$E:$E,MATCH($A2746,所属情報!$A:$A,0))),"")</f>
        <v/>
      </c>
      <c r="N2746" s="175" t="str">
        <f t="shared" si="126"/>
        <v/>
      </c>
      <c r="O2746" s="32" t="str">
        <f t="shared" si="127"/>
        <v/>
      </c>
      <c r="P2746" s="175" t="str">
        <f t="shared" si="128"/>
        <v/>
      </c>
      <c r="Q2746" s="175" t="str">
        <f>IFERROR(IF($F2746="","",INDEX(リスト!$AL:$AL,MATCH($F2746,リスト!$AK:$AK,0))),"")</f>
        <v/>
      </c>
      <c r="R2746" s="32" t="str">
        <f>IFERROR(IF($K2746="","",INDEX(リスト!$AO:$AO,MATCH($K2746,リスト!$AN:$AN,0))),"")</f>
        <v/>
      </c>
      <c r="S2746" s="32" t="str">
        <f>IF($B2746="","",RIGHT($G2746*1000+100+COUNTIF($G$2:$G2746,$G2746),9))</f>
        <v/>
      </c>
    </row>
    <row r="2747" spans="13:19" ht="18" customHeight="1" x14ac:dyDescent="0.55000000000000004">
      <c r="M2747" s="32" t="str">
        <f>IFERROR(IF($B2747="","",INDEX(所属情報!$E:$E,MATCH($A2747,所属情報!$A:$A,0))),"")</f>
        <v/>
      </c>
      <c r="N2747" s="175" t="str">
        <f t="shared" si="126"/>
        <v/>
      </c>
      <c r="O2747" s="32" t="str">
        <f t="shared" si="127"/>
        <v/>
      </c>
      <c r="P2747" s="175" t="str">
        <f t="shared" si="128"/>
        <v/>
      </c>
      <c r="Q2747" s="175" t="str">
        <f>IFERROR(IF($F2747="","",INDEX(リスト!$AL:$AL,MATCH($F2747,リスト!$AK:$AK,0))),"")</f>
        <v/>
      </c>
      <c r="R2747" s="32" t="str">
        <f>IFERROR(IF($K2747="","",INDEX(リスト!$AO:$AO,MATCH($K2747,リスト!$AN:$AN,0))),"")</f>
        <v/>
      </c>
      <c r="S2747" s="32" t="str">
        <f>IF($B2747="","",RIGHT($G2747*1000+100+COUNTIF($G$2:$G2747,$G2747),9))</f>
        <v/>
      </c>
    </row>
    <row r="2748" spans="13:19" ht="18" customHeight="1" x14ac:dyDescent="0.55000000000000004">
      <c r="M2748" s="32" t="str">
        <f>IFERROR(IF($B2748="","",INDEX(所属情報!$E:$E,MATCH($A2748,所属情報!$A:$A,0))),"")</f>
        <v/>
      </c>
      <c r="N2748" s="175" t="str">
        <f t="shared" si="126"/>
        <v/>
      </c>
      <c r="O2748" s="32" t="str">
        <f t="shared" si="127"/>
        <v/>
      </c>
      <c r="P2748" s="175" t="str">
        <f t="shared" si="128"/>
        <v/>
      </c>
      <c r="Q2748" s="175" t="str">
        <f>IFERROR(IF($F2748="","",INDEX(リスト!$AL:$AL,MATCH($F2748,リスト!$AK:$AK,0))),"")</f>
        <v/>
      </c>
      <c r="R2748" s="32" t="str">
        <f>IFERROR(IF($K2748="","",INDEX(リスト!$AO:$AO,MATCH($K2748,リスト!$AN:$AN,0))),"")</f>
        <v/>
      </c>
      <c r="S2748" s="32" t="str">
        <f>IF($B2748="","",RIGHT($G2748*1000+100+COUNTIF($G$2:$G2748,$G2748),9))</f>
        <v/>
      </c>
    </row>
    <row r="2749" spans="13:19" ht="18" customHeight="1" x14ac:dyDescent="0.55000000000000004">
      <c r="M2749" s="32" t="str">
        <f>IFERROR(IF($B2749="","",INDEX(所属情報!$E:$E,MATCH($A2749,所属情報!$A:$A,0))),"")</f>
        <v/>
      </c>
      <c r="N2749" s="175" t="str">
        <f t="shared" si="126"/>
        <v/>
      </c>
      <c r="O2749" s="32" t="str">
        <f t="shared" si="127"/>
        <v/>
      </c>
      <c r="P2749" s="175" t="str">
        <f t="shared" si="128"/>
        <v/>
      </c>
      <c r="Q2749" s="175" t="str">
        <f>IFERROR(IF($F2749="","",INDEX(リスト!$AL:$AL,MATCH($F2749,リスト!$AK:$AK,0))),"")</f>
        <v/>
      </c>
      <c r="R2749" s="32" t="str">
        <f>IFERROR(IF($K2749="","",INDEX(リスト!$AO:$AO,MATCH($K2749,リスト!$AN:$AN,0))),"")</f>
        <v/>
      </c>
      <c r="S2749" s="32" t="str">
        <f>IF($B2749="","",RIGHT($G2749*1000+100+COUNTIF($G$2:$G2749,$G2749),9))</f>
        <v/>
      </c>
    </row>
    <row r="2750" spans="13:19" ht="18" customHeight="1" x14ac:dyDescent="0.55000000000000004">
      <c r="M2750" s="32" t="str">
        <f>IFERROR(IF($B2750="","",INDEX(所属情報!$E:$E,MATCH($A2750,所属情報!$A:$A,0))),"")</f>
        <v/>
      </c>
      <c r="N2750" s="175" t="str">
        <f t="shared" si="126"/>
        <v/>
      </c>
      <c r="O2750" s="32" t="str">
        <f t="shared" si="127"/>
        <v/>
      </c>
      <c r="P2750" s="175" t="str">
        <f t="shared" si="128"/>
        <v/>
      </c>
      <c r="Q2750" s="175" t="str">
        <f>IFERROR(IF($F2750="","",INDEX(リスト!$AL:$AL,MATCH($F2750,リスト!$AK:$AK,0))),"")</f>
        <v/>
      </c>
      <c r="R2750" s="32" t="str">
        <f>IFERROR(IF($K2750="","",INDEX(リスト!$AO:$AO,MATCH($K2750,リスト!$AN:$AN,0))),"")</f>
        <v/>
      </c>
      <c r="S2750" s="32" t="str">
        <f>IF($B2750="","",RIGHT($G2750*1000+100+COUNTIF($G$2:$G2750,$G2750),9))</f>
        <v/>
      </c>
    </row>
    <row r="2751" spans="13:19" ht="18" customHeight="1" x14ac:dyDescent="0.55000000000000004">
      <c r="M2751" s="32" t="str">
        <f>IFERROR(IF($B2751="","",INDEX(所属情報!$E:$E,MATCH($A2751,所属情報!$A:$A,0))),"")</f>
        <v/>
      </c>
      <c r="N2751" s="175" t="str">
        <f t="shared" si="126"/>
        <v/>
      </c>
      <c r="O2751" s="32" t="str">
        <f t="shared" si="127"/>
        <v/>
      </c>
      <c r="P2751" s="175" t="str">
        <f t="shared" si="128"/>
        <v/>
      </c>
      <c r="Q2751" s="175" t="str">
        <f>IFERROR(IF($F2751="","",INDEX(リスト!$AL:$AL,MATCH($F2751,リスト!$AK:$AK,0))),"")</f>
        <v/>
      </c>
      <c r="R2751" s="32" t="str">
        <f>IFERROR(IF($K2751="","",INDEX(リスト!$AO:$AO,MATCH($K2751,リスト!$AN:$AN,0))),"")</f>
        <v/>
      </c>
      <c r="S2751" s="32" t="str">
        <f>IF($B2751="","",RIGHT($G2751*1000+100+COUNTIF($G$2:$G2751,$G2751),9))</f>
        <v/>
      </c>
    </row>
    <row r="2752" spans="13:19" ht="18" customHeight="1" x14ac:dyDescent="0.55000000000000004">
      <c r="M2752" s="32" t="str">
        <f>IFERROR(IF($B2752="","",INDEX(所属情報!$E:$E,MATCH($A2752,所属情報!$A:$A,0))),"")</f>
        <v/>
      </c>
      <c r="N2752" s="175" t="str">
        <f t="shared" si="126"/>
        <v/>
      </c>
      <c r="O2752" s="32" t="str">
        <f t="shared" si="127"/>
        <v/>
      </c>
      <c r="P2752" s="175" t="str">
        <f t="shared" si="128"/>
        <v/>
      </c>
      <c r="Q2752" s="175" t="str">
        <f>IFERROR(IF($F2752="","",INDEX(リスト!$AL:$AL,MATCH($F2752,リスト!$AK:$AK,0))),"")</f>
        <v/>
      </c>
      <c r="R2752" s="32" t="str">
        <f>IFERROR(IF($K2752="","",INDEX(リスト!$AO:$AO,MATCH($K2752,リスト!$AN:$AN,0))),"")</f>
        <v/>
      </c>
      <c r="S2752" s="32" t="str">
        <f>IF($B2752="","",RIGHT($G2752*1000+100+COUNTIF($G$2:$G2752,$G2752),9))</f>
        <v/>
      </c>
    </row>
    <row r="2753" spans="13:19" ht="18" customHeight="1" x14ac:dyDescent="0.55000000000000004">
      <c r="M2753" s="32" t="str">
        <f>IFERROR(IF($B2753="","",INDEX(所属情報!$E:$E,MATCH($A2753,所属情報!$A:$A,0))),"")</f>
        <v/>
      </c>
      <c r="N2753" s="175" t="str">
        <f t="shared" si="126"/>
        <v/>
      </c>
      <c r="O2753" s="32" t="str">
        <f t="shared" si="127"/>
        <v/>
      </c>
      <c r="P2753" s="175" t="str">
        <f t="shared" si="128"/>
        <v/>
      </c>
      <c r="Q2753" s="175" t="str">
        <f>IFERROR(IF($F2753="","",INDEX(リスト!$AL:$AL,MATCH($F2753,リスト!$AK:$AK,0))),"")</f>
        <v/>
      </c>
      <c r="R2753" s="32" t="str">
        <f>IFERROR(IF($K2753="","",INDEX(リスト!$AO:$AO,MATCH($K2753,リスト!$AN:$AN,0))),"")</f>
        <v/>
      </c>
      <c r="S2753" s="32" t="str">
        <f>IF($B2753="","",RIGHT($G2753*1000+100+COUNTIF($G$2:$G2753,$G2753),9))</f>
        <v/>
      </c>
    </row>
    <row r="2754" spans="13:19" ht="18" customHeight="1" x14ac:dyDescent="0.55000000000000004">
      <c r="M2754" s="32" t="str">
        <f>IFERROR(IF($B2754="","",INDEX(所属情報!$E:$E,MATCH($A2754,所属情報!$A:$A,0))),"")</f>
        <v/>
      </c>
      <c r="N2754" s="175" t="str">
        <f t="shared" si="126"/>
        <v/>
      </c>
      <c r="O2754" s="32" t="str">
        <f t="shared" si="127"/>
        <v/>
      </c>
      <c r="P2754" s="175" t="str">
        <f t="shared" si="128"/>
        <v/>
      </c>
      <c r="Q2754" s="175" t="str">
        <f>IFERROR(IF($F2754="","",INDEX(リスト!$AL:$AL,MATCH($F2754,リスト!$AK:$AK,0))),"")</f>
        <v/>
      </c>
      <c r="R2754" s="32" t="str">
        <f>IFERROR(IF($K2754="","",INDEX(リスト!$AO:$AO,MATCH($K2754,リスト!$AN:$AN,0))),"")</f>
        <v/>
      </c>
      <c r="S2754" s="32" t="str">
        <f>IF($B2754="","",RIGHT($G2754*1000+100+COUNTIF($G$2:$G2754,$G2754),9))</f>
        <v/>
      </c>
    </row>
    <row r="2755" spans="13:19" ht="18" customHeight="1" x14ac:dyDescent="0.55000000000000004">
      <c r="M2755" s="32" t="str">
        <f>IFERROR(IF($B2755="","",INDEX(所属情報!$E:$E,MATCH($A2755,所属情報!$A:$A,0))),"")</f>
        <v/>
      </c>
      <c r="N2755" s="175" t="str">
        <f t="shared" ref="N2755:N2818" si="129">IF($C2755="","",IF($E2755="",$C2755,$C2755&amp;" ("&amp;$E2755&amp;")"))</f>
        <v/>
      </c>
      <c r="O2755" s="32" t="str">
        <f t="shared" ref="O2755:O2818" si="130">IF($D2755="","",ASC($D2755))</f>
        <v/>
      </c>
      <c r="P2755" s="175" t="str">
        <f t="shared" ref="P2755:P2818" si="131">IF($I2755="","",UPPER($I2755)&amp;" "&amp;UPPER(LEFT($J2755,1))&amp;LOWER(RIGHT($J2755,LEN($J2755)-1))&amp;" ("&amp;MID($G2755,3,2)&amp;")")</f>
        <v/>
      </c>
      <c r="Q2755" s="175" t="str">
        <f>IFERROR(IF($F2755="","",INDEX(リスト!$AL:$AL,MATCH($F2755,リスト!$AK:$AK,0))),"")</f>
        <v/>
      </c>
      <c r="R2755" s="32" t="str">
        <f>IFERROR(IF($K2755="","",INDEX(リスト!$AO:$AO,MATCH($K2755,リスト!$AN:$AN,0))),"")</f>
        <v/>
      </c>
      <c r="S2755" s="32" t="str">
        <f>IF($B2755="","",RIGHT($G2755*1000+100+COUNTIF($G$2:$G2755,$G2755),9))</f>
        <v/>
      </c>
    </row>
    <row r="2756" spans="13:19" ht="18" customHeight="1" x14ac:dyDescent="0.55000000000000004">
      <c r="M2756" s="32" t="str">
        <f>IFERROR(IF($B2756="","",INDEX(所属情報!$E:$E,MATCH($A2756,所属情報!$A:$A,0))),"")</f>
        <v/>
      </c>
      <c r="N2756" s="175" t="str">
        <f t="shared" si="129"/>
        <v/>
      </c>
      <c r="O2756" s="32" t="str">
        <f t="shared" si="130"/>
        <v/>
      </c>
      <c r="P2756" s="175" t="str">
        <f t="shared" si="131"/>
        <v/>
      </c>
      <c r="Q2756" s="175" t="str">
        <f>IFERROR(IF($F2756="","",INDEX(リスト!$AL:$AL,MATCH($F2756,リスト!$AK:$AK,0))),"")</f>
        <v/>
      </c>
      <c r="R2756" s="32" t="str">
        <f>IFERROR(IF($K2756="","",INDEX(リスト!$AO:$AO,MATCH($K2756,リスト!$AN:$AN,0))),"")</f>
        <v/>
      </c>
      <c r="S2756" s="32" t="str">
        <f>IF($B2756="","",RIGHT($G2756*1000+100+COUNTIF($G$2:$G2756,$G2756),9))</f>
        <v/>
      </c>
    </row>
    <row r="2757" spans="13:19" ht="18" customHeight="1" x14ac:dyDescent="0.55000000000000004">
      <c r="M2757" s="32" t="str">
        <f>IFERROR(IF($B2757="","",INDEX(所属情報!$E:$E,MATCH($A2757,所属情報!$A:$A,0))),"")</f>
        <v/>
      </c>
      <c r="N2757" s="175" t="str">
        <f t="shared" si="129"/>
        <v/>
      </c>
      <c r="O2757" s="32" t="str">
        <f t="shared" si="130"/>
        <v/>
      </c>
      <c r="P2757" s="175" t="str">
        <f t="shared" si="131"/>
        <v/>
      </c>
      <c r="Q2757" s="175" t="str">
        <f>IFERROR(IF($F2757="","",INDEX(リスト!$AL:$AL,MATCH($F2757,リスト!$AK:$AK,0))),"")</f>
        <v/>
      </c>
      <c r="R2757" s="32" t="str">
        <f>IFERROR(IF($K2757="","",INDEX(リスト!$AO:$AO,MATCH($K2757,リスト!$AN:$AN,0))),"")</f>
        <v/>
      </c>
      <c r="S2757" s="32" t="str">
        <f>IF($B2757="","",RIGHT($G2757*1000+100+COUNTIF($G$2:$G2757,$G2757),9))</f>
        <v/>
      </c>
    </row>
    <row r="2758" spans="13:19" ht="18" customHeight="1" x14ac:dyDescent="0.55000000000000004">
      <c r="M2758" s="32" t="str">
        <f>IFERROR(IF($B2758="","",INDEX(所属情報!$E:$E,MATCH($A2758,所属情報!$A:$A,0))),"")</f>
        <v/>
      </c>
      <c r="N2758" s="175" t="str">
        <f t="shared" si="129"/>
        <v/>
      </c>
      <c r="O2758" s="32" t="str">
        <f t="shared" si="130"/>
        <v/>
      </c>
      <c r="P2758" s="175" t="str">
        <f t="shared" si="131"/>
        <v/>
      </c>
      <c r="Q2758" s="175" t="str">
        <f>IFERROR(IF($F2758="","",INDEX(リスト!$AL:$AL,MATCH($F2758,リスト!$AK:$AK,0))),"")</f>
        <v/>
      </c>
      <c r="R2758" s="32" t="str">
        <f>IFERROR(IF($K2758="","",INDEX(リスト!$AO:$AO,MATCH($K2758,リスト!$AN:$AN,0))),"")</f>
        <v/>
      </c>
      <c r="S2758" s="32" t="str">
        <f>IF($B2758="","",RIGHT($G2758*1000+100+COUNTIF($G$2:$G2758,$G2758),9))</f>
        <v/>
      </c>
    </row>
    <row r="2759" spans="13:19" ht="18" customHeight="1" x14ac:dyDescent="0.55000000000000004">
      <c r="M2759" s="32" t="str">
        <f>IFERROR(IF($B2759="","",INDEX(所属情報!$E:$E,MATCH($A2759,所属情報!$A:$A,0))),"")</f>
        <v/>
      </c>
      <c r="N2759" s="175" t="str">
        <f t="shared" si="129"/>
        <v/>
      </c>
      <c r="O2759" s="32" t="str">
        <f t="shared" si="130"/>
        <v/>
      </c>
      <c r="P2759" s="175" t="str">
        <f t="shared" si="131"/>
        <v/>
      </c>
      <c r="Q2759" s="175" t="str">
        <f>IFERROR(IF($F2759="","",INDEX(リスト!$AL:$AL,MATCH($F2759,リスト!$AK:$AK,0))),"")</f>
        <v/>
      </c>
      <c r="R2759" s="32" t="str">
        <f>IFERROR(IF($K2759="","",INDEX(リスト!$AO:$AO,MATCH($K2759,リスト!$AN:$AN,0))),"")</f>
        <v/>
      </c>
      <c r="S2759" s="32" t="str">
        <f>IF($B2759="","",RIGHT($G2759*1000+100+COUNTIF($G$2:$G2759,$G2759),9))</f>
        <v/>
      </c>
    </row>
    <row r="2760" spans="13:19" ht="18" customHeight="1" x14ac:dyDescent="0.55000000000000004">
      <c r="M2760" s="32" t="str">
        <f>IFERROR(IF($B2760="","",INDEX(所属情報!$E:$E,MATCH($A2760,所属情報!$A:$A,0))),"")</f>
        <v/>
      </c>
      <c r="N2760" s="175" t="str">
        <f t="shared" si="129"/>
        <v/>
      </c>
      <c r="O2760" s="32" t="str">
        <f t="shared" si="130"/>
        <v/>
      </c>
      <c r="P2760" s="175" t="str">
        <f t="shared" si="131"/>
        <v/>
      </c>
      <c r="Q2760" s="175" t="str">
        <f>IFERROR(IF($F2760="","",INDEX(リスト!$AL:$AL,MATCH($F2760,リスト!$AK:$AK,0))),"")</f>
        <v/>
      </c>
      <c r="R2760" s="32" t="str">
        <f>IFERROR(IF($K2760="","",INDEX(リスト!$AO:$AO,MATCH($K2760,リスト!$AN:$AN,0))),"")</f>
        <v/>
      </c>
      <c r="S2760" s="32" t="str">
        <f>IF($B2760="","",RIGHT($G2760*1000+100+COUNTIF($G$2:$G2760,$G2760),9))</f>
        <v/>
      </c>
    </row>
    <row r="2761" spans="13:19" ht="18" customHeight="1" x14ac:dyDescent="0.55000000000000004">
      <c r="M2761" s="32" t="str">
        <f>IFERROR(IF($B2761="","",INDEX(所属情報!$E:$E,MATCH($A2761,所属情報!$A:$A,0))),"")</f>
        <v/>
      </c>
      <c r="N2761" s="175" t="str">
        <f t="shared" si="129"/>
        <v/>
      </c>
      <c r="O2761" s="32" t="str">
        <f t="shared" si="130"/>
        <v/>
      </c>
      <c r="P2761" s="175" t="str">
        <f t="shared" si="131"/>
        <v/>
      </c>
      <c r="Q2761" s="175" t="str">
        <f>IFERROR(IF($F2761="","",INDEX(リスト!$AL:$AL,MATCH($F2761,リスト!$AK:$AK,0))),"")</f>
        <v/>
      </c>
      <c r="R2761" s="32" t="str">
        <f>IFERROR(IF($K2761="","",INDEX(リスト!$AO:$AO,MATCH($K2761,リスト!$AN:$AN,0))),"")</f>
        <v/>
      </c>
      <c r="S2761" s="32" t="str">
        <f>IF($B2761="","",RIGHT($G2761*1000+100+COUNTIF($G$2:$G2761,$G2761),9))</f>
        <v/>
      </c>
    </row>
    <row r="2762" spans="13:19" ht="18" customHeight="1" x14ac:dyDescent="0.55000000000000004">
      <c r="M2762" s="32" t="str">
        <f>IFERROR(IF($B2762="","",INDEX(所属情報!$E:$E,MATCH($A2762,所属情報!$A:$A,0))),"")</f>
        <v/>
      </c>
      <c r="N2762" s="175" t="str">
        <f t="shared" si="129"/>
        <v/>
      </c>
      <c r="O2762" s="32" t="str">
        <f t="shared" si="130"/>
        <v/>
      </c>
      <c r="P2762" s="175" t="str">
        <f t="shared" si="131"/>
        <v/>
      </c>
      <c r="Q2762" s="175" t="str">
        <f>IFERROR(IF($F2762="","",INDEX(リスト!$AL:$AL,MATCH($F2762,リスト!$AK:$AK,0))),"")</f>
        <v/>
      </c>
      <c r="R2762" s="32" t="str">
        <f>IFERROR(IF($K2762="","",INDEX(リスト!$AO:$AO,MATCH($K2762,リスト!$AN:$AN,0))),"")</f>
        <v/>
      </c>
      <c r="S2762" s="32" t="str">
        <f>IF($B2762="","",RIGHT($G2762*1000+100+COUNTIF($G$2:$G2762,$G2762),9))</f>
        <v/>
      </c>
    </row>
    <row r="2763" spans="13:19" ht="18" customHeight="1" x14ac:dyDescent="0.55000000000000004">
      <c r="M2763" s="32" t="str">
        <f>IFERROR(IF($B2763="","",INDEX(所属情報!$E:$E,MATCH($A2763,所属情報!$A:$A,0))),"")</f>
        <v/>
      </c>
      <c r="N2763" s="175" t="str">
        <f t="shared" si="129"/>
        <v/>
      </c>
      <c r="O2763" s="32" t="str">
        <f t="shared" si="130"/>
        <v/>
      </c>
      <c r="P2763" s="175" t="str">
        <f t="shared" si="131"/>
        <v/>
      </c>
      <c r="Q2763" s="175" t="str">
        <f>IFERROR(IF($F2763="","",INDEX(リスト!$AL:$AL,MATCH($F2763,リスト!$AK:$AK,0))),"")</f>
        <v/>
      </c>
      <c r="R2763" s="32" t="str">
        <f>IFERROR(IF($K2763="","",INDEX(リスト!$AO:$AO,MATCH($K2763,リスト!$AN:$AN,0))),"")</f>
        <v/>
      </c>
      <c r="S2763" s="32" t="str">
        <f>IF($B2763="","",RIGHT($G2763*1000+100+COUNTIF($G$2:$G2763,$G2763),9))</f>
        <v/>
      </c>
    </row>
    <row r="2764" spans="13:19" ht="18" customHeight="1" x14ac:dyDescent="0.55000000000000004">
      <c r="M2764" s="32" t="str">
        <f>IFERROR(IF($B2764="","",INDEX(所属情報!$E:$E,MATCH($A2764,所属情報!$A:$A,0))),"")</f>
        <v/>
      </c>
      <c r="N2764" s="175" t="str">
        <f t="shared" si="129"/>
        <v/>
      </c>
      <c r="O2764" s="32" t="str">
        <f t="shared" si="130"/>
        <v/>
      </c>
      <c r="P2764" s="175" t="str">
        <f t="shared" si="131"/>
        <v/>
      </c>
      <c r="Q2764" s="175" t="str">
        <f>IFERROR(IF($F2764="","",INDEX(リスト!$AL:$AL,MATCH($F2764,リスト!$AK:$AK,0))),"")</f>
        <v/>
      </c>
      <c r="R2764" s="32" t="str">
        <f>IFERROR(IF($K2764="","",INDEX(リスト!$AO:$AO,MATCH($K2764,リスト!$AN:$AN,0))),"")</f>
        <v/>
      </c>
      <c r="S2764" s="32" t="str">
        <f>IF($B2764="","",RIGHT($G2764*1000+100+COUNTIF($G$2:$G2764,$G2764),9))</f>
        <v/>
      </c>
    </row>
    <row r="2765" spans="13:19" ht="18" customHeight="1" x14ac:dyDescent="0.55000000000000004">
      <c r="M2765" s="32" t="str">
        <f>IFERROR(IF($B2765="","",INDEX(所属情報!$E:$E,MATCH($A2765,所属情報!$A:$A,0))),"")</f>
        <v/>
      </c>
      <c r="N2765" s="175" t="str">
        <f t="shared" si="129"/>
        <v/>
      </c>
      <c r="O2765" s="32" t="str">
        <f t="shared" si="130"/>
        <v/>
      </c>
      <c r="P2765" s="175" t="str">
        <f t="shared" si="131"/>
        <v/>
      </c>
      <c r="Q2765" s="175" t="str">
        <f>IFERROR(IF($F2765="","",INDEX(リスト!$AL:$AL,MATCH($F2765,リスト!$AK:$AK,0))),"")</f>
        <v/>
      </c>
      <c r="R2765" s="32" t="str">
        <f>IFERROR(IF($K2765="","",INDEX(リスト!$AO:$AO,MATCH($K2765,リスト!$AN:$AN,0))),"")</f>
        <v/>
      </c>
      <c r="S2765" s="32" t="str">
        <f>IF($B2765="","",RIGHT($G2765*1000+100+COUNTIF($G$2:$G2765,$G2765),9))</f>
        <v/>
      </c>
    </row>
    <row r="2766" spans="13:19" ht="18" customHeight="1" x14ac:dyDescent="0.55000000000000004">
      <c r="M2766" s="32" t="str">
        <f>IFERROR(IF($B2766="","",INDEX(所属情報!$E:$E,MATCH($A2766,所属情報!$A:$A,0))),"")</f>
        <v/>
      </c>
      <c r="N2766" s="175" t="str">
        <f t="shared" si="129"/>
        <v/>
      </c>
      <c r="O2766" s="32" t="str">
        <f t="shared" si="130"/>
        <v/>
      </c>
      <c r="P2766" s="175" t="str">
        <f t="shared" si="131"/>
        <v/>
      </c>
      <c r="Q2766" s="175" t="str">
        <f>IFERROR(IF($F2766="","",INDEX(リスト!$AL:$AL,MATCH($F2766,リスト!$AK:$AK,0))),"")</f>
        <v/>
      </c>
      <c r="R2766" s="32" t="str">
        <f>IFERROR(IF($K2766="","",INDEX(リスト!$AO:$AO,MATCH($K2766,リスト!$AN:$AN,0))),"")</f>
        <v/>
      </c>
      <c r="S2766" s="32" t="str">
        <f>IF($B2766="","",RIGHT($G2766*1000+100+COUNTIF($G$2:$G2766,$G2766),9))</f>
        <v/>
      </c>
    </row>
    <row r="2767" spans="13:19" ht="18" customHeight="1" x14ac:dyDescent="0.55000000000000004">
      <c r="M2767" s="32" t="str">
        <f>IFERROR(IF($B2767="","",INDEX(所属情報!$E:$E,MATCH($A2767,所属情報!$A:$A,0))),"")</f>
        <v/>
      </c>
      <c r="N2767" s="175" t="str">
        <f t="shared" si="129"/>
        <v/>
      </c>
      <c r="O2767" s="32" t="str">
        <f t="shared" si="130"/>
        <v/>
      </c>
      <c r="P2767" s="175" t="str">
        <f t="shared" si="131"/>
        <v/>
      </c>
      <c r="Q2767" s="175" t="str">
        <f>IFERROR(IF($F2767="","",INDEX(リスト!$AL:$AL,MATCH($F2767,リスト!$AK:$AK,0))),"")</f>
        <v/>
      </c>
      <c r="R2767" s="32" t="str">
        <f>IFERROR(IF($K2767="","",INDEX(リスト!$AO:$AO,MATCH($K2767,リスト!$AN:$AN,0))),"")</f>
        <v/>
      </c>
      <c r="S2767" s="32" t="str">
        <f>IF($B2767="","",RIGHT($G2767*1000+100+COUNTIF($G$2:$G2767,$G2767),9))</f>
        <v/>
      </c>
    </row>
    <row r="2768" spans="13:19" ht="18" customHeight="1" x14ac:dyDescent="0.55000000000000004">
      <c r="M2768" s="32" t="str">
        <f>IFERROR(IF($B2768="","",INDEX(所属情報!$E:$E,MATCH($A2768,所属情報!$A:$A,0))),"")</f>
        <v/>
      </c>
      <c r="N2768" s="175" t="str">
        <f t="shared" si="129"/>
        <v/>
      </c>
      <c r="O2768" s="32" t="str">
        <f t="shared" si="130"/>
        <v/>
      </c>
      <c r="P2768" s="175" t="str">
        <f t="shared" si="131"/>
        <v/>
      </c>
      <c r="Q2768" s="175" t="str">
        <f>IFERROR(IF($F2768="","",INDEX(リスト!$AL:$AL,MATCH($F2768,リスト!$AK:$AK,0))),"")</f>
        <v/>
      </c>
      <c r="R2768" s="32" t="str">
        <f>IFERROR(IF($K2768="","",INDEX(リスト!$AO:$AO,MATCH($K2768,リスト!$AN:$AN,0))),"")</f>
        <v/>
      </c>
      <c r="S2768" s="32" t="str">
        <f>IF($B2768="","",RIGHT($G2768*1000+100+COUNTIF($G$2:$G2768,$G2768),9))</f>
        <v/>
      </c>
    </row>
    <row r="2769" spans="13:19" ht="18" customHeight="1" x14ac:dyDescent="0.55000000000000004">
      <c r="M2769" s="32" t="str">
        <f>IFERROR(IF($B2769="","",INDEX(所属情報!$E:$E,MATCH($A2769,所属情報!$A:$A,0))),"")</f>
        <v/>
      </c>
      <c r="N2769" s="175" t="str">
        <f t="shared" si="129"/>
        <v/>
      </c>
      <c r="O2769" s="32" t="str">
        <f t="shared" si="130"/>
        <v/>
      </c>
      <c r="P2769" s="175" t="str">
        <f t="shared" si="131"/>
        <v/>
      </c>
      <c r="Q2769" s="175" t="str">
        <f>IFERROR(IF($F2769="","",INDEX(リスト!$AL:$AL,MATCH($F2769,リスト!$AK:$AK,0))),"")</f>
        <v/>
      </c>
      <c r="R2769" s="32" t="str">
        <f>IFERROR(IF($K2769="","",INDEX(リスト!$AO:$AO,MATCH($K2769,リスト!$AN:$AN,0))),"")</f>
        <v/>
      </c>
      <c r="S2769" s="32" t="str">
        <f>IF($B2769="","",RIGHT($G2769*1000+100+COUNTIF($G$2:$G2769,$G2769),9))</f>
        <v/>
      </c>
    </row>
    <row r="2770" spans="13:19" ht="18" customHeight="1" x14ac:dyDescent="0.55000000000000004">
      <c r="M2770" s="32" t="str">
        <f>IFERROR(IF($B2770="","",INDEX(所属情報!$E:$E,MATCH($A2770,所属情報!$A:$A,0))),"")</f>
        <v/>
      </c>
      <c r="N2770" s="175" t="str">
        <f t="shared" si="129"/>
        <v/>
      </c>
      <c r="O2770" s="32" t="str">
        <f t="shared" si="130"/>
        <v/>
      </c>
      <c r="P2770" s="175" t="str">
        <f t="shared" si="131"/>
        <v/>
      </c>
      <c r="Q2770" s="175" t="str">
        <f>IFERROR(IF($F2770="","",INDEX(リスト!$AL:$AL,MATCH($F2770,リスト!$AK:$AK,0))),"")</f>
        <v/>
      </c>
      <c r="R2770" s="32" t="str">
        <f>IFERROR(IF($K2770="","",INDEX(リスト!$AO:$AO,MATCH($K2770,リスト!$AN:$AN,0))),"")</f>
        <v/>
      </c>
      <c r="S2770" s="32" t="str">
        <f>IF($B2770="","",RIGHT($G2770*1000+100+COUNTIF($G$2:$G2770,$G2770),9))</f>
        <v/>
      </c>
    </row>
    <row r="2771" spans="13:19" ht="18" customHeight="1" x14ac:dyDescent="0.55000000000000004">
      <c r="M2771" s="32" t="str">
        <f>IFERROR(IF($B2771="","",INDEX(所属情報!$E:$E,MATCH($A2771,所属情報!$A:$A,0))),"")</f>
        <v/>
      </c>
      <c r="N2771" s="175" t="str">
        <f t="shared" si="129"/>
        <v/>
      </c>
      <c r="O2771" s="32" t="str">
        <f t="shared" si="130"/>
        <v/>
      </c>
      <c r="P2771" s="175" t="str">
        <f t="shared" si="131"/>
        <v/>
      </c>
      <c r="Q2771" s="175" t="str">
        <f>IFERROR(IF($F2771="","",INDEX(リスト!$AL:$AL,MATCH($F2771,リスト!$AK:$AK,0))),"")</f>
        <v/>
      </c>
      <c r="R2771" s="32" t="str">
        <f>IFERROR(IF($K2771="","",INDEX(リスト!$AO:$AO,MATCH($K2771,リスト!$AN:$AN,0))),"")</f>
        <v/>
      </c>
      <c r="S2771" s="32" t="str">
        <f>IF($B2771="","",RIGHT($G2771*1000+100+COUNTIF($G$2:$G2771,$G2771),9))</f>
        <v/>
      </c>
    </row>
    <row r="2772" spans="13:19" ht="18" customHeight="1" x14ac:dyDescent="0.55000000000000004">
      <c r="M2772" s="32" t="str">
        <f>IFERROR(IF($B2772="","",INDEX(所属情報!$E:$E,MATCH($A2772,所属情報!$A:$A,0))),"")</f>
        <v/>
      </c>
      <c r="N2772" s="175" t="str">
        <f t="shared" si="129"/>
        <v/>
      </c>
      <c r="O2772" s="32" t="str">
        <f t="shared" si="130"/>
        <v/>
      </c>
      <c r="P2772" s="175" t="str">
        <f t="shared" si="131"/>
        <v/>
      </c>
      <c r="Q2772" s="175" t="str">
        <f>IFERROR(IF($F2772="","",INDEX(リスト!$AL:$AL,MATCH($F2772,リスト!$AK:$AK,0))),"")</f>
        <v/>
      </c>
      <c r="R2772" s="32" t="str">
        <f>IFERROR(IF($K2772="","",INDEX(リスト!$AO:$AO,MATCH($K2772,リスト!$AN:$AN,0))),"")</f>
        <v/>
      </c>
      <c r="S2772" s="32" t="str">
        <f>IF($B2772="","",RIGHT($G2772*1000+100+COUNTIF($G$2:$G2772,$G2772),9))</f>
        <v/>
      </c>
    </row>
    <row r="2773" spans="13:19" ht="18" customHeight="1" x14ac:dyDescent="0.55000000000000004">
      <c r="M2773" s="32" t="str">
        <f>IFERROR(IF($B2773="","",INDEX(所属情報!$E:$E,MATCH($A2773,所属情報!$A:$A,0))),"")</f>
        <v/>
      </c>
      <c r="N2773" s="175" t="str">
        <f t="shared" si="129"/>
        <v/>
      </c>
      <c r="O2773" s="32" t="str">
        <f t="shared" si="130"/>
        <v/>
      </c>
      <c r="P2773" s="175" t="str">
        <f t="shared" si="131"/>
        <v/>
      </c>
      <c r="Q2773" s="175" t="str">
        <f>IFERROR(IF($F2773="","",INDEX(リスト!$AL:$AL,MATCH($F2773,リスト!$AK:$AK,0))),"")</f>
        <v/>
      </c>
      <c r="R2773" s="32" t="str">
        <f>IFERROR(IF($K2773="","",INDEX(リスト!$AO:$AO,MATCH($K2773,リスト!$AN:$AN,0))),"")</f>
        <v/>
      </c>
      <c r="S2773" s="32" t="str">
        <f>IF($B2773="","",RIGHT($G2773*1000+100+COUNTIF($G$2:$G2773,$G2773),9))</f>
        <v/>
      </c>
    </row>
    <row r="2774" spans="13:19" ht="18" customHeight="1" x14ac:dyDescent="0.55000000000000004">
      <c r="M2774" s="32" t="str">
        <f>IFERROR(IF($B2774="","",INDEX(所属情報!$E:$E,MATCH($A2774,所属情報!$A:$A,0))),"")</f>
        <v/>
      </c>
      <c r="N2774" s="175" t="str">
        <f t="shared" si="129"/>
        <v/>
      </c>
      <c r="O2774" s="32" t="str">
        <f t="shared" si="130"/>
        <v/>
      </c>
      <c r="P2774" s="175" t="str">
        <f t="shared" si="131"/>
        <v/>
      </c>
      <c r="Q2774" s="175" t="str">
        <f>IFERROR(IF($F2774="","",INDEX(リスト!$AL:$AL,MATCH($F2774,リスト!$AK:$AK,0))),"")</f>
        <v/>
      </c>
      <c r="R2774" s="32" t="str">
        <f>IFERROR(IF($K2774="","",INDEX(リスト!$AO:$AO,MATCH($K2774,リスト!$AN:$AN,0))),"")</f>
        <v/>
      </c>
      <c r="S2774" s="32" t="str">
        <f>IF($B2774="","",RIGHT($G2774*1000+100+COUNTIF($G$2:$G2774,$G2774),9))</f>
        <v/>
      </c>
    </row>
    <row r="2775" spans="13:19" ht="18" customHeight="1" x14ac:dyDescent="0.55000000000000004">
      <c r="M2775" s="32" t="str">
        <f>IFERROR(IF($B2775="","",INDEX(所属情報!$E:$E,MATCH($A2775,所属情報!$A:$A,0))),"")</f>
        <v/>
      </c>
      <c r="N2775" s="175" t="str">
        <f t="shared" si="129"/>
        <v/>
      </c>
      <c r="O2775" s="32" t="str">
        <f t="shared" si="130"/>
        <v/>
      </c>
      <c r="P2775" s="175" t="str">
        <f t="shared" si="131"/>
        <v/>
      </c>
      <c r="Q2775" s="175" t="str">
        <f>IFERROR(IF($F2775="","",INDEX(リスト!$AL:$AL,MATCH($F2775,リスト!$AK:$AK,0))),"")</f>
        <v/>
      </c>
      <c r="R2775" s="32" t="str">
        <f>IFERROR(IF($K2775="","",INDEX(リスト!$AO:$AO,MATCH($K2775,リスト!$AN:$AN,0))),"")</f>
        <v/>
      </c>
      <c r="S2775" s="32" t="str">
        <f>IF($B2775="","",RIGHT($G2775*1000+100+COUNTIF($G$2:$G2775,$G2775),9))</f>
        <v/>
      </c>
    </row>
    <row r="2776" spans="13:19" ht="18" customHeight="1" x14ac:dyDescent="0.55000000000000004">
      <c r="M2776" s="32" t="str">
        <f>IFERROR(IF($B2776="","",INDEX(所属情報!$E:$E,MATCH($A2776,所属情報!$A:$A,0))),"")</f>
        <v/>
      </c>
      <c r="N2776" s="175" t="str">
        <f t="shared" si="129"/>
        <v/>
      </c>
      <c r="O2776" s="32" t="str">
        <f t="shared" si="130"/>
        <v/>
      </c>
      <c r="P2776" s="175" t="str">
        <f t="shared" si="131"/>
        <v/>
      </c>
      <c r="Q2776" s="175" t="str">
        <f>IFERROR(IF($F2776="","",INDEX(リスト!$AL:$AL,MATCH($F2776,リスト!$AK:$AK,0))),"")</f>
        <v/>
      </c>
      <c r="R2776" s="32" t="str">
        <f>IFERROR(IF($K2776="","",INDEX(リスト!$AO:$AO,MATCH($K2776,リスト!$AN:$AN,0))),"")</f>
        <v/>
      </c>
      <c r="S2776" s="32" t="str">
        <f>IF($B2776="","",RIGHT($G2776*1000+100+COUNTIF($G$2:$G2776,$G2776),9))</f>
        <v/>
      </c>
    </row>
    <row r="2777" spans="13:19" ht="18" customHeight="1" x14ac:dyDescent="0.55000000000000004">
      <c r="M2777" s="32" t="str">
        <f>IFERROR(IF($B2777="","",INDEX(所属情報!$E:$E,MATCH($A2777,所属情報!$A:$A,0))),"")</f>
        <v/>
      </c>
      <c r="N2777" s="175" t="str">
        <f t="shared" si="129"/>
        <v/>
      </c>
      <c r="O2777" s="32" t="str">
        <f t="shared" si="130"/>
        <v/>
      </c>
      <c r="P2777" s="175" t="str">
        <f t="shared" si="131"/>
        <v/>
      </c>
      <c r="Q2777" s="175" t="str">
        <f>IFERROR(IF($F2777="","",INDEX(リスト!$AL:$AL,MATCH($F2777,リスト!$AK:$AK,0))),"")</f>
        <v/>
      </c>
      <c r="R2777" s="32" t="str">
        <f>IFERROR(IF($K2777="","",INDEX(リスト!$AO:$AO,MATCH($K2777,リスト!$AN:$AN,0))),"")</f>
        <v/>
      </c>
      <c r="S2777" s="32" t="str">
        <f>IF($B2777="","",RIGHT($G2777*1000+100+COUNTIF($G$2:$G2777,$G2777),9))</f>
        <v/>
      </c>
    </row>
    <row r="2778" spans="13:19" ht="18" customHeight="1" x14ac:dyDescent="0.55000000000000004">
      <c r="M2778" s="32" t="str">
        <f>IFERROR(IF($B2778="","",INDEX(所属情報!$E:$E,MATCH($A2778,所属情報!$A:$A,0))),"")</f>
        <v/>
      </c>
      <c r="N2778" s="175" t="str">
        <f t="shared" si="129"/>
        <v/>
      </c>
      <c r="O2778" s="32" t="str">
        <f t="shared" si="130"/>
        <v/>
      </c>
      <c r="P2778" s="175" t="str">
        <f t="shared" si="131"/>
        <v/>
      </c>
      <c r="Q2778" s="175" t="str">
        <f>IFERROR(IF($F2778="","",INDEX(リスト!$AL:$AL,MATCH($F2778,リスト!$AK:$AK,0))),"")</f>
        <v/>
      </c>
      <c r="R2778" s="32" t="str">
        <f>IFERROR(IF($K2778="","",INDEX(リスト!$AO:$AO,MATCH($K2778,リスト!$AN:$AN,0))),"")</f>
        <v/>
      </c>
      <c r="S2778" s="32" t="str">
        <f>IF($B2778="","",RIGHT($G2778*1000+100+COUNTIF($G$2:$G2778,$G2778),9))</f>
        <v/>
      </c>
    </row>
    <row r="2779" spans="13:19" ht="18" customHeight="1" x14ac:dyDescent="0.55000000000000004">
      <c r="M2779" s="32" t="str">
        <f>IFERROR(IF($B2779="","",INDEX(所属情報!$E:$E,MATCH($A2779,所属情報!$A:$A,0))),"")</f>
        <v/>
      </c>
      <c r="N2779" s="175" t="str">
        <f t="shared" si="129"/>
        <v/>
      </c>
      <c r="O2779" s="32" t="str">
        <f t="shared" si="130"/>
        <v/>
      </c>
      <c r="P2779" s="175" t="str">
        <f t="shared" si="131"/>
        <v/>
      </c>
      <c r="Q2779" s="175" t="str">
        <f>IFERROR(IF($F2779="","",INDEX(リスト!$AL:$AL,MATCH($F2779,リスト!$AK:$AK,0))),"")</f>
        <v/>
      </c>
      <c r="R2779" s="32" t="str">
        <f>IFERROR(IF($K2779="","",INDEX(リスト!$AO:$AO,MATCH($K2779,リスト!$AN:$AN,0))),"")</f>
        <v/>
      </c>
      <c r="S2779" s="32" t="str">
        <f>IF($B2779="","",RIGHT($G2779*1000+100+COUNTIF($G$2:$G2779,$G2779),9))</f>
        <v/>
      </c>
    </row>
    <row r="2780" spans="13:19" ht="18" customHeight="1" x14ac:dyDescent="0.55000000000000004">
      <c r="M2780" s="32" t="str">
        <f>IFERROR(IF($B2780="","",INDEX(所属情報!$E:$E,MATCH($A2780,所属情報!$A:$A,0))),"")</f>
        <v/>
      </c>
      <c r="N2780" s="175" t="str">
        <f t="shared" si="129"/>
        <v/>
      </c>
      <c r="O2780" s="32" t="str">
        <f t="shared" si="130"/>
        <v/>
      </c>
      <c r="P2780" s="175" t="str">
        <f t="shared" si="131"/>
        <v/>
      </c>
      <c r="Q2780" s="175" t="str">
        <f>IFERROR(IF($F2780="","",INDEX(リスト!$AL:$AL,MATCH($F2780,リスト!$AK:$AK,0))),"")</f>
        <v/>
      </c>
      <c r="R2780" s="32" t="str">
        <f>IFERROR(IF($K2780="","",INDEX(リスト!$AO:$AO,MATCH($K2780,リスト!$AN:$AN,0))),"")</f>
        <v/>
      </c>
      <c r="S2780" s="32" t="str">
        <f>IF($B2780="","",RIGHT($G2780*1000+100+COUNTIF($G$2:$G2780,$G2780),9))</f>
        <v/>
      </c>
    </row>
    <row r="2781" spans="13:19" ht="18" customHeight="1" x14ac:dyDescent="0.55000000000000004">
      <c r="M2781" s="32" t="str">
        <f>IFERROR(IF($B2781="","",INDEX(所属情報!$E:$E,MATCH($A2781,所属情報!$A:$A,0))),"")</f>
        <v/>
      </c>
      <c r="N2781" s="175" t="str">
        <f t="shared" si="129"/>
        <v/>
      </c>
      <c r="O2781" s="32" t="str">
        <f t="shared" si="130"/>
        <v/>
      </c>
      <c r="P2781" s="175" t="str">
        <f t="shared" si="131"/>
        <v/>
      </c>
      <c r="Q2781" s="175" t="str">
        <f>IFERROR(IF($F2781="","",INDEX(リスト!$AL:$AL,MATCH($F2781,リスト!$AK:$AK,0))),"")</f>
        <v/>
      </c>
      <c r="R2781" s="32" t="str">
        <f>IFERROR(IF($K2781="","",INDEX(リスト!$AO:$AO,MATCH($K2781,リスト!$AN:$AN,0))),"")</f>
        <v/>
      </c>
      <c r="S2781" s="32" t="str">
        <f>IF($B2781="","",RIGHT($G2781*1000+100+COUNTIF($G$2:$G2781,$G2781),9))</f>
        <v/>
      </c>
    </row>
    <row r="2782" spans="13:19" ht="18" customHeight="1" x14ac:dyDescent="0.55000000000000004">
      <c r="M2782" s="32" t="str">
        <f>IFERROR(IF($B2782="","",INDEX(所属情報!$E:$E,MATCH($A2782,所属情報!$A:$A,0))),"")</f>
        <v/>
      </c>
      <c r="N2782" s="175" t="str">
        <f t="shared" si="129"/>
        <v/>
      </c>
      <c r="O2782" s="32" t="str">
        <f t="shared" si="130"/>
        <v/>
      </c>
      <c r="P2782" s="175" t="str">
        <f t="shared" si="131"/>
        <v/>
      </c>
      <c r="Q2782" s="175" t="str">
        <f>IFERROR(IF($F2782="","",INDEX(リスト!$AL:$AL,MATCH($F2782,リスト!$AK:$AK,0))),"")</f>
        <v/>
      </c>
      <c r="R2782" s="32" t="str">
        <f>IFERROR(IF($K2782="","",INDEX(リスト!$AO:$AO,MATCH($K2782,リスト!$AN:$AN,0))),"")</f>
        <v/>
      </c>
      <c r="S2782" s="32" t="str">
        <f>IF($B2782="","",RIGHT($G2782*1000+100+COUNTIF($G$2:$G2782,$G2782),9))</f>
        <v/>
      </c>
    </row>
    <row r="2783" spans="13:19" ht="18" customHeight="1" x14ac:dyDescent="0.55000000000000004">
      <c r="M2783" s="32" t="str">
        <f>IFERROR(IF($B2783="","",INDEX(所属情報!$E:$E,MATCH($A2783,所属情報!$A:$A,0))),"")</f>
        <v/>
      </c>
      <c r="N2783" s="175" t="str">
        <f t="shared" si="129"/>
        <v/>
      </c>
      <c r="O2783" s="32" t="str">
        <f t="shared" si="130"/>
        <v/>
      </c>
      <c r="P2783" s="175" t="str">
        <f t="shared" si="131"/>
        <v/>
      </c>
      <c r="Q2783" s="175" t="str">
        <f>IFERROR(IF($F2783="","",INDEX(リスト!$AL:$AL,MATCH($F2783,リスト!$AK:$AK,0))),"")</f>
        <v/>
      </c>
      <c r="R2783" s="32" t="str">
        <f>IFERROR(IF($K2783="","",INDEX(リスト!$AO:$AO,MATCH($K2783,リスト!$AN:$AN,0))),"")</f>
        <v/>
      </c>
      <c r="S2783" s="32" t="str">
        <f>IF($B2783="","",RIGHT($G2783*1000+100+COUNTIF($G$2:$G2783,$G2783),9))</f>
        <v/>
      </c>
    </row>
    <row r="2784" spans="13:19" ht="18" customHeight="1" x14ac:dyDescent="0.55000000000000004">
      <c r="M2784" s="32" t="str">
        <f>IFERROR(IF($B2784="","",INDEX(所属情報!$E:$E,MATCH($A2784,所属情報!$A:$A,0))),"")</f>
        <v/>
      </c>
      <c r="N2784" s="175" t="str">
        <f t="shared" si="129"/>
        <v/>
      </c>
      <c r="O2784" s="32" t="str">
        <f t="shared" si="130"/>
        <v/>
      </c>
      <c r="P2784" s="175" t="str">
        <f t="shared" si="131"/>
        <v/>
      </c>
      <c r="Q2784" s="175" t="str">
        <f>IFERROR(IF($F2784="","",INDEX(リスト!$AL:$AL,MATCH($F2784,リスト!$AK:$AK,0))),"")</f>
        <v/>
      </c>
      <c r="R2784" s="32" t="str">
        <f>IFERROR(IF($K2784="","",INDEX(リスト!$AO:$AO,MATCH($K2784,リスト!$AN:$AN,0))),"")</f>
        <v/>
      </c>
      <c r="S2784" s="32" t="str">
        <f>IF($B2784="","",RIGHT($G2784*1000+100+COUNTIF($G$2:$G2784,$G2784),9))</f>
        <v/>
      </c>
    </row>
    <row r="2785" spans="13:19" ht="18" customHeight="1" x14ac:dyDescent="0.55000000000000004">
      <c r="M2785" s="32" t="str">
        <f>IFERROR(IF($B2785="","",INDEX(所属情報!$E:$E,MATCH($A2785,所属情報!$A:$A,0))),"")</f>
        <v/>
      </c>
      <c r="N2785" s="175" t="str">
        <f t="shared" si="129"/>
        <v/>
      </c>
      <c r="O2785" s="32" t="str">
        <f t="shared" si="130"/>
        <v/>
      </c>
      <c r="P2785" s="175" t="str">
        <f t="shared" si="131"/>
        <v/>
      </c>
      <c r="Q2785" s="175" t="str">
        <f>IFERROR(IF($F2785="","",INDEX(リスト!$AL:$AL,MATCH($F2785,リスト!$AK:$AK,0))),"")</f>
        <v/>
      </c>
      <c r="R2785" s="32" t="str">
        <f>IFERROR(IF($K2785="","",INDEX(リスト!$AO:$AO,MATCH($K2785,リスト!$AN:$AN,0))),"")</f>
        <v/>
      </c>
      <c r="S2785" s="32" t="str">
        <f>IF($B2785="","",RIGHT($G2785*1000+100+COUNTIF($G$2:$G2785,$G2785),9))</f>
        <v/>
      </c>
    </row>
    <row r="2786" spans="13:19" ht="18" customHeight="1" x14ac:dyDescent="0.55000000000000004">
      <c r="M2786" s="32" t="str">
        <f>IFERROR(IF($B2786="","",INDEX(所属情報!$E:$E,MATCH($A2786,所属情報!$A:$A,0))),"")</f>
        <v/>
      </c>
      <c r="N2786" s="175" t="str">
        <f t="shared" si="129"/>
        <v/>
      </c>
      <c r="O2786" s="32" t="str">
        <f t="shared" si="130"/>
        <v/>
      </c>
      <c r="P2786" s="175" t="str">
        <f t="shared" si="131"/>
        <v/>
      </c>
      <c r="Q2786" s="175" t="str">
        <f>IFERROR(IF($F2786="","",INDEX(リスト!$AL:$AL,MATCH($F2786,リスト!$AK:$AK,0))),"")</f>
        <v/>
      </c>
      <c r="R2786" s="32" t="str">
        <f>IFERROR(IF($K2786="","",INDEX(リスト!$AO:$AO,MATCH($K2786,リスト!$AN:$AN,0))),"")</f>
        <v/>
      </c>
      <c r="S2786" s="32" t="str">
        <f>IF($B2786="","",RIGHT($G2786*1000+100+COUNTIF($G$2:$G2786,$G2786),9))</f>
        <v/>
      </c>
    </row>
    <row r="2787" spans="13:19" ht="18" customHeight="1" x14ac:dyDescent="0.55000000000000004">
      <c r="M2787" s="32" t="str">
        <f>IFERROR(IF($B2787="","",INDEX(所属情報!$E:$E,MATCH($A2787,所属情報!$A:$A,0))),"")</f>
        <v/>
      </c>
      <c r="N2787" s="175" t="str">
        <f t="shared" si="129"/>
        <v/>
      </c>
      <c r="O2787" s="32" t="str">
        <f t="shared" si="130"/>
        <v/>
      </c>
      <c r="P2787" s="175" t="str">
        <f t="shared" si="131"/>
        <v/>
      </c>
      <c r="Q2787" s="175" t="str">
        <f>IFERROR(IF($F2787="","",INDEX(リスト!$AL:$AL,MATCH($F2787,リスト!$AK:$AK,0))),"")</f>
        <v/>
      </c>
      <c r="R2787" s="32" t="str">
        <f>IFERROR(IF($K2787="","",INDEX(リスト!$AO:$AO,MATCH($K2787,リスト!$AN:$AN,0))),"")</f>
        <v/>
      </c>
      <c r="S2787" s="32" t="str">
        <f>IF($B2787="","",RIGHT($G2787*1000+100+COUNTIF($G$2:$G2787,$G2787),9))</f>
        <v/>
      </c>
    </row>
    <row r="2788" spans="13:19" ht="18" customHeight="1" x14ac:dyDescent="0.55000000000000004">
      <c r="M2788" s="32" t="str">
        <f>IFERROR(IF($B2788="","",INDEX(所属情報!$E:$E,MATCH($A2788,所属情報!$A:$A,0))),"")</f>
        <v/>
      </c>
      <c r="N2788" s="175" t="str">
        <f t="shared" si="129"/>
        <v/>
      </c>
      <c r="O2788" s="32" t="str">
        <f t="shared" si="130"/>
        <v/>
      </c>
      <c r="P2788" s="175" t="str">
        <f t="shared" si="131"/>
        <v/>
      </c>
      <c r="Q2788" s="175" t="str">
        <f>IFERROR(IF($F2788="","",INDEX(リスト!$AL:$AL,MATCH($F2788,リスト!$AK:$AK,0))),"")</f>
        <v/>
      </c>
      <c r="R2788" s="32" t="str">
        <f>IFERROR(IF($K2788="","",INDEX(リスト!$AO:$AO,MATCH($K2788,リスト!$AN:$AN,0))),"")</f>
        <v/>
      </c>
      <c r="S2788" s="32" t="str">
        <f>IF($B2788="","",RIGHT($G2788*1000+100+COUNTIF($G$2:$G2788,$G2788),9))</f>
        <v/>
      </c>
    </row>
    <row r="2789" spans="13:19" ht="18" customHeight="1" x14ac:dyDescent="0.55000000000000004">
      <c r="M2789" s="32" t="str">
        <f>IFERROR(IF($B2789="","",INDEX(所属情報!$E:$E,MATCH($A2789,所属情報!$A:$A,0))),"")</f>
        <v/>
      </c>
      <c r="N2789" s="175" t="str">
        <f t="shared" si="129"/>
        <v/>
      </c>
      <c r="O2789" s="32" t="str">
        <f t="shared" si="130"/>
        <v/>
      </c>
      <c r="P2789" s="175" t="str">
        <f t="shared" si="131"/>
        <v/>
      </c>
      <c r="Q2789" s="175" t="str">
        <f>IFERROR(IF($F2789="","",INDEX(リスト!$AL:$AL,MATCH($F2789,リスト!$AK:$AK,0))),"")</f>
        <v/>
      </c>
      <c r="R2789" s="32" t="str">
        <f>IFERROR(IF($K2789="","",INDEX(リスト!$AO:$AO,MATCH($K2789,リスト!$AN:$AN,0))),"")</f>
        <v/>
      </c>
      <c r="S2789" s="32" t="str">
        <f>IF($B2789="","",RIGHT($G2789*1000+100+COUNTIF($G$2:$G2789,$G2789),9))</f>
        <v/>
      </c>
    </row>
    <row r="2790" spans="13:19" ht="18" customHeight="1" x14ac:dyDescent="0.55000000000000004">
      <c r="M2790" s="32" t="str">
        <f>IFERROR(IF($B2790="","",INDEX(所属情報!$E:$E,MATCH($A2790,所属情報!$A:$A,0))),"")</f>
        <v/>
      </c>
      <c r="N2790" s="175" t="str">
        <f t="shared" si="129"/>
        <v/>
      </c>
      <c r="O2790" s="32" t="str">
        <f t="shared" si="130"/>
        <v/>
      </c>
      <c r="P2790" s="175" t="str">
        <f t="shared" si="131"/>
        <v/>
      </c>
      <c r="Q2790" s="175" t="str">
        <f>IFERROR(IF($F2790="","",INDEX(リスト!$AL:$AL,MATCH($F2790,リスト!$AK:$AK,0))),"")</f>
        <v/>
      </c>
      <c r="R2790" s="32" t="str">
        <f>IFERROR(IF($K2790="","",INDEX(リスト!$AO:$AO,MATCH($K2790,リスト!$AN:$AN,0))),"")</f>
        <v/>
      </c>
      <c r="S2790" s="32" t="str">
        <f>IF($B2790="","",RIGHT($G2790*1000+100+COUNTIF($G$2:$G2790,$G2790),9))</f>
        <v/>
      </c>
    </row>
    <row r="2791" spans="13:19" ht="18" customHeight="1" x14ac:dyDescent="0.55000000000000004">
      <c r="M2791" s="32" t="str">
        <f>IFERROR(IF($B2791="","",INDEX(所属情報!$E:$E,MATCH($A2791,所属情報!$A:$A,0))),"")</f>
        <v/>
      </c>
      <c r="N2791" s="175" t="str">
        <f t="shared" si="129"/>
        <v/>
      </c>
      <c r="O2791" s="32" t="str">
        <f t="shared" si="130"/>
        <v/>
      </c>
      <c r="P2791" s="175" t="str">
        <f t="shared" si="131"/>
        <v/>
      </c>
      <c r="Q2791" s="175" t="str">
        <f>IFERROR(IF($F2791="","",INDEX(リスト!$AL:$AL,MATCH($F2791,リスト!$AK:$AK,0))),"")</f>
        <v/>
      </c>
      <c r="R2791" s="32" t="str">
        <f>IFERROR(IF($K2791="","",INDEX(リスト!$AO:$AO,MATCH($K2791,リスト!$AN:$AN,0))),"")</f>
        <v/>
      </c>
      <c r="S2791" s="32" t="str">
        <f>IF($B2791="","",RIGHT($G2791*1000+100+COUNTIF($G$2:$G2791,$G2791),9))</f>
        <v/>
      </c>
    </row>
    <row r="2792" spans="13:19" ht="18" customHeight="1" x14ac:dyDescent="0.55000000000000004">
      <c r="M2792" s="32" t="str">
        <f>IFERROR(IF($B2792="","",INDEX(所属情報!$E:$E,MATCH($A2792,所属情報!$A:$A,0))),"")</f>
        <v/>
      </c>
      <c r="N2792" s="175" t="str">
        <f t="shared" si="129"/>
        <v/>
      </c>
      <c r="O2792" s="32" t="str">
        <f t="shared" si="130"/>
        <v/>
      </c>
      <c r="P2792" s="175" t="str">
        <f t="shared" si="131"/>
        <v/>
      </c>
      <c r="Q2792" s="175" t="str">
        <f>IFERROR(IF($F2792="","",INDEX(リスト!$AL:$AL,MATCH($F2792,リスト!$AK:$AK,0))),"")</f>
        <v/>
      </c>
      <c r="R2792" s="32" t="str">
        <f>IFERROR(IF($K2792="","",INDEX(リスト!$AO:$AO,MATCH($K2792,リスト!$AN:$AN,0))),"")</f>
        <v/>
      </c>
      <c r="S2792" s="32" t="str">
        <f>IF($B2792="","",RIGHT($G2792*1000+100+COUNTIF($G$2:$G2792,$G2792),9))</f>
        <v/>
      </c>
    </row>
    <row r="2793" spans="13:19" ht="18" customHeight="1" x14ac:dyDescent="0.55000000000000004">
      <c r="M2793" s="32" t="str">
        <f>IFERROR(IF($B2793="","",INDEX(所属情報!$E:$E,MATCH($A2793,所属情報!$A:$A,0))),"")</f>
        <v/>
      </c>
      <c r="N2793" s="175" t="str">
        <f t="shared" si="129"/>
        <v/>
      </c>
      <c r="O2793" s="32" t="str">
        <f t="shared" si="130"/>
        <v/>
      </c>
      <c r="P2793" s="175" t="str">
        <f t="shared" si="131"/>
        <v/>
      </c>
      <c r="Q2793" s="175" t="str">
        <f>IFERROR(IF($F2793="","",INDEX(リスト!$AL:$AL,MATCH($F2793,リスト!$AK:$AK,0))),"")</f>
        <v/>
      </c>
      <c r="R2793" s="32" t="str">
        <f>IFERROR(IF($K2793="","",INDEX(リスト!$AO:$AO,MATCH($K2793,リスト!$AN:$AN,0))),"")</f>
        <v/>
      </c>
      <c r="S2793" s="32" t="str">
        <f>IF($B2793="","",RIGHT($G2793*1000+100+COUNTIF($G$2:$G2793,$G2793),9))</f>
        <v/>
      </c>
    </row>
    <row r="2794" spans="13:19" ht="18" customHeight="1" x14ac:dyDescent="0.55000000000000004">
      <c r="M2794" s="32" t="str">
        <f>IFERROR(IF($B2794="","",INDEX(所属情報!$E:$E,MATCH($A2794,所属情報!$A:$A,0))),"")</f>
        <v/>
      </c>
      <c r="N2794" s="175" t="str">
        <f t="shared" si="129"/>
        <v/>
      </c>
      <c r="O2794" s="32" t="str">
        <f t="shared" si="130"/>
        <v/>
      </c>
      <c r="P2794" s="175" t="str">
        <f t="shared" si="131"/>
        <v/>
      </c>
      <c r="Q2794" s="175" t="str">
        <f>IFERROR(IF($F2794="","",INDEX(リスト!$AL:$AL,MATCH($F2794,リスト!$AK:$AK,0))),"")</f>
        <v/>
      </c>
      <c r="R2794" s="32" t="str">
        <f>IFERROR(IF($K2794="","",INDEX(リスト!$AO:$AO,MATCH($K2794,リスト!$AN:$AN,0))),"")</f>
        <v/>
      </c>
      <c r="S2794" s="32" t="str">
        <f>IF($B2794="","",RIGHT($G2794*1000+100+COUNTIF($G$2:$G2794,$G2794),9))</f>
        <v/>
      </c>
    </row>
    <row r="2795" spans="13:19" ht="18" customHeight="1" x14ac:dyDescent="0.55000000000000004">
      <c r="M2795" s="32" t="str">
        <f>IFERROR(IF($B2795="","",INDEX(所属情報!$E:$E,MATCH($A2795,所属情報!$A:$A,0))),"")</f>
        <v/>
      </c>
      <c r="N2795" s="175" t="str">
        <f t="shared" si="129"/>
        <v/>
      </c>
      <c r="O2795" s="32" t="str">
        <f t="shared" si="130"/>
        <v/>
      </c>
      <c r="P2795" s="175" t="str">
        <f t="shared" si="131"/>
        <v/>
      </c>
      <c r="Q2795" s="175" t="str">
        <f>IFERROR(IF($F2795="","",INDEX(リスト!$AL:$AL,MATCH($F2795,リスト!$AK:$AK,0))),"")</f>
        <v/>
      </c>
      <c r="R2795" s="32" t="str">
        <f>IFERROR(IF($K2795="","",INDEX(リスト!$AO:$AO,MATCH($K2795,リスト!$AN:$AN,0))),"")</f>
        <v/>
      </c>
      <c r="S2795" s="32" t="str">
        <f>IF($B2795="","",RIGHT($G2795*1000+100+COUNTIF($G$2:$G2795,$G2795),9))</f>
        <v/>
      </c>
    </row>
    <row r="2796" spans="13:19" ht="18" customHeight="1" x14ac:dyDescent="0.55000000000000004">
      <c r="M2796" s="32" t="str">
        <f>IFERROR(IF($B2796="","",INDEX(所属情報!$E:$E,MATCH($A2796,所属情報!$A:$A,0))),"")</f>
        <v/>
      </c>
      <c r="N2796" s="175" t="str">
        <f t="shared" si="129"/>
        <v/>
      </c>
      <c r="O2796" s="32" t="str">
        <f t="shared" si="130"/>
        <v/>
      </c>
      <c r="P2796" s="175" t="str">
        <f t="shared" si="131"/>
        <v/>
      </c>
      <c r="Q2796" s="175" t="str">
        <f>IFERROR(IF($F2796="","",INDEX(リスト!$AL:$AL,MATCH($F2796,リスト!$AK:$AK,0))),"")</f>
        <v/>
      </c>
      <c r="R2796" s="32" t="str">
        <f>IFERROR(IF($K2796="","",INDEX(リスト!$AO:$AO,MATCH($K2796,リスト!$AN:$AN,0))),"")</f>
        <v/>
      </c>
      <c r="S2796" s="32" t="str">
        <f>IF($B2796="","",RIGHT($G2796*1000+100+COUNTIF($G$2:$G2796,$G2796),9))</f>
        <v/>
      </c>
    </row>
    <row r="2797" spans="13:19" ht="18" customHeight="1" x14ac:dyDescent="0.55000000000000004">
      <c r="M2797" s="32" t="str">
        <f>IFERROR(IF($B2797="","",INDEX(所属情報!$E:$E,MATCH($A2797,所属情報!$A:$A,0))),"")</f>
        <v/>
      </c>
      <c r="N2797" s="175" t="str">
        <f t="shared" si="129"/>
        <v/>
      </c>
      <c r="O2797" s="32" t="str">
        <f t="shared" si="130"/>
        <v/>
      </c>
      <c r="P2797" s="175" t="str">
        <f t="shared" si="131"/>
        <v/>
      </c>
      <c r="Q2797" s="175" t="str">
        <f>IFERROR(IF($F2797="","",INDEX(リスト!$AL:$AL,MATCH($F2797,リスト!$AK:$AK,0))),"")</f>
        <v/>
      </c>
      <c r="R2797" s="32" t="str">
        <f>IFERROR(IF($K2797="","",INDEX(リスト!$AO:$AO,MATCH($K2797,リスト!$AN:$AN,0))),"")</f>
        <v/>
      </c>
      <c r="S2797" s="32" t="str">
        <f>IF($B2797="","",RIGHT($G2797*1000+100+COUNTIF($G$2:$G2797,$G2797),9))</f>
        <v/>
      </c>
    </row>
    <row r="2798" spans="13:19" ht="18" customHeight="1" x14ac:dyDescent="0.55000000000000004">
      <c r="M2798" s="32" t="str">
        <f>IFERROR(IF($B2798="","",INDEX(所属情報!$E:$E,MATCH($A2798,所属情報!$A:$A,0))),"")</f>
        <v/>
      </c>
      <c r="N2798" s="175" t="str">
        <f t="shared" si="129"/>
        <v/>
      </c>
      <c r="O2798" s="32" t="str">
        <f t="shared" si="130"/>
        <v/>
      </c>
      <c r="P2798" s="175" t="str">
        <f t="shared" si="131"/>
        <v/>
      </c>
      <c r="Q2798" s="175" t="str">
        <f>IFERROR(IF($F2798="","",INDEX(リスト!$AL:$AL,MATCH($F2798,リスト!$AK:$AK,0))),"")</f>
        <v/>
      </c>
      <c r="R2798" s="32" t="str">
        <f>IFERROR(IF($K2798="","",INDEX(リスト!$AO:$AO,MATCH($K2798,リスト!$AN:$AN,0))),"")</f>
        <v/>
      </c>
      <c r="S2798" s="32" t="str">
        <f>IF($B2798="","",RIGHT($G2798*1000+100+COUNTIF($G$2:$G2798,$G2798),9))</f>
        <v/>
      </c>
    </row>
    <row r="2799" spans="13:19" ht="18" customHeight="1" x14ac:dyDescent="0.55000000000000004">
      <c r="M2799" s="32" t="str">
        <f>IFERROR(IF($B2799="","",INDEX(所属情報!$E:$E,MATCH($A2799,所属情報!$A:$A,0))),"")</f>
        <v/>
      </c>
      <c r="N2799" s="175" t="str">
        <f t="shared" si="129"/>
        <v/>
      </c>
      <c r="O2799" s="32" t="str">
        <f t="shared" si="130"/>
        <v/>
      </c>
      <c r="P2799" s="175" t="str">
        <f t="shared" si="131"/>
        <v/>
      </c>
      <c r="Q2799" s="175" t="str">
        <f>IFERROR(IF($F2799="","",INDEX(リスト!$AL:$AL,MATCH($F2799,リスト!$AK:$AK,0))),"")</f>
        <v/>
      </c>
      <c r="R2799" s="32" t="str">
        <f>IFERROR(IF($K2799="","",INDEX(リスト!$AO:$AO,MATCH($K2799,リスト!$AN:$AN,0))),"")</f>
        <v/>
      </c>
      <c r="S2799" s="32" t="str">
        <f>IF($B2799="","",RIGHT($G2799*1000+100+COUNTIF($G$2:$G2799,$G2799),9))</f>
        <v/>
      </c>
    </row>
    <row r="2800" spans="13:19" ht="18" customHeight="1" x14ac:dyDescent="0.55000000000000004">
      <c r="M2800" s="32" t="str">
        <f>IFERROR(IF($B2800="","",INDEX(所属情報!$E:$E,MATCH($A2800,所属情報!$A:$A,0))),"")</f>
        <v/>
      </c>
      <c r="N2800" s="175" t="str">
        <f t="shared" si="129"/>
        <v/>
      </c>
      <c r="O2800" s="32" t="str">
        <f t="shared" si="130"/>
        <v/>
      </c>
      <c r="P2800" s="175" t="str">
        <f t="shared" si="131"/>
        <v/>
      </c>
      <c r="Q2800" s="175" t="str">
        <f>IFERROR(IF($F2800="","",INDEX(リスト!$AL:$AL,MATCH($F2800,リスト!$AK:$AK,0))),"")</f>
        <v/>
      </c>
      <c r="R2800" s="32" t="str">
        <f>IFERROR(IF($K2800="","",INDEX(リスト!$AO:$AO,MATCH($K2800,リスト!$AN:$AN,0))),"")</f>
        <v/>
      </c>
      <c r="S2800" s="32" t="str">
        <f>IF($B2800="","",RIGHT($G2800*1000+100+COUNTIF($G$2:$G2800,$G2800),9))</f>
        <v/>
      </c>
    </row>
    <row r="2801" spans="13:19" ht="18" customHeight="1" x14ac:dyDescent="0.55000000000000004">
      <c r="M2801" s="32" t="str">
        <f>IFERROR(IF($B2801="","",INDEX(所属情報!$E:$E,MATCH($A2801,所属情報!$A:$A,0))),"")</f>
        <v/>
      </c>
      <c r="N2801" s="175" t="str">
        <f t="shared" si="129"/>
        <v/>
      </c>
      <c r="O2801" s="32" t="str">
        <f t="shared" si="130"/>
        <v/>
      </c>
      <c r="P2801" s="175" t="str">
        <f t="shared" si="131"/>
        <v/>
      </c>
      <c r="Q2801" s="175" t="str">
        <f>IFERROR(IF($F2801="","",INDEX(リスト!$AL:$AL,MATCH($F2801,リスト!$AK:$AK,0))),"")</f>
        <v/>
      </c>
      <c r="R2801" s="32" t="str">
        <f>IFERROR(IF($K2801="","",INDEX(リスト!$AO:$AO,MATCH($K2801,リスト!$AN:$AN,0))),"")</f>
        <v/>
      </c>
      <c r="S2801" s="32" t="str">
        <f>IF($B2801="","",RIGHT($G2801*1000+100+COUNTIF($G$2:$G2801,$G2801),9))</f>
        <v/>
      </c>
    </row>
    <row r="2802" spans="13:19" ht="18" customHeight="1" x14ac:dyDescent="0.55000000000000004">
      <c r="M2802" s="32" t="str">
        <f>IFERROR(IF($B2802="","",INDEX(所属情報!$E:$E,MATCH($A2802,所属情報!$A:$A,0))),"")</f>
        <v/>
      </c>
      <c r="N2802" s="175" t="str">
        <f t="shared" si="129"/>
        <v/>
      </c>
      <c r="O2802" s="32" t="str">
        <f t="shared" si="130"/>
        <v/>
      </c>
      <c r="P2802" s="175" t="str">
        <f t="shared" si="131"/>
        <v/>
      </c>
      <c r="Q2802" s="175" t="str">
        <f>IFERROR(IF($F2802="","",INDEX(リスト!$AL:$AL,MATCH($F2802,リスト!$AK:$AK,0))),"")</f>
        <v/>
      </c>
      <c r="R2802" s="32" t="str">
        <f>IFERROR(IF($K2802="","",INDEX(リスト!$AO:$AO,MATCH($K2802,リスト!$AN:$AN,0))),"")</f>
        <v/>
      </c>
      <c r="S2802" s="32" t="str">
        <f>IF($B2802="","",RIGHT($G2802*1000+100+COUNTIF($G$2:$G2802,$G2802),9))</f>
        <v/>
      </c>
    </row>
    <row r="2803" spans="13:19" ht="18" customHeight="1" x14ac:dyDescent="0.55000000000000004">
      <c r="M2803" s="32" t="str">
        <f>IFERROR(IF($B2803="","",INDEX(所属情報!$E:$E,MATCH($A2803,所属情報!$A:$A,0))),"")</f>
        <v/>
      </c>
      <c r="N2803" s="175" t="str">
        <f t="shared" si="129"/>
        <v/>
      </c>
      <c r="O2803" s="32" t="str">
        <f t="shared" si="130"/>
        <v/>
      </c>
      <c r="P2803" s="175" t="str">
        <f t="shared" si="131"/>
        <v/>
      </c>
      <c r="Q2803" s="175" t="str">
        <f>IFERROR(IF($F2803="","",INDEX(リスト!$AL:$AL,MATCH($F2803,リスト!$AK:$AK,0))),"")</f>
        <v/>
      </c>
      <c r="R2803" s="32" t="str">
        <f>IFERROR(IF($K2803="","",INDEX(リスト!$AO:$AO,MATCH($K2803,リスト!$AN:$AN,0))),"")</f>
        <v/>
      </c>
      <c r="S2803" s="32" t="str">
        <f>IF($B2803="","",RIGHT($G2803*1000+100+COUNTIF($G$2:$G2803,$G2803),9))</f>
        <v/>
      </c>
    </row>
    <row r="2804" spans="13:19" ht="18" customHeight="1" x14ac:dyDescent="0.55000000000000004">
      <c r="M2804" s="32" t="str">
        <f>IFERROR(IF($B2804="","",INDEX(所属情報!$E:$E,MATCH($A2804,所属情報!$A:$A,0))),"")</f>
        <v/>
      </c>
      <c r="N2804" s="175" t="str">
        <f t="shared" si="129"/>
        <v/>
      </c>
      <c r="O2804" s="32" t="str">
        <f t="shared" si="130"/>
        <v/>
      </c>
      <c r="P2804" s="175" t="str">
        <f t="shared" si="131"/>
        <v/>
      </c>
      <c r="Q2804" s="175" t="str">
        <f>IFERROR(IF($F2804="","",INDEX(リスト!$AL:$AL,MATCH($F2804,リスト!$AK:$AK,0))),"")</f>
        <v/>
      </c>
      <c r="R2804" s="32" t="str">
        <f>IFERROR(IF($K2804="","",INDEX(リスト!$AO:$AO,MATCH($K2804,リスト!$AN:$AN,0))),"")</f>
        <v/>
      </c>
      <c r="S2804" s="32" t="str">
        <f>IF($B2804="","",RIGHT($G2804*1000+100+COUNTIF($G$2:$G2804,$G2804),9))</f>
        <v/>
      </c>
    </row>
    <row r="2805" spans="13:19" ht="18" customHeight="1" x14ac:dyDescent="0.55000000000000004">
      <c r="M2805" s="32" t="str">
        <f>IFERROR(IF($B2805="","",INDEX(所属情報!$E:$E,MATCH($A2805,所属情報!$A:$A,0))),"")</f>
        <v/>
      </c>
      <c r="N2805" s="175" t="str">
        <f t="shared" si="129"/>
        <v/>
      </c>
      <c r="O2805" s="32" t="str">
        <f t="shared" si="130"/>
        <v/>
      </c>
      <c r="P2805" s="175" t="str">
        <f t="shared" si="131"/>
        <v/>
      </c>
      <c r="Q2805" s="175" t="str">
        <f>IFERROR(IF($F2805="","",INDEX(リスト!$AL:$AL,MATCH($F2805,リスト!$AK:$AK,0))),"")</f>
        <v/>
      </c>
      <c r="R2805" s="32" t="str">
        <f>IFERROR(IF($K2805="","",INDEX(リスト!$AO:$AO,MATCH($K2805,リスト!$AN:$AN,0))),"")</f>
        <v/>
      </c>
      <c r="S2805" s="32" t="str">
        <f>IF($B2805="","",RIGHT($G2805*1000+100+COUNTIF($G$2:$G2805,$G2805),9))</f>
        <v/>
      </c>
    </row>
    <row r="2806" spans="13:19" ht="18" customHeight="1" x14ac:dyDescent="0.55000000000000004">
      <c r="M2806" s="32" t="str">
        <f>IFERROR(IF($B2806="","",INDEX(所属情報!$E:$E,MATCH($A2806,所属情報!$A:$A,0))),"")</f>
        <v/>
      </c>
      <c r="N2806" s="175" t="str">
        <f t="shared" si="129"/>
        <v/>
      </c>
      <c r="O2806" s="32" t="str">
        <f t="shared" si="130"/>
        <v/>
      </c>
      <c r="P2806" s="175" t="str">
        <f t="shared" si="131"/>
        <v/>
      </c>
      <c r="Q2806" s="175" t="str">
        <f>IFERROR(IF($F2806="","",INDEX(リスト!$AL:$AL,MATCH($F2806,リスト!$AK:$AK,0))),"")</f>
        <v/>
      </c>
      <c r="R2806" s="32" t="str">
        <f>IFERROR(IF($K2806="","",INDEX(リスト!$AO:$AO,MATCH($K2806,リスト!$AN:$AN,0))),"")</f>
        <v/>
      </c>
      <c r="S2806" s="32" t="str">
        <f>IF($B2806="","",RIGHT($G2806*1000+100+COUNTIF($G$2:$G2806,$G2806),9))</f>
        <v/>
      </c>
    </row>
    <row r="2807" spans="13:19" ht="18" customHeight="1" x14ac:dyDescent="0.55000000000000004">
      <c r="M2807" s="32" t="str">
        <f>IFERROR(IF($B2807="","",INDEX(所属情報!$E:$E,MATCH($A2807,所属情報!$A:$A,0))),"")</f>
        <v/>
      </c>
      <c r="N2807" s="175" t="str">
        <f t="shared" si="129"/>
        <v/>
      </c>
      <c r="O2807" s="32" t="str">
        <f t="shared" si="130"/>
        <v/>
      </c>
      <c r="P2807" s="175" t="str">
        <f t="shared" si="131"/>
        <v/>
      </c>
      <c r="Q2807" s="175" t="str">
        <f>IFERROR(IF($F2807="","",INDEX(リスト!$AL:$AL,MATCH($F2807,リスト!$AK:$AK,0))),"")</f>
        <v/>
      </c>
      <c r="R2807" s="32" t="str">
        <f>IFERROR(IF($K2807="","",INDEX(リスト!$AO:$AO,MATCH($K2807,リスト!$AN:$AN,0))),"")</f>
        <v/>
      </c>
      <c r="S2807" s="32" t="str">
        <f>IF($B2807="","",RIGHT($G2807*1000+100+COUNTIF($G$2:$G2807,$G2807),9))</f>
        <v/>
      </c>
    </row>
    <row r="2808" spans="13:19" ht="18" customHeight="1" x14ac:dyDescent="0.55000000000000004">
      <c r="M2808" s="32" t="str">
        <f>IFERROR(IF($B2808="","",INDEX(所属情報!$E:$E,MATCH($A2808,所属情報!$A:$A,0))),"")</f>
        <v/>
      </c>
      <c r="N2808" s="175" t="str">
        <f t="shared" si="129"/>
        <v/>
      </c>
      <c r="O2808" s="32" t="str">
        <f t="shared" si="130"/>
        <v/>
      </c>
      <c r="P2808" s="175" t="str">
        <f t="shared" si="131"/>
        <v/>
      </c>
      <c r="Q2808" s="175" t="str">
        <f>IFERROR(IF($F2808="","",INDEX(リスト!$AL:$AL,MATCH($F2808,リスト!$AK:$AK,0))),"")</f>
        <v/>
      </c>
      <c r="R2808" s="32" t="str">
        <f>IFERROR(IF($K2808="","",INDEX(リスト!$AO:$AO,MATCH($K2808,リスト!$AN:$AN,0))),"")</f>
        <v/>
      </c>
      <c r="S2808" s="32" t="str">
        <f>IF($B2808="","",RIGHT($G2808*1000+100+COUNTIF($G$2:$G2808,$G2808),9))</f>
        <v/>
      </c>
    </row>
    <row r="2809" spans="13:19" ht="18" customHeight="1" x14ac:dyDescent="0.55000000000000004">
      <c r="M2809" s="32" t="str">
        <f>IFERROR(IF($B2809="","",INDEX(所属情報!$E:$E,MATCH($A2809,所属情報!$A:$A,0))),"")</f>
        <v/>
      </c>
      <c r="N2809" s="175" t="str">
        <f t="shared" si="129"/>
        <v/>
      </c>
      <c r="O2809" s="32" t="str">
        <f t="shared" si="130"/>
        <v/>
      </c>
      <c r="P2809" s="175" t="str">
        <f t="shared" si="131"/>
        <v/>
      </c>
      <c r="Q2809" s="175" t="str">
        <f>IFERROR(IF($F2809="","",INDEX(リスト!$AL:$AL,MATCH($F2809,リスト!$AK:$AK,0))),"")</f>
        <v/>
      </c>
      <c r="R2809" s="32" t="str">
        <f>IFERROR(IF($K2809="","",INDEX(リスト!$AO:$AO,MATCH($K2809,リスト!$AN:$AN,0))),"")</f>
        <v/>
      </c>
      <c r="S2809" s="32" t="str">
        <f>IF($B2809="","",RIGHT($G2809*1000+100+COUNTIF($G$2:$G2809,$G2809),9))</f>
        <v/>
      </c>
    </row>
    <row r="2810" spans="13:19" ht="18" customHeight="1" x14ac:dyDescent="0.55000000000000004">
      <c r="M2810" s="32" t="str">
        <f>IFERROR(IF($B2810="","",INDEX(所属情報!$E:$E,MATCH($A2810,所属情報!$A:$A,0))),"")</f>
        <v/>
      </c>
      <c r="N2810" s="175" t="str">
        <f t="shared" si="129"/>
        <v/>
      </c>
      <c r="O2810" s="32" t="str">
        <f t="shared" si="130"/>
        <v/>
      </c>
      <c r="P2810" s="175" t="str">
        <f t="shared" si="131"/>
        <v/>
      </c>
      <c r="Q2810" s="175" t="str">
        <f>IFERROR(IF($F2810="","",INDEX(リスト!$AL:$AL,MATCH($F2810,リスト!$AK:$AK,0))),"")</f>
        <v/>
      </c>
      <c r="R2810" s="32" t="str">
        <f>IFERROR(IF($K2810="","",INDEX(リスト!$AO:$AO,MATCH($K2810,リスト!$AN:$AN,0))),"")</f>
        <v/>
      </c>
      <c r="S2810" s="32" t="str">
        <f>IF($B2810="","",RIGHT($G2810*1000+100+COUNTIF($G$2:$G2810,$G2810),9))</f>
        <v/>
      </c>
    </row>
    <row r="2811" spans="13:19" ht="18" customHeight="1" x14ac:dyDescent="0.55000000000000004">
      <c r="M2811" s="32" t="str">
        <f>IFERROR(IF($B2811="","",INDEX(所属情報!$E:$E,MATCH($A2811,所属情報!$A:$A,0))),"")</f>
        <v/>
      </c>
      <c r="N2811" s="175" t="str">
        <f t="shared" si="129"/>
        <v/>
      </c>
      <c r="O2811" s="32" t="str">
        <f t="shared" si="130"/>
        <v/>
      </c>
      <c r="P2811" s="175" t="str">
        <f t="shared" si="131"/>
        <v/>
      </c>
      <c r="Q2811" s="175" t="str">
        <f>IFERROR(IF($F2811="","",INDEX(リスト!$AL:$AL,MATCH($F2811,リスト!$AK:$AK,0))),"")</f>
        <v/>
      </c>
      <c r="R2811" s="32" t="str">
        <f>IFERROR(IF($K2811="","",INDEX(リスト!$AO:$AO,MATCH($K2811,リスト!$AN:$AN,0))),"")</f>
        <v/>
      </c>
      <c r="S2811" s="32" t="str">
        <f>IF($B2811="","",RIGHT($G2811*1000+100+COUNTIF($G$2:$G2811,$G2811),9))</f>
        <v/>
      </c>
    </row>
    <row r="2812" spans="13:19" ht="18" customHeight="1" x14ac:dyDescent="0.55000000000000004">
      <c r="M2812" s="32" t="str">
        <f>IFERROR(IF($B2812="","",INDEX(所属情報!$E:$E,MATCH($A2812,所属情報!$A:$A,0))),"")</f>
        <v/>
      </c>
      <c r="N2812" s="175" t="str">
        <f t="shared" si="129"/>
        <v/>
      </c>
      <c r="O2812" s="32" t="str">
        <f t="shared" si="130"/>
        <v/>
      </c>
      <c r="P2812" s="175" t="str">
        <f t="shared" si="131"/>
        <v/>
      </c>
      <c r="Q2812" s="175" t="str">
        <f>IFERROR(IF($F2812="","",INDEX(リスト!$AL:$AL,MATCH($F2812,リスト!$AK:$AK,0))),"")</f>
        <v/>
      </c>
      <c r="R2812" s="32" t="str">
        <f>IFERROR(IF($K2812="","",INDEX(リスト!$AO:$AO,MATCH($K2812,リスト!$AN:$AN,0))),"")</f>
        <v/>
      </c>
      <c r="S2812" s="32" t="str">
        <f>IF($B2812="","",RIGHT($G2812*1000+100+COUNTIF($G$2:$G2812,$G2812),9))</f>
        <v/>
      </c>
    </row>
    <row r="2813" spans="13:19" ht="18" customHeight="1" x14ac:dyDescent="0.55000000000000004">
      <c r="M2813" s="32" t="str">
        <f>IFERROR(IF($B2813="","",INDEX(所属情報!$E:$E,MATCH($A2813,所属情報!$A:$A,0))),"")</f>
        <v/>
      </c>
      <c r="N2813" s="175" t="str">
        <f t="shared" si="129"/>
        <v/>
      </c>
      <c r="O2813" s="32" t="str">
        <f t="shared" si="130"/>
        <v/>
      </c>
      <c r="P2813" s="175" t="str">
        <f t="shared" si="131"/>
        <v/>
      </c>
      <c r="Q2813" s="175" t="str">
        <f>IFERROR(IF($F2813="","",INDEX(リスト!$AL:$AL,MATCH($F2813,リスト!$AK:$AK,0))),"")</f>
        <v/>
      </c>
      <c r="R2813" s="32" t="str">
        <f>IFERROR(IF($K2813="","",INDEX(リスト!$AO:$AO,MATCH($K2813,リスト!$AN:$AN,0))),"")</f>
        <v/>
      </c>
      <c r="S2813" s="32" t="str">
        <f>IF($B2813="","",RIGHT($G2813*1000+100+COUNTIF($G$2:$G2813,$G2813),9))</f>
        <v/>
      </c>
    </row>
    <row r="2814" spans="13:19" ht="18" customHeight="1" x14ac:dyDescent="0.55000000000000004">
      <c r="M2814" s="32" t="str">
        <f>IFERROR(IF($B2814="","",INDEX(所属情報!$E:$E,MATCH($A2814,所属情報!$A:$A,0))),"")</f>
        <v/>
      </c>
      <c r="N2814" s="175" t="str">
        <f t="shared" si="129"/>
        <v/>
      </c>
      <c r="O2814" s="32" t="str">
        <f t="shared" si="130"/>
        <v/>
      </c>
      <c r="P2814" s="175" t="str">
        <f t="shared" si="131"/>
        <v/>
      </c>
      <c r="Q2814" s="175" t="str">
        <f>IFERROR(IF($F2814="","",INDEX(リスト!$AL:$AL,MATCH($F2814,リスト!$AK:$AK,0))),"")</f>
        <v/>
      </c>
      <c r="R2814" s="32" t="str">
        <f>IFERROR(IF($K2814="","",INDEX(リスト!$AO:$AO,MATCH($K2814,リスト!$AN:$AN,0))),"")</f>
        <v/>
      </c>
      <c r="S2814" s="32" t="str">
        <f>IF($B2814="","",RIGHT($G2814*1000+100+COUNTIF($G$2:$G2814,$G2814),9))</f>
        <v/>
      </c>
    </row>
    <row r="2815" spans="13:19" ht="18" customHeight="1" x14ac:dyDescent="0.55000000000000004">
      <c r="M2815" s="32" t="str">
        <f>IFERROR(IF($B2815="","",INDEX(所属情報!$E:$E,MATCH($A2815,所属情報!$A:$A,0))),"")</f>
        <v/>
      </c>
      <c r="N2815" s="175" t="str">
        <f t="shared" si="129"/>
        <v/>
      </c>
      <c r="O2815" s="32" t="str">
        <f t="shared" si="130"/>
        <v/>
      </c>
      <c r="P2815" s="175" t="str">
        <f t="shared" si="131"/>
        <v/>
      </c>
      <c r="Q2815" s="175" t="str">
        <f>IFERROR(IF($F2815="","",INDEX(リスト!$AL:$AL,MATCH($F2815,リスト!$AK:$AK,0))),"")</f>
        <v/>
      </c>
      <c r="R2815" s="32" t="str">
        <f>IFERROR(IF($K2815="","",INDEX(リスト!$AO:$AO,MATCH($K2815,リスト!$AN:$AN,0))),"")</f>
        <v/>
      </c>
      <c r="S2815" s="32" t="str">
        <f>IF($B2815="","",RIGHT($G2815*1000+100+COUNTIF($G$2:$G2815,$G2815),9))</f>
        <v/>
      </c>
    </row>
    <row r="2816" spans="13:19" ht="18" customHeight="1" x14ac:dyDescent="0.55000000000000004">
      <c r="M2816" s="32" t="str">
        <f>IFERROR(IF($B2816="","",INDEX(所属情報!$E:$E,MATCH($A2816,所属情報!$A:$A,0))),"")</f>
        <v/>
      </c>
      <c r="N2816" s="175" t="str">
        <f t="shared" si="129"/>
        <v/>
      </c>
      <c r="O2816" s="32" t="str">
        <f t="shared" si="130"/>
        <v/>
      </c>
      <c r="P2816" s="175" t="str">
        <f t="shared" si="131"/>
        <v/>
      </c>
      <c r="Q2816" s="175" t="str">
        <f>IFERROR(IF($F2816="","",INDEX(リスト!$AL:$AL,MATCH($F2816,リスト!$AK:$AK,0))),"")</f>
        <v/>
      </c>
      <c r="R2816" s="32" t="str">
        <f>IFERROR(IF($K2816="","",INDEX(リスト!$AO:$AO,MATCH($K2816,リスト!$AN:$AN,0))),"")</f>
        <v/>
      </c>
      <c r="S2816" s="32" t="str">
        <f>IF($B2816="","",RIGHT($G2816*1000+100+COUNTIF($G$2:$G2816,$G2816),9))</f>
        <v/>
      </c>
    </row>
    <row r="2817" spans="13:19" ht="18" customHeight="1" x14ac:dyDescent="0.55000000000000004">
      <c r="M2817" s="32" t="str">
        <f>IFERROR(IF($B2817="","",INDEX(所属情報!$E:$E,MATCH($A2817,所属情報!$A:$A,0))),"")</f>
        <v/>
      </c>
      <c r="N2817" s="175" t="str">
        <f t="shared" si="129"/>
        <v/>
      </c>
      <c r="O2817" s="32" t="str">
        <f t="shared" si="130"/>
        <v/>
      </c>
      <c r="P2817" s="175" t="str">
        <f t="shared" si="131"/>
        <v/>
      </c>
      <c r="Q2817" s="175" t="str">
        <f>IFERROR(IF($F2817="","",INDEX(リスト!$AL:$AL,MATCH($F2817,リスト!$AK:$AK,0))),"")</f>
        <v/>
      </c>
      <c r="R2817" s="32" t="str">
        <f>IFERROR(IF($K2817="","",INDEX(リスト!$AO:$AO,MATCH($K2817,リスト!$AN:$AN,0))),"")</f>
        <v/>
      </c>
      <c r="S2817" s="32" t="str">
        <f>IF($B2817="","",RIGHT($G2817*1000+100+COUNTIF($G$2:$G2817,$G2817),9))</f>
        <v/>
      </c>
    </row>
    <row r="2818" spans="13:19" ht="18" customHeight="1" x14ac:dyDescent="0.55000000000000004">
      <c r="M2818" s="32" t="str">
        <f>IFERROR(IF($B2818="","",INDEX(所属情報!$E:$E,MATCH($A2818,所属情報!$A:$A,0))),"")</f>
        <v/>
      </c>
      <c r="N2818" s="175" t="str">
        <f t="shared" si="129"/>
        <v/>
      </c>
      <c r="O2818" s="32" t="str">
        <f t="shared" si="130"/>
        <v/>
      </c>
      <c r="P2818" s="175" t="str">
        <f t="shared" si="131"/>
        <v/>
      </c>
      <c r="Q2818" s="175" t="str">
        <f>IFERROR(IF($F2818="","",INDEX(リスト!$AL:$AL,MATCH($F2818,リスト!$AK:$AK,0))),"")</f>
        <v/>
      </c>
      <c r="R2818" s="32" t="str">
        <f>IFERROR(IF($K2818="","",INDEX(リスト!$AO:$AO,MATCH($K2818,リスト!$AN:$AN,0))),"")</f>
        <v/>
      </c>
      <c r="S2818" s="32" t="str">
        <f>IF($B2818="","",RIGHT($G2818*1000+100+COUNTIF($G$2:$G2818,$G2818),9))</f>
        <v/>
      </c>
    </row>
    <row r="2819" spans="13:19" ht="18" customHeight="1" x14ac:dyDescent="0.55000000000000004">
      <c r="M2819" s="32" t="str">
        <f>IFERROR(IF($B2819="","",INDEX(所属情報!$E:$E,MATCH($A2819,所属情報!$A:$A,0))),"")</f>
        <v/>
      </c>
      <c r="N2819" s="175" t="str">
        <f t="shared" ref="N2819:N2882" si="132">IF($C2819="","",IF($E2819="",$C2819,$C2819&amp;" ("&amp;$E2819&amp;")"))</f>
        <v/>
      </c>
      <c r="O2819" s="32" t="str">
        <f t="shared" ref="O2819:O2882" si="133">IF($D2819="","",ASC($D2819))</f>
        <v/>
      </c>
      <c r="P2819" s="175" t="str">
        <f t="shared" ref="P2819:P2882" si="134">IF($I2819="","",UPPER($I2819)&amp;" "&amp;UPPER(LEFT($J2819,1))&amp;LOWER(RIGHT($J2819,LEN($J2819)-1))&amp;" ("&amp;MID($G2819,3,2)&amp;")")</f>
        <v/>
      </c>
      <c r="Q2819" s="175" t="str">
        <f>IFERROR(IF($F2819="","",INDEX(リスト!$AL:$AL,MATCH($F2819,リスト!$AK:$AK,0))),"")</f>
        <v/>
      </c>
      <c r="R2819" s="32" t="str">
        <f>IFERROR(IF($K2819="","",INDEX(リスト!$AO:$AO,MATCH($K2819,リスト!$AN:$AN,0))),"")</f>
        <v/>
      </c>
      <c r="S2819" s="32" t="str">
        <f>IF($B2819="","",RIGHT($G2819*1000+100+COUNTIF($G$2:$G2819,$G2819),9))</f>
        <v/>
      </c>
    </row>
    <row r="2820" spans="13:19" ht="18" customHeight="1" x14ac:dyDescent="0.55000000000000004">
      <c r="M2820" s="32" t="str">
        <f>IFERROR(IF($B2820="","",INDEX(所属情報!$E:$E,MATCH($A2820,所属情報!$A:$A,0))),"")</f>
        <v/>
      </c>
      <c r="N2820" s="175" t="str">
        <f t="shared" si="132"/>
        <v/>
      </c>
      <c r="O2820" s="32" t="str">
        <f t="shared" si="133"/>
        <v/>
      </c>
      <c r="P2820" s="175" t="str">
        <f t="shared" si="134"/>
        <v/>
      </c>
      <c r="Q2820" s="175" t="str">
        <f>IFERROR(IF($F2820="","",INDEX(リスト!$AL:$AL,MATCH($F2820,リスト!$AK:$AK,0))),"")</f>
        <v/>
      </c>
      <c r="R2820" s="32" t="str">
        <f>IFERROR(IF($K2820="","",INDEX(リスト!$AO:$AO,MATCH($K2820,リスト!$AN:$AN,0))),"")</f>
        <v/>
      </c>
      <c r="S2820" s="32" t="str">
        <f>IF($B2820="","",RIGHT($G2820*1000+100+COUNTIF($G$2:$G2820,$G2820),9))</f>
        <v/>
      </c>
    </row>
    <row r="2821" spans="13:19" ht="18" customHeight="1" x14ac:dyDescent="0.55000000000000004">
      <c r="M2821" s="32" t="str">
        <f>IFERROR(IF($B2821="","",INDEX(所属情報!$E:$E,MATCH($A2821,所属情報!$A:$A,0))),"")</f>
        <v/>
      </c>
      <c r="N2821" s="175" t="str">
        <f t="shared" si="132"/>
        <v/>
      </c>
      <c r="O2821" s="32" t="str">
        <f t="shared" si="133"/>
        <v/>
      </c>
      <c r="P2821" s="175" t="str">
        <f t="shared" si="134"/>
        <v/>
      </c>
      <c r="Q2821" s="175" t="str">
        <f>IFERROR(IF($F2821="","",INDEX(リスト!$AL:$AL,MATCH($F2821,リスト!$AK:$AK,0))),"")</f>
        <v/>
      </c>
      <c r="R2821" s="32" t="str">
        <f>IFERROR(IF($K2821="","",INDEX(リスト!$AO:$AO,MATCH($K2821,リスト!$AN:$AN,0))),"")</f>
        <v/>
      </c>
      <c r="S2821" s="32" t="str">
        <f>IF($B2821="","",RIGHT($G2821*1000+100+COUNTIF($G$2:$G2821,$G2821),9))</f>
        <v/>
      </c>
    </row>
    <row r="2822" spans="13:19" ht="18" customHeight="1" x14ac:dyDescent="0.55000000000000004">
      <c r="M2822" s="32" t="str">
        <f>IFERROR(IF($B2822="","",INDEX(所属情報!$E:$E,MATCH($A2822,所属情報!$A:$A,0))),"")</f>
        <v/>
      </c>
      <c r="N2822" s="175" t="str">
        <f t="shared" si="132"/>
        <v/>
      </c>
      <c r="O2822" s="32" t="str">
        <f t="shared" si="133"/>
        <v/>
      </c>
      <c r="P2822" s="175" t="str">
        <f t="shared" si="134"/>
        <v/>
      </c>
      <c r="Q2822" s="175" t="str">
        <f>IFERROR(IF($F2822="","",INDEX(リスト!$AL:$AL,MATCH($F2822,リスト!$AK:$AK,0))),"")</f>
        <v/>
      </c>
      <c r="R2822" s="32" t="str">
        <f>IFERROR(IF($K2822="","",INDEX(リスト!$AO:$AO,MATCH($K2822,リスト!$AN:$AN,0))),"")</f>
        <v/>
      </c>
      <c r="S2822" s="32" t="str">
        <f>IF($B2822="","",RIGHT($G2822*1000+100+COUNTIF($G$2:$G2822,$G2822),9))</f>
        <v/>
      </c>
    </row>
    <row r="2823" spans="13:19" ht="18" customHeight="1" x14ac:dyDescent="0.55000000000000004">
      <c r="M2823" s="32" t="str">
        <f>IFERROR(IF($B2823="","",INDEX(所属情報!$E:$E,MATCH($A2823,所属情報!$A:$A,0))),"")</f>
        <v/>
      </c>
      <c r="N2823" s="175" t="str">
        <f t="shared" si="132"/>
        <v/>
      </c>
      <c r="O2823" s="32" t="str">
        <f t="shared" si="133"/>
        <v/>
      </c>
      <c r="P2823" s="175" t="str">
        <f t="shared" si="134"/>
        <v/>
      </c>
      <c r="Q2823" s="175" t="str">
        <f>IFERROR(IF($F2823="","",INDEX(リスト!$AL:$AL,MATCH($F2823,リスト!$AK:$AK,0))),"")</f>
        <v/>
      </c>
      <c r="R2823" s="32" t="str">
        <f>IFERROR(IF($K2823="","",INDEX(リスト!$AO:$AO,MATCH($K2823,リスト!$AN:$AN,0))),"")</f>
        <v/>
      </c>
      <c r="S2823" s="32" t="str">
        <f>IF($B2823="","",RIGHT($G2823*1000+100+COUNTIF($G$2:$G2823,$G2823),9))</f>
        <v/>
      </c>
    </row>
    <row r="2824" spans="13:19" ht="18" customHeight="1" x14ac:dyDescent="0.55000000000000004">
      <c r="M2824" s="32" t="str">
        <f>IFERROR(IF($B2824="","",INDEX(所属情報!$E:$E,MATCH($A2824,所属情報!$A:$A,0))),"")</f>
        <v/>
      </c>
      <c r="N2824" s="175" t="str">
        <f t="shared" si="132"/>
        <v/>
      </c>
      <c r="O2824" s="32" t="str">
        <f t="shared" si="133"/>
        <v/>
      </c>
      <c r="P2824" s="175" t="str">
        <f t="shared" si="134"/>
        <v/>
      </c>
      <c r="Q2824" s="175" t="str">
        <f>IFERROR(IF($F2824="","",INDEX(リスト!$AL:$AL,MATCH($F2824,リスト!$AK:$AK,0))),"")</f>
        <v/>
      </c>
      <c r="R2824" s="32" t="str">
        <f>IFERROR(IF($K2824="","",INDEX(リスト!$AO:$AO,MATCH($K2824,リスト!$AN:$AN,0))),"")</f>
        <v/>
      </c>
      <c r="S2824" s="32" t="str">
        <f>IF($B2824="","",RIGHT($G2824*1000+100+COUNTIF($G$2:$G2824,$G2824),9))</f>
        <v/>
      </c>
    </row>
    <row r="2825" spans="13:19" ht="18" customHeight="1" x14ac:dyDescent="0.55000000000000004">
      <c r="M2825" s="32" t="str">
        <f>IFERROR(IF($B2825="","",INDEX(所属情報!$E:$E,MATCH($A2825,所属情報!$A:$A,0))),"")</f>
        <v/>
      </c>
      <c r="N2825" s="175" t="str">
        <f t="shared" si="132"/>
        <v/>
      </c>
      <c r="O2825" s="32" t="str">
        <f t="shared" si="133"/>
        <v/>
      </c>
      <c r="P2825" s="175" t="str">
        <f t="shared" si="134"/>
        <v/>
      </c>
      <c r="Q2825" s="175" t="str">
        <f>IFERROR(IF($F2825="","",INDEX(リスト!$AL:$AL,MATCH($F2825,リスト!$AK:$AK,0))),"")</f>
        <v/>
      </c>
      <c r="R2825" s="32" t="str">
        <f>IFERROR(IF($K2825="","",INDEX(リスト!$AO:$AO,MATCH($K2825,リスト!$AN:$AN,0))),"")</f>
        <v/>
      </c>
      <c r="S2825" s="32" t="str">
        <f>IF($B2825="","",RIGHT($G2825*1000+100+COUNTIF($G$2:$G2825,$G2825),9))</f>
        <v/>
      </c>
    </row>
    <row r="2826" spans="13:19" ht="18" customHeight="1" x14ac:dyDescent="0.55000000000000004">
      <c r="M2826" s="32" t="str">
        <f>IFERROR(IF($B2826="","",INDEX(所属情報!$E:$E,MATCH($A2826,所属情報!$A:$A,0))),"")</f>
        <v/>
      </c>
      <c r="N2826" s="175" t="str">
        <f t="shared" si="132"/>
        <v/>
      </c>
      <c r="O2826" s="32" t="str">
        <f t="shared" si="133"/>
        <v/>
      </c>
      <c r="P2826" s="175" t="str">
        <f t="shared" si="134"/>
        <v/>
      </c>
      <c r="Q2826" s="175" t="str">
        <f>IFERROR(IF($F2826="","",INDEX(リスト!$AL:$AL,MATCH($F2826,リスト!$AK:$AK,0))),"")</f>
        <v/>
      </c>
      <c r="R2826" s="32" t="str">
        <f>IFERROR(IF($K2826="","",INDEX(リスト!$AO:$AO,MATCH($K2826,リスト!$AN:$AN,0))),"")</f>
        <v/>
      </c>
      <c r="S2826" s="32" t="str">
        <f>IF($B2826="","",RIGHT($G2826*1000+100+COUNTIF($G$2:$G2826,$G2826),9))</f>
        <v/>
      </c>
    </row>
    <row r="2827" spans="13:19" ht="18" customHeight="1" x14ac:dyDescent="0.55000000000000004">
      <c r="M2827" s="32" t="str">
        <f>IFERROR(IF($B2827="","",INDEX(所属情報!$E:$E,MATCH($A2827,所属情報!$A:$A,0))),"")</f>
        <v/>
      </c>
      <c r="N2827" s="175" t="str">
        <f t="shared" si="132"/>
        <v/>
      </c>
      <c r="O2827" s="32" t="str">
        <f t="shared" si="133"/>
        <v/>
      </c>
      <c r="P2827" s="175" t="str">
        <f t="shared" si="134"/>
        <v/>
      </c>
      <c r="Q2827" s="175" t="str">
        <f>IFERROR(IF($F2827="","",INDEX(リスト!$AL:$AL,MATCH($F2827,リスト!$AK:$AK,0))),"")</f>
        <v/>
      </c>
      <c r="R2827" s="32" t="str">
        <f>IFERROR(IF($K2827="","",INDEX(リスト!$AO:$AO,MATCH($K2827,リスト!$AN:$AN,0))),"")</f>
        <v/>
      </c>
      <c r="S2827" s="32" t="str">
        <f>IF($B2827="","",RIGHT($G2827*1000+100+COUNTIF($G$2:$G2827,$G2827),9))</f>
        <v/>
      </c>
    </row>
    <row r="2828" spans="13:19" ht="18" customHeight="1" x14ac:dyDescent="0.55000000000000004">
      <c r="M2828" s="32" t="str">
        <f>IFERROR(IF($B2828="","",INDEX(所属情報!$E:$E,MATCH($A2828,所属情報!$A:$A,0))),"")</f>
        <v/>
      </c>
      <c r="N2828" s="175" t="str">
        <f t="shared" si="132"/>
        <v/>
      </c>
      <c r="O2828" s="32" t="str">
        <f t="shared" si="133"/>
        <v/>
      </c>
      <c r="P2828" s="175" t="str">
        <f t="shared" si="134"/>
        <v/>
      </c>
      <c r="Q2828" s="175" t="str">
        <f>IFERROR(IF($F2828="","",INDEX(リスト!$AL:$AL,MATCH($F2828,リスト!$AK:$AK,0))),"")</f>
        <v/>
      </c>
      <c r="R2828" s="32" t="str">
        <f>IFERROR(IF($K2828="","",INDEX(リスト!$AO:$AO,MATCH($K2828,リスト!$AN:$AN,0))),"")</f>
        <v/>
      </c>
      <c r="S2828" s="32" t="str">
        <f>IF($B2828="","",RIGHT($G2828*1000+100+COUNTIF($G$2:$G2828,$G2828),9))</f>
        <v/>
      </c>
    </row>
    <row r="2829" spans="13:19" ht="18" customHeight="1" x14ac:dyDescent="0.55000000000000004">
      <c r="M2829" s="32" t="str">
        <f>IFERROR(IF($B2829="","",INDEX(所属情報!$E:$E,MATCH($A2829,所属情報!$A:$A,0))),"")</f>
        <v/>
      </c>
      <c r="N2829" s="175" t="str">
        <f t="shared" si="132"/>
        <v/>
      </c>
      <c r="O2829" s="32" t="str">
        <f t="shared" si="133"/>
        <v/>
      </c>
      <c r="P2829" s="175" t="str">
        <f t="shared" si="134"/>
        <v/>
      </c>
      <c r="Q2829" s="175" t="str">
        <f>IFERROR(IF($F2829="","",INDEX(リスト!$AL:$AL,MATCH($F2829,リスト!$AK:$AK,0))),"")</f>
        <v/>
      </c>
      <c r="R2829" s="32" t="str">
        <f>IFERROR(IF($K2829="","",INDEX(リスト!$AO:$AO,MATCH($K2829,リスト!$AN:$AN,0))),"")</f>
        <v/>
      </c>
      <c r="S2829" s="32" t="str">
        <f>IF($B2829="","",RIGHT($G2829*1000+100+COUNTIF($G$2:$G2829,$G2829),9))</f>
        <v/>
      </c>
    </row>
    <row r="2830" spans="13:19" ht="18" customHeight="1" x14ac:dyDescent="0.55000000000000004">
      <c r="M2830" s="32" t="str">
        <f>IFERROR(IF($B2830="","",INDEX(所属情報!$E:$E,MATCH($A2830,所属情報!$A:$A,0))),"")</f>
        <v/>
      </c>
      <c r="N2830" s="175" t="str">
        <f t="shared" si="132"/>
        <v/>
      </c>
      <c r="O2830" s="32" t="str">
        <f t="shared" si="133"/>
        <v/>
      </c>
      <c r="P2830" s="175" t="str">
        <f t="shared" si="134"/>
        <v/>
      </c>
      <c r="Q2830" s="175" t="str">
        <f>IFERROR(IF($F2830="","",INDEX(リスト!$AL:$AL,MATCH($F2830,リスト!$AK:$AK,0))),"")</f>
        <v/>
      </c>
      <c r="R2830" s="32" t="str">
        <f>IFERROR(IF($K2830="","",INDEX(リスト!$AO:$AO,MATCH($K2830,リスト!$AN:$AN,0))),"")</f>
        <v/>
      </c>
      <c r="S2830" s="32" t="str">
        <f>IF($B2830="","",RIGHT($G2830*1000+100+COUNTIF($G$2:$G2830,$G2830),9))</f>
        <v/>
      </c>
    </row>
    <row r="2831" spans="13:19" ht="18" customHeight="1" x14ac:dyDescent="0.55000000000000004">
      <c r="M2831" s="32" t="str">
        <f>IFERROR(IF($B2831="","",INDEX(所属情報!$E:$E,MATCH($A2831,所属情報!$A:$A,0))),"")</f>
        <v/>
      </c>
      <c r="N2831" s="175" t="str">
        <f t="shared" si="132"/>
        <v/>
      </c>
      <c r="O2831" s="32" t="str">
        <f t="shared" si="133"/>
        <v/>
      </c>
      <c r="P2831" s="175" t="str">
        <f t="shared" si="134"/>
        <v/>
      </c>
      <c r="Q2831" s="175" t="str">
        <f>IFERROR(IF($F2831="","",INDEX(リスト!$AL:$AL,MATCH($F2831,リスト!$AK:$AK,0))),"")</f>
        <v/>
      </c>
      <c r="R2831" s="32" t="str">
        <f>IFERROR(IF($K2831="","",INDEX(リスト!$AO:$AO,MATCH($K2831,リスト!$AN:$AN,0))),"")</f>
        <v/>
      </c>
      <c r="S2831" s="32" t="str">
        <f>IF($B2831="","",RIGHT($G2831*1000+100+COUNTIF($G$2:$G2831,$G2831),9))</f>
        <v/>
      </c>
    </row>
    <row r="2832" spans="13:19" ht="18" customHeight="1" x14ac:dyDescent="0.55000000000000004">
      <c r="M2832" s="32" t="str">
        <f>IFERROR(IF($B2832="","",INDEX(所属情報!$E:$E,MATCH($A2832,所属情報!$A:$A,0))),"")</f>
        <v/>
      </c>
      <c r="N2832" s="175" t="str">
        <f t="shared" si="132"/>
        <v/>
      </c>
      <c r="O2832" s="32" t="str">
        <f t="shared" si="133"/>
        <v/>
      </c>
      <c r="P2832" s="175" t="str">
        <f t="shared" si="134"/>
        <v/>
      </c>
      <c r="Q2832" s="175" t="str">
        <f>IFERROR(IF($F2832="","",INDEX(リスト!$AL:$AL,MATCH($F2832,リスト!$AK:$AK,0))),"")</f>
        <v/>
      </c>
      <c r="R2832" s="32" t="str">
        <f>IFERROR(IF($K2832="","",INDEX(リスト!$AO:$AO,MATCH($K2832,リスト!$AN:$AN,0))),"")</f>
        <v/>
      </c>
      <c r="S2832" s="32" t="str">
        <f>IF($B2832="","",RIGHT($G2832*1000+100+COUNTIF($G$2:$G2832,$G2832),9))</f>
        <v/>
      </c>
    </row>
    <row r="2833" spans="13:19" ht="18" customHeight="1" x14ac:dyDescent="0.55000000000000004">
      <c r="M2833" s="32" t="str">
        <f>IFERROR(IF($B2833="","",INDEX(所属情報!$E:$E,MATCH($A2833,所属情報!$A:$A,0))),"")</f>
        <v/>
      </c>
      <c r="N2833" s="175" t="str">
        <f t="shared" si="132"/>
        <v/>
      </c>
      <c r="O2833" s="32" t="str">
        <f t="shared" si="133"/>
        <v/>
      </c>
      <c r="P2833" s="175" t="str">
        <f t="shared" si="134"/>
        <v/>
      </c>
      <c r="Q2833" s="175" t="str">
        <f>IFERROR(IF($F2833="","",INDEX(リスト!$AL:$AL,MATCH($F2833,リスト!$AK:$AK,0))),"")</f>
        <v/>
      </c>
      <c r="R2833" s="32" t="str">
        <f>IFERROR(IF($K2833="","",INDEX(リスト!$AO:$AO,MATCH($K2833,リスト!$AN:$AN,0))),"")</f>
        <v/>
      </c>
      <c r="S2833" s="32" t="str">
        <f>IF($B2833="","",RIGHT($G2833*1000+100+COUNTIF($G$2:$G2833,$G2833),9))</f>
        <v/>
      </c>
    </row>
    <row r="2834" spans="13:19" ht="18" customHeight="1" x14ac:dyDescent="0.55000000000000004">
      <c r="M2834" s="32" t="str">
        <f>IFERROR(IF($B2834="","",INDEX(所属情報!$E:$E,MATCH($A2834,所属情報!$A:$A,0))),"")</f>
        <v/>
      </c>
      <c r="N2834" s="175" t="str">
        <f t="shared" si="132"/>
        <v/>
      </c>
      <c r="O2834" s="32" t="str">
        <f t="shared" si="133"/>
        <v/>
      </c>
      <c r="P2834" s="175" t="str">
        <f t="shared" si="134"/>
        <v/>
      </c>
      <c r="Q2834" s="175" t="str">
        <f>IFERROR(IF($F2834="","",INDEX(リスト!$AL:$AL,MATCH($F2834,リスト!$AK:$AK,0))),"")</f>
        <v/>
      </c>
      <c r="R2834" s="32" t="str">
        <f>IFERROR(IF($K2834="","",INDEX(リスト!$AO:$AO,MATCH($K2834,リスト!$AN:$AN,0))),"")</f>
        <v/>
      </c>
      <c r="S2834" s="32" t="str">
        <f>IF($B2834="","",RIGHT($G2834*1000+100+COUNTIF($G$2:$G2834,$G2834),9))</f>
        <v/>
      </c>
    </row>
    <row r="2835" spans="13:19" ht="18" customHeight="1" x14ac:dyDescent="0.55000000000000004">
      <c r="M2835" s="32" t="str">
        <f>IFERROR(IF($B2835="","",INDEX(所属情報!$E:$E,MATCH($A2835,所属情報!$A:$A,0))),"")</f>
        <v/>
      </c>
      <c r="N2835" s="175" t="str">
        <f t="shared" si="132"/>
        <v/>
      </c>
      <c r="O2835" s="32" t="str">
        <f t="shared" si="133"/>
        <v/>
      </c>
      <c r="P2835" s="175" t="str">
        <f t="shared" si="134"/>
        <v/>
      </c>
      <c r="Q2835" s="175" t="str">
        <f>IFERROR(IF($F2835="","",INDEX(リスト!$AL:$AL,MATCH($F2835,リスト!$AK:$AK,0))),"")</f>
        <v/>
      </c>
      <c r="R2835" s="32" t="str">
        <f>IFERROR(IF($K2835="","",INDEX(リスト!$AO:$AO,MATCH($K2835,リスト!$AN:$AN,0))),"")</f>
        <v/>
      </c>
      <c r="S2835" s="32" t="str">
        <f>IF($B2835="","",RIGHT($G2835*1000+100+COUNTIF($G$2:$G2835,$G2835),9))</f>
        <v/>
      </c>
    </row>
    <row r="2836" spans="13:19" ht="18" customHeight="1" x14ac:dyDescent="0.55000000000000004">
      <c r="M2836" s="32" t="str">
        <f>IFERROR(IF($B2836="","",INDEX(所属情報!$E:$E,MATCH($A2836,所属情報!$A:$A,0))),"")</f>
        <v/>
      </c>
      <c r="N2836" s="175" t="str">
        <f t="shared" si="132"/>
        <v/>
      </c>
      <c r="O2836" s="32" t="str">
        <f t="shared" si="133"/>
        <v/>
      </c>
      <c r="P2836" s="175" t="str">
        <f t="shared" si="134"/>
        <v/>
      </c>
      <c r="Q2836" s="175" t="str">
        <f>IFERROR(IF($F2836="","",INDEX(リスト!$AL:$AL,MATCH($F2836,リスト!$AK:$AK,0))),"")</f>
        <v/>
      </c>
      <c r="R2836" s="32" t="str">
        <f>IFERROR(IF($K2836="","",INDEX(リスト!$AO:$AO,MATCH($K2836,リスト!$AN:$AN,0))),"")</f>
        <v/>
      </c>
      <c r="S2836" s="32" t="str">
        <f>IF($B2836="","",RIGHT($G2836*1000+100+COUNTIF($G$2:$G2836,$G2836),9))</f>
        <v/>
      </c>
    </row>
    <row r="2837" spans="13:19" ht="18" customHeight="1" x14ac:dyDescent="0.55000000000000004">
      <c r="M2837" s="32" t="str">
        <f>IFERROR(IF($B2837="","",INDEX(所属情報!$E:$E,MATCH($A2837,所属情報!$A:$A,0))),"")</f>
        <v/>
      </c>
      <c r="N2837" s="175" t="str">
        <f t="shared" si="132"/>
        <v/>
      </c>
      <c r="O2837" s="32" t="str">
        <f t="shared" si="133"/>
        <v/>
      </c>
      <c r="P2837" s="175" t="str">
        <f t="shared" si="134"/>
        <v/>
      </c>
      <c r="Q2837" s="175" t="str">
        <f>IFERROR(IF($F2837="","",INDEX(リスト!$AL:$AL,MATCH($F2837,リスト!$AK:$AK,0))),"")</f>
        <v/>
      </c>
      <c r="R2837" s="32" t="str">
        <f>IFERROR(IF($K2837="","",INDEX(リスト!$AO:$AO,MATCH($K2837,リスト!$AN:$AN,0))),"")</f>
        <v/>
      </c>
      <c r="S2837" s="32" t="str">
        <f>IF($B2837="","",RIGHT($G2837*1000+100+COUNTIF($G$2:$G2837,$G2837),9))</f>
        <v/>
      </c>
    </row>
    <row r="2838" spans="13:19" ht="18" customHeight="1" x14ac:dyDescent="0.55000000000000004">
      <c r="M2838" s="32" t="str">
        <f>IFERROR(IF($B2838="","",INDEX(所属情報!$E:$E,MATCH($A2838,所属情報!$A:$A,0))),"")</f>
        <v/>
      </c>
      <c r="N2838" s="175" t="str">
        <f t="shared" si="132"/>
        <v/>
      </c>
      <c r="O2838" s="32" t="str">
        <f t="shared" si="133"/>
        <v/>
      </c>
      <c r="P2838" s="175" t="str">
        <f t="shared" si="134"/>
        <v/>
      </c>
      <c r="Q2838" s="175" t="str">
        <f>IFERROR(IF($F2838="","",INDEX(リスト!$AL:$AL,MATCH($F2838,リスト!$AK:$AK,0))),"")</f>
        <v/>
      </c>
      <c r="R2838" s="32" t="str">
        <f>IFERROR(IF($K2838="","",INDEX(リスト!$AO:$AO,MATCH($K2838,リスト!$AN:$AN,0))),"")</f>
        <v/>
      </c>
      <c r="S2838" s="32" t="str">
        <f>IF($B2838="","",RIGHT($G2838*1000+100+COUNTIF($G$2:$G2838,$G2838),9))</f>
        <v/>
      </c>
    </row>
    <row r="2839" spans="13:19" ht="18" customHeight="1" x14ac:dyDescent="0.55000000000000004">
      <c r="M2839" s="32" t="str">
        <f>IFERROR(IF($B2839="","",INDEX(所属情報!$E:$E,MATCH($A2839,所属情報!$A:$A,0))),"")</f>
        <v/>
      </c>
      <c r="N2839" s="175" t="str">
        <f t="shared" si="132"/>
        <v/>
      </c>
      <c r="O2839" s="32" t="str">
        <f t="shared" si="133"/>
        <v/>
      </c>
      <c r="P2839" s="175" t="str">
        <f t="shared" si="134"/>
        <v/>
      </c>
      <c r="Q2839" s="175" t="str">
        <f>IFERROR(IF($F2839="","",INDEX(リスト!$AL:$AL,MATCH($F2839,リスト!$AK:$AK,0))),"")</f>
        <v/>
      </c>
      <c r="R2839" s="32" t="str">
        <f>IFERROR(IF($K2839="","",INDEX(リスト!$AO:$AO,MATCH($K2839,リスト!$AN:$AN,0))),"")</f>
        <v/>
      </c>
      <c r="S2839" s="32" t="str">
        <f>IF($B2839="","",RIGHT($G2839*1000+100+COUNTIF($G$2:$G2839,$G2839),9))</f>
        <v/>
      </c>
    </row>
    <row r="2840" spans="13:19" ht="18" customHeight="1" x14ac:dyDescent="0.55000000000000004">
      <c r="M2840" s="32" t="str">
        <f>IFERROR(IF($B2840="","",INDEX(所属情報!$E:$E,MATCH($A2840,所属情報!$A:$A,0))),"")</f>
        <v/>
      </c>
      <c r="N2840" s="175" t="str">
        <f t="shared" si="132"/>
        <v/>
      </c>
      <c r="O2840" s="32" t="str">
        <f t="shared" si="133"/>
        <v/>
      </c>
      <c r="P2840" s="175" t="str">
        <f t="shared" si="134"/>
        <v/>
      </c>
      <c r="Q2840" s="175" t="str">
        <f>IFERROR(IF($F2840="","",INDEX(リスト!$AL:$AL,MATCH($F2840,リスト!$AK:$AK,0))),"")</f>
        <v/>
      </c>
      <c r="R2840" s="32" t="str">
        <f>IFERROR(IF($K2840="","",INDEX(リスト!$AO:$AO,MATCH($K2840,リスト!$AN:$AN,0))),"")</f>
        <v/>
      </c>
      <c r="S2840" s="32" t="str">
        <f>IF($B2840="","",RIGHT($G2840*1000+100+COUNTIF($G$2:$G2840,$G2840),9))</f>
        <v/>
      </c>
    </row>
    <row r="2841" spans="13:19" ht="18" customHeight="1" x14ac:dyDescent="0.55000000000000004">
      <c r="M2841" s="32" t="str">
        <f>IFERROR(IF($B2841="","",INDEX(所属情報!$E:$E,MATCH($A2841,所属情報!$A:$A,0))),"")</f>
        <v/>
      </c>
      <c r="N2841" s="175" t="str">
        <f t="shared" si="132"/>
        <v/>
      </c>
      <c r="O2841" s="32" t="str">
        <f t="shared" si="133"/>
        <v/>
      </c>
      <c r="P2841" s="175" t="str">
        <f t="shared" si="134"/>
        <v/>
      </c>
      <c r="Q2841" s="175" t="str">
        <f>IFERROR(IF($F2841="","",INDEX(リスト!$AL:$AL,MATCH($F2841,リスト!$AK:$AK,0))),"")</f>
        <v/>
      </c>
      <c r="R2841" s="32" t="str">
        <f>IFERROR(IF($K2841="","",INDEX(リスト!$AO:$AO,MATCH($K2841,リスト!$AN:$AN,0))),"")</f>
        <v/>
      </c>
      <c r="S2841" s="32" t="str">
        <f>IF($B2841="","",RIGHT($G2841*1000+100+COUNTIF($G$2:$G2841,$G2841),9))</f>
        <v/>
      </c>
    </row>
    <row r="2842" spans="13:19" ht="18" customHeight="1" x14ac:dyDescent="0.55000000000000004">
      <c r="M2842" s="32" t="str">
        <f>IFERROR(IF($B2842="","",INDEX(所属情報!$E:$E,MATCH($A2842,所属情報!$A:$A,0))),"")</f>
        <v/>
      </c>
      <c r="N2842" s="175" t="str">
        <f t="shared" si="132"/>
        <v/>
      </c>
      <c r="O2842" s="32" t="str">
        <f t="shared" si="133"/>
        <v/>
      </c>
      <c r="P2842" s="175" t="str">
        <f t="shared" si="134"/>
        <v/>
      </c>
      <c r="Q2842" s="175" t="str">
        <f>IFERROR(IF($F2842="","",INDEX(リスト!$AL:$AL,MATCH($F2842,リスト!$AK:$AK,0))),"")</f>
        <v/>
      </c>
      <c r="R2842" s="32" t="str">
        <f>IFERROR(IF($K2842="","",INDEX(リスト!$AO:$AO,MATCH($K2842,リスト!$AN:$AN,0))),"")</f>
        <v/>
      </c>
      <c r="S2842" s="32" t="str">
        <f>IF($B2842="","",RIGHT($G2842*1000+100+COUNTIF($G$2:$G2842,$G2842),9))</f>
        <v/>
      </c>
    </row>
    <row r="2843" spans="13:19" ht="18" customHeight="1" x14ac:dyDescent="0.55000000000000004">
      <c r="M2843" s="32" t="str">
        <f>IFERROR(IF($B2843="","",INDEX(所属情報!$E:$E,MATCH($A2843,所属情報!$A:$A,0))),"")</f>
        <v/>
      </c>
      <c r="N2843" s="175" t="str">
        <f t="shared" si="132"/>
        <v/>
      </c>
      <c r="O2843" s="32" t="str">
        <f t="shared" si="133"/>
        <v/>
      </c>
      <c r="P2843" s="175" t="str">
        <f t="shared" si="134"/>
        <v/>
      </c>
      <c r="Q2843" s="175" t="str">
        <f>IFERROR(IF($F2843="","",INDEX(リスト!$AL:$AL,MATCH($F2843,リスト!$AK:$AK,0))),"")</f>
        <v/>
      </c>
      <c r="R2843" s="32" t="str">
        <f>IFERROR(IF($K2843="","",INDEX(リスト!$AO:$AO,MATCH($K2843,リスト!$AN:$AN,0))),"")</f>
        <v/>
      </c>
      <c r="S2843" s="32" t="str">
        <f>IF($B2843="","",RIGHT($G2843*1000+100+COUNTIF($G$2:$G2843,$G2843),9))</f>
        <v/>
      </c>
    </row>
    <row r="2844" spans="13:19" ht="18" customHeight="1" x14ac:dyDescent="0.55000000000000004">
      <c r="M2844" s="32" t="str">
        <f>IFERROR(IF($B2844="","",INDEX(所属情報!$E:$E,MATCH($A2844,所属情報!$A:$A,0))),"")</f>
        <v/>
      </c>
      <c r="N2844" s="175" t="str">
        <f t="shared" si="132"/>
        <v/>
      </c>
      <c r="O2844" s="32" t="str">
        <f t="shared" si="133"/>
        <v/>
      </c>
      <c r="P2844" s="175" t="str">
        <f t="shared" si="134"/>
        <v/>
      </c>
      <c r="Q2844" s="175" t="str">
        <f>IFERROR(IF($F2844="","",INDEX(リスト!$AL:$AL,MATCH($F2844,リスト!$AK:$AK,0))),"")</f>
        <v/>
      </c>
      <c r="R2844" s="32" t="str">
        <f>IFERROR(IF($K2844="","",INDEX(リスト!$AO:$AO,MATCH($K2844,リスト!$AN:$AN,0))),"")</f>
        <v/>
      </c>
      <c r="S2844" s="32" t="str">
        <f>IF($B2844="","",RIGHT($G2844*1000+100+COUNTIF($G$2:$G2844,$G2844),9))</f>
        <v/>
      </c>
    </row>
    <row r="2845" spans="13:19" ht="18" customHeight="1" x14ac:dyDescent="0.55000000000000004">
      <c r="M2845" s="32" t="str">
        <f>IFERROR(IF($B2845="","",INDEX(所属情報!$E:$E,MATCH($A2845,所属情報!$A:$A,0))),"")</f>
        <v/>
      </c>
      <c r="N2845" s="175" t="str">
        <f t="shared" si="132"/>
        <v/>
      </c>
      <c r="O2845" s="32" t="str">
        <f t="shared" si="133"/>
        <v/>
      </c>
      <c r="P2845" s="175" t="str">
        <f t="shared" si="134"/>
        <v/>
      </c>
      <c r="Q2845" s="175" t="str">
        <f>IFERROR(IF($F2845="","",INDEX(リスト!$AL:$AL,MATCH($F2845,リスト!$AK:$AK,0))),"")</f>
        <v/>
      </c>
      <c r="R2845" s="32" t="str">
        <f>IFERROR(IF($K2845="","",INDEX(リスト!$AO:$AO,MATCH($K2845,リスト!$AN:$AN,0))),"")</f>
        <v/>
      </c>
      <c r="S2845" s="32" t="str">
        <f>IF($B2845="","",RIGHT($G2845*1000+100+COUNTIF($G$2:$G2845,$G2845),9))</f>
        <v/>
      </c>
    </row>
    <row r="2846" spans="13:19" ht="18" customHeight="1" x14ac:dyDescent="0.55000000000000004">
      <c r="M2846" s="32" t="str">
        <f>IFERROR(IF($B2846="","",INDEX(所属情報!$E:$E,MATCH($A2846,所属情報!$A:$A,0))),"")</f>
        <v/>
      </c>
      <c r="N2846" s="175" t="str">
        <f t="shared" si="132"/>
        <v/>
      </c>
      <c r="O2846" s="32" t="str">
        <f t="shared" si="133"/>
        <v/>
      </c>
      <c r="P2846" s="175" t="str">
        <f t="shared" si="134"/>
        <v/>
      </c>
      <c r="Q2846" s="175" t="str">
        <f>IFERROR(IF($F2846="","",INDEX(リスト!$AL:$AL,MATCH($F2846,リスト!$AK:$AK,0))),"")</f>
        <v/>
      </c>
      <c r="R2846" s="32" t="str">
        <f>IFERROR(IF($K2846="","",INDEX(リスト!$AO:$AO,MATCH($K2846,リスト!$AN:$AN,0))),"")</f>
        <v/>
      </c>
      <c r="S2846" s="32" t="str">
        <f>IF($B2846="","",RIGHT($G2846*1000+100+COUNTIF($G$2:$G2846,$G2846),9))</f>
        <v/>
      </c>
    </row>
    <row r="2847" spans="13:19" ht="18" customHeight="1" x14ac:dyDescent="0.55000000000000004">
      <c r="M2847" s="32" t="str">
        <f>IFERROR(IF($B2847="","",INDEX(所属情報!$E:$E,MATCH($A2847,所属情報!$A:$A,0))),"")</f>
        <v/>
      </c>
      <c r="N2847" s="175" t="str">
        <f t="shared" si="132"/>
        <v/>
      </c>
      <c r="O2847" s="32" t="str">
        <f t="shared" si="133"/>
        <v/>
      </c>
      <c r="P2847" s="175" t="str">
        <f t="shared" si="134"/>
        <v/>
      </c>
      <c r="Q2847" s="175" t="str">
        <f>IFERROR(IF($F2847="","",INDEX(リスト!$AL:$AL,MATCH($F2847,リスト!$AK:$AK,0))),"")</f>
        <v/>
      </c>
      <c r="R2847" s="32" t="str">
        <f>IFERROR(IF($K2847="","",INDEX(リスト!$AO:$AO,MATCH($K2847,リスト!$AN:$AN,0))),"")</f>
        <v/>
      </c>
      <c r="S2847" s="32" t="str">
        <f>IF($B2847="","",RIGHT($G2847*1000+100+COUNTIF($G$2:$G2847,$G2847),9))</f>
        <v/>
      </c>
    </row>
    <row r="2848" spans="13:19" ht="18" customHeight="1" x14ac:dyDescent="0.55000000000000004">
      <c r="M2848" s="32" t="str">
        <f>IFERROR(IF($B2848="","",INDEX(所属情報!$E:$E,MATCH($A2848,所属情報!$A:$A,0))),"")</f>
        <v/>
      </c>
      <c r="N2848" s="175" t="str">
        <f t="shared" si="132"/>
        <v/>
      </c>
      <c r="O2848" s="32" t="str">
        <f t="shared" si="133"/>
        <v/>
      </c>
      <c r="P2848" s="175" t="str">
        <f t="shared" si="134"/>
        <v/>
      </c>
      <c r="Q2848" s="175" t="str">
        <f>IFERROR(IF($F2848="","",INDEX(リスト!$AL:$AL,MATCH($F2848,リスト!$AK:$AK,0))),"")</f>
        <v/>
      </c>
      <c r="R2848" s="32" t="str">
        <f>IFERROR(IF($K2848="","",INDEX(リスト!$AO:$AO,MATCH($K2848,リスト!$AN:$AN,0))),"")</f>
        <v/>
      </c>
      <c r="S2848" s="32" t="str">
        <f>IF($B2848="","",RIGHT($G2848*1000+100+COUNTIF($G$2:$G2848,$G2848),9))</f>
        <v/>
      </c>
    </row>
    <row r="2849" spans="13:19" ht="18" customHeight="1" x14ac:dyDescent="0.55000000000000004">
      <c r="M2849" s="32" t="str">
        <f>IFERROR(IF($B2849="","",INDEX(所属情報!$E:$E,MATCH($A2849,所属情報!$A:$A,0))),"")</f>
        <v/>
      </c>
      <c r="N2849" s="175" t="str">
        <f t="shared" si="132"/>
        <v/>
      </c>
      <c r="O2849" s="32" t="str">
        <f t="shared" si="133"/>
        <v/>
      </c>
      <c r="P2849" s="175" t="str">
        <f t="shared" si="134"/>
        <v/>
      </c>
      <c r="Q2849" s="175" t="str">
        <f>IFERROR(IF($F2849="","",INDEX(リスト!$AL:$AL,MATCH($F2849,リスト!$AK:$AK,0))),"")</f>
        <v/>
      </c>
      <c r="R2849" s="32" t="str">
        <f>IFERROR(IF($K2849="","",INDEX(リスト!$AO:$AO,MATCH($K2849,リスト!$AN:$AN,0))),"")</f>
        <v/>
      </c>
      <c r="S2849" s="32" t="str">
        <f>IF($B2849="","",RIGHT($G2849*1000+100+COUNTIF($G$2:$G2849,$G2849),9))</f>
        <v/>
      </c>
    </row>
    <row r="2850" spans="13:19" ht="18" customHeight="1" x14ac:dyDescent="0.55000000000000004">
      <c r="M2850" s="32" t="str">
        <f>IFERROR(IF($B2850="","",INDEX(所属情報!$E:$E,MATCH($A2850,所属情報!$A:$A,0))),"")</f>
        <v/>
      </c>
      <c r="N2850" s="175" t="str">
        <f t="shared" si="132"/>
        <v/>
      </c>
      <c r="O2850" s="32" t="str">
        <f t="shared" si="133"/>
        <v/>
      </c>
      <c r="P2850" s="175" t="str">
        <f t="shared" si="134"/>
        <v/>
      </c>
      <c r="Q2850" s="175" t="str">
        <f>IFERROR(IF($F2850="","",INDEX(リスト!$AL:$AL,MATCH($F2850,リスト!$AK:$AK,0))),"")</f>
        <v/>
      </c>
      <c r="R2850" s="32" t="str">
        <f>IFERROR(IF($K2850="","",INDEX(リスト!$AO:$AO,MATCH($K2850,リスト!$AN:$AN,0))),"")</f>
        <v/>
      </c>
      <c r="S2850" s="32" t="str">
        <f>IF($B2850="","",RIGHT($G2850*1000+100+COUNTIF($G$2:$G2850,$G2850),9))</f>
        <v/>
      </c>
    </row>
    <row r="2851" spans="13:19" ht="18" customHeight="1" x14ac:dyDescent="0.55000000000000004">
      <c r="M2851" s="32" t="str">
        <f>IFERROR(IF($B2851="","",INDEX(所属情報!$E:$E,MATCH($A2851,所属情報!$A:$A,0))),"")</f>
        <v/>
      </c>
      <c r="N2851" s="175" t="str">
        <f t="shared" si="132"/>
        <v/>
      </c>
      <c r="O2851" s="32" t="str">
        <f t="shared" si="133"/>
        <v/>
      </c>
      <c r="P2851" s="175" t="str">
        <f t="shared" si="134"/>
        <v/>
      </c>
      <c r="Q2851" s="175" t="str">
        <f>IFERROR(IF($F2851="","",INDEX(リスト!$AL:$AL,MATCH($F2851,リスト!$AK:$AK,0))),"")</f>
        <v/>
      </c>
      <c r="R2851" s="32" t="str">
        <f>IFERROR(IF($K2851="","",INDEX(リスト!$AO:$AO,MATCH($K2851,リスト!$AN:$AN,0))),"")</f>
        <v/>
      </c>
      <c r="S2851" s="32" t="str">
        <f>IF($B2851="","",RIGHT($G2851*1000+100+COUNTIF($G$2:$G2851,$G2851),9))</f>
        <v/>
      </c>
    </row>
    <row r="2852" spans="13:19" ht="18" customHeight="1" x14ac:dyDescent="0.55000000000000004">
      <c r="M2852" s="32" t="str">
        <f>IFERROR(IF($B2852="","",INDEX(所属情報!$E:$E,MATCH($A2852,所属情報!$A:$A,0))),"")</f>
        <v/>
      </c>
      <c r="N2852" s="175" t="str">
        <f t="shared" si="132"/>
        <v/>
      </c>
      <c r="O2852" s="32" t="str">
        <f t="shared" si="133"/>
        <v/>
      </c>
      <c r="P2852" s="175" t="str">
        <f t="shared" si="134"/>
        <v/>
      </c>
      <c r="Q2852" s="175" t="str">
        <f>IFERROR(IF($F2852="","",INDEX(リスト!$AL:$AL,MATCH($F2852,リスト!$AK:$AK,0))),"")</f>
        <v/>
      </c>
      <c r="R2852" s="32" t="str">
        <f>IFERROR(IF($K2852="","",INDEX(リスト!$AO:$AO,MATCH($K2852,リスト!$AN:$AN,0))),"")</f>
        <v/>
      </c>
      <c r="S2852" s="32" t="str">
        <f>IF($B2852="","",RIGHT($G2852*1000+100+COUNTIF($G$2:$G2852,$G2852),9))</f>
        <v/>
      </c>
    </row>
    <row r="2853" spans="13:19" ht="18" customHeight="1" x14ac:dyDescent="0.55000000000000004">
      <c r="M2853" s="32" t="str">
        <f>IFERROR(IF($B2853="","",INDEX(所属情報!$E:$E,MATCH($A2853,所属情報!$A:$A,0))),"")</f>
        <v/>
      </c>
      <c r="N2853" s="175" t="str">
        <f t="shared" si="132"/>
        <v/>
      </c>
      <c r="O2853" s="32" t="str">
        <f t="shared" si="133"/>
        <v/>
      </c>
      <c r="P2853" s="175" t="str">
        <f t="shared" si="134"/>
        <v/>
      </c>
      <c r="Q2853" s="175" t="str">
        <f>IFERROR(IF($F2853="","",INDEX(リスト!$AL:$AL,MATCH($F2853,リスト!$AK:$AK,0))),"")</f>
        <v/>
      </c>
      <c r="R2853" s="32" t="str">
        <f>IFERROR(IF($K2853="","",INDEX(リスト!$AO:$AO,MATCH($K2853,リスト!$AN:$AN,0))),"")</f>
        <v/>
      </c>
      <c r="S2853" s="32" t="str">
        <f>IF($B2853="","",RIGHT($G2853*1000+100+COUNTIF($G$2:$G2853,$G2853),9))</f>
        <v/>
      </c>
    </row>
    <row r="2854" spans="13:19" ht="18" customHeight="1" x14ac:dyDescent="0.55000000000000004">
      <c r="M2854" s="32" t="str">
        <f>IFERROR(IF($B2854="","",INDEX(所属情報!$E:$E,MATCH($A2854,所属情報!$A:$A,0))),"")</f>
        <v/>
      </c>
      <c r="N2854" s="175" t="str">
        <f t="shared" si="132"/>
        <v/>
      </c>
      <c r="O2854" s="32" t="str">
        <f t="shared" si="133"/>
        <v/>
      </c>
      <c r="P2854" s="175" t="str">
        <f t="shared" si="134"/>
        <v/>
      </c>
      <c r="Q2854" s="175" t="str">
        <f>IFERROR(IF($F2854="","",INDEX(リスト!$AL:$AL,MATCH($F2854,リスト!$AK:$AK,0))),"")</f>
        <v/>
      </c>
      <c r="R2854" s="32" t="str">
        <f>IFERROR(IF($K2854="","",INDEX(リスト!$AO:$AO,MATCH($K2854,リスト!$AN:$AN,0))),"")</f>
        <v/>
      </c>
      <c r="S2854" s="32" t="str">
        <f>IF($B2854="","",RIGHT($G2854*1000+100+COUNTIF($G$2:$G2854,$G2854),9))</f>
        <v/>
      </c>
    </row>
    <row r="2855" spans="13:19" ht="18" customHeight="1" x14ac:dyDescent="0.55000000000000004">
      <c r="M2855" s="32" t="str">
        <f>IFERROR(IF($B2855="","",INDEX(所属情報!$E:$E,MATCH($A2855,所属情報!$A:$A,0))),"")</f>
        <v/>
      </c>
      <c r="N2855" s="175" t="str">
        <f t="shared" si="132"/>
        <v/>
      </c>
      <c r="O2855" s="32" t="str">
        <f t="shared" si="133"/>
        <v/>
      </c>
      <c r="P2855" s="175" t="str">
        <f t="shared" si="134"/>
        <v/>
      </c>
      <c r="Q2855" s="175" t="str">
        <f>IFERROR(IF($F2855="","",INDEX(リスト!$AL:$AL,MATCH($F2855,リスト!$AK:$AK,0))),"")</f>
        <v/>
      </c>
      <c r="R2855" s="32" t="str">
        <f>IFERROR(IF($K2855="","",INDEX(リスト!$AO:$AO,MATCH($K2855,リスト!$AN:$AN,0))),"")</f>
        <v/>
      </c>
      <c r="S2855" s="32" t="str">
        <f>IF($B2855="","",RIGHT($G2855*1000+100+COUNTIF($G$2:$G2855,$G2855),9))</f>
        <v/>
      </c>
    </row>
    <row r="2856" spans="13:19" ht="18" customHeight="1" x14ac:dyDescent="0.55000000000000004">
      <c r="M2856" s="32" t="str">
        <f>IFERROR(IF($B2856="","",INDEX(所属情報!$E:$E,MATCH($A2856,所属情報!$A:$A,0))),"")</f>
        <v/>
      </c>
      <c r="N2856" s="175" t="str">
        <f t="shared" si="132"/>
        <v/>
      </c>
      <c r="O2856" s="32" t="str">
        <f t="shared" si="133"/>
        <v/>
      </c>
      <c r="P2856" s="175" t="str">
        <f t="shared" si="134"/>
        <v/>
      </c>
      <c r="Q2856" s="175" t="str">
        <f>IFERROR(IF($F2856="","",INDEX(リスト!$AL:$AL,MATCH($F2856,リスト!$AK:$AK,0))),"")</f>
        <v/>
      </c>
      <c r="R2856" s="32" t="str">
        <f>IFERROR(IF($K2856="","",INDEX(リスト!$AO:$AO,MATCH($K2856,リスト!$AN:$AN,0))),"")</f>
        <v/>
      </c>
      <c r="S2856" s="32" t="str">
        <f>IF($B2856="","",RIGHT($G2856*1000+100+COUNTIF($G$2:$G2856,$G2856),9))</f>
        <v/>
      </c>
    </row>
    <row r="2857" spans="13:19" ht="18" customHeight="1" x14ac:dyDescent="0.55000000000000004">
      <c r="M2857" s="32" t="str">
        <f>IFERROR(IF($B2857="","",INDEX(所属情報!$E:$E,MATCH($A2857,所属情報!$A:$A,0))),"")</f>
        <v/>
      </c>
      <c r="N2857" s="175" t="str">
        <f t="shared" si="132"/>
        <v/>
      </c>
      <c r="O2857" s="32" t="str">
        <f t="shared" si="133"/>
        <v/>
      </c>
      <c r="P2857" s="175" t="str">
        <f t="shared" si="134"/>
        <v/>
      </c>
      <c r="Q2857" s="175" t="str">
        <f>IFERROR(IF($F2857="","",INDEX(リスト!$AL:$AL,MATCH($F2857,リスト!$AK:$AK,0))),"")</f>
        <v/>
      </c>
      <c r="R2857" s="32" t="str">
        <f>IFERROR(IF($K2857="","",INDEX(リスト!$AO:$AO,MATCH($K2857,リスト!$AN:$AN,0))),"")</f>
        <v/>
      </c>
      <c r="S2857" s="32" t="str">
        <f>IF($B2857="","",RIGHT($G2857*1000+100+COUNTIF($G$2:$G2857,$G2857),9))</f>
        <v/>
      </c>
    </row>
    <row r="2858" spans="13:19" ht="18" customHeight="1" x14ac:dyDescent="0.55000000000000004">
      <c r="M2858" s="32" t="str">
        <f>IFERROR(IF($B2858="","",INDEX(所属情報!$E:$E,MATCH($A2858,所属情報!$A:$A,0))),"")</f>
        <v/>
      </c>
      <c r="N2858" s="175" t="str">
        <f t="shared" si="132"/>
        <v/>
      </c>
      <c r="O2858" s="32" t="str">
        <f t="shared" si="133"/>
        <v/>
      </c>
      <c r="P2858" s="175" t="str">
        <f t="shared" si="134"/>
        <v/>
      </c>
      <c r="Q2858" s="175" t="str">
        <f>IFERROR(IF($F2858="","",INDEX(リスト!$AL:$AL,MATCH($F2858,リスト!$AK:$AK,0))),"")</f>
        <v/>
      </c>
      <c r="R2858" s="32" t="str">
        <f>IFERROR(IF($K2858="","",INDEX(リスト!$AO:$AO,MATCH($K2858,リスト!$AN:$AN,0))),"")</f>
        <v/>
      </c>
      <c r="S2858" s="32" t="str">
        <f>IF($B2858="","",RIGHT($G2858*1000+100+COUNTIF($G$2:$G2858,$G2858),9))</f>
        <v/>
      </c>
    </row>
    <row r="2859" spans="13:19" ht="18" customHeight="1" x14ac:dyDescent="0.55000000000000004">
      <c r="M2859" s="32" t="str">
        <f>IFERROR(IF($B2859="","",INDEX(所属情報!$E:$E,MATCH($A2859,所属情報!$A:$A,0))),"")</f>
        <v/>
      </c>
      <c r="N2859" s="175" t="str">
        <f t="shared" si="132"/>
        <v/>
      </c>
      <c r="O2859" s="32" t="str">
        <f t="shared" si="133"/>
        <v/>
      </c>
      <c r="P2859" s="175" t="str">
        <f t="shared" si="134"/>
        <v/>
      </c>
      <c r="Q2859" s="175" t="str">
        <f>IFERROR(IF($F2859="","",INDEX(リスト!$AL:$AL,MATCH($F2859,リスト!$AK:$AK,0))),"")</f>
        <v/>
      </c>
      <c r="R2859" s="32" t="str">
        <f>IFERROR(IF($K2859="","",INDEX(リスト!$AO:$AO,MATCH($K2859,リスト!$AN:$AN,0))),"")</f>
        <v/>
      </c>
      <c r="S2859" s="32" t="str">
        <f>IF($B2859="","",RIGHT($G2859*1000+100+COUNTIF($G$2:$G2859,$G2859),9))</f>
        <v/>
      </c>
    </row>
    <row r="2860" spans="13:19" ht="18" customHeight="1" x14ac:dyDescent="0.55000000000000004">
      <c r="M2860" s="32" t="str">
        <f>IFERROR(IF($B2860="","",INDEX(所属情報!$E:$E,MATCH($A2860,所属情報!$A:$A,0))),"")</f>
        <v/>
      </c>
      <c r="N2860" s="175" t="str">
        <f t="shared" si="132"/>
        <v/>
      </c>
      <c r="O2860" s="32" t="str">
        <f t="shared" si="133"/>
        <v/>
      </c>
      <c r="P2860" s="175" t="str">
        <f t="shared" si="134"/>
        <v/>
      </c>
      <c r="Q2860" s="175" t="str">
        <f>IFERROR(IF($F2860="","",INDEX(リスト!$AL:$AL,MATCH($F2860,リスト!$AK:$AK,0))),"")</f>
        <v/>
      </c>
      <c r="R2860" s="32" t="str">
        <f>IFERROR(IF($K2860="","",INDEX(リスト!$AO:$AO,MATCH($K2860,リスト!$AN:$AN,0))),"")</f>
        <v/>
      </c>
      <c r="S2860" s="32" t="str">
        <f>IF($B2860="","",RIGHT($G2860*1000+100+COUNTIF($G$2:$G2860,$G2860),9))</f>
        <v/>
      </c>
    </row>
    <row r="2861" spans="13:19" ht="18" customHeight="1" x14ac:dyDescent="0.55000000000000004">
      <c r="M2861" s="32" t="str">
        <f>IFERROR(IF($B2861="","",INDEX(所属情報!$E:$E,MATCH($A2861,所属情報!$A:$A,0))),"")</f>
        <v/>
      </c>
      <c r="N2861" s="175" t="str">
        <f t="shared" si="132"/>
        <v/>
      </c>
      <c r="O2861" s="32" t="str">
        <f t="shared" si="133"/>
        <v/>
      </c>
      <c r="P2861" s="175" t="str">
        <f t="shared" si="134"/>
        <v/>
      </c>
      <c r="Q2861" s="175" t="str">
        <f>IFERROR(IF($F2861="","",INDEX(リスト!$AL:$AL,MATCH($F2861,リスト!$AK:$AK,0))),"")</f>
        <v/>
      </c>
      <c r="R2861" s="32" t="str">
        <f>IFERROR(IF($K2861="","",INDEX(リスト!$AO:$AO,MATCH($K2861,リスト!$AN:$AN,0))),"")</f>
        <v/>
      </c>
      <c r="S2861" s="32" t="str">
        <f>IF($B2861="","",RIGHT($G2861*1000+100+COUNTIF($G$2:$G2861,$G2861),9))</f>
        <v/>
      </c>
    </row>
    <row r="2862" spans="13:19" ht="18" customHeight="1" x14ac:dyDescent="0.55000000000000004">
      <c r="M2862" s="32" t="str">
        <f>IFERROR(IF($B2862="","",INDEX(所属情報!$E:$E,MATCH($A2862,所属情報!$A:$A,0))),"")</f>
        <v/>
      </c>
      <c r="N2862" s="175" t="str">
        <f t="shared" si="132"/>
        <v/>
      </c>
      <c r="O2862" s="32" t="str">
        <f t="shared" si="133"/>
        <v/>
      </c>
      <c r="P2862" s="175" t="str">
        <f t="shared" si="134"/>
        <v/>
      </c>
      <c r="Q2862" s="175" t="str">
        <f>IFERROR(IF($F2862="","",INDEX(リスト!$AL:$AL,MATCH($F2862,リスト!$AK:$AK,0))),"")</f>
        <v/>
      </c>
      <c r="R2862" s="32" t="str">
        <f>IFERROR(IF($K2862="","",INDEX(リスト!$AO:$AO,MATCH($K2862,リスト!$AN:$AN,0))),"")</f>
        <v/>
      </c>
      <c r="S2862" s="32" t="str">
        <f>IF($B2862="","",RIGHT($G2862*1000+100+COUNTIF($G$2:$G2862,$G2862),9))</f>
        <v/>
      </c>
    </row>
    <row r="2863" spans="13:19" ht="18" customHeight="1" x14ac:dyDescent="0.55000000000000004">
      <c r="M2863" s="32" t="str">
        <f>IFERROR(IF($B2863="","",INDEX(所属情報!$E:$E,MATCH($A2863,所属情報!$A:$A,0))),"")</f>
        <v/>
      </c>
      <c r="N2863" s="175" t="str">
        <f t="shared" si="132"/>
        <v/>
      </c>
      <c r="O2863" s="32" t="str">
        <f t="shared" si="133"/>
        <v/>
      </c>
      <c r="P2863" s="175" t="str">
        <f t="shared" si="134"/>
        <v/>
      </c>
      <c r="Q2863" s="175" t="str">
        <f>IFERROR(IF($F2863="","",INDEX(リスト!$AL:$AL,MATCH($F2863,リスト!$AK:$AK,0))),"")</f>
        <v/>
      </c>
      <c r="R2863" s="32" t="str">
        <f>IFERROR(IF($K2863="","",INDEX(リスト!$AO:$AO,MATCH($K2863,リスト!$AN:$AN,0))),"")</f>
        <v/>
      </c>
      <c r="S2863" s="32" t="str">
        <f>IF($B2863="","",RIGHT($G2863*1000+100+COUNTIF($G$2:$G2863,$G2863),9))</f>
        <v/>
      </c>
    </row>
    <row r="2864" spans="13:19" ht="18" customHeight="1" x14ac:dyDescent="0.55000000000000004">
      <c r="M2864" s="32" t="str">
        <f>IFERROR(IF($B2864="","",INDEX(所属情報!$E:$E,MATCH($A2864,所属情報!$A:$A,0))),"")</f>
        <v/>
      </c>
      <c r="N2864" s="175" t="str">
        <f t="shared" si="132"/>
        <v/>
      </c>
      <c r="O2864" s="32" t="str">
        <f t="shared" si="133"/>
        <v/>
      </c>
      <c r="P2864" s="175" t="str">
        <f t="shared" si="134"/>
        <v/>
      </c>
      <c r="Q2864" s="175" t="str">
        <f>IFERROR(IF($F2864="","",INDEX(リスト!$AL:$AL,MATCH($F2864,リスト!$AK:$AK,0))),"")</f>
        <v/>
      </c>
      <c r="R2864" s="32" t="str">
        <f>IFERROR(IF($K2864="","",INDEX(リスト!$AO:$AO,MATCH($K2864,リスト!$AN:$AN,0))),"")</f>
        <v/>
      </c>
      <c r="S2864" s="32" t="str">
        <f>IF($B2864="","",RIGHT($G2864*1000+100+COUNTIF($G$2:$G2864,$G2864),9))</f>
        <v/>
      </c>
    </row>
    <row r="2865" spans="13:19" ht="18" customHeight="1" x14ac:dyDescent="0.55000000000000004">
      <c r="M2865" s="32" t="str">
        <f>IFERROR(IF($B2865="","",INDEX(所属情報!$E:$E,MATCH($A2865,所属情報!$A:$A,0))),"")</f>
        <v/>
      </c>
      <c r="N2865" s="175" t="str">
        <f t="shared" si="132"/>
        <v/>
      </c>
      <c r="O2865" s="32" t="str">
        <f t="shared" si="133"/>
        <v/>
      </c>
      <c r="P2865" s="175" t="str">
        <f t="shared" si="134"/>
        <v/>
      </c>
      <c r="Q2865" s="175" t="str">
        <f>IFERROR(IF($F2865="","",INDEX(リスト!$AL:$AL,MATCH($F2865,リスト!$AK:$AK,0))),"")</f>
        <v/>
      </c>
      <c r="R2865" s="32" t="str">
        <f>IFERROR(IF($K2865="","",INDEX(リスト!$AO:$AO,MATCH($K2865,リスト!$AN:$AN,0))),"")</f>
        <v/>
      </c>
      <c r="S2865" s="32" t="str">
        <f>IF($B2865="","",RIGHT($G2865*1000+100+COUNTIF($G$2:$G2865,$G2865),9))</f>
        <v/>
      </c>
    </row>
    <row r="2866" spans="13:19" ht="18" customHeight="1" x14ac:dyDescent="0.55000000000000004">
      <c r="M2866" s="32" t="str">
        <f>IFERROR(IF($B2866="","",INDEX(所属情報!$E:$E,MATCH($A2866,所属情報!$A:$A,0))),"")</f>
        <v/>
      </c>
      <c r="N2866" s="175" t="str">
        <f t="shared" si="132"/>
        <v/>
      </c>
      <c r="O2866" s="32" t="str">
        <f t="shared" si="133"/>
        <v/>
      </c>
      <c r="P2866" s="175" t="str">
        <f t="shared" si="134"/>
        <v/>
      </c>
      <c r="Q2866" s="175" t="str">
        <f>IFERROR(IF($F2866="","",INDEX(リスト!$AL:$AL,MATCH($F2866,リスト!$AK:$AK,0))),"")</f>
        <v/>
      </c>
      <c r="R2866" s="32" t="str">
        <f>IFERROR(IF($K2866="","",INDEX(リスト!$AO:$AO,MATCH($K2866,リスト!$AN:$AN,0))),"")</f>
        <v/>
      </c>
      <c r="S2866" s="32" t="str">
        <f>IF($B2866="","",RIGHT($G2866*1000+100+COUNTIF($G$2:$G2866,$G2866),9))</f>
        <v/>
      </c>
    </row>
    <row r="2867" spans="13:19" ht="18" customHeight="1" x14ac:dyDescent="0.55000000000000004">
      <c r="M2867" s="32" t="str">
        <f>IFERROR(IF($B2867="","",INDEX(所属情報!$E:$E,MATCH($A2867,所属情報!$A:$A,0))),"")</f>
        <v/>
      </c>
      <c r="N2867" s="175" t="str">
        <f t="shared" si="132"/>
        <v/>
      </c>
      <c r="O2867" s="32" t="str">
        <f t="shared" si="133"/>
        <v/>
      </c>
      <c r="P2867" s="175" t="str">
        <f t="shared" si="134"/>
        <v/>
      </c>
      <c r="Q2867" s="175" t="str">
        <f>IFERROR(IF($F2867="","",INDEX(リスト!$AL:$AL,MATCH($F2867,リスト!$AK:$AK,0))),"")</f>
        <v/>
      </c>
      <c r="R2867" s="32" t="str">
        <f>IFERROR(IF($K2867="","",INDEX(リスト!$AO:$AO,MATCH($K2867,リスト!$AN:$AN,0))),"")</f>
        <v/>
      </c>
      <c r="S2867" s="32" t="str">
        <f>IF($B2867="","",RIGHT($G2867*1000+100+COUNTIF($G$2:$G2867,$G2867),9))</f>
        <v/>
      </c>
    </row>
    <row r="2868" spans="13:19" ht="18" customHeight="1" x14ac:dyDescent="0.55000000000000004">
      <c r="M2868" s="32" t="str">
        <f>IFERROR(IF($B2868="","",INDEX(所属情報!$E:$E,MATCH($A2868,所属情報!$A:$A,0))),"")</f>
        <v/>
      </c>
      <c r="N2868" s="175" t="str">
        <f t="shared" si="132"/>
        <v/>
      </c>
      <c r="O2868" s="32" t="str">
        <f t="shared" si="133"/>
        <v/>
      </c>
      <c r="P2868" s="175" t="str">
        <f t="shared" si="134"/>
        <v/>
      </c>
      <c r="Q2868" s="175" t="str">
        <f>IFERROR(IF($F2868="","",INDEX(リスト!$AL:$AL,MATCH($F2868,リスト!$AK:$AK,0))),"")</f>
        <v/>
      </c>
      <c r="R2868" s="32" t="str">
        <f>IFERROR(IF($K2868="","",INDEX(リスト!$AO:$AO,MATCH($K2868,リスト!$AN:$AN,0))),"")</f>
        <v/>
      </c>
      <c r="S2868" s="32" t="str">
        <f>IF($B2868="","",RIGHT($G2868*1000+100+COUNTIF($G$2:$G2868,$G2868),9))</f>
        <v/>
      </c>
    </row>
    <row r="2869" spans="13:19" ht="18" customHeight="1" x14ac:dyDescent="0.55000000000000004">
      <c r="M2869" s="32" t="str">
        <f>IFERROR(IF($B2869="","",INDEX(所属情報!$E:$E,MATCH($A2869,所属情報!$A:$A,0))),"")</f>
        <v/>
      </c>
      <c r="N2869" s="175" t="str">
        <f t="shared" si="132"/>
        <v/>
      </c>
      <c r="O2869" s="32" t="str">
        <f t="shared" si="133"/>
        <v/>
      </c>
      <c r="P2869" s="175" t="str">
        <f t="shared" si="134"/>
        <v/>
      </c>
      <c r="Q2869" s="175" t="str">
        <f>IFERROR(IF($F2869="","",INDEX(リスト!$AL:$AL,MATCH($F2869,リスト!$AK:$AK,0))),"")</f>
        <v/>
      </c>
      <c r="R2869" s="32" t="str">
        <f>IFERROR(IF($K2869="","",INDEX(リスト!$AO:$AO,MATCH($K2869,リスト!$AN:$AN,0))),"")</f>
        <v/>
      </c>
      <c r="S2869" s="32" t="str">
        <f>IF($B2869="","",RIGHT($G2869*1000+100+COUNTIF($G$2:$G2869,$G2869),9))</f>
        <v/>
      </c>
    </row>
    <row r="2870" spans="13:19" ht="18" customHeight="1" x14ac:dyDescent="0.55000000000000004">
      <c r="M2870" s="32" t="str">
        <f>IFERROR(IF($B2870="","",INDEX(所属情報!$E:$E,MATCH($A2870,所属情報!$A:$A,0))),"")</f>
        <v/>
      </c>
      <c r="N2870" s="175" t="str">
        <f t="shared" si="132"/>
        <v/>
      </c>
      <c r="O2870" s="32" t="str">
        <f t="shared" si="133"/>
        <v/>
      </c>
      <c r="P2870" s="175" t="str">
        <f t="shared" si="134"/>
        <v/>
      </c>
      <c r="Q2870" s="175" t="str">
        <f>IFERROR(IF($F2870="","",INDEX(リスト!$AL:$AL,MATCH($F2870,リスト!$AK:$AK,0))),"")</f>
        <v/>
      </c>
      <c r="R2870" s="32" t="str">
        <f>IFERROR(IF($K2870="","",INDEX(リスト!$AO:$AO,MATCH($K2870,リスト!$AN:$AN,0))),"")</f>
        <v/>
      </c>
      <c r="S2870" s="32" t="str">
        <f>IF($B2870="","",RIGHT($G2870*1000+100+COUNTIF($G$2:$G2870,$G2870),9))</f>
        <v/>
      </c>
    </row>
    <row r="2871" spans="13:19" ht="18" customHeight="1" x14ac:dyDescent="0.55000000000000004">
      <c r="M2871" s="32" t="str">
        <f>IFERROR(IF($B2871="","",INDEX(所属情報!$E:$E,MATCH($A2871,所属情報!$A:$A,0))),"")</f>
        <v/>
      </c>
      <c r="N2871" s="175" t="str">
        <f t="shared" si="132"/>
        <v/>
      </c>
      <c r="O2871" s="32" t="str">
        <f t="shared" si="133"/>
        <v/>
      </c>
      <c r="P2871" s="175" t="str">
        <f t="shared" si="134"/>
        <v/>
      </c>
      <c r="Q2871" s="175" t="str">
        <f>IFERROR(IF($F2871="","",INDEX(リスト!$AL:$AL,MATCH($F2871,リスト!$AK:$AK,0))),"")</f>
        <v/>
      </c>
      <c r="R2871" s="32" t="str">
        <f>IFERROR(IF($K2871="","",INDEX(リスト!$AO:$AO,MATCH($K2871,リスト!$AN:$AN,0))),"")</f>
        <v/>
      </c>
      <c r="S2871" s="32" t="str">
        <f>IF($B2871="","",RIGHT($G2871*1000+100+COUNTIF($G$2:$G2871,$G2871),9))</f>
        <v/>
      </c>
    </row>
    <row r="2872" spans="13:19" ht="18" customHeight="1" x14ac:dyDescent="0.55000000000000004">
      <c r="M2872" s="32" t="str">
        <f>IFERROR(IF($B2872="","",INDEX(所属情報!$E:$E,MATCH($A2872,所属情報!$A:$A,0))),"")</f>
        <v/>
      </c>
      <c r="N2872" s="175" t="str">
        <f t="shared" si="132"/>
        <v/>
      </c>
      <c r="O2872" s="32" t="str">
        <f t="shared" si="133"/>
        <v/>
      </c>
      <c r="P2872" s="175" t="str">
        <f t="shared" si="134"/>
        <v/>
      </c>
      <c r="Q2872" s="175" t="str">
        <f>IFERROR(IF($F2872="","",INDEX(リスト!$AL:$AL,MATCH($F2872,リスト!$AK:$AK,0))),"")</f>
        <v/>
      </c>
      <c r="R2872" s="32" t="str">
        <f>IFERROR(IF($K2872="","",INDEX(リスト!$AO:$AO,MATCH($K2872,リスト!$AN:$AN,0))),"")</f>
        <v/>
      </c>
      <c r="S2872" s="32" t="str">
        <f>IF($B2872="","",RIGHT($G2872*1000+100+COUNTIF($G$2:$G2872,$G2872),9))</f>
        <v/>
      </c>
    </row>
    <row r="2873" spans="13:19" ht="18" customHeight="1" x14ac:dyDescent="0.55000000000000004">
      <c r="M2873" s="32" t="str">
        <f>IFERROR(IF($B2873="","",INDEX(所属情報!$E:$E,MATCH($A2873,所属情報!$A:$A,0))),"")</f>
        <v/>
      </c>
      <c r="N2873" s="175" t="str">
        <f t="shared" si="132"/>
        <v/>
      </c>
      <c r="O2873" s="32" t="str">
        <f t="shared" si="133"/>
        <v/>
      </c>
      <c r="P2873" s="175" t="str">
        <f t="shared" si="134"/>
        <v/>
      </c>
      <c r="Q2873" s="175" t="str">
        <f>IFERROR(IF($F2873="","",INDEX(リスト!$AL:$AL,MATCH($F2873,リスト!$AK:$AK,0))),"")</f>
        <v/>
      </c>
      <c r="R2873" s="32" t="str">
        <f>IFERROR(IF($K2873="","",INDEX(リスト!$AO:$AO,MATCH($K2873,リスト!$AN:$AN,0))),"")</f>
        <v/>
      </c>
      <c r="S2873" s="32" t="str">
        <f>IF($B2873="","",RIGHT($G2873*1000+100+COUNTIF($G$2:$G2873,$G2873),9))</f>
        <v/>
      </c>
    </row>
    <row r="2874" spans="13:19" ht="18" customHeight="1" x14ac:dyDescent="0.55000000000000004">
      <c r="M2874" s="32" t="str">
        <f>IFERROR(IF($B2874="","",INDEX(所属情報!$E:$E,MATCH($A2874,所属情報!$A:$A,0))),"")</f>
        <v/>
      </c>
      <c r="N2874" s="175" t="str">
        <f t="shared" si="132"/>
        <v/>
      </c>
      <c r="O2874" s="32" t="str">
        <f t="shared" si="133"/>
        <v/>
      </c>
      <c r="P2874" s="175" t="str">
        <f t="shared" si="134"/>
        <v/>
      </c>
      <c r="Q2874" s="175" t="str">
        <f>IFERROR(IF($F2874="","",INDEX(リスト!$AL:$AL,MATCH($F2874,リスト!$AK:$AK,0))),"")</f>
        <v/>
      </c>
      <c r="R2874" s="32" t="str">
        <f>IFERROR(IF($K2874="","",INDEX(リスト!$AO:$AO,MATCH($K2874,リスト!$AN:$AN,0))),"")</f>
        <v/>
      </c>
      <c r="S2874" s="32" t="str">
        <f>IF($B2874="","",RIGHT($G2874*1000+100+COUNTIF($G$2:$G2874,$G2874),9))</f>
        <v/>
      </c>
    </row>
    <row r="2875" spans="13:19" ht="18" customHeight="1" x14ac:dyDescent="0.55000000000000004">
      <c r="M2875" s="32" t="str">
        <f>IFERROR(IF($B2875="","",INDEX(所属情報!$E:$E,MATCH($A2875,所属情報!$A:$A,0))),"")</f>
        <v/>
      </c>
      <c r="N2875" s="175" t="str">
        <f t="shared" si="132"/>
        <v/>
      </c>
      <c r="O2875" s="32" t="str">
        <f t="shared" si="133"/>
        <v/>
      </c>
      <c r="P2875" s="175" t="str">
        <f t="shared" si="134"/>
        <v/>
      </c>
      <c r="Q2875" s="175" t="str">
        <f>IFERROR(IF($F2875="","",INDEX(リスト!$AL:$AL,MATCH($F2875,リスト!$AK:$AK,0))),"")</f>
        <v/>
      </c>
      <c r="R2875" s="32" t="str">
        <f>IFERROR(IF($K2875="","",INDEX(リスト!$AO:$AO,MATCH($K2875,リスト!$AN:$AN,0))),"")</f>
        <v/>
      </c>
      <c r="S2875" s="32" t="str">
        <f>IF($B2875="","",RIGHT($G2875*1000+100+COUNTIF($G$2:$G2875,$G2875),9))</f>
        <v/>
      </c>
    </row>
    <row r="2876" spans="13:19" ht="18" customHeight="1" x14ac:dyDescent="0.55000000000000004">
      <c r="M2876" s="32" t="str">
        <f>IFERROR(IF($B2876="","",INDEX(所属情報!$E:$E,MATCH($A2876,所属情報!$A:$A,0))),"")</f>
        <v/>
      </c>
      <c r="N2876" s="175" t="str">
        <f t="shared" si="132"/>
        <v/>
      </c>
      <c r="O2876" s="32" t="str">
        <f t="shared" si="133"/>
        <v/>
      </c>
      <c r="P2876" s="175" t="str">
        <f t="shared" si="134"/>
        <v/>
      </c>
      <c r="Q2876" s="175" t="str">
        <f>IFERROR(IF($F2876="","",INDEX(リスト!$AL:$AL,MATCH($F2876,リスト!$AK:$AK,0))),"")</f>
        <v/>
      </c>
      <c r="R2876" s="32" t="str">
        <f>IFERROR(IF($K2876="","",INDEX(リスト!$AO:$AO,MATCH($K2876,リスト!$AN:$AN,0))),"")</f>
        <v/>
      </c>
      <c r="S2876" s="32" t="str">
        <f>IF($B2876="","",RIGHT($G2876*1000+100+COUNTIF($G$2:$G2876,$G2876),9))</f>
        <v/>
      </c>
    </row>
    <row r="2877" spans="13:19" ht="18" customHeight="1" x14ac:dyDescent="0.55000000000000004">
      <c r="M2877" s="32" t="str">
        <f>IFERROR(IF($B2877="","",INDEX(所属情報!$E:$E,MATCH($A2877,所属情報!$A:$A,0))),"")</f>
        <v/>
      </c>
      <c r="N2877" s="175" t="str">
        <f t="shared" si="132"/>
        <v/>
      </c>
      <c r="O2877" s="32" t="str">
        <f t="shared" si="133"/>
        <v/>
      </c>
      <c r="P2877" s="175" t="str">
        <f t="shared" si="134"/>
        <v/>
      </c>
      <c r="Q2877" s="175" t="str">
        <f>IFERROR(IF($F2877="","",INDEX(リスト!$AL:$AL,MATCH($F2877,リスト!$AK:$AK,0))),"")</f>
        <v/>
      </c>
      <c r="R2877" s="32" t="str">
        <f>IFERROR(IF($K2877="","",INDEX(リスト!$AO:$AO,MATCH($K2877,リスト!$AN:$AN,0))),"")</f>
        <v/>
      </c>
      <c r="S2877" s="32" t="str">
        <f>IF($B2877="","",RIGHT($G2877*1000+100+COUNTIF($G$2:$G2877,$G2877),9))</f>
        <v/>
      </c>
    </row>
    <row r="2878" spans="13:19" ht="18" customHeight="1" x14ac:dyDescent="0.55000000000000004">
      <c r="M2878" s="32" t="str">
        <f>IFERROR(IF($B2878="","",INDEX(所属情報!$E:$E,MATCH($A2878,所属情報!$A:$A,0))),"")</f>
        <v/>
      </c>
      <c r="N2878" s="175" t="str">
        <f t="shared" si="132"/>
        <v/>
      </c>
      <c r="O2878" s="32" t="str">
        <f t="shared" si="133"/>
        <v/>
      </c>
      <c r="P2878" s="175" t="str">
        <f t="shared" si="134"/>
        <v/>
      </c>
      <c r="Q2878" s="175" t="str">
        <f>IFERROR(IF($F2878="","",INDEX(リスト!$AL:$AL,MATCH($F2878,リスト!$AK:$AK,0))),"")</f>
        <v/>
      </c>
      <c r="R2878" s="32" t="str">
        <f>IFERROR(IF($K2878="","",INDEX(リスト!$AO:$AO,MATCH($K2878,リスト!$AN:$AN,0))),"")</f>
        <v/>
      </c>
      <c r="S2878" s="32" t="str">
        <f>IF($B2878="","",RIGHT($G2878*1000+100+COUNTIF($G$2:$G2878,$G2878),9))</f>
        <v/>
      </c>
    </row>
    <row r="2879" spans="13:19" ht="18" customHeight="1" x14ac:dyDescent="0.55000000000000004">
      <c r="M2879" s="32" t="str">
        <f>IFERROR(IF($B2879="","",INDEX(所属情報!$E:$E,MATCH($A2879,所属情報!$A:$A,0))),"")</f>
        <v/>
      </c>
      <c r="N2879" s="175" t="str">
        <f t="shared" si="132"/>
        <v/>
      </c>
      <c r="O2879" s="32" t="str">
        <f t="shared" si="133"/>
        <v/>
      </c>
      <c r="P2879" s="175" t="str">
        <f t="shared" si="134"/>
        <v/>
      </c>
      <c r="Q2879" s="175" t="str">
        <f>IFERROR(IF($F2879="","",INDEX(リスト!$AL:$AL,MATCH($F2879,リスト!$AK:$AK,0))),"")</f>
        <v/>
      </c>
      <c r="R2879" s="32" t="str">
        <f>IFERROR(IF($K2879="","",INDEX(リスト!$AO:$AO,MATCH($K2879,リスト!$AN:$AN,0))),"")</f>
        <v/>
      </c>
      <c r="S2879" s="32" t="str">
        <f>IF($B2879="","",RIGHT($G2879*1000+100+COUNTIF($G$2:$G2879,$G2879),9))</f>
        <v/>
      </c>
    </row>
    <row r="2880" spans="13:19" ht="18" customHeight="1" x14ac:dyDescent="0.55000000000000004">
      <c r="M2880" s="32" t="str">
        <f>IFERROR(IF($B2880="","",INDEX(所属情報!$E:$E,MATCH($A2880,所属情報!$A:$A,0))),"")</f>
        <v/>
      </c>
      <c r="N2880" s="175" t="str">
        <f t="shared" si="132"/>
        <v/>
      </c>
      <c r="O2880" s="32" t="str">
        <f t="shared" si="133"/>
        <v/>
      </c>
      <c r="P2880" s="175" t="str">
        <f t="shared" si="134"/>
        <v/>
      </c>
      <c r="Q2880" s="175" t="str">
        <f>IFERROR(IF($F2880="","",INDEX(リスト!$AL:$AL,MATCH($F2880,リスト!$AK:$AK,0))),"")</f>
        <v/>
      </c>
      <c r="R2880" s="32" t="str">
        <f>IFERROR(IF($K2880="","",INDEX(リスト!$AO:$AO,MATCH($K2880,リスト!$AN:$AN,0))),"")</f>
        <v/>
      </c>
      <c r="S2880" s="32" t="str">
        <f>IF($B2880="","",RIGHT($G2880*1000+100+COUNTIF($G$2:$G2880,$G2880),9))</f>
        <v/>
      </c>
    </row>
    <row r="2881" spans="13:19" ht="18" customHeight="1" x14ac:dyDescent="0.55000000000000004">
      <c r="M2881" s="32" t="str">
        <f>IFERROR(IF($B2881="","",INDEX(所属情報!$E:$E,MATCH($A2881,所属情報!$A:$A,0))),"")</f>
        <v/>
      </c>
      <c r="N2881" s="175" t="str">
        <f t="shared" si="132"/>
        <v/>
      </c>
      <c r="O2881" s="32" t="str">
        <f t="shared" si="133"/>
        <v/>
      </c>
      <c r="P2881" s="175" t="str">
        <f t="shared" si="134"/>
        <v/>
      </c>
      <c r="Q2881" s="175" t="str">
        <f>IFERROR(IF($F2881="","",INDEX(リスト!$AL:$AL,MATCH($F2881,リスト!$AK:$AK,0))),"")</f>
        <v/>
      </c>
      <c r="R2881" s="32" t="str">
        <f>IFERROR(IF($K2881="","",INDEX(リスト!$AO:$AO,MATCH($K2881,リスト!$AN:$AN,0))),"")</f>
        <v/>
      </c>
      <c r="S2881" s="32" t="str">
        <f>IF($B2881="","",RIGHT($G2881*1000+100+COUNTIF($G$2:$G2881,$G2881),9))</f>
        <v/>
      </c>
    </row>
    <row r="2882" spans="13:19" ht="18" customHeight="1" x14ac:dyDescent="0.55000000000000004">
      <c r="M2882" s="32" t="str">
        <f>IFERROR(IF($B2882="","",INDEX(所属情報!$E:$E,MATCH($A2882,所属情報!$A:$A,0))),"")</f>
        <v/>
      </c>
      <c r="N2882" s="175" t="str">
        <f t="shared" si="132"/>
        <v/>
      </c>
      <c r="O2882" s="32" t="str">
        <f t="shared" si="133"/>
        <v/>
      </c>
      <c r="P2882" s="175" t="str">
        <f t="shared" si="134"/>
        <v/>
      </c>
      <c r="Q2882" s="175" t="str">
        <f>IFERROR(IF($F2882="","",INDEX(リスト!$AL:$AL,MATCH($F2882,リスト!$AK:$AK,0))),"")</f>
        <v/>
      </c>
      <c r="R2882" s="32" t="str">
        <f>IFERROR(IF($K2882="","",INDEX(リスト!$AO:$AO,MATCH($K2882,リスト!$AN:$AN,0))),"")</f>
        <v/>
      </c>
      <c r="S2882" s="32" t="str">
        <f>IF($B2882="","",RIGHT($G2882*1000+100+COUNTIF($G$2:$G2882,$G2882),9))</f>
        <v/>
      </c>
    </row>
    <row r="2883" spans="13:19" ht="18" customHeight="1" x14ac:dyDescent="0.55000000000000004">
      <c r="M2883" s="32" t="str">
        <f>IFERROR(IF($B2883="","",INDEX(所属情報!$E:$E,MATCH($A2883,所属情報!$A:$A,0))),"")</f>
        <v/>
      </c>
      <c r="N2883" s="175" t="str">
        <f t="shared" ref="N2883:N2946" si="135">IF($C2883="","",IF($E2883="",$C2883,$C2883&amp;" ("&amp;$E2883&amp;")"))</f>
        <v/>
      </c>
      <c r="O2883" s="32" t="str">
        <f t="shared" ref="O2883:O2946" si="136">IF($D2883="","",ASC($D2883))</f>
        <v/>
      </c>
      <c r="P2883" s="175" t="str">
        <f t="shared" ref="P2883:P2946" si="137">IF($I2883="","",UPPER($I2883)&amp;" "&amp;UPPER(LEFT($J2883,1))&amp;LOWER(RIGHT($J2883,LEN($J2883)-1))&amp;" ("&amp;MID($G2883,3,2)&amp;")")</f>
        <v/>
      </c>
      <c r="Q2883" s="175" t="str">
        <f>IFERROR(IF($F2883="","",INDEX(リスト!$AL:$AL,MATCH($F2883,リスト!$AK:$AK,0))),"")</f>
        <v/>
      </c>
      <c r="R2883" s="32" t="str">
        <f>IFERROR(IF($K2883="","",INDEX(リスト!$AO:$AO,MATCH($K2883,リスト!$AN:$AN,0))),"")</f>
        <v/>
      </c>
      <c r="S2883" s="32" t="str">
        <f>IF($B2883="","",RIGHT($G2883*1000+100+COUNTIF($G$2:$G2883,$G2883),9))</f>
        <v/>
      </c>
    </row>
    <row r="2884" spans="13:19" ht="18" customHeight="1" x14ac:dyDescent="0.55000000000000004">
      <c r="M2884" s="32" t="str">
        <f>IFERROR(IF($B2884="","",INDEX(所属情報!$E:$E,MATCH($A2884,所属情報!$A:$A,0))),"")</f>
        <v/>
      </c>
      <c r="N2884" s="175" t="str">
        <f t="shared" si="135"/>
        <v/>
      </c>
      <c r="O2884" s="32" t="str">
        <f t="shared" si="136"/>
        <v/>
      </c>
      <c r="P2884" s="175" t="str">
        <f t="shared" si="137"/>
        <v/>
      </c>
      <c r="Q2884" s="175" t="str">
        <f>IFERROR(IF($F2884="","",INDEX(リスト!$AL:$AL,MATCH($F2884,リスト!$AK:$AK,0))),"")</f>
        <v/>
      </c>
      <c r="R2884" s="32" t="str">
        <f>IFERROR(IF($K2884="","",INDEX(リスト!$AO:$AO,MATCH($K2884,リスト!$AN:$AN,0))),"")</f>
        <v/>
      </c>
      <c r="S2884" s="32" t="str">
        <f>IF($B2884="","",RIGHT($G2884*1000+100+COUNTIF($G$2:$G2884,$G2884),9))</f>
        <v/>
      </c>
    </row>
    <row r="2885" spans="13:19" ht="18" customHeight="1" x14ac:dyDescent="0.55000000000000004">
      <c r="M2885" s="32" t="str">
        <f>IFERROR(IF($B2885="","",INDEX(所属情報!$E:$E,MATCH($A2885,所属情報!$A:$A,0))),"")</f>
        <v/>
      </c>
      <c r="N2885" s="175" t="str">
        <f t="shared" si="135"/>
        <v/>
      </c>
      <c r="O2885" s="32" t="str">
        <f t="shared" si="136"/>
        <v/>
      </c>
      <c r="P2885" s="175" t="str">
        <f t="shared" si="137"/>
        <v/>
      </c>
      <c r="Q2885" s="175" t="str">
        <f>IFERROR(IF($F2885="","",INDEX(リスト!$AL:$AL,MATCH($F2885,リスト!$AK:$AK,0))),"")</f>
        <v/>
      </c>
      <c r="R2885" s="32" t="str">
        <f>IFERROR(IF($K2885="","",INDEX(リスト!$AO:$AO,MATCH($K2885,リスト!$AN:$AN,0))),"")</f>
        <v/>
      </c>
      <c r="S2885" s="32" t="str">
        <f>IF($B2885="","",RIGHT($G2885*1000+100+COUNTIF($G$2:$G2885,$G2885),9))</f>
        <v/>
      </c>
    </row>
    <row r="2886" spans="13:19" ht="18" customHeight="1" x14ac:dyDescent="0.55000000000000004">
      <c r="M2886" s="32" t="str">
        <f>IFERROR(IF($B2886="","",INDEX(所属情報!$E:$E,MATCH($A2886,所属情報!$A:$A,0))),"")</f>
        <v/>
      </c>
      <c r="N2886" s="175" t="str">
        <f t="shared" si="135"/>
        <v/>
      </c>
      <c r="O2886" s="32" t="str">
        <f t="shared" si="136"/>
        <v/>
      </c>
      <c r="P2886" s="175" t="str">
        <f t="shared" si="137"/>
        <v/>
      </c>
      <c r="Q2886" s="175" t="str">
        <f>IFERROR(IF($F2886="","",INDEX(リスト!$AL:$AL,MATCH($F2886,リスト!$AK:$AK,0))),"")</f>
        <v/>
      </c>
      <c r="R2886" s="32" t="str">
        <f>IFERROR(IF($K2886="","",INDEX(リスト!$AO:$AO,MATCH($K2886,リスト!$AN:$AN,0))),"")</f>
        <v/>
      </c>
      <c r="S2886" s="32" t="str">
        <f>IF($B2886="","",RIGHT($G2886*1000+100+COUNTIF($G$2:$G2886,$G2886),9))</f>
        <v/>
      </c>
    </row>
    <row r="2887" spans="13:19" ht="18" customHeight="1" x14ac:dyDescent="0.55000000000000004">
      <c r="M2887" s="32" t="str">
        <f>IFERROR(IF($B2887="","",INDEX(所属情報!$E:$E,MATCH($A2887,所属情報!$A:$A,0))),"")</f>
        <v/>
      </c>
      <c r="N2887" s="175" t="str">
        <f t="shared" si="135"/>
        <v/>
      </c>
      <c r="O2887" s="32" t="str">
        <f t="shared" si="136"/>
        <v/>
      </c>
      <c r="P2887" s="175" t="str">
        <f t="shared" si="137"/>
        <v/>
      </c>
      <c r="Q2887" s="175" t="str">
        <f>IFERROR(IF($F2887="","",INDEX(リスト!$AL:$AL,MATCH($F2887,リスト!$AK:$AK,0))),"")</f>
        <v/>
      </c>
      <c r="R2887" s="32" t="str">
        <f>IFERROR(IF($K2887="","",INDEX(リスト!$AO:$AO,MATCH($K2887,リスト!$AN:$AN,0))),"")</f>
        <v/>
      </c>
      <c r="S2887" s="32" t="str">
        <f>IF($B2887="","",RIGHT($G2887*1000+100+COUNTIF($G$2:$G2887,$G2887),9))</f>
        <v/>
      </c>
    </row>
    <row r="2888" spans="13:19" ht="18" customHeight="1" x14ac:dyDescent="0.55000000000000004">
      <c r="M2888" s="32" t="str">
        <f>IFERROR(IF($B2888="","",INDEX(所属情報!$E:$E,MATCH($A2888,所属情報!$A:$A,0))),"")</f>
        <v/>
      </c>
      <c r="N2888" s="175" t="str">
        <f t="shared" si="135"/>
        <v/>
      </c>
      <c r="O2888" s="32" t="str">
        <f t="shared" si="136"/>
        <v/>
      </c>
      <c r="P2888" s="175" t="str">
        <f t="shared" si="137"/>
        <v/>
      </c>
      <c r="Q2888" s="175" t="str">
        <f>IFERROR(IF($F2888="","",INDEX(リスト!$AL:$AL,MATCH($F2888,リスト!$AK:$AK,0))),"")</f>
        <v/>
      </c>
      <c r="R2888" s="32" t="str">
        <f>IFERROR(IF($K2888="","",INDEX(リスト!$AO:$AO,MATCH($K2888,リスト!$AN:$AN,0))),"")</f>
        <v/>
      </c>
      <c r="S2888" s="32" t="str">
        <f>IF($B2888="","",RIGHT($G2888*1000+100+COUNTIF($G$2:$G2888,$G2888),9))</f>
        <v/>
      </c>
    </row>
    <row r="2889" spans="13:19" ht="18" customHeight="1" x14ac:dyDescent="0.55000000000000004">
      <c r="M2889" s="32" t="str">
        <f>IFERROR(IF($B2889="","",INDEX(所属情報!$E:$E,MATCH($A2889,所属情報!$A:$A,0))),"")</f>
        <v/>
      </c>
      <c r="N2889" s="175" t="str">
        <f t="shared" si="135"/>
        <v/>
      </c>
      <c r="O2889" s="32" t="str">
        <f t="shared" si="136"/>
        <v/>
      </c>
      <c r="P2889" s="175" t="str">
        <f t="shared" si="137"/>
        <v/>
      </c>
      <c r="Q2889" s="175" t="str">
        <f>IFERROR(IF($F2889="","",INDEX(リスト!$AL:$AL,MATCH($F2889,リスト!$AK:$AK,0))),"")</f>
        <v/>
      </c>
      <c r="R2889" s="32" t="str">
        <f>IFERROR(IF($K2889="","",INDEX(リスト!$AO:$AO,MATCH($K2889,リスト!$AN:$AN,0))),"")</f>
        <v/>
      </c>
      <c r="S2889" s="32" t="str">
        <f>IF($B2889="","",RIGHT($G2889*1000+100+COUNTIF($G$2:$G2889,$G2889),9))</f>
        <v/>
      </c>
    </row>
    <row r="2890" spans="13:19" ht="18" customHeight="1" x14ac:dyDescent="0.55000000000000004">
      <c r="M2890" s="32" t="str">
        <f>IFERROR(IF($B2890="","",INDEX(所属情報!$E:$E,MATCH($A2890,所属情報!$A:$A,0))),"")</f>
        <v/>
      </c>
      <c r="N2890" s="175" t="str">
        <f t="shared" si="135"/>
        <v/>
      </c>
      <c r="O2890" s="32" t="str">
        <f t="shared" si="136"/>
        <v/>
      </c>
      <c r="P2890" s="175" t="str">
        <f t="shared" si="137"/>
        <v/>
      </c>
      <c r="Q2890" s="175" t="str">
        <f>IFERROR(IF($F2890="","",INDEX(リスト!$AL:$AL,MATCH($F2890,リスト!$AK:$AK,0))),"")</f>
        <v/>
      </c>
      <c r="R2890" s="32" t="str">
        <f>IFERROR(IF($K2890="","",INDEX(リスト!$AO:$AO,MATCH($K2890,リスト!$AN:$AN,0))),"")</f>
        <v/>
      </c>
      <c r="S2890" s="32" t="str">
        <f>IF($B2890="","",RIGHT($G2890*1000+100+COUNTIF($G$2:$G2890,$G2890),9))</f>
        <v/>
      </c>
    </row>
    <row r="2891" spans="13:19" ht="18" customHeight="1" x14ac:dyDescent="0.55000000000000004">
      <c r="M2891" s="32" t="str">
        <f>IFERROR(IF($B2891="","",INDEX(所属情報!$E:$E,MATCH($A2891,所属情報!$A:$A,0))),"")</f>
        <v/>
      </c>
      <c r="N2891" s="175" t="str">
        <f t="shared" si="135"/>
        <v/>
      </c>
      <c r="O2891" s="32" t="str">
        <f t="shared" si="136"/>
        <v/>
      </c>
      <c r="P2891" s="175" t="str">
        <f t="shared" si="137"/>
        <v/>
      </c>
      <c r="Q2891" s="175" t="str">
        <f>IFERROR(IF($F2891="","",INDEX(リスト!$AL:$AL,MATCH($F2891,リスト!$AK:$AK,0))),"")</f>
        <v/>
      </c>
      <c r="R2891" s="32" t="str">
        <f>IFERROR(IF($K2891="","",INDEX(リスト!$AO:$AO,MATCH($K2891,リスト!$AN:$AN,0))),"")</f>
        <v/>
      </c>
      <c r="S2891" s="32" t="str">
        <f>IF($B2891="","",RIGHT($G2891*1000+100+COUNTIF($G$2:$G2891,$G2891),9))</f>
        <v/>
      </c>
    </row>
    <row r="2892" spans="13:19" ht="18" customHeight="1" x14ac:dyDescent="0.55000000000000004">
      <c r="M2892" s="32" t="str">
        <f>IFERROR(IF($B2892="","",INDEX(所属情報!$E:$E,MATCH($A2892,所属情報!$A:$A,0))),"")</f>
        <v/>
      </c>
      <c r="N2892" s="175" t="str">
        <f t="shared" si="135"/>
        <v/>
      </c>
      <c r="O2892" s="32" t="str">
        <f t="shared" si="136"/>
        <v/>
      </c>
      <c r="P2892" s="175" t="str">
        <f t="shared" si="137"/>
        <v/>
      </c>
      <c r="Q2892" s="175" t="str">
        <f>IFERROR(IF($F2892="","",INDEX(リスト!$AL:$AL,MATCH($F2892,リスト!$AK:$AK,0))),"")</f>
        <v/>
      </c>
      <c r="R2892" s="32" t="str">
        <f>IFERROR(IF($K2892="","",INDEX(リスト!$AO:$AO,MATCH($K2892,リスト!$AN:$AN,0))),"")</f>
        <v/>
      </c>
      <c r="S2892" s="32" t="str">
        <f>IF($B2892="","",RIGHT($G2892*1000+100+COUNTIF($G$2:$G2892,$G2892),9))</f>
        <v/>
      </c>
    </row>
    <row r="2893" spans="13:19" ht="18" customHeight="1" x14ac:dyDescent="0.55000000000000004">
      <c r="M2893" s="32" t="str">
        <f>IFERROR(IF($B2893="","",INDEX(所属情報!$E:$E,MATCH($A2893,所属情報!$A:$A,0))),"")</f>
        <v/>
      </c>
      <c r="N2893" s="175" t="str">
        <f t="shared" si="135"/>
        <v/>
      </c>
      <c r="O2893" s="32" t="str">
        <f t="shared" si="136"/>
        <v/>
      </c>
      <c r="P2893" s="175" t="str">
        <f t="shared" si="137"/>
        <v/>
      </c>
      <c r="Q2893" s="175" t="str">
        <f>IFERROR(IF($F2893="","",INDEX(リスト!$AL:$AL,MATCH($F2893,リスト!$AK:$AK,0))),"")</f>
        <v/>
      </c>
      <c r="R2893" s="32" t="str">
        <f>IFERROR(IF($K2893="","",INDEX(リスト!$AO:$AO,MATCH($K2893,リスト!$AN:$AN,0))),"")</f>
        <v/>
      </c>
      <c r="S2893" s="32" t="str">
        <f>IF($B2893="","",RIGHT($G2893*1000+100+COUNTIF($G$2:$G2893,$G2893),9))</f>
        <v/>
      </c>
    </row>
    <row r="2894" spans="13:19" ht="18" customHeight="1" x14ac:dyDescent="0.55000000000000004">
      <c r="M2894" s="32" t="str">
        <f>IFERROR(IF($B2894="","",INDEX(所属情報!$E:$E,MATCH($A2894,所属情報!$A:$A,0))),"")</f>
        <v/>
      </c>
      <c r="N2894" s="175" t="str">
        <f t="shared" si="135"/>
        <v/>
      </c>
      <c r="O2894" s="32" t="str">
        <f t="shared" si="136"/>
        <v/>
      </c>
      <c r="P2894" s="175" t="str">
        <f t="shared" si="137"/>
        <v/>
      </c>
      <c r="Q2894" s="175" t="str">
        <f>IFERROR(IF($F2894="","",INDEX(リスト!$AL:$AL,MATCH($F2894,リスト!$AK:$AK,0))),"")</f>
        <v/>
      </c>
      <c r="R2894" s="32" t="str">
        <f>IFERROR(IF($K2894="","",INDEX(リスト!$AO:$AO,MATCH($K2894,リスト!$AN:$AN,0))),"")</f>
        <v/>
      </c>
      <c r="S2894" s="32" t="str">
        <f>IF($B2894="","",RIGHT($G2894*1000+100+COUNTIF($G$2:$G2894,$G2894),9))</f>
        <v/>
      </c>
    </row>
    <row r="2895" spans="13:19" ht="18" customHeight="1" x14ac:dyDescent="0.55000000000000004">
      <c r="M2895" s="32" t="str">
        <f>IFERROR(IF($B2895="","",INDEX(所属情報!$E:$E,MATCH($A2895,所属情報!$A:$A,0))),"")</f>
        <v/>
      </c>
      <c r="N2895" s="175" t="str">
        <f t="shared" si="135"/>
        <v/>
      </c>
      <c r="O2895" s="32" t="str">
        <f t="shared" si="136"/>
        <v/>
      </c>
      <c r="P2895" s="175" t="str">
        <f t="shared" si="137"/>
        <v/>
      </c>
      <c r="Q2895" s="175" t="str">
        <f>IFERROR(IF($F2895="","",INDEX(リスト!$AL:$AL,MATCH($F2895,リスト!$AK:$AK,0))),"")</f>
        <v/>
      </c>
      <c r="R2895" s="32" t="str">
        <f>IFERROR(IF($K2895="","",INDEX(リスト!$AO:$AO,MATCH($K2895,リスト!$AN:$AN,0))),"")</f>
        <v/>
      </c>
      <c r="S2895" s="32" t="str">
        <f>IF($B2895="","",RIGHT($G2895*1000+100+COUNTIF($G$2:$G2895,$G2895),9))</f>
        <v/>
      </c>
    </row>
    <row r="2896" spans="13:19" ht="18" customHeight="1" x14ac:dyDescent="0.55000000000000004">
      <c r="M2896" s="32" t="str">
        <f>IFERROR(IF($B2896="","",INDEX(所属情報!$E:$E,MATCH($A2896,所属情報!$A:$A,0))),"")</f>
        <v/>
      </c>
      <c r="N2896" s="175" t="str">
        <f t="shared" si="135"/>
        <v/>
      </c>
      <c r="O2896" s="32" t="str">
        <f t="shared" si="136"/>
        <v/>
      </c>
      <c r="P2896" s="175" t="str">
        <f t="shared" si="137"/>
        <v/>
      </c>
      <c r="Q2896" s="175" t="str">
        <f>IFERROR(IF($F2896="","",INDEX(リスト!$AL:$AL,MATCH($F2896,リスト!$AK:$AK,0))),"")</f>
        <v/>
      </c>
      <c r="R2896" s="32" t="str">
        <f>IFERROR(IF($K2896="","",INDEX(リスト!$AO:$AO,MATCH($K2896,リスト!$AN:$AN,0))),"")</f>
        <v/>
      </c>
      <c r="S2896" s="32" t="str">
        <f>IF($B2896="","",RIGHT($G2896*1000+100+COUNTIF($G$2:$G2896,$G2896),9))</f>
        <v/>
      </c>
    </row>
    <row r="2897" spans="13:19" ht="18" customHeight="1" x14ac:dyDescent="0.55000000000000004">
      <c r="M2897" s="32" t="str">
        <f>IFERROR(IF($B2897="","",INDEX(所属情報!$E:$E,MATCH($A2897,所属情報!$A:$A,0))),"")</f>
        <v/>
      </c>
      <c r="N2897" s="175" t="str">
        <f t="shared" si="135"/>
        <v/>
      </c>
      <c r="O2897" s="32" t="str">
        <f t="shared" si="136"/>
        <v/>
      </c>
      <c r="P2897" s="175" t="str">
        <f t="shared" si="137"/>
        <v/>
      </c>
      <c r="Q2897" s="175" t="str">
        <f>IFERROR(IF($F2897="","",INDEX(リスト!$AL:$AL,MATCH($F2897,リスト!$AK:$AK,0))),"")</f>
        <v/>
      </c>
      <c r="R2897" s="32" t="str">
        <f>IFERROR(IF($K2897="","",INDEX(リスト!$AO:$AO,MATCH($K2897,リスト!$AN:$AN,0))),"")</f>
        <v/>
      </c>
      <c r="S2897" s="32" t="str">
        <f>IF($B2897="","",RIGHT($G2897*1000+100+COUNTIF($G$2:$G2897,$G2897),9))</f>
        <v/>
      </c>
    </row>
    <row r="2898" spans="13:19" ht="18" customHeight="1" x14ac:dyDescent="0.55000000000000004">
      <c r="M2898" s="32" t="str">
        <f>IFERROR(IF($B2898="","",INDEX(所属情報!$E:$E,MATCH($A2898,所属情報!$A:$A,0))),"")</f>
        <v/>
      </c>
      <c r="N2898" s="175" t="str">
        <f t="shared" si="135"/>
        <v/>
      </c>
      <c r="O2898" s="32" t="str">
        <f t="shared" si="136"/>
        <v/>
      </c>
      <c r="P2898" s="175" t="str">
        <f t="shared" si="137"/>
        <v/>
      </c>
      <c r="Q2898" s="175" t="str">
        <f>IFERROR(IF($F2898="","",INDEX(リスト!$AL:$AL,MATCH($F2898,リスト!$AK:$AK,0))),"")</f>
        <v/>
      </c>
      <c r="R2898" s="32" t="str">
        <f>IFERROR(IF($K2898="","",INDEX(リスト!$AO:$AO,MATCH($K2898,リスト!$AN:$AN,0))),"")</f>
        <v/>
      </c>
      <c r="S2898" s="32" t="str">
        <f>IF($B2898="","",RIGHT($G2898*1000+100+COUNTIF($G$2:$G2898,$G2898),9))</f>
        <v/>
      </c>
    </row>
    <row r="2899" spans="13:19" ht="18" customHeight="1" x14ac:dyDescent="0.55000000000000004">
      <c r="M2899" s="32" t="str">
        <f>IFERROR(IF($B2899="","",INDEX(所属情報!$E:$E,MATCH($A2899,所属情報!$A:$A,0))),"")</f>
        <v/>
      </c>
      <c r="N2899" s="175" t="str">
        <f t="shared" si="135"/>
        <v/>
      </c>
      <c r="O2899" s="32" t="str">
        <f t="shared" si="136"/>
        <v/>
      </c>
      <c r="P2899" s="175" t="str">
        <f t="shared" si="137"/>
        <v/>
      </c>
      <c r="Q2899" s="175" t="str">
        <f>IFERROR(IF($F2899="","",INDEX(リスト!$AL:$AL,MATCH($F2899,リスト!$AK:$AK,0))),"")</f>
        <v/>
      </c>
      <c r="R2899" s="32" t="str">
        <f>IFERROR(IF($K2899="","",INDEX(リスト!$AO:$AO,MATCH($K2899,リスト!$AN:$AN,0))),"")</f>
        <v/>
      </c>
      <c r="S2899" s="32" t="str">
        <f>IF($B2899="","",RIGHT($G2899*1000+100+COUNTIF($G$2:$G2899,$G2899),9))</f>
        <v/>
      </c>
    </row>
    <row r="2900" spans="13:19" ht="18" customHeight="1" x14ac:dyDescent="0.55000000000000004">
      <c r="M2900" s="32" t="str">
        <f>IFERROR(IF($B2900="","",INDEX(所属情報!$E:$E,MATCH($A2900,所属情報!$A:$A,0))),"")</f>
        <v/>
      </c>
      <c r="N2900" s="175" t="str">
        <f t="shared" si="135"/>
        <v/>
      </c>
      <c r="O2900" s="32" t="str">
        <f t="shared" si="136"/>
        <v/>
      </c>
      <c r="P2900" s="175" t="str">
        <f t="shared" si="137"/>
        <v/>
      </c>
      <c r="Q2900" s="175" t="str">
        <f>IFERROR(IF($F2900="","",INDEX(リスト!$AL:$AL,MATCH($F2900,リスト!$AK:$AK,0))),"")</f>
        <v/>
      </c>
      <c r="R2900" s="32" t="str">
        <f>IFERROR(IF($K2900="","",INDEX(リスト!$AO:$AO,MATCH($K2900,リスト!$AN:$AN,0))),"")</f>
        <v/>
      </c>
      <c r="S2900" s="32" t="str">
        <f>IF($B2900="","",RIGHT($G2900*1000+100+COUNTIF($G$2:$G2900,$G2900),9))</f>
        <v/>
      </c>
    </row>
    <row r="2901" spans="13:19" ht="18" customHeight="1" x14ac:dyDescent="0.55000000000000004">
      <c r="M2901" s="32" t="str">
        <f>IFERROR(IF($B2901="","",INDEX(所属情報!$E:$E,MATCH($A2901,所属情報!$A:$A,0))),"")</f>
        <v/>
      </c>
      <c r="N2901" s="175" t="str">
        <f t="shared" si="135"/>
        <v/>
      </c>
      <c r="O2901" s="32" t="str">
        <f t="shared" si="136"/>
        <v/>
      </c>
      <c r="P2901" s="175" t="str">
        <f t="shared" si="137"/>
        <v/>
      </c>
      <c r="Q2901" s="175" t="str">
        <f>IFERROR(IF($F2901="","",INDEX(リスト!$AL:$AL,MATCH($F2901,リスト!$AK:$AK,0))),"")</f>
        <v/>
      </c>
      <c r="R2901" s="32" t="str">
        <f>IFERROR(IF($K2901="","",INDEX(リスト!$AO:$AO,MATCH($K2901,リスト!$AN:$AN,0))),"")</f>
        <v/>
      </c>
      <c r="S2901" s="32" t="str">
        <f>IF($B2901="","",RIGHT($G2901*1000+100+COUNTIF($G$2:$G2901,$G2901),9))</f>
        <v/>
      </c>
    </row>
    <row r="2902" spans="13:19" ht="18" customHeight="1" x14ac:dyDescent="0.55000000000000004">
      <c r="M2902" s="32" t="str">
        <f>IFERROR(IF($B2902="","",INDEX(所属情報!$E:$E,MATCH($A2902,所属情報!$A:$A,0))),"")</f>
        <v/>
      </c>
      <c r="N2902" s="175" t="str">
        <f t="shared" si="135"/>
        <v/>
      </c>
      <c r="O2902" s="32" t="str">
        <f t="shared" si="136"/>
        <v/>
      </c>
      <c r="P2902" s="175" t="str">
        <f t="shared" si="137"/>
        <v/>
      </c>
      <c r="Q2902" s="175" t="str">
        <f>IFERROR(IF($F2902="","",INDEX(リスト!$AL:$AL,MATCH($F2902,リスト!$AK:$AK,0))),"")</f>
        <v/>
      </c>
      <c r="R2902" s="32" t="str">
        <f>IFERROR(IF($K2902="","",INDEX(リスト!$AO:$AO,MATCH($K2902,リスト!$AN:$AN,0))),"")</f>
        <v/>
      </c>
      <c r="S2902" s="32" t="str">
        <f>IF($B2902="","",RIGHT($G2902*1000+100+COUNTIF($G$2:$G2902,$G2902),9))</f>
        <v/>
      </c>
    </row>
    <row r="2903" spans="13:19" ht="18" customHeight="1" x14ac:dyDescent="0.55000000000000004">
      <c r="M2903" s="32" t="str">
        <f>IFERROR(IF($B2903="","",INDEX(所属情報!$E:$E,MATCH($A2903,所属情報!$A:$A,0))),"")</f>
        <v/>
      </c>
      <c r="N2903" s="175" t="str">
        <f t="shared" si="135"/>
        <v/>
      </c>
      <c r="O2903" s="32" t="str">
        <f t="shared" si="136"/>
        <v/>
      </c>
      <c r="P2903" s="175" t="str">
        <f t="shared" si="137"/>
        <v/>
      </c>
      <c r="Q2903" s="175" t="str">
        <f>IFERROR(IF($F2903="","",INDEX(リスト!$AL:$AL,MATCH($F2903,リスト!$AK:$AK,0))),"")</f>
        <v/>
      </c>
      <c r="R2903" s="32" t="str">
        <f>IFERROR(IF($K2903="","",INDEX(リスト!$AO:$AO,MATCH($K2903,リスト!$AN:$AN,0))),"")</f>
        <v/>
      </c>
      <c r="S2903" s="32" t="str">
        <f>IF($B2903="","",RIGHT($G2903*1000+100+COUNTIF($G$2:$G2903,$G2903),9))</f>
        <v/>
      </c>
    </row>
    <row r="2904" spans="13:19" ht="18" customHeight="1" x14ac:dyDescent="0.55000000000000004">
      <c r="M2904" s="32" t="str">
        <f>IFERROR(IF($B2904="","",INDEX(所属情報!$E:$E,MATCH($A2904,所属情報!$A:$A,0))),"")</f>
        <v/>
      </c>
      <c r="N2904" s="175" t="str">
        <f t="shared" si="135"/>
        <v/>
      </c>
      <c r="O2904" s="32" t="str">
        <f t="shared" si="136"/>
        <v/>
      </c>
      <c r="P2904" s="175" t="str">
        <f t="shared" si="137"/>
        <v/>
      </c>
      <c r="Q2904" s="175" t="str">
        <f>IFERROR(IF($F2904="","",INDEX(リスト!$AL:$AL,MATCH($F2904,リスト!$AK:$AK,0))),"")</f>
        <v/>
      </c>
      <c r="R2904" s="32" t="str">
        <f>IFERROR(IF($K2904="","",INDEX(リスト!$AO:$AO,MATCH($K2904,リスト!$AN:$AN,0))),"")</f>
        <v/>
      </c>
      <c r="S2904" s="32" t="str">
        <f>IF($B2904="","",RIGHT($G2904*1000+100+COUNTIF($G$2:$G2904,$G2904),9))</f>
        <v/>
      </c>
    </row>
    <row r="2905" spans="13:19" ht="18" customHeight="1" x14ac:dyDescent="0.55000000000000004">
      <c r="M2905" s="32" t="str">
        <f>IFERROR(IF($B2905="","",INDEX(所属情報!$E:$E,MATCH($A2905,所属情報!$A:$A,0))),"")</f>
        <v/>
      </c>
      <c r="N2905" s="175" t="str">
        <f t="shared" si="135"/>
        <v/>
      </c>
      <c r="O2905" s="32" t="str">
        <f t="shared" si="136"/>
        <v/>
      </c>
      <c r="P2905" s="175" t="str">
        <f t="shared" si="137"/>
        <v/>
      </c>
      <c r="Q2905" s="175" t="str">
        <f>IFERROR(IF($F2905="","",INDEX(リスト!$AL:$AL,MATCH($F2905,リスト!$AK:$AK,0))),"")</f>
        <v/>
      </c>
      <c r="R2905" s="32" t="str">
        <f>IFERROR(IF($K2905="","",INDEX(リスト!$AO:$AO,MATCH($K2905,リスト!$AN:$AN,0))),"")</f>
        <v/>
      </c>
      <c r="S2905" s="32" t="str">
        <f>IF($B2905="","",RIGHT($G2905*1000+100+COUNTIF($G$2:$G2905,$G2905),9))</f>
        <v/>
      </c>
    </row>
    <row r="2906" spans="13:19" ht="18" customHeight="1" x14ac:dyDescent="0.55000000000000004">
      <c r="M2906" s="32" t="str">
        <f>IFERROR(IF($B2906="","",INDEX(所属情報!$E:$E,MATCH($A2906,所属情報!$A:$A,0))),"")</f>
        <v/>
      </c>
      <c r="N2906" s="175" t="str">
        <f t="shared" si="135"/>
        <v/>
      </c>
      <c r="O2906" s="32" t="str">
        <f t="shared" si="136"/>
        <v/>
      </c>
      <c r="P2906" s="175" t="str">
        <f t="shared" si="137"/>
        <v/>
      </c>
      <c r="Q2906" s="175" t="str">
        <f>IFERROR(IF($F2906="","",INDEX(リスト!$AL:$AL,MATCH($F2906,リスト!$AK:$AK,0))),"")</f>
        <v/>
      </c>
      <c r="R2906" s="32" t="str">
        <f>IFERROR(IF($K2906="","",INDEX(リスト!$AO:$AO,MATCH($K2906,リスト!$AN:$AN,0))),"")</f>
        <v/>
      </c>
      <c r="S2906" s="32" t="str">
        <f>IF($B2906="","",RIGHT($G2906*1000+100+COUNTIF($G$2:$G2906,$G2906),9))</f>
        <v/>
      </c>
    </row>
    <row r="2907" spans="13:19" ht="18" customHeight="1" x14ac:dyDescent="0.55000000000000004">
      <c r="M2907" s="32" t="str">
        <f>IFERROR(IF($B2907="","",INDEX(所属情報!$E:$E,MATCH($A2907,所属情報!$A:$A,0))),"")</f>
        <v/>
      </c>
      <c r="N2907" s="175" t="str">
        <f t="shared" si="135"/>
        <v/>
      </c>
      <c r="O2907" s="32" t="str">
        <f t="shared" si="136"/>
        <v/>
      </c>
      <c r="P2907" s="175" t="str">
        <f t="shared" si="137"/>
        <v/>
      </c>
      <c r="Q2907" s="175" t="str">
        <f>IFERROR(IF($F2907="","",INDEX(リスト!$AL:$AL,MATCH($F2907,リスト!$AK:$AK,0))),"")</f>
        <v/>
      </c>
      <c r="R2907" s="32" t="str">
        <f>IFERROR(IF($K2907="","",INDEX(リスト!$AO:$AO,MATCH($K2907,リスト!$AN:$AN,0))),"")</f>
        <v/>
      </c>
      <c r="S2907" s="32" t="str">
        <f>IF($B2907="","",RIGHT($G2907*1000+100+COUNTIF($G$2:$G2907,$G2907),9))</f>
        <v/>
      </c>
    </row>
    <row r="2908" spans="13:19" ht="18" customHeight="1" x14ac:dyDescent="0.55000000000000004">
      <c r="M2908" s="32" t="str">
        <f>IFERROR(IF($B2908="","",INDEX(所属情報!$E:$E,MATCH($A2908,所属情報!$A:$A,0))),"")</f>
        <v/>
      </c>
      <c r="N2908" s="175" t="str">
        <f t="shared" si="135"/>
        <v/>
      </c>
      <c r="O2908" s="32" t="str">
        <f t="shared" si="136"/>
        <v/>
      </c>
      <c r="P2908" s="175" t="str">
        <f t="shared" si="137"/>
        <v/>
      </c>
      <c r="Q2908" s="175" t="str">
        <f>IFERROR(IF($F2908="","",INDEX(リスト!$AL:$AL,MATCH($F2908,リスト!$AK:$AK,0))),"")</f>
        <v/>
      </c>
      <c r="R2908" s="32" t="str">
        <f>IFERROR(IF($K2908="","",INDEX(リスト!$AO:$AO,MATCH($K2908,リスト!$AN:$AN,0))),"")</f>
        <v/>
      </c>
      <c r="S2908" s="32" t="str">
        <f>IF($B2908="","",RIGHT($G2908*1000+100+COUNTIF($G$2:$G2908,$G2908),9))</f>
        <v/>
      </c>
    </row>
    <row r="2909" spans="13:19" ht="18" customHeight="1" x14ac:dyDescent="0.55000000000000004">
      <c r="M2909" s="32" t="str">
        <f>IFERROR(IF($B2909="","",INDEX(所属情報!$E:$E,MATCH($A2909,所属情報!$A:$A,0))),"")</f>
        <v/>
      </c>
      <c r="N2909" s="175" t="str">
        <f t="shared" si="135"/>
        <v/>
      </c>
      <c r="O2909" s="32" t="str">
        <f t="shared" si="136"/>
        <v/>
      </c>
      <c r="P2909" s="175" t="str">
        <f t="shared" si="137"/>
        <v/>
      </c>
      <c r="Q2909" s="175" t="str">
        <f>IFERROR(IF($F2909="","",INDEX(リスト!$AL:$AL,MATCH($F2909,リスト!$AK:$AK,0))),"")</f>
        <v/>
      </c>
      <c r="R2909" s="32" t="str">
        <f>IFERROR(IF($K2909="","",INDEX(リスト!$AO:$AO,MATCH($K2909,リスト!$AN:$AN,0))),"")</f>
        <v/>
      </c>
      <c r="S2909" s="32" t="str">
        <f>IF($B2909="","",RIGHT($G2909*1000+100+COUNTIF($G$2:$G2909,$G2909),9))</f>
        <v/>
      </c>
    </row>
    <row r="2910" spans="13:19" ht="18" customHeight="1" x14ac:dyDescent="0.55000000000000004">
      <c r="M2910" s="32" t="str">
        <f>IFERROR(IF($B2910="","",INDEX(所属情報!$E:$E,MATCH($A2910,所属情報!$A:$A,0))),"")</f>
        <v/>
      </c>
      <c r="N2910" s="175" t="str">
        <f t="shared" si="135"/>
        <v/>
      </c>
      <c r="O2910" s="32" t="str">
        <f t="shared" si="136"/>
        <v/>
      </c>
      <c r="P2910" s="175" t="str">
        <f t="shared" si="137"/>
        <v/>
      </c>
      <c r="Q2910" s="175" t="str">
        <f>IFERROR(IF($F2910="","",INDEX(リスト!$AL:$AL,MATCH($F2910,リスト!$AK:$AK,0))),"")</f>
        <v/>
      </c>
      <c r="R2910" s="32" t="str">
        <f>IFERROR(IF($K2910="","",INDEX(リスト!$AO:$AO,MATCH($K2910,リスト!$AN:$AN,0))),"")</f>
        <v/>
      </c>
      <c r="S2910" s="32" t="str">
        <f>IF($B2910="","",RIGHT($G2910*1000+100+COUNTIF($G$2:$G2910,$G2910),9))</f>
        <v/>
      </c>
    </row>
    <row r="2911" spans="13:19" ht="18" customHeight="1" x14ac:dyDescent="0.55000000000000004">
      <c r="M2911" s="32" t="str">
        <f>IFERROR(IF($B2911="","",INDEX(所属情報!$E:$E,MATCH($A2911,所属情報!$A:$A,0))),"")</f>
        <v/>
      </c>
      <c r="N2911" s="175" t="str">
        <f t="shared" si="135"/>
        <v/>
      </c>
      <c r="O2911" s="32" t="str">
        <f t="shared" si="136"/>
        <v/>
      </c>
      <c r="P2911" s="175" t="str">
        <f t="shared" si="137"/>
        <v/>
      </c>
      <c r="Q2911" s="175" t="str">
        <f>IFERROR(IF($F2911="","",INDEX(リスト!$AL:$AL,MATCH($F2911,リスト!$AK:$AK,0))),"")</f>
        <v/>
      </c>
      <c r="R2911" s="32" t="str">
        <f>IFERROR(IF($K2911="","",INDEX(リスト!$AO:$AO,MATCH($K2911,リスト!$AN:$AN,0))),"")</f>
        <v/>
      </c>
      <c r="S2911" s="32" t="str">
        <f>IF($B2911="","",RIGHT($G2911*1000+100+COUNTIF($G$2:$G2911,$G2911),9))</f>
        <v/>
      </c>
    </row>
    <row r="2912" spans="13:19" ht="18" customHeight="1" x14ac:dyDescent="0.55000000000000004">
      <c r="M2912" s="32" t="str">
        <f>IFERROR(IF($B2912="","",INDEX(所属情報!$E:$E,MATCH($A2912,所属情報!$A:$A,0))),"")</f>
        <v/>
      </c>
      <c r="N2912" s="175" t="str">
        <f t="shared" si="135"/>
        <v/>
      </c>
      <c r="O2912" s="32" t="str">
        <f t="shared" si="136"/>
        <v/>
      </c>
      <c r="P2912" s="175" t="str">
        <f t="shared" si="137"/>
        <v/>
      </c>
      <c r="Q2912" s="175" t="str">
        <f>IFERROR(IF($F2912="","",INDEX(リスト!$AL:$AL,MATCH($F2912,リスト!$AK:$AK,0))),"")</f>
        <v/>
      </c>
      <c r="R2912" s="32" t="str">
        <f>IFERROR(IF($K2912="","",INDEX(リスト!$AO:$AO,MATCH($K2912,リスト!$AN:$AN,0))),"")</f>
        <v/>
      </c>
      <c r="S2912" s="32" t="str">
        <f>IF($B2912="","",RIGHT($G2912*1000+100+COUNTIF($G$2:$G2912,$G2912),9))</f>
        <v/>
      </c>
    </row>
    <row r="2913" spans="13:19" ht="18" customHeight="1" x14ac:dyDescent="0.55000000000000004">
      <c r="M2913" s="32" t="str">
        <f>IFERROR(IF($B2913="","",INDEX(所属情報!$E:$E,MATCH($A2913,所属情報!$A:$A,0))),"")</f>
        <v/>
      </c>
      <c r="N2913" s="175" t="str">
        <f t="shared" si="135"/>
        <v/>
      </c>
      <c r="O2913" s="32" t="str">
        <f t="shared" si="136"/>
        <v/>
      </c>
      <c r="P2913" s="175" t="str">
        <f t="shared" si="137"/>
        <v/>
      </c>
      <c r="Q2913" s="175" t="str">
        <f>IFERROR(IF($F2913="","",INDEX(リスト!$AL:$AL,MATCH($F2913,リスト!$AK:$AK,0))),"")</f>
        <v/>
      </c>
      <c r="R2913" s="32" t="str">
        <f>IFERROR(IF($K2913="","",INDEX(リスト!$AO:$AO,MATCH($K2913,リスト!$AN:$AN,0))),"")</f>
        <v/>
      </c>
      <c r="S2913" s="32" t="str">
        <f>IF($B2913="","",RIGHT($G2913*1000+100+COUNTIF($G$2:$G2913,$G2913),9))</f>
        <v/>
      </c>
    </row>
    <row r="2914" spans="13:19" ht="18" customHeight="1" x14ac:dyDescent="0.55000000000000004">
      <c r="M2914" s="32" t="str">
        <f>IFERROR(IF($B2914="","",INDEX(所属情報!$E:$E,MATCH($A2914,所属情報!$A:$A,0))),"")</f>
        <v/>
      </c>
      <c r="N2914" s="175" t="str">
        <f t="shared" si="135"/>
        <v/>
      </c>
      <c r="O2914" s="32" t="str">
        <f t="shared" si="136"/>
        <v/>
      </c>
      <c r="P2914" s="175" t="str">
        <f t="shared" si="137"/>
        <v/>
      </c>
      <c r="Q2914" s="175" t="str">
        <f>IFERROR(IF($F2914="","",INDEX(リスト!$AL:$AL,MATCH($F2914,リスト!$AK:$AK,0))),"")</f>
        <v/>
      </c>
      <c r="R2914" s="32" t="str">
        <f>IFERROR(IF($K2914="","",INDEX(リスト!$AO:$AO,MATCH($K2914,リスト!$AN:$AN,0))),"")</f>
        <v/>
      </c>
      <c r="S2914" s="32" t="str">
        <f>IF($B2914="","",RIGHT($G2914*1000+100+COUNTIF($G$2:$G2914,$G2914),9))</f>
        <v/>
      </c>
    </row>
    <row r="2915" spans="13:19" ht="18" customHeight="1" x14ac:dyDescent="0.55000000000000004">
      <c r="M2915" s="32" t="str">
        <f>IFERROR(IF($B2915="","",INDEX(所属情報!$E:$E,MATCH($A2915,所属情報!$A:$A,0))),"")</f>
        <v/>
      </c>
      <c r="N2915" s="175" t="str">
        <f t="shared" si="135"/>
        <v/>
      </c>
      <c r="O2915" s="32" t="str">
        <f t="shared" si="136"/>
        <v/>
      </c>
      <c r="P2915" s="175" t="str">
        <f t="shared" si="137"/>
        <v/>
      </c>
      <c r="Q2915" s="175" t="str">
        <f>IFERROR(IF($F2915="","",INDEX(リスト!$AL:$AL,MATCH($F2915,リスト!$AK:$AK,0))),"")</f>
        <v/>
      </c>
      <c r="R2915" s="32" t="str">
        <f>IFERROR(IF($K2915="","",INDEX(リスト!$AO:$AO,MATCH($K2915,リスト!$AN:$AN,0))),"")</f>
        <v/>
      </c>
      <c r="S2915" s="32" t="str">
        <f>IF($B2915="","",RIGHT($G2915*1000+100+COUNTIF($G$2:$G2915,$G2915),9))</f>
        <v/>
      </c>
    </row>
    <row r="2916" spans="13:19" ht="18" customHeight="1" x14ac:dyDescent="0.55000000000000004">
      <c r="M2916" s="32" t="str">
        <f>IFERROR(IF($B2916="","",INDEX(所属情報!$E:$E,MATCH($A2916,所属情報!$A:$A,0))),"")</f>
        <v/>
      </c>
      <c r="N2916" s="175" t="str">
        <f t="shared" si="135"/>
        <v/>
      </c>
      <c r="O2916" s="32" t="str">
        <f t="shared" si="136"/>
        <v/>
      </c>
      <c r="P2916" s="175" t="str">
        <f t="shared" si="137"/>
        <v/>
      </c>
      <c r="Q2916" s="175" t="str">
        <f>IFERROR(IF($F2916="","",INDEX(リスト!$AL:$AL,MATCH($F2916,リスト!$AK:$AK,0))),"")</f>
        <v/>
      </c>
      <c r="R2916" s="32" t="str">
        <f>IFERROR(IF($K2916="","",INDEX(リスト!$AO:$AO,MATCH($K2916,リスト!$AN:$AN,0))),"")</f>
        <v/>
      </c>
      <c r="S2916" s="32" t="str">
        <f>IF($B2916="","",RIGHT($G2916*1000+100+COUNTIF($G$2:$G2916,$G2916),9))</f>
        <v/>
      </c>
    </row>
    <row r="2917" spans="13:19" ht="18" customHeight="1" x14ac:dyDescent="0.55000000000000004">
      <c r="M2917" s="32" t="str">
        <f>IFERROR(IF($B2917="","",INDEX(所属情報!$E:$E,MATCH($A2917,所属情報!$A:$A,0))),"")</f>
        <v/>
      </c>
      <c r="N2917" s="175" t="str">
        <f t="shared" si="135"/>
        <v/>
      </c>
      <c r="O2917" s="32" t="str">
        <f t="shared" si="136"/>
        <v/>
      </c>
      <c r="P2917" s="175" t="str">
        <f t="shared" si="137"/>
        <v/>
      </c>
      <c r="Q2917" s="175" t="str">
        <f>IFERROR(IF($F2917="","",INDEX(リスト!$AL:$AL,MATCH($F2917,リスト!$AK:$AK,0))),"")</f>
        <v/>
      </c>
      <c r="R2917" s="32" t="str">
        <f>IFERROR(IF($K2917="","",INDEX(リスト!$AO:$AO,MATCH($K2917,リスト!$AN:$AN,0))),"")</f>
        <v/>
      </c>
      <c r="S2917" s="32" t="str">
        <f>IF($B2917="","",RIGHT($G2917*1000+100+COUNTIF($G$2:$G2917,$G2917),9))</f>
        <v/>
      </c>
    </row>
    <row r="2918" spans="13:19" ht="18" customHeight="1" x14ac:dyDescent="0.55000000000000004">
      <c r="M2918" s="32" t="str">
        <f>IFERROR(IF($B2918="","",INDEX(所属情報!$E:$E,MATCH($A2918,所属情報!$A:$A,0))),"")</f>
        <v/>
      </c>
      <c r="N2918" s="175" t="str">
        <f t="shared" si="135"/>
        <v/>
      </c>
      <c r="O2918" s="32" t="str">
        <f t="shared" si="136"/>
        <v/>
      </c>
      <c r="P2918" s="175" t="str">
        <f t="shared" si="137"/>
        <v/>
      </c>
      <c r="Q2918" s="175" t="str">
        <f>IFERROR(IF($F2918="","",INDEX(リスト!$AL:$AL,MATCH($F2918,リスト!$AK:$AK,0))),"")</f>
        <v/>
      </c>
      <c r="R2918" s="32" t="str">
        <f>IFERROR(IF($K2918="","",INDEX(リスト!$AO:$AO,MATCH($K2918,リスト!$AN:$AN,0))),"")</f>
        <v/>
      </c>
      <c r="S2918" s="32" t="str">
        <f>IF($B2918="","",RIGHT($G2918*1000+100+COUNTIF($G$2:$G2918,$G2918),9))</f>
        <v/>
      </c>
    </row>
    <row r="2919" spans="13:19" ht="18" customHeight="1" x14ac:dyDescent="0.55000000000000004">
      <c r="M2919" s="32" t="str">
        <f>IFERROR(IF($B2919="","",INDEX(所属情報!$E:$E,MATCH($A2919,所属情報!$A:$A,0))),"")</f>
        <v/>
      </c>
      <c r="N2919" s="175" t="str">
        <f t="shared" si="135"/>
        <v/>
      </c>
      <c r="O2919" s="32" t="str">
        <f t="shared" si="136"/>
        <v/>
      </c>
      <c r="P2919" s="175" t="str">
        <f t="shared" si="137"/>
        <v/>
      </c>
      <c r="Q2919" s="175" t="str">
        <f>IFERROR(IF($F2919="","",INDEX(リスト!$AL:$AL,MATCH($F2919,リスト!$AK:$AK,0))),"")</f>
        <v/>
      </c>
      <c r="R2919" s="32" t="str">
        <f>IFERROR(IF($K2919="","",INDEX(リスト!$AO:$AO,MATCH($K2919,リスト!$AN:$AN,0))),"")</f>
        <v/>
      </c>
      <c r="S2919" s="32" t="str">
        <f>IF($B2919="","",RIGHT($G2919*1000+100+COUNTIF($G$2:$G2919,$G2919),9))</f>
        <v/>
      </c>
    </row>
    <row r="2920" spans="13:19" ht="18" customHeight="1" x14ac:dyDescent="0.55000000000000004">
      <c r="M2920" s="32" t="str">
        <f>IFERROR(IF($B2920="","",INDEX(所属情報!$E:$E,MATCH($A2920,所属情報!$A:$A,0))),"")</f>
        <v/>
      </c>
      <c r="N2920" s="175" t="str">
        <f t="shared" si="135"/>
        <v/>
      </c>
      <c r="O2920" s="32" t="str">
        <f t="shared" si="136"/>
        <v/>
      </c>
      <c r="P2920" s="175" t="str">
        <f t="shared" si="137"/>
        <v/>
      </c>
      <c r="Q2920" s="175" t="str">
        <f>IFERROR(IF($F2920="","",INDEX(リスト!$AL:$AL,MATCH($F2920,リスト!$AK:$AK,0))),"")</f>
        <v/>
      </c>
      <c r="R2920" s="32" t="str">
        <f>IFERROR(IF($K2920="","",INDEX(リスト!$AO:$AO,MATCH($K2920,リスト!$AN:$AN,0))),"")</f>
        <v/>
      </c>
      <c r="S2920" s="32" t="str">
        <f>IF($B2920="","",RIGHT($G2920*1000+100+COUNTIF($G$2:$G2920,$G2920),9))</f>
        <v/>
      </c>
    </row>
    <row r="2921" spans="13:19" ht="18" customHeight="1" x14ac:dyDescent="0.55000000000000004">
      <c r="M2921" s="32" t="str">
        <f>IFERROR(IF($B2921="","",INDEX(所属情報!$E:$E,MATCH($A2921,所属情報!$A:$A,0))),"")</f>
        <v/>
      </c>
      <c r="N2921" s="175" t="str">
        <f t="shared" si="135"/>
        <v/>
      </c>
      <c r="O2921" s="32" t="str">
        <f t="shared" si="136"/>
        <v/>
      </c>
      <c r="P2921" s="175" t="str">
        <f t="shared" si="137"/>
        <v/>
      </c>
      <c r="Q2921" s="175" t="str">
        <f>IFERROR(IF($F2921="","",INDEX(リスト!$AL:$AL,MATCH($F2921,リスト!$AK:$AK,0))),"")</f>
        <v/>
      </c>
      <c r="R2921" s="32" t="str">
        <f>IFERROR(IF($K2921="","",INDEX(リスト!$AO:$AO,MATCH($K2921,リスト!$AN:$AN,0))),"")</f>
        <v/>
      </c>
      <c r="S2921" s="32" t="str">
        <f>IF($B2921="","",RIGHT($G2921*1000+100+COUNTIF($G$2:$G2921,$G2921),9))</f>
        <v/>
      </c>
    </row>
    <row r="2922" spans="13:19" ht="18" customHeight="1" x14ac:dyDescent="0.55000000000000004">
      <c r="M2922" s="32" t="str">
        <f>IFERROR(IF($B2922="","",INDEX(所属情報!$E:$E,MATCH($A2922,所属情報!$A:$A,0))),"")</f>
        <v/>
      </c>
      <c r="N2922" s="175" t="str">
        <f t="shared" si="135"/>
        <v/>
      </c>
      <c r="O2922" s="32" t="str">
        <f t="shared" si="136"/>
        <v/>
      </c>
      <c r="P2922" s="175" t="str">
        <f t="shared" si="137"/>
        <v/>
      </c>
      <c r="Q2922" s="175" t="str">
        <f>IFERROR(IF($F2922="","",INDEX(リスト!$AL:$AL,MATCH($F2922,リスト!$AK:$AK,0))),"")</f>
        <v/>
      </c>
      <c r="R2922" s="32" t="str">
        <f>IFERROR(IF($K2922="","",INDEX(リスト!$AO:$AO,MATCH($K2922,リスト!$AN:$AN,0))),"")</f>
        <v/>
      </c>
      <c r="S2922" s="32" t="str">
        <f>IF($B2922="","",RIGHT($G2922*1000+100+COUNTIF($G$2:$G2922,$G2922),9))</f>
        <v/>
      </c>
    </row>
    <row r="2923" spans="13:19" ht="18" customHeight="1" x14ac:dyDescent="0.55000000000000004">
      <c r="M2923" s="32" t="str">
        <f>IFERROR(IF($B2923="","",INDEX(所属情報!$E:$E,MATCH($A2923,所属情報!$A:$A,0))),"")</f>
        <v/>
      </c>
      <c r="N2923" s="175" t="str">
        <f t="shared" si="135"/>
        <v/>
      </c>
      <c r="O2923" s="32" t="str">
        <f t="shared" si="136"/>
        <v/>
      </c>
      <c r="P2923" s="175" t="str">
        <f t="shared" si="137"/>
        <v/>
      </c>
      <c r="Q2923" s="175" t="str">
        <f>IFERROR(IF($F2923="","",INDEX(リスト!$AL:$AL,MATCH($F2923,リスト!$AK:$AK,0))),"")</f>
        <v/>
      </c>
      <c r="R2923" s="32" t="str">
        <f>IFERROR(IF($K2923="","",INDEX(リスト!$AO:$AO,MATCH($K2923,リスト!$AN:$AN,0))),"")</f>
        <v/>
      </c>
      <c r="S2923" s="32" t="str">
        <f>IF($B2923="","",RIGHT($G2923*1000+100+COUNTIF($G$2:$G2923,$G2923),9))</f>
        <v/>
      </c>
    </row>
    <row r="2924" spans="13:19" ht="18" customHeight="1" x14ac:dyDescent="0.55000000000000004">
      <c r="M2924" s="32" t="str">
        <f>IFERROR(IF($B2924="","",INDEX(所属情報!$E:$E,MATCH($A2924,所属情報!$A:$A,0))),"")</f>
        <v/>
      </c>
      <c r="N2924" s="175" t="str">
        <f t="shared" si="135"/>
        <v/>
      </c>
      <c r="O2924" s="32" t="str">
        <f t="shared" si="136"/>
        <v/>
      </c>
      <c r="P2924" s="175" t="str">
        <f t="shared" si="137"/>
        <v/>
      </c>
      <c r="Q2924" s="175" t="str">
        <f>IFERROR(IF($F2924="","",INDEX(リスト!$AL:$AL,MATCH($F2924,リスト!$AK:$AK,0))),"")</f>
        <v/>
      </c>
      <c r="R2924" s="32" t="str">
        <f>IFERROR(IF($K2924="","",INDEX(リスト!$AO:$AO,MATCH($K2924,リスト!$AN:$AN,0))),"")</f>
        <v/>
      </c>
      <c r="S2924" s="32" t="str">
        <f>IF($B2924="","",RIGHT($G2924*1000+100+COUNTIF($G$2:$G2924,$G2924),9))</f>
        <v/>
      </c>
    </row>
    <row r="2925" spans="13:19" ht="18" customHeight="1" x14ac:dyDescent="0.55000000000000004">
      <c r="M2925" s="32" t="str">
        <f>IFERROR(IF($B2925="","",INDEX(所属情報!$E:$E,MATCH($A2925,所属情報!$A:$A,0))),"")</f>
        <v/>
      </c>
      <c r="N2925" s="175" t="str">
        <f t="shared" si="135"/>
        <v/>
      </c>
      <c r="O2925" s="32" t="str">
        <f t="shared" si="136"/>
        <v/>
      </c>
      <c r="P2925" s="175" t="str">
        <f t="shared" si="137"/>
        <v/>
      </c>
      <c r="Q2925" s="175" t="str">
        <f>IFERROR(IF($F2925="","",INDEX(リスト!$AL:$AL,MATCH($F2925,リスト!$AK:$AK,0))),"")</f>
        <v/>
      </c>
      <c r="R2925" s="32" t="str">
        <f>IFERROR(IF($K2925="","",INDEX(リスト!$AO:$AO,MATCH($K2925,リスト!$AN:$AN,0))),"")</f>
        <v/>
      </c>
      <c r="S2925" s="32" t="str">
        <f>IF($B2925="","",RIGHT($G2925*1000+100+COUNTIF($G$2:$G2925,$G2925),9))</f>
        <v/>
      </c>
    </row>
    <row r="2926" spans="13:19" ht="18" customHeight="1" x14ac:dyDescent="0.55000000000000004">
      <c r="M2926" s="32" t="str">
        <f>IFERROR(IF($B2926="","",INDEX(所属情報!$E:$E,MATCH($A2926,所属情報!$A:$A,0))),"")</f>
        <v/>
      </c>
      <c r="N2926" s="175" t="str">
        <f t="shared" si="135"/>
        <v/>
      </c>
      <c r="O2926" s="32" t="str">
        <f t="shared" si="136"/>
        <v/>
      </c>
      <c r="P2926" s="175" t="str">
        <f t="shared" si="137"/>
        <v/>
      </c>
      <c r="Q2926" s="175" t="str">
        <f>IFERROR(IF($F2926="","",INDEX(リスト!$AL:$AL,MATCH($F2926,リスト!$AK:$AK,0))),"")</f>
        <v/>
      </c>
      <c r="R2926" s="32" t="str">
        <f>IFERROR(IF($K2926="","",INDEX(リスト!$AO:$AO,MATCH($K2926,リスト!$AN:$AN,0))),"")</f>
        <v/>
      </c>
      <c r="S2926" s="32" t="str">
        <f>IF($B2926="","",RIGHT($G2926*1000+100+COUNTIF($G$2:$G2926,$G2926),9))</f>
        <v/>
      </c>
    </row>
    <row r="2927" spans="13:19" ht="18" customHeight="1" x14ac:dyDescent="0.55000000000000004">
      <c r="M2927" s="32" t="str">
        <f>IFERROR(IF($B2927="","",INDEX(所属情報!$E:$E,MATCH($A2927,所属情報!$A:$A,0))),"")</f>
        <v/>
      </c>
      <c r="N2927" s="175" t="str">
        <f t="shared" si="135"/>
        <v/>
      </c>
      <c r="O2927" s="32" t="str">
        <f t="shared" si="136"/>
        <v/>
      </c>
      <c r="P2927" s="175" t="str">
        <f t="shared" si="137"/>
        <v/>
      </c>
      <c r="Q2927" s="175" t="str">
        <f>IFERROR(IF($F2927="","",INDEX(リスト!$AL:$AL,MATCH($F2927,リスト!$AK:$AK,0))),"")</f>
        <v/>
      </c>
      <c r="R2927" s="32" t="str">
        <f>IFERROR(IF($K2927="","",INDEX(リスト!$AO:$AO,MATCH($K2927,リスト!$AN:$AN,0))),"")</f>
        <v/>
      </c>
      <c r="S2927" s="32" t="str">
        <f>IF($B2927="","",RIGHT($G2927*1000+100+COUNTIF($G$2:$G2927,$G2927),9))</f>
        <v/>
      </c>
    </row>
    <row r="2928" spans="13:19" ht="18" customHeight="1" x14ac:dyDescent="0.55000000000000004">
      <c r="M2928" s="32" t="str">
        <f>IFERROR(IF($B2928="","",INDEX(所属情報!$E:$E,MATCH($A2928,所属情報!$A:$A,0))),"")</f>
        <v/>
      </c>
      <c r="N2928" s="175" t="str">
        <f t="shared" si="135"/>
        <v/>
      </c>
      <c r="O2928" s="32" t="str">
        <f t="shared" si="136"/>
        <v/>
      </c>
      <c r="P2928" s="175" t="str">
        <f t="shared" si="137"/>
        <v/>
      </c>
      <c r="Q2928" s="175" t="str">
        <f>IFERROR(IF($F2928="","",INDEX(リスト!$AL:$AL,MATCH($F2928,リスト!$AK:$AK,0))),"")</f>
        <v/>
      </c>
      <c r="R2928" s="32" t="str">
        <f>IFERROR(IF($K2928="","",INDEX(リスト!$AO:$AO,MATCH($K2928,リスト!$AN:$AN,0))),"")</f>
        <v/>
      </c>
      <c r="S2928" s="32" t="str">
        <f>IF($B2928="","",RIGHT($G2928*1000+100+COUNTIF($G$2:$G2928,$G2928),9))</f>
        <v/>
      </c>
    </row>
    <row r="2929" spans="13:19" ht="18" customHeight="1" x14ac:dyDescent="0.55000000000000004">
      <c r="M2929" s="32" t="str">
        <f>IFERROR(IF($B2929="","",INDEX(所属情報!$E:$E,MATCH($A2929,所属情報!$A:$A,0))),"")</f>
        <v/>
      </c>
      <c r="N2929" s="175" t="str">
        <f t="shared" si="135"/>
        <v/>
      </c>
      <c r="O2929" s="32" t="str">
        <f t="shared" si="136"/>
        <v/>
      </c>
      <c r="P2929" s="175" t="str">
        <f t="shared" si="137"/>
        <v/>
      </c>
      <c r="Q2929" s="175" t="str">
        <f>IFERROR(IF($F2929="","",INDEX(リスト!$AL:$AL,MATCH($F2929,リスト!$AK:$AK,0))),"")</f>
        <v/>
      </c>
      <c r="R2929" s="32" t="str">
        <f>IFERROR(IF($K2929="","",INDEX(リスト!$AO:$AO,MATCH($K2929,リスト!$AN:$AN,0))),"")</f>
        <v/>
      </c>
      <c r="S2929" s="32" t="str">
        <f>IF($B2929="","",RIGHT($G2929*1000+100+COUNTIF($G$2:$G2929,$G2929),9))</f>
        <v/>
      </c>
    </row>
    <row r="2930" spans="13:19" ht="18" customHeight="1" x14ac:dyDescent="0.55000000000000004">
      <c r="M2930" s="32" t="str">
        <f>IFERROR(IF($B2930="","",INDEX(所属情報!$E:$E,MATCH($A2930,所属情報!$A:$A,0))),"")</f>
        <v/>
      </c>
      <c r="N2930" s="175" t="str">
        <f t="shared" si="135"/>
        <v/>
      </c>
      <c r="O2930" s="32" t="str">
        <f t="shared" si="136"/>
        <v/>
      </c>
      <c r="P2930" s="175" t="str">
        <f t="shared" si="137"/>
        <v/>
      </c>
      <c r="Q2930" s="175" t="str">
        <f>IFERROR(IF($F2930="","",INDEX(リスト!$AL:$AL,MATCH($F2930,リスト!$AK:$AK,0))),"")</f>
        <v/>
      </c>
      <c r="R2930" s="32" t="str">
        <f>IFERROR(IF($K2930="","",INDEX(リスト!$AO:$AO,MATCH($K2930,リスト!$AN:$AN,0))),"")</f>
        <v/>
      </c>
      <c r="S2930" s="32" t="str">
        <f>IF($B2930="","",RIGHT($G2930*1000+100+COUNTIF($G$2:$G2930,$G2930),9))</f>
        <v/>
      </c>
    </row>
    <row r="2931" spans="13:19" ht="18" customHeight="1" x14ac:dyDescent="0.55000000000000004">
      <c r="M2931" s="32" t="str">
        <f>IFERROR(IF($B2931="","",INDEX(所属情報!$E:$E,MATCH($A2931,所属情報!$A:$A,0))),"")</f>
        <v/>
      </c>
      <c r="N2931" s="175" t="str">
        <f t="shared" si="135"/>
        <v/>
      </c>
      <c r="O2931" s="32" t="str">
        <f t="shared" si="136"/>
        <v/>
      </c>
      <c r="P2931" s="175" t="str">
        <f t="shared" si="137"/>
        <v/>
      </c>
      <c r="Q2931" s="175" t="str">
        <f>IFERROR(IF($F2931="","",INDEX(リスト!$AL:$AL,MATCH($F2931,リスト!$AK:$AK,0))),"")</f>
        <v/>
      </c>
      <c r="R2931" s="32" t="str">
        <f>IFERROR(IF($K2931="","",INDEX(リスト!$AO:$AO,MATCH($K2931,リスト!$AN:$AN,0))),"")</f>
        <v/>
      </c>
      <c r="S2931" s="32" t="str">
        <f>IF($B2931="","",RIGHT($G2931*1000+100+COUNTIF($G$2:$G2931,$G2931),9))</f>
        <v/>
      </c>
    </row>
    <row r="2932" spans="13:19" ht="18" customHeight="1" x14ac:dyDescent="0.55000000000000004">
      <c r="M2932" s="32" t="str">
        <f>IFERROR(IF($B2932="","",INDEX(所属情報!$E:$E,MATCH($A2932,所属情報!$A:$A,0))),"")</f>
        <v/>
      </c>
      <c r="N2932" s="175" t="str">
        <f t="shared" si="135"/>
        <v/>
      </c>
      <c r="O2932" s="32" t="str">
        <f t="shared" si="136"/>
        <v/>
      </c>
      <c r="P2932" s="175" t="str">
        <f t="shared" si="137"/>
        <v/>
      </c>
      <c r="Q2932" s="175" t="str">
        <f>IFERROR(IF($F2932="","",INDEX(リスト!$AL:$AL,MATCH($F2932,リスト!$AK:$AK,0))),"")</f>
        <v/>
      </c>
      <c r="R2932" s="32" t="str">
        <f>IFERROR(IF($K2932="","",INDEX(リスト!$AO:$AO,MATCH($K2932,リスト!$AN:$AN,0))),"")</f>
        <v/>
      </c>
      <c r="S2932" s="32" t="str">
        <f>IF($B2932="","",RIGHT($G2932*1000+100+COUNTIF($G$2:$G2932,$G2932),9))</f>
        <v/>
      </c>
    </row>
    <row r="2933" spans="13:19" ht="18" customHeight="1" x14ac:dyDescent="0.55000000000000004">
      <c r="M2933" s="32" t="str">
        <f>IFERROR(IF($B2933="","",INDEX(所属情報!$E:$E,MATCH($A2933,所属情報!$A:$A,0))),"")</f>
        <v/>
      </c>
      <c r="N2933" s="175" t="str">
        <f t="shared" si="135"/>
        <v/>
      </c>
      <c r="O2933" s="32" t="str">
        <f t="shared" si="136"/>
        <v/>
      </c>
      <c r="P2933" s="175" t="str">
        <f t="shared" si="137"/>
        <v/>
      </c>
      <c r="Q2933" s="175" t="str">
        <f>IFERROR(IF($F2933="","",INDEX(リスト!$AL:$AL,MATCH($F2933,リスト!$AK:$AK,0))),"")</f>
        <v/>
      </c>
      <c r="R2933" s="32" t="str">
        <f>IFERROR(IF($K2933="","",INDEX(リスト!$AO:$AO,MATCH($K2933,リスト!$AN:$AN,0))),"")</f>
        <v/>
      </c>
      <c r="S2933" s="32" t="str">
        <f>IF($B2933="","",RIGHT($G2933*1000+100+COUNTIF($G$2:$G2933,$G2933),9))</f>
        <v/>
      </c>
    </row>
    <row r="2934" spans="13:19" ht="18" customHeight="1" x14ac:dyDescent="0.55000000000000004">
      <c r="M2934" s="32" t="str">
        <f>IFERROR(IF($B2934="","",INDEX(所属情報!$E:$E,MATCH($A2934,所属情報!$A:$A,0))),"")</f>
        <v/>
      </c>
      <c r="N2934" s="175" t="str">
        <f t="shared" si="135"/>
        <v/>
      </c>
      <c r="O2934" s="32" t="str">
        <f t="shared" si="136"/>
        <v/>
      </c>
      <c r="P2934" s="175" t="str">
        <f t="shared" si="137"/>
        <v/>
      </c>
      <c r="Q2934" s="175" t="str">
        <f>IFERROR(IF($F2934="","",INDEX(リスト!$AL:$AL,MATCH($F2934,リスト!$AK:$AK,0))),"")</f>
        <v/>
      </c>
      <c r="R2934" s="32" t="str">
        <f>IFERROR(IF($K2934="","",INDEX(リスト!$AO:$AO,MATCH($K2934,リスト!$AN:$AN,0))),"")</f>
        <v/>
      </c>
      <c r="S2934" s="32" t="str">
        <f>IF($B2934="","",RIGHT($G2934*1000+100+COUNTIF($G$2:$G2934,$G2934),9))</f>
        <v/>
      </c>
    </row>
    <row r="2935" spans="13:19" ht="18" customHeight="1" x14ac:dyDescent="0.55000000000000004">
      <c r="M2935" s="32" t="str">
        <f>IFERROR(IF($B2935="","",INDEX(所属情報!$E:$E,MATCH($A2935,所属情報!$A:$A,0))),"")</f>
        <v/>
      </c>
      <c r="N2935" s="175" t="str">
        <f t="shared" si="135"/>
        <v/>
      </c>
      <c r="O2935" s="32" t="str">
        <f t="shared" si="136"/>
        <v/>
      </c>
      <c r="P2935" s="175" t="str">
        <f t="shared" si="137"/>
        <v/>
      </c>
      <c r="Q2935" s="175" t="str">
        <f>IFERROR(IF($F2935="","",INDEX(リスト!$AL:$AL,MATCH($F2935,リスト!$AK:$AK,0))),"")</f>
        <v/>
      </c>
      <c r="R2935" s="32" t="str">
        <f>IFERROR(IF($K2935="","",INDEX(リスト!$AO:$AO,MATCH($K2935,リスト!$AN:$AN,0))),"")</f>
        <v/>
      </c>
      <c r="S2935" s="32" t="str">
        <f>IF($B2935="","",RIGHT($G2935*1000+100+COUNTIF($G$2:$G2935,$G2935),9))</f>
        <v/>
      </c>
    </row>
    <row r="2936" spans="13:19" ht="18" customHeight="1" x14ac:dyDescent="0.55000000000000004">
      <c r="M2936" s="32" t="str">
        <f>IFERROR(IF($B2936="","",INDEX(所属情報!$E:$E,MATCH($A2936,所属情報!$A:$A,0))),"")</f>
        <v/>
      </c>
      <c r="N2936" s="175" t="str">
        <f t="shared" si="135"/>
        <v/>
      </c>
      <c r="O2936" s="32" t="str">
        <f t="shared" si="136"/>
        <v/>
      </c>
      <c r="P2936" s="175" t="str">
        <f t="shared" si="137"/>
        <v/>
      </c>
      <c r="Q2936" s="175" t="str">
        <f>IFERROR(IF($F2936="","",INDEX(リスト!$AL:$AL,MATCH($F2936,リスト!$AK:$AK,0))),"")</f>
        <v/>
      </c>
      <c r="R2936" s="32" t="str">
        <f>IFERROR(IF($K2936="","",INDEX(リスト!$AO:$AO,MATCH($K2936,リスト!$AN:$AN,0))),"")</f>
        <v/>
      </c>
      <c r="S2936" s="32" t="str">
        <f>IF($B2936="","",RIGHT($G2936*1000+100+COUNTIF($G$2:$G2936,$G2936),9))</f>
        <v/>
      </c>
    </row>
    <row r="2937" spans="13:19" ht="18" customHeight="1" x14ac:dyDescent="0.55000000000000004">
      <c r="M2937" s="32" t="str">
        <f>IFERROR(IF($B2937="","",INDEX(所属情報!$E:$E,MATCH($A2937,所属情報!$A:$A,0))),"")</f>
        <v/>
      </c>
      <c r="N2937" s="175" t="str">
        <f t="shared" si="135"/>
        <v/>
      </c>
      <c r="O2937" s="32" t="str">
        <f t="shared" si="136"/>
        <v/>
      </c>
      <c r="P2937" s="175" t="str">
        <f t="shared" si="137"/>
        <v/>
      </c>
      <c r="Q2937" s="175" t="str">
        <f>IFERROR(IF($F2937="","",INDEX(リスト!$AL:$AL,MATCH($F2937,リスト!$AK:$AK,0))),"")</f>
        <v/>
      </c>
      <c r="R2937" s="32" t="str">
        <f>IFERROR(IF($K2937="","",INDEX(リスト!$AO:$AO,MATCH($K2937,リスト!$AN:$AN,0))),"")</f>
        <v/>
      </c>
      <c r="S2937" s="32" t="str">
        <f>IF($B2937="","",RIGHT($G2937*1000+100+COUNTIF($G$2:$G2937,$G2937),9))</f>
        <v/>
      </c>
    </row>
    <row r="2938" spans="13:19" ht="18" customHeight="1" x14ac:dyDescent="0.55000000000000004">
      <c r="M2938" s="32" t="str">
        <f>IFERROR(IF($B2938="","",INDEX(所属情報!$E:$E,MATCH($A2938,所属情報!$A:$A,0))),"")</f>
        <v/>
      </c>
      <c r="N2938" s="175" t="str">
        <f t="shared" si="135"/>
        <v/>
      </c>
      <c r="O2938" s="32" t="str">
        <f t="shared" si="136"/>
        <v/>
      </c>
      <c r="P2938" s="175" t="str">
        <f t="shared" si="137"/>
        <v/>
      </c>
      <c r="Q2938" s="175" t="str">
        <f>IFERROR(IF($F2938="","",INDEX(リスト!$AL:$AL,MATCH($F2938,リスト!$AK:$AK,0))),"")</f>
        <v/>
      </c>
      <c r="R2938" s="32" t="str">
        <f>IFERROR(IF($K2938="","",INDEX(リスト!$AO:$AO,MATCH($K2938,リスト!$AN:$AN,0))),"")</f>
        <v/>
      </c>
      <c r="S2938" s="32" t="str">
        <f>IF($B2938="","",RIGHT($G2938*1000+100+COUNTIF($G$2:$G2938,$G2938),9))</f>
        <v/>
      </c>
    </row>
    <row r="2939" spans="13:19" ht="18" customHeight="1" x14ac:dyDescent="0.55000000000000004">
      <c r="M2939" s="32" t="str">
        <f>IFERROR(IF($B2939="","",INDEX(所属情報!$E:$E,MATCH($A2939,所属情報!$A:$A,0))),"")</f>
        <v/>
      </c>
      <c r="N2939" s="175" t="str">
        <f t="shared" si="135"/>
        <v/>
      </c>
      <c r="O2939" s="32" t="str">
        <f t="shared" si="136"/>
        <v/>
      </c>
      <c r="P2939" s="175" t="str">
        <f t="shared" si="137"/>
        <v/>
      </c>
      <c r="Q2939" s="175" t="str">
        <f>IFERROR(IF($F2939="","",INDEX(リスト!$AL:$AL,MATCH($F2939,リスト!$AK:$AK,0))),"")</f>
        <v/>
      </c>
      <c r="R2939" s="32" t="str">
        <f>IFERROR(IF($K2939="","",INDEX(リスト!$AO:$AO,MATCH($K2939,リスト!$AN:$AN,0))),"")</f>
        <v/>
      </c>
      <c r="S2939" s="32" t="str">
        <f>IF($B2939="","",RIGHT($G2939*1000+100+COUNTIF($G$2:$G2939,$G2939),9))</f>
        <v/>
      </c>
    </row>
    <row r="2940" spans="13:19" ht="18" customHeight="1" x14ac:dyDescent="0.55000000000000004">
      <c r="M2940" s="32" t="str">
        <f>IFERROR(IF($B2940="","",INDEX(所属情報!$E:$E,MATCH($A2940,所属情報!$A:$A,0))),"")</f>
        <v/>
      </c>
      <c r="N2940" s="175" t="str">
        <f t="shared" si="135"/>
        <v/>
      </c>
      <c r="O2940" s="32" t="str">
        <f t="shared" si="136"/>
        <v/>
      </c>
      <c r="P2940" s="175" t="str">
        <f t="shared" si="137"/>
        <v/>
      </c>
      <c r="Q2940" s="175" t="str">
        <f>IFERROR(IF($F2940="","",INDEX(リスト!$AL:$AL,MATCH($F2940,リスト!$AK:$AK,0))),"")</f>
        <v/>
      </c>
      <c r="R2940" s="32" t="str">
        <f>IFERROR(IF($K2940="","",INDEX(リスト!$AO:$AO,MATCH($K2940,リスト!$AN:$AN,0))),"")</f>
        <v/>
      </c>
      <c r="S2940" s="32" t="str">
        <f>IF($B2940="","",RIGHT($G2940*1000+100+COUNTIF($G$2:$G2940,$G2940),9))</f>
        <v/>
      </c>
    </row>
    <row r="2941" spans="13:19" ht="18" customHeight="1" x14ac:dyDescent="0.55000000000000004">
      <c r="M2941" s="32" t="str">
        <f>IFERROR(IF($B2941="","",INDEX(所属情報!$E:$E,MATCH($A2941,所属情報!$A:$A,0))),"")</f>
        <v/>
      </c>
      <c r="N2941" s="175" t="str">
        <f t="shared" si="135"/>
        <v/>
      </c>
      <c r="O2941" s="32" t="str">
        <f t="shared" si="136"/>
        <v/>
      </c>
      <c r="P2941" s="175" t="str">
        <f t="shared" si="137"/>
        <v/>
      </c>
      <c r="Q2941" s="175" t="str">
        <f>IFERROR(IF($F2941="","",INDEX(リスト!$AL:$AL,MATCH($F2941,リスト!$AK:$AK,0))),"")</f>
        <v/>
      </c>
      <c r="R2941" s="32" t="str">
        <f>IFERROR(IF($K2941="","",INDEX(リスト!$AO:$AO,MATCH($K2941,リスト!$AN:$AN,0))),"")</f>
        <v/>
      </c>
      <c r="S2941" s="32" t="str">
        <f>IF($B2941="","",RIGHT($G2941*1000+100+COUNTIF($G$2:$G2941,$G2941),9))</f>
        <v/>
      </c>
    </row>
    <row r="2942" spans="13:19" ht="18" customHeight="1" x14ac:dyDescent="0.55000000000000004">
      <c r="M2942" s="32" t="str">
        <f>IFERROR(IF($B2942="","",INDEX(所属情報!$E:$E,MATCH($A2942,所属情報!$A:$A,0))),"")</f>
        <v/>
      </c>
      <c r="N2942" s="175" t="str">
        <f t="shared" si="135"/>
        <v/>
      </c>
      <c r="O2942" s="32" t="str">
        <f t="shared" si="136"/>
        <v/>
      </c>
      <c r="P2942" s="175" t="str">
        <f t="shared" si="137"/>
        <v/>
      </c>
      <c r="Q2942" s="175" t="str">
        <f>IFERROR(IF($F2942="","",INDEX(リスト!$AL:$AL,MATCH($F2942,リスト!$AK:$AK,0))),"")</f>
        <v/>
      </c>
      <c r="R2942" s="32" t="str">
        <f>IFERROR(IF($K2942="","",INDEX(リスト!$AO:$AO,MATCH($K2942,リスト!$AN:$AN,0))),"")</f>
        <v/>
      </c>
      <c r="S2942" s="32" t="str">
        <f>IF($B2942="","",RIGHT($G2942*1000+100+COUNTIF($G$2:$G2942,$G2942),9))</f>
        <v/>
      </c>
    </row>
    <row r="2943" spans="13:19" ht="18" customHeight="1" x14ac:dyDescent="0.55000000000000004">
      <c r="M2943" s="32" t="str">
        <f>IFERROR(IF($B2943="","",INDEX(所属情報!$E:$E,MATCH($A2943,所属情報!$A:$A,0))),"")</f>
        <v/>
      </c>
      <c r="N2943" s="175" t="str">
        <f t="shared" si="135"/>
        <v/>
      </c>
      <c r="O2943" s="32" t="str">
        <f t="shared" si="136"/>
        <v/>
      </c>
      <c r="P2943" s="175" t="str">
        <f t="shared" si="137"/>
        <v/>
      </c>
      <c r="Q2943" s="175" t="str">
        <f>IFERROR(IF($F2943="","",INDEX(リスト!$AL:$AL,MATCH($F2943,リスト!$AK:$AK,0))),"")</f>
        <v/>
      </c>
      <c r="R2943" s="32" t="str">
        <f>IFERROR(IF($K2943="","",INDEX(リスト!$AO:$AO,MATCH($K2943,リスト!$AN:$AN,0))),"")</f>
        <v/>
      </c>
      <c r="S2943" s="32" t="str">
        <f>IF($B2943="","",RIGHT($G2943*1000+100+COUNTIF($G$2:$G2943,$G2943),9))</f>
        <v/>
      </c>
    </row>
    <row r="2944" spans="13:19" ht="18" customHeight="1" x14ac:dyDescent="0.55000000000000004">
      <c r="M2944" s="32" t="str">
        <f>IFERROR(IF($B2944="","",INDEX(所属情報!$E:$E,MATCH($A2944,所属情報!$A:$A,0))),"")</f>
        <v/>
      </c>
      <c r="N2944" s="175" t="str">
        <f t="shared" si="135"/>
        <v/>
      </c>
      <c r="O2944" s="32" t="str">
        <f t="shared" si="136"/>
        <v/>
      </c>
      <c r="P2944" s="175" t="str">
        <f t="shared" si="137"/>
        <v/>
      </c>
      <c r="Q2944" s="175" t="str">
        <f>IFERROR(IF($F2944="","",INDEX(リスト!$AL:$AL,MATCH($F2944,リスト!$AK:$AK,0))),"")</f>
        <v/>
      </c>
      <c r="R2944" s="32" t="str">
        <f>IFERROR(IF($K2944="","",INDEX(リスト!$AO:$AO,MATCH($K2944,リスト!$AN:$AN,0))),"")</f>
        <v/>
      </c>
      <c r="S2944" s="32" t="str">
        <f>IF($B2944="","",RIGHT($G2944*1000+100+COUNTIF($G$2:$G2944,$G2944),9))</f>
        <v/>
      </c>
    </row>
    <row r="2945" spans="13:19" ht="18" customHeight="1" x14ac:dyDescent="0.55000000000000004">
      <c r="M2945" s="32" t="str">
        <f>IFERROR(IF($B2945="","",INDEX(所属情報!$E:$E,MATCH($A2945,所属情報!$A:$A,0))),"")</f>
        <v/>
      </c>
      <c r="N2945" s="175" t="str">
        <f t="shared" si="135"/>
        <v/>
      </c>
      <c r="O2945" s="32" t="str">
        <f t="shared" si="136"/>
        <v/>
      </c>
      <c r="P2945" s="175" t="str">
        <f t="shared" si="137"/>
        <v/>
      </c>
      <c r="Q2945" s="175" t="str">
        <f>IFERROR(IF($F2945="","",INDEX(リスト!$AL:$AL,MATCH($F2945,リスト!$AK:$AK,0))),"")</f>
        <v/>
      </c>
      <c r="R2945" s="32" t="str">
        <f>IFERROR(IF($K2945="","",INDEX(リスト!$AO:$AO,MATCH($K2945,リスト!$AN:$AN,0))),"")</f>
        <v/>
      </c>
      <c r="S2945" s="32" t="str">
        <f>IF($B2945="","",RIGHT($G2945*1000+100+COUNTIF($G$2:$G2945,$G2945),9))</f>
        <v/>
      </c>
    </row>
    <row r="2946" spans="13:19" ht="18" customHeight="1" x14ac:dyDescent="0.55000000000000004">
      <c r="M2946" s="32" t="str">
        <f>IFERROR(IF($B2946="","",INDEX(所属情報!$E:$E,MATCH($A2946,所属情報!$A:$A,0))),"")</f>
        <v/>
      </c>
      <c r="N2946" s="175" t="str">
        <f t="shared" si="135"/>
        <v/>
      </c>
      <c r="O2946" s="32" t="str">
        <f t="shared" si="136"/>
        <v/>
      </c>
      <c r="P2946" s="175" t="str">
        <f t="shared" si="137"/>
        <v/>
      </c>
      <c r="Q2946" s="175" t="str">
        <f>IFERROR(IF($F2946="","",INDEX(リスト!$AL:$AL,MATCH($F2946,リスト!$AK:$AK,0))),"")</f>
        <v/>
      </c>
      <c r="R2946" s="32" t="str">
        <f>IFERROR(IF($K2946="","",INDEX(リスト!$AO:$AO,MATCH($K2946,リスト!$AN:$AN,0))),"")</f>
        <v/>
      </c>
      <c r="S2946" s="32" t="str">
        <f>IF($B2946="","",RIGHT($G2946*1000+100+COUNTIF($G$2:$G2946,$G2946),9))</f>
        <v/>
      </c>
    </row>
    <row r="2947" spans="13:19" ht="18" customHeight="1" x14ac:dyDescent="0.55000000000000004">
      <c r="M2947" s="32" t="str">
        <f>IFERROR(IF($B2947="","",INDEX(所属情報!$E:$E,MATCH($A2947,所属情報!$A:$A,0))),"")</f>
        <v/>
      </c>
      <c r="N2947" s="175" t="str">
        <f t="shared" ref="N2947:N3001" si="138">IF($C2947="","",IF($E2947="",$C2947,$C2947&amp;" ("&amp;$E2947&amp;")"))</f>
        <v/>
      </c>
      <c r="O2947" s="32" t="str">
        <f t="shared" ref="O2947:O3001" si="139">IF($D2947="","",ASC($D2947))</f>
        <v/>
      </c>
      <c r="P2947" s="175" t="str">
        <f t="shared" ref="P2947:P3001" si="140">IF($I2947="","",UPPER($I2947)&amp;" "&amp;UPPER(LEFT($J2947,1))&amp;LOWER(RIGHT($J2947,LEN($J2947)-1))&amp;" ("&amp;MID($G2947,3,2)&amp;")")</f>
        <v/>
      </c>
      <c r="Q2947" s="175" t="str">
        <f>IFERROR(IF($F2947="","",INDEX(リスト!$AL:$AL,MATCH($F2947,リスト!$AK:$AK,0))),"")</f>
        <v/>
      </c>
      <c r="R2947" s="32" t="str">
        <f>IFERROR(IF($K2947="","",INDEX(リスト!$AO:$AO,MATCH($K2947,リスト!$AN:$AN,0))),"")</f>
        <v/>
      </c>
      <c r="S2947" s="32" t="str">
        <f>IF($B2947="","",RIGHT($G2947*1000+100+COUNTIF($G$2:$G2947,$G2947),9))</f>
        <v/>
      </c>
    </row>
    <row r="2948" spans="13:19" ht="18" customHeight="1" x14ac:dyDescent="0.55000000000000004">
      <c r="M2948" s="32" t="str">
        <f>IFERROR(IF($B2948="","",INDEX(所属情報!$E:$E,MATCH($A2948,所属情報!$A:$A,0))),"")</f>
        <v/>
      </c>
      <c r="N2948" s="175" t="str">
        <f t="shared" si="138"/>
        <v/>
      </c>
      <c r="O2948" s="32" t="str">
        <f t="shared" si="139"/>
        <v/>
      </c>
      <c r="P2948" s="175" t="str">
        <f t="shared" si="140"/>
        <v/>
      </c>
      <c r="Q2948" s="175" t="str">
        <f>IFERROR(IF($F2948="","",INDEX(リスト!$AL:$AL,MATCH($F2948,リスト!$AK:$AK,0))),"")</f>
        <v/>
      </c>
      <c r="R2948" s="32" t="str">
        <f>IFERROR(IF($K2948="","",INDEX(リスト!$AO:$AO,MATCH($K2948,リスト!$AN:$AN,0))),"")</f>
        <v/>
      </c>
      <c r="S2948" s="32" t="str">
        <f>IF($B2948="","",RIGHT($G2948*1000+100+COUNTIF($G$2:$G2948,$G2948),9))</f>
        <v/>
      </c>
    </row>
    <row r="2949" spans="13:19" ht="18" customHeight="1" x14ac:dyDescent="0.55000000000000004">
      <c r="M2949" s="32" t="str">
        <f>IFERROR(IF($B2949="","",INDEX(所属情報!$E:$E,MATCH($A2949,所属情報!$A:$A,0))),"")</f>
        <v/>
      </c>
      <c r="N2949" s="175" t="str">
        <f t="shared" si="138"/>
        <v/>
      </c>
      <c r="O2949" s="32" t="str">
        <f t="shared" si="139"/>
        <v/>
      </c>
      <c r="P2949" s="175" t="str">
        <f t="shared" si="140"/>
        <v/>
      </c>
      <c r="Q2949" s="175" t="str">
        <f>IFERROR(IF($F2949="","",INDEX(リスト!$AL:$AL,MATCH($F2949,リスト!$AK:$AK,0))),"")</f>
        <v/>
      </c>
      <c r="R2949" s="32" t="str">
        <f>IFERROR(IF($K2949="","",INDEX(リスト!$AO:$AO,MATCH($K2949,リスト!$AN:$AN,0))),"")</f>
        <v/>
      </c>
      <c r="S2949" s="32" t="str">
        <f>IF($B2949="","",RIGHT($G2949*1000+100+COUNTIF($G$2:$G2949,$G2949),9))</f>
        <v/>
      </c>
    </row>
    <row r="2950" spans="13:19" ht="18" customHeight="1" x14ac:dyDescent="0.55000000000000004">
      <c r="M2950" s="32" t="str">
        <f>IFERROR(IF($B2950="","",INDEX(所属情報!$E:$E,MATCH($A2950,所属情報!$A:$A,0))),"")</f>
        <v/>
      </c>
      <c r="N2950" s="175" t="str">
        <f t="shared" si="138"/>
        <v/>
      </c>
      <c r="O2950" s="32" t="str">
        <f t="shared" si="139"/>
        <v/>
      </c>
      <c r="P2950" s="175" t="str">
        <f t="shared" si="140"/>
        <v/>
      </c>
      <c r="Q2950" s="175" t="str">
        <f>IFERROR(IF($F2950="","",INDEX(リスト!$AL:$AL,MATCH($F2950,リスト!$AK:$AK,0))),"")</f>
        <v/>
      </c>
      <c r="R2950" s="32" t="str">
        <f>IFERROR(IF($K2950="","",INDEX(リスト!$AO:$AO,MATCH($K2950,リスト!$AN:$AN,0))),"")</f>
        <v/>
      </c>
      <c r="S2950" s="32" t="str">
        <f>IF($B2950="","",RIGHT($G2950*1000+100+COUNTIF($G$2:$G2950,$G2950),9))</f>
        <v/>
      </c>
    </row>
    <row r="2951" spans="13:19" ht="18" customHeight="1" x14ac:dyDescent="0.55000000000000004">
      <c r="M2951" s="32" t="str">
        <f>IFERROR(IF($B2951="","",INDEX(所属情報!$E:$E,MATCH($A2951,所属情報!$A:$A,0))),"")</f>
        <v/>
      </c>
      <c r="N2951" s="175" t="str">
        <f t="shared" si="138"/>
        <v/>
      </c>
      <c r="O2951" s="32" t="str">
        <f t="shared" si="139"/>
        <v/>
      </c>
      <c r="P2951" s="175" t="str">
        <f t="shared" si="140"/>
        <v/>
      </c>
      <c r="Q2951" s="175" t="str">
        <f>IFERROR(IF($F2951="","",INDEX(リスト!$AL:$AL,MATCH($F2951,リスト!$AK:$AK,0))),"")</f>
        <v/>
      </c>
      <c r="R2951" s="32" t="str">
        <f>IFERROR(IF($K2951="","",INDEX(リスト!$AO:$AO,MATCH($K2951,リスト!$AN:$AN,0))),"")</f>
        <v/>
      </c>
      <c r="S2951" s="32" t="str">
        <f>IF($B2951="","",RIGHT($G2951*1000+100+COUNTIF($G$2:$G2951,$G2951),9))</f>
        <v/>
      </c>
    </row>
    <row r="2952" spans="13:19" ht="18" customHeight="1" x14ac:dyDescent="0.55000000000000004">
      <c r="M2952" s="32" t="str">
        <f>IFERROR(IF($B2952="","",INDEX(所属情報!$E:$E,MATCH($A2952,所属情報!$A:$A,0))),"")</f>
        <v/>
      </c>
      <c r="N2952" s="175" t="str">
        <f t="shared" si="138"/>
        <v/>
      </c>
      <c r="O2952" s="32" t="str">
        <f t="shared" si="139"/>
        <v/>
      </c>
      <c r="P2952" s="175" t="str">
        <f t="shared" si="140"/>
        <v/>
      </c>
      <c r="Q2952" s="175" t="str">
        <f>IFERROR(IF($F2952="","",INDEX(リスト!$AL:$AL,MATCH($F2952,リスト!$AK:$AK,0))),"")</f>
        <v/>
      </c>
      <c r="R2952" s="32" t="str">
        <f>IFERROR(IF($K2952="","",INDEX(リスト!$AO:$AO,MATCH($K2952,リスト!$AN:$AN,0))),"")</f>
        <v/>
      </c>
      <c r="S2952" s="32" t="str">
        <f>IF($B2952="","",RIGHT($G2952*1000+100+COUNTIF($G$2:$G2952,$G2952),9))</f>
        <v/>
      </c>
    </row>
    <row r="2953" spans="13:19" ht="18" customHeight="1" x14ac:dyDescent="0.55000000000000004">
      <c r="M2953" s="32" t="str">
        <f>IFERROR(IF($B2953="","",INDEX(所属情報!$E:$E,MATCH($A2953,所属情報!$A:$A,0))),"")</f>
        <v/>
      </c>
      <c r="N2953" s="175" t="str">
        <f t="shared" si="138"/>
        <v/>
      </c>
      <c r="O2953" s="32" t="str">
        <f t="shared" si="139"/>
        <v/>
      </c>
      <c r="P2953" s="175" t="str">
        <f t="shared" si="140"/>
        <v/>
      </c>
      <c r="Q2953" s="175" t="str">
        <f>IFERROR(IF($F2953="","",INDEX(リスト!$AL:$AL,MATCH($F2953,リスト!$AK:$AK,0))),"")</f>
        <v/>
      </c>
      <c r="R2953" s="32" t="str">
        <f>IFERROR(IF($K2953="","",INDEX(リスト!$AO:$AO,MATCH($K2953,リスト!$AN:$AN,0))),"")</f>
        <v/>
      </c>
      <c r="S2953" s="32" t="str">
        <f>IF($B2953="","",RIGHT($G2953*1000+100+COUNTIF($G$2:$G2953,$G2953),9))</f>
        <v/>
      </c>
    </row>
    <row r="2954" spans="13:19" ht="18" customHeight="1" x14ac:dyDescent="0.55000000000000004">
      <c r="M2954" s="32" t="str">
        <f>IFERROR(IF($B2954="","",INDEX(所属情報!$E:$E,MATCH($A2954,所属情報!$A:$A,0))),"")</f>
        <v/>
      </c>
      <c r="N2954" s="175" t="str">
        <f t="shared" si="138"/>
        <v/>
      </c>
      <c r="O2954" s="32" t="str">
        <f t="shared" si="139"/>
        <v/>
      </c>
      <c r="P2954" s="175" t="str">
        <f t="shared" si="140"/>
        <v/>
      </c>
      <c r="Q2954" s="175" t="str">
        <f>IFERROR(IF($F2954="","",INDEX(リスト!$AL:$AL,MATCH($F2954,リスト!$AK:$AK,0))),"")</f>
        <v/>
      </c>
      <c r="R2954" s="32" t="str">
        <f>IFERROR(IF($K2954="","",INDEX(リスト!$AO:$AO,MATCH($K2954,リスト!$AN:$AN,0))),"")</f>
        <v/>
      </c>
      <c r="S2954" s="32" t="str">
        <f>IF($B2954="","",RIGHT($G2954*1000+100+COUNTIF($G$2:$G2954,$G2954),9))</f>
        <v/>
      </c>
    </row>
    <row r="2955" spans="13:19" ht="18" customHeight="1" x14ac:dyDescent="0.55000000000000004">
      <c r="M2955" s="32" t="str">
        <f>IFERROR(IF($B2955="","",INDEX(所属情報!$E:$E,MATCH($A2955,所属情報!$A:$A,0))),"")</f>
        <v/>
      </c>
      <c r="N2955" s="175" t="str">
        <f t="shared" si="138"/>
        <v/>
      </c>
      <c r="O2955" s="32" t="str">
        <f t="shared" si="139"/>
        <v/>
      </c>
      <c r="P2955" s="175" t="str">
        <f t="shared" si="140"/>
        <v/>
      </c>
      <c r="Q2955" s="175" t="str">
        <f>IFERROR(IF($F2955="","",INDEX(リスト!$AL:$AL,MATCH($F2955,リスト!$AK:$AK,0))),"")</f>
        <v/>
      </c>
      <c r="R2955" s="32" t="str">
        <f>IFERROR(IF($K2955="","",INDEX(リスト!$AO:$AO,MATCH($K2955,リスト!$AN:$AN,0))),"")</f>
        <v/>
      </c>
      <c r="S2955" s="32" t="str">
        <f>IF($B2955="","",RIGHT($G2955*1000+100+COUNTIF($G$2:$G2955,$G2955),9))</f>
        <v/>
      </c>
    </row>
    <row r="2956" spans="13:19" ht="18" customHeight="1" x14ac:dyDescent="0.55000000000000004">
      <c r="M2956" s="32" t="str">
        <f>IFERROR(IF($B2956="","",INDEX(所属情報!$E:$E,MATCH($A2956,所属情報!$A:$A,0))),"")</f>
        <v/>
      </c>
      <c r="N2956" s="175" t="str">
        <f t="shared" si="138"/>
        <v/>
      </c>
      <c r="O2956" s="32" t="str">
        <f t="shared" si="139"/>
        <v/>
      </c>
      <c r="P2956" s="175" t="str">
        <f t="shared" si="140"/>
        <v/>
      </c>
      <c r="Q2956" s="175" t="str">
        <f>IFERROR(IF($F2956="","",INDEX(リスト!$AL:$AL,MATCH($F2956,リスト!$AK:$AK,0))),"")</f>
        <v/>
      </c>
      <c r="R2956" s="32" t="str">
        <f>IFERROR(IF($K2956="","",INDEX(リスト!$AO:$AO,MATCH($K2956,リスト!$AN:$AN,0))),"")</f>
        <v/>
      </c>
      <c r="S2956" s="32" t="str">
        <f>IF($B2956="","",RIGHT($G2956*1000+100+COUNTIF($G$2:$G2956,$G2956),9))</f>
        <v/>
      </c>
    </row>
    <row r="2957" spans="13:19" ht="18" customHeight="1" x14ac:dyDescent="0.55000000000000004">
      <c r="M2957" s="32" t="str">
        <f>IFERROR(IF($B2957="","",INDEX(所属情報!$E:$E,MATCH($A2957,所属情報!$A:$A,0))),"")</f>
        <v/>
      </c>
      <c r="N2957" s="175" t="str">
        <f t="shared" si="138"/>
        <v/>
      </c>
      <c r="O2957" s="32" t="str">
        <f t="shared" si="139"/>
        <v/>
      </c>
      <c r="P2957" s="175" t="str">
        <f t="shared" si="140"/>
        <v/>
      </c>
      <c r="Q2957" s="175" t="str">
        <f>IFERROR(IF($F2957="","",INDEX(リスト!$AL:$AL,MATCH($F2957,リスト!$AK:$AK,0))),"")</f>
        <v/>
      </c>
      <c r="R2957" s="32" t="str">
        <f>IFERROR(IF($K2957="","",INDEX(リスト!$AO:$AO,MATCH($K2957,リスト!$AN:$AN,0))),"")</f>
        <v/>
      </c>
      <c r="S2957" s="32" t="str">
        <f>IF($B2957="","",RIGHT($G2957*1000+100+COUNTIF($G$2:$G2957,$G2957),9))</f>
        <v/>
      </c>
    </row>
    <row r="2958" spans="13:19" ht="18" customHeight="1" x14ac:dyDescent="0.55000000000000004">
      <c r="M2958" s="32" t="str">
        <f>IFERROR(IF($B2958="","",INDEX(所属情報!$E:$E,MATCH($A2958,所属情報!$A:$A,0))),"")</f>
        <v/>
      </c>
      <c r="N2958" s="175" t="str">
        <f t="shared" si="138"/>
        <v/>
      </c>
      <c r="O2958" s="32" t="str">
        <f t="shared" si="139"/>
        <v/>
      </c>
      <c r="P2958" s="175" t="str">
        <f t="shared" si="140"/>
        <v/>
      </c>
      <c r="Q2958" s="175" t="str">
        <f>IFERROR(IF($F2958="","",INDEX(リスト!$AL:$AL,MATCH($F2958,リスト!$AK:$AK,0))),"")</f>
        <v/>
      </c>
      <c r="R2958" s="32" t="str">
        <f>IFERROR(IF($K2958="","",INDEX(リスト!$AO:$AO,MATCH($K2958,リスト!$AN:$AN,0))),"")</f>
        <v/>
      </c>
      <c r="S2958" s="32" t="str">
        <f>IF($B2958="","",RIGHT($G2958*1000+100+COUNTIF($G$2:$G2958,$G2958),9))</f>
        <v/>
      </c>
    </row>
    <row r="2959" spans="13:19" ht="18" customHeight="1" x14ac:dyDescent="0.55000000000000004">
      <c r="M2959" s="32" t="str">
        <f>IFERROR(IF($B2959="","",INDEX(所属情報!$E:$E,MATCH($A2959,所属情報!$A:$A,0))),"")</f>
        <v/>
      </c>
      <c r="N2959" s="175" t="str">
        <f t="shared" si="138"/>
        <v/>
      </c>
      <c r="O2959" s="32" t="str">
        <f t="shared" si="139"/>
        <v/>
      </c>
      <c r="P2959" s="175" t="str">
        <f t="shared" si="140"/>
        <v/>
      </c>
      <c r="Q2959" s="175" t="str">
        <f>IFERROR(IF($F2959="","",INDEX(リスト!$AL:$AL,MATCH($F2959,リスト!$AK:$AK,0))),"")</f>
        <v/>
      </c>
      <c r="R2959" s="32" t="str">
        <f>IFERROR(IF($K2959="","",INDEX(リスト!$AO:$AO,MATCH($K2959,リスト!$AN:$AN,0))),"")</f>
        <v/>
      </c>
      <c r="S2959" s="32" t="str">
        <f>IF($B2959="","",RIGHT($G2959*1000+100+COUNTIF($G$2:$G2959,$G2959),9))</f>
        <v/>
      </c>
    </row>
    <row r="2960" spans="13:19" ht="18" customHeight="1" x14ac:dyDescent="0.55000000000000004">
      <c r="M2960" s="32" t="str">
        <f>IFERROR(IF($B2960="","",INDEX(所属情報!$E:$E,MATCH($A2960,所属情報!$A:$A,0))),"")</f>
        <v/>
      </c>
      <c r="N2960" s="175" t="str">
        <f t="shared" si="138"/>
        <v/>
      </c>
      <c r="O2960" s="32" t="str">
        <f t="shared" si="139"/>
        <v/>
      </c>
      <c r="P2960" s="175" t="str">
        <f t="shared" si="140"/>
        <v/>
      </c>
      <c r="Q2960" s="175" t="str">
        <f>IFERROR(IF($F2960="","",INDEX(リスト!$AL:$AL,MATCH($F2960,リスト!$AK:$AK,0))),"")</f>
        <v/>
      </c>
      <c r="R2960" s="32" t="str">
        <f>IFERROR(IF($K2960="","",INDEX(リスト!$AO:$AO,MATCH($K2960,リスト!$AN:$AN,0))),"")</f>
        <v/>
      </c>
      <c r="S2960" s="32" t="str">
        <f>IF($B2960="","",RIGHT($G2960*1000+100+COUNTIF($G$2:$G2960,$G2960),9))</f>
        <v/>
      </c>
    </row>
    <row r="2961" spans="13:19" ht="18" customHeight="1" x14ac:dyDescent="0.55000000000000004">
      <c r="M2961" s="32" t="str">
        <f>IFERROR(IF($B2961="","",INDEX(所属情報!$E:$E,MATCH($A2961,所属情報!$A:$A,0))),"")</f>
        <v/>
      </c>
      <c r="N2961" s="175" t="str">
        <f t="shared" si="138"/>
        <v/>
      </c>
      <c r="O2961" s="32" t="str">
        <f t="shared" si="139"/>
        <v/>
      </c>
      <c r="P2961" s="175" t="str">
        <f t="shared" si="140"/>
        <v/>
      </c>
      <c r="Q2961" s="175" t="str">
        <f>IFERROR(IF($F2961="","",INDEX(リスト!$AL:$AL,MATCH($F2961,リスト!$AK:$AK,0))),"")</f>
        <v/>
      </c>
      <c r="R2961" s="32" t="str">
        <f>IFERROR(IF($K2961="","",INDEX(リスト!$AO:$AO,MATCH($K2961,リスト!$AN:$AN,0))),"")</f>
        <v/>
      </c>
      <c r="S2961" s="32" t="str">
        <f>IF($B2961="","",RIGHT($G2961*1000+100+COUNTIF($G$2:$G2961,$G2961),9))</f>
        <v/>
      </c>
    </row>
    <row r="2962" spans="13:19" ht="18" customHeight="1" x14ac:dyDescent="0.55000000000000004">
      <c r="M2962" s="32" t="str">
        <f>IFERROR(IF($B2962="","",INDEX(所属情報!$E:$E,MATCH($A2962,所属情報!$A:$A,0))),"")</f>
        <v/>
      </c>
      <c r="N2962" s="175" t="str">
        <f t="shared" si="138"/>
        <v/>
      </c>
      <c r="O2962" s="32" t="str">
        <f t="shared" si="139"/>
        <v/>
      </c>
      <c r="P2962" s="175" t="str">
        <f t="shared" si="140"/>
        <v/>
      </c>
      <c r="Q2962" s="175" t="str">
        <f>IFERROR(IF($F2962="","",INDEX(リスト!$AL:$AL,MATCH($F2962,リスト!$AK:$AK,0))),"")</f>
        <v/>
      </c>
      <c r="R2962" s="32" t="str">
        <f>IFERROR(IF($K2962="","",INDEX(リスト!$AO:$AO,MATCH($K2962,リスト!$AN:$AN,0))),"")</f>
        <v/>
      </c>
      <c r="S2962" s="32" t="str">
        <f>IF($B2962="","",RIGHT($G2962*1000+100+COUNTIF($G$2:$G2962,$G2962),9))</f>
        <v/>
      </c>
    </row>
    <row r="2963" spans="13:19" ht="18" customHeight="1" x14ac:dyDescent="0.55000000000000004">
      <c r="M2963" s="32" t="str">
        <f>IFERROR(IF($B2963="","",INDEX(所属情報!$E:$E,MATCH($A2963,所属情報!$A:$A,0))),"")</f>
        <v/>
      </c>
      <c r="N2963" s="175" t="str">
        <f t="shared" si="138"/>
        <v/>
      </c>
      <c r="O2963" s="32" t="str">
        <f t="shared" si="139"/>
        <v/>
      </c>
      <c r="P2963" s="175" t="str">
        <f t="shared" si="140"/>
        <v/>
      </c>
      <c r="Q2963" s="175" t="str">
        <f>IFERROR(IF($F2963="","",INDEX(リスト!$AL:$AL,MATCH($F2963,リスト!$AK:$AK,0))),"")</f>
        <v/>
      </c>
      <c r="R2963" s="32" t="str">
        <f>IFERROR(IF($K2963="","",INDEX(リスト!$AO:$AO,MATCH($K2963,リスト!$AN:$AN,0))),"")</f>
        <v/>
      </c>
      <c r="S2963" s="32" t="str">
        <f>IF($B2963="","",RIGHT($G2963*1000+100+COUNTIF($G$2:$G2963,$G2963),9))</f>
        <v/>
      </c>
    </row>
    <row r="2964" spans="13:19" ht="18" customHeight="1" x14ac:dyDescent="0.55000000000000004">
      <c r="M2964" s="32" t="str">
        <f>IFERROR(IF($B2964="","",INDEX(所属情報!$E:$E,MATCH($A2964,所属情報!$A:$A,0))),"")</f>
        <v/>
      </c>
      <c r="N2964" s="175" t="str">
        <f t="shared" si="138"/>
        <v/>
      </c>
      <c r="O2964" s="32" t="str">
        <f t="shared" si="139"/>
        <v/>
      </c>
      <c r="P2964" s="175" t="str">
        <f t="shared" si="140"/>
        <v/>
      </c>
      <c r="Q2964" s="175" t="str">
        <f>IFERROR(IF($F2964="","",INDEX(リスト!$AL:$AL,MATCH($F2964,リスト!$AK:$AK,0))),"")</f>
        <v/>
      </c>
      <c r="R2964" s="32" t="str">
        <f>IFERROR(IF($K2964="","",INDEX(リスト!$AO:$AO,MATCH($K2964,リスト!$AN:$AN,0))),"")</f>
        <v/>
      </c>
      <c r="S2964" s="32" t="str">
        <f>IF($B2964="","",RIGHT($G2964*1000+100+COUNTIF($G$2:$G2964,$G2964),9))</f>
        <v/>
      </c>
    </row>
    <row r="2965" spans="13:19" ht="18" customHeight="1" x14ac:dyDescent="0.55000000000000004">
      <c r="M2965" s="32" t="str">
        <f>IFERROR(IF($B2965="","",INDEX(所属情報!$E:$E,MATCH($A2965,所属情報!$A:$A,0))),"")</f>
        <v/>
      </c>
      <c r="N2965" s="175" t="str">
        <f t="shared" si="138"/>
        <v/>
      </c>
      <c r="O2965" s="32" t="str">
        <f t="shared" si="139"/>
        <v/>
      </c>
      <c r="P2965" s="175" t="str">
        <f t="shared" si="140"/>
        <v/>
      </c>
      <c r="Q2965" s="175" t="str">
        <f>IFERROR(IF($F2965="","",INDEX(リスト!$AL:$AL,MATCH($F2965,リスト!$AK:$AK,0))),"")</f>
        <v/>
      </c>
      <c r="R2965" s="32" t="str">
        <f>IFERROR(IF($K2965="","",INDEX(リスト!$AO:$AO,MATCH($K2965,リスト!$AN:$AN,0))),"")</f>
        <v/>
      </c>
      <c r="S2965" s="32" t="str">
        <f>IF($B2965="","",RIGHT($G2965*1000+100+COUNTIF($G$2:$G2965,$G2965),9))</f>
        <v/>
      </c>
    </row>
    <row r="2966" spans="13:19" ht="18" customHeight="1" x14ac:dyDescent="0.55000000000000004">
      <c r="M2966" s="32" t="str">
        <f>IFERROR(IF($B2966="","",INDEX(所属情報!$E:$E,MATCH($A2966,所属情報!$A:$A,0))),"")</f>
        <v/>
      </c>
      <c r="N2966" s="175" t="str">
        <f t="shared" si="138"/>
        <v/>
      </c>
      <c r="O2966" s="32" t="str">
        <f t="shared" si="139"/>
        <v/>
      </c>
      <c r="P2966" s="175" t="str">
        <f t="shared" si="140"/>
        <v/>
      </c>
      <c r="Q2966" s="175" t="str">
        <f>IFERROR(IF($F2966="","",INDEX(リスト!$AL:$AL,MATCH($F2966,リスト!$AK:$AK,0))),"")</f>
        <v/>
      </c>
      <c r="R2966" s="32" t="str">
        <f>IFERROR(IF($K2966="","",INDEX(リスト!$AO:$AO,MATCH($K2966,リスト!$AN:$AN,0))),"")</f>
        <v/>
      </c>
      <c r="S2966" s="32" t="str">
        <f>IF($B2966="","",RIGHT($G2966*1000+100+COUNTIF($G$2:$G2966,$G2966),9))</f>
        <v/>
      </c>
    </row>
    <row r="2967" spans="13:19" ht="18" customHeight="1" x14ac:dyDescent="0.55000000000000004">
      <c r="M2967" s="32" t="str">
        <f>IFERROR(IF($B2967="","",INDEX(所属情報!$E:$E,MATCH($A2967,所属情報!$A:$A,0))),"")</f>
        <v/>
      </c>
      <c r="N2967" s="175" t="str">
        <f t="shared" si="138"/>
        <v/>
      </c>
      <c r="O2967" s="32" t="str">
        <f t="shared" si="139"/>
        <v/>
      </c>
      <c r="P2967" s="175" t="str">
        <f t="shared" si="140"/>
        <v/>
      </c>
      <c r="Q2967" s="175" t="str">
        <f>IFERROR(IF($F2967="","",INDEX(リスト!$AL:$AL,MATCH($F2967,リスト!$AK:$AK,0))),"")</f>
        <v/>
      </c>
      <c r="R2967" s="32" t="str">
        <f>IFERROR(IF($K2967="","",INDEX(リスト!$AO:$AO,MATCH($K2967,リスト!$AN:$AN,0))),"")</f>
        <v/>
      </c>
      <c r="S2967" s="32" t="str">
        <f>IF($B2967="","",RIGHT($G2967*1000+100+COUNTIF($G$2:$G2967,$G2967),9))</f>
        <v/>
      </c>
    </row>
    <row r="2968" spans="13:19" ht="18" customHeight="1" x14ac:dyDescent="0.55000000000000004">
      <c r="M2968" s="32" t="str">
        <f>IFERROR(IF($B2968="","",INDEX(所属情報!$E:$E,MATCH($A2968,所属情報!$A:$A,0))),"")</f>
        <v/>
      </c>
      <c r="N2968" s="175" t="str">
        <f t="shared" si="138"/>
        <v/>
      </c>
      <c r="O2968" s="32" t="str">
        <f t="shared" si="139"/>
        <v/>
      </c>
      <c r="P2968" s="175" t="str">
        <f t="shared" si="140"/>
        <v/>
      </c>
      <c r="Q2968" s="175" t="str">
        <f>IFERROR(IF($F2968="","",INDEX(リスト!$AL:$AL,MATCH($F2968,リスト!$AK:$AK,0))),"")</f>
        <v/>
      </c>
      <c r="R2968" s="32" t="str">
        <f>IFERROR(IF($K2968="","",INDEX(リスト!$AO:$AO,MATCH($K2968,リスト!$AN:$AN,0))),"")</f>
        <v/>
      </c>
      <c r="S2968" s="32" t="str">
        <f>IF($B2968="","",RIGHT($G2968*1000+100+COUNTIF($G$2:$G2968,$G2968),9))</f>
        <v/>
      </c>
    </row>
    <row r="2969" spans="13:19" ht="18" customHeight="1" x14ac:dyDescent="0.55000000000000004">
      <c r="M2969" s="32" t="str">
        <f>IFERROR(IF($B2969="","",INDEX(所属情報!$E:$E,MATCH($A2969,所属情報!$A:$A,0))),"")</f>
        <v/>
      </c>
      <c r="N2969" s="175" t="str">
        <f t="shared" si="138"/>
        <v/>
      </c>
      <c r="O2969" s="32" t="str">
        <f t="shared" si="139"/>
        <v/>
      </c>
      <c r="P2969" s="175" t="str">
        <f t="shared" si="140"/>
        <v/>
      </c>
      <c r="Q2969" s="175" t="str">
        <f>IFERROR(IF($F2969="","",INDEX(リスト!$AL:$AL,MATCH($F2969,リスト!$AK:$AK,0))),"")</f>
        <v/>
      </c>
      <c r="R2969" s="32" t="str">
        <f>IFERROR(IF($K2969="","",INDEX(リスト!$AO:$AO,MATCH($K2969,リスト!$AN:$AN,0))),"")</f>
        <v/>
      </c>
      <c r="S2969" s="32" t="str">
        <f>IF($B2969="","",RIGHT($G2969*1000+100+COUNTIF($G$2:$G2969,$G2969),9))</f>
        <v/>
      </c>
    </row>
    <row r="2970" spans="13:19" ht="18" customHeight="1" x14ac:dyDescent="0.55000000000000004">
      <c r="M2970" s="32" t="str">
        <f>IFERROR(IF($B2970="","",INDEX(所属情報!$E:$E,MATCH($A2970,所属情報!$A:$A,0))),"")</f>
        <v/>
      </c>
      <c r="N2970" s="175" t="str">
        <f t="shared" si="138"/>
        <v/>
      </c>
      <c r="O2970" s="32" t="str">
        <f t="shared" si="139"/>
        <v/>
      </c>
      <c r="P2970" s="175" t="str">
        <f t="shared" si="140"/>
        <v/>
      </c>
      <c r="Q2970" s="175" t="str">
        <f>IFERROR(IF($F2970="","",INDEX(リスト!$AL:$AL,MATCH($F2970,リスト!$AK:$AK,0))),"")</f>
        <v/>
      </c>
      <c r="R2970" s="32" t="str">
        <f>IFERROR(IF($K2970="","",INDEX(リスト!$AO:$AO,MATCH($K2970,リスト!$AN:$AN,0))),"")</f>
        <v/>
      </c>
      <c r="S2970" s="32" t="str">
        <f>IF($B2970="","",RIGHT($G2970*1000+100+COUNTIF($G$2:$G2970,$G2970),9))</f>
        <v/>
      </c>
    </row>
    <row r="2971" spans="13:19" ht="18" customHeight="1" x14ac:dyDescent="0.55000000000000004">
      <c r="M2971" s="32" t="str">
        <f>IFERROR(IF($B2971="","",INDEX(所属情報!$E:$E,MATCH($A2971,所属情報!$A:$A,0))),"")</f>
        <v/>
      </c>
      <c r="N2971" s="175" t="str">
        <f t="shared" si="138"/>
        <v/>
      </c>
      <c r="O2971" s="32" t="str">
        <f t="shared" si="139"/>
        <v/>
      </c>
      <c r="P2971" s="175" t="str">
        <f t="shared" si="140"/>
        <v/>
      </c>
      <c r="Q2971" s="175" t="str">
        <f>IFERROR(IF($F2971="","",INDEX(リスト!$AL:$AL,MATCH($F2971,リスト!$AK:$AK,0))),"")</f>
        <v/>
      </c>
      <c r="R2971" s="32" t="str">
        <f>IFERROR(IF($K2971="","",INDEX(リスト!$AO:$AO,MATCH($K2971,リスト!$AN:$AN,0))),"")</f>
        <v/>
      </c>
      <c r="S2971" s="32" t="str">
        <f>IF($B2971="","",RIGHT($G2971*1000+100+COUNTIF($G$2:$G2971,$G2971),9))</f>
        <v/>
      </c>
    </row>
    <row r="2972" spans="13:19" ht="18" customHeight="1" x14ac:dyDescent="0.55000000000000004">
      <c r="M2972" s="32" t="str">
        <f>IFERROR(IF($B2972="","",INDEX(所属情報!$E:$E,MATCH($A2972,所属情報!$A:$A,0))),"")</f>
        <v/>
      </c>
      <c r="N2972" s="175" t="str">
        <f t="shared" si="138"/>
        <v/>
      </c>
      <c r="O2972" s="32" t="str">
        <f t="shared" si="139"/>
        <v/>
      </c>
      <c r="P2972" s="175" t="str">
        <f t="shared" si="140"/>
        <v/>
      </c>
      <c r="Q2972" s="175" t="str">
        <f>IFERROR(IF($F2972="","",INDEX(リスト!$AL:$AL,MATCH($F2972,リスト!$AK:$AK,0))),"")</f>
        <v/>
      </c>
      <c r="R2972" s="32" t="str">
        <f>IFERROR(IF($K2972="","",INDEX(リスト!$AO:$AO,MATCH($K2972,リスト!$AN:$AN,0))),"")</f>
        <v/>
      </c>
      <c r="S2972" s="32" t="str">
        <f>IF($B2972="","",RIGHT($G2972*1000+100+COUNTIF($G$2:$G2972,$G2972),9))</f>
        <v/>
      </c>
    </row>
    <row r="2973" spans="13:19" ht="18" customHeight="1" x14ac:dyDescent="0.55000000000000004">
      <c r="M2973" s="32" t="str">
        <f>IFERROR(IF($B2973="","",INDEX(所属情報!$E:$E,MATCH($A2973,所属情報!$A:$A,0))),"")</f>
        <v/>
      </c>
      <c r="N2973" s="175" t="str">
        <f t="shared" si="138"/>
        <v/>
      </c>
      <c r="O2973" s="32" t="str">
        <f t="shared" si="139"/>
        <v/>
      </c>
      <c r="P2973" s="175" t="str">
        <f t="shared" si="140"/>
        <v/>
      </c>
      <c r="Q2973" s="175" t="str">
        <f>IFERROR(IF($F2973="","",INDEX(リスト!$AL:$AL,MATCH($F2973,リスト!$AK:$AK,0))),"")</f>
        <v/>
      </c>
      <c r="R2973" s="32" t="str">
        <f>IFERROR(IF($K2973="","",INDEX(リスト!$AO:$AO,MATCH($K2973,リスト!$AN:$AN,0))),"")</f>
        <v/>
      </c>
      <c r="S2973" s="32" t="str">
        <f>IF($B2973="","",RIGHT($G2973*1000+100+COUNTIF($G$2:$G2973,$G2973),9))</f>
        <v/>
      </c>
    </row>
    <row r="2974" spans="13:19" ht="18" customHeight="1" x14ac:dyDescent="0.55000000000000004">
      <c r="M2974" s="32" t="str">
        <f>IFERROR(IF($B2974="","",INDEX(所属情報!$E:$E,MATCH($A2974,所属情報!$A:$A,0))),"")</f>
        <v/>
      </c>
      <c r="N2974" s="175" t="str">
        <f t="shared" si="138"/>
        <v/>
      </c>
      <c r="O2974" s="32" t="str">
        <f t="shared" si="139"/>
        <v/>
      </c>
      <c r="P2974" s="175" t="str">
        <f t="shared" si="140"/>
        <v/>
      </c>
      <c r="Q2974" s="175" t="str">
        <f>IFERROR(IF($F2974="","",INDEX(リスト!$AL:$AL,MATCH($F2974,リスト!$AK:$AK,0))),"")</f>
        <v/>
      </c>
      <c r="R2974" s="32" t="str">
        <f>IFERROR(IF($K2974="","",INDEX(リスト!$AO:$AO,MATCH($K2974,リスト!$AN:$AN,0))),"")</f>
        <v/>
      </c>
      <c r="S2974" s="32" t="str">
        <f>IF($B2974="","",RIGHT($G2974*1000+100+COUNTIF($G$2:$G2974,$G2974),9))</f>
        <v/>
      </c>
    </row>
    <row r="2975" spans="13:19" ht="18" customHeight="1" x14ac:dyDescent="0.55000000000000004">
      <c r="M2975" s="32" t="str">
        <f>IFERROR(IF($B2975="","",INDEX(所属情報!$E:$E,MATCH($A2975,所属情報!$A:$A,0))),"")</f>
        <v/>
      </c>
      <c r="N2975" s="175" t="str">
        <f t="shared" si="138"/>
        <v/>
      </c>
      <c r="O2975" s="32" t="str">
        <f t="shared" si="139"/>
        <v/>
      </c>
      <c r="P2975" s="175" t="str">
        <f t="shared" si="140"/>
        <v/>
      </c>
      <c r="Q2975" s="175" t="str">
        <f>IFERROR(IF($F2975="","",INDEX(リスト!$AL:$AL,MATCH($F2975,リスト!$AK:$AK,0))),"")</f>
        <v/>
      </c>
      <c r="R2975" s="32" t="str">
        <f>IFERROR(IF($K2975="","",INDEX(リスト!$AO:$AO,MATCH($K2975,リスト!$AN:$AN,0))),"")</f>
        <v/>
      </c>
      <c r="S2975" s="32" t="str">
        <f>IF($B2975="","",RIGHT($G2975*1000+100+COUNTIF($G$2:$G2975,$G2975),9))</f>
        <v/>
      </c>
    </row>
    <row r="2976" spans="13:19" ht="18" customHeight="1" x14ac:dyDescent="0.55000000000000004">
      <c r="M2976" s="32" t="str">
        <f>IFERROR(IF($B2976="","",INDEX(所属情報!$E:$E,MATCH($A2976,所属情報!$A:$A,0))),"")</f>
        <v/>
      </c>
      <c r="N2976" s="175" t="str">
        <f t="shared" si="138"/>
        <v/>
      </c>
      <c r="O2976" s="32" t="str">
        <f t="shared" si="139"/>
        <v/>
      </c>
      <c r="P2976" s="175" t="str">
        <f t="shared" si="140"/>
        <v/>
      </c>
      <c r="Q2976" s="175" t="str">
        <f>IFERROR(IF($F2976="","",INDEX(リスト!$AL:$AL,MATCH($F2976,リスト!$AK:$AK,0))),"")</f>
        <v/>
      </c>
      <c r="R2976" s="32" t="str">
        <f>IFERROR(IF($K2976="","",INDEX(リスト!$AO:$AO,MATCH($K2976,リスト!$AN:$AN,0))),"")</f>
        <v/>
      </c>
      <c r="S2976" s="32" t="str">
        <f>IF($B2976="","",RIGHT($G2976*1000+100+COUNTIF($G$2:$G2976,$G2976),9))</f>
        <v/>
      </c>
    </row>
    <row r="2977" spans="13:19" ht="18" customHeight="1" x14ac:dyDescent="0.55000000000000004">
      <c r="M2977" s="32" t="str">
        <f>IFERROR(IF($B2977="","",INDEX(所属情報!$E:$E,MATCH($A2977,所属情報!$A:$A,0))),"")</f>
        <v/>
      </c>
      <c r="N2977" s="175" t="str">
        <f t="shared" si="138"/>
        <v/>
      </c>
      <c r="O2977" s="32" t="str">
        <f t="shared" si="139"/>
        <v/>
      </c>
      <c r="P2977" s="175" t="str">
        <f t="shared" si="140"/>
        <v/>
      </c>
      <c r="Q2977" s="175" t="str">
        <f>IFERROR(IF($F2977="","",INDEX(リスト!$AL:$AL,MATCH($F2977,リスト!$AK:$AK,0))),"")</f>
        <v/>
      </c>
      <c r="R2977" s="32" t="str">
        <f>IFERROR(IF($K2977="","",INDEX(リスト!$AO:$AO,MATCH($K2977,リスト!$AN:$AN,0))),"")</f>
        <v/>
      </c>
      <c r="S2977" s="32" t="str">
        <f>IF($B2977="","",RIGHT($G2977*1000+100+COUNTIF($G$2:$G2977,$G2977),9))</f>
        <v/>
      </c>
    </row>
    <row r="2978" spans="13:19" ht="18" customHeight="1" x14ac:dyDescent="0.55000000000000004">
      <c r="M2978" s="32" t="str">
        <f>IFERROR(IF($B2978="","",INDEX(所属情報!$E:$E,MATCH($A2978,所属情報!$A:$A,0))),"")</f>
        <v/>
      </c>
      <c r="N2978" s="175" t="str">
        <f t="shared" si="138"/>
        <v/>
      </c>
      <c r="O2978" s="32" t="str">
        <f t="shared" si="139"/>
        <v/>
      </c>
      <c r="P2978" s="175" t="str">
        <f t="shared" si="140"/>
        <v/>
      </c>
      <c r="Q2978" s="175" t="str">
        <f>IFERROR(IF($F2978="","",INDEX(リスト!$AL:$AL,MATCH($F2978,リスト!$AK:$AK,0))),"")</f>
        <v/>
      </c>
      <c r="R2978" s="32" t="str">
        <f>IFERROR(IF($K2978="","",INDEX(リスト!$AO:$AO,MATCH($K2978,リスト!$AN:$AN,0))),"")</f>
        <v/>
      </c>
      <c r="S2978" s="32" t="str">
        <f>IF($B2978="","",RIGHT($G2978*1000+100+COUNTIF($G$2:$G2978,$G2978),9))</f>
        <v/>
      </c>
    </row>
    <row r="2979" spans="13:19" ht="18" customHeight="1" x14ac:dyDescent="0.55000000000000004">
      <c r="M2979" s="32" t="str">
        <f>IFERROR(IF($B2979="","",INDEX(所属情報!$E:$E,MATCH($A2979,所属情報!$A:$A,0))),"")</f>
        <v/>
      </c>
      <c r="N2979" s="175" t="str">
        <f t="shared" si="138"/>
        <v/>
      </c>
      <c r="O2979" s="32" t="str">
        <f t="shared" si="139"/>
        <v/>
      </c>
      <c r="P2979" s="175" t="str">
        <f t="shared" si="140"/>
        <v/>
      </c>
      <c r="Q2979" s="175" t="str">
        <f>IFERROR(IF($F2979="","",INDEX(リスト!$AL:$AL,MATCH($F2979,リスト!$AK:$AK,0))),"")</f>
        <v/>
      </c>
      <c r="R2979" s="32" t="str">
        <f>IFERROR(IF($K2979="","",INDEX(リスト!$AO:$AO,MATCH($K2979,リスト!$AN:$AN,0))),"")</f>
        <v/>
      </c>
      <c r="S2979" s="32" t="str">
        <f>IF($B2979="","",RIGHT($G2979*1000+100+COUNTIF($G$2:$G2979,$G2979),9))</f>
        <v/>
      </c>
    </row>
    <row r="2980" spans="13:19" ht="18" customHeight="1" x14ac:dyDescent="0.55000000000000004">
      <c r="M2980" s="32" t="str">
        <f>IFERROR(IF($B2980="","",INDEX(所属情報!$E:$E,MATCH($A2980,所属情報!$A:$A,0))),"")</f>
        <v/>
      </c>
      <c r="N2980" s="175" t="str">
        <f t="shared" si="138"/>
        <v/>
      </c>
      <c r="O2980" s="32" t="str">
        <f t="shared" si="139"/>
        <v/>
      </c>
      <c r="P2980" s="175" t="str">
        <f t="shared" si="140"/>
        <v/>
      </c>
      <c r="Q2980" s="175" t="str">
        <f>IFERROR(IF($F2980="","",INDEX(リスト!$AL:$AL,MATCH($F2980,リスト!$AK:$AK,0))),"")</f>
        <v/>
      </c>
      <c r="R2980" s="32" t="str">
        <f>IFERROR(IF($K2980="","",INDEX(リスト!$AO:$AO,MATCH($K2980,リスト!$AN:$AN,0))),"")</f>
        <v/>
      </c>
      <c r="S2980" s="32" t="str">
        <f>IF($B2980="","",RIGHT($G2980*1000+100+COUNTIF($G$2:$G2980,$G2980),9))</f>
        <v/>
      </c>
    </row>
    <row r="2981" spans="13:19" ht="18" customHeight="1" x14ac:dyDescent="0.55000000000000004">
      <c r="M2981" s="32" t="str">
        <f>IFERROR(IF($B2981="","",INDEX(所属情報!$E:$E,MATCH($A2981,所属情報!$A:$A,0))),"")</f>
        <v/>
      </c>
      <c r="N2981" s="175" t="str">
        <f t="shared" si="138"/>
        <v/>
      </c>
      <c r="O2981" s="32" t="str">
        <f t="shared" si="139"/>
        <v/>
      </c>
      <c r="P2981" s="175" t="str">
        <f t="shared" si="140"/>
        <v/>
      </c>
      <c r="Q2981" s="175" t="str">
        <f>IFERROR(IF($F2981="","",INDEX(リスト!$AL:$AL,MATCH($F2981,リスト!$AK:$AK,0))),"")</f>
        <v/>
      </c>
      <c r="R2981" s="32" t="str">
        <f>IFERROR(IF($K2981="","",INDEX(リスト!$AO:$AO,MATCH($K2981,リスト!$AN:$AN,0))),"")</f>
        <v/>
      </c>
      <c r="S2981" s="32" t="str">
        <f>IF($B2981="","",RIGHT($G2981*1000+100+COUNTIF($G$2:$G2981,$G2981),9))</f>
        <v/>
      </c>
    </row>
    <row r="2982" spans="13:19" ht="18" customHeight="1" x14ac:dyDescent="0.55000000000000004">
      <c r="M2982" s="32" t="str">
        <f>IFERROR(IF($B2982="","",INDEX(所属情報!$E:$E,MATCH($A2982,所属情報!$A:$A,0))),"")</f>
        <v/>
      </c>
      <c r="N2982" s="175" t="str">
        <f t="shared" si="138"/>
        <v/>
      </c>
      <c r="O2982" s="32" t="str">
        <f t="shared" si="139"/>
        <v/>
      </c>
      <c r="P2982" s="175" t="str">
        <f t="shared" si="140"/>
        <v/>
      </c>
      <c r="Q2982" s="175" t="str">
        <f>IFERROR(IF($F2982="","",INDEX(リスト!$AL:$AL,MATCH($F2982,リスト!$AK:$AK,0))),"")</f>
        <v/>
      </c>
      <c r="R2982" s="32" t="str">
        <f>IFERROR(IF($K2982="","",INDEX(リスト!$AO:$AO,MATCH($K2982,リスト!$AN:$AN,0))),"")</f>
        <v/>
      </c>
      <c r="S2982" s="32" t="str">
        <f>IF($B2982="","",RIGHT($G2982*1000+100+COUNTIF($G$2:$G2982,$G2982),9))</f>
        <v/>
      </c>
    </row>
    <row r="2983" spans="13:19" ht="18" customHeight="1" x14ac:dyDescent="0.55000000000000004">
      <c r="M2983" s="32" t="str">
        <f>IFERROR(IF($B2983="","",INDEX(所属情報!$E:$E,MATCH($A2983,所属情報!$A:$A,0))),"")</f>
        <v/>
      </c>
      <c r="N2983" s="175" t="str">
        <f t="shared" si="138"/>
        <v/>
      </c>
      <c r="O2983" s="32" t="str">
        <f t="shared" si="139"/>
        <v/>
      </c>
      <c r="P2983" s="175" t="str">
        <f t="shared" si="140"/>
        <v/>
      </c>
      <c r="Q2983" s="175" t="str">
        <f>IFERROR(IF($F2983="","",INDEX(リスト!$AL:$AL,MATCH($F2983,リスト!$AK:$AK,0))),"")</f>
        <v/>
      </c>
      <c r="R2983" s="32" t="str">
        <f>IFERROR(IF($K2983="","",INDEX(リスト!$AO:$AO,MATCH($K2983,リスト!$AN:$AN,0))),"")</f>
        <v/>
      </c>
      <c r="S2983" s="32" t="str">
        <f>IF($B2983="","",RIGHT($G2983*1000+100+COUNTIF($G$2:$G2983,$G2983),9))</f>
        <v/>
      </c>
    </row>
    <row r="2984" spans="13:19" ht="18" customHeight="1" x14ac:dyDescent="0.55000000000000004">
      <c r="M2984" s="32" t="str">
        <f>IFERROR(IF($B2984="","",INDEX(所属情報!$E:$E,MATCH($A2984,所属情報!$A:$A,0))),"")</f>
        <v/>
      </c>
      <c r="N2984" s="175" t="str">
        <f t="shared" si="138"/>
        <v/>
      </c>
      <c r="O2984" s="32" t="str">
        <f t="shared" si="139"/>
        <v/>
      </c>
      <c r="P2984" s="175" t="str">
        <f t="shared" si="140"/>
        <v/>
      </c>
      <c r="Q2984" s="175" t="str">
        <f>IFERROR(IF($F2984="","",INDEX(リスト!$AL:$AL,MATCH($F2984,リスト!$AK:$AK,0))),"")</f>
        <v/>
      </c>
      <c r="R2984" s="32" t="str">
        <f>IFERROR(IF($K2984="","",INDEX(リスト!$AO:$AO,MATCH($K2984,リスト!$AN:$AN,0))),"")</f>
        <v/>
      </c>
      <c r="S2984" s="32" t="str">
        <f>IF($B2984="","",RIGHT($G2984*1000+100+COUNTIF($G$2:$G2984,$G2984),9))</f>
        <v/>
      </c>
    </row>
    <row r="2985" spans="13:19" ht="18" customHeight="1" x14ac:dyDescent="0.55000000000000004">
      <c r="M2985" s="32" t="str">
        <f>IFERROR(IF($B2985="","",INDEX(所属情報!$E:$E,MATCH($A2985,所属情報!$A:$A,0))),"")</f>
        <v/>
      </c>
      <c r="N2985" s="175" t="str">
        <f t="shared" si="138"/>
        <v/>
      </c>
      <c r="O2985" s="32" t="str">
        <f t="shared" si="139"/>
        <v/>
      </c>
      <c r="P2985" s="175" t="str">
        <f t="shared" si="140"/>
        <v/>
      </c>
      <c r="Q2985" s="175" t="str">
        <f>IFERROR(IF($F2985="","",INDEX(リスト!$AL:$AL,MATCH($F2985,リスト!$AK:$AK,0))),"")</f>
        <v/>
      </c>
      <c r="R2985" s="32" t="str">
        <f>IFERROR(IF($K2985="","",INDEX(リスト!$AO:$AO,MATCH($K2985,リスト!$AN:$AN,0))),"")</f>
        <v/>
      </c>
      <c r="S2985" s="32" t="str">
        <f>IF($B2985="","",RIGHT($G2985*1000+100+COUNTIF($G$2:$G2985,$G2985),9))</f>
        <v/>
      </c>
    </row>
    <row r="2986" spans="13:19" ht="18" customHeight="1" x14ac:dyDescent="0.55000000000000004">
      <c r="M2986" s="32" t="str">
        <f>IFERROR(IF($B2986="","",INDEX(所属情報!$E:$E,MATCH($A2986,所属情報!$A:$A,0))),"")</f>
        <v/>
      </c>
      <c r="N2986" s="175" t="str">
        <f t="shared" si="138"/>
        <v/>
      </c>
      <c r="O2986" s="32" t="str">
        <f t="shared" si="139"/>
        <v/>
      </c>
      <c r="P2986" s="175" t="str">
        <f t="shared" si="140"/>
        <v/>
      </c>
      <c r="Q2986" s="175" t="str">
        <f>IFERROR(IF($F2986="","",INDEX(リスト!$AL:$AL,MATCH($F2986,リスト!$AK:$AK,0))),"")</f>
        <v/>
      </c>
      <c r="R2986" s="32" t="str">
        <f>IFERROR(IF($K2986="","",INDEX(リスト!$AO:$AO,MATCH($K2986,リスト!$AN:$AN,0))),"")</f>
        <v/>
      </c>
      <c r="S2986" s="32" t="str">
        <f>IF($B2986="","",RIGHT($G2986*1000+100+COUNTIF($G$2:$G2986,$G2986),9))</f>
        <v/>
      </c>
    </row>
    <row r="2987" spans="13:19" ht="18" customHeight="1" x14ac:dyDescent="0.55000000000000004">
      <c r="M2987" s="32" t="str">
        <f>IFERROR(IF($B2987="","",INDEX(所属情報!$E:$E,MATCH($A2987,所属情報!$A:$A,0))),"")</f>
        <v/>
      </c>
      <c r="N2987" s="175" t="str">
        <f t="shared" si="138"/>
        <v/>
      </c>
      <c r="O2987" s="32" t="str">
        <f t="shared" si="139"/>
        <v/>
      </c>
      <c r="P2987" s="175" t="str">
        <f t="shared" si="140"/>
        <v/>
      </c>
      <c r="Q2987" s="175" t="str">
        <f>IFERROR(IF($F2987="","",INDEX(リスト!$AL:$AL,MATCH($F2987,リスト!$AK:$AK,0))),"")</f>
        <v/>
      </c>
      <c r="R2987" s="32" t="str">
        <f>IFERROR(IF($K2987="","",INDEX(リスト!$AO:$AO,MATCH($K2987,リスト!$AN:$AN,0))),"")</f>
        <v/>
      </c>
      <c r="S2987" s="32" t="str">
        <f>IF($B2987="","",RIGHT($G2987*1000+100+COUNTIF($G$2:$G2987,$G2987),9))</f>
        <v/>
      </c>
    </row>
    <row r="2988" spans="13:19" ht="18" customHeight="1" x14ac:dyDescent="0.55000000000000004">
      <c r="M2988" s="32" t="str">
        <f>IFERROR(IF($B2988="","",INDEX(所属情報!$E:$E,MATCH($A2988,所属情報!$A:$A,0))),"")</f>
        <v/>
      </c>
      <c r="N2988" s="175" t="str">
        <f t="shared" si="138"/>
        <v/>
      </c>
      <c r="O2988" s="32" t="str">
        <f t="shared" si="139"/>
        <v/>
      </c>
      <c r="P2988" s="175" t="str">
        <f t="shared" si="140"/>
        <v/>
      </c>
      <c r="Q2988" s="175" t="str">
        <f>IFERROR(IF($F2988="","",INDEX(リスト!$AL:$AL,MATCH($F2988,リスト!$AK:$AK,0))),"")</f>
        <v/>
      </c>
      <c r="R2988" s="32" t="str">
        <f>IFERROR(IF($K2988="","",INDEX(リスト!$AO:$AO,MATCH($K2988,リスト!$AN:$AN,0))),"")</f>
        <v/>
      </c>
      <c r="S2988" s="32" t="str">
        <f>IF($B2988="","",RIGHT($G2988*1000+100+COUNTIF($G$2:$G2988,$G2988),9))</f>
        <v/>
      </c>
    </row>
    <row r="2989" spans="13:19" ht="18" customHeight="1" x14ac:dyDescent="0.55000000000000004">
      <c r="M2989" s="32" t="str">
        <f>IFERROR(IF($B2989="","",INDEX(所属情報!$E:$E,MATCH($A2989,所属情報!$A:$A,0))),"")</f>
        <v/>
      </c>
      <c r="N2989" s="175" t="str">
        <f t="shared" si="138"/>
        <v/>
      </c>
      <c r="O2989" s="32" t="str">
        <f t="shared" si="139"/>
        <v/>
      </c>
      <c r="P2989" s="175" t="str">
        <f t="shared" si="140"/>
        <v/>
      </c>
      <c r="Q2989" s="175" t="str">
        <f>IFERROR(IF($F2989="","",INDEX(リスト!$AL:$AL,MATCH($F2989,リスト!$AK:$AK,0))),"")</f>
        <v/>
      </c>
      <c r="R2989" s="32" t="str">
        <f>IFERROR(IF($K2989="","",INDEX(リスト!$AO:$AO,MATCH($K2989,リスト!$AN:$AN,0))),"")</f>
        <v/>
      </c>
      <c r="S2989" s="32" t="str">
        <f>IF($B2989="","",RIGHT($G2989*1000+100+COUNTIF($G$2:$G2989,$G2989),9))</f>
        <v/>
      </c>
    </row>
    <row r="2990" spans="13:19" ht="18" customHeight="1" x14ac:dyDescent="0.55000000000000004">
      <c r="M2990" s="32" t="str">
        <f>IFERROR(IF($B2990="","",INDEX(所属情報!$E:$E,MATCH($A2990,所属情報!$A:$A,0))),"")</f>
        <v/>
      </c>
      <c r="N2990" s="175" t="str">
        <f t="shared" si="138"/>
        <v/>
      </c>
      <c r="O2990" s="32" t="str">
        <f t="shared" si="139"/>
        <v/>
      </c>
      <c r="P2990" s="175" t="str">
        <f t="shared" si="140"/>
        <v/>
      </c>
      <c r="Q2990" s="175" t="str">
        <f>IFERROR(IF($F2990="","",INDEX(リスト!$AL:$AL,MATCH($F2990,リスト!$AK:$AK,0))),"")</f>
        <v/>
      </c>
      <c r="R2990" s="32" t="str">
        <f>IFERROR(IF($K2990="","",INDEX(リスト!$AO:$AO,MATCH($K2990,リスト!$AN:$AN,0))),"")</f>
        <v/>
      </c>
      <c r="S2990" s="32" t="str">
        <f>IF($B2990="","",RIGHT($G2990*1000+100+COUNTIF($G$2:$G2990,$G2990),9))</f>
        <v/>
      </c>
    </row>
    <row r="2991" spans="13:19" ht="18" customHeight="1" x14ac:dyDescent="0.55000000000000004">
      <c r="M2991" s="32" t="str">
        <f>IFERROR(IF($B2991="","",INDEX(所属情報!$E:$E,MATCH($A2991,所属情報!$A:$A,0))),"")</f>
        <v/>
      </c>
      <c r="N2991" s="175" t="str">
        <f t="shared" si="138"/>
        <v/>
      </c>
      <c r="O2991" s="32" t="str">
        <f t="shared" si="139"/>
        <v/>
      </c>
      <c r="P2991" s="175" t="str">
        <f t="shared" si="140"/>
        <v/>
      </c>
      <c r="Q2991" s="175" t="str">
        <f>IFERROR(IF($F2991="","",INDEX(リスト!$AL:$AL,MATCH($F2991,リスト!$AK:$AK,0))),"")</f>
        <v/>
      </c>
      <c r="R2991" s="32" t="str">
        <f>IFERROR(IF($K2991="","",INDEX(リスト!$AO:$AO,MATCH($K2991,リスト!$AN:$AN,0))),"")</f>
        <v/>
      </c>
      <c r="S2991" s="32" t="str">
        <f>IF($B2991="","",RIGHT($G2991*1000+100+COUNTIF($G$2:$G2991,$G2991),9))</f>
        <v/>
      </c>
    </row>
    <row r="2992" spans="13:19" ht="18" customHeight="1" x14ac:dyDescent="0.55000000000000004">
      <c r="M2992" s="32" t="str">
        <f>IFERROR(IF($B2992="","",INDEX(所属情報!$E:$E,MATCH($A2992,所属情報!$A:$A,0))),"")</f>
        <v/>
      </c>
      <c r="N2992" s="175" t="str">
        <f t="shared" si="138"/>
        <v/>
      </c>
      <c r="O2992" s="32" t="str">
        <f t="shared" si="139"/>
        <v/>
      </c>
      <c r="P2992" s="175" t="str">
        <f t="shared" si="140"/>
        <v/>
      </c>
      <c r="Q2992" s="175" t="str">
        <f>IFERROR(IF($F2992="","",INDEX(リスト!$AL:$AL,MATCH($F2992,リスト!$AK:$AK,0))),"")</f>
        <v/>
      </c>
      <c r="R2992" s="32" t="str">
        <f>IFERROR(IF($K2992="","",INDEX(リスト!$AO:$AO,MATCH($K2992,リスト!$AN:$AN,0))),"")</f>
        <v/>
      </c>
      <c r="S2992" s="32" t="str">
        <f>IF($B2992="","",RIGHT($G2992*1000+100+COUNTIF($G$2:$G2992,$G2992),9))</f>
        <v/>
      </c>
    </row>
    <row r="2993" spans="13:19" ht="18" customHeight="1" x14ac:dyDescent="0.55000000000000004">
      <c r="M2993" s="32" t="str">
        <f>IFERROR(IF($B2993="","",INDEX(所属情報!$E:$E,MATCH($A2993,所属情報!$A:$A,0))),"")</f>
        <v/>
      </c>
      <c r="N2993" s="175" t="str">
        <f t="shared" si="138"/>
        <v/>
      </c>
      <c r="O2993" s="32" t="str">
        <f t="shared" si="139"/>
        <v/>
      </c>
      <c r="P2993" s="175" t="str">
        <f t="shared" si="140"/>
        <v/>
      </c>
      <c r="Q2993" s="175" t="str">
        <f>IFERROR(IF($F2993="","",INDEX(リスト!$AL:$AL,MATCH($F2993,リスト!$AK:$AK,0))),"")</f>
        <v/>
      </c>
      <c r="R2993" s="32" t="str">
        <f>IFERROR(IF($K2993="","",INDEX(リスト!$AO:$AO,MATCH($K2993,リスト!$AN:$AN,0))),"")</f>
        <v/>
      </c>
      <c r="S2993" s="32" t="str">
        <f>IF($B2993="","",RIGHT($G2993*1000+100+COUNTIF($G$2:$G2993,$G2993),9))</f>
        <v/>
      </c>
    </row>
    <row r="2994" spans="13:19" ht="18" customHeight="1" x14ac:dyDescent="0.55000000000000004">
      <c r="M2994" s="32" t="str">
        <f>IFERROR(IF($B2994="","",INDEX(所属情報!$E:$E,MATCH($A2994,所属情報!$A:$A,0))),"")</f>
        <v/>
      </c>
      <c r="N2994" s="175" t="str">
        <f t="shared" si="138"/>
        <v/>
      </c>
      <c r="O2994" s="32" t="str">
        <f t="shared" si="139"/>
        <v/>
      </c>
      <c r="P2994" s="175" t="str">
        <f t="shared" si="140"/>
        <v/>
      </c>
      <c r="Q2994" s="175" t="str">
        <f>IFERROR(IF($F2994="","",INDEX(リスト!$AL:$AL,MATCH($F2994,リスト!$AK:$AK,0))),"")</f>
        <v/>
      </c>
      <c r="R2994" s="32" t="str">
        <f>IFERROR(IF($K2994="","",INDEX(リスト!$AO:$AO,MATCH($K2994,リスト!$AN:$AN,0))),"")</f>
        <v/>
      </c>
      <c r="S2994" s="32" t="str">
        <f>IF($B2994="","",RIGHT($G2994*1000+100+COUNTIF($G$2:$G2994,$G2994),9))</f>
        <v/>
      </c>
    </row>
    <row r="2995" spans="13:19" ht="18" customHeight="1" x14ac:dyDescent="0.55000000000000004">
      <c r="M2995" s="32" t="str">
        <f>IFERROR(IF($B2995="","",INDEX(所属情報!$E:$E,MATCH($A2995,所属情報!$A:$A,0))),"")</f>
        <v/>
      </c>
      <c r="N2995" s="175" t="str">
        <f t="shared" si="138"/>
        <v/>
      </c>
      <c r="O2995" s="32" t="str">
        <f t="shared" si="139"/>
        <v/>
      </c>
      <c r="P2995" s="175" t="str">
        <f t="shared" si="140"/>
        <v/>
      </c>
      <c r="Q2995" s="175" t="str">
        <f>IFERROR(IF($F2995="","",INDEX(リスト!$AL:$AL,MATCH($F2995,リスト!$AK:$AK,0))),"")</f>
        <v/>
      </c>
      <c r="R2995" s="32" t="str">
        <f>IFERROR(IF($K2995="","",INDEX(リスト!$AO:$AO,MATCH($K2995,リスト!$AN:$AN,0))),"")</f>
        <v/>
      </c>
      <c r="S2995" s="32" t="str">
        <f>IF($B2995="","",RIGHT($G2995*1000+100+COUNTIF($G$2:$G2995,$G2995),9))</f>
        <v/>
      </c>
    </row>
    <row r="2996" spans="13:19" ht="18" customHeight="1" x14ac:dyDescent="0.55000000000000004">
      <c r="M2996" s="32" t="str">
        <f>IFERROR(IF($B2996="","",INDEX(所属情報!$E:$E,MATCH($A2996,所属情報!$A:$A,0))),"")</f>
        <v/>
      </c>
      <c r="N2996" s="175" t="str">
        <f t="shared" si="138"/>
        <v/>
      </c>
      <c r="O2996" s="32" t="str">
        <f t="shared" si="139"/>
        <v/>
      </c>
      <c r="P2996" s="175" t="str">
        <f t="shared" si="140"/>
        <v/>
      </c>
      <c r="Q2996" s="175" t="str">
        <f>IFERROR(IF($F2996="","",INDEX(リスト!$AL:$AL,MATCH($F2996,リスト!$AK:$AK,0))),"")</f>
        <v/>
      </c>
      <c r="R2996" s="32" t="str">
        <f>IFERROR(IF($K2996="","",INDEX(リスト!$AO:$AO,MATCH($K2996,リスト!$AN:$AN,0))),"")</f>
        <v/>
      </c>
      <c r="S2996" s="32" t="str">
        <f>IF($B2996="","",RIGHT($G2996*1000+100+COUNTIF($G$2:$G2996,$G2996),9))</f>
        <v/>
      </c>
    </row>
    <row r="2997" spans="13:19" ht="18" customHeight="1" x14ac:dyDescent="0.55000000000000004">
      <c r="M2997" s="32" t="str">
        <f>IFERROR(IF($B2997="","",INDEX(所属情報!$E:$E,MATCH($A2997,所属情報!$A:$A,0))),"")</f>
        <v/>
      </c>
      <c r="N2997" s="175" t="str">
        <f t="shared" si="138"/>
        <v/>
      </c>
      <c r="O2997" s="32" t="str">
        <f t="shared" si="139"/>
        <v/>
      </c>
      <c r="P2997" s="175" t="str">
        <f t="shared" si="140"/>
        <v/>
      </c>
      <c r="Q2997" s="175" t="str">
        <f>IFERROR(IF($F2997="","",INDEX(リスト!$AL:$AL,MATCH($F2997,リスト!$AK:$AK,0))),"")</f>
        <v/>
      </c>
      <c r="R2997" s="32" t="str">
        <f>IFERROR(IF($K2997="","",INDEX(リスト!$AO:$AO,MATCH($K2997,リスト!$AN:$AN,0))),"")</f>
        <v/>
      </c>
      <c r="S2997" s="32" t="str">
        <f>IF($B2997="","",RIGHT($G2997*1000+100+COUNTIF($G$2:$G2997,$G2997),9))</f>
        <v/>
      </c>
    </row>
    <row r="2998" spans="13:19" ht="18" customHeight="1" x14ac:dyDescent="0.55000000000000004">
      <c r="M2998" s="32" t="str">
        <f>IFERROR(IF($B2998="","",INDEX(所属情報!$E:$E,MATCH($A2998,所属情報!$A:$A,0))),"")</f>
        <v/>
      </c>
      <c r="N2998" s="175" t="str">
        <f t="shared" si="138"/>
        <v/>
      </c>
      <c r="O2998" s="32" t="str">
        <f t="shared" si="139"/>
        <v/>
      </c>
      <c r="P2998" s="175" t="str">
        <f t="shared" si="140"/>
        <v/>
      </c>
      <c r="Q2998" s="175" t="str">
        <f>IFERROR(IF($F2998="","",INDEX(リスト!$AL:$AL,MATCH($F2998,リスト!$AK:$AK,0))),"")</f>
        <v/>
      </c>
      <c r="R2998" s="32" t="str">
        <f>IFERROR(IF($K2998="","",INDEX(リスト!$AO:$AO,MATCH($K2998,リスト!$AN:$AN,0))),"")</f>
        <v/>
      </c>
      <c r="S2998" s="32" t="str">
        <f>IF($B2998="","",RIGHT($G2998*1000+100+COUNTIF($G$2:$G2998,$G2998),9))</f>
        <v/>
      </c>
    </row>
    <row r="2999" spans="13:19" ht="18" customHeight="1" x14ac:dyDescent="0.55000000000000004">
      <c r="M2999" s="32" t="str">
        <f>IFERROR(IF($B2999="","",INDEX(所属情報!$E:$E,MATCH($A2999,所属情報!$A:$A,0))),"")</f>
        <v/>
      </c>
      <c r="N2999" s="175" t="str">
        <f t="shared" si="138"/>
        <v/>
      </c>
      <c r="O2999" s="32" t="str">
        <f t="shared" si="139"/>
        <v/>
      </c>
      <c r="P2999" s="175" t="str">
        <f t="shared" si="140"/>
        <v/>
      </c>
      <c r="Q2999" s="175" t="str">
        <f>IFERROR(IF($F2999="","",INDEX(リスト!$AL:$AL,MATCH($F2999,リスト!$AK:$AK,0))),"")</f>
        <v/>
      </c>
      <c r="R2999" s="32" t="str">
        <f>IFERROR(IF($K2999="","",INDEX(リスト!$AO:$AO,MATCH($K2999,リスト!$AN:$AN,0))),"")</f>
        <v/>
      </c>
      <c r="S2999" s="32" t="str">
        <f>IF($B2999="","",RIGHT($G2999*1000+100+COUNTIF($G$2:$G2999,$G2999),9))</f>
        <v/>
      </c>
    </row>
    <row r="3000" spans="13:19" ht="18" customHeight="1" x14ac:dyDescent="0.55000000000000004">
      <c r="M3000" s="32" t="str">
        <f>IFERROR(IF($B3000="","",INDEX(所属情報!$E:$E,MATCH($A3000,所属情報!$A:$A,0))),"")</f>
        <v/>
      </c>
      <c r="N3000" s="175" t="str">
        <f t="shared" si="138"/>
        <v/>
      </c>
      <c r="O3000" s="32" t="str">
        <f t="shared" si="139"/>
        <v/>
      </c>
      <c r="P3000" s="175" t="str">
        <f t="shared" si="140"/>
        <v/>
      </c>
      <c r="Q3000" s="175" t="str">
        <f>IFERROR(IF($F3000="","",INDEX(リスト!$AL:$AL,MATCH($F3000,リスト!$AK:$AK,0))),"")</f>
        <v/>
      </c>
      <c r="R3000" s="32" t="str">
        <f>IFERROR(IF($K3000="","",INDEX(リスト!$AO:$AO,MATCH($K3000,リスト!$AN:$AN,0))),"")</f>
        <v/>
      </c>
      <c r="S3000" s="32" t="str">
        <f>IF($B3000="","",RIGHT($G3000*1000+100+COUNTIF($G$2:$G3000,$G3000),9))</f>
        <v/>
      </c>
    </row>
    <row r="3001" spans="13:19" ht="18" customHeight="1" x14ac:dyDescent="0.55000000000000004">
      <c r="M3001" s="32" t="str">
        <f>IFERROR(IF($B3001="","",INDEX(所属情報!$E:$E,MATCH($A3001,所属情報!$A:$A,0))),"")</f>
        <v/>
      </c>
      <c r="N3001" s="175" t="str">
        <f t="shared" si="138"/>
        <v/>
      </c>
      <c r="O3001" s="32" t="str">
        <f t="shared" si="139"/>
        <v/>
      </c>
      <c r="P3001" s="175" t="str">
        <f t="shared" si="140"/>
        <v/>
      </c>
      <c r="Q3001" s="175" t="str">
        <f>IFERROR(IF($F3001="","",INDEX(リスト!$AL:$AL,MATCH($F3001,リスト!$AK:$AK,0))),"")</f>
        <v/>
      </c>
      <c r="R3001" s="32" t="str">
        <f>IFERROR(IF($K3001="","",INDEX(リスト!$AO:$AO,MATCH($K3001,リスト!$AN:$AN,0))),"")</f>
        <v/>
      </c>
      <c r="S3001" s="32" t="str">
        <f>IF($B3001="","",RIGHT($G3001*1000+100+COUNTIF($G$2:$G3001,$G3001),9))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/>
  </sheetViews>
  <sheetFormatPr defaultColWidth="0" defaultRowHeight="18" customHeight="1" zeroHeight="1" x14ac:dyDescent="0.55000000000000004"/>
  <cols>
    <col min="1" max="11" width="8.6640625" customWidth="1"/>
    <col min="12" max="12" width="3.08203125" customWidth="1"/>
    <col min="13" max="20" width="8.6640625" customWidth="1"/>
    <col min="21" max="16384" width="8.6640625" hidden="1"/>
  </cols>
  <sheetData>
    <row r="1" spans="1:19" ht="18" customHeight="1" x14ac:dyDescent="0.55000000000000004">
      <c r="A1" t="s">
        <v>840</v>
      </c>
      <c r="B1" t="s">
        <v>841</v>
      </c>
      <c r="C1" t="s">
        <v>842</v>
      </c>
      <c r="D1" t="s">
        <v>843</v>
      </c>
      <c r="E1" t="s">
        <v>648</v>
      </c>
      <c r="F1" t="s">
        <v>844</v>
      </c>
      <c r="G1" t="s">
        <v>845</v>
      </c>
      <c r="H1" t="s">
        <v>846</v>
      </c>
      <c r="I1" t="s">
        <v>847</v>
      </c>
      <c r="J1" t="s">
        <v>848</v>
      </c>
      <c r="K1" t="s">
        <v>649</v>
      </c>
      <c r="M1" s="32" t="s">
        <v>639</v>
      </c>
      <c r="N1" s="32" t="s">
        <v>683</v>
      </c>
      <c r="O1" s="32" t="s">
        <v>849</v>
      </c>
      <c r="P1" s="32" t="s">
        <v>684</v>
      </c>
      <c r="Q1" s="32" t="s">
        <v>850</v>
      </c>
      <c r="R1" s="32" t="s">
        <v>851</v>
      </c>
      <c r="S1" s="32" t="s">
        <v>661</v>
      </c>
    </row>
    <row r="2" spans="1:19" ht="18" customHeight="1" x14ac:dyDescent="0.55000000000000004">
      <c r="A2" t="s">
        <v>971</v>
      </c>
      <c r="B2">
        <v>1</v>
      </c>
      <c r="C2" t="s">
        <v>10892</v>
      </c>
      <c r="D2" t="s">
        <v>10893</v>
      </c>
      <c r="E2" t="s">
        <v>1635</v>
      </c>
      <c r="F2" t="s">
        <v>173</v>
      </c>
      <c r="G2">
        <v>20001121</v>
      </c>
      <c r="H2" t="s">
        <v>10894</v>
      </c>
      <c r="I2" t="s">
        <v>2103</v>
      </c>
      <c r="J2" t="s">
        <v>10895</v>
      </c>
      <c r="K2" t="s">
        <v>72</v>
      </c>
      <c r="M2" s="32">
        <f>IFERROR(IF($B2="","",INDEX(所属情報!$E:$E,MATCH($A2,所属情報!$A:$A,0))),"")</f>
        <v>492200</v>
      </c>
      <c r="N2" s="32" t="str">
        <f>IF($C2="","",IF($E2="",$C2,$C2&amp;" ("&amp;$E2&amp;")"))</f>
        <v>西川　明花 (M1)</v>
      </c>
      <c r="O2" s="32" t="str">
        <f>IF($D2="","",ASC($D2))</f>
        <v>ﾆｼｶﾜ ｻﾔｶ</v>
      </c>
      <c r="P2" s="32" t="str">
        <f>IF($I2="","",UPPER($I2)&amp;" "&amp;UPPER(LEFT($J2,1))&amp;LOWER(RIGHT($J2,LEN($J2)-1))&amp;" ("&amp;MID($G2,3,2)&amp;")")</f>
        <v>NISHIKAWA Sayaka (00)</v>
      </c>
      <c r="Q2" s="32" t="str">
        <f>IFERROR(IF($F2="","",INDEX(リスト!$AL:$AL,MATCH($F2,リスト!$AK:$AK,0))),"")</f>
        <v>27</v>
      </c>
      <c r="R2" s="32" t="str">
        <f>IFERROR(IF($K2="","",INDEX(リスト!$AO:$AO,MATCH($K2,リスト!$AN:$AN,0))),"")</f>
        <v>JPN</v>
      </c>
      <c r="S2" s="32" t="str">
        <f>IF($B2="","",RIGHT($G2*1000+200+COUNTIF($G$2:$G2,$G2),9))</f>
        <v>001121201</v>
      </c>
    </row>
    <row r="3" spans="1:19" ht="18" customHeight="1" x14ac:dyDescent="0.55000000000000004">
      <c r="A3" t="s">
        <v>971</v>
      </c>
      <c r="B3">
        <v>2</v>
      </c>
      <c r="C3" t="s">
        <v>10896</v>
      </c>
      <c r="D3" t="s">
        <v>10897</v>
      </c>
      <c r="E3">
        <v>4</v>
      </c>
      <c r="F3" t="s">
        <v>173</v>
      </c>
      <c r="G3">
        <v>20010809</v>
      </c>
      <c r="H3" t="s">
        <v>10898</v>
      </c>
      <c r="I3" t="s">
        <v>3617</v>
      </c>
      <c r="J3" t="s">
        <v>10899</v>
      </c>
      <c r="K3" t="s">
        <v>72</v>
      </c>
      <c r="M3" s="32">
        <f>IFERROR(IF($B3="","",INDEX(所属情報!$E:$E,MATCH($A3,所属情報!$A:$A,0))),"")</f>
        <v>492200</v>
      </c>
      <c r="N3" s="32" t="str">
        <f t="shared" ref="N3:N66" si="0">IF($C3="","",IF($E3="",$C3,$C3&amp;" ("&amp;$E3&amp;")"))</f>
        <v>麻野　涼葉 (4)</v>
      </c>
      <c r="O3" s="32" t="str">
        <f t="shared" ref="O3:O66" si="1">IF($D3="","",ASC($D3))</f>
        <v>ｱｻﾉ ｽｽﾞﾊ</v>
      </c>
      <c r="P3" s="32" t="str">
        <f t="shared" ref="P3:P66" si="2">IF($I3="","",UPPER($I3)&amp;" "&amp;UPPER(LEFT($J3,1))&amp;LOWER(RIGHT($J3,LEN($J3)-1))&amp;" ("&amp;MID($G3,3,2)&amp;")")</f>
        <v>ASANO Suzuha (01)</v>
      </c>
      <c r="Q3" s="32" t="str">
        <f>IFERROR(IF($F3="","",INDEX(リスト!$AL:$AL,MATCH($F3,リスト!$AK:$AK,0))),"")</f>
        <v>27</v>
      </c>
      <c r="R3" s="32" t="str">
        <f>IFERROR(IF($K3="","",INDEX(リスト!$AO:$AO,MATCH($K3,リスト!$AN:$AN,0))),"")</f>
        <v>JPN</v>
      </c>
      <c r="S3" s="32" t="str">
        <f>IF($B3="","",RIGHT($G3*1000+200+COUNTIF($G$2:$G3,$G3),9))</f>
        <v>010809201</v>
      </c>
    </row>
    <row r="4" spans="1:19" ht="18" customHeight="1" x14ac:dyDescent="0.55000000000000004">
      <c r="A4" t="s">
        <v>971</v>
      </c>
      <c r="B4">
        <v>3</v>
      </c>
      <c r="C4" t="s">
        <v>10900</v>
      </c>
      <c r="D4" t="s">
        <v>10901</v>
      </c>
      <c r="E4">
        <v>4</v>
      </c>
      <c r="F4" t="s">
        <v>213</v>
      </c>
      <c r="G4">
        <v>20010503</v>
      </c>
      <c r="H4" t="s">
        <v>10902</v>
      </c>
      <c r="I4" t="s">
        <v>2801</v>
      </c>
      <c r="J4" t="s">
        <v>10903</v>
      </c>
      <c r="K4" t="s">
        <v>72</v>
      </c>
      <c r="M4" s="32">
        <f>IFERROR(IF($B4="","",INDEX(所属情報!$E:$E,MATCH($A4,所属情報!$A:$A,0))),"")</f>
        <v>492200</v>
      </c>
      <c r="N4" s="32" t="str">
        <f t="shared" si="0"/>
        <v>榎本　樹羅 (4)</v>
      </c>
      <c r="O4" s="32" t="str">
        <f t="shared" si="1"/>
        <v>ｴﾉﾓﾄ ｼﾞｭﾗ</v>
      </c>
      <c r="P4" s="32" t="str">
        <f t="shared" si="2"/>
        <v>ENOMOTO Jura (01)</v>
      </c>
      <c r="Q4" s="32" t="str">
        <f>IFERROR(IF($F4="","",INDEX(リスト!$AL:$AL,MATCH($F4,リスト!$AK:$AK,0))),"")</f>
        <v>37</v>
      </c>
      <c r="R4" s="32" t="str">
        <f>IFERROR(IF($K4="","",INDEX(リスト!$AO:$AO,MATCH($K4,リスト!$AN:$AN,0))),"")</f>
        <v>JPN</v>
      </c>
      <c r="S4" s="32" t="str">
        <f>IF($B4="","",RIGHT($G4*1000+200+COUNTIF($G$2:$G4,$G4),9))</f>
        <v>010503201</v>
      </c>
    </row>
    <row r="5" spans="1:19" ht="18" customHeight="1" x14ac:dyDescent="0.55000000000000004">
      <c r="A5" t="s">
        <v>971</v>
      </c>
      <c r="B5">
        <v>4</v>
      </c>
      <c r="C5" t="s">
        <v>10904</v>
      </c>
      <c r="D5" t="s">
        <v>10905</v>
      </c>
      <c r="E5">
        <v>4</v>
      </c>
      <c r="F5" t="s">
        <v>177</v>
      </c>
      <c r="G5">
        <v>20010927</v>
      </c>
      <c r="H5" t="s">
        <v>10906</v>
      </c>
      <c r="I5" t="s">
        <v>1470</v>
      </c>
      <c r="J5" t="s">
        <v>10907</v>
      </c>
      <c r="K5" t="s">
        <v>72</v>
      </c>
      <c r="M5" s="32">
        <f>IFERROR(IF($B5="","",INDEX(所属情報!$E:$E,MATCH($A5,所属情報!$A:$A,0))),"")</f>
        <v>492200</v>
      </c>
      <c r="N5" s="32" t="str">
        <f t="shared" si="0"/>
        <v>佃　光紗 (4)</v>
      </c>
      <c r="O5" s="32" t="str">
        <f t="shared" si="1"/>
        <v>ﾂｸﾀﾞ ﾐｽｽﾞ</v>
      </c>
      <c r="P5" s="32" t="str">
        <f t="shared" si="2"/>
        <v>TSUKUDA Misuzu (01)</v>
      </c>
      <c r="Q5" s="32" t="str">
        <f>IFERROR(IF($F5="","",INDEX(リスト!$AL:$AL,MATCH($F5,リスト!$AK:$AK,0))),"")</f>
        <v>28</v>
      </c>
      <c r="R5" s="32" t="str">
        <f>IFERROR(IF($K5="","",INDEX(リスト!$AO:$AO,MATCH($K5,リスト!$AN:$AN,0))),"")</f>
        <v>JPN</v>
      </c>
      <c r="S5" s="32" t="str">
        <f>IF($B5="","",RIGHT($G5*1000+200+COUNTIF($G$2:$G5,$G5),9))</f>
        <v>010927201</v>
      </c>
    </row>
    <row r="6" spans="1:19" ht="18" customHeight="1" x14ac:dyDescent="0.55000000000000004">
      <c r="A6" t="s">
        <v>971</v>
      </c>
      <c r="B6">
        <v>5</v>
      </c>
      <c r="C6" t="s">
        <v>10908</v>
      </c>
      <c r="D6" t="s">
        <v>10909</v>
      </c>
      <c r="E6">
        <v>4</v>
      </c>
      <c r="F6" t="s">
        <v>137</v>
      </c>
      <c r="G6">
        <v>20010608</v>
      </c>
      <c r="H6" t="s">
        <v>10910</v>
      </c>
      <c r="I6" t="s">
        <v>4163</v>
      </c>
      <c r="J6" t="s">
        <v>10911</v>
      </c>
      <c r="K6" t="s">
        <v>72</v>
      </c>
      <c r="M6" s="32">
        <f>IFERROR(IF($B6="","",INDEX(所属情報!$E:$E,MATCH($A6,所属情報!$A:$A,0))),"")</f>
        <v>492200</v>
      </c>
      <c r="N6" s="32" t="str">
        <f t="shared" si="0"/>
        <v>中嶋　美羽 (4)</v>
      </c>
      <c r="O6" s="32" t="str">
        <f t="shared" si="1"/>
        <v>ﾅｶｼﾞﾏ ﾐｳ</v>
      </c>
      <c r="P6" s="32" t="str">
        <f t="shared" si="2"/>
        <v>NAKAJIMA Miu (01)</v>
      </c>
      <c r="Q6" s="32" t="str">
        <f>IFERROR(IF($F6="","",INDEX(リスト!$AL:$AL,MATCH($F6,リスト!$AK:$AK,0))),"")</f>
        <v>18</v>
      </c>
      <c r="R6" s="32" t="str">
        <f>IFERROR(IF($K6="","",INDEX(リスト!$AO:$AO,MATCH($K6,リスト!$AN:$AN,0))),"")</f>
        <v>JPN</v>
      </c>
      <c r="S6" s="32" t="str">
        <f>IF($B6="","",RIGHT($G6*1000+200+COUNTIF($G$2:$G6,$G6),9))</f>
        <v>010608201</v>
      </c>
    </row>
    <row r="7" spans="1:19" ht="18" customHeight="1" x14ac:dyDescent="0.55000000000000004">
      <c r="A7" t="s">
        <v>971</v>
      </c>
      <c r="B7">
        <v>6</v>
      </c>
      <c r="C7" t="s">
        <v>10912</v>
      </c>
      <c r="D7" t="s">
        <v>10913</v>
      </c>
      <c r="E7">
        <v>4</v>
      </c>
      <c r="F7" t="s">
        <v>165</v>
      </c>
      <c r="G7">
        <v>20010820</v>
      </c>
      <c r="H7" t="s">
        <v>10914</v>
      </c>
      <c r="I7" t="s">
        <v>1433</v>
      </c>
      <c r="J7" t="s">
        <v>10915</v>
      </c>
      <c r="K7" t="s">
        <v>72</v>
      </c>
      <c r="M7" s="32">
        <f>IFERROR(IF($B7="","",INDEX(所属情報!$E:$E,MATCH($A7,所属情報!$A:$A,0))),"")</f>
        <v>492200</v>
      </c>
      <c r="N7" s="32" t="str">
        <f t="shared" si="0"/>
        <v>西村　純夏 (4)</v>
      </c>
      <c r="O7" s="32" t="str">
        <f t="shared" si="1"/>
        <v>ﾆｼﾑﾗ ｽﾐｶ</v>
      </c>
      <c r="P7" s="32" t="str">
        <f t="shared" si="2"/>
        <v>NISHIMURA Sumika (01)</v>
      </c>
      <c r="Q7" s="32" t="str">
        <f>IFERROR(IF($F7="","",INDEX(リスト!$AL:$AL,MATCH($F7,リスト!$AK:$AK,0))),"")</f>
        <v>25</v>
      </c>
      <c r="R7" s="32" t="str">
        <f>IFERROR(IF($K7="","",INDEX(リスト!$AO:$AO,MATCH($K7,リスト!$AN:$AN,0))),"")</f>
        <v>JPN</v>
      </c>
      <c r="S7" s="32" t="str">
        <f>IF($B7="","",RIGHT($G7*1000+200+COUNTIF($G$2:$G7,$G7),9))</f>
        <v>010820201</v>
      </c>
    </row>
    <row r="8" spans="1:19" ht="18" customHeight="1" x14ac:dyDescent="0.55000000000000004">
      <c r="A8" t="s">
        <v>971</v>
      </c>
      <c r="B8">
        <v>7</v>
      </c>
      <c r="C8" t="s">
        <v>10916</v>
      </c>
      <c r="D8" t="s">
        <v>10917</v>
      </c>
      <c r="E8">
        <v>4</v>
      </c>
      <c r="F8" t="s">
        <v>197</v>
      </c>
      <c r="G8">
        <v>20010921</v>
      </c>
      <c r="H8" t="s">
        <v>10918</v>
      </c>
      <c r="I8" t="s">
        <v>1984</v>
      </c>
      <c r="J8" t="s">
        <v>10919</v>
      </c>
      <c r="K8" t="s">
        <v>72</v>
      </c>
      <c r="M8" s="32">
        <f>IFERROR(IF($B8="","",INDEX(所属情報!$E:$E,MATCH($A8,所属情報!$A:$A,0))),"")</f>
        <v>492200</v>
      </c>
      <c r="N8" s="32" t="str">
        <f t="shared" si="0"/>
        <v>藤田　英里 (4)</v>
      </c>
      <c r="O8" s="32" t="str">
        <f t="shared" si="1"/>
        <v>ﾌｼﾞﾀ ｴﾘ</v>
      </c>
      <c r="P8" s="32" t="str">
        <f t="shared" si="2"/>
        <v>FUJITA Eri (01)</v>
      </c>
      <c r="Q8" s="32" t="str">
        <f>IFERROR(IF($F8="","",INDEX(リスト!$AL:$AL,MATCH($F8,リスト!$AK:$AK,0))),"")</f>
        <v>33</v>
      </c>
      <c r="R8" s="32" t="str">
        <f>IFERROR(IF($K8="","",INDEX(リスト!$AO:$AO,MATCH($K8,リスト!$AN:$AN,0))),"")</f>
        <v>JPN</v>
      </c>
      <c r="S8" s="32" t="str">
        <f>IF($B8="","",RIGHT($G8*1000+200+COUNTIF($G$2:$G8,$G8),9))</f>
        <v>010921201</v>
      </c>
    </row>
    <row r="9" spans="1:19" ht="18" customHeight="1" x14ac:dyDescent="0.55000000000000004">
      <c r="A9" t="s">
        <v>971</v>
      </c>
      <c r="B9">
        <v>8</v>
      </c>
      <c r="C9" t="s">
        <v>10920</v>
      </c>
      <c r="D9" t="s">
        <v>10921</v>
      </c>
      <c r="E9">
        <v>4</v>
      </c>
      <c r="F9" t="s">
        <v>169</v>
      </c>
      <c r="G9">
        <v>20010503</v>
      </c>
      <c r="H9" t="s">
        <v>10922</v>
      </c>
      <c r="I9" t="s">
        <v>1984</v>
      </c>
      <c r="J9" t="s">
        <v>10923</v>
      </c>
      <c r="K9" t="s">
        <v>72</v>
      </c>
      <c r="M9" s="32">
        <f>IFERROR(IF($B9="","",INDEX(所属情報!$E:$E,MATCH($A9,所属情報!$A:$A,0))),"")</f>
        <v>492200</v>
      </c>
      <c r="N9" s="32" t="str">
        <f t="shared" si="0"/>
        <v>藤田　詩乃 (4)</v>
      </c>
      <c r="O9" s="32" t="str">
        <f t="shared" si="1"/>
        <v>ﾌｼﾞﾀ ｼﾉ</v>
      </c>
      <c r="P9" s="32" t="str">
        <f t="shared" si="2"/>
        <v>FUJITA Shino (01)</v>
      </c>
      <c r="Q9" s="32" t="str">
        <f>IFERROR(IF($F9="","",INDEX(リスト!$AL:$AL,MATCH($F9,リスト!$AK:$AK,0))),"")</f>
        <v>26</v>
      </c>
      <c r="R9" s="32" t="str">
        <f>IFERROR(IF($K9="","",INDEX(リスト!$AO:$AO,MATCH($K9,リスト!$AN:$AN,0))),"")</f>
        <v>JPN</v>
      </c>
      <c r="S9" s="32" t="str">
        <f>IF($B9="","",RIGHT($G9*1000+200+COUNTIF($G$2:$G9,$G9),9))</f>
        <v>010503202</v>
      </c>
    </row>
    <row r="10" spans="1:19" ht="18" customHeight="1" x14ac:dyDescent="0.55000000000000004">
      <c r="A10" t="s">
        <v>971</v>
      </c>
      <c r="B10">
        <v>9</v>
      </c>
      <c r="C10" t="s">
        <v>10924</v>
      </c>
      <c r="D10" t="s">
        <v>10925</v>
      </c>
      <c r="E10">
        <v>4</v>
      </c>
      <c r="F10" t="s">
        <v>165</v>
      </c>
      <c r="G10">
        <v>20020124</v>
      </c>
      <c r="H10" t="s">
        <v>10926</v>
      </c>
      <c r="I10" t="s">
        <v>4326</v>
      </c>
      <c r="J10" t="s">
        <v>10927</v>
      </c>
      <c r="K10" t="s">
        <v>72</v>
      </c>
      <c r="M10" s="32">
        <f>IFERROR(IF($B10="","",INDEX(所属情報!$E:$E,MATCH($A10,所属情報!$A:$A,0))),"")</f>
        <v>492200</v>
      </c>
      <c r="N10" s="32" t="str">
        <f t="shared" si="0"/>
        <v>宮川　千緒里 (4)</v>
      </c>
      <c r="O10" s="32" t="str">
        <f t="shared" si="1"/>
        <v>ﾐﾔｶﾞﾜ ﾁｵﾘ</v>
      </c>
      <c r="P10" s="32" t="str">
        <f t="shared" si="2"/>
        <v>MIYAGAWA Chiori (02)</v>
      </c>
      <c r="Q10" s="32" t="str">
        <f>IFERROR(IF($F10="","",INDEX(リスト!$AL:$AL,MATCH($F10,リスト!$AK:$AK,0))),"")</f>
        <v>25</v>
      </c>
      <c r="R10" s="32" t="str">
        <f>IFERROR(IF($K10="","",INDEX(リスト!$AO:$AO,MATCH($K10,リスト!$AN:$AN,0))),"")</f>
        <v>JPN</v>
      </c>
      <c r="S10" s="32" t="str">
        <f>IF($B10="","",RIGHT($G10*1000+200+COUNTIF($G$2:$G10,$G10),9))</f>
        <v>020124201</v>
      </c>
    </row>
    <row r="11" spans="1:19" ht="18" customHeight="1" x14ac:dyDescent="0.55000000000000004">
      <c r="A11" t="s">
        <v>971</v>
      </c>
      <c r="B11">
        <v>10</v>
      </c>
      <c r="C11" t="s">
        <v>10928</v>
      </c>
      <c r="D11" t="s">
        <v>10929</v>
      </c>
      <c r="E11">
        <v>4</v>
      </c>
      <c r="F11" t="s">
        <v>169</v>
      </c>
      <c r="G11">
        <v>20010417</v>
      </c>
      <c r="H11" t="s">
        <v>10930</v>
      </c>
      <c r="I11" t="s">
        <v>2365</v>
      </c>
      <c r="J11" t="s">
        <v>10931</v>
      </c>
      <c r="K11" t="s">
        <v>72</v>
      </c>
      <c r="M11" s="32">
        <f>IFERROR(IF($B11="","",INDEX(所属情報!$E:$E,MATCH($A11,所属情報!$A:$A,0))),"")</f>
        <v>492200</v>
      </c>
      <c r="N11" s="32" t="str">
        <f t="shared" si="0"/>
        <v>吉岡　里奈 (4)</v>
      </c>
      <c r="O11" s="32" t="str">
        <f t="shared" si="1"/>
        <v>ﾖｼｵｶ ﾘﾅ</v>
      </c>
      <c r="P11" s="32" t="str">
        <f t="shared" si="2"/>
        <v>YOSHIOKA Rina (01)</v>
      </c>
      <c r="Q11" s="32" t="str">
        <f>IFERROR(IF($F11="","",INDEX(リスト!$AL:$AL,MATCH($F11,リスト!$AK:$AK,0))),"")</f>
        <v>26</v>
      </c>
      <c r="R11" s="32" t="str">
        <f>IFERROR(IF($K11="","",INDEX(リスト!$AO:$AO,MATCH($K11,リスト!$AN:$AN,0))),"")</f>
        <v>JPN</v>
      </c>
      <c r="S11" s="32" t="str">
        <f>IF($B11="","",RIGHT($G11*1000+200+COUNTIF($G$2:$G11,$G11),9))</f>
        <v>010417201</v>
      </c>
    </row>
    <row r="12" spans="1:19" ht="18" customHeight="1" x14ac:dyDescent="0.55000000000000004">
      <c r="A12" t="s">
        <v>971</v>
      </c>
      <c r="B12">
        <v>11</v>
      </c>
      <c r="C12" t="s">
        <v>10932</v>
      </c>
      <c r="D12" t="s">
        <v>10933</v>
      </c>
      <c r="E12">
        <v>4</v>
      </c>
      <c r="F12" t="s">
        <v>141</v>
      </c>
      <c r="G12">
        <v>20020111</v>
      </c>
      <c r="H12" t="s">
        <v>10934</v>
      </c>
      <c r="I12" t="s">
        <v>2145</v>
      </c>
      <c r="J12" t="s">
        <v>10935</v>
      </c>
      <c r="K12" t="s">
        <v>72</v>
      </c>
      <c r="M12" s="32">
        <f>IFERROR(IF($B12="","",INDEX(所属情報!$E:$E,MATCH($A12,所属情報!$A:$A,0))),"")</f>
        <v>492200</v>
      </c>
      <c r="N12" s="32" t="str">
        <f t="shared" si="0"/>
        <v>伊藤　夢 (4)</v>
      </c>
      <c r="O12" s="32" t="str">
        <f t="shared" si="1"/>
        <v>ｲﾄｳ ﾕﾒ</v>
      </c>
      <c r="P12" s="32" t="str">
        <f t="shared" si="2"/>
        <v>ITO Yume (02)</v>
      </c>
      <c r="Q12" s="32" t="str">
        <f>IFERROR(IF($F12="","",INDEX(リスト!$AL:$AL,MATCH($F12,リスト!$AK:$AK,0))),"")</f>
        <v>19</v>
      </c>
      <c r="R12" s="32" t="str">
        <f>IFERROR(IF($K12="","",INDEX(リスト!$AO:$AO,MATCH($K12,リスト!$AN:$AN,0))),"")</f>
        <v>JPN</v>
      </c>
      <c r="S12" s="32" t="str">
        <f>IF($B12="","",RIGHT($G12*1000+200+COUNTIF($G$2:$G12,$G12),9))</f>
        <v>020111201</v>
      </c>
    </row>
    <row r="13" spans="1:19" ht="18" customHeight="1" x14ac:dyDescent="0.55000000000000004">
      <c r="A13" t="s">
        <v>971</v>
      </c>
      <c r="B13">
        <v>12</v>
      </c>
      <c r="C13" t="s">
        <v>10936</v>
      </c>
      <c r="D13" t="s">
        <v>10937</v>
      </c>
      <c r="E13">
        <v>4</v>
      </c>
      <c r="F13" t="s">
        <v>169</v>
      </c>
      <c r="G13">
        <v>20010530</v>
      </c>
      <c r="H13" t="s">
        <v>10938</v>
      </c>
      <c r="I13" t="s">
        <v>10939</v>
      </c>
      <c r="J13" t="s">
        <v>10940</v>
      </c>
      <c r="K13" t="s">
        <v>72</v>
      </c>
      <c r="M13" s="32">
        <f>IFERROR(IF($B13="","",INDEX(所属情報!$E:$E,MATCH($A13,所属情報!$A:$A,0))),"")</f>
        <v>492200</v>
      </c>
      <c r="N13" s="32" t="str">
        <f t="shared" si="0"/>
        <v>桶谷　南実 (4)</v>
      </c>
      <c r="O13" s="32" t="str">
        <f t="shared" si="1"/>
        <v>ｵｹﾀﾆ ﾐﾅﾐ</v>
      </c>
      <c r="P13" s="32" t="str">
        <f t="shared" si="2"/>
        <v>OKETANI Minami (01)</v>
      </c>
      <c r="Q13" s="32" t="str">
        <f>IFERROR(IF($F13="","",INDEX(リスト!$AL:$AL,MATCH($F13,リスト!$AK:$AK,0))),"")</f>
        <v>26</v>
      </c>
      <c r="R13" s="32" t="str">
        <f>IFERROR(IF($K13="","",INDEX(リスト!$AO:$AO,MATCH($K13,リスト!$AN:$AN,0))),"")</f>
        <v>JPN</v>
      </c>
      <c r="S13" s="32" t="str">
        <f>IF($B13="","",RIGHT($G13*1000+200+COUNTIF($G$2:$G13,$G13),9))</f>
        <v>010530201</v>
      </c>
    </row>
    <row r="14" spans="1:19" ht="18" customHeight="1" x14ac:dyDescent="0.55000000000000004">
      <c r="A14" t="s">
        <v>971</v>
      </c>
      <c r="B14">
        <v>13</v>
      </c>
      <c r="C14" t="s">
        <v>10941</v>
      </c>
      <c r="D14" t="s">
        <v>10942</v>
      </c>
      <c r="E14">
        <v>4</v>
      </c>
      <c r="F14" t="s">
        <v>177</v>
      </c>
      <c r="G14">
        <v>20020308</v>
      </c>
      <c r="H14" t="s">
        <v>10943</v>
      </c>
      <c r="I14" t="s">
        <v>1237</v>
      </c>
      <c r="J14" t="s">
        <v>10944</v>
      </c>
      <c r="K14" t="s">
        <v>72</v>
      </c>
      <c r="M14" s="32">
        <f>IFERROR(IF($B14="","",INDEX(所属情報!$E:$E,MATCH($A14,所属情報!$A:$A,0))),"")</f>
        <v>492200</v>
      </c>
      <c r="N14" s="32" t="str">
        <f t="shared" si="0"/>
        <v>小林　朝 (4)</v>
      </c>
      <c r="O14" s="32" t="str">
        <f t="shared" si="1"/>
        <v>ｺﾊﾞﾔｼ ｱｻ</v>
      </c>
      <c r="P14" s="32" t="str">
        <f t="shared" si="2"/>
        <v>KOBAYASHI Asa (02)</v>
      </c>
      <c r="Q14" s="32" t="str">
        <f>IFERROR(IF($F14="","",INDEX(リスト!$AL:$AL,MATCH($F14,リスト!$AK:$AK,0))),"")</f>
        <v>28</v>
      </c>
      <c r="R14" s="32" t="str">
        <f>IFERROR(IF($K14="","",INDEX(リスト!$AO:$AO,MATCH($K14,リスト!$AN:$AN,0))),"")</f>
        <v>JPN</v>
      </c>
      <c r="S14" s="32" t="str">
        <f>IF($B14="","",RIGHT($G14*1000+200+COUNTIF($G$2:$G14,$G14),9))</f>
        <v>020308201</v>
      </c>
    </row>
    <row r="15" spans="1:19" ht="18" customHeight="1" x14ac:dyDescent="0.55000000000000004">
      <c r="A15" t="s">
        <v>971</v>
      </c>
      <c r="B15">
        <v>14</v>
      </c>
      <c r="C15" t="s">
        <v>10945</v>
      </c>
      <c r="D15" t="s">
        <v>10946</v>
      </c>
      <c r="E15">
        <v>4</v>
      </c>
      <c r="F15" t="s">
        <v>169</v>
      </c>
      <c r="G15">
        <v>20011130</v>
      </c>
      <c r="H15" t="s">
        <v>10947</v>
      </c>
      <c r="I15" t="s">
        <v>10948</v>
      </c>
      <c r="J15" t="s">
        <v>10949</v>
      </c>
      <c r="K15" t="s">
        <v>72</v>
      </c>
      <c r="M15" s="32">
        <f>IFERROR(IF($B15="","",INDEX(所属情報!$E:$E,MATCH($A15,所属情報!$A:$A,0))),"")</f>
        <v>492200</v>
      </c>
      <c r="N15" s="32" t="str">
        <f t="shared" si="0"/>
        <v>曽根　野乃花 (4)</v>
      </c>
      <c r="O15" s="32" t="str">
        <f t="shared" si="1"/>
        <v>ｿﾈ ﾉﾉｶ</v>
      </c>
      <c r="P15" s="32" t="str">
        <f t="shared" si="2"/>
        <v>SONE Nonoka (01)</v>
      </c>
      <c r="Q15" s="32" t="str">
        <f>IFERROR(IF($F15="","",INDEX(リスト!$AL:$AL,MATCH($F15,リスト!$AK:$AK,0))),"")</f>
        <v>26</v>
      </c>
      <c r="R15" s="32" t="str">
        <f>IFERROR(IF($K15="","",INDEX(リスト!$AO:$AO,MATCH($K15,リスト!$AN:$AN,0))),"")</f>
        <v>JPN</v>
      </c>
      <c r="S15" s="32" t="str">
        <f>IF($B15="","",RIGHT($G15*1000+200+COUNTIF($G$2:$G15,$G15),9))</f>
        <v>011130201</v>
      </c>
    </row>
    <row r="16" spans="1:19" ht="18" customHeight="1" x14ac:dyDescent="0.55000000000000004">
      <c r="A16" t="s">
        <v>971</v>
      </c>
      <c r="B16">
        <v>15</v>
      </c>
      <c r="C16" t="s">
        <v>10950</v>
      </c>
      <c r="D16" t="s">
        <v>10951</v>
      </c>
      <c r="E16">
        <v>4</v>
      </c>
      <c r="F16" t="s">
        <v>217</v>
      </c>
      <c r="G16">
        <v>20020111</v>
      </c>
      <c r="H16" t="s">
        <v>10952</v>
      </c>
      <c r="I16" t="s">
        <v>10953</v>
      </c>
      <c r="J16" t="s">
        <v>10954</v>
      </c>
      <c r="K16" t="s">
        <v>72</v>
      </c>
      <c r="M16" s="32">
        <f>IFERROR(IF($B16="","",INDEX(所属情報!$E:$E,MATCH($A16,所属情報!$A:$A,0))),"")</f>
        <v>492200</v>
      </c>
      <c r="N16" s="32" t="str">
        <f t="shared" si="0"/>
        <v>西原　愛華 (4)</v>
      </c>
      <c r="O16" s="32" t="str">
        <f t="shared" si="1"/>
        <v>ﾆｼﾊﾗ ｱｲｶ</v>
      </c>
      <c r="P16" s="32" t="str">
        <f t="shared" si="2"/>
        <v>NISHIHARA Aika (02)</v>
      </c>
      <c r="Q16" s="32" t="str">
        <f>IFERROR(IF($F16="","",INDEX(リスト!$AL:$AL,MATCH($F16,リスト!$AK:$AK,0))),"")</f>
        <v>38</v>
      </c>
      <c r="R16" s="32" t="str">
        <f>IFERROR(IF($K16="","",INDEX(リスト!$AO:$AO,MATCH($K16,リスト!$AN:$AN,0))),"")</f>
        <v>JPN</v>
      </c>
      <c r="S16" s="32" t="str">
        <f>IF($B16="","",RIGHT($G16*1000+200+COUNTIF($G$2:$G16,$G16),9))</f>
        <v>020111202</v>
      </c>
    </row>
    <row r="17" spans="1:19" ht="18" customHeight="1" x14ac:dyDescent="0.55000000000000004">
      <c r="A17" t="s">
        <v>971</v>
      </c>
      <c r="B17">
        <v>16</v>
      </c>
      <c r="C17" t="s">
        <v>10955</v>
      </c>
      <c r="D17" t="s">
        <v>10956</v>
      </c>
      <c r="E17">
        <v>3</v>
      </c>
      <c r="F17" t="s">
        <v>173</v>
      </c>
      <c r="G17">
        <v>20021118</v>
      </c>
      <c r="H17" t="s">
        <v>10957</v>
      </c>
      <c r="I17" t="s">
        <v>10958</v>
      </c>
      <c r="J17" t="s">
        <v>10959</v>
      </c>
      <c r="K17" t="s">
        <v>72</v>
      </c>
      <c r="M17" s="32">
        <f>IFERROR(IF($B17="","",INDEX(所属情報!$E:$E,MATCH($A17,所属情報!$A:$A,0))),"")</f>
        <v>492200</v>
      </c>
      <c r="N17" s="32" t="str">
        <f t="shared" si="0"/>
        <v>工藤　芽衣 (3)</v>
      </c>
      <c r="O17" s="32" t="str">
        <f t="shared" si="1"/>
        <v>ｸﾄﾞｳ ﾒｲ</v>
      </c>
      <c r="P17" s="32" t="str">
        <f t="shared" si="2"/>
        <v>KUDO Mei (02)</v>
      </c>
      <c r="Q17" s="32" t="str">
        <f>IFERROR(IF($F17="","",INDEX(リスト!$AL:$AL,MATCH($F17,リスト!$AK:$AK,0))),"")</f>
        <v>27</v>
      </c>
      <c r="R17" s="32" t="str">
        <f>IFERROR(IF($K17="","",INDEX(リスト!$AO:$AO,MATCH($K17,リスト!$AN:$AN,0))),"")</f>
        <v>JPN</v>
      </c>
      <c r="S17" s="32" t="str">
        <f>IF($B17="","",RIGHT($G17*1000+200+COUNTIF($G$2:$G17,$G17),9))</f>
        <v>021118201</v>
      </c>
    </row>
    <row r="18" spans="1:19" ht="18" customHeight="1" x14ac:dyDescent="0.55000000000000004">
      <c r="A18" t="s">
        <v>971</v>
      </c>
      <c r="B18">
        <v>17</v>
      </c>
      <c r="C18" t="s">
        <v>10960</v>
      </c>
      <c r="D18" t="s">
        <v>10961</v>
      </c>
      <c r="E18">
        <v>3</v>
      </c>
      <c r="F18" t="s">
        <v>173</v>
      </c>
      <c r="G18">
        <v>20020619</v>
      </c>
      <c r="H18" t="s">
        <v>10962</v>
      </c>
      <c r="I18" t="s">
        <v>1677</v>
      </c>
      <c r="J18" t="s">
        <v>10963</v>
      </c>
      <c r="K18" t="s">
        <v>72</v>
      </c>
      <c r="M18" s="32">
        <f>IFERROR(IF($B18="","",INDEX(所属情報!$E:$E,MATCH($A18,所属情報!$A:$A,0))),"")</f>
        <v>492200</v>
      </c>
      <c r="N18" s="32" t="str">
        <f t="shared" si="0"/>
        <v>西田　好伽 (3)</v>
      </c>
      <c r="O18" s="32" t="str">
        <f t="shared" si="1"/>
        <v>ﾆｼﾀﾞ ｺﾉｶ</v>
      </c>
      <c r="P18" s="32" t="str">
        <f t="shared" si="2"/>
        <v>NISHIDA Konoka (02)</v>
      </c>
      <c r="Q18" s="32" t="str">
        <f>IFERROR(IF($F18="","",INDEX(リスト!$AL:$AL,MATCH($F18,リスト!$AK:$AK,0))),"")</f>
        <v>27</v>
      </c>
      <c r="R18" s="32" t="str">
        <f>IFERROR(IF($K18="","",INDEX(リスト!$AO:$AO,MATCH($K18,リスト!$AN:$AN,0))),"")</f>
        <v>JPN</v>
      </c>
      <c r="S18" s="32" t="str">
        <f>IF($B18="","",RIGHT($G18*1000+200+COUNTIF($G$2:$G18,$G18),9))</f>
        <v>020619201</v>
      </c>
    </row>
    <row r="19" spans="1:19" ht="18" customHeight="1" x14ac:dyDescent="0.55000000000000004">
      <c r="A19" t="s">
        <v>971</v>
      </c>
      <c r="B19">
        <v>18</v>
      </c>
      <c r="C19" t="s">
        <v>10964</v>
      </c>
      <c r="D19" t="s">
        <v>10965</v>
      </c>
      <c r="E19">
        <v>3</v>
      </c>
      <c r="F19" t="s">
        <v>153</v>
      </c>
      <c r="G19">
        <v>20020611</v>
      </c>
      <c r="H19" t="s">
        <v>10966</v>
      </c>
      <c r="I19" t="s">
        <v>10967</v>
      </c>
      <c r="J19" t="s">
        <v>10968</v>
      </c>
      <c r="K19" t="s">
        <v>72</v>
      </c>
      <c r="M19" s="32">
        <f>IFERROR(IF($B19="","",INDEX(所属情報!$E:$E,MATCH($A19,所属情報!$A:$A,0))),"")</f>
        <v>492200</v>
      </c>
      <c r="N19" s="32" t="str">
        <f t="shared" si="0"/>
        <v>室月　里莉花 (3)</v>
      </c>
      <c r="O19" s="32" t="str">
        <f t="shared" si="1"/>
        <v>ﾑﾛﾂﾞｷ ﾘﾘｶ</v>
      </c>
      <c r="P19" s="32" t="str">
        <f t="shared" si="2"/>
        <v>MUROZUKI Ririka (02)</v>
      </c>
      <c r="Q19" s="32" t="str">
        <f>IFERROR(IF($F19="","",INDEX(リスト!$AL:$AL,MATCH($F19,リスト!$AK:$AK,0))),"")</f>
        <v>22</v>
      </c>
      <c r="R19" s="32" t="str">
        <f>IFERROR(IF($K19="","",INDEX(リスト!$AO:$AO,MATCH($K19,リスト!$AN:$AN,0))),"")</f>
        <v>JPN</v>
      </c>
      <c r="S19" s="32" t="str">
        <f>IF($B19="","",RIGHT($G19*1000+200+COUNTIF($G$2:$G19,$G19),9))</f>
        <v>020611201</v>
      </c>
    </row>
    <row r="20" spans="1:19" ht="18" customHeight="1" x14ac:dyDescent="0.55000000000000004">
      <c r="A20" t="s">
        <v>971</v>
      </c>
      <c r="B20">
        <v>19</v>
      </c>
      <c r="C20" t="s">
        <v>10969</v>
      </c>
      <c r="D20" t="s">
        <v>10970</v>
      </c>
      <c r="E20">
        <v>3</v>
      </c>
      <c r="F20" t="s">
        <v>177</v>
      </c>
      <c r="G20">
        <v>20021005</v>
      </c>
      <c r="H20" t="s">
        <v>10971</v>
      </c>
      <c r="I20" t="s">
        <v>1543</v>
      </c>
      <c r="J20" t="s">
        <v>10972</v>
      </c>
      <c r="K20" t="s">
        <v>72</v>
      </c>
      <c r="M20" s="32">
        <f>IFERROR(IF($B20="","",INDEX(所属情報!$E:$E,MATCH($A20,所属情報!$A:$A,0))),"")</f>
        <v>492200</v>
      </c>
      <c r="N20" s="32" t="str">
        <f t="shared" si="0"/>
        <v>山本　紗矢 (3)</v>
      </c>
      <c r="O20" s="32" t="str">
        <f t="shared" si="1"/>
        <v>ﾔﾏﾓﾄ ｻﾔ</v>
      </c>
      <c r="P20" s="32" t="str">
        <f t="shared" si="2"/>
        <v>YAMAMOTO Saya (02)</v>
      </c>
      <c r="Q20" s="32" t="str">
        <f>IFERROR(IF($F20="","",INDEX(リスト!$AL:$AL,MATCH($F20,リスト!$AK:$AK,0))),"")</f>
        <v>28</v>
      </c>
      <c r="R20" s="32" t="str">
        <f>IFERROR(IF($K20="","",INDEX(リスト!$AO:$AO,MATCH($K20,リスト!$AN:$AN,0))),"")</f>
        <v>JPN</v>
      </c>
      <c r="S20" s="32" t="str">
        <f>IF($B20="","",RIGHT($G20*1000+200+COUNTIF($G$2:$G20,$G20),9))</f>
        <v>021005201</v>
      </c>
    </row>
    <row r="21" spans="1:19" ht="18" customHeight="1" x14ac:dyDescent="0.55000000000000004">
      <c r="A21" t="s">
        <v>971</v>
      </c>
      <c r="B21">
        <v>20</v>
      </c>
      <c r="C21" t="s">
        <v>10973</v>
      </c>
      <c r="D21" t="s">
        <v>10974</v>
      </c>
      <c r="E21">
        <v>3</v>
      </c>
      <c r="F21" t="s">
        <v>165</v>
      </c>
      <c r="G21">
        <v>20020419</v>
      </c>
      <c r="H21" t="s">
        <v>10975</v>
      </c>
      <c r="I21" t="s">
        <v>1543</v>
      </c>
      <c r="J21" t="s">
        <v>10976</v>
      </c>
      <c r="K21" t="s">
        <v>72</v>
      </c>
      <c r="M21" s="32">
        <f>IFERROR(IF($B21="","",INDEX(所属情報!$E:$E,MATCH($A21,所属情報!$A:$A,0))),"")</f>
        <v>492200</v>
      </c>
      <c r="N21" s="32" t="str">
        <f t="shared" si="0"/>
        <v>山本　亜美 (3)</v>
      </c>
      <c r="O21" s="32" t="str">
        <f t="shared" si="1"/>
        <v>ﾔﾏﾓﾄ ｱﾐ</v>
      </c>
      <c r="P21" s="32" t="str">
        <f t="shared" si="2"/>
        <v>YAMAMOTO Ami (02)</v>
      </c>
      <c r="Q21" s="32" t="str">
        <f>IFERROR(IF($F21="","",INDEX(リスト!$AL:$AL,MATCH($F21,リスト!$AK:$AK,0))),"")</f>
        <v>25</v>
      </c>
      <c r="R21" s="32" t="str">
        <f>IFERROR(IF($K21="","",INDEX(リスト!$AO:$AO,MATCH($K21,リスト!$AN:$AN,0))),"")</f>
        <v>JPN</v>
      </c>
      <c r="S21" s="32" t="str">
        <f>IF($B21="","",RIGHT($G21*1000+200+COUNTIF($G$2:$G21,$G21),9))</f>
        <v>020419201</v>
      </c>
    </row>
    <row r="22" spans="1:19" ht="18" customHeight="1" x14ac:dyDescent="0.55000000000000004">
      <c r="A22" t="s">
        <v>971</v>
      </c>
      <c r="B22">
        <v>21</v>
      </c>
      <c r="C22" t="s">
        <v>10977</v>
      </c>
      <c r="D22" t="s">
        <v>10978</v>
      </c>
      <c r="E22">
        <v>3</v>
      </c>
      <c r="F22" t="s">
        <v>74</v>
      </c>
      <c r="G22">
        <v>20030206</v>
      </c>
      <c r="H22" t="s">
        <v>10979</v>
      </c>
      <c r="I22" t="s">
        <v>2433</v>
      </c>
      <c r="J22" t="s">
        <v>1678</v>
      </c>
      <c r="K22" t="s">
        <v>72</v>
      </c>
      <c r="M22" s="32">
        <f>IFERROR(IF($B22="","",INDEX(所属情報!$E:$E,MATCH($A22,所属情報!$A:$A,0))),"")</f>
        <v>492200</v>
      </c>
      <c r="N22" s="32" t="str">
        <f t="shared" si="0"/>
        <v>渡邉　光咲 (3)</v>
      </c>
      <c r="O22" s="32" t="str">
        <f t="shared" si="1"/>
        <v>ﾜﾀﾅﾍﾞ ﾐｻｷ</v>
      </c>
      <c r="P22" s="32" t="str">
        <f t="shared" si="2"/>
        <v>WATANABE Misaki (03)</v>
      </c>
      <c r="Q22" s="32" t="str">
        <f>IFERROR(IF($F22="","",INDEX(リスト!$AL:$AL,MATCH($F22,リスト!$AK:$AK,0))),"")</f>
        <v>02</v>
      </c>
      <c r="R22" s="32" t="str">
        <f>IFERROR(IF($K22="","",INDEX(リスト!$AO:$AO,MATCH($K22,リスト!$AN:$AN,0))),"")</f>
        <v>JPN</v>
      </c>
      <c r="S22" s="32" t="str">
        <f>IF($B22="","",RIGHT($G22*1000+200+COUNTIF($G$2:$G22,$G22),9))</f>
        <v>030206201</v>
      </c>
    </row>
    <row r="23" spans="1:19" ht="18" customHeight="1" x14ac:dyDescent="0.55000000000000004">
      <c r="A23" t="s">
        <v>971</v>
      </c>
      <c r="B23">
        <v>22</v>
      </c>
      <c r="C23" t="s">
        <v>10980</v>
      </c>
      <c r="D23" t="s">
        <v>10981</v>
      </c>
      <c r="E23">
        <v>3</v>
      </c>
      <c r="F23" t="s">
        <v>117</v>
      </c>
      <c r="G23">
        <v>20021113</v>
      </c>
      <c r="H23" t="s">
        <v>10982</v>
      </c>
      <c r="I23" t="s">
        <v>2646</v>
      </c>
      <c r="J23" t="s">
        <v>10983</v>
      </c>
      <c r="K23" t="s">
        <v>72</v>
      </c>
      <c r="M23" s="32">
        <f>IFERROR(IF($B23="","",INDEX(所属情報!$E:$E,MATCH($A23,所属情報!$A:$A,0))),"")</f>
        <v>492200</v>
      </c>
      <c r="N23" s="32" t="str">
        <f t="shared" si="0"/>
        <v>菊地　琴子 (3)</v>
      </c>
      <c r="O23" s="32" t="str">
        <f t="shared" si="1"/>
        <v>ｷｸﾁ ｺﾄｺ</v>
      </c>
      <c r="P23" s="32" t="str">
        <f t="shared" si="2"/>
        <v>KIKUCHI Kotoko (02)</v>
      </c>
      <c r="Q23" s="32" t="str">
        <f>IFERROR(IF($F23="","",INDEX(リスト!$AL:$AL,MATCH($F23,リスト!$AK:$AK,0))),"")</f>
        <v>13</v>
      </c>
      <c r="R23" s="32" t="str">
        <f>IFERROR(IF($K23="","",INDEX(リスト!$AO:$AO,MATCH($K23,リスト!$AN:$AN,0))),"")</f>
        <v>JPN</v>
      </c>
      <c r="S23" s="32" t="str">
        <f>IF($B23="","",RIGHT($G23*1000+200+COUNTIF($G$2:$G23,$G23),9))</f>
        <v>021113201</v>
      </c>
    </row>
    <row r="24" spans="1:19" ht="18" customHeight="1" x14ac:dyDescent="0.55000000000000004">
      <c r="A24" t="s">
        <v>971</v>
      </c>
      <c r="B24">
        <v>23</v>
      </c>
      <c r="C24" t="s">
        <v>10984</v>
      </c>
      <c r="D24" t="s">
        <v>10985</v>
      </c>
      <c r="E24">
        <v>3</v>
      </c>
      <c r="F24" t="s">
        <v>169</v>
      </c>
      <c r="G24">
        <v>20020617</v>
      </c>
      <c r="H24" t="s">
        <v>10986</v>
      </c>
      <c r="I24" t="s">
        <v>10987</v>
      </c>
      <c r="J24" t="s">
        <v>10141</v>
      </c>
      <c r="K24" t="s">
        <v>72</v>
      </c>
      <c r="M24" s="32">
        <f>IFERROR(IF($B24="","",INDEX(所属情報!$E:$E,MATCH($A24,所属情報!$A:$A,0))),"")</f>
        <v>492200</v>
      </c>
      <c r="N24" s="32" t="str">
        <f t="shared" si="0"/>
        <v>中地　こころ (3)</v>
      </c>
      <c r="O24" s="32" t="str">
        <f t="shared" si="1"/>
        <v>ﾅｶﾁ ｺｺﾛ</v>
      </c>
      <c r="P24" s="32" t="str">
        <f t="shared" si="2"/>
        <v>NAKACHI Kokoro (02)</v>
      </c>
      <c r="Q24" s="32" t="str">
        <f>IFERROR(IF($F24="","",INDEX(リスト!$AL:$AL,MATCH($F24,リスト!$AK:$AK,0))),"")</f>
        <v>26</v>
      </c>
      <c r="R24" s="32" t="str">
        <f>IFERROR(IF($K24="","",INDEX(リスト!$AO:$AO,MATCH($K24,リスト!$AN:$AN,0))),"")</f>
        <v>JPN</v>
      </c>
      <c r="S24" s="32" t="str">
        <f>IF($B24="","",RIGHT($G24*1000+200+COUNTIF($G$2:$G24,$G24),9))</f>
        <v>020617201</v>
      </c>
    </row>
    <row r="25" spans="1:19" ht="18" customHeight="1" x14ac:dyDescent="0.55000000000000004">
      <c r="A25" t="s">
        <v>971</v>
      </c>
      <c r="B25">
        <v>24</v>
      </c>
      <c r="C25" t="s">
        <v>10988</v>
      </c>
      <c r="D25" t="s">
        <v>10989</v>
      </c>
      <c r="E25">
        <v>3</v>
      </c>
      <c r="F25" t="s">
        <v>201</v>
      </c>
      <c r="G25">
        <v>20020613</v>
      </c>
      <c r="H25" t="s">
        <v>10990</v>
      </c>
      <c r="I25" t="s">
        <v>10991</v>
      </c>
      <c r="J25" t="s">
        <v>10992</v>
      </c>
      <c r="K25" t="s">
        <v>72</v>
      </c>
      <c r="M25" s="32">
        <f>IFERROR(IF($B25="","",INDEX(所属情報!$E:$E,MATCH($A25,所属情報!$A:$A,0))),"")</f>
        <v>492200</v>
      </c>
      <c r="N25" s="32" t="str">
        <f t="shared" si="0"/>
        <v>福永　楓花 (3)</v>
      </c>
      <c r="O25" s="32" t="str">
        <f t="shared" si="1"/>
        <v>ﾌｸﾅｶﾞ ﾌｳｶ</v>
      </c>
      <c r="P25" s="32" t="str">
        <f t="shared" si="2"/>
        <v>FUKUNAGA Fuka (02)</v>
      </c>
      <c r="Q25" s="32" t="str">
        <f>IFERROR(IF($F25="","",INDEX(リスト!$AL:$AL,MATCH($F25,リスト!$AK:$AK,0))),"")</f>
        <v>34</v>
      </c>
      <c r="R25" s="32" t="str">
        <f>IFERROR(IF($K25="","",INDEX(リスト!$AO:$AO,MATCH($K25,リスト!$AN:$AN,0))),"")</f>
        <v>JPN</v>
      </c>
      <c r="S25" s="32" t="str">
        <f>IF($B25="","",RIGHT($G25*1000+200+COUNTIF($G$2:$G25,$G25),9))</f>
        <v>020613201</v>
      </c>
    </row>
    <row r="26" spans="1:19" ht="18" customHeight="1" x14ac:dyDescent="0.55000000000000004">
      <c r="A26" t="s">
        <v>971</v>
      </c>
      <c r="B26">
        <v>25</v>
      </c>
      <c r="C26" t="s">
        <v>10993</v>
      </c>
      <c r="D26" t="s">
        <v>10994</v>
      </c>
      <c r="E26">
        <v>3</v>
      </c>
      <c r="F26" t="s">
        <v>169</v>
      </c>
      <c r="G26">
        <v>20020525</v>
      </c>
      <c r="H26" t="s">
        <v>10995</v>
      </c>
      <c r="I26" t="s">
        <v>10253</v>
      </c>
      <c r="J26" t="s">
        <v>10996</v>
      </c>
      <c r="K26" t="s">
        <v>72</v>
      </c>
      <c r="M26" s="32">
        <f>IFERROR(IF($B26="","",INDEX(所属情報!$E:$E,MATCH($A26,所属情報!$A:$A,0))),"")</f>
        <v>492200</v>
      </c>
      <c r="N26" s="32" t="str">
        <f t="shared" si="0"/>
        <v>村松　灯 (3)</v>
      </c>
      <c r="O26" s="32" t="str">
        <f t="shared" si="1"/>
        <v>ﾑﾗﾏﾂ ﾄﾓ</v>
      </c>
      <c r="P26" s="32" t="str">
        <f t="shared" si="2"/>
        <v>MURAMATSU Tomo (02)</v>
      </c>
      <c r="Q26" s="32" t="str">
        <f>IFERROR(IF($F26="","",INDEX(リスト!$AL:$AL,MATCH($F26,リスト!$AK:$AK,0))),"")</f>
        <v>26</v>
      </c>
      <c r="R26" s="32" t="str">
        <f>IFERROR(IF($K26="","",INDEX(リスト!$AO:$AO,MATCH($K26,リスト!$AN:$AN,0))),"")</f>
        <v>JPN</v>
      </c>
      <c r="S26" s="32" t="str">
        <f>IF($B26="","",RIGHT($G26*1000+200+COUNTIF($G$2:$G26,$G26),9))</f>
        <v>020525201</v>
      </c>
    </row>
    <row r="27" spans="1:19" ht="18" customHeight="1" x14ac:dyDescent="0.55000000000000004">
      <c r="A27" t="s">
        <v>971</v>
      </c>
      <c r="B27">
        <v>26</v>
      </c>
      <c r="C27" t="s">
        <v>10997</v>
      </c>
      <c r="D27" t="s">
        <v>10998</v>
      </c>
      <c r="E27">
        <v>3</v>
      </c>
      <c r="F27" t="s">
        <v>165</v>
      </c>
      <c r="G27">
        <v>20021030</v>
      </c>
      <c r="H27" t="s">
        <v>10999</v>
      </c>
      <c r="I27" t="s">
        <v>2935</v>
      </c>
      <c r="J27" t="s">
        <v>11000</v>
      </c>
      <c r="K27" t="s">
        <v>72</v>
      </c>
      <c r="M27" s="32">
        <f>IFERROR(IF($B27="","",INDEX(所属情報!$E:$E,MATCH($A27,所属情報!$A:$A,0))),"")</f>
        <v>492200</v>
      </c>
      <c r="N27" s="32" t="str">
        <f t="shared" si="0"/>
        <v>田原　彩名 (3)</v>
      </c>
      <c r="O27" s="32" t="str">
        <f t="shared" si="1"/>
        <v>ﾀﾊﾗ ｱﾔﾅ</v>
      </c>
      <c r="P27" s="32" t="str">
        <f t="shared" si="2"/>
        <v>TAHARA Ayana (02)</v>
      </c>
      <c r="Q27" s="32" t="str">
        <f>IFERROR(IF($F27="","",INDEX(リスト!$AL:$AL,MATCH($F27,リスト!$AK:$AK,0))),"")</f>
        <v>25</v>
      </c>
      <c r="R27" s="32" t="str">
        <f>IFERROR(IF($K27="","",INDEX(リスト!$AO:$AO,MATCH($K27,リスト!$AN:$AN,0))),"")</f>
        <v>JPN</v>
      </c>
      <c r="S27" s="32" t="str">
        <f>IF($B27="","",RIGHT($G27*1000+200+COUNTIF($G$2:$G27,$G27),9))</f>
        <v>021030201</v>
      </c>
    </row>
    <row r="28" spans="1:19" ht="18" customHeight="1" x14ac:dyDescent="0.55000000000000004">
      <c r="A28" t="s">
        <v>971</v>
      </c>
      <c r="B28">
        <v>27</v>
      </c>
      <c r="C28" t="s">
        <v>11001</v>
      </c>
      <c r="D28" t="s">
        <v>11002</v>
      </c>
      <c r="E28">
        <v>2</v>
      </c>
      <c r="F28" t="s">
        <v>173</v>
      </c>
      <c r="G28">
        <v>20030413</v>
      </c>
      <c r="H28" t="s">
        <v>11003</v>
      </c>
      <c r="I28" t="s">
        <v>11004</v>
      </c>
      <c r="J28" t="s">
        <v>4496</v>
      </c>
      <c r="K28" t="s">
        <v>72</v>
      </c>
      <c r="M28" s="32">
        <f>IFERROR(IF($B28="","",INDEX(所属情報!$E:$E,MATCH($A28,所属情報!$A:$A,0))),"")</f>
        <v>492200</v>
      </c>
      <c r="N28" s="32" t="str">
        <f t="shared" si="0"/>
        <v>河内　瀬桜 (2)</v>
      </c>
      <c r="O28" s="32" t="str">
        <f t="shared" si="1"/>
        <v>ｶﾜﾁ ｾﾅ</v>
      </c>
      <c r="P28" s="32" t="str">
        <f t="shared" si="2"/>
        <v>KAWACHI Sena (03)</v>
      </c>
      <c r="Q28" s="32" t="str">
        <f>IFERROR(IF($F28="","",INDEX(リスト!$AL:$AL,MATCH($F28,リスト!$AK:$AK,0))),"")</f>
        <v>27</v>
      </c>
      <c r="R28" s="32" t="str">
        <f>IFERROR(IF($K28="","",INDEX(リスト!$AO:$AO,MATCH($K28,リスト!$AN:$AN,0))),"")</f>
        <v>JPN</v>
      </c>
      <c r="S28" s="32" t="str">
        <f>IF($B28="","",RIGHT($G28*1000+200+COUNTIF($G$2:$G28,$G28),9))</f>
        <v>030413201</v>
      </c>
    </row>
    <row r="29" spans="1:19" ht="18" customHeight="1" x14ac:dyDescent="0.55000000000000004">
      <c r="A29" t="s">
        <v>971</v>
      </c>
      <c r="B29">
        <v>28</v>
      </c>
      <c r="C29" t="s">
        <v>11005</v>
      </c>
      <c r="D29" t="s">
        <v>11006</v>
      </c>
      <c r="E29">
        <v>2</v>
      </c>
      <c r="F29" t="s">
        <v>177</v>
      </c>
      <c r="G29">
        <v>20030801</v>
      </c>
      <c r="H29" t="s">
        <v>11007</v>
      </c>
      <c r="I29" t="s">
        <v>1311</v>
      </c>
      <c r="J29" t="s">
        <v>11008</v>
      </c>
      <c r="K29" t="s">
        <v>72</v>
      </c>
      <c r="M29" s="32">
        <f>IFERROR(IF($B29="","",INDEX(所属情報!$E:$E,MATCH($A29,所属情報!$A:$A,0))),"")</f>
        <v>492200</v>
      </c>
      <c r="N29" s="32" t="str">
        <f t="shared" si="0"/>
        <v>竹内　のどか (2)</v>
      </c>
      <c r="O29" s="32" t="str">
        <f t="shared" si="1"/>
        <v>ﾀｹｳﾁ ﾉﾄﾞｶ</v>
      </c>
      <c r="P29" s="32" t="str">
        <f t="shared" si="2"/>
        <v>TAKEUCHI Nodoka (03)</v>
      </c>
      <c r="Q29" s="32" t="str">
        <f>IFERROR(IF($F29="","",INDEX(リスト!$AL:$AL,MATCH($F29,リスト!$AK:$AK,0))),"")</f>
        <v>28</v>
      </c>
      <c r="R29" s="32" t="str">
        <f>IFERROR(IF($K29="","",INDEX(リスト!$AO:$AO,MATCH($K29,リスト!$AN:$AN,0))),"")</f>
        <v>JPN</v>
      </c>
      <c r="S29" s="32" t="str">
        <f>IF($B29="","",RIGHT($G29*1000+200+COUNTIF($G$2:$G29,$G29),9))</f>
        <v>030801201</v>
      </c>
    </row>
    <row r="30" spans="1:19" ht="18" customHeight="1" x14ac:dyDescent="0.55000000000000004">
      <c r="A30" t="s">
        <v>971</v>
      </c>
      <c r="B30">
        <v>29</v>
      </c>
      <c r="C30" t="s">
        <v>11009</v>
      </c>
      <c r="D30" t="s">
        <v>11010</v>
      </c>
      <c r="E30">
        <v>2</v>
      </c>
      <c r="F30" t="s">
        <v>169</v>
      </c>
      <c r="G30">
        <v>20030712</v>
      </c>
      <c r="H30" t="s">
        <v>11011</v>
      </c>
      <c r="I30" t="s">
        <v>11012</v>
      </c>
      <c r="J30" t="s">
        <v>11013</v>
      </c>
      <c r="K30" t="s">
        <v>72</v>
      </c>
      <c r="M30" s="32">
        <f>IFERROR(IF($B30="","",INDEX(所属情報!$E:$E,MATCH($A30,所属情報!$A:$A,0))),"")</f>
        <v>492200</v>
      </c>
      <c r="N30" s="32" t="str">
        <f t="shared" si="0"/>
        <v>秋澤　花音 (2)</v>
      </c>
      <c r="O30" s="32" t="str">
        <f t="shared" si="1"/>
        <v>ｱｷｻﾞﾜ ﾊﾅﾈ</v>
      </c>
      <c r="P30" s="32" t="str">
        <f t="shared" si="2"/>
        <v>AKIZAWA Hanane (03)</v>
      </c>
      <c r="Q30" s="32" t="str">
        <f>IFERROR(IF($F30="","",INDEX(リスト!$AL:$AL,MATCH($F30,リスト!$AK:$AK,0))),"")</f>
        <v>26</v>
      </c>
      <c r="R30" s="32" t="str">
        <f>IFERROR(IF($K30="","",INDEX(リスト!$AO:$AO,MATCH($K30,リスト!$AN:$AN,0))),"")</f>
        <v>JPN</v>
      </c>
      <c r="S30" s="32" t="str">
        <f>IF($B30="","",RIGHT($G30*1000+200+COUNTIF($G$2:$G30,$G30),9))</f>
        <v>030712201</v>
      </c>
    </row>
    <row r="31" spans="1:19" ht="18" customHeight="1" x14ac:dyDescent="0.55000000000000004">
      <c r="A31" t="s">
        <v>971</v>
      </c>
      <c r="B31">
        <v>30</v>
      </c>
      <c r="C31" t="s">
        <v>11014</v>
      </c>
      <c r="D31" t="s">
        <v>11015</v>
      </c>
      <c r="E31">
        <v>2</v>
      </c>
      <c r="F31" t="s">
        <v>201</v>
      </c>
      <c r="G31">
        <v>20031229</v>
      </c>
      <c r="H31" t="s">
        <v>11016</v>
      </c>
      <c r="I31" t="s">
        <v>11017</v>
      </c>
      <c r="J31" t="s">
        <v>11018</v>
      </c>
      <c r="K31" t="s">
        <v>72</v>
      </c>
      <c r="M31" s="32">
        <f>IFERROR(IF($B31="","",INDEX(所属情報!$E:$E,MATCH($A31,所属情報!$A:$A,0))),"")</f>
        <v>492200</v>
      </c>
      <c r="N31" s="32" t="str">
        <f t="shared" si="0"/>
        <v>浅木　都紀葉 (2)</v>
      </c>
      <c r="O31" s="32" t="str">
        <f t="shared" si="1"/>
        <v>ｱｻｷﾞ ﾂｷﾊ</v>
      </c>
      <c r="P31" s="32" t="str">
        <f t="shared" si="2"/>
        <v>ASAGI Tsukiha (03)</v>
      </c>
      <c r="Q31" s="32" t="str">
        <f>IFERROR(IF($F31="","",INDEX(リスト!$AL:$AL,MATCH($F31,リスト!$AK:$AK,0))),"")</f>
        <v>34</v>
      </c>
      <c r="R31" s="32" t="str">
        <f>IFERROR(IF($K31="","",INDEX(リスト!$AO:$AO,MATCH($K31,リスト!$AN:$AN,0))),"")</f>
        <v>JPN</v>
      </c>
      <c r="S31" s="32" t="str">
        <f>IF($B31="","",RIGHT($G31*1000+200+COUNTIF($G$2:$G31,$G31),9))</f>
        <v>031229201</v>
      </c>
    </row>
    <row r="32" spans="1:19" ht="18" customHeight="1" x14ac:dyDescent="0.55000000000000004">
      <c r="A32" t="s">
        <v>971</v>
      </c>
      <c r="B32">
        <v>31</v>
      </c>
      <c r="C32" t="s">
        <v>11019</v>
      </c>
      <c r="D32" t="s">
        <v>11020</v>
      </c>
      <c r="E32">
        <v>2</v>
      </c>
      <c r="F32" t="s">
        <v>169</v>
      </c>
      <c r="G32">
        <v>20030903</v>
      </c>
      <c r="H32" t="s">
        <v>11021</v>
      </c>
      <c r="I32" t="s">
        <v>11022</v>
      </c>
      <c r="J32" t="s">
        <v>11023</v>
      </c>
      <c r="K32" t="s">
        <v>391</v>
      </c>
      <c r="M32" s="32">
        <f>IFERROR(IF($B32="","",INDEX(所属情報!$E:$E,MATCH($A32,所属情報!$A:$A,0))),"")</f>
        <v>492200</v>
      </c>
      <c r="N32" s="32" t="str">
        <f t="shared" si="0"/>
        <v>金　華鈴 (2)</v>
      </c>
      <c r="O32" s="32" t="str">
        <f t="shared" si="1"/>
        <v>ｷﾝ ｶﾘﾝ</v>
      </c>
      <c r="P32" s="32" t="str">
        <f t="shared" si="2"/>
        <v>KIN Karin (03)</v>
      </c>
      <c r="Q32" s="32" t="str">
        <f>IFERROR(IF($F32="","",INDEX(リスト!$AL:$AL,MATCH($F32,リスト!$AK:$AK,0))),"")</f>
        <v>26</v>
      </c>
      <c r="R32" s="32" t="str">
        <f>IFERROR(IF($K32="","",INDEX(リスト!$AO:$AO,MATCH($K32,リスト!$AN:$AN,0))),"")</f>
        <v>CHN</v>
      </c>
      <c r="S32" s="32" t="str">
        <f>IF($B32="","",RIGHT($G32*1000+200+COUNTIF($G$2:$G32,$G32),9))</f>
        <v>030903201</v>
      </c>
    </row>
    <row r="33" spans="1:19" ht="18" customHeight="1" x14ac:dyDescent="0.55000000000000004">
      <c r="A33" t="s">
        <v>971</v>
      </c>
      <c r="B33">
        <v>32</v>
      </c>
      <c r="C33" t="s">
        <v>11024</v>
      </c>
      <c r="D33" t="s">
        <v>11025</v>
      </c>
      <c r="E33">
        <v>2</v>
      </c>
      <c r="F33" t="s">
        <v>82</v>
      </c>
      <c r="G33">
        <v>20031110</v>
      </c>
      <c r="H33" t="s">
        <v>11026</v>
      </c>
      <c r="I33" t="s">
        <v>11027</v>
      </c>
      <c r="J33" t="s">
        <v>11000</v>
      </c>
      <c r="K33" t="s">
        <v>72</v>
      </c>
      <c r="M33" s="32">
        <f>IFERROR(IF($B33="","",INDEX(所属情報!$E:$E,MATCH($A33,所属情報!$A:$A,0))),"")</f>
        <v>492200</v>
      </c>
      <c r="N33" s="32" t="str">
        <f t="shared" si="0"/>
        <v>日下　あやな (2)</v>
      </c>
      <c r="O33" s="32" t="str">
        <f t="shared" si="1"/>
        <v>ｸｻｶ ｱﾔﾅ</v>
      </c>
      <c r="P33" s="32" t="str">
        <f t="shared" si="2"/>
        <v>KUSAKA Ayana (03)</v>
      </c>
      <c r="Q33" s="32" t="str">
        <f>IFERROR(IF($F33="","",INDEX(リスト!$AL:$AL,MATCH($F33,リスト!$AK:$AK,0))),"")</f>
        <v>04</v>
      </c>
      <c r="R33" s="32" t="str">
        <f>IFERROR(IF($K33="","",INDEX(リスト!$AO:$AO,MATCH($K33,リスト!$AN:$AN,0))),"")</f>
        <v>JPN</v>
      </c>
      <c r="S33" s="32" t="str">
        <f>IF($B33="","",RIGHT($G33*1000+200+COUNTIF($G$2:$G33,$G33),9))</f>
        <v>031110201</v>
      </c>
    </row>
    <row r="34" spans="1:19" ht="18" customHeight="1" x14ac:dyDescent="0.55000000000000004">
      <c r="A34" t="s">
        <v>971</v>
      </c>
      <c r="B34">
        <v>33</v>
      </c>
      <c r="C34" t="s">
        <v>11028</v>
      </c>
      <c r="D34" t="s">
        <v>11029</v>
      </c>
      <c r="E34">
        <v>2</v>
      </c>
      <c r="F34" t="s">
        <v>189</v>
      </c>
      <c r="G34">
        <v>20030716</v>
      </c>
      <c r="H34" t="s">
        <v>11030</v>
      </c>
      <c r="I34" t="s">
        <v>11031</v>
      </c>
      <c r="J34" t="s">
        <v>11032</v>
      </c>
      <c r="K34" t="s">
        <v>72</v>
      </c>
      <c r="M34" s="32">
        <f>IFERROR(IF($B34="","",INDEX(所属情報!$E:$E,MATCH($A34,所属情報!$A:$A,0))),"")</f>
        <v>492200</v>
      </c>
      <c r="N34" s="32" t="str">
        <f t="shared" si="0"/>
        <v>角　良子 (2)</v>
      </c>
      <c r="O34" s="32" t="str">
        <f t="shared" si="1"/>
        <v>ｽﾐ ﾘｮｳｺ</v>
      </c>
      <c r="P34" s="32" t="str">
        <f t="shared" si="2"/>
        <v>SUMI Ryoko (03)</v>
      </c>
      <c r="Q34" s="32" t="str">
        <f>IFERROR(IF($F34="","",INDEX(リスト!$AL:$AL,MATCH($F34,リスト!$AK:$AK,0))),"")</f>
        <v>31</v>
      </c>
      <c r="R34" s="32" t="str">
        <f>IFERROR(IF($K34="","",INDEX(リスト!$AO:$AO,MATCH($K34,リスト!$AN:$AN,0))),"")</f>
        <v>JPN</v>
      </c>
      <c r="S34" s="32" t="str">
        <f>IF($B34="","",RIGHT($G34*1000+200+COUNTIF($G$2:$G34,$G34),9))</f>
        <v>030716201</v>
      </c>
    </row>
    <row r="35" spans="1:19" ht="18" customHeight="1" x14ac:dyDescent="0.55000000000000004">
      <c r="A35" t="s">
        <v>971</v>
      </c>
      <c r="B35">
        <v>34</v>
      </c>
      <c r="C35" t="s">
        <v>11033</v>
      </c>
      <c r="D35" t="s">
        <v>11034</v>
      </c>
      <c r="E35">
        <v>2</v>
      </c>
      <c r="F35" t="s">
        <v>229</v>
      </c>
      <c r="G35">
        <v>20031119</v>
      </c>
      <c r="H35" t="s">
        <v>11035</v>
      </c>
      <c r="I35" t="s">
        <v>11036</v>
      </c>
      <c r="J35" t="s">
        <v>11037</v>
      </c>
      <c r="K35" t="s">
        <v>72</v>
      </c>
      <c r="M35" s="32">
        <f>IFERROR(IF($B35="","",INDEX(所属情報!$E:$E,MATCH($A35,所属情報!$A:$A,0))),"")</f>
        <v>492200</v>
      </c>
      <c r="N35" s="32" t="str">
        <f t="shared" si="0"/>
        <v>永石　小雪 (2)</v>
      </c>
      <c r="O35" s="32" t="str">
        <f t="shared" si="1"/>
        <v>ﾅｶﾞｲｼ ｺﾕｷ</v>
      </c>
      <c r="P35" s="32" t="str">
        <f t="shared" si="2"/>
        <v>NAGAISHI Koyuki (03)</v>
      </c>
      <c r="Q35" s="32" t="str">
        <f>IFERROR(IF($F35="","",INDEX(リスト!$AL:$AL,MATCH($F35,リスト!$AK:$AK,0))),"")</f>
        <v>41</v>
      </c>
      <c r="R35" s="32" t="str">
        <f>IFERROR(IF($K35="","",INDEX(リスト!$AO:$AO,MATCH($K35,リスト!$AN:$AN,0))),"")</f>
        <v>JPN</v>
      </c>
      <c r="S35" s="32" t="str">
        <f>IF($B35="","",RIGHT($G35*1000+200+COUNTIF($G$2:$G35,$G35),9))</f>
        <v>031119201</v>
      </c>
    </row>
    <row r="36" spans="1:19" ht="18" customHeight="1" x14ac:dyDescent="0.55000000000000004">
      <c r="A36" t="s">
        <v>971</v>
      </c>
      <c r="B36">
        <v>35</v>
      </c>
      <c r="C36" t="s">
        <v>11038</v>
      </c>
      <c r="D36" t="s">
        <v>11039</v>
      </c>
      <c r="E36">
        <v>2</v>
      </c>
      <c r="F36" t="s">
        <v>169</v>
      </c>
      <c r="G36">
        <v>20040111</v>
      </c>
      <c r="H36" t="s">
        <v>11040</v>
      </c>
      <c r="I36" t="s">
        <v>10253</v>
      </c>
      <c r="J36" t="s">
        <v>1965</v>
      </c>
      <c r="K36" t="s">
        <v>72</v>
      </c>
      <c r="M36" s="32">
        <f>IFERROR(IF($B36="","",INDEX(所属情報!$E:$E,MATCH($A36,所属情報!$A:$A,0))),"")</f>
        <v>492200</v>
      </c>
      <c r="N36" s="32" t="str">
        <f t="shared" si="0"/>
        <v>村松　結 (2)</v>
      </c>
      <c r="O36" s="32" t="str">
        <f t="shared" si="1"/>
        <v>ﾑﾗﾏﾂ ﾕｳ</v>
      </c>
      <c r="P36" s="32" t="str">
        <f t="shared" si="2"/>
        <v>MURAMATSU Yu (04)</v>
      </c>
      <c r="Q36" s="32" t="str">
        <f>IFERROR(IF($F36="","",INDEX(リスト!$AL:$AL,MATCH($F36,リスト!$AK:$AK,0))),"")</f>
        <v>26</v>
      </c>
      <c r="R36" s="32" t="str">
        <f>IFERROR(IF($K36="","",INDEX(リスト!$AO:$AO,MATCH($K36,リスト!$AN:$AN,0))),"")</f>
        <v>JPN</v>
      </c>
      <c r="S36" s="32" t="str">
        <f>IF($B36="","",RIGHT($G36*1000+200+COUNTIF($G$2:$G36,$G36),9))</f>
        <v>040111201</v>
      </c>
    </row>
    <row r="37" spans="1:19" ht="18" customHeight="1" x14ac:dyDescent="0.55000000000000004">
      <c r="A37" t="s">
        <v>971</v>
      </c>
      <c r="B37">
        <v>36</v>
      </c>
      <c r="C37" t="s">
        <v>11041</v>
      </c>
      <c r="D37" t="s">
        <v>11042</v>
      </c>
      <c r="E37">
        <v>2</v>
      </c>
      <c r="F37" t="s">
        <v>197</v>
      </c>
      <c r="G37">
        <v>20030725</v>
      </c>
      <c r="H37" t="s">
        <v>11043</v>
      </c>
      <c r="I37" t="s">
        <v>2889</v>
      </c>
      <c r="J37" t="s">
        <v>1350</v>
      </c>
      <c r="K37" t="s">
        <v>72</v>
      </c>
      <c r="M37" s="32">
        <f>IFERROR(IF($B37="","",INDEX(所属情報!$E:$E,MATCH($A37,所属情報!$A:$A,0))),"")</f>
        <v>492200</v>
      </c>
      <c r="N37" s="32" t="str">
        <f t="shared" si="0"/>
        <v>土屋　舞琴 (2)</v>
      </c>
      <c r="O37" s="32" t="str">
        <f t="shared" si="1"/>
        <v>ﾂﾁﾔ ﾏｺﾄ</v>
      </c>
      <c r="P37" s="32" t="str">
        <f t="shared" si="2"/>
        <v>TSUCHIYA Makoto (03)</v>
      </c>
      <c r="Q37" s="32" t="str">
        <f>IFERROR(IF($F37="","",INDEX(リスト!$AL:$AL,MATCH($F37,リスト!$AK:$AK,0))),"")</f>
        <v>33</v>
      </c>
      <c r="R37" s="32" t="str">
        <f>IFERROR(IF($K37="","",INDEX(リスト!$AO:$AO,MATCH($K37,リスト!$AN:$AN,0))),"")</f>
        <v>JPN</v>
      </c>
      <c r="S37" s="32" t="str">
        <f>IF($B37="","",RIGHT($G37*1000+200+COUNTIF($G$2:$G37,$G37),9))</f>
        <v>030725201</v>
      </c>
    </row>
    <row r="38" spans="1:19" ht="18" customHeight="1" x14ac:dyDescent="0.55000000000000004">
      <c r="A38" t="s">
        <v>971</v>
      </c>
      <c r="B38">
        <v>37</v>
      </c>
      <c r="C38" t="s">
        <v>11044</v>
      </c>
      <c r="D38" t="s">
        <v>11045</v>
      </c>
      <c r="E38">
        <v>2</v>
      </c>
      <c r="F38" t="s">
        <v>225</v>
      </c>
      <c r="G38">
        <v>20031224</v>
      </c>
      <c r="H38" t="s">
        <v>11046</v>
      </c>
      <c r="I38" t="s">
        <v>11047</v>
      </c>
      <c r="J38" t="s">
        <v>11048</v>
      </c>
      <c r="K38" t="s">
        <v>72</v>
      </c>
      <c r="M38" s="32">
        <f>IFERROR(IF($B38="","",INDEX(所属情報!$E:$E,MATCH($A38,所属情報!$A:$A,0))),"")</f>
        <v>492200</v>
      </c>
      <c r="N38" s="32" t="str">
        <f t="shared" si="0"/>
        <v>柳井　綾音 (2)</v>
      </c>
      <c r="O38" s="32" t="str">
        <f t="shared" si="1"/>
        <v>ﾔﾅｲ ｱﾔﾈ</v>
      </c>
      <c r="P38" s="32" t="str">
        <f t="shared" si="2"/>
        <v>YANAI Ayane (03)</v>
      </c>
      <c r="Q38" s="32" t="str">
        <f>IFERROR(IF($F38="","",INDEX(リスト!$AL:$AL,MATCH($F38,リスト!$AK:$AK,0))),"")</f>
        <v>40</v>
      </c>
      <c r="R38" s="32" t="str">
        <f>IFERROR(IF($K38="","",INDEX(リスト!$AO:$AO,MATCH($K38,リスト!$AN:$AN,0))),"")</f>
        <v>JPN</v>
      </c>
      <c r="S38" s="32" t="str">
        <f>IF($B38="","",RIGHT($G38*1000+200+COUNTIF($G$2:$G38,$G38),9))</f>
        <v>031224201</v>
      </c>
    </row>
    <row r="39" spans="1:19" ht="18" customHeight="1" x14ac:dyDescent="0.55000000000000004">
      <c r="A39" t="s">
        <v>971</v>
      </c>
      <c r="B39">
        <v>38</v>
      </c>
      <c r="C39" t="s">
        <v>11049</v>
      </c>
      <c r="D39" t="s">
        <v>11050</v>
      </c>
      <c r="E39">
        <v>2</v>
      </c>
      <c r="F39" t="s">
        <v>117</v>
      </c>
      <c r="G39">
        <v>20030617</v>
      </c>
      <c r="H39" t="s">
        <v>11051</v>
      </c>
      <c r="I39" t="s">
        <v>11052</v>
      </c>
      <c r="J39" t="s">
        <v>11053</v>
      </c>
      <c r="K39" t="s">
        <v>72</v>
      </c>
      <c r="M39" s="32">
        <f>IFERROR(IF($B39="","",INDEX(所属情報!$E:$E,MATCH($A39,所属情報!$A:$A,0))),"")</f>
        <v>492200</v>
      </c>
      <c r="N39" s="32" t="str">
        <f t="shared" si="0"/>
        <v>外間　礼那 (2)</v>
      </c>
      <c r="O39" s="32" t="str">
        <f t="shared" si="1"/>
        <v>ｿﾄﾏ ﾚｲﾅ</v>
      </c>
      <c r="P39" s="32" t="str">
        <f t="shared" si="2"/>
        <v>SOTOMA Reina (03)</v>
      </c>
      <c r="Q39" s="32" t="str">
        <f>IFERROR(IF($F39="","",INDEX(リスト!$AL:$AL,MATCH($F39,リスト!$AK:$AK,0))),"")</f>
        <v>13</v>
      </c>
      <c r="R39" s="32" t="str">
        <f>IFERROR(IF($K39="","",INDEX(リスト!$AO:$AO,MATCH($K39,リスト!$AN:$AN,0))),"")</f>
        <v>JPN</v>
      </c>
      <c r="S39" s="32" t="str">
        <f>IF($B39="","",RIGHT($G39*1000+200+COUNTIF($G$2:$G39,$G39),9))</f>
        <v>030617201</v>
      </c>
    </row>
    <row r="40" spans="1:19" ht="18" customHeight="1" x14ac:dyDescent="0.55000000000000004">
      <c r="A40" t="s">
        <v>971</v>
      </c>
      <c r="B40">
        <v>39</v>
      </c>
      <c r="C40" t="s">
        <v>11054</v>
      </c>
      <c r="D40" t="s">
        <v>11055</v>
      </c>
      <c r="E40">
        <v>2</v>
      </c>
      <c r="F40" t="s">
        <v>145</v>
      </c>
      <c r="G40">
        <v>20031015</v>
      </c>
      <c r="H40" t="s">
        <v>11056</v>
      </c>
      <c r="I40" t="s">
        <v>4606</v>
      </c>
      <c r="J40" t="s">
        <v>11057</v>
      </c>
      <c r="K40" t="s">
        <v>72</v>
      </c>
      <c r="M40" s="32">
        <f>IFERROR(IF($B40="","",INDEX(所属情報!$E:$E,MATCH($A40,所属情報!$A:$A,0))),"")</f>
        <v>492200</v>
      </c>
      <c r="N40" s="32" t="str">
        <f t="shared" si="0"/>
        <v>宮澤　実亜 (2)</v>
      </c>
      <c r="O40" s="32" t="str">
        <f t="shared" si="1"/>
        <v>ﾐﾔｻﾞﾜ ﾐｱ</v>
      </c>
      <c r="P40" s="32" t="str">
        <f t="shared" si="2"/>
        <v>MIYAZAWA Mia (03)</v>
      </c>
      <c r="Q40" s="32" t="str">
        <f>IFERROR(IF($F40="","",INDEX(リスト!$AL:$AL,MATCH($F40,リスト!$AK:$AK,0))),"")</f>
        <v>20</v>
      </c>
      <c r="R40" s="32" t="str">
        <f>IFERROR(IF($K40="","",INDEX(リスト!$AO:$AO,MATCH($K40,リスト!$AN:$AN,0))),"")</f>
        <v>JPN</v>
      </c>
      <c r="S40" s="32" t="str">
        <f>IF($B40="","",RIGHT($G40*1000+200+COUNTIF($G$2:$G40,$G40),9))</f>
        <v>031015201</v>
      </c>
    </row>
    <row r="41" spans="1:19" ht="18" customHeight="1" x14ac:dyDescent="0.55000000000000004">
      <c r="A41" t="s">
        <v>971</v>
      </c>
      <c r="B41">
        <v>40</v>
      </c>
      <c r="C41" t="s">
        <v>11058</v>
      </c>
      <c r="D41" t="s">
        <v>11059</v>
      </c>
      <c r="E41">
        <v>2</v>
      </c>
      <c r="F41" t="s">
        <v>245</v>
      </c>
      <c r="G41">
        <v>20030511</v>
      </c>
      <c r="H41" t="s">
        <v>11060</v>
      </c>
      <c r="I41" t="s">
        <v>2038</v>
      </c>
      <c r="J41" t="s">
        <v>11061</v>
      </c>
      <c r="K41" t="s">
        <v>72</v>
      </c>
      <c r="M41" s="32">
        <f>IFERROR(IF($B41="","",INDEX(所属情報!$E:$E,MATCH($A41,所属情報!$A:$A,0))),"")</f>
        <v>492200</v>
      </c>
      <c r="N41" s="32" t="str">
        <f t="shared" si="0"/>
        <v>足立　桐華 (2)</v>
      </c>
      <c r="O41" s="32" t="str">
        <f t="shared" si="1"/>
        <v>ｱﾀﾞﾁ ﾄｳｶ</v>
      </c>
      <c r="P41" s="32" t="str">
        <f t="shared" si="2"/>
        <v>ADACHI Toka (03)</v>
      </c>
      <c r="Q41" s="32" t="str">
        <f>IFERROR(IF($F41="","",INDEX(リスト!$AL:$AL,MATCH($F41,リスト!$AK:$AK,0))),"")</f>
        <v>45</v>
      </c>
      <c r="R41" s="32" t="str">
        <f>IFERROR(IF($K41="","",INDEX(リスト!$AO:$AO,MATCH($K41,リスト!$AN:$AN,0))),"")</f>
        <v>JPN</v>
      </c>
      <c r="S41" s="32" t="str">
        <f>IF($B41="","",RIGHT($G41*1000+200+COUNTIF($G$2:$G41,$G41),9))</f>
        <v>030511201</v>
      </c>
    </row>
    <row r="42" spans="1:19" ht="18" customHeight="1" x14ac:dyDescent="0.55000000000000004">
      <c r="A42" t="s">
        <v>971</v>
      </c>
      <c r="B42">
        <v>41</v>
      </c>
      <c r="C42" t="s">
        <v>11062</v>
      </c>
      <c r="D42" t="s">
        <v>11063</v>
      </c>
      <c r="E42">
        <v>2</v>
      </c>
      <c r="F42" t="s">
        <v>181</v>
      </c>
      <c r="G42">
        <v>20040114</v>
      </c>
      <c r="H42" t="s">
        <v>11064</v>
      </c>
      <c r="I42" t="s">
        <v>5473</v>
      </c>
      <c r="J42" t="s">
        <v>11065</v>
      </c>
      <c r="K42" t="s">
        <v>72</v>
      </c>
      <c r="M42" s="32">
        <f>IFERROR(IF($B42="","",INDEX(所属情報!$E:$E,MATCH($A42,所属情報!$A:$A,0))),"")</f>
        <v>492200</v>
      </c>
      <c r="N42" s="32" t="str">
        <f t="shared" si="0"/>
        <v>近藤　結花 (2)</v>
      </c>
      <c r="O42" s="32" t="str">
        <f t="shared" si="1"/>
        <v>ｺﾝﾄﾞｳ ﾕｲｶ</v>
      </c>
      <c r="P42" s="32" t="str">
        <f t="shared" si="2"/>
        <v>KONDO Yuika (04)</v>
      </c>
      <c r="Q42" s="32" t="str">
        <f>IFERROR(IF($F42="","",INDEX(リスト!$AL:$AL,MATCH($F42,リスト!$AK:$AK,0))),"")</f>
        <v>29</v>
      </c>
      <c r="R42" s="32" t="str">
        <f>IFERROR(IF($K42="","",INDEX(リスト!$AO:$AO,MATCH($K42,リスト!$AN:$AN,0))),"")</f>
        <v>JPN</v>
      </c>
      <c r="S42" s="32" t="str">
        <f>IF($B42="","",RIGHT($G42*1000+200+COUNTIF($G$2:$G42,$G42),9))</f>
        <v>040114201</v>
      </c>
    </row>
    <row r="43" spans="1:19" ht="18" customHeight="1" x14ac:dyDescent="0.55000000000000004">
      <c r="A43" t="s">
        <v>971</v>
      </c>
      <c r="B43">
        <v>42</v>
      </c>
      <c r="C43" t="s">
        <v>11066</v>
      </c>
      <c r="D43" t="s">
        <v>11067</v>
      </c>
      <c r="E43">
        <v>2</v>
      </c>
      <c r="F43" t="s">
        <v>121</v>
      </c>
      <c r="G43">
        <v>20030412</v>
      </c>
      <c r="H43" t="s">
        <v>11068</v>
      </c>
      <c r="I43" t="s">
        <v>4163</v>
      </c>
      <c r="J43" t="s">
        <v>1678</v>
      </c>
      <c r="K43" t="s">
        <v>72</v>
      </c>
      <c r="M43" s="32">
        <f>IFERROR(IF($B43="","",INDEX(所属情報!$E:$E,MATCH($A43,所属情報!$A:$A,0))),"")</f>
        <v>492200</v>
      </c>
      <c r="N43" s="32" t="str">
        <f t="shared" si="0"/>
        <v>中島　美咲 (2)</v>
      </c>
      <c r="O43" s="32" t="str">
        <f t="shared" si="1"/>
        <v>ﾅｶｼﾞﾏ ﾐｻｷ</v>
      </c>
      <c r="P43" s="32" t="str">
        <f t="shared" si="2"/>
        <v>NAKAJIMA Misaki (03)</v>
      </c>
      <c r="Q43" s="32" t="str">
        <f>IFERROR(IF($F43="","",INDEX(リスト!$AL:$AL,MATCH($F43,リスト!$AK:$AK,0))),"")</f>
        <v>14</v>
      </c>
      <c r="R43" s="32" t="str">
        <f>IFERROR(IF($K43="","",INDEX(リスト!$AO:$AO,MATCH($K43,リスト!$AN:$AN,0))),"")</f>
        <v>JPN</v>
      </c>
      <c r="S43" s="32" t="str">
        <f>IF($B43="","",RIGHT($G43*1000+200+COUNTIF($G$2:$G43,$G43),9))</f>
        <v>030412201</v>
      </c>
    </row>
    <row r="44" spans="1:19" ht="18" customHeight="1" x14ac:dyDescent="0.55000000000000004">
      <c r="A44" t="s">
        <v>971</v>
      </c>
      <c r="B44">
        <v>43</v>
      </c>
      <c r="C44" t="s">
        <v>11069</v>
      </c>
      <c r="D44" t="s">
        <v>11070</v>
      </c>
      <c r="E44">
        <v>2</v>
      </c>
      <c r="F44" t="s">
        <v>177</v>
      </c>
      <c r="G44">
        <v>20030730</v>
      </c>
      <c r="H44" t="s">
        <v>11071</v>
      </c>
      <c r="I44" t="s">
        <v>11072</v>
      </c>
      <c r="J44" t="s">
        <v>11073</v>
      </c>
      <c r="K44" t="s">
        <v>72</v>
      </c>
      <c r="M44" s="32">
        <f>IFERROR(IF($B44="","",INDEX(所属情報!$E:$E,MATCH($A44,所属情報!$A:$A,0))),"")</f>
        <v>492200</v>
      </c>
      <c r="N44" s="32" t="str">
        <f t="shared" si="0"/>
        <v>中口　綾乃 (2)</v>
      </c>
      <c r="O44" s="32" t="str">
        <f t="shared" si="1"/>
        <v>ﾅｶｸﾞﾁ ｱﾔﾉ</v>
      </c>
      <c r="P44" s="32" t="str">
        <f t="shared" si="2"/>
        <v>NAKAGUCHI Ayano (03)</v>
      </c>
      <c r="Q44" s="32" t="str">
        <f>IFERROR(IF($F44="","",INDEX(リスト!$AL:$AL,MATCH($F44,リスト!$AK:$AK,0))),"")</f>
        <v>28</v>
      </c>
      <c r="R44" s="32" t="str">
        <f>IFERROR(IF($K44="","",INDEX(リスト!$AO:$AO,MATCH($K44,リスト!$AN:$AN,0))),"")</f>
        <v>JPN</v>
      </c>
      <c r="S44" s="32" t="str">
        <f>IF($B44="","",RIGHT($G44*1000+200+COUNTIF($G$2:$G44,$G44),9))</f>
        <v>030730201</v>
      </c>
    </row>
    <row r="45" spans="1:19" ht="18" customHeight="1" x14ac:dyDescent="0.55000000000000004">
      <c r="A45" t="s">
        <v>971</v>
      </c>
      <c r="B45">
        <v>44</v>
      </c>
      <c r="C45" t="s">
        <v>11074</v>
      </c>
      <c r="D45" t="s">
        <v>11075</v>
      </c>
      <c r="E45">
        <v>2</v>
      </c>
      <c r="F45" t="s">
        <v>177</v>
      </c>
      <c r="G45">
        <v>20030626</v>
      </c>
      <c r="H45" t="s">
        <v>11076</v>
      </c>
      <c r="I45" t="s">
        <v>1764</v>
      </c>
      <c r="J45" t="s">
        <v>11077</v>
      </c>
      <c r="K45" t="s">
        <v>72</v>
      </c>
      <c r="M45" s="32">
        <f>IFERROR(IF($B45="","",INDEX(所属情報!$E:$E,MATCH($A45,所属情報!$A:$A,0))),"")</f>
        <v>492200</v>
      </c>
      <c r="N45" s="32" t="str">
        <f t="shared" si="0"/>
        <v>巽　朋瑛 (2)</v>
      </c>
      <c r="O45" s="32" t="str">
        <f t="shared" si="1"/>
        <v>ﾀﾂﾐ ﾄﾓｴ</v>
      </c>
      <c r="P45" s="32" t="str">
        <f t="shared" si="2"/>
        <v>TATSUMI Tomoe (03)</v>
      </c>
      <c r="Q45" s="32" t="str">
        <f>IFERROR(IF($F45="","",INDEX(リスト!$AL:$AL,MATCH($F45,リスト!$AK:$AK,0))),"")</f>
        <v>28</v>
      </c>
      <c r="R45" s="32" t="str">
        <f>IFERROR(IF($K45="","",INDEX(リスト!$AO:$AO,MATCH($K45,リスト!$AN:$AN,0))),"")</f>
        <v>JPN</v>
      </c>
      <c r="S45" s="32" t="str">
        <f>IF($B45="","",RIGHT($G45*1000+200+COUNTIF($G$2:$G45,$G45),9))</f>
        <v>030626201</v>
      </c>
    </row>
    <row r="46" spans="1:19" ht="18" customHeight="1" x14ac:dyDescent="0.55000000000000004">
      <c r="A46" t="s">
        <v>971</v>
      </c>
      <c r="B46">
        <v>45</v>
      </c>
      <c r="C46" t="s">
        <v>11078</v>
      </c>
      <c r="D46" t="s">
        <v>11079</v>
      </c>
      <c r="E46">
        <v>1</v>
      </c>
      <c r="F46" t="s">
        <v>173</v>
      </c>
      <c r="G46">
        <v>20040616</v>
      </c>
      <c r="I46" t="s">
        <v>3209</v>
      </c>
      <c r="J46" t="s">
        <v>11080</v>
      </c>
      <c r="K46" t="s">
        <v>72</v>
      </c>
      <c r="M46" s="32">
        <f>IFERROR(IF($B46="","",INDEX(所属情報!$E:$E,MATCH($A46,所属情報!$A:$A,0))),"")</f>
        <v>492200</v>
      </c>
      <c r="N46" s="32" t="str">
        <f t="shared" si="0"/>
        <v>岡野　風璃 (1)</v>
      </c>
      <c r="O46" s="32" t="str">
        <f t="shared" si="1"/>
        <v>ｵｶﾉ ﾌｳﾘ</v>
      </c>
      <c r="P46" s="32" t="str">
        <f t="shared" si="2"/>
        <v>OKANO Furi (04)</v>
      </c>
      <c r="Q46" s="32" t="str">
        <f>IFERROR(IF($F46="","",INDEX(リスト!$AL:$AL,MATCH($F46,リスト!$AK:$AK,0))),"")</f>
        <v>27</v>
      </c>
      <c r="R46" s="32" t="str">
        <f>IFERROR(IF($K46="","",INDEX(リスト!$AO:$AO,MATCH($K46,リスト!$AN:$AN,0))),"")</f>
        <v>JPN</v>
      </c>
      <c r="S46" s="32" t="str">
        <f>IF($B46="","",RIGHT($G46*1000+200+COUNTIF($G$2:$G46,$G46),9))</f>
        <v>040616201</v>
      </c>
    </row>
    <row r="47" spans="1:19" ht="18" customHeight="1" x14ac:dyDescent="0.55000000000000004">
      <c r="A47" t="s">
        <v>971</v>
      </c>
      <c r="B47">
        <v>46</v>
      </c>
      <c r="C47" t="s">
        <v>11081</v>
      </c>
      <c r="D47" t="s">
        <v>11082</v>
      </c>
      <c r="E47">
        <v>1</v>
      </c>
      <c r="F47" t="s">
        <v>165</v>
      </c>
      <c r="G47">
        <v>20040608</v>
      </c>
      <c r="I47" t="s">
        <v>2145</v>
      </c>
      <c r="J47" t="s">
        <v>11083</v>
      </c>
      <c r="K47" t="s">
        <v>72</v>
      </c>
      <c r="M47" s="32">
        <f>IFERROR(IF($B47="","",INDEX(所属情報!$E:$E,MATCH($A47,所属情報!$A:$A,0))),"")</f>
        <v>492200</v>
      </c>
      <c r="N47" s="32" t="str">
        <f t="shared" si="0"/>
        <v>伊藤　真優 (1)</v>
      </c>
      <c r="O47" s="32" t="str">
        <f t="shared" si="1"/>
        <v>ｲﾄｳ ﾏﾕ</v>
      </c>
      <c r="P47" s="32" t="str">
        <f t="shared" si="2"/>
        <v>ITO Mayu (04)</v>
      </c>
      <c r="Q47" s="32" t="str">
        <f>IFERROR(IF($F47="","",INDEX(リスト!$AL:$AL,MATCH($F47,リスト!$AK:$AK,0))),"")</f>
        <v>25</v>
      </c>
      <c r="R47" s="32" t="str">
        <f>IFERROR(IF($K47="","",INDEX(リスト!$AO:$AO,MATCH($K47,リスト!$AN:$AN,0))),"")</f>
        <v>JPN</v>
      </c>
      <c r="S47" s="32" t="str">
        <f>IF($B47="","",RIGHT($G47*1000+200+COUNTIF($G$2:$G47,$G47),9))</f>
        <v>040608201</v>
      </c>
    </row>
    <row r="48" spans="1:19" ht="18" customHeight="1" x14ac:dyDescent="0.55000000000000004">
      <c r="A48" t="s">
        <v>971</v>
      </c>
      <c r="B48">
        <v>47</v>
      </c>
      <c r="C48" t="s">
        <v>11084</v>
      </c>
      <c r="D48" t="s">
        <v>11085</v>
      </c>
      <c r="E48">
        <v>1</v>
      </c>
      <c r="F48" t="s">
        <v>137</v>
      </c>
      <c r="G48">
        <v>20040408</v>
      </c>
      <c r="I48" t="s">
        <v>8459</v>
      </c>
      <c r="J48" t="s">
        <v>11086</v>
      </c>
      <c r="K48" t="s">
        <v>72</v>
      </c>
      <c r="M48" s="32">
        <f>IFERROR(IF($B48="","",INDEX(所属情報!$E:$E,MATCH($A48,所属情報!$A:$A,0))),"")</f>
        <v>492200</v>
      </c>
      <c r="N48" s="32" t="str">
        <f t="shared" si="0"/>
        <v>三村　啓恵 (1)</v>
      </c>
      <c r="O48" s="32" t="str">
        <f t="shared" si="1"/>
        <v>ﾐﾑﾗ ﾋﾛｴ</v>
      </c>
      <c r="P48" s="32" t="str">
        <f t="shared" si="2"/>
        <v>MIMURA Hiroe (04)</v>
      </c>
      <c r="Q48" s="32" t="str">
        <f>IFERROR(IF($F48="","",INDEX(リスト!$AL:$AL,MATCH($F48,リスト!$AK:$AK,0))),"")</f>
        <v>18</v>
      </c>
      <c r="R48" s="32" t="str">
        <f>IFERROR(IF($K48="","",INDEX(リスト!$AO:$AO,MATCH($K48,リスト!$AN:$AN,0))),"")</f>
        <v>JPN</v>
      </c>
      <c r="S48" s="32" t="str">
        <f>IF($B48="","",RIGHT($G48*1000+200+COUNTIF($G$2:$G48,$G48),9))</f>
        <v>040408201</v>
      </c>
    </row>
    <row r="49" spans="1:19" ht="18" customHeight="1" x14ac:dyDescent="0.55000000000000004">
      <c r="A49" t="s">
        <v>971</v>
      </c>
      <c r="B49">
        <v>48</v>
      </c>
      <c r="C49" t="s">
        <v>11087</v>
      </c>
      <c r="D49" t="s">
        <v>11088</v>
      </c>
      <c r="E49">
        <v>1</v>
      </c>
      <c r="F49" t="s">
        <v>169</v>
      </c>
      <c r="G49">
        <v>20040925</v>
      </c>
      <c r="I49" t="s">
        <v>1291</v>
      </c>
      <c r="J49" t="s">
        <v>1494</v>
      </c>
      <c r="K49" t="s">
        <v>72</v>
      </c>
      <c r="M49" s="32">
        <f>IFERROR(IF($B49="","",INDEX(所属情報!$E:$E,MATCH($A49,所属情報!$A:$A,0))),"")</f>
        <v>492200</v>
      </c>
      <c r="N49" s="32" t="str">
        <f t="shared" si="0"/>
        <v>児島　柚月 (1)</v>
      </c>
      <c r="O49" s="32" t="str">
        <f t="shared" si="1"/>
        <v>ｺｼﾞﾏ ﾕﾂﾞｷ</v>
      </c>
      <c r="P49" s="32" t="str">
        <f t="shared" si="2"/>
        <v>KOJIMA Yuzuki (04)</v>
      </c>
      <c r="Q49" s="32" t="str">
        <f>IFERROR(IF($F49="","",INDEX(リスト!$AL:$AL,MATCH($F49,リスト!$AK:$AK,0))),"")</f>
        <v>26</v>
      </c>
      <c r="R49" s="32" t="str">
        <f>IFERROR(IF($K49="","",INDEX(リスト!$AO:$AO,MATCH($K49,リスト!$AN:$AN,0))),"")</f>
        <v>JPN</v>
      </c>
      <c r="S49" s="32" t="str">
        <f>IF($B49="","",RIGHT($G49*1000+200+COUNTIF($G$2:$G49,$G49),9))</f>
        <v>040925201</v>
      </c>
    </row>
    <row r="50" spans="1:19" ht="18" customHeight="1" x14ac:dyDescent="0.55000000000000004">
      <c r="A50" t="s">
        <v>971</v>
      </c>
      <c r="B50">
        <v>49</v>
      </c>
      <c r="C50" t="s">
        <v>11089</v>
      </c>
      <c r="D50" t="s">
        <v>11090</v>
      </c>
      <c r="E50">
        <v>1</v>
      </c>
      <c r="F50" t="s">
        <v>197</v>
      </c>
      <c r="G50">
        <v>20041107</v>
      </c>
      <c r="I50" t="s">
        <v>7711</v>
      </c>
      <c r="J50" t="s">
        <v>11091</v>
      </c>
      <c r="K50" t="s">
        <v>72</v>
      </c>
      <c r="M50" s="32">
        <f>IFERROR(IF($B50="","",INDEX(所属情報!$E:$E,MATCH($A50,所属情報!$A:$A,0))),"")</f>
        <v>492200</v>
      </c>
      <c r="N50" s="32" t="str">
        <f t="shared" si="0"/>
        <v>若松　穂乃華 (1)</v>
      </c>
      <c r="O50" s="32" t="str">
        <f t="shared" si="1"/>
        <v>ﾜｶﾏﾂ ﾎﾉｶ</v>
      </c>
      <c r="P50" s="32" t="str">
        <f t="shared" si="2"/>
        <v>WAKAMATSU Honoka (04)</v>
      </c>
      <c r="Q50" s="32" t="str">
        <f>IFERROR(IF($F50="","",INDEX(リスト!$AL:$AL,MATCH($F50,リスト!$AK:$AK,0))),"")</f>
        <v>33</v>
      </c>
      <c r="R50" s="32" t="str">
        <f>IFERROR(IF($K50="","",INDEX(リスト!$AO:$AO,MATCH($K50,リスト!$AN:$AN,0))),"")</f>
        <v>JPN</v>
      </c>
      <c r="S50" s="32" t="str">
        <f>IF($B50="","",RIGHT($G50*1000+200+COUNTIF($G$2:$G50,$G50),9))</f>
        <v>041107201</v>
      </c>
    </row>
    <row r="51" spans="1:19" ht="18" customHeight="1" x14ac:dyDescent="0.55000000000000004">
      <c r="A51" t="s">
        <v>971</v>
      </c>
      <c r="B51">
        <v>50</v>
      </c>
      <c r="C51" t="s">
        <v>11092</v>
      </c>
      <c r="D51" t="s">
        <v>11093</v>
      </c>
      <c r="E51">
        <v>1</v>
      </c>
      <c r="F51" t="s">
        <v>70</v>
      </c>
      <c r="G51">
        <v>20040529</v>
      </c>
      <c r="I51" t="s">
        <v>2789</v>
      </c>
      <c r="J51" t="s">
        <v>11094</v>
      </c>
      <c r="K51" t="s">
        <v>72</v>
      </c>
      <c r="M51" s="32">
        <f>IFERROR(IF($B51="","",INDEX(所属情報!$E:$E,MATCH($A51,所属情報!$A:$A,0))),"")</f>
        <v>492200</v>
      </c>
      <c r="N51" s="32" t="str">
        <f t="shared" si="0"/>
        <v>松田　果蓮 (1)</v>
      </c>
      <c r="O51" s="32" t="str">
        <f t="shared" si="1"/>
        <v>ﾏﾂﾀﾞ ｶﾚﾝ</v>
      </c>
      <c r="P51" s="32" t="str">
        <f t="shared" si="2"/>
        <v>MATSUDA Karen (04)</v>
      </c>
      <c r="Q51" s="32" t="str">
        <f>IFERROR(IF($F51="","",INDEX(リスト!$AL:$AL,MATCH($F51,リスト!$AK:$AK,0))),"")</f>
        <v>01</v>
      </c>
      <c r="R51" s="32" t="str">
        <f>IFERROR(IF($K51="","",INDEX(リスト!$AO:$AO,MATCH($K51,リスト!$AN:$AN,0))),"")</f>
        <v>JPN</v>
      </c>
      <c r="S51" s="32" t="str">
        <f>IF($B51="","",RIGHT($G51*1000+200+COUNTIF($G$2:$G51,$G51),9))</f>
        <v>040529201</v>
      </c>
    </row>
    <row r="52" spans="1:19" ht="18" customHeight="1" x14ac:dyDescent="0.55000000000000004">
      <c r="A52" t="s">
        <v>971</v>
      </c>
      <c r="B52">
        <v>51</v>
      </c>
      <c r="C52" t="s">
        <v>11095</v>
      </c>
      <c r="D52" t="s">
        <v>11096</v>
      </c>
      <c r="E52">
        <v>1</v>
      </c>
      <c r="F52" t="s">
        <v>173</v>
      </c>
      <c r="G52">
        <v>20041129</v>
      </c>
      <c r="I52" t="s">
        <v>1172</v>
      </c>
      <c r="J52" t="s">
        <v>11097</v>
      </c>
      <c r="K52" t="s">
        <v>72</v>
      </c>
      <c r="M52" s="32">
        <f>IFERROR(IF($B52="","",INDEX(所属情報!$E:$E,MATCH($A52,所属情報!$A:$A,0))),"")</f>
        <v>492200</v>
      </c>
      <c r="N52" s="32" t="str">
        <f t="shared" si="0"/>
        <v>吉田　江梨花 (1)</v>
      </c>
      <c r="O52" s="32" t="str">
        <f t="shared" si="1"/>
        <v>ﾖｼﾀﾞ ｴﾘｶ</v>
      </c>
      <c r="P52" s="32" t="str">
        <f t="shared" si="2"/>
        <v>YOSHIDA Erika (04)</v>
      </c>
      <c r="Q52" s="32" t="str">
        <f>IFERROR(IF($F52="","",INDEX(リスト!$AL:$AL,MATCH($F52,リスト!$AK:$AK,0))),"")</f>
        <v>27</v>
      </c>
      <c r="R52" s="32" t="str">
        <f>IFERROR(IF($K52="","",INDEX(リスト!$AO:$AO,MATCH($K52,リスト!$AN:$AN,0))),"")</f>
        <v>JPN</v>
      </c>
      <c r="S52" s="32" t="str">
        <f>IF($B52="","",RIGHT($G52*1000+200+COUNTIF($G$2:$G52,$G52),9))</f>
        <v>041129201</v>
      </c>
    </row>
    <row r="53" spans="1:19" ht="18" customHeight="1" x14ac:dyDescent="0.55000000000000004">
      <c r="A53" t="s">
        <v>971</v>
      </c>
      <c r="B53">
        <v>52</v>
      </c>
      <c r="C53" t="s">
        <v>11098</v>
      </c>
      <c r="D53" t="s">
        <v>11099</v>
      </c>
      <c r="E53">
        <v>1</v>
      </c>
      <c r="F53" t="s">
        <v>161</v>
      </c>
      <c r="G53">
        <v>20040827</v>
      </c>
      <c r="I53" t="s">
        <v>2732</v>
      </c>
      <c r="J53" t="s">
        <v>8512</v>
      </c>
      <c r="K53" t="s">
        <v>72</v>
      </c>
      <c r="M53" s="32">
        <f>IFERROR(IF($B53="","",INDEX(所属情報!$E:$E,MATCH($A53,所属情報!$A:$A,0))),"")</f>
        <v>492200</v>
      </c>
      <c r="N53" s="32" t="str">
        <f t="shared" si="0"/>
        <v>樋口　七海 (1)</v>
      </c>
      <c r="O53" s="32" t="str">
        <f t="shared" si="1"/>
        <v>ﾋｸﾞﾁ ﾅﾅﾐ</v>
      </c>
      <c r="P53" s="32" t="str">
        <f t="shared" si="2"/>
        <v>HIGUCHI Nanami (04)</v>
      </c>
      <c r="Q53" s="32" t="str">
        <f>IFERROR(IF($F53="","",INDEX(リスト!$AL:$AL,MATCH($F53,リスト!$AK:$AK,0))),"")</f>
        <v>24</v>
      </c>
      <c r="R53" s="32" t="str">
        <f>IFERROR(IF($K53="","",INDEX(リスト!$AO:$AO,MATCH($K53,リスト!$AN:$AN,0))),"")</f>
        <v>JPN</v>
      </c>
      <c r="S53" s="32" t="str">
        <f>IF($B53="","",RIGHT($G53*1000+200+COUNTIF($G$2:$G53,$G53),9))</f>
        <v>040827201</v>
      </c>
    </row>
    <row r="54" spans="1:19" ht="18" customHeight="1" x14ac:dyDescent="0.55000000000000004">
      <c r="A54" t="s">
        <v>971</v>
      </c>
      <c r="B54">
        <v>53</v>
      </c>
      <c r="C54" t="s">
        <v>11100</v>
      </c>
      <c r="D54" t="s">
        <v>11101</v>
      </c>
      <c r="E54">
        <v>1</v>
      </c>
      <c r="F54" t="s">
        <v>169</v>
      </c>
      <c r="G54">
        <v>20040825</v>
      </c>
      <c r="I54" t="s">
        <v>11102</v>
      </c>
      <c r="J54" t="s">
        <v>11103</v>
      </c>
      <c r="K54" t="s">
        <v>72</v>
      </c>
      <c r="M54" s="32">
        <f>IFERROR(IF($B54="","",INDEX(所属情報!$E:$E,MATCH($A54,所属情報!$A:$A,0))),"")</f>
        <v>492200</v>
      </c>
      <c r="N54" s="32" t="str">
        <f t="shared" si="0"/>
        <v>野間　葵 (1)</v>
      </c>
      <c r="O54" s="32" t="str">
        <f t="shared" si="1"/>
        <v>ﾉﾏ ｱｵｲ</v>
      </c>
      <c r="P54" s="32" t="str">
        <f t="shared" si="2"/>
        <v>NOMA Aoi (04)</v>
      </c>
      <c r="Q54" s="32" t="str">
        <f>IFERROR(IF($F54="","",INDEX(リスト!$AL:$AL,MATCH($F54,リスト!$AK:$AK,0))),"")</f>
        <v>26</v>
      </c>
      <c r="R54" s="32" t="str">
        <f>IFERROR(IF($K54="","",INDEX(リスト!$AO:$AO,MATCH($K54,リスト!$AN:$AN,0))),"")</f>
        <v>JPN</v>
      </c>
      <c r="S54" s="32" t="str">
        <f>IF($B54="","",RIGHT($G54*1000+200+COUNTIF($G$2:$G54,$G54),9))</f>
        <v>040825201</v>
      </c>
    </row>
    <row r="55" spans="1:19" ht="18" customHeight="1" x14ac:dyDescent="0.55000000000000004">
      <c r="A55" t="s">
        <v>971</v>
      </c>
      <c r="B55">
        <v>54</v>
      </c>
      <c r="C55" t="s">
        <v>11104</v>
      </c>
      <c r="D55" t="s">
        <v>11105</v>
      </c>
      <c r="E55">
        <v>1</v>
      </c>
      <c r="F55" t="s">
        <v>165</v>
      </c>
      <c r="G55">
        <v>20050130</v>
      </c>
      <c r="I55" t="s">
        <v>11106</v>
      </c>
      <c r="J55" t="s">
        <v>11107</v>
      </c>
      <c r="K55" t="s">
        <v>72</v>
      </c>
      <c r="M55" s="32">
        <f>IFERROR(IF($B55="","",INDEX(所属情報!$E:$E,MATCH($A55,所属情報!$A:$A,0))),"")</f>
        <v>492200</v>
      </c>
      <c r="N55" s="32" t="str">
        <f t="shared" si="0"/>
        <v>直井　咲良 (1)</v>
      </c>
      <c r="O55" s="32" t="str">
        <f t="shared" si="1"/>
        <v>ﾅｵｲ ｻｸﾗ</v>
      </c>
      <c r="P55" s="32" t="str">
        <f t="shared" si="2"/>
        <v>NAOI Sakura (05)</v>
      </c>
      <c r="Q55" s="32" t="str">
        <f>IFERROR(IF($F55="","",INDEX(リスト!$AL:$AL,MATCH($F55,リスト!$AK:$AK,0))),"")</f>
        <v>25</v>
      </c>
      <c r="R55" s="32" t="str">
        <f>IFERROR(IF($K55="","",INDEX(リスト!$AO:$AO,MATCH($K55,リスト!$AN:$AN,0))),"")</f>
        <v>JPN</v>
      </c>
      <c r="S55" s="32" t="str">
        <f>IF($B55="","",RIGHT($G55*1000+200+COUNTIF($G$2:$G55,$G55),9))</f>
        <v>050130201</v>
      </c>
    </row>
    <row r="56" spans="1:19" ht="18" customHeight="1" x14ac:dyDescent="0.55000000000000004">
      <c r="A56" t="s">
        <v>971</v>
      </c>
      <c r="B56">
        <v>55</v>
      </c>
      <c r="C56" t="s">
        <v>11108</v>
      </c>
      <c r="D56" t="s">
        <v>11109</v>
      </c>
      <c r="E56">
        <v>1</v>
      </c>
      <c r="F56" t="s">
        <v>249</v>
      </c>
      <c r="G56">
        <v>20040412</v>
      </c>
      <c r="I56" t="s">
        <v>4936</v>
      </c>
      <c r="J56" t="s">
        <v>11091</v>
      </c>
      <c r="K56" t="s">
        <v>72</v>
      </c>
      <c r="M56" s="32">
        <f>IFERROR(IF($B56="","",INDEX(所属情報!$E:$E,MATCH($A56,所属情報!$A:$A,0))),"")</f>
        <v>492200</v>
      </c>
      <c r="N56" s="32" t="str">
        <f t="shared" si="0"/>
        <v>西本　穂乃香 (1)</v>
      </c>
      <c r="O56" s="32" t="str">
        <f t="shared" si="1"/>
        <v>ﾆｼﾓﾄ ﾎﾉｶ</v>
      </c>
      <c r="P56" s="32" t="str">
        <f t="shared" si="2"/>
        <v>NISHIMOTO Honoka (04)</v>
      </c>
      <c r="Q56" s="32" t="str">
        <f>IFERROR(IF($F56="","",INDEX(リスト!$AL:$AL,MATCH($F56,リスト!$AK:$AK,0))),"")</f>
        <v>46</v>
      </c>
      <c r="R56" s="32" t="str">
        <f>IFERROR(IF($K56="","",INDEX(リスト!$AO:$AO,MATCH($K56,リスト!$AN:$AN,0))),"")</f>
        <v>JPN</v>
      </c>
      <c r="S56" s="32" t="str">
        <f>IF($B56="","",RIGHT($G56*1000+200+COUNTIF($G$2:$G56,$G56),9))</f>
        <v>040412201</v>
      </c>
    </row>
    <row r="57" spans="1:19" ht="18" customHeight="1" x14ac:dyDescent="0.55000000000000004">
      <c r="A57" t="s">
        <v>971</v>
      </c>
      <c r="B57">
        <v>56</v>
      </c>
      <c r="C57" t="s">
        <v>11110</v>
      </c>
      <c r="D57" t="s">
        <v>11111</v>
      </c>
      <c r="E57">
        <v>1</v>
      </c>
      <c r="F57" t="s">
        <v>165</v>
      </c>
      <c r="G57">
        <v>20040504</v>
      </c>
      <c r="I57" t="s">
        <v>11112</v>
      </c>
      <c r="J57" t="s">
        <v>11113</v>
      </c>
      <c r="K57" t="s">
        <v>72</v>
      </c>
      <c r="M57" s="32">
        <f>IFERROR(IF($B57="","",INDEX(所属情報!$E:$E,MATCH($A57,所属情報!$A:$A,0))),"")</f>
        <v>492200</v>
      </c>
      <c r="N57" s="32" t="str">
        <f t="shared" si="0"/>
        <v>荒田　悠良 (1)</v>
      </c>
      <c r="O57" s="32" t="str">
        <f t="shared" si="1"/>
        <v>ｱﾗﾀ ﾕﾗ</v>
      </c>
      <c r="P57" s="32" t="str">
        <f t="shared" si="2"/>
        <v>ARATA Yura (04)</v>
      </c>
      <c r="Q57" s="32" t="str">
        <f>IFERROR(IF($F57="","",INDEX(リスト!$AL:$AL,MATCH($F57,リスト!$AK:$AK,0))),"")</f>
        <v>25</v>
      </c>
      <c r="R57" s="32" t="str">
        <f>IFERROR(IF($K57="","",INDEX(リスト!$AO:$AO,MATCH($K57,リスト!$AN:$AN,0))),"")</f>
        <v>JPN</v>
      </c>
      <c r="S57" s="32" t="str">
        <f>IF($B57="","",RIGHT($G57*1000+200+COUNTIF($G$2:$G57,$G57),9))</f>
        <v>040504201</v>
      </c>
    </row>
    <row r="58" spans="1:19" ht="18" customHeight="1" x14ac:dyDescent="0.55000000000000004">
      <c r="A58" t="s">
        <v>971</v>
      </c>
      <c r="B58">
        <v>57</v>
      </c>
      <c r="C58" t="s">
        <v>11114</v>
      </c>
      <c r="D58" t="s">
        <v>11115</v>
      </c>
      <c r="E58">
        <v>1</v>
      </c>
      <c r="F58" t="s">
        <v>169</v>
      </c>
      <c r="G58">
        <v>20041230</v>
      </c>
      <c r="I58" t="s">
        <v>1521</v>
      </c>
      <c r="J58" t="s">
        <v>11116</v>
      </c>
      <c r="K58" t="s">
        <v>72</v>
      </c>
      <c r="M58" s="32">
        <f>IFERROR(IF($B58="","",INDEX(所属情報!$E:$E,MATCH($A58,所属情報!$A:$A,0))),"")</f>
        <v>492200</v>
      </c>
      <c r="N58" s="32" t="str">
        <f t="shared" si="0"/>
        <v>太田　咲雪 (1)</v>
      </c>
      <c r="O58" s="32" t="str">
        <f t="shared" si="1"/>
        <v>ｵｵﾀ ｻﾕｷ</v>
      </c>
      <c r="P58" s="32" t="str">
        <f t="shared" si="2"/>
        <v>OTA Sayuki (04)</v>
      </c>
      <c r="Q58" s="32" t="str">
        <f>IFERROR(IF($F58="","",INDEX(リスト!$AL:$AL,MATCH($F58,リスト!$AK:$AK,0))),"")</f>
        <v>26</v>
      </c>
      <c r="R58" s="32" t="str">
        <f>IFERROR(IF($K58="","",INDEX(リスト!$AO:$AO,MATCH($K58,リスト!$AN:$AN,0))),"")</f>
        <v>JPN</v>
      </c>
      <c r="S58" s="32" t="str">
        <f>IF($B58="","",RIGHT($G58*1000+200+COUNTIF($G$2:$G58,$G58),9))</f>
        <v>041230201</v>
      </c>
    </row>
    <row r="59" spans="1:19" ht="18" customHeight="1" x14ac:dyDescent="0.55000000000000004">
      <c r="A59" t="s">
        <v>971</v>
      </c>
      <c r="B59">
        <v>58</v>
      </c>
      <c r="C59" t="s">
        <v>11117</v>
      </c>
      <c r="D59" t="s">
        <v>11118</v>
      </c>
      <c r="E59">
        <v>1</v>
      </c>
      <c r="F59" t="s">
        <v>177</v>
      </c>
      <c r="G59">
        <v>20041221</v>
      </c>
      <c r="I59" t="s">
        <v>4209</v>
      </c>
      <c r="J59" t="s">
        <v>10935</v>
      </c>
      <c r="K59" t="s">
        <v>72</v>
      </c>
      <c r="M59" s="32">
        <f>IFERROR(IF($B59="","",INDEX(所属情報!$E:$E,MATCH($A59,所属情報!$A:$A,0))),"")</f>
        <v>492200</v>
      </c>
      <c r="N59" s="32" t="str">
        <f t="shared" si="0"/>
        <v>田村　優芽 (1)</v>
      </c>
      <c r="O59" s="32" t="str">
        <f t="shared" si="1"/>
        <v>ﾀﾑﾗ ﾕﾒ</v>
      </c>
      <c r="P59" s="32" t="str">
        <f t="shared" si="2"/>
        <v>TAMURA Yume (04)</v>
      </c>
      <c r="Q59" s="32" t="str">
        <f>IFERROR(IF($F59="","",INDEX(リスト!$AL:$AL,MATCH($F59,リスト!$AK:$AK,0))),"")</f>
        <v>28</v>
      </c>
      <c r="R59" s="32" t="str">
        <f>IFERROR(IF($K59="","",INDEX(リスト!$AO:$AO,MATCH($K59,リスト!$AN:$AN,0))),"")</f>
        <v>JPN</v>
      </c>
      <c r="S59" s="32" t="str">
        <f>IF($B59="","",RIGHT($G59*1000+200+COUNTIF($G$2:$G59,$G59),9))</f>
        <v>041221201</v>
      </c>
    </row>
    <row r="60" spans="1:19" ht="18" customHeight="1" x14ac:dyDescent="0.55000000000000004">
      <c r="A60" t="s">
        <v>971</v>
      </c>
      <c r="B60">
        <v>59</v>
      </c>
      <c r="C60" t="s">
        <v>11119</v>
      </c>
      <c r="D60" t="s">
        <v>11120</v>
      </c>
      <c r="E60">
        <v>1</v>
      </c>
      <c r="F60" t="s">
        <v>169</v>
      </c>
      <c r="G60">
        <v>20040919</v>
      </c>
      <c r="I60" t="s">
        <v>6777</v>
      </c>
      <c r="J60" t="s">
        <v>11121</v>
      </c>
      <c r="K60" t="s">
        <v>72</v>
      </c>
      <c r="M60" s="32">
        <f>IFERROR(IF($B60="","",INDEX(所属情報!$E:$E,MATCH($A60,所属情報!$A:$A,0))),"")</f>
        <v>492200</v>
      </c>
      <c r="N60" s="32" t="str">
        <f t="shared" si="0"/>
        <v>瀬川　藍 (1)</v>
      </c>
      <c r="O60" s="32" t="str">
        <f t="shared" si="1"/>
        <v>ｾｶﾞﾜ ｱｲ</v>
      </c>
      <c r="P60" s="32" t="str">
        <f t="shared" si="2"/>
        <v>SEGAWA Ai (04)</v>
      </c>
      <c r="Q60" s="32" t="str">
        <f>IFERROR(IF($F60="","",INDEX(リスト!$AL:$AL,MATCH($F60,リスト!$AK:$AK,0))),"")</f>
        <v>26</v>
      </c>
      <c r="R60" s="32" t="str">
        <f>IFERROR(IF($K60="","",INDEX(リスト!$AO:$AO,MATCH($K60,リスト!$AN:$AN,0))),"")</f>
        <v>JPN</v>
      </c>
      <c r="S60" s="32" t="str">
        <f>IF($B60="","",RIGHT($G60*1000+200+COUNTIF($G$2:$G60,$G60),9))</f>
        <v>040919201</v>
      </c>
    </row>
    <row r="61" spans="1:19" ht="18" customHeight="1" x14ac:dyDescent="0.55000000000000004">
      <c r="A61" t="s">
        <v>1063</v>
      </c>
      <c r="B61">
        <v>60</v>
      </c>
      <c r="C61" t="s">
        <v>11122</v>
      </c>
      <c r="D61" t="s">
        <v>11123</v>
      </c>
      <c r="E61">
        <v>1</v>
      </c>
      <c r="F61" t="s">
        <v>169</v>
      </c>
      <c r="G61">
        <v>20010108</v>
      </c>
      <c r="H61" t="s">
        <v>11124</v>
      </c>
      <c r="I61" t="s">
        <v>6602</v>
      </c>
      <c r="J61" t="s">
        <v>11125</v>
      </c>
      <c r="K61" t="s">
        <v>72</v>
      </c>
      <c r="M61" s="32">
        <f>IFERROR(IF($B61="","",INDEX(所属情報!$E:$E,MATCH($A61,所属情報!$A:$A,0))),"")</f>
        <v>492244</v>
      </c>
      <c r="N61" s="32" t="str">
        <f t="shared" si="0"/>
        <v>廣瀬　桃奈 (1)</v>
      </c>
      <c r="O61" s="32" t="str">
        <f t="shared" si="1"/>
        <v>ﾋﾛｾ ﾓﾓﾅ</v>
      </c>
      <c r="P61" s="32" t="str">
        <f t="shared" si="2"/>
        <v>HIROSE Momona (01)</v>
      </c>
      <c r="Q61" s="32" t="str">
        <f>IFERROR(IF($F61="","",INDEX(リスト!$AL:$AL,MATCH($F61,リスト!$AK:$AK,0))),"")</f>
        <v>26</v>
      </c>
      <c r="R61" s="32" t="str">
        <f>IFERROR(IF($K61="","",INDEX(リスト!$AO:$AO,MATCH($K61,リスト!$AN:$AN,0))),"")</f>
        <v>JPN</v>
      </c>
      <c r="S61" s="32" t="str">
        <f>IF($B61="","",RIGHT($G61*1000+200+COUNTIF($G$2:$G61,$G61),9))</f>
        <v>010108201</v>
      </c>
    </row>
    <row r="62" spans="1:19" ht="18" customHeight="1" x14ac:dyDescent="0.55000000000000004">
      <c r="A62" t="s">
        <v>1063</v>
      </c>
      <c r="B62">
        <v>61</v>
      </c>
      <c r="C62" t="s">
        <v>11126</v>
      </c>
      <c r="D62" t="s">
        <v>11127</v>
      </c>
      <c r="E62">
        <v>4</v>
      </c>
      <c r="F62" t="s">
        <v>169</v>
      </c>
      <c r="G62">
        <v>20010723</v>
      </c>
      <c r="H62" t="s">
        <v>11128</v>
      </c>
      <c r="I62" t="s">
        <v>11129</v>
      </c>
      <c r="J62" t="s">
        <v>11130</v>
      </c>
      <c r="K62" t="s">
        <v>72</v>
      </c>
      <c r="M62" s="32">
        <f>IFERROR(IF($B62="","",INDEX(所属情報!$E:$E,MATCH($A62,所属情報!$A:$A,0))),"")</f>
        <v>492244</v>
      </c>
      <c r="N62" s="32" t="str">
        <f t="shared" si="0"/>
        <v>井川　紅亜 (4)</v>
      </c>
      <c r="O62" s="32" t="str">
        <f t="shared" si="1"/>
        <v>ｲｶﾞﾜ ｸﾚｱ</v>
      </c>
      <c r="P62" s="32" t="str">
        <f t="shared" si="2"/>
        <v>IGAWA Kurea (01)</v>
      </c>
      <c r="Q62" s="32" t="str">
        <f>IFERROR(IF($F62="","",INDEX(リスト!$AL:$AL,MATCH($F62,リスト!$AK:$AK,0))),"")</f>
        <v>26</v>
      </c>
      <c r="R62" s="32" t="str">
        <f>IFERROR(IF($K62="","",INDEX(リスト!$AO:$AO,MATCH($K62,リスト!$AN:$AN,0))),"")</f>
        <v>JPN</v>
      </c>
      <c r="S62" s="32" t="str">
        <f>IF($B62="","",RIGHT($G62*1000+200+COUNTIF($G$2:$G62,$G62),9))</f>
        <v>010723201</v>
      </c>
    </row>
    <row r="63" spans="1:19" ht="18" customHeight="1" x14ac:dyDescent="0.55000000000000004">
      <c r="A63" t="s">
        <v>1063</v>
      </c>
      <c r="B63">
        <v>62</v>
      </c>
      <c r="C63" t="s">
        <v>11131</v>
      </c>
      <c r="D63" t="s">
        <v>11132</v>
      </c>
      <c r="E63">
        <v>4</v>
      </c>
      <c r="F63" t="s">
        <v>177</v>
      </c>
      <c r="G63">
        <v>20011106</v>
      </c>
      <c r="H63" t="s">
        <v>11133</v>
      </c>
      <c r="I63" t="s">
        <v>9445</v>
      </c>
      <c r="J63" t="s">
        <v>11134</v>
      </c>
      <c r="K63" t="s">
        <v>72</v>
      </c>
      <c r="M63" s="32">
        <f>IFERROR(IF($B63="","",INDEX(所属情報!$E:$E,MATCH($A63,所属情報!$A:$A,0))),"")</f>
        <v>492244</v>
      </c>
      <c r="N63" s="32" t="str">
        <f t="shared" si="0"/>
        <v>岸田　日菜 (4)</v>
      </c>
      <c r="O63" s="32" t="str">
        <f t="shared" si="1"/>
        <v>ｷｼﾀﾞ ﾋﾅ</v>
      </c>
      <c r="P63" s="32" t="str">
        <f t="shared" si="2"/>
        <v>KISHIDA Hina (01)</v>
      </c>
      <c r="Q63" s="32" t="str">
        <f>IFERROR(IF($F63="","",INDEX(リスト!$AL:$AL,MATCH($F63,リスト!$AK:$AK,0))),"")</f>
        <v>28</v>
      </c>
      <c r="R63" s="32" t="str">
        <f>IFERROR(IF($K63="","",INDEX(リスト!$AO:$AO,MATCH($K63,リスト!$AN:$AN,0))),"")</f>
        <v>JPN</v>
      </c>
      <c r="S63" s="32" t="str">
        <f>IF($B63="","",RIGHT($G63*1000+200+COUNTIF($G$2:$G63,$G63),9))</f>
        <v>011106201</v>
      </c>
    </row>
    <row r="64" spans="1:19" ht="18" customHeight="1" x14ac:dyDescent="0.55000000000000004">
      <c r="A64" t="s">
        <v>1063</v>
      </c>
      <c r="B64">
        <v>63</v>
      </c>
      <c r="C64" t="s">
        <v>11135</v>
      </c>
      <c r="D64" t="s">
        <v>11136</v>
      </c>
      <c r="E64">
        <v>4</v>
      </c>
      <c r="F64" t="s">
        <v>165</v>
      </c>
      <c r="G64">
        <v>20010521</v>
      </c>
      <c r="H64" t="s">
        <v>11137</v>
      </c>
      <c r="I64" t="s">
        <v>2524</v>
      </c>
      <c r="J64" t="s">
        <v>10141</v>
      </c>
      <c r="K64" t="s">
        <v>72</v>
      </c>
      <c r="M64" s="32">
        <f>IFERROR(IF($B64="","",INDEX(所属情報!$E:$E,MATCH($A64,所属情報!$A:$A,0))),"")</f>
        <v>492244</v>
      </c>
      <c r="N64" s="32" t="str">
        <f t="shared" si="0"/>
        <v>木村　こころ (4)</v>
      </c>
      <c r="O64" s="32" t="str">
        <f t="shared" si="1"/>
        <v>ｷﾑﾗ ｺｺﾛ</v>
      </c>
      <c r="P64" s="32" t="str">
        <f t="shared" si="2"/>
        <v>KIMURA Kokoro (01)</v>
      </c>
      <c r="Q64" s="32" t="str">
        <f>IFERROR(IF($F64="","",INDEX(リスト!$AL:$AL,MATCH($F64,リスト!$AK:$AK,0))),"")</f>
        <v>25</v>
      </c>
      <c r="R64" s="32" t="str">
        <f>IFERROR(IF($K64="","",INDEX(リスト!$AO:$AO,MATCH($K64,リスト!$AN:$AN,0))),"")</f>
        <v>JPN</v>
      </c>
      <c r="S64" s="32" t="str">
        <f>IF($B64="","",RIGHT($G64*1000+200+COUNTIF($G$2:$G64,$G64),9))</f>
        <v>010521201</v>
      </c>
    </row>
    <row r="65" spans="1:19" ht="18" customHeight="1" x14ac:dyDescent="0.55000000000000004">
      <c r="A65" t="s">
        <v>1063</v>
      </c>
      <c r="B65">
        <v>64</v>
      </c>
      <c r="C65" t="s">
        <v>11138</v>
      </c>
      <c r="D65" t="s">
        <v>11139</v>
      </c>
      <c r="E65">
        <v>4</v>
      </c>
      <c r="F65" t="s">
        <v>169</v>
      </c>
      <c r="G65">
        <v>20020312</v>
      </c>
      <c r="H65" t="s">
        <v>11140</v>
      </c>
      <c r="I65" t="s">
        <v>2524</v>
      </c>
      <c r="J65" t="s">
        <v>9163</v>
      </c>
      <c r="K65" t="s">
        <v>72</v>
      </c>
      <c r="M65" s="32">
        <f>IFERROR(IF($B65="","",INDEX(所属情報!$E:$E,MATCH($A65,所属情報!$A:$A,0))),"")</f>
        <v>492244</v>
      </c>
      <c r="N65" s="32" t="str">
        <f t="shared" si="0"/>
        <v>木村　鈴香 (4)</v>
      </c>
      <c r="O65" s="32" t="str">
        <f t="shared" si="1"/>
        <v>ｷﾑﾗ ｽｽﾞｶ</v>
      </c>
      <c r="P65" s="32" t="str">
        <f t="shared" si="2"/>
        <v>KIMURA Suzuka (02)</v>
      </c>
      <c r="Q65" s="32" t="str">
        <f>IFERROR(IF($F65="","",INDEX(リスト!$AL:$AL,MATCH($F65,リスト!$AK:$AK,0))),"")</f>
        <v>26</v>
      </c>
      <c r="R65" s="32" t="str">
        <f>IFERROR(IF($K65="","",INDEX(リスト!$AO:$AO,MATCH($K65,リスト!$AN:$AN,0))),"")</f>
        <v>JPN</v>
      </c>
      <c r="S65" s="32" t="str">
        <f>IF($B65="","",RIGHT($G65*1000+200+COUNTIF($G$2:$G65,$G65),9))</f>
        <v>020312201</v>
      </c>
    </row>
    <row r="66" spans="1:19" ht="18" customHeight="1" x14ac:dyDescent="0.55000000000000004">
      <c r="A66" t="s">
        <v>1063</v>
      </c>
      <c r="B66">
        <v>65</v>
      </c>
      <c r="C66" t="s">
        <v>11141</v>
      </c>
      <c r="D66" t="s">
        <v>11142</v>
      </c>
      <c r="E66">
        <v>4</v>
      </c>
      <c r="F66" t="s">
        <v>173</v>
      </c>
      <c r="G66">
        <v>20010406</v>
      </c>
      <c r="H66" t="s">
        <v>11143</v>
      </c>
      <c r="I66" t="s">
        <v>1291</v>
      </c>
      <c r="J66" t="s">
        <v>11144</v>
      </c>
      <c r="K66" t="s">
        <v>72</v>
      </c>
      <c r="M66" s="32">
        <f>IFERROR(IF($B66="","",INDEX(所属情報!$E:$E,MATCH($A66,所属情報!$A:$A,0))),"")</f>
        <v>492244</v>
      </c>
      <c r="N66" s="32" t="str">
        <f t="shared" si="0"/>
        <v>小嶋　玲菜 (4)</v>
      </c>
      <c r="O66" s="32" t="str">
        <f t="shared" si="1"/>
        <v>ｺｼﾞﾏ ﾚﾅ</v>
      </c>
      <c r="P66" s="32" t="str">
        <f t="shared" si="2"/>
        <v>KOJIMA Rena (01)</v>
      </c>
      <c r="Q66" s="32" t="str">
        <f>IFERROR(IF($F66="","",INDEX(リスト!$AL:$AL,MATCH($F66,リスト!$AK:$AK,0))),"")</f>
        <v>27</v>
      </c>
      <c r="R66" s="32" t="str">
        <f>IFERROR(IF($K66="","",INDEX(リスト!$AO:$AO,MATCH($K66,リスト!$AN:$AN,0))),"")</f>
        <v>JPN</v>
      </c>
      <c r="S66" s="32" t="str">
        <f>IF($B66="","",RIGHT($G66*1000+200+COUNTIF($G$2:$G66,$G66),9))</f>
        <v>010406201</v>
      </c>
    </row>
    <row r="67" spans="1:19" ht="18" customHeight="1" x14ac:dyDescent="0.55000000000000004">
      <c r="A67" t="s">
        <v>1063</v>
      </c>
      <c r="B67">
        <v>66</v>
      </c>
      <c r="C67" t="s">
        <v>11145</v>
      </c>
      <c r="D67" t="s">
        <v>11146</v>
      </c>
      <c r="E67">
        <v>4</v>
      </c>
      <c r="F67" t="s">
        <v>169</v>
      </c>
      <c r="G67">
        <v>20010523</v>
      </c>
      <c r="H67" t="s">
        <v>11147</v>
      </c>
      <c r="I67" t="s">
        <v>4144</v>
      </c>
      <c r="J67" t="s">
        <v>11148</v>
      </c>
      <c r="K67" t="s">
        <v>72</v>
      </c>
      <c r="M67" s="32">
        <f>IFERROR(IF($B67="","",INDEX(所属情報!$E:$E,MATCH($A67,所属情報!$A:$A,0))),"")</f>
        <v>492244</v>
      </c>
      <c r="N67" s="32" t="str">
        <f t="shared" ref="N67:N130" si="3">IF($C67="","",IF($E67="",$C67,$C67&amp;" ("&amp;$E67&amp;")"))</f>
        <v>古西　清乃 (4)</v>
      </c>
      <c r="O67" s="32" t="str">
        <f t="shared" ref="O67:O130" si="4">IF($D67="","",ASC($D67))</f>
        <v>ｺﾆｼ ｻﾔﾉ</v>
      </c>
      <c r="P67" s="32" t="str">
        <f t="shared" ref="P67:P130" si="5">IF($I67="","",UPPER($I67)&amp;" "&amp;UPPER(LEFT($J67,1))&amp;LOWER(RIGHT($J67,LEN($J67)-1))&amp;" ("&amp;MID($G67,3,2)&amp;")")</f>
        <v>KONISHI Sayano (01)</v>
      </c>
      <c r="Q67" s="32" t="str">
        <f>IFERROR(IF($F67="","",INDEX(リスト!$AL:$AL,MATCH($F67,リスト!$AK:$AK,0))),"")</f>
        <v>26</v>
      </c>
      <c r="R67" s="32" t="str">
        <f>IFERROR(IF($K67="","",INDEX(リスト!$AO:$AO,MATCH($K67,リスト!$AN:$AN,0))),"")</f>
        <v>JPN</v>
      </c>
      <c r="S67" s="32" t="str">
        <f>IF($B67="","",RIGHT($G67*1000+200+COUNTIF($G$2:$G67,$G67),9))</f>
        <v>010523201</v>
      </c>
    </row>
    <row r="68" spans="1:19" ht="18" customHeight="1" x14ac:dyDescent="0.55000000000000004">
      <c r="A68" t="s">
        <v>1063</v>
      </c>
      <c r="B68">
        <v>67</v>
      </c>
      <c r="C68" t="s">
        <v>11149</v>
      </c>
      <c r="D68" t="s">
        <v>11150</v>
      </c>
      <c r="E68">
        <v>4</v>
      </c>
      <c r="F68" t="s">
        <v>173</v>
      </c>
      <c r="G68">
        <v>20010414</v>
      </c>
      <c r="H68" t="s">
        <v>11151</v>
      </c>
      <c r="I68" t="s">
        <v>2269</v>
      </c>
      <c r="J68" t="s">
        <v>11152</v>
      </c>
      <c r="K68" t="s">
        <v>72</v>
      </c>
      <c r="M68" s="32">
        <f>IFERROR(IF($B68="","",INDEX(所属情報!$E:$E,MATCH($A68,所属情報!$A:$A,0))),"")</f>
        <v>492244</v>
      </c>
      <c r="N68" s="32" t="str">
        <f t="shared" si="3"/>
        <v>坂本　真菜 (4)</v>
      </c>
      <c r="O68" s="32" t="str">
        <f t="shared" si="4"/>
        <v>ｻｶﾓﾄ ﾏﾅ</v>
      </c>
      <c r="P68" s="32" t="str">
        <f t="shared" si="5"/>
        <v>SAKAMOTO Mana (01)</v>
      </c>
      <c r="Q68" s="32" t="str">
        <f>IFERROR(IF($F68="","",INDEX(リスト!$AL:$AL,MATCH($F68,リスト!$AK:$AK,0))),"")</f>
        <v>27</v>
      </c>
      <c r="R68" s="32" t="str">
        <f>IFERROR(IF($K68="","",INDEX(リスト!$AO:$AO,MATCH($K68,リスト!$AN:$AN,0))),"")</f>
        <v>JPN</v>
      </c>
      <c r="S68" s="32" t="str">
        <f>IF($B68="","",RIGHT($G68*1000+200+COUNTIF($G$2:$G68,$G68),9))</f>
        <v>010414201</v>
      </c>
    </row>
    <row r="69" spans="1:19" ht="18" customHeight="1" x14ac:dyDescent="0.55000000000000004">
      <c r="A69" t="s">
        <v>1063</v>
      </c>
      <c r="B69">
        <v>68</v>
      </c>
      <c r="C69" t="s">
        <v>11153</v>
      </c>
      <c r="D69" t="s">
        <v>11154</v>
      </c>
      <c r="E69">
        <v>4</v>
      </c>
      <c r="F69" t="s">
        <v>169</v>
      </c>
      <c r="G69">
        <v>20011031</v>
      </c>
      <c r="H69" t="s">
        <v>11155</v>
      </c>
      <c r="I69" t="s">
        <v>5698</v>
      </c>
      <c r="J69" t="s">
        <v>7327</v>
      </c>
      <c r="K69" t="s">
        <v>72</v>
      </c>
      <c r="M69" s="32">
        <f>IFERROR(IF($B69="","",INDEX(所属情報!$E:$E,MATCH($A69,所属情報!$A:$A,0))),"")</f>
        <v>492244</v>
      </c>
      <c r="N69" s="32" t="str">
        <f t="shared" si="3"/>
        <v>内藤　結衣 (4)</v>
      </c>
      <c r="O69" s="32" t="str">
        <f t="shared" si="4"/>
        <v>ﾅｲﾄｳ ﾕｲ</v>
      </c>
      <c r="P69" s="32" t="str">
        <f t="shared" si="5"/>
        <v>NAITO Yui (01)</v>
      </c>
      <c r="Q69" s="32" t="str">
        <f>IFERROR(IF($F69="","",INDEX(リスト!$AL:$AL,MATCH($F69,リスト!$AK:$AK,0))),"")</f>
        <v>26</v>
      </c>
      <c r="R69" s="32" t="str">
        <f>IFERROR(IF($K69="","",INDEX(リスト!$AO:$AO,MATCH($K69,リスト!$AN:$AN,0))),"")</f>
        <v>JPN</v>
      </c>
      <c r="S69" s="32" t="str">
        <f>IF($B69="","",RIGHT($G69*1000+200+COUNTIF($G$2:$G69,$G69),9))</f>
        <v>011031201</v>
      </c>
    </row>
    <row r="70" spans="1:19" ht="18" customHeight="1" x14ac:dyDescent="0.55000000000000004">
      <c r="A70" t="s">
        <v>1063</v>
      </c>
      <c r="B70">
        <v>69</v>
      </c>
      <c r="C70" t="s">
        <v>11156</v>
      </c>
      <c r="D70" t="s">
        <v>11157</v>
      </c>
      <c r="E70">
        <v>4</v>
      </c>
      <c r="F70" t="s">
        <v>177</v>
      </c>
      <c r="G70">
        <v>20011002</v>
      </c>
      <c r="H70" t="s">
        <v>11158</v>
      </c>
      <c r="I70" t="s">
        <v>6323</v>
      </c>
      <c r="J70" t="s">
        <v>11159</v>
      </c>
      <c r="K70" t="s">
        <v>72</v>
      </c>
      <c r="M70" s="32">
        <f>IFERROR(IF($B70="","",INDEX(所属情報!$E:$E,MATCH($A70,所属情報!$A:$A,0))),"")</f>
        <v>492244</v>
      </c>
      <c r="N70" s="32" t="str">
        <f t="shared" si="3"/>
        <v>平尾　莉子 (4)</v>
      </c>
      <c r="O70" s="32" t="str">
        <f t="shared" si="4"/>
        <v>ﾋﾗｵ ﾘｺ</v>
      </c>
      <c r="P70" s="32" t="str">
        <f t="shared" si="5"/>
        <v>HIRAO Riko (01)</v>
      </c>
      <c r="Q70" s="32" t="str">
        <f>IFERROR(IF($F70="","",INDEX(リスト!$AL:$AL,MATCH($F70,リスト!$AK:$AK,0))),"")</f>
        <v>28</v>
      </c>
      <c r="R70" s="32" t="str">
        <f>IFERROR(IF($K70="","",INDEX(リスト!$AO:$AO,MATCH($K70,リスト!$AN:$AN,0))),"")</f>
        <v>JPN</v>
      </c>
      <c r="S70" s="32" t="str">
        <f>IF($B70="","",RIGHT($G70*1000+200+COUNTIF($G$2:$G70,$G70),9))</f>
        <v>011002201</v>
      </c>
    </row>
    <row r="71" spans="1:19" ht="18" customHeight="1" x14ac:dyDescent="0.55000000000000004">
      <c r="A71" t="s">
        <v>1063</v>
      </c>
      <c r="B71">
        <v>70</v>
      </c>
      <c r="C71" t="s">
        <v>11160</v>
      </c>
      <c r="D71" t="s">
        <v>11161</v>
      </c>
      <c r="E71">
        <v>4</v>
      </c>
      <c r="F71" t="s">
        <v>165</v>
      </c>
      <c r="G71">
        <v>20010522</v>
      </c>
      <c r="H71" t="s">
        <v>11162</v>
      </c>
      <c r="I71" t="s">
        <v>1976</v>
      </c>
      <c r="J71" t="s">
        <v>8404</v>
      </c>
      <c r="K71" t="s">
        <v>72</v>
      </c>
      <c r="M71" s="32">
        <f>IFERROR(IF($B71="","",INDEX(所属情報!$E:$E,MATCH($A71,所属情報!$A:$A,0))),"")</f>
        <v>492244</v>
      </c>
      <c r="N71" s="32" t="str">
        <f t="shared" si="3"/>
        <v>福井　陽香 (4)</v>
      </c>
      <c r="O71" s="32" t="str">
        <f t="shared" si="4"/>
        <v>ﾌｸｲ ﾊﾙｶ</v>
      </c>
      <c r="P71" s="32" t="str">
        <f t="shared" si="5"/>
        <v>FUKUI Haruka (01)</v>
      </c>
      <c r="Q71" s="32" t="str">
        <f>IFERROR(IF($F71="","",INDEX(リスト!$AL:$AL,MATCH($F71,リスト!$AK:$AK,0))),"")</f>
        <v>25</v>
      </c>
      <c r="R71" s="32" t="str">
        <f>IFERROR(IF($K71="","",INDEX(リスト!$AO:$AO,MATCH($K71,リスト!$AN:$AN,0))),"")</f>
        <v>JPN</v>
      </c>
      <c r="S71" s="32" t="str">
        <f>IF($B71="","",RIGHT($G71*1000+200+COUNTIF($G$2:$G71,$G71),9))</f>
        <v>010522201</v>
      </c>
    </row>
    <row r="72" spans="1:19" ht="18" customHeight="1" x14ac:dyDescent="0.55000000000000004">
      <c r="A72" t="s">
        <v>1063</v>
      </c>
      <c r="B72">
        <v>71</v>
      </c>
      <c r="C72" t="s">
        <v>11163</v>
      </c>
      <c r="D72" t="s">
        <v>11164</v>
      </c>
      <c r="E72">
        <v>4</v>
      </c>
      <c r="F72" t="s">
        <v>217</v>
      </c>
      <c r="G72">
        <v>20010731</v>
      </c>
      <c r="H72" t="s">
        <v>11165</v>
      </c>
      <c r="I72" t="s">
        <v>1903</v>
      </c>
      <c r="J72" t="s">
        <v>2500</v>
      </c>
      <c r="K72" t="s">
        <v>72</v>
      </c>
      <c r="M72" s="32">
        <f>IFERROR(IF($B72="","",INDEX(所属情報!$E:$E,MATCH($A72,所属情報!$A:$A,0))),"")</f>
        <v>492244</v>
      </c>
      <c r="N72" s="32" t="str">
        <f t="shared" si="3"/>
        <v>福本　瑞季 (4)</v>
      </c>
      <c r="O72" s="32" t="str">
        <f t="shared" si="4"/>
        <v>ﾌｸﾓﾄ ﾐｽﾞｷ</v>
      </c>
      <c r="P72" s="32" t="str">
        <f t="shared" si="5"/>
        <v>FUKUMOTO Mizuki (01)</v>
      </c>
      <c r="Q72" s="32" t="str">
        <f>IFERROR(IF($F72="","",INDEX(リスト!$AL:$AL,MATCH($F72,リスト!$AK:$AK,0))),"")</f>
        <v>38</v>
      </c>
      <c r="R72" s="32" t="str">
        <f>IFERROR(IF($K72="","",INDEX(リスト!$AO:$AO,MATCH($K72,リスト!$AN:$AN,0))),"")</f>
        <v>JPN</v>
      </c>
      <c r="S72" s="32" t="str">
        <f>IF($B72="","",RIGHT($G72*1000+200+COUNTIF($G$2:$G72,$G72),9))</f>
        <v>010731201</v>
      </c>
    </row>
    <row r="73" spans="1:19" ht="18" customHeight="1" x14ac:dyDescent="0.55000000000000004">
      <c r="A73" t="s">
        <v>1063</v>
      </c>
      <c r="B73">
        <v>72</v>
      </c>
      <c r="C73" t="s">
        <v>11166</v>
      </c>
      <c r="D73" t="s">
        <v>11167</v>
      </c>
      <c r="E73">
        <v>4</v>
      </c>
      <c r="F73" t="s">
        <v>209</v>
      </c>
      <c r="G73">
        <v>20011122</v>
      </c>
      <c r="H73" t="s">
        <v>11168</v>
      </c>
      <c r="I73" t="s">
        <v>2745</v>
      </c>
      <c r="J73" t="s">
        <v>11169</v>
      </c>
      <c r="K73" t="s">
        <v>72</v>
      </c>
      <c r="M73" s="32">
        <f>IFERROR(IF($B73="","",INDEX(所属情報!$E:$E,MATCH($A73,所属情報!$A:$A,0))),"")</f>
        <v>492244</v>
      </c>
      <c r="N73" s="32" t="str">
        <f t="shared" si="3"/>
        <v>藤本　千愛 (4)</v>
      </c>
      <c r="O73" s="32" t="str">
        <f t="shared" si="4"/>
        <v>ﾌｼﾞﾓﾄ ﾁｱﾅ</v>
      </c>
      <c r="P73" s="32" t="str">
        <f t="shared" si="5"/>
        <v>FUJIMOTO Chiana (01)</v>
      </c>
      <c r="Q73" s="32" t="str">
        <f>IFERROR(IF($F73="","",INDEX(リスト!$AL:$AL,MATCH($F73,リスト!$AK:$AK,0))),"")</f>
        <v>36</v>
      </c>
      <c r="R73" s="32" t="str">
        <f>IFERROR(IF($K73="","",INDEX(リスト!$AO:$AO,MATCH($K73,リスト!$AN:$AN,0))),"")</f>
        <v>JPN</v>
      </c>
      <c r="S73" s="32" t="str">
        <f>IF($B73="","",RIGHT($G73*1000+200+COUNTIF($G$2:$G73,$G73),9))</f>
        <v>011122201</v>
      </c>
    </row>
    <row r="74" spans="1:19" ht="18" customHeight="1" x14ac:dyDescent="0.55000000000000004">
      <c r="A74" t="s">
        <v>1063</v>
      </c>
      <c r="B74">
        <v>73</v>
      </c>
      <c r="C74" t="s">
        <v>11170</v>
      </c>
      <c r="D74" t="s">
        <v>11171</v>
      </c>
      <c r="E74">
        <v>4</v>
      </c>
      <c r="F74" t="s">
        <v>181</v>
      </c>
      <c r="G74">
        <v>20020214</v>
      </c>
      <c r="H74" t="s">
        <v>11172</v>
      </c>
      <c r="I74" t="s">
        <v>1645</v>
      </c>
      <c r="J74" t="s">
        <v>11173</v>
      </c>
      <c r="K74" t="s">
        <v>72</v>
      </c>
      <c r="M74" s="32">
        <f>IFERROR(IF($B74="","",INDEX(所属情報!$E:$E,MATCH($A74,所属情報!$A:$A,0))),"")</f>
        <v>492244</v>
      </c>
      <c r="N74" s="32" t="str">
        <f t="shared" si="3"/>
        <v>三浦　愛華 (4)</v>
      </c>
      <c r="O74" s="32" t="str">
        <f t="shared" si="4"/>
        <v>ﾐｳﾗ ﾏﾅｶ</v>
      </c>
      <c r="P74" s="32" t="str">
        <f t="shared" si="5"/>
        <v>MIURA Manaka (02)</v>
      </c>
      <c r="Q74" s="32" t="str">
        <f>IFERROR(IF($F74="","",INDEX(リスト!$AL:$AL,MATCH($F74,リスト!$AK:$AK,0))),"")</f>
        <v>29</v>
      </c>
      <c r="R74" s="32" t="str">
        <f>IFERROR(IF($K74="","",INDEX(リスト!$AO:$AO,MATCH($K74,リスト!$AN:$AN,0))),"")</f>
        <v>JPN</v>
      </c>
      <c r="S74" s="32" t="str">
        <f>IF($B74="","",RIGHT($G74*1000+200+COUNTIF($G$2:$G74,$G74),9))</f>
        <v>020214201</v>
      </c>
    </row>
    <row r="75" spans="1:19" ht="18" customHeight="1" x14ac:dyDescent="0.55000000000000004">
      <c r="A75" t="s">
        <v>1063</v>
      </c>
      <c r="B75">
        <v>74</v>
      </c>
      <c r="C75" t="s">
        <v>11174</v>
      </c>
      <c r="D75" t="s">
        <v>11175</v>
      </c>
      <c r="E75">
        <v>4</v>
      </c>
      <c r="F75" t="s">
        <v>177</v>
      </c>
      <c r="G75">
        <v>20011114</v>
      </c>
      <c r="H75" t="s">
        <v>11176</v>
      </c>
      <c r="I75" t="s">
        <v>11177</v>
      </c>
      <c r="J75" t="s">
        <v>10935</v>
      </c>
      <c r="K75" t="s">
        <v>72</v>
      </c>
      <c r="M75" s="32">
        <f>IFERROR(IF($B75="","",INDEX(所属情報!$E:$E,MATCH($A75,所属情報!$A:$A,0))),"")</f>
        <v>492244</v>
      </c>
      <c r="N75" s="32" t="str">
        <f t="shared" si="3"/>
        <v>三好　結女 (4)</v>
      </c>
      <c r="O75" s="32" t="str">
        <f t="shared" si="4"/>
        <v>ﾐﾖｼ ﾕﾒ</v>
      </c>
      <c r="P75" s="32" t="str">
        <f t="shared" si="5"/>
        <v>MIYOSHI Yume (01)</v>
      </c>
      <c r="Q75" s="32" t="str">
        <f>IFERROR(IF($F75="","",INDEX(リスト!$AL:$AL,MATCH($F75,リスト!$AK:$AK,0))),"")</f>
        <v>28</v>
      </c>
      <c r="R75" s="32" t="str">
        <f>IFERROR(IF($K75="","",INDEX(リスト!$AO:$AO,MATCH($K75,リスト!$AN:$AN,0))),"")</f>
        <v>JPN</v>
      </c>
      <c r="S75" s="32" t="str">
        <f>IF($B75="","",RIGHT($G75*1000+200+COUNTIF($G$2:$G75,$G75),9))</f>
        <v>011114201</v>
      </c>
    </row>
    <row r="76" spans="1:19" ht="18" customHeight="1" x14ac:dyDescent="0.55000000000000004">
      <c r="A76" t="s">
        <v>1063</v>
      </c>
      <c r="B76">
        <v>75</v>
      </c>
      <c r="C76" t="s">
        <v>11178</v>
      </c>
      <c r="D76" t="s">
        <v>11179</v>
      </c>
      <c r="E76">
        <v>4</v>
      </c>
      <c r="F76" t="s">
        <v>217</v>
      </c>
      <c r="G76">
        <v>20020208</v>
      </c>
      <c r="H76" t="s">
        <v>11180</v>
      </c>
      <c r="I76" t="s">
        <v>11181</v>
      </c>
      <c r="J76" t="s">
        <v>11083</v>
      </c>
      <c r="K76" t="s">
        <v>72</v>
      </c>
      <c r="M76" s="32">
        <f>IFERROR(IF($B76="","",INDEX(所属情報!$E:$E,MATCH($A76,所属情報!$A:$A,0))),"")</f>
        <v>492244</v>
      </c>
      <c r="N76" s="32" t="str">
        <f t="shared" si="3"/>
        <v>本岡　真悠 (4)</v>
      </c>
      <c r="O76" s="32" t="str">
        <f t="shared" si="4"/>
        <v>ﾓﾄｵｶ ﾏﾕｳ</v>
      </c>
      <c r="P76" s="32" t="str">
        <f t="shared" si="5"/>
        <v>MOTOOKA Mayu (02)</v>
      </c>
      <c r="Q76" s="32" t="str">
        <f>IFERROR(IF($F76="","",INDEX(リスト!$AL:$AL,MATCH($F76,リスト!$AK:$AK,0))),"")</f>
        <v>38</v>
      </c>
      <c r="R76" s="32" t="str">
        <f>IFERROR(IF($K76="","",INDEX(リスト!$AO:$AO,MATCH($K76,リスト!$AN:$AN,0))),"")</f>
        <v>JPN</v>
      </c>
      <c r="S76" s="32" t="str">
        <f>IF($B76="","",RIGHT($G76*1000+200+COUNTIF($G$2:$G76,$G76),9))</f>
        <v>020208201</v>
      </c>
    </row>
    <row r="77" spans="1:19" ht="18" customHeight="1" x14ac:dyDescent="0.55000000000000004">
      <c r="A77" t="s">
        <v>1063</v>
      </c>
      <c r="B77">
        <v>76</v>
      </c>
      <c r="C77" t="s">
        <v>11182</v>
      </c>
      <c r="D77" t="s">
        <v>11183</v>
      </c>
      <c r="E77">
        <v>4</v>
      </c>
      <c r="F77" t="s">
        <v>121</v>
      </c>
      <c r="G77">
        <v>20020310</v>
      </c>
      <c r="H77" t="s">
        <v>11184</v>
      </c>
      <c r="I77" t="s">
        <v>1553</v>
      </c>
      <c r="J77" t="s">
        <v>11134</v>
      </c>
      <c r="K77" t="s">
        <v>72</v>
      </c>
      <c r="M77" s="32">
        <f>IFERROR(IF($B77="","",INDEX(所属情報!$E:$E,MATCH($A77,所属情報!$A:$A,0))),"")</f>
        <v>492244</v>
      </c>
      <c r="N77" s="32" t="str">
        <f t="shared" si="3"/>
        <v>森　陽菜 (4)</v>
      </c>
      <c r="O77" s="32" t="str">
        <f t="shared" si="4"/>
        <v>ﾓﾘ ﾋﾅ</v>
      </c>
      <c r="P77" s="32" t="str">
        <f t="shared" si="5"/>
        <v>MORI Hina (02)</v>
      </c>
      <c r="Q77" s="32" t="str">
        <f>IFERROR(IF($F77="","",INDEX(リスト!$AL:$AL,MATCH($F77,リスト!$AK:$AK,0))),"")</f>
        <v>14</v>
      </c>
      <c r="R77" s="32" t="str">
        <f>IFERROR(IF($K77="","",INDEX(リスト!$AO:$AO,MATCH($K77,リスト!$AN:$AN,0))),"")</f>
        <v>JPN</v>
      </c>
      <c r="S77" s="32" t="str">
        <f>IF($B77="","",RIGHT($G77*1000+200+COUNTIF($G$2:$G77,$G77),9))</f>
        <v>020310201</v>
      </c>
    </row>
    <row r="78" spans="1:19" ht="18" customHeight="1" x14ac:dyDescent="0.55000000000000004">
      <c r="A78" t="s">
        <v>1063</v>
      </c>
      <c r="B78">
        <v>77</v>
      </c>
      <c r="C78" t="s">
        <v>11185</v>
      </c>
      <c r="D78" t="s">
        <v>11186</v>
      </c>
      <c r="E78">
        <v>3</v>
      </c>
      <c r="F78" t="s">
        <v>165</v>
      </c>
      <c r="G78">
        <v>20030123</v>
      </c>
      <c r="H78" t="s">
        <v>11187</v>
      </c>
      <c r="I78" t="s">
        <v>2038</v>
      </c>
      <c r="J78" t="s">
        <v>11188</v>
      </c>
      <c r="K78" t="s">
        <v>72</v>
      </c>
      <c r="M78" s="32">
        <f>IFERROR(IF($B78="","",INDEX(所属情報!$E:$E,MATCH($A78,所属情報!$A:$A,0))),"")</f>
        <v>492244</v>
      </c>
      <c r="N78" s="32" t="str">
        <f t="shared" si="3"/>
        <v>安達　茉鈴 (3)</v>
      </c>
      <c r="O78" s="32" t="str">
        <f t="shared" si="4"/>
        <v>ｱﾀﾞﾁ ﾏﾘﾝ</v>
      </c>
      <c r="P78" s="32" t="str">
        <f t="shared" si="5"/>
        <v>ADACHI Marin (03)</v>
      </c>
      <c r="Q78" s="32" t="str">
        <f>IFERROR(IF($F78="","",INDEX(リスト!$AL:$AL,MATCH($F78,リスト!$AK:$AK,0))),"")</f>
        <v>25</v>
      </c>
      <c r="R78" s="32" t="str">
        <f>IFERROR(IF($K78="","",INDEX(リスト!$AO:$AO,MATCH($K78,リスト!$AN:$AN,0))),"")</f>
        <v>JPN</v>
      </c>
      <c r="S78" s="32" t="str">
        <f>IF($B78="","",RIGHT($G78*1000+200+COUNTIF($G$2:$G78,$G78),9))</f>
        <v>030123201</v>
      </c>
    </row>
    <row r="79" spans="1:19" ht="18" customHeight="1" x14ac:dyDescent="0.55000000000000004">
      <c r="A79" t="s">
        <v>1063</v>
      </c>
      <c r="B79">
        <v>78</v>
      </c>
      <c r="C79" t="s">
        <v>11189</v>
      </c>
      <c r="D79" t="s">
        <v>11190</v>
      </c>
      <c r="E79">
        <v>3</v>
      </c>
      <c r="F79" t="s">
        <v>177</v>
      </c>
      <c r="G79">
        <v>20020410</v>
      </c>
      <c r="H79" t="s">
        <v>11191</v>
      </c>
      <c r="I79" t="s">
        <v>11192</v>
      </c>
      <c r="J79" t="s">
        <v>11193</v>
      </c>
      <c r="K79" t="s">
        <v>72</v>
      </c>
      <c r="M79" s="32">
        <f>IFERROR(IF($B79="","",INDEX(所属情報!$E:$E,MATCH($A79,所属情報!$A:$A,0))),"")</f>
        <v>492244</v>
      </c>
      <c r="N79" s="32" t="str">
        <f t="shared" si="3"/>
        <v>大坂谷　明里 (3)</v>
      </c>
      <c r="O79" s="32" t="str">
        <f t="shared" si="4"/>
        <v>ｵｵｻｶﾔ ｱｶﾘ</v>
      </c>
      <c r="P79" s="32" t="str">
        <f t="shared" si="5"/>
        <v>OSAKAYA Akari (02)</v>
      </c>
      <c r="Q79" s="32" t="str">
        <f>IFERROR(IF($F79="","",INDEX(リスト!$AL:$AL,MATCH($F79,リスト!$AK:$AK,0))),"")</f>
        <v>28</v>
      </c>
      <c r="R79" s="32" t="str">
        <f>IFERROR(IF($K79="","",INDEX(リスト!$AO:$AO,MATCH($K79,リスト!$AN:$AN,0))),"")</f>
        <v>JPN</v>
      </c>
      <c r="S79" s="32" t="str">
        <f>IF($B79="","",RIGHT($G79*1000+200+COUNTIF($G$2:$G79,$G79),9))</f>
        <v>020410201</v>
      </c>
    </row>
    <row r="80" spans="1:19" ht="18" customHeight="1" x14ac:dyDescent="0.55000000000000004">
      <c r="A80" t="s">
        <v>1063</v>
      </c>
      <c r="B80">
        <v>79</v>
      </c>
      <c r="C80" t="s">
        <v>11194</v>
      </c>
      <c r="D80" t="s">
        <v>11195</v>
      </c>
      <c r="E80">
        <v>3</v>
      </c>
      <c r="F80" t="s">
        <v>217</v>
      </c>
      <c r="G80">
        <v>20030206</v>
      </c>
      <c r="H80" t="s">
        <v>11196</v>
      </c>
      <c r="I80" t="s">
        <v>4511</v>
      </c>
      <c r="J80" t="s">
        <v>10944</v>
      </c>
      <c r="K80" t="s">
        <v>72</v>
      </c>
      <c r="M80" s="32">
        <f>IFERROR(IF($B80="","",INDEX(所属情報!$E:$E,MATCH($A80,所属情報!$A:$A,0))),"")</f>
        <v>492244</v>
      </c>
      <c r="N80" s="32" t="str">
        <f t="shared" si="3"/>
        <v>梶原　有咲 (3)</v>
      </c>
      <c r="O80" s="32" t="str">
        <f t="shared" si="4"/>
        <v>ｶｼﾞﾜﾗ ｱｻ</v>
      </c>
      <c r="P80" s="32" t="str">
        <f t="shared" si="5"/>
        <v>KAJIWARA Asa (03)</v>
      </c>
      <c r="Q80" s="32" t="str">
        <f>IFERROR(IF($F80="","",INDEX(リスト!$AL:$AL,MATCH($F80,リスト!$AK:$AK,0))),"")</f>
        <v>38</v>
      </c>
      <c r="R80" s="32" t="str">
        <f>IFERROR(IF($K80="","",INDEX(リスト!$AO:$AO,MATCH($K80,リスト!$AN:$AN,0))),"")</f>
        <v>JPN</v>
      </c>
      <c r="S80" s="32" t="str">
        <f>IF($B80="","",RIGHT($G80*1000+200+COUNTIF($G$2:$G80,$G80),9))</f>
        <v>030206202</v>
      </c>
    </row>
    <row r="81" spans="1:19" ht="18" customHeight="1" x14ac:dyDescent="0.55000000000000004">
      <c r="A81" t="s">
        <v>1063</v>
      </c>
      <c r="B81">
        <v>80</v>
      </c>
      <c r="C81" t="s">
        <v>11197</v>
      </c>
      <c r="D81" t="s">
        <v>11198</v>
      </c>
      <c r="E81">
        <v>3</v>
      </c>
      <c r="F81" t="s">
        <v>169</v>
      </c>
      <c r="G81">
        <v>20030204</v>
      </c>
      <c r="H81" t="s">
        <v>11199</v>
      </c>
      <c r="I81" t="s">
        <v>11200</v>
      </c>
      <c r="J81" t="s">
        <v>11201</v>
      </c>
      <c r="K81" t="s">
        <v>72</v>
      </c>
      <c r="M81" s="32">
        <f>IFERROR(IF($B81="","",INDEX(所属情報!$E:$E,MATCH($A81,所属情報!$A:$A,0))),"")</f>
        <v>492244</v>
      </c>
      <c r="N81" s="32" t="str">
        <f t="shared" si="3"/>
        <v>川西　可紗 (3)</v>
      </c>
      <c r="O81" s="32" t="str">
        <f t="shared" si="4"/>
        <v>ｶﾜﾆｼ ｱﾘｻ</v>
      </c>
      <c r="P81" s="32" t="str">
        <f t="shared" si="5"/>
        <v>KAWANISHI Arisa (03)</v>
      </c>
      <c r="Q81" s="32" t="str">
        <f>IFERROR(IF($F81="","",INDEX(リスト!$AL:$AL,MATCH($F81,リスト!$AK:$AK,0))),"")</f>
        <v>26</v>
      </c>
      <c r="R81" s="32" t="str">
        <f>IFERROR(IF($K81="","",INDEX(リスト!$AO:$AO,MATCH($K81,リスト!$AN:$AN,0))),"")</f>
        <v>JPN</v>
      </c>
      <c r="S81" s="32" t="str">
        <f>IF($B81="","",RIGHT($G81*1000+200+COUNTIF($G$2:$G81,$G81),9))</f>
        <v>030204201</v>
      </c>
    </row>
    <row r="82" spans="1:19" ht="18" customHeight="1" x14ac:dyDescent="0.55000000000000004">
      <c r="A82" t="s">
        <v>1063</v>
      </c>
      <c r="B82">
        <v>81</v>
      </c>
      <c r="C82" t="s">
        <v>11202</v>
      </c>
      <c r="D82" t="s">
        <v>11203</v>
      </c>
      <c r="E82">
        <v>3</v>
      </c>
      <c r="F82" t="s">
        <v>177</v>
      </c>
      <c r="G82">
        <v>20020514</v>
      </c>
      <c r="H82" t="s">
        <v>11204</v>
      </c>
      <c r="I82" t="s">
        <v>5473</v>
      </c>
      <c r="J82" t="s">
        <v>11205</v>
      </c>
      <c r="K82" t="s">
        <v>72</v>
      </c>
      <c r="M82" s="32">
        <f>IFERROR(IF($B82="","",INDEX(所属情報!$E:$E,MATCH($A82,所属情報!$A:$A,0))),"")</f>
        <v>492244</v>
      </c>
      <c r="N82" s="32" t="str">
        <f t="shared" si="3"/>
        <v>近藤　美穂 (3)</v>
      </c>
      <c r="O82" s="32" t="str">
        <f t="shared" si="4"/>
        <v>ｺﾝﾄﾞｳ ﾐﾎ</v>
      </c>
      <c r="P82" s="32" t="str">
        <f t="shared" si="5"/>
        <v>KONDO Miho (02)</v>
      </c>
      <c r="Q82" s="32" t="str">
        <f>IFERROR(IF($F82="","",INDEX(リスト!$AL:$AL,MATCH($F82,リスト!$AK:$AK,0))),"")</f>
        <v>28</v>
      </c>
      <c r="R82" s="32" t="str">
        <f>IFERROR(IF($K82="","",INDEX(リスト!$AO:$AO,MATCH($K82,リスト!$AN:$AN,0))),"")</f>
        <v>JPN</v>
      </c>
      <c r="S82" s="32" t="str">
        <f>IF($B82="","",RIGHT($G82*1000+200+COUNTIF($G$2:$G82,$G82),9))</f>
        <v>020514201</v>
      </c>
    </row>
    <row r="83" spans="1:19" ht="18" customHeight="1" x14ac:dyDescent="0.55000000000000004">
      <c r="A83" t="s">
        <v>1063</v>
      </c>
      <c r="B83">
        <v>82</v>
      </c>
      <c r="C83" t="s">
        <v>11206</v>
      </c>
      <c r="D83" t="s">
        <v>11207</v>
      </c>
      <c r="E83">
        <v>3</v>
      </c>
      <c r="F83" t="s">
        <v>169</v>
      </c>
      <c r="G83">
        <v>20021125</v>
      </c>
      <c r="H83" t="s">
        <v>11208</v>
      </c>
      <c r="I83" t="s">
        <v>11209</v>
      </c>
      <c r="J83" t="s">
        <v>11210</v>
      </c>
      <c r="K83" t="s">
        <v>72</v>
      </c>
      <c r="M83" s="32">
        <f>IFERROR(IF($B83="","",INDEX(所属情報!$E:$E,MATCH($A83,所属情報!$A:$A,0))),"")</f>
        <v>492244</v>
      </c>
      <c r="N83" s="32" t="str">
        <f t="shared" si="3"/>
        <v>定池　弥音 (3)</v>
      </c>
      <c r="O83" s="32" t="str">
        <f t="shared" si="4"/>
        <v>ｻﾀﾞｲｹ ﾐﾈ</v>
      </c>
      <c r="P83" s="32" t="str">
        <f t="shared" si="5"/>
        <v>SADAIKE Mine (02)</v>
      </c>
      <c r="Q83" s="32" t="str">
        <f>IFERROR(IF($F83="","",INDEX(リスト!$AL:$AL,MATCH($F83,リスト!$AK:$AK,0))),"")</f>
        <v>26</v>
      </c>
      <c r="R83" s="32" t="str">
        <f>IFERROR(IF($K83="","",INDEX(リスト!$AO:$AO,MATCH($K83,リスト!$AN:$AN,0))),"")</f>
        <v>JPN</v>
      </c>
      <c r="S83" s="32" t="str">
        <f>IF($B83="","",RIGHT($G83*1000+200+COUNTIF($G$2:$G83,$G83),9))</f>
        <v>021125201</v>
      </c>
    </row>
    <row r="84" spans="1:19" ht="18" customHeight="1" x14ac:dyDescent="0.55000000000000004">
      <c r="A84" t="s">
        <v>1063</v>
      </c>
      <c r="B84">
        <v>83</v>
      </c>
      <c r="C84" t="s">
        <v>11211</v>
      </c>
      <c r="D84" t="s">
        <v>11212</v>
      </c>
      <c r="E84">
        <v>3</v>
      </c>
      <c r="F84" t="s">
        <v>169</v>
      </c>
      <c r="G84">
        <v>20030322</v>
      </c>
      <c r="H84" t="s">
        <v>11213</v>
      </c>
      <c r="I84" t="s">
        <v>9440</v>
      </c>
      <c r="J84" t="s">
        <v>11214</v>
      </c>
      <c r="K84" t="s">
        <v>72</v>
      </c>
      <c r="M84" s="32">
        <f>IFERROR(IF($B84="","",INDEX(所属情報!$E:$E,MATCH($A84,所属情報!$A:$A,0))),"")</f>
        <v>492244</v>
      </c>
      <c r="N84" s="32" t="str">
        <f t="shared" si="3"/>
        <v>白石　香乃 (3)</v>
      </c>
      <c r="O84" s="32" t="str">
        <f t="shared" si="4"/>
        <v>ｼﾗｲｼ ｶﾉ</v>
      </c>
      <c r="P84" s="32" t="str">
        <f t="shared" si="5"/>
        <v>SHIRAISHI Kano (03)</v>
      </c>
      <c r="Q84" s="32" t="str">
        <f>IFERROR(IF($F84="","",INDEX(リスト!$AL:$AL,MATCH($F84,リスト!$AK:$AK,0))),"")</f>
        <v>26</v>
      </c>
      <c r="R84" s="32" t="str">
        <f>IFERROR(IF($K84="","",INDEX(リスト!$AO:$AO,MATCH($K84,リスト!$AN:$AN,0))),"")</f>
        <v>JPN</v>
      </c>
      <c r="S84" s="32" t="str">
        <f>IF($B84="","",RIGHT($G84*1000+200+COUNTIF($G$2:$G84,$G84),9))</f>
        <v>030322201</v>
      </c>
    </row>
    <row r="85" spans="1:19" ht="18" customHeight="1" x14ac:dyDescent="0.55000000000000004">
      <c r="A85" t="s">
        <v>1063</v>
      </c>
      <c r="B85">
        <v>84</v>
      </c>
      <c r="C85" t="s">
        <v>11215</v>
      </c>
      <c r="D85" t="s">
        <v>11216</v>
      </c>
      <c r="E85">
        <v>3</v>
      </c>
      <c r="F85" t="s">
        <v>185</v>
      </c>
      <c r="G85">
        <v>20020604</v>
      </c>
      <c r="H85" t="s">
        <v>11217</v>
      </c>
      <c r="I85" t="s">
        <v>11218</v>
      </c>
      <c r="J85" t="s">
        <v>11219</v>
      </c>
      <c r="K85" t="s">
        <v>72</v>
      </c>
      <c r="M85" s="32">
        <f>IFERROR(IF($B85="","",INDEX(所属情報!$E:$E,MATCH($A85,所属情報!$A:$A,0))),"")</f>
        <v>492244</v>
      </c>
      <c r="N85" s="32" t="str">
        <f t="shared" si="3"/>
        <v>城　まなみ (3)</v>
      </c>
      <c r="O85" s="32" t="str">
        <f t="shared" si="4"/>
        <v>ﾀﾁ ﾏﾅﾐ</v>
      </c>
      <c r="P85" s="32" t="str">
        <f t="shared" si="5"/>
        <v>TACHI Manami (02)</v>
      </c>
      <c r="Q85" s="32" t="str">
        <f>IFERROR(IF($F85="","",INDEX(リスト!$AL:$AL,MATCH($F85,リスト!$AK:$AK,0))),"")</f>
        <v>30</v>
      </c>
      <c r="R85" s="32" t="str">
        <f>IFERROR(IF($K85="","",INDEX(リスト!$AO:$AO,MATCH($K85,リスト!$AN:$AN,0))),"")</f>
        <v>JPN</v>
      </c>
      <c r="S85" s="32" t="str">
        <f>IF($B85="","",RIGHT($G85*1000+200+COUNTIF($G$2:$G85,$G85),9))</f>
        <v>020604201</v>
      </c>
    </row>
    <row r="86" spans="1:19" ht="18" customHeight="1" x14ac:dyDescent="0.55000000000000004">
      <c r="A86" t="s">
        <v>1063</v>
      </c>
      <c r="B86">
        <v>85</v>
      </c>
      <c r="C86" t="s">
        <v>11220</v>
      </c>
      <c r="D86" t="s">
        <v>11221</v>
      </c>
      <c r="E86">
        <v>3</v>
      </c>
      <c r="F86" t="s">
        <v>185</v>
      </c>
      <c r="G86">
        <v>20020418</v>
      </c>
      <c r="H86" t="s">
        <v>11222</v>
      </c>
      <c r="I86" t="s">
        <v>11223</v>
      </c>
      <c r="J86" t="s">
        <v>10954</v>
      </c>
      <c r="K86" t="s">
        <v>72</v>
      </c>
      <c r="M86" s="32">
        <f>IFERROR(IF($B86="","",INDEX(所属情報!$E:$E,MATCH($A86,所属情報!$A:$A,0))),"")</f>
        <v>492244</v>
      </c>
      <c r="N86" s="32" t="str">
        <f t="shared" si="3"/>
        <v>堂西　愛加 (3)</v>
      </c>
      <c r="O86" s="32" t="str">
        <f t="shared" si="4"/>
        <v>ﾄﾞｳﾆｼ ｱｲｶ</v>
      </c>
      <c r="P86" s="32" t="str">
        <f t="shared" si="5"/>
        <v>DONISHI Aika (02)</v>
      </c>
      <c r="Q86" s="32" t="str">
        <f>IFERROR(IF($F86="","",INDEX(リスト!$AL:$AL,MATCH($F86,リスト!$AK:$AK,0))),"")</f>
        <v>30</v>
      </c>
      <c r="R86" s="32" t="str">
        <f>IFERROR(IF($K86="","",INDEX(リスト!$AO:$AO,MATCH($K86,リスト!$AN:$AN,0))),"")</f>
        <v>JPN</v>
      </c>
      <c r="S86" s="32" t="str">
        <f>IF($B86="","",RIGHT($G86*1000+200+COUNTIF($G$2:$G86,$G86),9))</f>
        <v>020418201</v>
      </c>
    </row>
    <row r="87" spans="1:19" ht="18" customHeight="1" x14ac:dyDescent="0.55000000000000004">
      <c r="A87" t="s">
        <v>1063</v>
      </c>
      <c r="B87">
        <v>86</v>
      </c>
      <c r="C87" t="s">
        <v>11224</v>
      </c>
      <c r="D87" t="s">
        <v>11225</v>
      </c>
      <c r="E87">
        <v>3</v>
      </c>
      <c r="F87" t="s">
        <v>185</v>
      </c>
      <c r="G87">
        <v>20030214</v>
      </c>
      <c r="H87" t="s">
        <v>11226</v>
      </c>
      <c r="I87" t="s">
        <v>1682</v>
      </c>
      <c r="J87" t="s">
        <v>11227</v>
      </c>
      <c r="K87" t="s">
        <v>72</v>
      </c>
      <c r="M87" s="32">
        <f>IFERROR(IF($B87="","",INDEX(所属情報!$E:$E,MATCH($A87,所属情報!$A:$A,0))),"")</f>
        <v>492244</v>
      </c>
      <c r="N87" s="32" t="str">
        <f t="shared" si="3"/>
        <v>中野　悠菜 (3)</v>
      </c>
      <c r="O87" s="32" t="str">
        <f t="shared" si="4"/>
        <v>ﾅｶﾉ ﾊﾙﾅ</v>
      </c>
      <c r="P87" s="32" t="str">
        <f t="shared" si="5"/>
        <v>NAKANO Haruna (03)</v>
      </c>
      <c r="Q87" s="32" t="str">
        <f>IFERROR(IF($F87="","",INDEX(リスト!$AL:$AL,MATCH($F87,リスト!$AK:$AK,0))),"")</f>
        <v>30</v>
      </c>
      <c r="R87" s="32" t="str">
        <f>IFERROR(IF($K87="","",INDEX(リスト!$AO:$AO,MATCH($K87,リスト!$AN:$AN,0))),"")</f>
        <v>JPN</v>
      </c>
      <c r="S87" s="32" t="str">
        <f>IF($B87="","",RIGHT($G87*1000+200+COUNTIF($G$2:$G87,$G87),9))</f>
        <v>030214201</v>
      </c>
    </row>
    <row r="88" spans="1:19" ht="18" customHeight="1" x14ac:dyDescent="0.55000000000000004">
      <c r="A88" t="s">
        <v>1063</v>
      </c>
      <c r="B88">
        <v>87</v>
      </c>
      <c r="C88" t="s">
        <v>11228</v>
      </c>
      <c r="D88" t="s">
        <v>11229</v>
      </c>
      <c r="E88">
        <v>3</v>
      </c>
      <c r="F88" t="s">
        <v>169</v>
      </c>
      <c r="G88">
        <v>20021224</v>
      </c>
      <c r="H88" t="s">
        <v>11230</v>
      </c>
      <c r="I88" t="s">
        <v>1232</v>
      </c>
      <c r="J88" t="s">
        <v>11231</v>
      </c>
      <c r="K88" t="s">
        <v>72</v>
      </c>
      <c r="M88" s="32">
        <f>IFERROR(IF($B88="","",INDEX(所属情報!$E:$E,MATCH($A88,所属情報!$A:$A,0))),"")</f>
        <v>492244</v>
      </c>
      <c r="N88" s="32" t="str">
        <f t="shared" si="3"/>
        <v>中村　智恵 (3)</v>
      </c>
      <c r="O88" s="32" t="str">
        <f t="shared" si="4"/>
        <v>ﾅｶﾑﾗ ﾁｴ</v>
      </c>
      <c r="P88" s="32" t="str">
        <f t="shared" si="5"/>
        <v>NAKAMURA Chie (02)</v>
      </c>
      <c r="Q88" s="32" t="str">
        <f>IFERROR(IF($F88="","",INDEX(リスト!$AL:$AL,MATCH($F88,リスト!$AK:$AK,0))),"")</f>
        <v>26</v>
      </c>
      <c r="R88" s="32" t="str">
        <f>IFERROR(IF($K88="","",INDEX(リスト!$AO:$AO,MATCH($K88,リスト!$AN:$AN,0))),"")</f>
        <v>JPN</v>
      </c>
      <c r="S88" s="32" t="str">
        <f>IF($B88="","",RIGHT($G88*1000+200+COUNTIF($G$2:$G88,$G88),9))</f>
        <v>021224201</v>
      </c>
    </row>
    <row r="89" spans="1:19" ht="18" customHeight="1" x14ac:dyDescent="0.55000000000000004">
      <c r="A89" t="s">
        <v>1063</v>
      </c>
      <c r="B89">
        <v>88</v>
      </c>
      <c r="C89" t="s">
        <v>11232</v>
      </c>
      <c r="D89" t="s">
        <v>11233</v>
      </c>
      <c r="E89">
        <v>3</v>
      </c>
      <c r="F89" t="s">
        <v>173</v>
      </c>
      <c r="G89">
        <v>20030116</v>
      </c>
      <c r="H89" t="s">
        <v>11234</v>
      </c>
      <c r="I89" t="s">
        <v>7983</v>
      </c>
      <c r="J89" t="s">
        <v>3489</v>
      </c>
      <c r="K89" t="s">
        <v>72</v>
      </c>
      <c r="M89" s="32">
        <f>IFERROR(IF($B89="","",INDEX(所属情報!$E:$E,MATCH($A89,所属情報!$A:$A,0))),"")</f>
        <v>492244</v>
      </c>
      <c r="N89" s="32" t="str">
        <f t="shared" si="3"/>
        <v>東　楓 (3)</v>
      </c>
      <c r="O89" s="32" t="str">
        <f t="shared" si="4"/>
        <v>ﾋｶﾞｼ ｶｴﾃﾞ</v>
      </c>
      <c r="P89" s="32" t="str">
        <f t="shared" si="5"/>
        <v>HIGASHI Kaede (03)</v>
      </c>
      <c r="Q89" s="32" t="str">
        <f>IFERROR(IF($F89="","",INDEX(リスト!$AL:$AL,MATCH($F89,リスト!$AK:$AK,0))),"")</f>
        <v>27</v>
      </c>
      <c r="R89" s="32" t="str">
        <f>IFERROR(IF($K89="","",INDEX(リスト!$AO:$AO,MATCH($K89,リスト!$AN:$AN,0))),"")</f>
        <v>JPN</v>
      </c>
      <c r="S89" s="32" t="str">
        <f>IF($B89="","",RIGHT($G89*1000+200+COUNTIF($G$2:$G89,$G89),9))</f>
        <v>030116201</v>
      </c>
    </row>
    <row r="90" spans="1:19" ht="18" customHeight="1" x14ac:dyDescent="0.55000000000000004">
      <c r="A90" t="s">
        <v>1063</v>
      </c>
      <c r="B90">
        <v>89</v>
      </c>
      <c r="C90" t="s">
        <v>11235</v>
      </c>
      <c r="D90" t="s">
        <v>11236</v>
      </c>
      <c r="E90">
        <v>3</v>
      </c>
      <c r="F90" t="s">
        <v>205</v>
      </c>
      <c r="G90">
        <v>20020414</v>
      </c>
      <c r="H90" t="s">
        <v>11237</v>
      </c>
      <c r="I90" t="s">
        <v>11238</v>
      </c>
      <c r="J90" t="s">
        <v>1997</v>
      </c>
      <c r="K90" t="s">
        <v>72</v>
      </c>
      <c r="M90" s="32">
        <f>IFERROR(IF($B90="","",INDEX(所属情報!$E:$E,MATCH($A90,所属情報!$A:$A,0))),"")</f>
        <v>492244</v>
      </c>
      <c r="N90" s="32" t="str">
        <f t="shared" si="3"/>
        <v>福光　由佳 (3)</v>
      </c>
      <c r="O90" s="32" t="str">
        <f t="shared" si="4"/>
        <v>ﾌｸﾐﾂ ﾕｶ</v>
      </c>
      <c r="P90" s="32" t="str">
        <f t="shared" si="5"/>
        <v>FUKUMITSU Yuka (02)</v>
      </c>
      <c r="Q90" s="32" t="str">
        <f>IFERROR(IF($F90="","",INDEX(リスト!$AL:$AL,MATCH($F90,リスト!$AK:$AK,0))),"")</f>
        <v>35</v>
      </c>
      <c r="R90" s="32" t="str">
        <f>IFERROR(IF($K90="","",INDEX(リスト!$AO:$AO,MATCH($K90,リスト!$AN:$AN,0))),"")</f>
        <v>JPN</v>
      </c>
      <c r="S90" s="32" t="str">
        <f>IF($B90="","",RIGHT($G90*1000+200+COUNTIF($G$2:$G90,$G90),9))</f>
        <v>020414201</v>
      </c>
    </row>
    <row r="91" spans="1:19" ht="18" customHeight="1" x14ac:dyDescent="0.55000000000000004">
      <c r="A91" t="s">
        <v>1063</v>
      </c>
      <c r="B91">
        <v>90</v>
      </c>
      <c r="C91" t="s">
        <v>11239</v>
      </c>
      <c r="D91" t="s">
        <v>11240</v>
      </c>
      <c r="E91">
        <v>3</v>
      </c>
      <c r="F91" t="s">
        <v>173</v>
      </c>
      <c r="G91">
        <v>20030224</v>
      </c>
      <c r="H91" t="s">
        <v>11241</v>
      </c>
      <c r="I91" t="s">
        <v>3376</v>
      </c>
      <c r="J91" t="s">
        <v>3489</v>
      </c>
      <c r="K91" t="s">
        <v>72</v>
      </c>
      <c r="M91" s="32">
        <f>IFERROR(IF($B91="","",INDEX(所属情報!$E:$E,MATCH($A91,所属情報!$A:$A,0))),"")</f>
        <v>492244</v>
      </c>
      <c r="N91" s="32" t="str">
        <f t="shared" si="3"/>
        <v>藤野　楓 (3)</v>
      </c>
      <c r="O91" s="32" t="str">
        <f t="shared" si="4"/>
        <v>ﾌｼﾞﾉ ｶｴﾃﾞ</v>
      </c>
      <c r="P91" s="32" t="str">
        <f t="shared" si="5"/>
        <v>FUJINO Kaede (03)</v>
      </c>
      <c r="Q91" s="32" t="str">
        <f>IFERROR(IF($F91="","",INDEX(リスト!$AL:$AL,MATCH($F91,リスト!$AK:$AK,0))),"")</f>
        <v>27</v>
      </c>
      <c r="R91" s="32" t="str">
        <f>IFERROR(IF($K91="","",INDEX(リスト!$AO:$AO,MATCH($K91,リスト!$AN:$AN,0))),"")</f>
        <v>JPN</v>
      </c>
      <c r="S91" s="32" t="str">
        <f>IF($B91="","",RIGHT($G91*1000+200+COUNTIF($G$2:$G91,$G91),9))</f>
        <v>030224201</v>
      </c>
    </row>
    <row r="92" spans="1:19" ht="18" customHeight="1" x14ac:dyDescent="0.55000000000000004">
      <c r="A92" t="s">
        <v>1063</v>
      </c>
      <c r="B92">
        <v>91</v>
      </c>
      <c r="C92" t="s">
        <v>11242</v>
      </c>
      <c r="D92" t="s">
        <v>11243</v>
      </c>
      <c r="E92">
        <v>3</v>
      </c>
      <c r="F92" t="s">
        <v>177</v>
      </c>
      <c r="G92">
        <v>20021226</v>
      </c>
      <c r="H92" t="s">
        <v>11244</v>
      </c>
      <c r="I92" t="s">
        <v>11245</v>
      </c>
      <c r="J92" t="s">
        <v>10919</v>
      </c>
      <c r="K92" t="s">
        <v>72</v>
      </c>
      <c r="M92" s="32">
        <f>IFERROR(IF($B92="","",INDEX(所属情報!$E:$E,MATCH($A92,所属情報!$A:$A,0))),"")</f>
        <v>492244</v>
      </c>
      <c r="N92" s="32" t="str">
        <f t="shared" si="3"/>
        <v>古林　愛理 (3)</v>
      </c>
      <c r="O92" s="32" t="str">
        <f t="shared" si="4"/>
        <v>ﾌﾙﾊﾞﾔｼ ｴﾘ</v>
      </c>
      <c r="P92" s="32" t="str">
        <f t="shared" si="5"/>
        <v>FURUBAYASHI Eri (02)</v>
      </c>
      <c r="Q92" s="32" t="str">
        <f>IFERROR(IF($F92="","",INDEX(リスト!$AL:$AL,MATCH($F92,リスト!$AK:$AK,0))),"")</f>
        <v>28</v>
      </c>
      <c r="R92" s="32" t="str">
        <f>IFERROR(IF($K92="","",INDEX(リスト!$AO:$AO,MATCH($K92,リスト!$AN:$AN,0))),"")</f>
        <v>JPN</v>
      </c>
      <c r="S92" s="32" t="str">
        <f>IF($B92="","",RIGHT($G92*1000+200+COUNTIF($G$2:$G92,$G92),9))</f>
        <v>021226201</v>
      </c>
    </row>
    <row r="93" spans="1:19" ht="18" customHeight="1" x14ac:dyDescent="0.55000000000000004">
      <c r="A93" t="s">
        <v>1063</v>
      </c>
      <c r="B93">
        <v>92</v>
      </c>
      <c r="C93" t="s">
        <v>11246</v>
      </c>
      <c r="D93" t="s">
        <v>11247</v>
      </c>
      <c r="E93">
        <v>3</v>
      </c>
      <c r="F93" t="s">
        <v>177</v>
      </c>
      <c r="G93">
        <v>20020716</v>
      </c>
      <c r="H93" t="s">
        <v>11248</v>
      </c>
      <c r="I93" t="s">
        <v>11249</v>
      </c>
      <c r="J93" t="s">
        <v>11250</v>
      </c>
      <c r="K93" t="s">
        <v>72</v>
      </c>
      <c r="M93" s="32">
        <f>IFERROR(IF($B93="","",INDEX(所属情報!$E:$E,MATCH($A93,所属情報!$A:$A,0))),"")</f>
        <v>492244</v>
      </c>
      <c r="N93" s="32" t="str">
        <f t="shared" si="3"/>
        <v>昌　琴音 (3)</v>
      </c>
      <c r="O93" s="32" t="str">
        <f t="shared" si="4"/>
        <v>ﾏｻ ｺﾄﾈ</v>
      </c>
      <c r="P93" s="32" t="str">
        <f t="shared" si="5"/>
        <v>MASA Kotone (02)</v>
      </c>
      <c r="Q93" s="32" t="str">
        <f>IFERROR(IF($F93="","",INDEX(リスト!$AL:$AL,MATCH($F93,リスト!$AK:$AK,0))),"")</f>
        <v>28</v>
      </c>
      <c r="R93" s="32" t="str">
        <f>IFERROR(IF($K93="","",INDEX(リスト!$AO:$AO,MATCH($K93,リスト!$AN:$AN,0))),"")</f>
        <v>JPN</v>
      </c>
      <c r="S93" s="32" t="str">
        <f>IF($B93="","",RIGHT($G93*1000+200+COUNTIF($G$2:$G93,$G93),9))</f>
        <v>020716201</v>
      </c>
    </row>
    <row r="94" spans="1:19" ht="18" customHeight="1" x14ac:dyDescent="0.55000000000000004">
      <c r="A94" t="s">
        <v>1063</v>
      </c>
      <c r="B94">
        <v>93</v>
      </c>
      <c r="C94" t="s">
        <v>11251</v>
      </c>
      <c r="D94" t="s">
        <v>11252</v>
      </c>
      <c r="E94">
        <v>3</v>
      </c>
      <c r="F94" t="s">
        <v>173</v>
      </c>
      <c r="G94">
        <v>20030125</v>
      </c>
      <c r="H94" t="s">
        <v>11253</v>
      </c>
      <c r="I94" t="s">
        <v>1645</v>
      </c>
      <c r="J94" t="s">
        <v>2156</v>
      </c>
      <c r="K94" t="s">
        <v>72</v>
      </c>
      <c r="M94" s="32">
        <f>IFERROR(IF($B94="","",INDEX(所属情報!$E:$E,MATCH($A94,所属情報!$A:$A,0))),"")</f>
        <v>492244</v>
      </c>
      <c r="N94" s="32" t="str">
        <f t="shared" si="3"/>
        <v>三浦　紫音 (3)</v>
      </c>
      <c r="O94" s="32" t="str">
        <f t="shared" si="4"/>
        <v>ﾐｳﾗ ｼｵﾝ</v>
      </c>
      <c r="P94" s="32" t="str">
        <f t="shared" si="5"/>
        <v>MIURA Shion (03)</v>
      </c>
      <c r="Q94" s="32" t="str">
        <f>IFERROR(IF($F94="","",INDEX(リスト!$AL:$AL,MATCH($F94,リスト!$AK:$AK,0))),"")</f>
        <v>27</v>
      </c>
      <c r="R94" s="32" t="str">
        <f>IFERROR(IF($K94="","",INDEX(リスト!$AO:$AO,MATCH($K94,リスト!$AN:$AN,0))),"")</f>
        <v>JPN</v>
      </c>
      <c r="S94" s="32" t="str">
        <f>IF($B94="","",RIGHT($G94*1000+200+COUNTIF($G$2:$G94,$G94),9))</f>
        <v>030125201</v>
      </c>
    </row>
    <row r="95" spans="1:19" ht="18" customHeight="1" x14ac:dyDescent="0.55000000000000004">
      <c r="A95" t="s">
        <v>1063</v>
      </c>
      <c r="B95">
        <v>94</v>
      </c>
      <c r="C95" t="s">
        <v>11254</v>
      </c>
      <c r="D95" t="s">
        <v>11255</v>
      </c>
      <c r="E95">
        <v>3</v>
      </c>
      <c r="F95" t="s">
        <v>177</v>
      </c>
      <c r="G95">
        <v>20030328</v>
      </c>
      <c r="H95" t="s">
        <v>11256</v>
      </c>
      <c r="I95" t="s">
        <v>11257</v>
      </c>
      <c r="J95" t="s">
        <v>11083</v>
      </c>
      <c r="K95" t="s">
        <v>72</v>
      </c>
      <c r="M95" s="32">
        <f>IFERROR(IF($B95="","",INDEX(所属情報!$E:$E,MATCH($A95,所属情報!$A:$A,0))),"")</f>
        <v>492244</v>
      </c>
      <c r="N95" s="32" t="str">
        <f t="shared" si="3"/>
        <v>水江　麻友 (3)</v>
      </c>
      <c r="O95" s="32" t="str">
        <f t="shared" si="4"/>
        <v>ﾐｽﾞｴ ﾏﾕ</v>
      </c>
      <c r="P95" s="32" t="str">
        <f t="shared" si="5"/>
        <v>MIZUE Mayu (03)</v>
      </c>
      <c r="Q95" s="32" t="str">
        <f>IFERROR(IF($F95="","",INDEX(リスト!$AL:$AL,MATCH($F95,リスト!$AK:$AK,0))),"")</f>
        <v>28</v>
      </c>
      <c r="R95" s="32" t="str">
        <f>IFERROR(IF($K95="","",INDEX(リスト!$AO:$AO,MATCH($K95,リスト!$AN:$AN,0))),"")</f>
        <v>JPN</v>
      </c>
      <c r="S95" s="32" t="str">
        <f>IF($B95="","",RIGHT($G95*1000+200+COUNTIF($G$2:$G95,$G95),9))</f>
        <v>030328201</v>
      </c>
    </row>
    <row r="96" spans="1:19" ht="18" customHeight="1" x14ac:dyDescent="0.55000000000000004">
      <c r="A96" t="s">
        <v>1063</v>
      </c>
      <c r="B96">
        <v>95</v>
      </c>
      <c r="C96" t="s">
        <v>11258</v>
      </c>
      <c r="D96" t="s">
        <v>11259</v>
      </c>
      <c r="E96">
        <v>3</v>
      </c>
      <c r="F96" t="s">
        <v>169</v>
      </c>
      <c r="G96">
        <v>20021227</v>
      </c>
      <c r="H96" t="s">
        <v>11260</v>
      </c>
      <c r="I96" t="s">
        <v>2027</v>
      </c>
      <c r="J96" t="s">
        <v>5498</v>
      </c>
      <c r="K96" t="s">
        <v>72</v>
      </c>
      <c r="M96" s="32">
        <f>IFERROR(IF($B96="","",INDEX(所属情報!$E:$E,MATCH($A96,所属情報!$A:$A,0))),"")</f>
        <v>492244</v>
      </c>
      <c r="N96" s="32" t="str">
        <f t="shared" si="3"/>
        <v>村上　和葉 (3)</v>
      </c>
      <c r="O96" s="32" t="str">
        <f t="shared" si="4"/>
        <v>ﾑﾗｶﾐ ｶｽﾞﾊ</v>
      </c>
      <c r="P96" s="32" t="str">
        <f t="shared" si="5"/>
        <v>MURAKAMI Kazuha (02)</v>
      </c>
      <c r="Q96" s="32" t="str">
        <f>IFERROR(IF($F96="","",INDEX(リスト!$AL:$AL,MATCH($F96,リスト!$AK:$AK,0))),"")</f>
        <v>26</v>
      </c>
      <c r="R96" s="32" t="str">
        <f>IFERROR(IF($K96="","",INDEX(リスト!$AO:$AO,MATCH($K96,リスト!$AN:$AN,0))),"")</f>
        <v>JPN</v>
      </c>
      <c r="S96" s="32" t="str">
        <f>IF($B96="","",RIGHT($G96*1000+200+COUNTIF($G$2:$G96,$G96),9))</f>
        <v>021227201</v>
      </c>
    </row>
    <row r="97" spans="1:19" ht="18" customHeight="1" x14ac:dyDescent="0.55000000000000004">
      <c r="A97" t="s">
        <v>1063</v>
      </c>
      <c r="B97">
        <v>96</v>
      </c>
      <c r="C97" t="s">
        <v>11261</v>
      </c>
      <c r="D97" t="s">
        <v>11262</v>
      </c>
      <c r="E97">
        <v>3</v>
      </c>
      <c r="F97" t="s">
        <v>177</v>
      </c>
      <c r="G97">
        <v>20020523</v>
      </c>
      <c r="H97" t="s">
        <v>11263</v>
      </c>
      <c r="I97" t="s">
        <v>11264</v>
      </c>
      <c r="J97" t="s">
        <v>11265</v>
      </c>
      <c r="K97" t="s">
        <v>72</v>
      </c>
      <c r="M97" s="32">
        <f>IFERROR(IF($B97="","",INDEX(所属情報!$E:$E,MATCH($A97,所属情報!$A:$A,0))),"")</f>
        <v>492244</v>
      </c>
      <c r="N97" s="32" t="str">
        <f t="shared" si="3"/>
        <v>安岡　若菜 (3)</v>
      </c>
      <c r="O97" s="32" t="str">
        <f t="shared" si="4"/>
        <v>ﾔｽｵｶ ﾜｶﾅ</v>
      </c>
      <c r="P97" s="32" t="str">
        <f t="shared" si="5"/>
        <v>YASUOKA Wakana (02)</v>
      </c>
      <c r="Q97" s="32" t="str">
        <f>IFERROR(IF($F97="","",INDEX(リスト!$AL:$AL,MATCH($F97,リスト!$AK:$AK,0))),"")</f>
        <v>28</v>
      </c>
      <c r="R97" s="32" t="str">
        <f>IFERROR(IF($K97="","",INDEX(リスト!$AO:$AO,MATCH($K97,リスト!$AN:$AN,0))),"")</f>
        <v>JPN</v>
      </c>
      <c r="S97" s="32" t="str">
        <f>IF($B97="","",RIGHT($G97*1000+200+COUNTIF($G$2:$G97,$G97),9))</f>
        <v>020523201</v>
      </c>
    </row>
    <row r="98" spans="1:19" ht="18" customHeight="1" x14ac:dyDescent="0.55000000000000004">
      <c r="A98" t="s">
        <v>1063</v>
      </c>
      <c r="B98">
        <v>97</v>
      </c>
      <c r="C98" t="s">
        <v>11266</v>
      </c>
      <c r="D98" t="s">
        <v>11267</v>
      </c>
      <c r="E98">
        <v>3</v>
      </c>
      <c r="F98" t="s">
        <v>217</v>
      </c>
      <c r="G98">
        <v>20020813</v>
      </c>
      <c r="H98" t="s">
        <v>11268</v>
      </c>
      <c r="I98" t="s">
        <v>1543</v>
      </c>
      <c r="J98" t="s">
        <v>8404</v>
      </c>
      <c r="K98" t="s">
        <v>72</v>
      </c>
      <c r="M98" s="32">
        <f>IFERROR(IF($B98="","",INDEX(所属情報!$E:$E,MATCH($A98,所属情報!$A:$A,0))),"")</f>
        <v>492244</v>
      </c>
      <c r="N98" s="32" t="str">
        <f t="shared" si="3"/>
        <v>山本　遥花 (3)</v>
      </c>
      <c r="O98" s="32" t="str">
        <f t="shared" si="4"/>
        <v>ﾔﾏﾓﾄ ﾊﾙｶ</v>
      </c>
      <c r="P98" s="32" t="str">
        <f t="shared" si="5"/>
        <v>YAMAMOTO Haruka (02)</v>
      </c>
      <c r="Q98" s="32" t="str">
        <f>IFERROR(IF($F98="","",INDEX(リスト!$AL:$AL,MATCH($F98,リスト!$AK:$AK,0))),"")</f>
        <v>38</v>
      </c>
      <c r="R98" s="32" t="str">
        <f>IFERROR(IF($K98="","",INDEX(リスト!$AO:$AO,MATCH($K98,リスト!$AN:$AN,0))),"")</f>
        <v>JPN</v>
      </c>
      <c r="S98" s="32" t="str">
        <f>IF($B98="","",RIGHT($G98*1000+200+COUNTIF($G$2:$G98,$G98),9))</f>
        <v>020813201</v>
      </c>
    </row>
    <row r="99" spans="1:19" ht="18" customHeight="1" x14ac:dyDescent="0.55000000000000004">
      <c r="A99" t="s">
        <v>1063</v>
      </c>
      <c r="B99">
        <v>98</v>
      </c>
      <c r="C99" t="s">
        <v>11269</v>
      </c>
      <c r="D99" t="s">
        <v>11270</v>
      </c>
      <c r="E99">
        <v>3</v>
      </c>
      <c r="F99" t="s">
        <v>173</v>
      </c>
      <c r="G99">
        <v>20021020</v>
      </c>
      <c r="H99" t="s">
        <v>11271</v>
      </c>
      <c r="I99" t="s">
        <v>2433</v>
      </c>
      <c r="J99" t="s">
        <v>11121</v>
      </c>
      <c r="K99" t="s">
        <v>72</v>
      </c>
      <c r="M99" s="32">
        <f>IFERROR(IF($B99="","",INDEX(所属情報!$E:$E,MATCH($A99,所属情報!$A:$A,0))),"")</f>
        <v>492244</v>
      </c>
      <c r="N99" s="32" t="str">
        <f t="shared" si="3"/>
        <v>渡辺　愛 (3)</v>
      </c>
      <c r="O99" s="32" t="str">
        <f t="shared" si="4"/>
        <v>ﾜﾀﾅﾍﾞ ｱｲ</v>
      </c>
      <c r="P99" s="32" t="str">
        <f t="shared" si="5"/>
        <v>WATANABE Ai (02)</v>
      </c>
      <c r="Q99" s="32" t="str">
        <f>IFERROR(IF($F99="","",INDEX(リスト!$AL:$AL,MATCH($F99,リスト!$AK:$AK,0))),"")</f>
        <v>27</v>
      </c>
      <c r="R99" s="32" t="str">
        <f>IFERROR(IF($K99="","",INDEX(リスト!$AO:$AO,MATCH($K99,リスト!$AN:$AN,0))),"")</f>
        <v>JPN</v>
      </c>
      <c r="S99" s="32" t="str">
        <f>IF($B99="","",RIGHT($G99*1000+200+COUNTIF($G$2:$G99,$G99),9))</f>
        <v>021020201</v>
      </c>
    </row>
    <row r="100" spans="1:19" ht="18" customHeight="1" x14ac:dyDescent="0.55000000000000004">
      <c r="A100" t="s">
        <v>1063</v>
      </c>
      <c r="B100">
        <v>99</v>
      </c>
      <c r="C100" t="s">
        <v>11272</v>
      </c>
      <c r="D100" t="s">
        <v>11273</v>
      </c>
      <c r="E100">
        <v>4</v>
      </c>
      <c r="F100" t="s">
        <v>177</v>
      </c>
      <c r="G100">
        <v>20011226</v>
      </c>
      <c r="H100" t="s">
        <v>11274</v>
      </c>
      <c r="I100" t="s">
        <v>11275</v>
      </c>
      <c r="J100" t="s">
        <v>11276</v>
      </c>
      <c r="K100" t="s">
        <v>72</v>
      </c>
      <c r="M100" s="32">
        <f>IFERROR(IF($B100="","",INDEX(所属情報!$E:$E,MATCH($A100,所属情報!$A:$A,0))),"")</f>
        <v>492244</v>
      </c>
      <c r="N100" s="32" t="str">
        <f t="shared" si="3"/>
        <v>楠本　麻弥 (4)</v>
      </c>
      <c r="O100" s="32" t="str">
        <f t="shared" si="4"/>
        <v>ｸｽﾓﾄ ﾏﾔ</v>
      </c>
      <c r="P100" s="32" t="str">
        <f t="shared" si="5"/>
        <v>KUSUMOTO Maya (01)</v>
      </c>
      <c r="Q100" s="32" t="str">
        <f>IFERROR(IF($F100="","",INDEX(リスト!$AL:$AL,MATCH($F100,リスト!$AK:$AK,0))),"")</f>
        <v>28</v>
      </c>
      <c r="R100" s="32" t="str">
        <f>IFERROR(IF($K100="","",INDEX(リスト!$AO:$AO,MATCH($K100,リスト!$AN:$AN,0))),"")</f>
        <v>JPN</v>
      </c>
      <c r="S100" s="32" t="str">
        <f>IF($B100="","",RIGHT($G100*1000+200+COUNTIF($G$2:$G100,$G100),9))</f>
        <v>011226201</v>
      </c>
    </row>
    <row r="101" spans="1:19" ht="18" customHeight="1" x14ac:dyDescent="0.55000000000000004">
      <c r="A101" t="s">
        <v>1063</v>
      </c>
      <c r="B101">
        <v>100</v>
      </c>
      <c r="C101" t="s">
        <v>11277</v>
      </c>
      <c r="D101" t="s">
        <v>11278</v>
      </c>
      <c r="E101">
        <v>2</v>
      </c>
      <c r="F101" t="s">
        <v>217</v>
      </c>
      <c r="G101">
        <v>20030920</v>
      </c>
      <c r="H101" t="s">
        <v>11279</v>
      </c>
      <c r="I101" t="s">
        <v>11280</v>
      </c>
      <c r="J101" t="s">
        <v>11152</v>
      </c>
      <c r="K101" t="s">
        <v>72</v>
      </c>
      <c r="M101" s="32">
        <f>IFERROR(IF($B101="","",INDEX(所属情報!$E:$E,MATCH($A101,所属情報!$A:$A,0))),"")</f>
        <v>492244</v>
      </c>
      <c r="N101" s="32" t="str">
        <f t="shared" si="3"/>
        <v>入山　眞菜 (2)</v>
      </c>
      <c r="O101" s="32" t="str">
        <f t="shared" si="4"/>
        <v>ｲﾘﾔﾏ ﾏﾅ</v>
      </c>
      <c r="P101" s="32" t="str">
        <f t="shared" si="5"/>
        <v>IRIYAMA Mana (03)</v>
      </c>
      <c r="Q101" s="32" t="str">
        <f>IFERROR(IF($F101="","",INDEX(リスト!$AL:$AL,MATCH($F101,リスト!$AK:$AK,0))),"")</f>
        <v>38</v>
      </c>
      <c r="R101" s="32" t="str">
        <f>IFERROR(IF($K101="","",INDEX(リスト!$AO:$AO,MATCH($K101,リスト!$AN:$AN,0))),"")</f>
        <v>JPN</v>
      </c>
      <c r="S101" s="32" t="str">
        <f>IF($B101="","",RIGHT($G101*1000+200+COUNTIF($G$2:$G101,$G101),9))</f>
        <v>030920201</v>
      </c>
    </row>
    <row r="102" spans="1:19" ht="18" customHeight="1" x14ac:dyDescent="0.55000000000000004">
      <c r="A102" t="s">
        <v>1063</v>
      </c>
      <c r="B102">
        <v>101</v>
      </c>
      <c r="C102" t="s">
        <v>11281</v>
      </c>
      <c r="D102" t="s">
        <v>11282</v>
      </c>
      <c r="E102">
        <v>2</v>
      </c>
      <c r="F102" t="s">
        <v>177</v>
      </c>
      <c r="G102">
        <v>20030730</v>
      </c>
      <c r="H102" t="s">
        <v>11283</v>
      </c>
      <c r="I102" t="s">
        <v>1321</v>
      </c>
      <c r="J102" t="s">
        <v>11284</v>
      </c>
      <c r="K102" t="s">
        <v>72</v>
      </c>
      <c r="M102" s="32">
        <f>IFERROR(IF($B102="","",INDEX(所属情報!$E:$E,MATCH($A102,所属情報!$A:$A,0))),"")</f>
        <v>492244</v>
      </c>
      <c r="N102" s="32" t="str">
        <f t="shared" si="3"/>
        <v>荻野　優美 (2)</v>
      </c>
      <c r="O102" s="32" t="str">
        <f t="shared" si="4"/>
        <v>ｵｷﾞﾉ ﾕｳﾐ</v>
      </c>
      <c r="P102" s="32" t="str">
        <f t="shared" si="5"/>
        <v>OGINO Yumi (03)</v>
      </c>
      <c r="Q102" s="32" t="str">
        <f>IFERROR(IF($F102="","",INDEX(リスト!$AL:$AL,MATCH($F102,リスト!$AK:$AK,0))),"")</f>
        <v>28</v>
      </c>
      <c r="R102" s="32" t="str">
        <f>IFERROR(IF($K102="","",INDEX(リスト!$AO:$AO,MATCH($K102,リスト!$AN:$AN,0))),"")</f>
        <v>JPN</v>
      </c>
      <c r="S102" s="32" t="str">
        <f>IF($B102="","",RIGHT($G102*1000+200+COUNTIF($G$2:$G102,$G102),9))</f>
        <v>030730202</v>
      </c>
    </row>
    <row r="103" spans="1:19" ht="18" customHeight="1" x14ac:dyDescent="0.55000000000000004">
      <c r="A103" t="s">
        <v>1063</v>
      </c>
      <c r="B103">
        <v>102</v>
      </c>
      <c r="C103" t="s">
        <v>11285</v>
      </c>
      <c r="D103" t="s">
        <v>11286</v>
      </c>
      <c r="E103">
        <v>2</v>
      </c>
      <c r="F103" t="s">
        <v>177</v>
      </c>
      <c r="G103">
        <v>20001015</v>
      </c>
      <c r="H103" t="s">
        <v>11287</v>
      </c>
      <c r="I103" t="s">
        <v>2380</v>
      </c>
      <c r="J103" t="s">
        <v>3391</v>
      </c>
      <c r="K103" t="s">
        <v>72</v>
      </c>
      <c r="M103" s="32">
        <f>IFERROR(IF($B103="","",INDEX(所属情報!$E:$E,MATCH($A103,所属情報!$A:$A,0))),"")</f>
        <v>492244</v>
      </c>
      <c r="N103" s="32" t="str">
        <f t="shared" si="3"/>
        <v>金山　琳 (2)</v>
      </c>
      <c r="O103" s="32" t="str">
        <f t="shared" si="4"/>
        <v>ｶﾅﾔﾏ ﾘﾝ</v>
      </c>
      <c r="P103" s="32" t="str">
        <f t="shared" si="5"/>
        <v>KANAYAMA Rin (00)</v>
      </c>
      <c r="Q103" s="32" t="str">
        <f>IFERROR(IF($F103="","",INDEX(リスト!$AL:$AL,MATCH($F103,リスト!$AK:$AK,0))),"")</f>
        <v>28</v>
      </c>
      <c r="R103" s="32" t="str">
        <f>IFERROR(IF($K103="","",INDEX(リスト!$AO:$AO,MATCH($K103,リスト!$AN:$AN,0))),"")</f>
        <v>JPN</v>
      </c>
      <c r="S103" s="32" t="str">
        <f>IF($B103="","",RIGHT($G103*1000+200+COUNTIF($G$2:$G103,$G103),9))</f>
        <v>001015201</v>
      </c>
    </row>
    <row r="104" spans="1:19" ht="18" customHeight="1" x14ac:dyDescent="0.55000000000000004">
      <c r="A104" t="s">
        <v>1063</v>
      </c>
      <c r="B104">
        <v>103</v>
      </c>
      <c r="C104" t="s">
        <v>11288</v>
      </c>
      <c r="D104" t="s">
        <v>11289</v>
      </c>
      <c r="E104">
        <v>2</v>
      </c>
      <c r="F104" t="s">
        <v>217</v>
      </c>
      <c r="G104">
        <v>20031020</v>
      </c>
      <c r="H104" t="s">
        <v>11290</v>
      </c>
      <c r="I104" t="s">
        <v>2654</v>
      </c>
      <c r="J104" t="s">
        <v>11291</v>
      </c>
      <c r="K104" t="s">
        <v>72</v>
      </c>
      <c r="M104" s="32">
        <f>IFERROR(IF($B104="","",INDEX(所属情報!$E:$E,MATCH($A104,所属情報!$A:$A,0))),"")</f>
        <v>492244</v>
      </c>
      <c r="N104" s="32" t="str">
        <f t="shared" si="3"/>
        <v>河本　律 (2)</v>
      </c>
      <c r="O104" s="32" t="str">
        <f t="shared" si="4"/>
        <v>ｶﾜﾓﾄ ﾘﾂ</v>
      </c>
      <c r="P104" s="32" t="str">
        <f t="shared" si="5"/>
        <v>KAWAMOTO Ritsu (03)</v>
      </c>
      <c r="Q104" s="32" t="str">
        <f>IFERROR(IF($F104="","",INDEX(リスト!$AL:$AL,MATCH($F104,リスト!$AK:$AK,0))),"")</f>
        <v>38</v>
      </c>
      <c r="R104" s="32" t="str">
        <f>IFERROR(IF($K104="","",INDEX(リスト!$AO:$AO,MATCH($K104,リスト!$AN:$AN,0))),"")</f>
        <v>JPN</v>
      </c>
      <c r="S104" s="32" t="str">
        <f>IF($B104="","",RIGHT($G104*1000+200+COUNTIF($G$2:$G104,$G104),9))</f>
        <v>031020201</v>
      </c>
    </row>
    <row r="105" spans="1:19" ht="18" customHeight="1" x14ac:dyDescent="0.55000000000000004">
      <c r="A105" t="s">
        <v>1063</v>
      </c>
      <c r="B105">
        <v>104</v>
      </c>
      <c r="C105" t="s">
        <v>11292</v>
      </c>
      <c r="D105" t="s">
        <v>11293</v>
      </c>
      <c r="E105">
        <v>2</v>
      </c>
      <c r="F105" t="s">
        <v>173</v>
      </c>
      <c r="G105">
        <v>20030807</v>
      </c>
      <c r="H105" t="s">
        <v>11294</v>
      </c>
      <c r="I105" t="s">
        <v>11295</v>
      </c>
      <c r="J105" t="s">
        <v>10935</v>
      </c>
      <c r="K105" t="s">
        <v>72</v>
      </c>
      <c r="M105" s="32">
        <f>IFERROR(IF($B105="","",INDEX(所属情報!$E:$E,MATCH($A105,所属情報!$A:$A,0))),"")</f>
        <v>492244</v>
      </c>
      <c r="N105" s="32" t="str">
        <f t="shared" si="3"/>
        <v>木岡　優芽 (2)</v>
      </c>
      <c r="O105" s="32" t="str">
        <f t="shared" si="4"/>
        <v>ｷｵｶ ﾕﾒ</v>
      </c>
      <c r="P105" s="32" t="str">
        <f t="shared" si="5"/>
        <v>KIOKA Yume (03)</v>
      </c>
      <c r="Q105" s="32" t="str">
        <f>IFERROR(IF($F105="","",INDEX(リスト!$AL:$AL,MATCH($F105,リスト!$AK:$AK,0))),"")</f>
        <v>27</v>
      </c>
      <c r="R105" s="32" t="str">
        <f>IFERROR(IF($K105="","",INDEX(リスト!$AO:$AO,MATCH($K105,リスト!$AN:$AN,0))),"")</f>
        <v>JPN</v>
      </c>
      <c r="S105" s="32" t="str">
        <f>IF($B105="","",RIGHT($G105*1000+200+COUNTIF($G$2:$G105,$G105),9))</f>
        <v>030807201</v>
      </c>
    </row>
    <row r="106" spans="1:19" ht="18" customHeight="1" x14ac:dyDescent="0.55000000000000004">
      <c r="A106" t="s">
        <v>1063</v>
      </c>
      <c r="B106">
        <v>105</v>
      </c>
      <c r="C106" t="s">
        <v>11296</v>
      </c>
      <c r="D106" t="s">
        <v>11297</v>
      </c>
      <c r="E106">
        <v>2</v>
      </c>
      <c r="F106" t="s">
        <v>165</v>
      </c>
      <c r="G106">
        <v>20040101</v>
      </c>
      <c r="H106" t="s">
        <v>11298</v>
      </c>
      <c r="I106" t="s">
        <v>4331</v>
      </c>
      <c r="J106" t="s">
        <v>11299</v>
      </c>
      <c r="K106" t="s">
        <v>72</v>
      </c>
      <c r="M106" s="32">
        <f>IFERROR(IF($B106="","",INDEX(所属情報!$E:$E,MATCH($A106,所属情報!$A:$A,0))),"")</f>
        <v>492244</v>
      </c>
      <c r="N106" s="32" t="str">
        <f t="shared" si="3"/>
        <v>岸本　冬羽 (2)</v>
      </c>
      <c r="O106" s="32" t="str">
        <f t="shared" si="4"/>
        <v>ｷｼﾓﾄ ﾌｳ</v>
      </c>
      <c r="P106" s="32" t="str">
        <f t="shared" si="5"/>
        <v>KISHIMOTO Fu (04)</v>
      </c>
      <c r="Q106" s="32" t="str">
        <f>IFERROR(IF($F106="","",INDEX(リスト!$AL:$AL,MATCH($F106,リスト!$AK:$AK,0))),"")</f>
        <v>25</v>
      </c>
      <c r="R106" s="32" t="str">
        <f>IFERROR(IF($K106="","",INDEX(リスト!$AO:$AO,MATCH($K106,リスト!$AN:$AN,0))),"")</f>
        <v>JPN</v>
      </c>
      <c r="S106" s="32" t="str">
        <f>IF($B106="","",RIGHT($G106*1000+200+COUNTIF($G$2:$G106,$G106),9))</f>
        <v>040101201</v>
      </c>
    </row>
    <row r="107" spans="1:19" ht="18" customHeight="1" x14ac:dyDescent="0.55000000000000004">
      <c r="A107" t="s">
        <v>1063</v>
      </c>
      <c r="B107">
        <v>106</v>
      </c>
      <c r="C107" t="s">
        <v>11300</v>
      </c>
      <c r="D107" t="s">
        <v>11301</v>
      </c>
      <c r="E107">
        <v>2</v>
      </c>
      <c r="F107" t="s">
        <v>181</v>
      </c>
      <c r="G107">
        <v>20030929</v>
      </c>
      <c r="H107" t="s">
        <v>11302</v>
      </c>
      <c r="I107" t="s">
        <v>11303</v>
      </c>
      <c r="J107" t="s">
        <v>10935</v>
      </c>
      <c r="K107" t="s">
        <v>72</v>
      </c>
      <c r="M107" s="32">
        <f>IFERROR(IF($B107="","",INDEX(所属情報!$E:$E,MATCH($A107,所属情報!$A:$A,0))),"")</f>
        <v>492244</v>
      </c>
      <c r="N107" s="32" t="str">
        <f t="shared" si="3"/>
        <v>清水　優萌 (2)</v>
      </c>
      <c r="O107" s="32" t="str">
        <f t="shared" si="4"/>
        <v>ｷﾖﾐｽﾞ ﾕﾒ</v>
      </c>
      <c r="P107" s="32" t="str">
        <f t="shared" si="5"/>
        <v>KIYOMIZU Yume (03)</v>
      </c>
      <c r="Q107" s="32" t="str">
        <f>IFERROR(IF($F107="","",INDEX(リスト!$AL:$AL,MATCH($F107,リスト!$AK:$AK,0))),"")</f>
        <v>29</v>
      </c>
      <c r="R107" s="32" t="str">
        <f>IFERROR(IF($K107="","",INDEX(リスト!$AO:$AO,MATCH($K107,リスト!$AN:$AN,0))),"")</f>
        <v>JPN</v>
      </c>
      <c r="S107" s="32" t="str">
        <f>IF($B107="","",RIGHT($G107*1000+200+COUNTIF($G$2:$G107,$G107),9))</f>
        <v>030929201</v>
      </c>
    </row>
    <row r="108" spans="1:19" ht="18" customHeight="1" x14ac:dyDescent="0.55000000000000004">
      <c r="A108" t="s">
        <v>1063</v>
      </c>
      <c r="B108">
        <v>107</v>
      </c>
      <c r="C108" t="s">
        <v>11304</v>
      </c>
      <c r="D108" t="s">
        <v>11305</v>
      </c>
      <c r="E108">
        <v>2</v>
      </c>
      <c r="F108" t="s">
        <v>217</v>
      </c>
      <c r="G108">
        <v>20031026</v>
      </c>
      <c r="H108" t="s">
        <v>11306</v>
      </c>
      <c r="I108" t="s">
        <v>1237</v>
      </c>
      <c r="J108" t="s">
        <v>11307</v>
      </c>
      <c r="K108" t="s">
        <v>72</v>
      </c>
      <c r="M108" s="32">
        <f>IFERROR(IF($B108="","",INDEX(所属情報!$E:$E,MATCH($A108,所属情報!$A:$A,0))),"")</f>
        <v>492244</v>
      </c>
      <c r="N108" s="32" t="str">
        <f t="shared" si="3"/>
        <v>小林　琉奈 (2)</v>
      </c>
      <c r="O108" s="32" t="str">
        <f t="shared" si="4"/>
        <v>ｺﾊﾞﾔｼ ﾙﾅ</v>
      </c>
      <c r="P108" s="32" t="str">
        <f t="shared" si="5"/>
        <v>KOBAYASHI Runa (03)</v>
      </c>
      <c r="Q108" s="32" t="str">
        <f>IFERROR(IF($F108="","",INDEX(リスト!$AL:$AL,MATCH($F108,リスト!$AK:$AK,0))),"")</f>
        <v>38</v>
      </c>
      <c r="R108" s="32" t="str">
        <f>IFERROR(IF($K108="","",INDEX(リスト!$AO:$AO,MATCH($K108,リスト!$AN:$AN,0))),"")</f>
        <v>JPN</v>
      </c>
      <c r="S108" s="32" t="str">
        <f>IF($B108="","",RIGHT($G108*1000+200+COUNTIF($G$2:$G108,$G108),9))</f>
        <v>031026201</v>
      </c>
    </row>
    <row r="109" spans="1:19" ht="18" customHeight="1" x14ac:dyDescent="0.55000000000000004">
      <c r="A109" t="s">
        <v>1063</v>
      </c>
      <c r="B109">
        <v>108</v>
      </c>
      <c r="C109" t="s">
        <v>11308</v>
      </c>
      <c r="D109" t="s">
        <v>11309</v>
      </c>
      <c r="E109">
        <v>2</v>
      </c>
      <c r="F109" t="s">
        <v>169</v>
      </c>
      <c r="G109">
        <v>20030620</v>
      </c>
      <c r="H109" t="s">
        <v>11310</v>
      </c>
      <c r="I109" t="s">
        <v>11311</v>
      </c>
      <c r="J109" t="s">
        <v>11312</v>
      </c>
      <c r="K109" t="s">
        <v>72</v>
      </c>
      <c r="M109" s="32">
        <f>IFERROR(IF($B109="","",INDEX(所属情報!$E:$E,MATCH($A109,所属情報!$A:$A,0))),"")</f>
        <v>492244</v>
      </c>
      <c r="N109" s="32" t="str">
        <f t="shared" si="3"/>
        <v>白金　愛沙海 (2)</v>
      </c>
      <c r="O109" s="32" t="str">
        <f t="shared" si="4"/>
        <v>ｼﾛｶﾞﾈ ｱｻﾐ</v>
      </c>
      <c r="P109" s="32" t="str">
        <f t="shared" si="5"/>
        <v>SHIROGANE Asami (03)</v>
      </c>
      <c r="Q109" s="32" t="str">
        <f>IFERROR(IF($F109="","",INDEX(リスト!$AL:$AL,MATCH($F109,リスト!$AK:$AK,0))),"")</f>
        <v>26</v>
      </c>
      <c r="R109" s="32" t="str">
        <f>IFERROR(IF($K109="","",INDEX(リスト!$AO:$AO,MATCH($K109,リスト!$AN:$AN,0))),"")</f>
        <v>JPN</v>
      </c>
      <c r="S109" s="32" t="str">
        <f>IF($B109="","",RIGHT($G109*1000+200+COUNTIF($G$2:$G109,$G109),9))</f>
        <v>030620201</v>
      </c>
    </row>
    <row r="110" spans="1:19" ht="18" customHeight="1" x14ac:dyDescent="0.55000000000000004">
      <c r="A110" t="s">
        <v>1063</v>
      </c>
      <c r="B110">
        <v>109</v>
      </c>
      <c r="C110" t="s">
        <v>11313</v>
      </c>
      <c r="D110" t="s">
        <v>11314</v>
      </c>
      <c r="E110">
        <v>2</v>
      </c>
      <c r="F110" t="s">
        <v>169</v>
      </c>
      <c r="G110">
        <v>20030625</v>
      </c>
      <c r="H110" t="s">
        <v>11315</v>
      </c>
      <c r="I110" t="s">
        <v>8947</v>
      </c>
      <c r="J110" t="s">
        <v>6975</v>
      </c>
      <c r="K110" t="s">
        <v>72</v>
      </c>
      <c r="M110" s="32">
        <f>IFERROR(IF($B110="","",INDEX(所属情報!$E:$E,MATCH($A110,所属情報!$A:$A,0))),"")</f>
        <v>492244</v>
      </c>
      <c r="N110" s="32" t="str">
        <f t="shared" si="3"/>
        <v>高垣　実夢 (2)</v>
      </c>
      <c r="O110" s="32" t="str">
        <f t="shared" si="4"/>
        <v>ﾀｶｶﾞｷ ﾐﾕ</v>
      </c>
      <c r="P110" s="32" t="str">
        <f t="shared" si="5"/>
        <v>TAKAGAKI Miyu (03)</v>
      </c>
      <c r="Q110" s="32" t="str">
        <f>IFERROR(IF($F110="","",INDEX(リスト!$AL:$AL,MATCH($F110,リスト!$AK:$AK,0))),"")</f>
        <v>26</v>
      </c>
      <c r="R110" s="32" t="str">
        <f>IFERROR(IF($K110="","",INDEX(リスト!$AO:$AO,MATCH($K110,リスト!$AN:$AN,0))),"")</f>
        <v>JPN</v>
      </c>
      <c r="S110" s="32" t="str">
        <f>IF($B110="","",RIGHT($G110*1000+200+COUNTIF($G$2:$G110,$G110),9))</f>
        <v>030625201</v>
      </c>
    </row>
    <row r="111" spans="1:19" ht="18" customHeight="1" x14ac:dyDescent="0.55000000000000004">
      <c r="A111" t="s">
        <v>1063</v>
      </c>
      <c r="B111">
        <v>110</v>
      </c>
      <c r="C111" t="s">
        <v>11316</v>
      </c>
      <c r="D111" t="s">
        <v>11317</v>
      </c>
      <c r="E111">
        <v>2</v>
      </c>
      <c r="F111" t="s">
        <v>169</v>
      </c>
      <c r="G111">
        <v>20040124</v>
      </c>
      <c r="H111" t="s">
        <v>11318</v>
      </c>
      <c r="I111" t="s">
        <v>11319</v>
      </c>
      <c r="J111" t="s">
        <v>2342</v>
      </c>
      <c r="K111" t="s">
        <v>72</v>
      </c>
      <c r="M111" s="32">
        <f>IFERROR(IF($B111="","",INDEX(所属情報!$E:$E,MATCH($A111,所属情報!$A:$A,0))),"")</f>
        <v>492244</v>
      </c>
      <c r="N111" s="32" t="str">
        <f t="shared" si="3"/>
        <v>多賀野　晴 (2)</v>
      </c>
      <c r="O111" s="32" t="str">
        <f t="shared" si="4"/>
        <v>ﾀｶﾞﾉ ﾊﾙ</v>
      </c>
      <c r="P111" s="32" t="str">
        <f t="shared" si="5"/>
        <v>TAGANO Haru (04)</v>
      </c>
      <c r="Q111" s="32" t="str">
        <f>IFERROR(IF($F111="","",INDEX(リスト!$AL:$AL,MATCH($F111,リスト!$AK:$AK,0))),"")</f>
        <v>26</v>
      </c>
      <c r="R111" s="32" t="str">
        <f>IFERROR(IF($K111="","",INDEX(リスト!$AO:$AO,MATCH($K111,リスト!$AN:$AN,0))),"")</f>
        <v>JPN</v>
      </c>
      <c r="S111" s="32" t="str">
        <f>IF($B111="","",RIGHT($G111*1000+200+COUNTIF($G$2:$G111,$G111),9))</f>
        <v>040124201</v>
      </c>
    </row>
    <row r="112" spans="1:19" ht="18" customHeight="1" x14ac:dyDescent="0.55000000000000004">
      <c r="A112" t="s">
        <v>1063</v>
      </c>
      <c r="B112">
        <v>111</v>
      </c>
      <c r="C112" t="s">
        <v>11320</v>
      </c>
      <c r="D112" t="s">
        <v>11321</v>
      </c>
      <c r="E112">
        <v>2</v>
      </c>
      <c r="F112" t="s">
        <v>169</v>
      </c>
      <c r="G112">
        <v>20030821</v>
      </c>
      <c r="H112" t="s">
        <v>11322</v>
      </c>
      <c r="I112" t="s">
        <v>7413</v>
      </c>
      <c r="J112" t="s">
        <v>11323</v>
      </c>
      <c r="K112" t="s">
        <v>72</v>
      </c>
      <c r="M112" s="32">
        <f>IFERROR(IF($B112="","",INDEX(所属情報!$E:$E,MATCH($A112,所属情報!$A:$A,0))),"")</f>
        <v>492244</v>
      </c>
      <c r="N112" s="32" t="str">
        <f t="shared" si="3"/>
        <v>武元　美澪 (2)</v>
      </c>
      <c r="O112" s="32" t="str">
        <f t="shared" si="4"/>
        <v>ﾀｹﾓﾄ ﾐﾚｲ</v>
      </c>
      <c r="P112" s="32" t="str">
        <f t="shared" si="5"/>
        <v>TAKEMOTO Mirei (03)</v>
      </c>
      <c r="Q112" s="32" t="str">
        <f>IFERROR(IF($F112="","",INDEX(リスト!$AL:$AL,MATCH($F112,リスト!$AK:$AK,0))),"")</f>
        <v>26</v>
      </c>
      <c r="R112" s="32" t="str">
        <f>IFERROR(IF($K112="","",INDEX(リスト!$AO:$AO,MATCH($K112,リスト!$AN:$AN,0))),"")</f>
        <v>JPN</v>
      </c>
      <c r="S112" s="32" t="str">
        <f>IF($B112="","",RIGHT($G112*1000+200+COUNTIF($G$2:$G112,$G112),9))</f>
        <v>030821201</v>
      </c>
    </row>
    <row r="113" spans="1:19" ht="18" customHeight="1" x14ac:dyDescent="0.55000000000000004">
      <c r="A113" t="s">
        <v>1063</v>
      </c>
      <c r="B113">
        <v>112</v>
      </c>
      <c r="C113" t="s">
        <v>11324</v>
      </c>
      <c r="D113" t="s">
        <v>11325</v>
      </c>
      <c r="E113">
        <v>2</v>
      </c>
      <c r="F113" t="s">
        <v>205</v>
      </c>
      <c r="G113">
        <v>20031025</v>
      </c>
      <c r="H113" t="s">
        <v>11326</v>
      </c>
      <c r="I113" t="s">
        <v>4209</v>
      </c>
      <c r="J113" t="s">
        <v>10968</v>
      </c>
      <c r="K113" t="s">
        <v>72</v>
      </c>
      <c r="M113" s="32">
        <f>IFERROR(IF($B113="","",INDEX(所属情報!$E:$E,MATCH($A113,所属情報!$A:$A,0))),"")</f>
        <v>492244</v>
      </c>
      <c r="N113" s="32" t="str">
        <f t="shared" si="3"/>
        <v>田村　璃々花 (2)</v>
      </c>
      <c r="O113" s="32" t="str">
        <f t="shared" si="4"/>
        <v>ﾀﾑﾗ ﾘﾘｶ</v>
      </c>
      <c r="P113" s="32" t="str">
        <f t="shared" si="5"/>
        <v>TAMURA Ririka (03)</v>
      </c>
      <c r="Q113" s="32" t="str">
        <f>IFERROR(IF($F113="","",INDEX(リスト!$AL:$AL,MATCH($F113,リスト!$AK:$AK,0))),"")</f>
        <v>35</v>
      </c>
      <c r="R113" s="32" t="str">
        <f>IFERROR(IF($K113="","",INDEX(リスト!$AO:$AO,MATCH($K113,リスト!$AN:$AN,0))),"")</f>
        <v>JPN</v>
      </c>
      <c r="S113" s="32" t="str">
        <f>IF($B113="","",RIGHT($G113*1000+200+COUNTIF($G$2:$G113,$G113),9))</f>
        <v>031025201</v>
      </c>
    </row>
    <row r="114" spans="1:19" ht="18" customHeight="1" x14ac:dyDescent="0.55000000000000004">
      <c r="A114" t="s">
        <v>1063</v>
      </c>
      <c r="B114">
        <v>113</v>
      </c>
      <c r="C114" t="s">
        <v>11327</v>
      </c>
      <c r="D114" t="s">
        <v>11328</v>
      </c>
      <c r="E114">
        <v>2</v>
      </c>
      <c r="F114" t="s">
        <v>173</v>
      </c>
      <c r="G114">
        <v>20030426</v>
      </c>
      <c r="H114" t="s">
        <v>11329</v>
      </c>
      <c r="I114" t="s">
        <v>11330</v>
      </c>
      <c r="J114" t="s">
        <v>2460</v>
      </c>
      <c r="K114" t="s">
        <v>72</v>
      </c>
      <c r="M114" s="32">
        <f>IFERROR(IF($B114="","",INDEX(所属情報!$E:$E,MATCH($A114,所属情報!$A:$A,0))),"")</f>
        <v>492244</v>
      </c>
      <c r="N114" s="32" t="str">
        <f t="shared" si="3"/>
        <v>栃尾　陽菜 (2)</v>
      </c>
      <c r="O114" s="32" t="str">
        <f t="shared" si="4"/>
        <v>ﾄﾁｵ ﾋﾅﾀ</v>
      </c>
      <c r="P114" s="32" t="str">
        <f t="shared" si="5"/>
        <v>TOCHIO Hinata (03)</v>
      </c>
      <c r="Q114" s="32" t="str">
        <f>IFERROR(IF($F114="","",INDEX(リスト!$AL:$AL,MATCH($F114,リスト!$AK:$AK,0))),"")</f>
        <v>27</v>
      </c>
      <c r="R114" s="32" t="str">
        <f>IFERROR(IF($K114="","",INDEX(リスト!$AO:$AO,MATCH($K114,リスト!$AN:$AN,0))),"")</f>
        <v>JPN</v>
      </c>
      <c r="S114" s="32" t="str">
        <f>IF($B114="","",RIGHT($G114*1000+200+COUNTIF($G$2:$G114,$G114),9))</f>
        <v>030426201</v>
      </c>
    </row>
    <row r="115" spans="1:19" ht="18" customHeight="1" x14ac:dyDescent="0.55000000000000004">
      <c r="A115" t="s">
        <v>1063</v>
      </c>
      <c r="B115">
        <v>114</v>
      </c>
      <c r="C115" t="s">
        <v>11331</v>
      </c>
      <c r="D115" t="s">
        <v>11332</v>
      </c>
      <c r="E115">
        <v>2</v>
      </c>
      <c r="F115" t="s">
        <v>177</v>
      </c>
      <c r="G115">
        <v>20031120</v>
      </c>
      <c r="H115" t="s">
        <v>11333</v>
      </c>
      <c r="I115" t="s">
        <v>11334</v>
      </c>
      <c r="J115" t="s">
        <v>11335</v>
      </c>
      <c r="K115" t="s">
        <v>72</v>
      </c>
      <c r="M115" s="32">
        <f>IFERROR(IF($B115="","",INDEX(所属情報!$E:$E,MATCH($A115,所属情報!$A:$A,0))),"")</f>
        <v>492244</v>
      </c>
      <c r="N115" s="32" t="str">
        <f t="shared" si="3"/>
        <v>鳥羽　千晴 (2)</v>
      </c>
      <c r="O115" s="32" t="str">
        <f t="shared" si="4"/>
        <v>ﾄﾊﾞ ﾁﾊﾙ</v>
      </c>
      <c r="P115" s="32" t="str">
        <f t="shared" si="5"/>
        <v>TOBA Chiharu (03)</v>
      </c>
      <c r="Q115" s="32" t="str">
        <f>IFERROR(IF($F115="","",INDEX(リスト!$AL:$AL,MATCH($F115,リスト!$AK:$AK,0))),"")</f>
        <v>28</v>
      </c>
      <c r="R115" s="32" t="str">
        <f>IFERROR(IF($K115="","",INDEX(リスト!$AO:$AO,MATCH($K115,リスト!$AN:$AN,0))),"")</f>
        <v>JPN</v>
      </c>
      <c r="S115" s="32" t="str">
        <f>IF($B115="","",RIGHT($G115*1000+200+COUNTIF($G$2:$G115,$G115),9))</f>
        <v>031120201</v>
      </c>
    </row>
    <row r="116" spans="1:19" ht="18" customHeight="1" x14ac:dyDescent="0.55000000000000004">
      <c r="A116" t="s">
        <v>1063</v>
      </c>
      <c r="B116">
        <v>115</v>
      </c>
      <c r="C116" t="s">
        <v>11336</v>
      </c>
      <c r="D116" t="s">
        <v>11337</v>
      </c>
      <c r="E116">
        <v>2</v>
      </c>
      <c r="F116" t="s">
        <v>177</v>
      </c>
      <c r="G116">
        <v>20040130</v>
      </c>
      <c r="H116" t="s">
        <v>11338</v>
      </c>
      <c r="I116" t="s">
        <v>5698</v>
      </c>
      <c r="J116" t="s">
        <v>2278</v>
      </c>
      <c r="K116" t="s">
        <v>72</v>
      </c>
      <c r="M116" s="32">
        <f>IFERROR(IF($B116="","",INDEX(所属情報!$E:$E,MATCH($A116,所属情報!$A:$A,0))),"")</f>
        <v>492244</v>
      </c>
      <c r="N116" s="32" t="str">
        <f t="shared" si="3"/>
        <v>内藤　澪 (2)</v>
      </c>
      <c r="O116" s="32" t="str">
        <f t="shared" si="4"/>
        <v>ﾅｲﾄｳ ﾚｲ</v>
      </c>
      <c r="P116" s="32" t="str">
        <f t="shared" si="5"/>
        <v>NAITO Rei (04)</v>
      </c>
      <c r="Q116" s="32" t="str">
        <f>IFERROR(IF($F116="","",INDEX(リスト!$AL:$AL,MATCH($F116,リスト!$AK:$AK,0))),"")</f>
        <v>28</v>
      </c>
      <c r="R116" s="32" t="str">
        <f>IFERROR(IF($K116="","",INDEX(リスト!$AO:$AO,MATCH($K116,リスト!$AN:$AN,0))),"")</f>
        <v>JPN</v>
      </c>
      <c r="S116" s="32" t="str">
        <f>IF($B116="","",RIGHT($G116*1000+200+COUNTIF($G$2:$G116,$G116),9))</f>
        <v>040130201</v>
      </c>
    </row>
    <row r="117" spans="1:19" ht="18" customHeight="1" x14ac:dyDescent="0.55000000000000004">
      <c r="A117" t="s">
        <v>1063</v>
      </c>
      <c r="B117">
        <v>116</v>
      </c>
      <c r="C117" t="s">
        <v>11339</v>
      </c>
      <c r="D117" t="s">
        <v>11340</v>
      </c>
      <c r="E117">
        <v>2</v>
      </c>
      <c r="F117" t="s">
        <v>217</v>
      </c>
      <c r="G117">
        <v>20040113</v>
      </c>
      <c r="H117" t="s">
        <v>11341</v>
      </c>
      <c r="I117" t="s">
        <v>1232</v>
      </c>
      <c r="J117" t="s">
        <v>11342</v>
      </c>
      <c r="K117" t="s">
        <v>72</v>
      </c>
      <c r="M117" s="32">
        <f>IFERROR(IF($B117="","",INDEX(所属情報!$E:$E,MATCH($A117,所属情報!$A:$A,0))),"")</f>
        <v>492244</v>
      </c>
      <c r="N117" s="32" t="str">
        <f t="shared" si="3"/>
        <v>中村　咲心 (2)</v>
      </c>
      <c r="O117" s="32" t="str">
        <f t="shared" si="4"/>
        <v>ﾅｶﾑﾗ ｻｷ</v>
      </c>
      <c r="P117" s="32" t="str">
        <f t="shared" si="5"/>
        <v>NAKAMURA Saki (04)</v>
      </c>
      <c r="Q117" s="32" t="str">
        <f>IFERROR(IF($F117="","",INDEX(リスト!$AL:$AL,MATCH($F117,リスト!$AK:$AK,0))),"")</f>
        <v>38</v>
      </c>
      <c r="R117" s="32" t="str">
        <f>IFERROR(IF($K117="","",INDEX(リスト!$AO:$AO,MATCH($K117,リスト!$AN:$AN,0))),"")</f>
        <v>JPN</v>
      </c>
      <c r="S117" s="32" t="str">
        <f>IF($B117="","",RIGHT($G117*1000+200+COUNTIF($G$2:$G117,$G117),9))</f>
        <v>040113201</v>
      </c>
    </row>
    <row r="118" spans="1:19" ht="18" customHeight="1" x14ac:dyDescent="0.55000000000000004">
      <c r="A118" t="s">
        <v>1063</v>
      </c>
      <c r="B118">
        <v>117</v>
      </c>
      <c r="C118" t="s">
        <v>11343</v>
      </c>
      <c r="D118" t="s">
        <v>11344</v>
      </c>
      <c r="E118">
        <v>2</v>
      </c>
      <c r="F118" t="s">
        <v>177</v>
      </c>
      <c r="G118">
        <v>20040121</v>
      </c>
      <c r="H118" t="s">
        <v>11345</v>
      </c>
      <c r="I118" t="s">
        <v>11346</v>
      </c>
      <c r="J118" t="s">
        <v>11347</v>
      </c>
      <c r="K118" t="s">
        <v>72</v>
      </c>
      <c r="M118" s="32">
        <f>IFERROR(IF($B118="","",INDEX(所属情報!$E:$E,MATCH($A118,所属情報!$A:$A,0))),"")</f>
        <v>492244</v>
      </c>
      <c r="N118" s="32" t="str">
        <f t="shared" si="3"/>
        <v>西崎　来実 (2)</v>
      </c>
      <c r="O118" s="32" t="str">
        <f t="shared" si="4"/>
        <v>ﾆｼｻﾞｷ ｸﾙﾐ</v>
      </c>
      <c r="P118" s="32" t="str">
        <f t="shared" si="5"/>
        <v>NISHIZAKI Kurumi (04)</v>
      </c>
      <c r="Q118" s="32" t="str">
        <f>IFERROR(IF($F118="","",INDEX(リスト!$AL:$AL,MATCH($F118,リスト!$AK:$AK,0))),"")</f>
        <v>28</v>
      </c>
      <c r="R118" s="32" t="str">
        <f>IFERROR(IF($K118="","",INDEX(リスト!$AO:$AO,MATCH($K118,リスト!$AN:$AN,0))),"")</f>
        <v>JPN</v>
      </c>
      <c r="S118" s="32" t="str">
        <f>IF($B118="","",RIGHT($G118*1000+200+COUNTIF($G$2:$G118,$G118),9))</f>
        <v>040121201</v>
      </c>
    </row>
    <row r="119" spans="1:19" ht="18" customHeight="1" x14ac:dyDescent="0.55000000000000004">
      <c r="A119" t="s">
        <v>1063</v>
      </c>
      <c r="B119">
        <v>118</v>
      </c>
      <c r="C119" t="s">
        <v>11348</v>
      </c>
      <c r="D119" t="s">
        <v>11349</v>
      </c>
      <c r="E119">
        <v>2</v>
      </c>
      <c r="F119" t="s">
        <v>177</v>
      </c>
      <c r="G119">
        <v>20040205</v>
      </c>
      <c r="H119" t="s">
        <v>11350</v>
      </c>
      <c r="I119" t="s">
        <v>2745</v>
      </c>
      <c r="J119" t="s">
        <v>11351</v>
      </c>
      <c r="K119" t="s">
        <v>72</v>
      </c>
      <c r="M119" s="32">
        <f>IFERROR(IF($B119="","",INDEX(所属情報!$E:$E,MATCH($A119,所属情報!$A:$A,0))),"")</f>
        <v>492244</v>
      </c>
      <c r="N119" s="32" t="str">
        <f t="shared" si="3"/>
        <v>藤本　色映 (2)</v>
      </c>
      <c r="O119" s="32" t="str">
        <f t="shared" si="4"/>
        <v>ﾌｼﾞﾓﾄ ｲﾛﾊ</v>
      </c>
      <c r="P119" s="32" t="str">
        <f t="shared" si="5"/>
        <v>FUJIMOTO Iroha (04)</v>
      </c>
      <c r="Q119" s="32" t="str">
        <f>IFERROR(IF($F119="","",INDEX(リスト!$AL:$AL,MATCH($F119,リスト!$AK:$AK,0))),"")</f>
        <v>28</v>
      </c>
      <c r="R119" s="32" t="str">
        <f>IFERROR(IF($K119="","",INDEX(リスト!$AO:$AO,MATCH($K119,リスト!$AN:$AN,0))),"")</f>
        <v>JPN</v>
      </c>
      <c r="S119" s="32" t="str">
        <f>IF($B119="","",RIGHT($G119*1000+200+COUNTIF($G$2:$G119,$G119),9))</f>
        <v>040205201</v>
      </c>
    </row>
    <row r="120" spans="1:19" ht="18" customHeight="1" x14ac:dyDescent="0.55000000000000004">
      <c r="A120" t="s">
        <v>1063</v>
      </c>
      <c r="B120">
        <v>119</v>
      </c>
      <c r="C120" t="s">
        <v>11352</v>
      </c>
      <c r="D120" t="s">
        <v>11353</v>
      </c>
      <c r="E120">
        <v>2</v>
      </c>
      <c r="F120" t="s">
        <v>177</v>
      </c>
      <c r="G120">
        <v>20030605</v>
      </c>
      <c r="H120" t="s">
        <v>11354</v>
      </c>
      <c r="I120" t="s">
        <v>1409</v>
      </c>
      <c r="J120" t="s">
        <v>11355</v>
      </c>
      <c r="K120" t="s">
        <v>72</v>
      </c>
      <c r="M120" s="32">
        <f>IFERROR(IF($B120="","",INDEX(所属情報!$E:$E,MATCH($A120,所属情報!$A:$A,0))),"")</f>
        <v>492244</v>
      </c>
      <c r="N120" s="32" t="str">
        <f t="shared" si="3"/>
        <v>松本　彩華 (2)</v>
      </c>
      <c r="O120" s="32" t="str">
        <f t="shared" si="4"/>
        <v>ﾏﾂﾓﾄ ｱﾔｶ</v>
      </c>
      <c r="P120" s="32" t="str">
        <f t="shared" si="5"/>
        <v>MATSUMOTO Ayaka (03)</v>
      </c>
      <c r="Q120" s="32" t="str">
        <f>IFERROR(IF($F120="","",INDEX(リスト!$AL:$AL,MATCH($F120,リスト!$AK:$AK,0))),"")</f>
        <v>28</v>
      </c>
      <c r="R120" s="32" t="str">
        <f>IFERROR(IF($K120="","",INDEX(リスト!$AO:$AO,MATCH($K120,リスト!$AN:$AN,0))),"")</f>
        <v>JPN</v>
      </c>
      <c r="S120" s="32" t="str">
        <f>IF($B120="","",RIGHT($G120*1000+200+COUNTIF($G$2:$G120,$G120),9))</f>
        <v>030605201</v>
      </c>
    </row>
    <row r="121" spans="1:19" ht="18" customHeight="1" x14ac:dyDescent="0.55000000000000004">
      <c r="A121" t="s">
        <v>1063</v>
      </c>
      <c r="B121">
        <v>120</v>
      </c>
      <c r="C121" t="s">
        <v>11356</v>
      </c>
      <c r="D121" t="s">
        <v>11357</v>
      </c>
      <c r="E121">
        <v>2</v>
      </c>
      <c r="F121" t="s">
        <v>177</v>
      </c>
      <c r="G121">
        <v>20030414</v>
      </c>
      <c r="H121" t="s">
        <v>11358</v>
      </c>
      <c r="I121" t="s">
        <v>1409</v>
      </c>
      <c r="J121" t="s">
        <v>11359</v>
      </c>
      <c r="K121" t="s">
        <v>72</v>
      </c>
      <c r="M121" s="32">
        <f>IFERROR(IF($B121="","",INDEX(所属情報!$E:$E,MATCH($A121,所属情報!$A:$A,0))),"")</f>
        <v>492244</v>
      </c>
      <c r="N121" s="32" t="str">
        <f t="shared" si="3"/>
        <v>松本　百音 (2)</v>
      </c>
      <c r="O121" s="32" t="str">
        <f t="shared" si="4"/>
        <v>ﾏﾂﾓﾄ ﾓﾈ</v>
      </c>
      <c r="P121" s="32" t="str">
        <f t="shared" si="5"/>
        <v>MATSUMOTO Mone (03)</v>
      </c>
      <c r="Q121" s="32" t="str">
        <f>IFERROR(IF($F121="","",INDEX(リスト!$AL:$AL,MATCH($F121,リスト!$AK:$AK,0))),"")</f>
        <v>28</v>
      </c>
      <c r="R121" s="32" t="str">
        <f>IFERROR(IF($K121="","",INDEX(リスト!$AO:$AO,MATCH($K121,リスト!$AN:$AN,0))),"")</f>
        <v>JPN</v>
      </c>
      <c r="S121" s="32" t="str">
        <f>IF($B121="","",RIGHT($G121*1000+200+COUNTIF($G$2:$G121,$G121),9))</f>
        <v>030414201</v>
      </c>
    </row>
    <row r="122" spans="1:19" ht="18" customHeight="1" x14ac:dyDescent="0.55000000000000004">
      <c r="A122" t="s">
        <v>1063</v>
      </c>
      <c r="B122">
        <v>121</v>
      </c>
      <c r="C122" t="s">
        <v>11360</v>
      </c>
      <c r="D122" t="s">
        <v>11361</v>
      </c>
      <c r="E122">
        <v>2</v>
      </c>
      <c r="F122" t="s">
        <v>185</v>
      </c>
      <c r="G122">
        <v>20030925</v>
      </c>
      <c r="H122" t="s">
        <v>11362</v>
      </c>
      <c r="I122" t="s">
        <v>1543</v>
      </c>
      <c r="J122" t="s">
        <v>11363</v>
      </c>
      <c r="K122" t="s">
        <v>72</v>
      </c>
      <c r="M122" s="32">
        <f>IFERROR(IF($B122="","",INDEX(所属情報!$E:$E,MATCH($A122,所属情報!$A:$A,0))),"")</f>
        <v>492244</v>
      </c>
      <c r="N122" s="32" t="str">
        <f t="shared" si="3"/>
        <v>山本　心葉 (2)</v>
      </c>
      <c r="O122" s="32" t="str">
        <f t="shared" si="4"/>
        <v>ﾔﾏﾓﾄ ｺｺﾊ</v>
      </c>
      <c r="P122" s="32" t="str">
        <f t="shared" si="5"/>
        <v>YAMAMOTO Cocoha (03)</v>
      </c>
      <c r="Q122" s="32" t="str">
        <f>IFERROR(IF($F122="","",INDEX(リスト!$AL:$AL,MATCH($F122,リスト!$AK:$AK,0))),"")</f>
        <v>30</v>
      </c>
      <c r="R122" s="32" t="str">
        <f>IFERROR(IF($K122="","",INDEX(リスト!$AO:$AO,MATCH($K122,リスト!$AN:$AN,0))),"")</f>
        <v>JPN</v>
      </c>
      <c r="S122" s="32" t="str">
        <f>IF($B122="","",RIGHT($G122*1000+200+COUNTIF($G$2:$G122,$G122),9))</f>
        <v>030925201</v>
      </c>
    </row>
    <row r="123" spans="1:19" ht="18" customHeight="1" x14ac:dyDescent="0.55000000000000004">
      <c r="A123" t="s">
        <v>1063</v>
      </c>
      <c r="B123">
        <v>122</v>
      </c>
      <c r="C123" t="s">
        <v>11364</v>
      </c>
      <c r="D123" t="s">
        <v>11365</v>
      </c>
      <c r="E123">
        <v>2</v>
      </c>
      <c r="F123" t="s">
        <v>177</v>
      </c>
      <c r="G123">
        <v>20030920</v>
      </c>
      <c r="H123" t="s">
        <v>11366</v>
      </c>
      <c r="I123" t="s">
        <v>1903</v>
      </c>
      <c r="J123" t="s">
        <v>11367</v>
      </c>
      <c r="K123" t="s">
        <v>72</v>
      </c>
      <c r="M123" s="32">
        <f>IFERROR(IF($B123="","",INDEX(所属情報!$E:$E,MATCH($A123,所属情報!$A:$A,0))),"")</f>
        <v>492244</v>
      </c>
      <c r="N123" s="32" t="str">
        <f t="shared" si="3"/>
        <v>福本　涼音 (2)</v>
      </c>
      <c r="O123" s="32" t="str">
        <f t="shared" si="4"/>
        <v>ﾌｸﾓﾄ ｽｽﾞﾈ</v>
      </c>
      <c r="P123" s="32" t="str">
        <f t="shared" si="5"/>
        <v>FUKUMOTO Suzune (03)</v>
      </c>
      <c r="Q123" s="32" t="str">
        <f>IFERROR(IF($F123="","",INDEX(リスト!$AL:$AL,MATCH($F123,リスト!$AK:$AK,0))),"")</f>
        <v>28</v>
      </c>
      <c r="R123" s="32" t="str">
        <f>IFERROR(IF($K123="","",INDEX(リスト!$AO:$AO,MATCH($K123,リスト!$AN:$AN,0))),"")</f>
        <v>JPN</v>
      </c>
      <c r="S123" s="32" t="str">
        <f>IF($B123="","",RIGHT($G123*1000+200+COUNTIF($G$2:$G123,$G123),9))</f>
        <v>030920202</v>
      </c>
    </row>
    <row r="124" spans="1:19" ht="18" customHeight="1" x14ac:dyDescent="0.55000000000000004">
      <c r="A124" t="s">
        <v>1063</v>
      </c>
      <c r="B124">
        <v>123</v>
      </c>
      <c r="C124" t="s">
        <v>11368</v>
      </c>
      <c r="D124" t="s">
        <v>11369</v>
      </c>
      <c r="E124">
        <v>1</v>
      </c>
      <c r="F124" t="s">
        <v>177</v>
      </c>
      <c r="G124">
        <v>20041229</v>
      </c>
      <c r="H124" t="s">
        <v>11370</v>
      </c>
      <c r="I124" t="s">
        <v>11371</v>
      </c>
      <c r="J124" t="s">
        <v>11372</v>
      </c>
      <c r="K124" t="s">
        <v>72</v>
      </c>
      <c r="M124" s="32">
        <f>IFERROR(IF($B124="","",INDEX(所属情報!$E:$E,MATCH($A124,所属情報!$A:$A,0))),"")</f>
        <v>492244</v>
      </c>
      <c r="N124" s="32" t="str">
        <f t="shared" si="3"/>
        <v>綾　聖菜 (1)</v>
      </c>
      <c r="O124" s="32" t="str">
        <f t="shared" si="4"/>
        <v>ｱﾔ ｾｲﾅ</v>
      </c>
      <c r="P124" s="32" t="str">
        <f t="shared" si="5"/>
        <v>AYA Seina (04)</v>
      </c>
      <c r="Q124" s="32" t="str">
        <f>IFERROR(IF($F124="","",INDEX(リスト!$AL:$AL,MATCH($F124,リスト!$AK:$AK,0))),"")</f>
        <v>28</v>
      </c>
      <c r="R124" s="32" t="str">
        <f>IFERROR(IF($K124="","",INDEX(リスト!$AO:$AO,MATCH($K124,リスト!$AN:$AN,0))),"")</f>
        <v>JPN</v>
      </c>
      <c r="S124" s="32" t="str">
        <f>IF($B124="","",RIGHT($G124*1000+200+COUNTIF($G$2:$G124,$G124),9))</f>
        <v>041229201</v>
      </c>
    </row>
    <row r="125" spans="1:19" ht="18" customHeight="1" x14ac:dyDescent="0.55000000000000004">
      <c r="A125" t="s">
        <v>1063</v>
      </c>
      <c r="B125">
        <v>124</v>
      </c>
      <c r="C125" t="s">
        <v>11373</v>
      </c>
      <c r="D125" t="s">
        <v>11374</v>
      </c>
      <c r="E125">
        <v>1</v>
      </c>
      <c r="F125" t="s">
        <v>177</v>
      </c>
      <c r="G125">
        <v>20050317</v>
      </c>
      <c r="H125" t="s">
        <v>11375</v>
      </c>
      <c r="I125" t="s">
        <v>11376</v>
      </c>
      <c r="J125" t="s">
        <v>11377</v>
      </c>
      <c r="K125" t="s">
        <v>72</v>
      </c>
      <c r="M125" s="32">
        <f>IFERROR(IF($B125="","",INDEX(所属情報!$E:$E,MATCH($A125,所属情報!$A:$A,0))),"")</f>
        <v>492244</v>
      </c>
      <c r="N125" s="32" t="str">
        <f t="shared" si="3"/>
        <v>礒邉　美蘭 (1)</v>
      </c>
      <c r="O125" s="32" t="str">
        <f t="shared" si="4"/>
        <v>ｲｿﾍﾞ ﾐﾗﾝ</v>
      </c>
      <c r="P125" s="32" t="str">
        <f t="shared" si="5"/>
        <v>ISOBE Miran (05)</v>
      </c>
      <c r="Q125" s="32" t="str">
        <f>IFERROR(IF($F125="","",INDEX(リスト!$AL:$AL,MATCH($F125,リスト!$AK:$AK,0))),"")</f>
        <v>28</v>
      </c>
      <c r="R125" s="32" t="str">
        <f>IFERROR(IF($K125="","",INDEX(リスト!$AO:$AO,MATCH($K125,リスト!$AN:$AN,0))),"")</f>
        <v>JPN</v>
      </c>
      <c r="S125" s="32" t="str">
        <f>IF($B125="","",RIGHT($G125*1000+200+COUNTIF($G$2:$G125,$G125),9))</f>
        <v>050317201</v>
      </c>
    </row>
    <row r="126" spans="1:19" ht="18" customHeight="1" x14ac:dyDescent="0.55000000000000004">
      <c r="A126" t="s">
        <v>1063</v>
      </c>
      <c r="B126">
        <v>125</v>
      </c>
      <c r="C126" t="s">
        <v>11378</v>
      </c>
      <c r="D126" t="s">
        <v>11379</v>
      </c>
      <c r="E126">
        <v>1</v>
      </c>
      <c r="F126" t="s">
        <v>181</v>
      </c>
      <c r="G126">
        <v>20040811</v>
      </c>
      <c r="H126" t="s">
        <v>11380</v>
      </c>
      <c r="I126" t="s">
        <v>11381</v>
      </c>
      <c r="J126" t="s">
        <v>10141</v>
      </c>
      <c r="K126" t="s">
        <v>72</v>
      </c>
      <c r="M126" s="32">
        <f>IFERROR(IF($B126="","",INDEX(所属情報!$E:$E,MATCH($A126,所属情報!$A:$A,0))),"")</f>
        <v>492244</v>
      </c>
      <c r="N126" s="32" t="str">
        <f t="shared" si="3"/>
        <v>乾谷　こころ (1)</v>
      </c>
      <c r="O126" s="32" t="str">
        <f t="shared" si="4"/>
        <v>ｲﾇｲﾀﾞﾆ ｺｺﾛ</v>
      </c>
      <c r="P126" s="32" t="str">
        <f t="shared" si="5"/>
        <v>INUIDANI Kokoro (04)</v>
      </c>
      <c r="Q126" s="32" t="str">
        <f>IFERROR(IF($F126="","",INDEX(リスト!$AL:$AL,MATCH($F126,リスト!$AK:$AK,0))),"")</f>
        <v>29</v>
      </c>
      <c r="R126" s="32" t="str">
        <f>IFERROR(IF($K126="","",INDEX(リスト!$AO:$AO,MATCH($K126,リスト!$AN:$AN,0))),"")</f>
        <v>JPN</v>
      </c>
      <c r="S126" s="32" t="str">
        <f>IF($B126="","",RIGHT($G126*1000+200+COUNTIF($G$2:$G126,$G126),9))</f>
        <v>040811201</v>
      </c>
    </row>
    <row r="127" spans="1:19" ht="18" customHeight="1" x14ac:dyDescent="0.55000000000000004">
      <c r="A127" t="s">
        <v>1063</v>
      </c>
      <c r="B127">
        <v>126</v>
      </c>
      <c r="C127" t="s">
        <v>11382</v>
      </c>
      <c r="D127" t="s">
        <v>11383</v>
      </c>
      <c r="E127">
        <v>1</v>
      </c>
      <c r="F127" t="s">
        <v>169</v>
      </c>
      <c r="G127">
        <v>20041002</v>
      </c>
      <c r="H127" t="s">
        <v>11384</v>
      </c>
      <c r="I127" t="s">
        <v>3057</v>
      </c>
      <c r="J127" t="s">
        <v>11385</v>
      </c>
      <c r="K127" t="s">
        <v>72</v>
      </c>
      <c r="M127" s="32">
        <f>IFERROR(IF($B127="","",INDEX(所属情報!$E:$E,MATCH($A127,所属情報!$A:$A,0))),"")</f>
        <v>492244</v>
      </c>
      <c r="N127" s="32" t="str">
        <f t="shared" si="3"/>
        <v>今岡　理実 (1)</v>
      </c>
      <c r="O127" s="32" t="str">
        <f t="shared" si="4"/>
        <v>ｲﾏｵｶ ﾘﾐ</v>
      </c>
      <c r="P127" s="32" t="str">
        <f t="shared" si="5"/>
        <v>IMAOKA Rimi (04)</v>
      </c>
      <c r="Q127" s="32" t="str">
        <f>IFERROR(IF($F127="","",INDEX(リスト!$AL:$AL,MATCH($F127,リスト!$AK:$AK,0))),"")</f>
        <v>26</v>
      </c>
      <c r="R127" s="32" t="str">
        <f>IFERROR(IF($K127="","",INDEX(リスト!$AO:$AO,MATCH($K127,リスト!$AN:$AN,0))),"")</f>
        <v>JPN</v>
      </c>
      <c r="S127" s="32" t="str">
        <f>IF($B127="","",RIGHT($G127*1000+200+COUNTIF($G$2:$G127,$G127),9))</f>
        <v>041002201</v>
      </c>
    </row>
    <row r="128" spans="1:19" ht="18" customHeight="1" x14ac:dyDescent="0.55000000000000004">
      <c r="A128" t="s">
        <v>1063</v>
      </c>
      <c r="B128">
        <v>127</v>
      </c>
      <c r="C128" t="s">
        <v>11386</v>
      </c>
      <c r="D128" t="s">
        <v>11387</v>
      </c>
      <c r="E128">
        <v>1</v>
      </c>
      <c r="F128" t="s">
        <v>177</v>
      </c>
      <c r="G128">
        <v>20041214</v>
      </c>
      <c r="H128" t="s">
        <v>11388</v>
      </c>
      <c r="I128" t="s">
        <v>11389</v>
      </c>
      <c r="J128" t="s">
        <v>11390</v>
      </c>
      <c r="K128" t="s">
        <v>72</v>
      </c>
      <c r="M128" s="32">
        <f>IFERROR(IF($B128="","",INDEX(所属情報!$E:$E,MATCH($A128,所属情報!$A:$A,0))),"")</f>
        <v>492244</v>
      </c>
      <c r="N128" s="32" t="str">
        <f t="shared" si="3"/>
        <v>梅月　夢乃 (1)</v>
      </c>
      <c r="O128" s="32" t="str">
        <f t="shared" si="4"/>
        <v>ｳﾒﾂﾞｷ ﾕﾒﾉ</v>
      </c>
      <c r="P128" s="32" t="str">
        <f t="shared" si="5"/>
        <v>UMEZUKI Yumeno (04)</v>
      </c>
      <c r="Q128" s="32" t="str">
        <f>IFERROR(IF($F128="","",INDEX(リスト!$AL:$AL,MATCH($F128,リスト!$AK:$AK,0))),"")</f>
        <v>28</v>
      </c>
      <c r="R128" s="32" t="str">
        <f>IFERROR(IF($K128="","",INDEX(リスト!$AO:$AO,MATCH($K128,リスト!$AN:$AN,0))),"")</f>
        <v>JPN</v>
      </c>
      <c r="S128" s="32" t="str">
        <f>IF($B128="","",RIGHT($G128*1000+200+COUNTIF($G$2:$G128,$G128),9))</f>
        <v>041214201</v>
      </c>
    </row>
    <row r="129" spans="1:19" ht="18" customHeight="1" x14ac:dyDescent="0.55000000000000004">
      <c r="A129" t="s">
        <v>1063</v>
      </c>
      <c r="B129">
        <v>128</v>
      </c>
      <c r="C129" t="s">
        <v>11391</v>
      </c>
      <c r="D129" t="s">
        <v>11392</v>
      </c>
      <c r="E129">
        <v>1</v>
      </c>
      <c r="F129" t="s">
        <v>217</v>
      </c>
      <c r="G129">
        <v>20050318</v>
      </c>
      <c r="H129" t="s">
        <v>11393</v>
      </c>
      <c r="I129" t="s">
        <v>11394</v>
      </c>
      <c r="J129" t="s">
        <v>4496</v>
      </c>
      <c r="K129" t="s">
        <v>72</v>
      </c>
      <c r="M129" s="32">
        <f>IFERROR(IF($B129="","",INDEX(所属情報!$E:$E,MATCH($A129,所属情報!$A:$A,0))),"")</f>
        <v>492244</v>
      </c>
      <c r="N129" s="32" t="str">
        <f t="shared" si="3"/>
        <v>大岡　聖和 (1)</v>
      </c>
      <c r="O129" s="32" t="str">
        <f t="shared" si="4"/>
        <v>ｵｵｵｶ ｾﾅ</v>
      </c>
      <c r="P129" s="32" t="str">
        <f t="shared" si="5"/>
        <v>OOKA Sena (05)</v>
      </c>
      <c r="Q129" s="32" t="str">
        <f>IFERROR(IF($F129="","",INDEX(リスト!$AL:$AL,MATCH($F129,リスト!$AK:$AK,0))),"")</f>
        <v>38</v>
      </c>
      <c r="R129" s="32" t="str">
        <f>IFERROR(IF($K129="","",INDEX(リスト!$AO:$AO,MATCH($K129,リスト!$AN:$AN,0))),"")</f>
        <v>JPN</v>
      </c>
      <c r="S129" s="32" t="str">
        <f>IF($B129="","",RIGHT($G129*1000+200+COUNTIF($G$2:$G129,$G129),9))</f>
        <v>050318201</v>
      </c>
    </row>
    <row r="130" spans="1:19" ht="18" customHeight="1" x14ac:dyDescent="0.55000000000000004">
      <c r="A130" t="s">
        <v>1063</v>
      </c>
      <c r="B130">
        <v>129</v>
      </c>
      <c r="C130" t="s">
        <v>11395</v>
      </c>
      <c r="D130" t="s">
        <v>11396</v>
      </c>
      <c r="E130">
        <v>1</v>
      </c>
      <c r="F130" t="s">
        <v>177</v>
      </c>
      <c r="G130">
        <v>20041221</v>
      </c>
      <c r="H130" t="s">
        <v>11397</v>
      </c>
      <c r="I130" t="s">
        <v>11398</v>
      </c>
      <c r="J130" t="s">
        <v>10992</v>
      </c>
      <c r="K130" t="s">
        <v>72</v>
      </c>
      <c r="M130" s="32">
        <f>IFERROR(IF($B130="","",INDEX(所属情報!$E:$E,MATCH($A130,所属情報!$A:$A,0))),"")</f>
        <v>492244</v>
      </c>
      <c r="N130" s="32" t="str">
        <f t="shared" si="3"/>
        <v>太田垣　楓華 (1)</v>
      </c>
      <c r="O130" s="32" t="str">
        <f t="shared" si="4"/>
        <v>ｵｵﾀｶﾞｷ ﾌｳｶ</v>
      </c>
      <c r="P130" s="32" t="str">
        <f t="shared" si="5"/>
        <v>OTAGAKI Fuka (04)</v>
      </c>
      <c r="Q130" s="32" t="str">
        <f>IFERROR(IF($F130="","",INDEX(リスト!$AL:$AL,MATCH($F130,リスト!$AK:$AK,0))),"")</f>
        <v>28</v>
      </c>
      <c r="R130" s="32" t="str">
        <f>IFERROR(IF($K130="","",INDEX(リスト!$AO:$AO,MATCH($K130,リスト!$AN:$AN,0))),"")</f>
        <v>JPN</v>
      </c>
      <c r="S130" s="32" t="str">
        <f>IF($B130="","",RIGHT($G130*1000+200+COUNTIF($G$2:$G130,$G130),9))</f>
        <v>041221202</v>
      </c>
    </row>
    <row r="131" spans="1:19" ht="18" customHeight="1" x14ac:dyDescent="0.55000000000000004">
      <c r="A131" t="s">
        <v>1063</v>
      </c>
      <c r="B131">
        <v>130</v>
      </c>
      <c r="C131" t="s">
        <v>11399</v>
      </c>
      <c r="D131" t="s">
        <v>11400</v>
      </c>
      <c r="E131">
        <v>1</v>
      </c>
      <c r="F131" t="s">
        <v>177</v>
      </c>
      <c r="G131">
        <v>20040412</v>
      </c>
      <c r="H131" t="s">
        <v>11401</v>
      </c>
      <c r="I131" t="s">
        <v>2983</v>
      </c>
      <c r="J131" t="s">
        <v>10976</v>
      </c>
      <c r="K131" t="s">
        <v>72</v>
      </c>
      <c r="M131" s="32">
        <f>IFERROR(IF($B131="","",INDEX(所属情報!$E:$E,MATCH($A131,所属情報!$A:$A,0))),"")</f>
        <v>492244</v>
      </c>
      <c r="N131" s="32" t="str">
        <f t="shared" ref="N131:N194" si="6">IF($C131="","",IF($E131="",$C131,$C131&amp;" ("&amp;$E131&amp;")"))</f>
        <v>門脇　杏実 (1)</v>
      </c>
      <c r="O131" s="32" t="str">
        <f t="shared" ref="O131:O194" si="7">IF($D131="","",ASC($D131))</f>
        <v>ｶﾄﾞﾜｷ ｱﾐ</v>
      </c>
      <c r="P131" s="32" t="str">
        <f t="shared" ref="P131:P194" si="8">IF($I131="","",UPPER($I131)&amp;" "&amp;UPPER(LEFT($J131,1))&amp;LOWER(RIGHT($J131,LEN($J131)-1))&amp;" ("&amp;MID($G131,3,2)&amp;")")</f>
        <v>KADOWAKI Ami (04)</v>
      </c>
      <c r="Q131" s="32" t="str">
        <f>IFERROR(IF($F131="","",INDEX(リスト!$AL:$AL,MATCH($F131,リスト!$AK:$AK,0))),"")</f>
        <v>28</v>
      </c>
      <c r="R131" s="32" t="str">
        <f>IFERROR(IF($K131="","",INDEX(リスト!$AO:$AO,MATCH($K131,リスト!$AN:$AN,0))),"")</f>
        <v>JPN</v>
      </c>
      <c r="S131" s="32" t="str">
        <f>IF($B131="","",RIGHT($G131*1000+200+COUNTIF($G$2:$G131,$G131),9))</f>
        <v>040412202</v>
      </c>
    </row>
    <row r="132" spans="1:19" ht="18" customHeight="1" x14ac:dyDescent="0.55000000000000004">
      <c r="A132" t="s">
        <v>1063</v>
      </c>
      <c r="B132">
        <v>131</v>
      </c>
      <c r="C132" t="s">
        <v>11402</v>
      </c>
      <c r="D132" t="s">
        <v>11403</v>
      </c>
      <c r="E132">
        <v>1</v>
      </c>
      <c r="F132" t="s">
        <v>173</v>
      </c>
      <c r="G132">
        <v>20040627</v>
      </c>
      <c r="H132" t="s">
        <v>11404</v>
      </c>
      <c r="I132" t="s">
        <v>3569</v>
      </c>
      <c r="J132" t="s">
        <v>11405</v>
      </c>
      <c r="K132" t="s">
        <v>72</v>
      </c>
      <c r="M132" s="32">
        <f>IFERROR(IF($B132="","",INDEX(所属情報!$E:$E,MATCH($A132,所属情報!$A:$A,0))),"")</f>
        <v>492244</v>
      </c>
      <c r="N132" s="32" t="str">
        <f t="shared" si="6"/>
        <v>金光　莉緒 (1)</v>
      </c>
      <c r="O132" s="32" t="str">
        <f t="shared" si="7"/>
        <v>ｶﾈﾐﾂ ﾘｵ</v>
      </c>
      <c r="P132" s="32" t="str">
        <f t="shared" si="8"/>
        <v>KANEMITSU Rio (04)</v>
      </c>
      <c r="Q132" s="32" t="str">
        <f>IFERROR(IF($F132="","",INDEX(リスト!$AL:$AL,MATCH($F132,リスト!$AK:$AK,0))),"")</f>
        <v>27</v>
      </c>
      <c r="R132" s="32" t="str">
        <f>IFERROR(IF($K132="","",INDEX(リスト!$AO:$AO,MATCH($K132,リスト!$AN:$AN,0))),"")</f>
        <v>JPN</v>
      </c>
      <c r="S132" s="32" t="str">
        <f>IF($B132="","",RIGHT($G132*1000+200+COUNTIF($G$2:$G132,$G132),9))</f>
        <v>040627201</v>
      </c>
    </row>
    <row r="133" spans="1:19" ht="18" customHeight="1" x14ac:dyDescent="0.55000000000000004">
      <c r="A133" t="s">
        <v>1063</v>
      </c>
      <c r="B133">
        <v>132</v>
      </c>
      <c r="C133" t="s">
        <v>11406</v>
      </c>
      <c r="D133" t="s">
        <v>11407</v>
      </c>
      <c r="E133">
        <v>1</v>
      </c>
      <c r="F133" t="s">
        <v>169</v>
      </c>
      <c r="G133">
        <v>20050204</v>
      </c>
      <c r="H133" t="s">
        <v>11408</v>
      </c>
      <c r="I133" t="s">
        <v>2524</v>
      </c>
      <c r="J133" t="s">
        <v>10895</v>
      </c>
      <c r="K133" t="s">
        <v>72</v>
      </c>
      <c r="M133" s="32">
        <f>IFERROR(IF($B133="","",INDEX(所属情報!$E:$E,MATCH($A133,所属情報!$A:$A,0))),"")</f>
        <v>492244</v>
      </c>
      <c r="N133" s="32" t="str">
        <f t="shared" si="6"/>
        <v>木村　爽風 (1)</v>
      </c>
      <c r="O133" s="32" t="str">
        <f t="shared" si="7"/>
        <v>ｷﾑﾗ ｻﾔｶ</v>
      </c>
      <c r="P133" s="32" t="str">
        <f t="shared" si="8"/>
        <v>KIMURA Sayaka (05)</v>
      </c>
      <c r="Q133" s="32" t="str">
        <f>IFERROR(IF($F133="","",INDEX(リスト!$AL:$AL,MATCH($F133,リスト!$AK:$AK,0))),"")</f>
        <v>26</v>
      </c>
      <c r="R133" s="32" t="str">
        <f>IFERROR(IF($K133="","",INDEX(リスト!$AO:$AO,MATCH($K133,リスト!$AN:$AN,0))),"")</f>
        <v>JPN</v>
      </c>
      <c r="S133" s="32" t="str">
        <f>IF($B133="","",RIGHT($G133*1000+200+COUNTIF($G$2:$G133,$G133),9))</f>
        <v>050204201</v>
      </c>
    </row>
    <row r="134" spans="1:19" ht="18" customHeight="1" x14ac:dyDescent="0.55000000000000004">
      <c r="A134" t="s">
        <v>1063</v>
      </c>
      <c r="B134">
        <v>133</v>
      </c>
      <c r="C134" t="s">
        <v>11409</v>
      </c>
      <c r="D134" t="s">
        <v>11410</v>
      </c>
      <c r="E134">
        <v>1</v>
      </c>
      <c r="F134" t="s">
        <v>177</v>
      </c>
      <c r="G134">
        <v>20040708</v>
      </c>
      <c r="H134" t="s">
        <v>11411</v>
      </c>
      <c r="I134" t="s">
        <v>1237</v>
      </c>
      <c r="J134" t="s">
        <v>8404</v>
      </c>
      <c r="K134" t="s">
        <v>72</v>
      </c>
      <c r="M134" s="32">
        <f>IFERROR(IF($B134="","",INDEX(所属情報!$E:$E,MATCH($A134,所属情報!$A:$A,0))),"")</f>
        <v>492244</v>
      </c>
      <c r="N134" s="32" t="str">
        <f t="shared" si="6"/>
        <v>小林　悠香 (1)</v>
      </c>
      <c r="O134" s="32" t="str">
        <f t="shared" si="7"/>
        <v>ｺﾊﾞﾔｼ ﾊﾙｶ</v>
      </c>
      <c r="P134" s="32" t="str">
        <f t="shared" si="8"/>
        <v>KOBAYASHI Haruka (04)</v>
      </c>
      <c r="Q134" s="32" t="str">
        <f>IFERROR(IF($F134="","",INDEX(リスト!$AL:$AL,MATCH($F134,リスト!$AK:$AK,0))),"")</f>
        <v>28</v>
      </c>
      <c r="R134" s="32" t="str">
        <f>IFERROR(IF($K134="","",INDEX(リスト!$AO:$AO,MATCH($K134,リスト!$AN:$AN,0))),"")</f>
        <v>JPN</v>
      </c>
      <c r="S134" s="32" t="str">
        <f>IF($B134="","",RIGHT($G134*1000+200+COUNTIF($G$2:$G134,$G134),9))</f>
        <v>040708201</v>
      </c>
    </row>
    <row r="135" spans="1:19" ht="18" customHeight="1" x14ac:dyDescent="0.55000000000000004">
      <c r="A135" t="s">
        <v>1063</v>
      </c>
      <c r="B135">
        <v>134</v>
      </c>
      <c r="C135" t="s">
        <v>11412</v>
      </c>
      <c r="D135" t="s">
        <v>11413</v>
      </c>
      <c r="E135">
        <v>1</v>
      </c>
      <c r="F135" t="s">
        <v>177</v>
      </c>
      <c r="G135">
        <v>20040809</v>
      </c>
      <c r="H135" t="s">
        <v>11414</v>
      </c>
      <c r="I135" t="s">
        <v>2346</v>
      </c>
      <c r="J135" t="s">
        <v>11023</v>
      </c>
      <c r="K135" t="s">
        <v>72</v>
      </c>
      <c r="M135" s="32">
        <f>IFERROR(IF($B135="","",INDEX(所属情報!$E:$E,MATCH($A135,所属情報!$A:$A,0))),"")</f>
        <v>492244</v>
      </c>
      <c r="N135" s="32" t="str">
        <f t="shared" si="6"/>
        <v>後藤　夏凜 (1)</v>
      </c>
      <c r="O135" s="32" t="str">
        <f t="shared" si="7"/>
        <v>ｺﾞﾄｳ ｶﾘﾝ</v>
      </c>
      <c r="P135" s="32" t="str">
        <f t="shared" si="8"/>
        <v>GOTO Karin (04)</v>
      </c>
      <c r="Q135" s="32" t="str">
        <f>IFERROR(IF($F135="","",INDEX(リスト!$AL:$AL,MATCH($F135,リスト!$AK:$AK,0))),"")</f>
        <v>28</v>
      </c>
      <c r="R135" s="32" t="str">
        <f>IFERROR(IF($K135="","",INDEX(リスト!$AO:$AO,MATCH($K135,リスト!$AN:$AN,0))),"")</f>
        <v>JPN</v>
      </c>
      <c r="S135" s="32" t="str">
        <f>IF($B135="","",RIGHT($G135*1000+200+COUNTIF($G$2:$G135,$G135),9))</f>
        <v>040809201</v>
      </c>
    </row>
    <row r="136" spans="1:19" ht="18" customHeight="1" x14ac:dyDescent="0.55000000000000004">
      <c r="A136" t="s">
        <v>1063</v>
      </c>
      <c r="B136">
        <v>135</v>
      </c>
      <c r="C136" t="s">
        <v>11415</v>
      </c>
      <c r="D136" t="s">
        <v>11416</v>
      </c>
      <c r="E136">
        <v>1</v>
      </c>
      <c r="F136" t="s">
        <v>177</v>
      </c>
      <c r="G136">
        <v>20040621</v>
      </c>
      <c r="H136" t="s">
        <v>11417</v>
      </c>
      <c r="I136" t="s">
        <v>4478</v>
      </c>
      <c r="J136" t="s">
        <v>11418</v>
      </c>
      <c r="K136" t="s">
        <v>72</v>
      </c>
      <c r="M136" s="32">
        <f>IFERROR(IF($B136="","",INDEX(所属情報!$E:$E,MATCH($A136,所属情報!$A:$A,0))),"")</f>
        <v>492244</v>
      </c>
      <c r="N136" s="32" t="str">
        <f t="shared" si="6"/>
        <v>竹井　杏 (1)</v>
      </c>
      <c r="O136" s="32" t="str">
        <f t="shared" si="7"/>
        <v>ﾀｹｲ ｱﾝｽﾞ</v>
      </c>
      <c r="P136" s="32" t="str">
        <f t="shared" si="8"/>
        <v>TAKEI Anzu (04)</v>
      </c>
      <c r="Q136" s="32" t="str">
        <f>IFERROR(IF($F136="","",INDEX(リスト!$AL:$AL,MATCH($F136,リスト!$AK:$AK,0))),"")</f>
        <v>28</v>
      </c>
      <c r="R136" s="32" t="str">
        <f>IFERROR(IF($K136="","",INDEX(リスト!$AO:$AO,MATCH($K136,リスト!$AN:$AN,0))),"")</f>
        <v>JPN</v>
      </c>
      <c r="S136" s="32" t="str">
        <f>IF($B136="","",RIGHT($G136*1000+200+COUNTIF($G$2:$G136,$G136),9))</f>
        <v>040621201</v>
      </c>
    </row>
    <row r="137" spans="1:19" ht="18" customHeight="1" x14ac:dyDescent="0.55000000000000004">
      <c r="A137" t="s">
        <v>1063</v>
      </c>
      <c r="B137">
        <v>136</v>
      </c>
      <c r="C137" t="s">
        <v>11419</v>
      </c>
      <c r="D137" t="s">
        <v>11420</v>
      </c>
      <c r="E137">
        <v>1</v>
      </c>
      <c r="F137" t="s">
        <v>173</v>
      </c>
      <c r="G137">
        <v>20040502</v>
      </c>
      <c r="H137" t="s">
        <v>11421</v>
      </c>
      <c r="I137" t="s">
        <v>1222</v>
      </c>
      <c r="J137" t="s">
        <v>1997</v>
      </c>
      <c r="K137" t="s">
        <v>72</v>
      </c>
      <c r="M137" s="32">
        <f>IFERROR(IF($B137="","",INDEX(所属情報!$E:$E,MATCH($A137,所属情報!$A:$A,0))),"")</f>
        <v>492244</v>
      </c>
      <c r="N137" s="32" t="str">
        <f t="shared" si="6"/>
        <v>田中　佑果 (1)</v>
      </c>
      <c r="O137" s="32" t="str">
        <f t="shared" si="7"/>
        <v>ﾀﾅｶ ﾕｳｶ</v>
      </c>
      <c r="P137" s="32" t="str">
        <f t="shared" si="8"/>
        <v>TANAKA Yuka (04)</v>
      </c>
      <c r="Q137" s="32" t="str">
        <f>IFERROR(IF($F137="","",INDEX(リスト!$AL:$AL,MATCH($F137,リスト!$AK:$AK,0))),"")</f>
        <v>27</v>
      </c>
      <c r="R137" s="32" t="str">
        <f>IFERROR(IF($K137="","",INDEX(リスト!$AO:$AO,MATCH($K137,リスト!$AN:$AN,0))),"")</f>
        <v>JPN</v>
      </c>
      <c r="S137" s="32" t="str">
        <f>IF($B137="","",RIGHT($G137*1000+200+COUNTIF($G$2:$G137,$G137),9))</f>
        <v>040502201</v>
      </c>
    </row>
    <row r="138" spans="1:19" ht="18" customHeight="1" x14ac:dyDescent="0.55000000000000004">
      <c r="A138" t="s">
        <v>1063</v>
      </c>
      <c r="B138">
        <v>137</v>
      </c>
      <c r="C138" t="s">
        <v>11422</v>
      </c>
      <c r="D138" t="s">
        <v>11423</v>
      </c>
      <c r="E138">
        <v>1</v>
      </c>
      <c r="F138" t="s">
        <v>177</v>
      </c>
      <c r="G138">
        <v>20040730</v>
      </c>
      <c r="H138" t="s">
        <v>11424</v>
      </c>
      <c r="I138" t="s">
        <v>1389</v>
      </c>
      <c r="J138" t="s">
        <v>1494</v>
      </c>
      <c r="K138" t="s">
        <v>72</v>
      </c>
      <c r="M138" s="32">
        <f>IFERROR(IF($B138="","",INDEX(所属情報!$E:$E,MATCH($A138,所属情報!$A:$A,0))),"")</f>
        <v>492244</v>
      </c>
      <c r="N138" s="32" t="str">
        <f t="shared" si="6"/>
        <v>中尾　柚希 (1)</v>
      </c>
      <c r="O138" s="32" t="str">
        <f t="shared" si="7"/>
        <v>ﾅｶｵ ﾕｽﾞｷ</v>
      </c>
      <c r="P138" s="32" t="str">
        <f t="shared" si="8"/>
        <v>NAKAO Yuzuki (04)</v>
      </c>
      <c r="Q138" s="32" t="str">
        <f>IFERROR(IF($F138="","",INDEX(リスト!$AL:$AL,MATCH($F138,リスト!$AK:$AK,0))),"")</f>
        <v>28</v>
      </c>
      <c r="R138" s="32" t="str">
        <f>IFERROR(IF($K138="","",INDEX(リスト!$AO:$AO,MATCH($K138,リスト!$AN:$AN,0))),"")</f>
        <v>JPN</v>
      </c>
      <c r="S138" s="32" t="str">
        <f>IF($B138="","",RIGHT($G138*1000+200+COUNTIF($G$2:$G138,$G138),9))</f>
        <v>040730201</v>
      </c>
    </row>
    <row r="139" spans="1:19" ht="18" customHeight="1" x14ac:dyDescent="0.55000000000000004">
      <c r="A139" t="s">
        <v>1063</v>
      </c>
      <c r="B139">
        <v>138</v>
      </c>
      <c r="C139" t="s">
        <v>11425</v>
      </c>
      <c r="D139" t="s">
        <v>11426</v>
      </c>
      <c r="E139">
        <v>1</v>
      </c>
      <c r="F139" t="s">
        <v>201</v>
      </c>
      <c r="G139">
        <v>20040824</v>
      </c>
      <c r="H139" t="s">
        <v>11427</v>
      </c>
      <c r="I139" t="s">
        <v>5709</v>
      </c>
      <c r="J139" t="s">
        <v>11428</v>
      </c>
      <c r="K139" t="s">
        <v>72</v>
      </c>
      <c r="M139" s="32">
        <f>IFERROR(IF($B139="","",INDEX(所属情報!$E:$E,MATCH($A139,所属情報!$A:$A,0))),"")</f>
        <v>492244</v>
      </c>
      <c r="N139" s="32" t="str">
        <f t="shared" si="6"/>
        <v>中本　百々香 (1)</v>
      </c>
      <c r="O139" s="32" t="str">
        <f t="shared" si="7"/>
        <v>ﾅｶﾓﾄ ﾓﾓｶ</v>
      </c>
      <c r="P139" s="32" t="str">
        <f t="shared" si="8"/>
        <v>NAKAMOTO Momoka (04)</v>
      </c>
      <c r="Q139" s="32" t="str">
        <f>IFERROR(IF($F139="","",INDEX(リスト!$AL:$AL,MATCH($F139,リスト!$AK:$AK,0))),"")</f>
        <v>34</v>
      </c>
      <c r="R139" s="32" t="str">
        <f>IFERROR(IF($K139="","",INDEX(リスト!$AO:$AO,MATCH($K139,リスト!$AN:$AN,0))),"")</f>
        <v>JPN</v>
      </c>
      <c r="S139" s="32" t="str">
        <f>IF($B139="","",RIGHT($G139*1000+200+COUNTIF($G$2:$G139,$G139),9))</f>
        <v>040824201</v>
      </c>
    </row>
    <row r="140" spans="1:19" ht="18" customHeight="1" x14ac:dyDescent="0.55000000000000004">
      <c r="A140" t="s">
        <v>1063</v>
      </c>
      <c r="B140">
        <v>139</v>
      </c>
      <c r="C140" t="s">
        <v>11429</v>
      </c>
      <c r="D140" t="s">
        <v>11430</v>
      </c>
      <c r="E140">
        <v>1</v>
      </c>
      <c r="F140" t="s">
        <v>169</v>
      </c>
      <c r="G140">
        <v>20050113</v>
      </c>
      <c r="H140" t="s">
        <v>11431</v>
      </c>
      <c r="I140" t="s">
        <v>8994</v>
      </c>
      <c r="J140" t="s">
        <v>3465</v>
      </c>
      <c r="K140" t="s">
        <v>72</v>
      </c>
      <c r="M140" s="32">
        <f>IFERROR(IF($B140="","",INDEX(所属情報!$E:$E,MATCH($A140,所属情報!$A:$A,0))),"")</f>
        <v>492244</v>
      </c>
      <c r="N140" s="32" t="str">
        <f t="shared" si="6"/>
        <v>萩野　瑠衣 (1)</v>
      </c>
      <c r="O140" s="32" t="str">
        <f t="shared" si="7"/>
        <v>ﾊｷﾞﾉ ﾙｲ</v>
      </c>
      <c r="P140" s="32" t="str">
        <f t="shared" si="8"/>
        <v>HAGINO Rui (05)</v>
      </c>
      <c r="Q140" s="32" t="str">
        <f>IFERROR(IF($F140="","",INDEX(リスト!$AL:$AL,MATCH($F140,リスト!$AK:$AK,0))),"")</f>
        <v>26</v>
      </c>
      <c r="R140" s="32" t="str">
        <f>IFERROR(IF($K140="","",INDEX(リスト!$AO:$AO,MATCH($K140,リスト!$AN:$AN,0))),"")</f>
        <v>JPN</v>
      </c>
      <c r="S140" s="32" t="str">
        <f>IF($B140="","",RIGHT($G140*1000+200+COUNTIF($G$2:$G140,$G140),9))</f>
        <v>050113201</v>
      </c>
    </row>
    <row r="141" spans="1:19" ht="18" customHeight="1" x14ac:dyDescent="0.55000000000000004">
      <c r="A141" t="s">
        <v>1063</v>
      </c>
      <c r="B141">
        <v>140</v>
      </c>
      <c r="C141" t="s">
        <v>11432</v>
      </c>
      <c r="D141" t="s">
        <v>11433</v>
      </c>
      <c r="E141">
        <v>1</v>
      </c>
      <c r="F141" t="s">
        <v>181</v>
      </c>
      <c r="G141">
        <v>20040525</v>
      </c>
      <c r="H141" t="s">
        <v>11434</v>
      </c>
      <c r="I141" t="s">
        <v>5382</v>
      </c>
      <c r="J141" t="s">
        <v>1223</v>
      </c>
      <c r="K141" t="s">
        <v>72</v>
      </c>
      <c r="M141" s="32">
        <f>IFERROR(IF($B141="","",INDEX(所属情報!$E:$E,MATCH($A141,所属情報!$A:$A,0))),"")</f>
        <v>492244</v>
      </c>
      <c r="N141" s="32" t="str">
        <f t="shared" si="6"/>
        <v>林田　悠希 (1)</v>
      </c>
      <c r="O141" s="32" t="str">
        <f t="shared" si="7"/>
        <v>ﾊﾔｼﾀﾞ ﾕｳｷ</v>
      </c>
      <c r="P141" s="32" t="str">
        <f t="shared" si="8"/>
        <v>HAYASHIDA Yuki (04)</v>
      </c>
      <c r="Q141" s="32" t="str">
        <f>IFERROR(IF($F141="","",INDEX(リスト!$AL:$AL,MATCH($F141,リスト!$AK:$AK,0))),"")</f>
        <v>29</v>
      </c>
      <c r="R141" s="32" t="str">
        <f>IFERROR(IF($K141="","",INDEX(リスト!$AO:$AO,MATCH($K141,リスト!$AN:$AN,0))),"")</f>
        <v>JPN</v>
      </c>
      <c r="S141" s="32" t="str">
        <f>IF($B141="","",RIGHT($G141*1000+200+COUNTIF($G$2:$G141,$G141),9))</f>
        <v>040525201</v>
      </c>
    </row>
    <row r="142" spans="1:19" ht="18" customHeight="1" x14ac:dyDescent="0.55000000000000004">
      <c r="A142" t="s">
        <v>1063</v>
      </c>
      <c r="B142">
        <v>141</v>
      </c>
      <c r="C142" t="s">
        <v>11435</v>
      </c>
      <c r="D142" t="s">
        <v>11436</v>
      </c>
      <c r="E142">
        <v>1</v>
      </c>
      <c r="F142" t="s">
        <v>217</v>
      </c>
      <c r="G142">
        <v>20040806</v>
      </c>
      <c r="H142" t="s">
        <v>11437</v>
      </c>
      <c r="I142" t="s">
        <v>11438</v>
      </c>
      <c r="J142" t="s">
        <v>1678</v>
      </c>
      <c r="K142" t="s">
        <v>72</v>
      </c>
      <c r="M142" s="32">
        <f>IFERROR(IF($B142="","",INDEX(所属情報!$E:$E,MATCH($A142,所属情報!$A:$A,0))),"")</f>
        <v>492244</v>
      </c>
      <c r="N142" s="32" t="str">
        <f t="shared" si="6"/>
        <v>早野　美咲 (1)</v>
      </c>
      <c r="O142" s="32" t="str">
        <f t="shared" si="7"/>
        <v>ﾊﾔﾉ ﾐｻｷ</v>
      </c>
      <c r="P142" s="32" t="str">
        <f t="shared" si="8"/>
        <v>HAYANO Misaki (04)</v>
      </c>
      <c r="Q142" s="32" t="str">
        <f>IFERROR(IF($F142="","",INDEX(リスト!$AL:$AL,MATCH($F142,リスト!$AK:$AK,0))),"")</f>
        <v>38</v>
      </c>
      <c r="R142" s="32" t="str">
        <f>IFERROR(IF($K142="","",INDEX(リスト!$AO:$AO,MATCH($K142,リスト!$AN:$AN,0))),"")</f>
        <v>JPN</v>
      </c>
      <c r="S142" s="32" t="str">
        <f>IF($B142="","",RIGHT($G142*1000+200+COUNTIF($G$2:$G142,$G142),9))</f>
        <v>040806201</v>
      </c>
    </row>
    <row r="143" spans="1:19" ht="18" customHeight="1" x14ac:dyDescent="0.55000000000000004">
      <c r="A143" t="s">
        <v>1063</v>
      </c>
      <c r="B143">
        <v>142</v>
      </c>
      <c r="C143" t="s">
        <v>11439</v>
      </c>
      <c r="D143" t="s">
        <v>11440</v>
      </c>
      <c r="E143">
        <v>1</v>
      </c>
      <c r="F143" t="s">
        <v>169</v>
      </c>
      <c r="G143">
        <v>20040928</v>
      </c>
      <c r="H143" t="s">
        <v>11441</v>
      </c>
      <c r="I143" t="s">
        <v>6602</v>
      </c>
      <c r="J143" t="s">
        <v>11442</v>
      </c>
      <c r="K143" t="s">
        <v>72</v>
      </c>
      <c r="M143" s="32">
        <f>IFERROR(IF($B143="","",INDEX(所属情報!$E:$E,MATCH($A143,所属情報!$A:$A,0))),"")</f>
        <v>492244</v>
      </c>
      <c r="N143" s="32" t="str">
        <f t="shared" si="6"/>
        <v>廣瀬　杏奈 (1)</v>
      </c>
      <c r="O143" s="32" t="str">
        <f t="shared" si="7"/>
        <v>ﾋﾛｾ ｱﾝﾅ</v>
      </c>
      <c r="P143" s="32" t="str">
        <f t="shared" si="8"/>
        <v>HIROSE Anna (04)</v>
      </c>
      <c r="Q143" s="32" t="str">
        <f>IFERROR(IF($F143="","",INDEX(リスト!$AL:$AL,MATCH($F143,リスト!$AK:$AK,0))),"")</f>
        <v>26</v>
      </c>
      <c r="R143" s="32" t="str">
        <f>IFERROR(IF($K143="","",INDEX(リスト!$AO:$AO,MATCH($K143,リスト!$AN:$AN,0))),"")</f>
        <v>JPN</v>
      </c>
      <c r="S143" s="32" t="str">
        <f>IF($B143="","",RIGHT($G143*1000+200+COUNTIF($G$2:$G143,$G143),9))</f>
        <v>040928201</v>
      </c>
    </row>
    <row r="144" spans="1:19" ht="18" customHeight="1" x14ac:dyDescent="0.55000000000000004">
      <c r="A144" t="s">
        <v>1063</v>
      </c>
      <c r="B144">
        <v>143</v>
      </c>
      <c r="C144" t="s">
        <v>11443</v>
      </c>
      <c r="D144" t="s">
        <v>11444</v>
      </c>
      <c r="E144">
        <v>1</v>
      </c>
      <c r="F144" t="s">
        <v>173</v>
      </c>
      <c r="G144">
        <v>20040808</v>
      </c>
      <c r="H144" t="s">
        <v>11445</v>
      </c>
      <c r="I144" t="s">
        <v>1984</v>
      </c>
      <c r="J144" t="s">
        <v>11446</v>
      </c>
      <c r="K144" t="s">
        <v>72</v>
      </c>
      <c r="M144" s="32">
        <f>IFERROR(IF($B144="","",INDEX(所属情報!$E:$E,MATCH($A144,所属情報!$A:$A,0))),"")</f>
        <v>492244</v>
      </c>
      <c r="N144" s="32" t="str">
        <f t="shared" si="6"/>
        <v>藤田　愛梨 (1)</v>
      </c>
      <c r="O144" s="32" t="str">
        <f t="shared" si="7"/>
        <v>ﾌｼﾞﾀ ｱｲﾘ</v>
      </c>
      <c r="P144" s="32" t="str">
        <f t="shared" si="8"/>
        <v>FUJITA Airi (04)</v>
      </c>
      <c r="Q144" s="32" t="str">
        <f>IFERROR(IF($F144="","",INDEX(リスト!$AL:$AL,MATCH($F144,リスト!$AK:$AK,0))),"")</f>
        <v>27</v>
      </c>
      <c r="R144" s="32" t="str">
        <f>IFERROR(IF($K144="","",INDEX(リスト!$AO:$AO,MATCH($K144,リスト!$AN:$AN,0))),"")</f>
        <v>JPN</v>
      </c>
      <c r="S144" s="32" t="str">
        <f>IF($B144="","",RIGHT($G144*1000+200+COUNTIF($G$2:$G144,$G144),9))</f>
        <v>040808201</v>
      </c>
    </row>
    <row r="145" spans="1:19" ht="18" customHeight="1" x14ac:dyDescent="0.55000000000000004">
      <c r="A145" t="s">
        <v>1063</v>
      </c>
      <c r="B145">
        <v>144</v>
      </c>
      <c r="C145" t="s">
        <v>11447</v>
      </c>
      <c r="D145" t="s">
        <v>11448</v>
      </c>
      <c r="E145">
        <v>1</v>
      </c>
      <c r="F145" t="s">
        <v>177</v>
      </c>
      <c r="G145">
        <v>20040814</v>
      </c>
      <c r="H145" t="s">
        <v>11449</v>
      </c>
      <c r="I145" t="s">
        <v>1306</v>
      </c>
      <c r="J145" t="s">
        <v>11450</v>
      </c>
      <c r="K145" t="s">
        <v>72</v>
      </c>
      <c r="M145" s="32">
        <f>IFERROR(IF($B145="","",INDEX(所属情報!$E:$E,MATCH($A145,所属情報!$A:$A,0))),"")</f>
        <v>492244</v>
      </c>
      <c r="N145" s="32" t="str">
        <f t="shared" si="6"/>
        <v>藤山　弥夏 (1)</v>
      </c>
      <c r="O145" s="32" t="str">
        <f t="shared" si="7"/>
        <v>ﾌｼﾞﾔﾏ ﾐｶ</v>
      </c>
      <c r="P145" s="32" t="str">
        <f t="shared" si="8"/>
        <v>FUJIYAMA Mika (04)</v>
      </c>
      <c r="Q145" s="32" t="str">
        <f>IFERROR(IF($F145="","",INDEX(リスト!$AL:$AL,MATCH($F145,リスト!$AK:$AK,0))),"")</f>
        <v>28</v>
      </c>
      <c r="R145" s="32" t="str">
        <f>IFERROR(IF($K145="","",INDEX(リスト!$AO:$AO,MATCH($K145,リスト!$AN:$AN,0))),"")</f>
        <v>JPN</v>
      </c>
      <c r="S145" s="32" t="str">
        <f>IF($B145="","",RIGHT($G145*1000+200+COUNTIF($G$2:$G145,$G145),9))</f>
        <v>040814201</v>
      </c>
    </row>
    <row r="146" spans="1:19" ht="18" customHeight="1" x14ac:dyDescent="0.55000000000000004">
      <c r="A146" t="s">
        <v>1063</v>
      </c>
      <c r="B146">
        <v>145</v>
      </c>
      <c r="C146" t="s">
        <v>11451</v>
      </c>
      <c r="D146" t="s">
        <v>11452</v>
      </c>
      <c r="E146">
        <v>1</v>
      </c>
      <c r="F146" t="s">
        <v>177</v>
      </c>
      <c r="G146">
        <v>20041101</v>
      </c>
      <c r="H146" t="s">
        <v>11453</v>
      </c>
      <c r="I146" t="s">
        <v>1589</v>
      </c>
      <c r="J146" t="s">
        <v>11094</v>
      </c>
      <c r="K146" t="s">
        <v>72</v>
      </c>
      <c r="M146" s="32">
        <f>IFERROR(IF($B146="","",INDEX(所属情報!$E:$E,MATCH($A146,所属情報!$A:$A,0))),"")</f>
        <v>492244</v>
      </c>
      <c r="N146" s="32" t="str">
        <f t="shared" si="6"/>
        <v>藤原　かれん (1)</v>
      </c>
      <c r="O146" s="32" t="str">
        <f t="shared" si="7"/>
        <v>ﾌｼﾞﾜﾗ ｶﾚﾝ</v>
      </c>
      <c r="P146" s="32" t="str">
        <f t="shared" si="8"/>
        <v>FUJIWARA Karen (04)</v>
      </c>
      <c r="Q146" s="32" t="str">
        <f>IFERROR(IF($F146="","",INDEX(リスト!$AL:$AL,MATCH($F146,リスト!$AK:$AK,0))),"")</f>
        <v>28</v>
      </c>
      <c r="R146" s="32" t="str">
        <f>IFERROR(IF($K146="","",INDEX(リスト!$AO:$AO,MATCH($K146,リスト!$AN:$AN,0))),"")</f>
        <v>JPN</v>
      </c>
      <c r="S146" s="32" t="str">
        <f>IF($B146="","",RIGHT($G146*1000+200+COUNTIF($G$2:$G146,$G146),9))</f>
        <v>041101201</v>
      </c>
    </row>
    <row r="147" spans="1:19" ht="18" customHeight="1" x14ac:dyDescent="0.55000000000000004">
      <c r="A147" t="s">
        <v>1063</v>
      </c>
      <c r="B147">
        <v>146</v>
      </c>
      <c r="C147" t="s">
        <v>11454</v>
      </c>
      <c r="D147" t="s">
        <v>11455</v>
      </c>
      <c r="E147">
        <v>1</v>
      </c>
      <c r="F147" t="s">
        <v>169</v>
      </c>
      <c r="G147">
        <v>20050213</v>
      </c>
      <c r="H147" t="s">
        <v>11456</v>
      </c>
      <c r="I147" t="s">
        <v>8722</v>
      </c>
      <c r="J147" t="s">
        <v>11457</v>
      </c>
      <c r="K147" t="s">
        <v>72</v>
      </c>
      <c r="M147" s="32">
        <f>IFERROR(IF($B147="","",INDEX(所属情報!$E:$E,MATCH($A147,所属情報!$A:$A,0))),"")</f>
        <v>492244</v>
      </c>
      <c r="N147" s="32" t="str">
        <f t="shared" si="6"/>
        <v>堀ノ内　香奈 (1)</v>
      </c>
      <c r="O147" s="32" t="str">
        <f t="shared" si="7"/>
        <v>ﾎﾘﾉｳﾁ ｶﾅ</v>
      </c>
      <c r="P147" s="32" t="str">
        <f t="shared" si="8"/>
        <v>HORINOUCHI Kana (05)</v>
      </c>
      <c r="Q147" s="32" t="str">
        <f>IFERROR(IF($F147="","",INDEX(リスト!$AL:$AL,MATCH($F147,リスト!$AK:$AK,0))),"")</f>
        <v>26</v>
      </c>
      <c r="R147" s="32" t="str">
        <f>IFERROR(IF($K147="","",INDEX(リスト!$AO:$AO,MATCH($K147,リスト!$AN:$AN,0))),"")</f>
        <v>JPN</v>
      </c>
      <c r="S147" s="32" t="str">
        <f>IF($B147="","",RIGHT($G147*1000+200+COUNTIF($G$2:$G147,$G147),9))</f>
        <v>050213201</v>
      </c>
    </row>
    <row r="148" spans="1:19" ht="18" customHeight="1" x14ac:dyDescent="0.55000000000000004">
      <c r="A148" t="s">
        <v>1063</v>
      </c>
      <c r="B148">
        <v>147</v>
      </c>
      <c r="C148" t="s">
        <v>11458</v>
      </c>
      <c r="D148" t="s">
        <v>11459</v>
      </c>
      <c r="E148">
        <v>1</v>
      </c>
      <c r="F148" t="s">
        <v>173</v>
      </c>
      <c r="G148">
        <v>20040713</v>
      </c>
      <c r="H148" t="s">
        <v>11460</v>
      </c>
      <c r="I148" t="s">
        <v>11461</v>
      </c>
      <c r="J148" t="s">
        <v>11405</v>
      </c>
      <c r="K148" t="s">
        <v>72</v>
      </c>
      <c r="M148" s="32">
        <f>IFERROR(IF($B148="","",INDEX(所属情報!$E:$E,MATCH($A148,所属情報!$A:$A,0))),"")</f>
        <v>492244</v>
      </c>
      <c r="N148" s="32" t="str">
        <f t="shared" si="6"/>
        <v>宮原　莉乙 (1)</v>
      </c>
      <c r="O148" s="32" t="str">
        <f t="shared" si="7"/>
        <v>ﾐﾔﾊﾗ ﾘｵ</v>
      </c>
      <c r="P148" s="32" t="str">
        <f t="shared" si="8"/>
        <v>MIYAHARA Rio (04)</v>
      </c>
      <c r="Q148" s="32" t="str">
        <f>IFERROR(IF($F148="","",INDEX(リスト!$AL:$AL,MATCH($F148,リスト!$AK:$AK,0))),"")</f>
        <v>27</v>
      </c>
      <c r="R148" s="32" t="str">
        <f>IFERROR(IF($K148="","",INDEX(リスト!$AO:$AO,MATCH($K148,リスト!$AN:$AN,0))),"")</f>
        <v>JPN</v>
      </c>
      <c r="S148" s="32" t="str">
        <f>IF($B148="","",RIGHT($G148*1000+200+COUNTIF($G$2:$G148,$G148),9))</f>
        <v>040713201</v>
      </c>
    </row>
    <row r="149" spans="1:19" ht="18" customHeight="1" x14ac:dyDescent="0.55000000000000004">
      <c r="A149" t="s">
        <v>1063</v>
      </c>
      <c r="B149">
        <v>148</v>
      </c>
      <c r="C149" t="s">
        <v>11462</v>
      </c>
      <c r="D149" t="s">
        <v>11463</v>
      </c>
      <c r="E149">
        <v>1</v>
      </c>
      <c r="F149" t="s">
        <v>169</v>
      </c>
      <c r="G149">
        <v>20040812</v>
      </c>
      <c r="H149" t="s">
        <v>11464</v>
      </c>
      <c r="I149" t="s">
        <v>3076</v>
      </c>
      <c r="J149" t="s">
        <v>11465</v>
      </c>
      <c r="K149" t="s">
        <v>72</v>
      </c>
      <c r="M149" s="32">
        <f>IFERROR(IF($B149="","",INDEX(所属情報!$E:$E,MATCH($A149,所属情報!$A:$A,0))),"")</f>
        <v>492244</v>
      </c>
      <c r="N149" s="32" t="str">
        <f t="shared" si="6"/>
        <v>村田　奈津実 (1)</v>
      </c>
      <c r="O149" s="32" t="str">
        <f t="shared" si="7"/>
        <v>ﾑﾗﾀ ﾅﾂﾐ</v>
      </c>
      <c r="P149" s="32" t="str">
        <f t="shared" si="8"/>
        <v>MURATA Natsumi (04)</v>
      </c>
      <c r="Q149" s="32" t="str">
        <f>IFERROR(IF($F149="","",INDEX(リスト!$AL:$AL,MATCH($F149,リスト!$AK:$AK,0))),"")</f>
        <v>26</v>
      </c>
      <c r="R149" s="32" t="str">
        <f>IFERROR(IF($K149="","",INDEX(リスト!$AO:$AO,MATCH($K149,リスト!$AN:$AN,0))),"")</f>
        <v>JPN</v>
      </c>
      <c r="S149" s="32" t="str">
        <f>IF($B149="","",RIGHT($G149*1000+200+COUNTIF($G$2:$G149,$G149),9))</f>
        <v>040812201</v>
      </c>
    </row>
    <row r="150" spans="1:19" ht="18" customHeight="1" x14ac:dyDescent="0.55000000000000004">
      <c r="A150" t="s">
        <v>1063</v>
      </c>
      <c r="B150">
        <v>149</v>
      </c>
      <c r="C150" t="s">
        <v>11466</v>
      </c>
      <c r="D150" t="s">
        <v>11467</v>
      </c>
      <c r="E150">
        <v>1</v>
      </c>
      <c r="F150" t="s">
        <v>201</v>
      </c>
      <c r="G150">
        <v>20040529</v>
      </c>
      <c r="H150" t="s">
        <v>11468</v>
      </c>
      <c r="I150" t="s">
        <v>6235</v>
      </c>
      <c r="J150" t="s">
        <v>11469</v>
      </c>
      <c r="K150" t="s">
        <v>72</v>
      </c>
      <c r="M150" s="32">
        <f>IFERROR(IF($B150="","",INDEX(所属情報!$E:$E,MATCH($A150,所属情報!$A:$A,0))),"")</f>
        <v>492244</v>
      </c>
      <c r="N150" s="32" t="str">
        <f t="shared" si="6"/>
        <v>森脇　叶美 (1)</v>
      </c>
      <c r="O150" s="32" t="str">
        <f t="shared" si="7"/>
        <v>ﾓﾘﾜｷ ｶﾅﾐ</v>
      </c>
      <c r="P150" s="32" t="str">
        <f t="shared" si="8"/>
        <v>MORIWAKI Kanami (04)</v>
      </c>
      <c r="Q150" s="32" t="str">
        <f>IFERROR(IF($F150="","",INDEX(リスト!$AL:$AL,MATCH($F150,リスト!$AK:$AK,0))),"")</f>
        <v>34</v>
      </c>
      <c r="R150" s="32" t="str">
        <f>IFERROR(IF($K150="","",INDEX(リスト!$AO:$AO,MATCH($K150,リスト!$AN:$AN,0))),"")</f>
        <v>JPN</v>
      </c>
      <c r="S150" s="32" t="str">
        <f>IF($B150="","",RIGHT($G150*1000+200+COUNTIF($G$2:$G150,$G150),9))</f>
        <v>040529202</v>
      </c>
    </row>
    <row r="151" spans="1:19" ht="18" customHeight="1" x14ac:dyDescent="0.55000000000000004">
      <c r="A151" t="s">
        <v>1063</v>
      </c>
      <c r="B151">
        <v>150</v>
      </c>
      <c r="C151" t="s">
        <v>11470</v>
      </c>
      <c r="D151" t="s">
        <v>11471</v>
      </c>
      <c r="E151">
        <v>1</v>
      </c>
      <c r="F151" t="s">
        <v>177</v>
      </c>
      <c r="G151">
        <v>20040512</v>
      </c>
      <c r="H151" t="s">
        <v>11472</v>
      </c>
      <c r="I151" t="s">
        <v>2467</v>
      </c>
      <c r="J151" t="s">
        <v>10141</v>
      </c>
      <c r="K151" t="s">
        <v>72</v>
      </c>
      <c r="M151" s="32">
        <f>IFERROR(IF($B151="","",INDEX(所属情報!$E:$E,MATCH($A151,所属情報!$A:$A,0))),"")</f>
        <v>492244</v>
      </c>
      <c r="N151" s="32" t="str">
        <f t="shared" si="6"/>
        <v>吉村　心 (1)</v>
      </c>
      <c r="O151" s="32" t="str">
        <f t="shared" si="7"/>
        <v>ﾖｼﾑﾗ ｺｺﾛ</v>
      </c>
      <c r="P151" s="32" t="str">
        <f t="shared" si="8"/>
        <v>YOSHIMURA Kokoro (04)</v>
      </c>
      <c r="Q151" s="32" t="str">
        <f>IFERROR(IF($F151="","",INDEX(リスト!$AL:$AL,MATCH($F151,リスト!$AK:$AK,0))),"")</f>
        <v>28</v>
      </c>
      <c r="R151" s="32" t="str">
        <f>IFERROR(IF($K151="","",INDEX(リスト!$AO:$AO,MATCH($K151,リスト!$AN:$AN,0))),"")</f>
        <v>JPN</v>
      </c>
      <c r="S151" s="32" t="str">
        <f>IF($B151="","",RIGHT($G151*1000+200+COUNTIF($G$2:$G151,$G151),9))</f>
        <v>040512201</v>
      </c>
    </row>
    <row r="152" spans="1:19" ht="18" customHeight="1" x14ac:dyDescent="0.55000000000000004">
      <c r="A152" t="s">
        <v>1063</v>
      </c>
      <c r="B152">
        <v>151</v>
      </c>
      <c r="C152" t="s">
        <v>11473</v>
      </c>
      <c r="D152" t="s">
        <v>11474</v>
      </c>
      <c r="E152">
        <v>1</v>
      </c>
      <c r="F152" t="s">
        <v>165</v>
      </c>
      <c r="G152">
        <v>20040530</v>
      </c>
      <c r="H152" t="s">
        <v>11475</v>
      </c>
      <c r="I152" t="s">
        <v>2204</v>
      </c>
      <c r="J152" t="s">
        <v>11476</v>
      </c>
      <c r="K152" t="s">
        <v>72</v>
      </c>
      <c r="M152" s="32">
        <f>IFERROR(IF($B152="","",INDEX(所属情報!$E:$E,MATCH($A152,所属情報!$A:$A,0))),"")</f>
        <v>492244</v>
      </c>
      <c r="N152" s="32" t="str">
        <f t="shared" si="6"/>
        <v>和田　深蒼 (1)</v>
      </c>
      <c r="O152" s="32" t="str">
        <f t="shared" si="7"/>
        <v>ﾜﾀﾞ ﾐｻｵ</v>
      </c>
      <c r="P152" s="32" t="str">
        <f t="shared" si="8"/>
        <v>WADA Misao (04)</v>
      </c>
      <c r="Q152" s="32" t="str">
        <f>IFERROR(IF($F152="","",INDEX(リスト!$AL:$AL,MATCH($F152,リスト!$AK:$AK,0))),"")</f>
        <v>25</v>
      </c>
      <c r="R152" s="32" t="str">
        <f>IFERROR(IF($K152="","",INDEX(リスト!$AO:$AO,MATCH($K152,リスト!$AN:$AN,0))),"")</f>
        <v>JPN</v>
      </c>
      <c r="S152" s="32" t="str">
        <f>IF($B152="","",RIGHT($G152*1000+200+COUNTIF($G$2:$G152,$G152),9))</f>
        <v>040530201</v>
      </c>
    </row>
    <row r="153" spans="1:19" ht="18" customHeight="1" x14ac:dyDescent="0.55000000000000004">
      <c r="A153" t="s">
        <v>1063</v>
      </c>
      <c r="B153">
        <v>152</v>
      </c>
      <c r="C153" t="s">
        <v>11477</v>
      </c>
      <c r="D153" t="s">
        <v>11478</v>
      </c>
      <c r="E153">
        <v>2</v>
      </c>
      <c r="F153" t="s">
        <v>181</v>
      </c>
      <c r="G153">
        <v>20040211</v>
      </c>
      <c r="I153" t="s">
        <v>4144</v>
      </c>
      <c r="J153" t="s">
        <v>8404</v>
      </c>
      <c r="K153" t="s">
        <v>72</v>
      </c>
      <c r="M153" s="32">
        <f>IFERROR(IF($B153="","",INDEX(所属情報!$E:$E,MATCH($A153,所属情報!$A:$A,0))),"")</f>
        <v>492244</v>
      </c>
      <c r="N153" s="32" t="str">
        <f t="shared" si="6"/>
        <v>小西　遥日 (2)</v>
      </c>
      <c r="O153" s="32" t="str">
        <f t="shared" si="7"/>
        <v>ｺﾆｼ ﾊﾙｶ</v>
      </c>
      <c r="P153" s="32" t="str">
        <f t="shared" si="8"/>
        <v>KONISHI Haruka (04)</v>
      </c>
      <c r="Q153" s="32" t="str">
        <f>IFERROR(IF($F153="","",INDEX(リスト!$AL:$AL,MATCH($F153,リスト!$AK:$AK,0))),"")</f>
        <v>29</v>
      </c>
      <c r="R153" s="32" t="str">
        <f>IFERROR(IF($K153="","",INDEX(リスト!$AO:$AO,MATCH($K153,リスト!$AN:$AN,0))),"")</f>
        <v>JPN</v>
      </c>
      <c r="S153" s="32" t="str">
        <f>IF($B153="","",RIGHT($G153*1000+200+COUNTIF($G$2:$G153,$G153),9))</f>
        <v>040211201</v>
      </c>
    </row>
    <row r="154" spans="1:19" ht="18" customHeight="1" x14ac:dyDescent="0.55000000000000004">
      <c r="A154" t="s">
        <v>1007</v>
      </c>
      <c r="B154">
        <v>153</v>
      </c>
      <c r="C154" t="s">
        <v>11479</v>
      </c>
      <c r="D154" t="s">
        <v>11480</v>
      </c>
      <c r="E154" t="s">
        <v>1635</v>
      </c>
      <c r="F154" t="s">
        <v>173</v>
      </c>
      <c r="G154">
        <v>20010116</v>
      </c>
      <c r="H154" t="s">
        <v>11481</v>
      </c>
      <c r="I154" t="s">
        <v>2204</v>
      </c>
      <c r="J154" t="s">
        <v>11482</v>
      </c>
      <c r="K154" t="s">
        <v>72</v>
      </c>
      <c r="M154" s="32">
        <f>IFERROR(IF($B154="","",INDEX(所属情報!$E:$E,MATCH($A154,所属情報!$A:$A,0))),"")</f>
        <v>492213</v>
      </c>
      <c r="N154" s="32" t="str">
        <f t="shared" si="6"/>
        <v>和田　真琉 (M1)</v>
      </c>
      <c r="O154" s="32" t="str">
        <f t="shared" si="7"/>
        <v>ﾜﾀﾞ ﾏｲﾙ</v>
      </c>
      <c r="P154" s="32" t="str">
        <f t="shared" si="8"/>
        <v>WADA Mairu (01)</v>
      </c>
      <c r="Q154" s="32" t="str">
        <f>IFERROR(IF($F154="","",INDEX(リスト!$AL:$AL,MATCH($F154,リスト!$AK:$AK,0))),"")</f>
        <v>27</v>
      </c>
      <c r="R154" s="32" t="str">
        <f>IFERROR(IF($K154="","",INDEX(リスト!$AO:$AO,MATCH($K154,リスト!$AN:$AN,0))),"")</f>
        <v>JPN</v>
      </c>
      <c r="S154" s="32" t="str">
        <f>IF($B154="","",RIGHT($G154*1000+200+COUNTIF($G$2:$G154,$G154),9))</f>
        <v>010116201</v>
      </c>
    </row>
    <row r="155" spans="1:19" ht="18" customHeight="1" x14ac:dyDescent="0.55000000000000004">
      <c r="A155" t="s">
        <v>1007</v>
      </c>
      <c r="B155">
        <v>154</v>
      </c>
      <c r="C155" t="s">
        <v>11483</v>
      </c>
      <c r="D155" t="s">
        <v>11484</v>
      </c>
      <c r="E155">
        <v>4</v>
      </c>
      <c r="F155" t="s">
        <v>177</v>
      </c>
      <c r="G155">
        <v>20000626</v>
      </c>
      <c r="H155" t="s">
        <v>11485</v>
      </c>
      <c r="I155" t="s">
        <v>3908</v>
      </c>
      <c r="J155" t="s">
        <v>10911</v>
      </c>
      <c r="K155" t="s">
        <v>72</v>
      </c>
      <c r="M155" s="32">
        <f>IFERROR(IF($B155="","",INDEX(所属情報!$E:$E,MATCH($A155,所属情報!$A:$A,0))),"")</f>
        <v>492213</v>
      </c>
      <c r="N155" s="32" t="str">
        <f t="shared" si="6"/>
        <v>甲斐　美羽 (4)</v>
      </c>
      <c r="O155" s="32" t="str">
        <f t="shared" si="7"/>
        <v>ｶｲ ﾐｳ</v>
      </c>
      <c r="P155" s="32" t="str">
        <f t="shared" si="8"/>
        <v>KAI Miu (00)</v>
      </c>
      <c r="Q155" s="32" t="str">
        <f>IFERROR(IF($F155="","",INDEX(リスト!$AL:$AL,MATCH($F155,リスト!$AK:$AK,0))),"")</f>
        <v>28</v>
      </c>
      <c r="R155" s="32" t="str">
        <f>IFERROR(IF($K155="","",INDEX(リスト!$AO:$AO,MATCH($K155,リスト!$AN:$AN,0))),"")</f>
        <v>JPN</v>
      </c>
      <c r="S155" s="32" t="str">
        <f>IF($B155="","",RIGHT($G155*1000+200+COUNTIF($G$2:$G155,$G155),9))</f>
        <v>000626201</v>
      </c>
    </row>
    <row r="156" spans="1:19" ht="18" customHeight="1" x14ac:dyDescent="0.55000000000000004">
      <c r="A156" t="s">
        <v>1007</v>
      </c>
      <c r="B156">
        <v>155</v>
      </c>
      <c r="C156" t="s">
        <v>11486</v>
      </c>
      <c r="D156" t="s">
        <v>11487</v>
      </c>
      <c r="E156">
        <v>4</v>
      </c>
      <c r="F156" t="s">
        <v>217</v>
      </c>
      <c r="G156">
        <v>20011210</v>
      </c>
      <c r="H156" t="s">
        <v>11488</v>
      </c>
      <c r="I156" t="s">
        <v>11489</v>
      </c>
      <c r="J156" t="s">
        <v>11428</v>
      </c>
      <c r="K156" t="s">
        <v>72</v>
      </c>
      <c r="M156" s="32">
        <f>IFERROR(IF($B156="","",INDEX(所属情報!$E:$E,MATCH($A156,所属情報!$A:$A,0))),"")</f>
        <v>492213</v>
      </c>
      <c r="N156" s="32" t="str">
        <f t="shared" si="6"/>
        <v>花山　桃香 (4)</v>
      </c>
      <c r="O156" s="32" t="str">
        <f t="shared" si="7"/>
        <v>ﾊﾅﾔﾏ ﾓﾓｶ</v>
      </c>
      <c r="P156" s="32" t="str">
        <f t="shared" si="8"/>
        <v>HANAYAMA Momoka (01)</v>
      </c>
      <c r="Q156" s="32" t="str">
        <f>IFERROR(IF($F156="","",INDEX(リスト!$AL:$AL,MATCH($F156,リスト!$AK:$AK,0))),"")</f>
        <v>38</v>
      </c>
      <c r="R156" s="32" t="str">
        <f>IFERROR(IF($K156="","",INDEX(リスト!$AO:$AO,MATCH($K156,リスト!$AN:$AN,0))),"")</f>
        <v>JPN</v>
      </c>
      <c r="S156" s="32" t="str">
        <f>IF($B156="","",RIGHT($G156*1000+200+COUNTIF($G$2:$G156,$G156),9))</f>
        <v>011210201</v>
      </c>
    </row>
    <row r="157" spans="1:19" ht="18" customHeight="1" x14ac:dyDescent="0.55000000000000004">
      <c r="A157" t="s">
        <v>1007</v>
      </c>
      <c r="B157">
        <v>156</v>
      </c>
      <c r="C157" t="s">
        <v>11490</v>
      </c>
      <c r="D157" t="s">
        <v>11491</v>
      </c>
      <c r="E157">
        <v>4</v>
      </c>
      <c r="F157" t="s">
        <v>173</v>
      </c>
      <c r="G157">
        <v>20010901</v>
      </c>
      <c r="H157" t="s">
        <v>11492</v>
      </c>
      <c r="I157" t="s">
        <v>4017</v>
      </c>
      <c r="J157" t="s">
        <v>11493</v>
      </c>
      <c r="K157" t="s">
        <v>72</v>
      </c>
      <c r="M157" s="32">
        <f>IFERROR(IF($B157="","",INDEX(所属情報!$E:$E,MATCH($A157,所属情報!$A:$A,0))),"")</f>
        <v>492213</v>
      </c>
      <c r="N157" s="32" t="str">
        <f t="shared" si="6"/>
        <v>宮本　奈美夏 (4)</v>
      </c>
      <c r="O157" s="32" t="str">
        <f t="shared" si="7"/>
        <v>ﾐﾔﾓﾄ ﾅﾐｶ</v>
      </c>
      <c r="P157" s="32" t="str">
        <f t="shared" si="8"/>
        <v>MIYAMOTO Namika (01)</v>
      </c>
      <c r="Q157" s="32" t="str">
        <f>IFERROR(IF($F157="","",INDEX(リスト!$AL:$AL,MATCH($F157,リスト!$AK:$AK,0))),"")</f>
        <v>27</v>
      </c>
      <c r="R157" s="32" t="str">
        <f>IFERROR(IF($K157="","",INDEX(リスト!$AO:$AO,MATCH($K157,リスト!$AN:$AN,0))),"")</f>
        <v>JPN</v>
      </c>
      <c r="S157" s="32" t="str">
        <f>IF($B157="","",RIGHT($G157*1000+200+COUNTIF($G$2:$G157,$G157),9))</f>
        <v>010901201</v>
      </c>
    </row>
    <row r="158" spans="1:19" ht="18" customHeight="1" x14ac:dyDescent="0.55000000000000004">
      <c r="A158" t="s">
        <v>1007</v>
      </c>
      <c r="B158">
        <v>157</v>
      </c>
      <c r="C158" t="s">
        <v>11494</v>
      </c>
      <c r="D158" t="s">
        <v>11495</v>
      </c>
      <c r="E158">
        <v>4</v>
      </c>
      <c r="F158" t="s">
        <v>173</v>
      </c>
      <c r="G158">
        <v>20011216</v>
      </c>
      <c r="H158" t="s">
        <v>11496</v>
      </c>
      <c r="I158" t="s">
        <v>1804</v>
      </c>
      <c r="J158" t="s">
        <v>1494</v>
      </c>
      <c r="K158" t="s">
        <v>72</v>
      </c>
      <c r="M158" s="32">
        <f>IFERROR(IF($B158="","",INDEX(所属情報!$E:$E,MATCH($A158,所属情報!$A:$A,0))),"")</f>
        <v>492213</v>
      </c>
      <c r="N158" s="32" t="str">
        <f t="shared" si="6"/>
        <v>山下　柚月 (4)</v>
      </c>
      <c r="O158" s="32" t="str">
        <f t="shared" si="7"/>
        <v>ﾔﾏｼﾀ ﾕﾂﾞｷ</v>
      </c>
      <c r="P158" s="32" t="str">
        <f t="shared" si="8"/>
        <v>YAMASHITA Yuzuki (01)</v>
      </c>
      <c r="Q158" s="32" t="str">
        <f>IFERROR(IF($F158="","",INDEX(リスト!$AL:$AL,MATCH($F158,リスト!$AK:$AK,0))),"")</f>
        <v>27</v>
      </c>
      <c r="R158" s="32" t="str">
        <f>IFERROR(IF($K158="","",INDEX(リスト!$AO:$AO,MATCH($K158,リスト!$AN:$AN,0))),"")</f>
        <v>JPN</v>
      </c>
      <c r="S158" s="32" t="str">
        <f>IF($B158="","",RIGHT($G158*1000+200+COUNTIF($G$2:$G158,$G158),9))</f>
        <v>011216201</v>
      </c>
    </row>
    <row r="159" spans="1:19" ht="18" customHeight="1" x14ac:dyDescent="0.55000000000000004">
      <c r="A159" t="s">
        <v>1007</v>
      </c>
      <c r="B159">
        <v>158</v>
      </c>
      <c r="C159" t="s">
        <v>11497</v>
      </c>
      <c r="D159" t="s">
        <v>11498</v>
      </c>
      <c r="E159">
        <v>4</v>
      </c>
      <c r="F159" t="s">
        <v>165</v>
      </c>
      <c r="G159">
        <v>20010907</v>
      </c>
      <c r="H159" t="s">
        <v>11499</v>
      </c>
      <c r="I159" t="s">
        <v>2094</v>
      </c>
      <c r="J159" t="s">
        <v>1947</v>
      </c>
      <c r="K159" t="s">
        <v>72</v>
      </c>
      <c r="M159" s="32">
        <f>IFERROR(IF($B159="","",INDEX(所属情報!$E:$E,MATCH($A159,所属情報!$A:$A,0))),"")</f>
        <v>492213</v>
      </c>
      <c r="N159" s="32" t="str">
        <f t="shared" si="6"/>
        <v>川村　ひかる (4)</v>
      </c>
      <c r="O159" s="32" t="str">
        <f t="shared" si="7"/>
        <v>ｶﾜﾑﾗ ﾋｶﾙ</v>
      </c>
      <c r="P159" s="32" t="str">
        <f t="shared" si="8"/>
        <v>KAWAMURA Hikaru (01)</v>
      </c>
      <c r="Q159" s="32" t="str">
        <f>IFERROR(IF($F159="","",INDEX(リスト!$AL:$AL,MATCH($F159,リスト!$AK:$AK,0))),"")</f>
        <v>25</v>
      </c>
      <c r="R159" s="32" t="str">
        <f>IFERROR(IF($K159="","",INDEX(リスト!$AO:$AO,MATCH($K159,リスト!$AN:$AN,0))),"")</f>
        <v>JPN</v>
      </c>
      <c r="S159" s="32" t="str">
        <f>IF($B159="","",RIGHT($G159*1000+200+COUNTIF($G$2:$G159,$G159),9))</f>
        <v>010907201</v>
      </c>
    </row>
    <row r="160" spans="1:19" ht="18" customHeight="1" x14ac:dyDescent="0.55000000000000004">
      <c r="A160" t="s">
        <v>1007</v>
      </c>
      <c r="B160">
        <v>159</v>
      </c>
      <c r="C160" t="s">
        <v>11500</v>
      </c>
      <c r="D160" t="s">
        <v>11501</v>
      </c>
      <c r="E160">
        <v>4</v>
      </c>
      <c r="F160" t="s">
        <v>181</v>
      </c>
      <c r="G160">
        <v>20010812</v>
      </c>
      <c r="H160" t="s">
        <v>11502</v>
      </c>
      <c r="I160" t="s">
        <v>1745</v>
      </c>
      <c r="J160" t="s">
        <v>11219</v>
      </c>
      <c r="K160" t="s">
        <v>72</v>
      </c>
      <c r="M160" s="32">
        <f>IFERROR(IF($B160="","",INDEX(所属情報!$E:$E,MATCH($A160,所属情報!$A:$A,0))),"")</f>
        <v>492213</v>
      </c>
      <c r="N160" s="32" t="str">
        <f t="shared" si="6"/>
        <v>岩本　真波 (4)</v>
      </c>
      <c r="O160" s="32" t="str">
        <f t="shared" si="7"/>
        <v>ｲﾜﾓﾄ ﾏﾅﾐ</v>
      </c>
      <c r="P160" s="32" t="str">
        <f t="shared" si="8"/>
        <v>IWAMOTO Manami (01)</v>
      </c>
      <c r="Q160" s="32" t="str">
        <f>IFERROR(IF($F160="","",INDEX(リスト!$AL:$AL,MATCH($F160,リスト!$AK:$AK,0))),"")</f>
        <v>29</v>
      </c>
      <c r="R160" s="32" t="str">
        <f>IFERROR(IF($K160="","",INDEX(リスト!$AO:$AO,MATCH($K160,リスト!$AN:$AN,0))),"")</f>
        <v>JPN</v>
      </c>
      <c r="S160" s="32" t="str">
        <f>IF($B160="","",RIGHT($G160*1000+200+COUNTIF($G$2:$G160,$G160),9))</f>
        <v>010812201</v>
      </c>
    </row>
    <row r="161" spans="1:19" ht="18" customHeight="1" x14ac:dyDescent="0.55000000000000004">
      <c r="A161" t="s">
        <v>1007</v>
      </c>
      <c r="B161">
        <v>160</v>
      </c>
      <c r="C161" t="s">
        <v>11503</v>
      </c>
      <c r="D161" t="s">
        <v>11504</v>
      </c>
      <c r="E161">
        <v>4</v>
      </c>
      <c r="F161" t="s">
        <v>173</v>
      </c>
      <c r="G161">
        <v>20010521</v>
      </c>
      <c r="H161" t="s">
        <v>11505</v>
      </c>
      <c r="I161" t="s">
        <v>4622</v>
      </c>
      <c r="J161" t="s">
        <v>11506</v>
      </c>
      <c r="K161" t="s">
        <v>72</v>
      </c>
      <c r="M161" s="32">
        <f>IFERROR(IF($B161="","",INDEX(所属情報!$E:$E,MATCH($A161,所属情報!$A:$A,0))),"")</f>
        <v>492213</v>
      </c>
      <c r="N161" s="32" t="str">
        <f t="shared" si="6"/>
        <v>原　華澄 (4)</v>
      </c>
      <c r="O161" s="32" t="str">
        <f t="shared" si="7"/>
        <v>ﾊﾗ ｶｽﾐ</v>
      </c>
      <c r="P161" s="32" t="str">
        <f t="shared" si="8"/>
        <v>HARA Kasumi (01)</v>
      </c>
      <c r="Q161" s="32" t="str">
        <f>IFERROR(IF($F161="","",INDEX(リスト!$AL:$AL,MATCH($F161,リスト!$AK:$AK,0))),"")</f>
        <v>27</v>
      </c>
      <c r="R161" s="32" t="str">
        <f>IFERROR(IF($K161="","",INDEX(リスト!$AO:$AO,MATCH($K161,リスト!$AN:$AN,0))),"")</f>
        <v>JPN</v>
      </c>
      <c r="S161" s="32" t="str">
        <f>IF($B161="","",RIGHT($G161*1000+200+COUNTIF($G$2:$G161,$G161),9))</f>
        <v>010521202</v>
      </c>
    </row>
    <row r="162" spans="1:19" ht="18" customHeight="1" x14ac:dyDescent="0.55000000000000004">
      <c r="A162" t="s">
        <v>1007</v>
      </c>
      <c r="B162">
        <v>161</v>
      </c>
      <c r="C162" t="s">
        <v>11507</v>
      </c>
      <c r="D162" t="s">
        <v>11508</v>
      </c>
      <c r="E162">
        <v>4</v>
      </c>
      <c r="F162" t="s">
        <v>181</v>
      </c>
      <c r="G162">
        <v>20010613</v>
      </c>
      <c r="H162" t="s">
        <v>11509</v>
      </c>
      <c r="I162" t="s">
        <v>11510</v>
      </c>
      <c r="J162" t="s">
        <v>11159</v>
      </c>
      <c r="K162" t="s">
        <v>72</v>
      </c>
      <c r="M162" s="32">
        <f>IFERROR(IF($B162="","",INDEX(所属情報!$E:$E,MATCH($A162,所属情報!$A:$A,0))),"")</f>
        <v>492213</v>
      </c>
      <c r="N162" s="32" t="str">
        <f t="shared" si="6"/>
        <v>五十川　利心 (4)</v>
      </c>
      <c r="O162" s="32" t="str">
        <f t="shared" si="7"/>
        <v>ｲｿｶﾞﾜ ﾘｺ</v>
      </c>
      <c r="P162" s="32" t="str">
        <f t="shared" si="8"/>
        <v>ISOGAWA Riko (01)</v>
      </c>
      <c r="Q162" s="32" t="str">
        <f>IFERROR(IF($F162="","",INDEX(リスト!$AL:$AL,MATCH($F162,リスト!$AK:$AK,0))),"")</f>
        <v>29</v>
      </c>
      <c r="R162" s="32" t="str">
        <f>IFERROR(IF($K162="","",INDEX(リスト!$AO:$AO,MATCH($K162,リスト!$AN:$AN,0))),"")</f>
        <v>JPN</v>
      </c>
      <c r="S162" s="32" t="str">
        <f>IF($B162="","",RIGHT($G162*1000+200+COUNTIF($G$2:$G162,$G162),9))</f>
        <v>010613201</v>
      </c>
    </row>
    <row r="163" spans="1:19" ht="18" customHeight="1" x14ac:dyDescent="0.55000000000000004">
      <c r="A163" t="s">
        <v>1007</v>
      </c>
      <c r="B163">
        <v>162</v>
      </c>
      <c r="C163" t="s">
        <v>11511</v>
      </c>
      <c r="D163" t="s">
        <v>11512</v>
      </c>
      <c r="E163">
        <v>4</v>
      </c>
      <c r="F163" t="s">
        <v>173</v>
      </c>
      <c r="G163">
        <v>20020124</v>
      </c>
      <c r="H163" t="s">
        <v>11513</v>
      </c>
      <c r="I163" t="s">
        <v>3700</v>
      </c>
      <c r="J163" t="s">
        <v>11514</v>
      </c>
      <c r="K163" t="s">
        <v>72</v>
      </c>
      <c r="M163" s="32">
        <f>IFERROR(IF($B163="","",INDEX(所属情報!$E:$E,MATCH($A163,所属情報!$A:$A,0))),"")</f>
        <v>492213</v>
      </c>
      <c r="N163" s="32" t="str">
        <f t="shared" si="6"/>
        <v>竹谷　陸 (4)</v>
      </c>
      <c r="O163" s="32" t="str">
        <f t="shared" si="7"/>
        <v>ﾀｹﾀﾆ ﾑﾂﾐ</v>
      </c>
      <c r="P163" s="32" t="str">
        <f t="shared" si="8"/>
        <v>TAKETANI Mutsumi (02)</v>
      </c>
      <c r="Q163" s="32" t="str">
        <f>IFERROR(IF($F163="","",INDEX(リスト!$AL:$AL,MATCH($F163,リスト!$AK:$AK,0))),"")</f>
        <v>27</v>
      </c>
      <c r="R163" s="32" t="str">
        <f>IFERROR(IF($K163="","",INDEX(リスト!$AO:$AO,MATCH($K163,リスト!$AN:$AN,0))),"")</f>
        <v>JPN</v>
      </c>
      <c r="S163" s="32" t="str">
        <f>IF($B163="","",RIGHT($G163*1000+200+COUNTIF($G$2:$G163,$G163),9))</f>
        <v>020124202</v>
      </c>
    </row>
    <row r="164" spans="1:19" ht="18" customHeight="1" x14ac:dyDescent="0.55000000000000004">
      <c r="A164" t="s">
        <v>1007</v>
      </c>
      <c r="B164">
        <v>163</v>
      </c>
      <c r="C164" t="s">
        <v>11515</v>
      </c>
      <c r="D164" t="s">
        <v>11516</v>
      </c>
      <c r="E164">
        <v>4</v>
      </c>
      <c r="F164" t="s">
        <v>173</v>
      </c>
      <c r="G164">
        <v>20011227</v>
      </c>
      <c r="H164" t="s">
        <v>11517</v>
      </c>
      <c r="I164" t="s">
        <v>2450</v>
      </c>
      <c r="J164" t="s">
        <v>11048</v>
      </c>
      <c r="K164" t="s">
        <v>72</v>
      </c>
      <c r="M164" s="32">
        <f>IFERROR(IF($B164="","",INDEX(所属情報!$E:$E,MATCH($A164,所属情報!$A:$A,0))),"")</f>
        <v>492213</v>
      </c>
      <c r="N164" s="32" t="str">
        <f t="shared" si="6"/>
        <v>中瀬　綺音 (4)</v>
      </c>
      <c r="O164" s="32" t="str">
        <f t="shared" si="7"/>
        <v>ﾅｶｾ ｱﾔﾈ</v>
      </c>
      <c r="P164" s="32" t="str">
        <f t="shared" si="8"/>
        <v>NAKASE Ayane (01)</v>
      </c>
      <c r="Q164" s="32" t="str">
        <f>IFERROR(IF($F164="","",INDEX(リスト!$AL:$AL,MATCH($F164,リスト!$AK:$AK,0))),"")</f>
        <v>27</v>
      </c>
      <c r="R164" s="32" t="str">
        <f>IFERROR(IF($K164="","",INDEX(リスト!$AO:$AO,MATCH($K164,リスト!$AN:$AN,0))),"")</f>
        <v>JPN</v>
      </c>
      <c r="S164" s="32" t="str">
        <f>IF($B164="","",RIGHT($G164*1000+200+COUNTIF($G$2:$G164,$G164),9))</f>
        <v>011227201</v>
      </c>
    </row>
    <row r="165" spans="1:19" ht="18" customHeight="1" x14ac:dyDescent="0.55000000000000004">
      <c r="A165" t="s">
        <v>1007</v>
      </c>
      <c r="B165">
        <v>164</v>
      </c>
      <c r="C165" t="s">
        <v>11518</v>
      </c>
      <c r="D165" t="s">
        <v>11519</v>
      </c>
      <c r="E165">
        <v>4</v>
      </c>
      <c r="F165" t="s">
        <v>173</v>
      </c>
      <c r="G165">
        <v>20020114</v>
      </c>
      <c r="H165" t="s">
        <v>11520</v>
      </c>
      <c r="I165" t="s">
        <v>1543</v>
      </c>
      <c r="J165" t="s">
        <v>11457</v>
      </c>
      <c r="K165" t="s">
        <v>72</v>
      </c>
      <c r="M165" s="32">
        <f>IFERROR(IF($B165="","",INDEX(所属情報!$E:$E,MATCH($A165,所属情報!$A:$A,0))),"")</f>
        <v>492213</v>
      </c>
      <c r="N165" s="32" t="str">
        <f t="shared" si="6"/>
        <v>山本　佳奈 (4)</v>
      </c>
      <c r="O165" s="32" t="str">
        <f t="shared" si="7"/>
        <v>ﾔﾏﾓﾄ ｶﾅ</v>
      </c>
      <c r="P165" s="32" t="str">
        <f t="shared" si="8"/>
        <v>YAMAMOTO Kana (02)</v>
      </c>
      <c r="Q165" s="32" t="str">
        <f>IFERROR(IF($F165="","",INDEX(リスト!$AL:$AL,MATCH($F165,リスト!$AK:$AK,0))),"")</f>
        <v>27</v>
      </c>
      <c r="R165" s="32" t="str">
        <f>IFERROR(IF($K165="","",INDEX(リスト!$AO:$AO,MATCH($K165,リスト!$AN:$AN,0))),"")</f>
        <v>JPN</v>
      </c>
      <c r="S165" s="32" t="str">
        <f>IF($B165="","",RIGHT($G165*1000+200+COUNTIF($G$2:$G165,$G165),9))</f>
        <v>020114201</v>
      </c>
    </row>
    <row r="166" spans="1:19" ht="18" customHeight="1" x14ac:dyDescent="0.55000000000000004">
      <c r="A166" t="s">
        <v>1007</v>
      </c>
      <c r="B166">
        <v>165</v>
      </c>
      <c r="C166" t="s">
        <v>11521</v>
      </c>
      <c r="D166" t="s">
        <v>11522</v>
      </c>
      <c r="E166">
        <v>4</v>
      </c>
      <c r="F166" t="s">
        <v>177</v>
      </c>
      <c r="G166">
        <v>20020102</v>
      </c>
      <c r="H166" t="s">
        <v>11523</v>
      </c>
      <c r="I166" t="s">
        <v>1677</v>
      </c>
      <c r="J166" t="s">
        <v>11524</v>
      </c>
      <c r="K166" t="s">
        <v>72</v>
      </c>
      <c r="M166" s="32">
        <f>IFERROR(IF($B166="","",INDEX(所属情報!$E:$E,MATCH($A166,所属情報!$A:$A,0))),"")</f>
        <v>492213</v>
      </c>
      <c r="N166" s="32" t="str">
        <f t="shared" si="6"/>
        <v>西田　澪可 (4)</v>
      </c>
      <c r="O166" s="32" t="str">
        <f t="shared" si="7"/>
        <v>ﾆｼﾀﾞ ﾚｲｶ</v>
      </c>
      <c r="P166" s="32" t="str">
        <f t="shared" si="8"/>
        <v>NISHIDA Reika (02)</v>
      </c>
      <c r="Q166" s="32" t="str">
        <f>IFERROR(IF($F166="","",INDEX(リスト!$AL:$AL,MATCH($F166,リスト!$AK:$AK,0))),"")</f>
        <v>28</v>
      </c>
      <c r="R166" s="32" t="str">
        <f>IFERROR(IF($K166="","",INDEX(リスト!$AO:$AO,MATCH($K166,リスト!$AN:$AN,0))),"")</f>
        <v>JPN</v>
      </c>
      <c r="S166" s="32" t="str">
        <f>IF($B166="","",RIGHT($G166*1000+200+COUNTIF($G$2:$G166,$G166),9))</f>
        <v>020102201</v>
      </c>
    </row>
    <row r="167" spans="1:19" ht="18" customHeight="1" x14ac:dyDescent="0.55000000000000004">
      <c r="A167" t="s">
        <v>1007</v>
      </c>
      <c r="B167">
        <v>166</v>
      </c>
      <c r="C167" t="s">
        <v>11525</v>
      </c>
      <c r="D167" t="s">
        <v>11526</v>
      </c>
      <c r="E167">
        <v>3</v>
      </c>
      <c r="F167" t="s">
        <v>173</v>
      </c>
      <c r="G167">
        <v>20020729</v>
      </c>
      <c r="H167" t="s">
        <v>11527</v>
      </c>
      <c r="I167" t="s">
        <v>11528</v>
      </c>
      <c r="J167" t="s">
        <v>11529</v>
      </c>
      <c r="K167" t="s">
        <v>72</v>
      </c>
      <c r="M167" s="32">
        <f>IFERROR(IF($B167="","",INDEX(所属情報!$E:$E,MATCH($A167,所属情報!$A:$A,0))),"")</f>
        <v>492213</v>
      </c>
      <c r="N167" s="32" t="str">
        <f t="shared" si="6"/>
        <v>岐部　あみか (3)</v>
      </c>
      <c r="O167" s="32" t="str">
        <f t="shared" si="7"/>
        <v>ｷﾍﾞ ｱﾐｶ</v>
      </c>
      <c r="P167" s="32" t="str">
        <f t="shared" si="8"/>
        <v>KIBE Amika (02)</v>
      </c>
      <c r="Q167" s="32" t="str">
        <f>IFERROR(IF($F167="","",INDEX(リスト!$AL:$AL,MATCH($F167,リスト!$AK:$AK,0))),"")</f>
        <v>27</v>
      </c>
      <c r="R167" s="32" t="str">
        <f>IFERROR(IF($K167="","",INDEX(リスト!$AO:$AO,MATCH($K167,リスト!$AN:$AN,0))),"")</f>
        <v>JPN</v>
      </c>
      <c r="S167" s="32" t="str">
        <f>IF($B167="","",RIGHT($G167*1000+200+COUNTIF($G$2:$G167,$G167),9))</f>
        <v>020729201</v>
      </c>
    </row>
    <row r="168" spans="1:19" ht="18" customHeight="1" x14ac:dyDescent="0.55000000000000004">
      <c r="A168" t="s">
        <v>1007</v>
      </c>
      <c r="B168">
        <v>167</v>
      </c>
      <c r="C168" t="s">
        <v>11530</v>
      </c>
      <c r="D168" t="s">
        <v>11531</v>
      </c>
      <c r="E168">
        <v>3</v>
      </c>
      <c r="F168" t="s">
        <v>185</v>
      </c>
      <c r="G168">
        <v>20021118</v>
      </c>
      <c r="H168" t="s">
        <v>11532</v>
      </c>
      <c r="I168" t="s">
        <v>4753</v>
      </c>
      <c r="J168" t="s">
        <v>1678</v>
      </c>
      <c r="K168" t="s">
        <v>72</v>
      </c>
      <c r="M168" s="32">
        <f>IFERROR(IF($B168="","",INDEX(所属情報!$E:$E,MATCH($A168,所属情報!$A:$A,0))),"")</f>
        <v>492213</v>
      </c>
      <c r="N168" s="32" t="str">
        <f t="shared" si="6"/>
        <v>田渕　美沙紀 (3)</v>
      </c>
      <c r="O168" s="32" t="str">
        <f t="shared" si="7"/>
        <v>ﾀﾌﾞﾁ ﾐｻｷ</v>
      </c>
      <c r="P168" s="32" t="str">
        <f t="shared" si="8"/>
        <v>TABUCHI Misaki (02)</v>
      </c>
      <c r="Q168" s="32" t="str">
        <f>IFERROR(IF($F168="","",INDEX(リスト!$AL:$AL,MATCH($F168,リスト!$AK:$AK,0))),"")</f>
        <v>30</v>
      </c>
      <c r="R168" s="32" t="str">
        <f>IFERROR(IF($K168="","",INDEX(リスト!$AO:$AO,MATCH($K168,リスト!$AN:$AN,0))),"")</f>
        <v>JPN</v>
      </c>
      <c r="S168" s="32" t="str">
        <f>IF($B168="","",RIGHT($G168*1000+200+COUNTIF($G$2:$G168,$G168),9))</f>
        <v>021118202</v>
      </c>
    </row>
    <row r="169" spans="1:19" ht="18" customHeight="1" x14ac:dyDescent="0.55000000000000004">
      <c r="A169" t="s">
        <v>1007</v>
      </c>
      <c r="B169">
        <v>168</v>
      </c>
      <c r="C169" t="s">
        <v>11533</v>
      </c>
      <c r="D169" t="s">
        <v>11534</v>
      </c>
      <c r="E169">
        <v>3</v>
      </c>
      <c r="F169" t="s">
        <v>153</v>
      </c>
      <c r="G169">
        <v>20030202</v>
      </c>
      <c r="H169" t="s">
        <v>11535</v>
      </c>
      <c r="I169" t="s">
        <v>5418</v>
      </c>
      <c r="J169" t="s">
        <v>11536</v>
      </c>
      <c r="K169" t="s">
        <v>72</v>
      </c>
      <c r="M169" s="32">
        <f>IFERROR(IF($B169="","",INDEX(所属情報!$E:$E,MATCH($A169,所属情報!$A:$A,0))),"")</f>
        <v>492213</v>
      </c>
      <c r="N169" s="32" t="str">
        <f t="shared" si="6"/>
        <v>森田　音羽 (3)</v>
      </c>
      <c r="O169" s="32" t="str">
        <f t="shared" si="7"/>
        <v>ﾓﾘﾀ ｵﾄﾊ</v>
      </c>
      <c r="P169" s="32" t="str">
        <f t="shared" si="8"/>
        <v>MORITA Otoha (03)</v>
      </c>
      <c r="Q169" s="32" t="str">
        <f>IFERROR(IF($F169="","",INDEX(リスト!$AL:$AL,MATCH($F169,リスト!$AK:$AK,0))),"")</f>
        <v>22</v>
      </c>
      <c r="R169" s="32" t="str">
        <f>IFERROR(IF($K169="","",INDEX(リスト!$AO:$AO,MATCH($K169,リスト!$AN:$AN,0))),"")</f>
        <v>JPN</v>
      </c>
      <c r="S169" s="32" t="str">
        <f>IF($B169="","",RIGHT($G169*1000+200+COUNTIF($G$2:$G169,$G169),9))</f>
        <v>030202201</v>
      </c>
    </row>
    <row r="170" spans="1:19" ht="18" customHeight="1" x14ac:dyDescent="0.55000000000000004">
      <c r="A170" t="s">
        <v>1007</v>
      </c>
      <c r="B170">
        <v>169</v>
      </c>
      <c r="C170" t="s">
        <v>11537</v>
      </c>
      <c r="D170" t="s">
        <v>11538</v>
      </c>
      <c r="E170">
        <v>3</v>
      </c>
      <c r="F170" t="s">
        <v>185</v>
      </c>
      <c r="G170">
        <v>20020902</v>
      </c>
      <c r="H170" t="s">
        <v>11539</v>
      </c>
      <c r="I170" t="s">
        <v>11540</v>
      </c>
      <c r="J170" t="s">
        <v>7327</v>
      </c>
      <c r="K170" t="s">
        <v>72</v>
      </c>
      <c r="M170" s="32">
        <f>IFERROR(IF($B170="","",INDEX(所属情報!$E:$E,MATCH($A170,所属情報!$A:$A,0))),"")</f>
        <v>492213</v>
      </c>
      <c r="N170" s="32" t="str">
        <f t="shared" si="6"/>
        <v>青海　夢生 (3)</v>
      </c>
      <c r="O170" s="32" t="str">
        <f t="shared" si="7"/>
        <v>ｱｵﾐ ﾕｲ</v>
      </c>
      <c r="P170" s="32" t="str">
        <f t="shared" si="8"/>
        <v>AOMI Yui (02)</v>
      </c>
      <c r="Q170" s="32" t="str">
        <f>IFERROR(IF($F170="","",INDEX(リスト!$AL:$AL,MATCH($F170,リスト!$AK:$AK,0))),"")</f>
        <v>30</v>
      </c>
      <c r="R170" s="32" t="str">
        <f>IFERROR(IF($K170="","",INDEX(リスト!$AO:$AO,MATCH($K170,リスト!$AN:$AN,0))),"")</f>
        <v>JPN</v>
      </c>
      <c r="S170" s="32" t="str">
        <f>IF($B170="","",RIGHT($G170*1000+200+COUNTIF($G$2:$G170,$G170),9))</f>
        <v>020902201</v>
      </c>
    </row>
    <row r="171" spans="1:19" ht="18" customHeight="1" x14ac:dyDescent="0.55000000000000004">
      <c r="A171" t="s">
        <v>1007</v>
      </c>
      <c r="B171">
        <v>170</v>
      </c>
      <c r="C171" t="s">
        <v>11541</v>
      </c>
      <c r="D171" t="s">
        <v>11542</v>
      </c>
      <c r="E171">
        <v>3</v>
      </c>
      <c r="F171" t="s">
        <v>173</v>
      </c>
      <c r="G171">
        <v>20020406</v>
      </c>
      <c r="H171" t="s">
        <v>11543</v>
      </c>
      <c r="I171" t="s">
        <v>2553</v>
      </c>
      <c r="J171" t="s">
        <v>6975</v>
      </c>
      <c r="K171" t="s">
        <v>72</v>
      </c>
      <c r="M171" s="32">
        <f>IFERROR(IF($B171="","",INDEX(所属情報!$E:$E,MATCH($A171,所属情報!$A:$A,0))),"")</f>
        <v>492213</v>
      </c>
      <c r="N171" s="32" t="str">
        <f t="shared" si="6"/>
        <v>森岡　未優 (3)</v>
      </c>
      <c r="O171" s="32" t="str">
        <f t="shared" si="7"/>
        <v>ﾓﾘｵｶ ﾐﾕ</v>
      </c>
      <c r="P171" s="32" t="str">
        <f t="shared" si="8"/>
        <v>MORIOKA Miyu (02)</v>
      </c>
      <c r="Q171" s="32" t="str">
        <f>IFERROR(IF($F171="","",INDEX(リスト!$AL:$AL,MATCH($F171,リスト!$AK:$AK,0))),"")</f>
        <v>27</v>
      </c>
      <c r="R171" s="32" t="str">
        <f>IFERROR(IF($K171="","",INDEX(リスト!$AO:$AO,MATCH($K171,リスト!$AN:$AN,0))),"")</f>
        <v>JPN</v>
      </c>
      <c r="S171" s="32" t="str">
        <f>IF($B171="","",RIGHT($G171*1000+200+COUNTIF($G$2:$G171,$G171),9))</f>
        <v>020406201</v>
      </c>
    </row>
    <row r="172" spans="1:19" ht="18" customHeight="1" x14ac:dyDescent="0.55000000000000004">
      <c r="A172" t="s">
        <v>1007</v>
      </c>
      <c r="B172">
        <v>171</v>
      </c>
      <c r="C172" t="s">
        <v>11544</v>
      </c>
      <c r="D172" t="s">
        <v>11545</v>
      </c>
      <c r="E172">
        <v>3</v>
      </c>
      <c r="F172" t="s">
        <v>173</v>
      </c>
      <c r="G172">
        <v>20020810</v>
      </c>
      <c r="H172" t="s">
        <v>11546</v>
      </c>
      <c r="I172" t="s">
        <v>11547</v>
      </c>
      <c r="J172" t="s">
        <v>11548</v>
      </c>
      <c r="K172" t="s">
        <v>72</v>
      </c>
      <c r="M172" s="32">
        <f>IFERROR(IF($B172="","",INDEX(所属情報!$E:$E,MATCH($A172,所属情報!$A:$A,0))),"")</f>
        <v>492213</v>
      </c>
      <c r="N172" s="32" t="str">
        <f t="shared" si="6"/>
        <v>貴島　萌夏美 (3)</v>
      </c>
      <c r="O172" s="32" t="str">
        <f t="shared" si="7"/>
        <v>ｷｼﾞﾏ ﾓﾅﾐ</v>
      </c>
      <c r="P172" s="32" t="str">
        <f t="shared" si="8"/>
        <v>KIJIMA Monami (02)</v>
      </c>
      <c r="Q172" s="32" t="str">
        <f>IFERROR(IF($F172="","",INDEX(リスト!$AL:$AL,MATCH($F172,リスト!$AK:$AK,0))),"")</f>
        <v>27</v>
      </c>
      <c r="R172" s="32" t="str">
        <f>IFERROR(IF($K172="","",INDEX(リスト!$AO:$AO,MATCH($K172,リスト!$AN:$AN,0))),"")</f>
        <v>JPN</v>
      </c>
      <c r="S172" s="32" t="str">
        <f>IF($B172="","",RIGHT($G172*1000+200+COUNTIF($G$2:$G172,$G172),9))</f>
        <v>020810201</v>
      </c>
    </row>
    <row r="173" spans="1:19" ht="18" customHeight="1" x14ac:dyDescent="0.55000000000000004">
      <c r="A173" t="s">
        <v>1007</v>
      </c>
      <c r="B173">
        <v>172</v>
      </c>
      <c r="C173" t="s">
        <v>11549</v>
      </c>
      <c r="D173" t="s">
        <v>11550</v>
      </c>
      <c r="E173">
        <v>3</v>
      </c>
      <c r="F173" t="s">
        <v>169</v>
      </c>
      <c r="G173">
        <v>20021014</v>
      </c>
      <c r="H173" t="s">
        <v>11551</v>
      </c>
      <c r="I173" t="s">
        <v>1655</v>
      </c>
      <c r="J173" t="s">
        <v>11083</v>
      </c>
      <c r="K173" t="s">
        <v>72</v>
      </c>
      <c r="M173" s="32">
        <f>IFERROR(IF($B173="","",INDEX(所属情報!$E:$E,MATCH($A173,所属情報!$A:$A,0))),"")</f>
        <v>492213</v>
      </c>
      <c r="N173" s="32" t="str">
        <f t="shared" si="6"/>
        <v>加地　真侑 (3)</v>
      </c>
      <c r="O173" s="32" t="str">
        <f t="shared" si="7"/>
        <v>ｶﾁﾞ ﾏﾕｳ</v>
      </c>
      <c r="P173" s="32" t="str">
        <f t="shared" si="8"/>
        <v>KAJI Mayu (02)</v>
      </c>
      <c r="Q173" s="32" t="str">
        <f>IFERROR(IF($F173="","",INDEX(リスト!$AL:$AL,MATCH($F173,リスト!$AK:$AK,0))),"")</f>
        <v>26</v>
      </c>
      <c r="R173" s="32" t="str">
        <f>IFERROR(IF($K173="","",INDEX(リスト!$AO:$AO,MATCH($K173,リスト!$AN:$AN,0))),"")</f>
        <v>JPN</v>
      </c>
      <c r="S173" s="32" t="str">
        <f>IF($B173="","",RIGHT($G173*1000+200+COUNTIF($G$2:$G173,$G173),9))</f>
        <v>021014201</v>
      </c>
    </row>
    <row r="174" spans="1:19" ht="18" customHeight="1" x14ac:dyDescent="0.55000000000000004">
      <c r="A174" t="s">
        <v>1007</v>
      </c>
      <c r="B174">
        <v>173</v>
      </c>
      <c r="C174" t="s">
        <v>11552</v>
      </c>
      <c r="D174" t="s">
        <v>11553</v>
      </c>
      <c r="E174">
        <v>3</v>
      </c>
      <c r="F174" t="s">
        <v>173</v>
      </c>
      <c r="G174">
        <v>20021212</v>
      </c>
      <c r="H174" t="s">
        <v>11554</v>
      </c>
      <c r="I174" t="s">
        <v>11555</v>
      </c>
      <c r="J174" t="s">
        <v>11556</v>
      </c>
      <c r="K174" t="s">
        <v>72</v>
      </c>
      <c r="M174" s="32">
        <f>IFERROR(IF($B174="","",INDEX(所属情報!$E:$E,MATCH($A174,所属情報!$A:$A,0))),"")</f>
        <v>492213</v>
      </c>
      <c r="N174" s="32" t="str">
        <f t="shared" si="6"/>
        <v>門林　歩 (3)</v>
      </c>
      <c r="O174" s="32" t="str">
        <f t="shared" si="7"/>
        <v>ｶﾄﾞﾊﾞﾔｼ ｱﾕﾐ</v>
      </c>
      <c r="P174" s="32" t="str">
        <f t="shared" si="8"/>
        <v>KADOBAYASHI Ayumi (02)</v>
      </c>
      <c r="Q174" s="32" t="str">
        <f>IFERROR(IF($F174="","",INDEX(リスト!$AL:$AL,MATCH($F174,リスト!$AK:$AK,0))),"")</f>
        <v>27</v>
      </c>
      <c r="R174" s="32" t="str">
        <f>IFERROR(IF($K174="","",INDEX(リスト!$AO:$AO,MATCH($K174,リスト!$AN:$AN,0))),"")</f>
        <v>JPN</v>
      </c>
      <c r="S174" s="32" t="str">
        <f>IF($B174="","",RIGHT($G174*1000+200+COUNTIF($G$2:$G174,$G174),9))</f>
        <v>021212201</v>
      </c>
    </row>
    <row r="175" spans="1:19" ht="18" customHeight="1" x14ac:dyDescent="0.55000000000000004">
      <c r="A175" t="s">
        <v>1007</v>
      </c>
      <c r="B175">
        <v>174</v>
      </c>
      <c r="C175" t="s">
        <v>11557</v>
      </c>
      <c r="D175" t="s">
        <v>11558</v>
      </c>
      <c r="E175">
        <v>3</v>
      </c>
      <c r="F175" t="s">
        <v>161</v>
      </c>
      <c r="G175">
        <v>20020429</v>
      </c>
      <c r="H175" t="s">
        <v>11559</v>
      </c>
      <c r="I175" t="s">
        <v>1187</v>
      </c>
      <c r="J175" t="s">
        <v>11065</v>
      </c>
      <c r="K175" t="s">
        <v>72</v>
      </c>
      <c r="M175" s="32">
        <f>IFERROR(IF($B175="","",INDEX(所属情報!$E:$E,MATCH($A175,所属情報!$A:$A,0))),"")</f>
        <v>492213</v>
      </c>
      <c r="N175" s="32" t="str">
        <f t="shared" si="6"/>
        <v>横山　結香 (3)</v>
      </c>
      <c r="O175" s="32" t="str">
        <f t="shared" si="7"/>
        <v>ﾖｺﾔﾏ ﾕｲｶ</v>
      </c>
      <c r="P175" s="32" t="str">
        <f t="shared" si="8"/>
        <v>YOKOYAMA Yuika (02)</v>
      </c>
      <c r="Q175" s="32" t="str">
        <f>IFERROR(IF($F175="","",INDEX(リスト!$AL:$AL,MATCH($F175,リスト!$AK:$AK,0))),"")</f>
        <v>24</v>
      </c>
      <c r="R175" s="32" t="str">
        <f>IFERROR(IF($K175="","",INDEX(リスト!$AO:$AO,MATCH($K175,リスト!$AN:$AN,0))),"")</f>
        <v>JPN</v>
      </c>
      <c r="S175" s="32" t="str">
        <f>IF($B175="","",RIGHT($G175*1000+200+COUNTIF($G$2:$G175,$G175),9))</f>
        <v>020429201</v>
      </c>
    </row>
    <row r="176" spans="1:19" ht="18" customHeight="1" x14ac:dyDescent="0.55000000000000004">
      <c r="A176" t="s">
        <v>1007</v>
      </c>
      <c r="B176">
        <v>175</v>
      </c>
      <c r="C176" t="s">
        <v>11560</v>
      </c>
      <c r="D176" t="s">
        <v>11561</v>
      </c>
      <c r="E176">
        <v>3</v>
      </c>
      <c r="F176" t="s">
        <v>173</v>
      </c>
      <c r="G176">
        <v>20021124</v>
      </c>
      <c r="H176" t="s">
        <v>11562</v>
      </c>
      <c r="I176" t="s">
        <v>1750</v>
      </c>
      <c r="J176" t="s">
        <v>11446</v>
      </c>
      <c r="K176" t="s">
        <v>72</v>
      </c>
      <c r="M176" s="32">
        <f>IFERROR(IF($B176="","",INDEX(所属情報!$E:$E,MATCH($A176,所属情報!$A:$A,0))),"")</f>
        <v>492213</v>
      </c>
      <c r="N176" s="32" t="str">
        <f t="shared" si="6"/>
        <v>大西　愛莉 (3)</v>
      </c>
      <c r="O176" s="32" t="str">
        <f t="shared" si="7"/>
        <v>ｵｵﾆｼ ｱｲﾘ</v>
      </c>
      <c r="P176" s="32" t="str">
        <f t="shared" si="8"/>
        <v>ONISHI Airi (02)</v>
      </c>
      <c r="Q176" s="32" t="str">
        <f>IFERROR(IF($F176="","",INDEX(リスト!$AL:$AL,MATCH($F176,リスト!$AK:$AK,0))),"")</f>
        <v>27</v>
      </c>
      <c r="R176" s="32" t="str">
        <f>IFERROR(IF($K176="","",INDEX(リスト!$AO:$AO,MATCH($K176,リスト!$AN:$AN,0))),"")</f>
        <v>JPN</v>
      </c>
      <c r="S176" s="32" t="str">
        <f>IF($B176="","",RIGHT($G176*1000+200+COUNTIF($G$2:$G176,$G176),9))</f>
        <v>021124201</v>
      </c>
    </row>
    <row r="177" spans="1:19" ht="18" customHeight="1" x14ac:dyDescent="0.55000000000000004">
      <c r="A177" t="s">
        <v>1007</v>
      </c>
      <c r="B177">
        <v>176</v>
      </c>
      <c r="C177" t="s">
        <v>11563</v>
      </c>
      <c r="D177" t="s">
        <v>11564</v>
      </c>
      <c r="E177">
        <v>3</v>
      </c>
      <c r="F177" t="s">
        <v>237</v>
      </c>
      <c r="G177">
        <v>20030127</v>
      </c>
      <c r="H177" t="s">
        <v>11565</v>
      </c>
      <c r="I177" t="s">
        <v>11566</v>
      </c>
      <c r="J177" t="s">
        <v>6975</v>
      </c>
      <c r="K177" t="s">
        <v>72</v>
      </c>
      <c r="M177" s="32">
        <f>IFERROR(IF($B177="","",INDEX(所属情報!$E:$E,MATCH($A177,所属情報!$A:$A,0))),"")</f>
        <v>492213</v>
      </c>
      <c r="N177" s="32" t="str">
        <f t="shared" si="6"/>
        <v>大濱　未結 (3)</v>
      </c>
      <c r="O177" s="32" t="str">
        <f t="shared" si="7"/>
        <v>ｵｵﾊﾏ ﾐﾕ</v>
      </c>
      <c r="P177" s="32" t="str">
        <f t="shared" si="8"/>
        <v>OHAMA Miyu (03)</v>
      </c>
      <c r="Q177" s="32" t="str">
        <f>IFERROR(IF($F177="","",INDEX(リスト!$AL:$AL,MATCH($F177,リスト!$AK:$AK,0))),"")</f>
        <v>43</v>
      </c>
      <c r="R177" s="32" t="str">
        <f>IFERROR(IF($K177="","",INDEX(リスト!$AO:$AO,MATCH($K177,リスト!$AN:$AN,0))),"")</f>
        <v>JPN</v>
      </c>
      <c r="S177" s="32" t="str">
        <f>IF($B177="","",RIGHT($G177*1000+200+COUNTIF($G$2:$G177,$G177),9))</f>
        <v>030127201</v>
      </c>
    </row>
    <row r="178" spans="1:19" ht="18" customHeight="1" x14ac:dyDescent="0.55000000000000004">
      <c r="A178" t="s">
        <v>1007</v>
      </c>
      <c r="B178">
        <v>177</v>
      </c>
      <c r="C178" t="s">
        <v>11567</v>
      </c>
      <c r="D178" t="s">
        <v>11568</v>
      </c>
      <c r="E178">
        <v>3</v>
      </c>
      <c r="F178" t="s">
        <v>173</v>
      </c>
      <c r="G178">
        <v>20020918</v>
      </c>
      <c r="H178" t="s">
        <v>11569</v>
      </c>
      <c r="I178" t="s">
        <v>10991</v>
      </c>
      <c r="J178" t="s">
        <v>11570</v>
      </c>
      <c r="K178" t="s">
        <v>72</v>
      </c>
      <c r="M178" s="32">
        <f>IFERROR(IF($B178="","",INDEX(所属情報!$E:$E,MATCH($A178,所属情報!$A:$A,0))),"")</f>
        <v>492213</v>
      </c>
      <c r="N178" s="32" t="str">
        <f t="shared" si="6"/>
        <v>福永　涼華 (3)</v>
      </c>
      <c r="O178" s="32" t="str">
        <f t="shared" si="7"/>
        <v>ﾌｸﾅｶﾞ ﾘｮｳｶ</v>
      </c>
      <c r="P178" s="32" t="str">
        <f t="shared" si="8"/>
        <v>FUKUNAGA Ryoka (02)</v>
      </c>
      <c r="Q178" s="32" t="str">
        <f>IFERROR(IF($F178="","",INDEX(リスト!$AL:$AL,MATCH($F178,リスト!$AK:$AK,0))),"")</f>
        <v>27</v>
      </c>
      <c r="R178" s="32" t="str">
        <f>IFERROR(IF($K178="","",INDEX(リスト!$AO:$AO,MATCH($K178,リスト!$AN:$AN,0))),"")</f>
        <v>JPN</v>
      </c>
      <c r="S178" s="32" t="str">
        <f>IF($B178="","",RIGHT($G178*1000+200+COUNTIF($G$2:$G178,$G178),9))</f>
        <v>020918201</v>
      </c>
    </row>
    <row r="179" spans="1:19" ht="18" customHeight="1" x14ac:dyDescent="0.55000000000000004">
      <c r="A179" t="s">
        <v>1007</v>
      </c>
      <c r="B179">
        <v>178</v>
      </c>
      <c r="C179" t="s">
        <v>11571</v>
      </c>
      <c r="D179" t="s">
        <v>11572</v>
      </c>
      <c r="E179">
        <v>3</v>
      </c>
      <c r="F179" t="s">
        <v>185</v>
      </c>
      <c r="G179">
        <v>20020816</v>
      </c>
      <c r="H179" t="s">
        <v>11573</v>
      </c>
      <c r="I179" t="s">
        <v>11102</v>
      </c>
      <c r="J179" t="s">
        <v>11465</v>
      </c>
      <c r="K179" t="s">
        <v>72</v>
      </c>
      <c r="M179" s="32">
        <f>IFERROR(IF($B179="","",INDEX(所属情報!$E:$E,MATCH($A179,所属情報!$A:$A,0))),"")</f>
        <v>492213</v>
      </c>
      <c r="N179" s="32" t="str">
        <f t="shared" si="6"/>
        <v>野間　名津巳 (3)</v>
      </c>
      <c r="O179" s="32" t="str">
        <f t="shared" si="7"/>
        <v>ﾉﾏ ﾅﾂﾐ</v>
      </c>
      <c r="P179" s="32" t="str">
        <f t="shared" si="8"/>
        <v>NOMA Natsumi (02)</v>
      </c>
      <c r="Q179" s="32" t="str">
        <f>IFERROR(IF($F179="","",INDEX(リスト!$AL:$AL,MATCH($F179,リスト!$AK:$AK,0))),"")</f>
        <v>30</v>
      </c>
      <c r="R179" s="32" t="str">
        <f>IFERROR(IF($K179="","",INDEX(リスト!$AO:$AO,MATCH($K179,リスト!$AN:$AN,0))),"")</f>
        <v>JPN</v>
      </c>
      <c r="S179" s="32" t="str">
        <f>IF($B179="","",RIGHT($G179*1000+200+COUNTIF($G$2:$G179,$G179),9))</f>
        <v>020816201</v>
      </c>
    </row>
    <row r="180" spans="1:19" ht="18" customHeight="1" x14ac:dyDescent="0.55000000000000004">
      <c r="A180" t="s">
        <v>1007</v>
      </c>
      <c r="B180">
        <v>179</v>
      </c>
      <c r="C180" t="s">
        <v>11574</v>
      </c>
      <c r="D180" t="s">
        <v>11575</v>
      </c>
      <c r="E180">
        <v>3</v>
      </c>
      <c r="F180" t="s">
        <v>149</v>
      </c>
      <c r="G180">
        <v>20020224</v>
      </c>
      <c r="H180" t="s">
        <v>11576</v>
      </c>
      <c r="I180" t="s">
        <v>6427</v>
      </c>
      <c r="J180" t="s">
        <v>11577</v>
      </c>
      <c r="K180" t="s">
        <v>72</v>
      </c>
      <c r="M180" s="32">
        <f>IFERROR(IF($B180="","",INDEX(所属情報!$E:$E,MATCH($A180,所属情報!$A:$A,0))),"")</f>
        <v>492213</v>
      </c>
      <c r="N180" s="32" t="str">
        <f t="shared" si="6"/>
        <v>本田　結子 (3)</v>
      </c>
      <c r="O180" s="32" t="str">
        <f t="shared" si="7"/>
        <v>ﾎﾝﾀﾞ ﾕｲｺ</v>
      </c>
      <c r="P180" s="32" t="str">
        <f t="shared" si="8"/>
        <v>HONDA Yuiko (02)</v>
      </c>
      <c r="Q180" s="32" t="str">
        <f>IFERROR(IF($F180="","",INDEX(リスト!$AL:$AL,MATCH($F180,リスト!$AK:$AK,0))),"")</f>
        <v>21</v>
      </c>
      <c r="R180" s="32" t="str">
        <f>IFERROR(IF($K180="","",INDEX(リスト!$AO:$AO,MATCH($K180,リスト!$AN:$AN,0))),"")</f>
        <v>JPN</v>
      </c>
      <c r="S180" s="32" t="str">
        <f>IF($B180="","",RIGHT($G180*1000+200+COUNTIF($G$2:$G180,$G180),9))</f>
        <v>020224201</v>
      </c>
    </row>
    <row r="181" spans="1:19" ht="18" customHeight="1" x14ac:dyDescent="0.55000000000000004">
      <c r="A181" t="s">
        <v>1007</v>
      </c>
      <c r="B181">
        <v>180</v>
      </c>
      <c r="C181" t="s">
        <v>11578</v>
      </c>
      <c r="D181" t="s">
        <v>11579</v>
      </c>
      <c r="E181">
        <v>3</v>
      </c>
      <c r="F181" t="s">
        <v>213</v>
      </c>
      <c r="G181">
        <v>20020614</v>
      </c>
      <c r="H181" t="s">
        <v>11580</v>
      </c>
      <c r="I181" t="s">
        <v>2145</v>
      </c>
      <c r="J181" t="s">
        <v>11355</v>
      </c>
      <c r="K181" t="s">
        <v>72</v>
      </c>
      <c r="M181" s="32">
        <f>IFERROR(IF($B181="","",INDEX(所属情報!$E:$E,MATCH($A181,所属情報!$A:$A,0))),"")</f>
        <v>492213</v>
      </c>
      <c r="N181" s="32" t="str">
        <f t="shared" si="6"/>
        <v>伊藤　彩花 (3)</v>
      </c>
      <c r="O181" s="32" t="str">
        <f t="shared" si="7"/>
        <v>ｲﾄｳ ｱﾔｶ</v>
      </c>
      <c r="P181" s="32" t="str">
        <f t="shared" si="8"/>
        <v>ITO Ayaka (02)</v>
      </c>
      <c r="Q181" s="32" t="str">
        <f>IFERROR(IF($F181="","",INDEX(リスト!$AL:$AL,MATCH($F181,リスト!$AK:$AK,0))),"")</f>
        <v>37</v>
      </c>
      <c r="R181" s="32" t="str">
        <f>IFERROR(IF($K181="","",INDEX(リスト!$AO:$AO,MATCH($K181,リスト!$AN:$AN,0))),"")</f>
        <v>JPN</v>
      </c>
      <c r="S181" s="32" t="str">
        <f>IF($B181="","",RIGHT($G181*1000+200+COUNTIF($G$2:$G181,$G181),9))</f>
        <v>020614201</v>
      </c>
    </row>
    <row r="182" spans="1:19" ht="18" customHeight="1" x14ac:dyDescent="0.55000000000000004">
      <c r="A182" t="s">
        <v>1007</v>
      </c>
      <c r="B182">
        <v>181</v>
      </c>
      <c r="C182" t="s">
        <v>11581</v>
      </c>
      <c r="D182" t="s">
        <v>11582</v>
      </c>
      <c r="E182">
        <v>3</v>
      </c>
      <c r="F182" t="s">
        <v>173</v>
      </c>
      <c r="G182">
        <v>20020521</v>
      </c>
      <c r="H182" t="s">
        <v>11583</v>
      </c>
      <c r="I182" t="s">
        <v>1276</v>
      </c>
      <c r="J182" t="s">
        <v>10931</v>
      </c>
      <c r="K182" t="s">
        <v>72</v>
      </c>
      <c r="M182" s="32">
        <f>IFERROR(IF($B182="","",INDEX(所属情報!$E:$E,MATCH($A182,所属情報!$A:$A,0))),"")</f>
        <v>492213</v>
      </c>
      <c r="N182" s="32" t="str">
        <f t="shared" si="6"/>
        <v>岡本　莉奈 (3)</v>
      </c>
      <c r="O182" s="32" t="str">
        <f t="shared" si="7"/>
        <v>ｵｶﾓﾄ ﾘﾅ</v>
      </c>
      <c r="P182" s="32" t="str">
        <f t="shared" si="8"/>
        <v>OKAMOTO Rina (02)</v>
      </c>
      <c r="Q182" s="32" t="str">
        <f>IFERROR(IF($F182="","",INDEX(リスト!$AL:$AL,MATCH($F182,リスト!$AK:$AK,0))),"")</f>
        <v>27</v>
      </c>
      <c r="R182" s="32" t="str">
        <f>IFERROR(IF($K182="","",INDEX(リスト!$AO:$AO,MATCH($K182,リスト!$AN:$AN,0))),"")</f>
        <v>JPN</v>
      </c>
      <c r="S182" s="32" t="str">
        <f>IF($B182="","",RIGHT($G182*1000+200+COUNTIF($G$2:$G182,$G182),9))</f>
        <v>020521201</v>
      </c>
    </row>
    <row r="183" spans="1:19" ht="18" customHeight="1" x14ac:dyDescent="0.55000000000000004">
      <c r="A183" t="s">
        <v>1007</v>
      </c>
      <c r="B183">
        <v>182</v>
      </c>
      <c r="C183" t="s">
        <v>11584</v>
      </c>
      <c r="D183" t="s">
        <v>11585</v>
      </c>
      <c r="E183">
        <v>3</v>
      </c>
      <c r="F183" t="s">
        <v>177</v>
      </c>
      <c r="G183">
        <v>20020525</v>
      </c>
      <c r="H183" t="s">
        <v>11586</v>
      </c>
      <c r="I183" t="s">
        <v>2793</v>
      </c>
      <c r="J183" t="s">
        <v>11587</v>
      </c>
      <c r="K183" t="s">
        <v>72</v>
      </c>
      <c r="M183" s="32">
        <f>IFERROR(IF($B183="","",INDEX(所属情報!$E:$E,MATCH($A183,所属情報!$A:$A,0))),"")</f>
        <v>492213</v>
      </c>
      <c r="N183" s="32" t="str">
        <f t="shared" si="6"/>
        <v>大森　夢菜 (3)</v>
      </c>
      <c r="O183" s="32" t="str">
        <f t="shared" si="7"/>
        <v>ｵｵﾓﾘ ﾕﾅ</v>
      </c>
      <c r="P183" s="32" t="str">
        <f t="shared" si="8"/>
        <v>OMORI Yuna (02)</v>
      </c>
      <c r="Q183" s="32" t="str">
        <f>IFERROR(IF($F183="","",INDEX(リスト!$AL:$AL,MATCH($F183,リスト!$AK:$AK,0))),"")</f>
        <v>28</v>
      </c>
      <c r="R183" s="32" t="str">
        <f>IFERROR(IF($K183="","",INDEX(リスト!$AO:$AO,MATCH($K183,リスト!$AN:$AN,0))),"")</f>
        <v>JPN</v>
      </c>
      <c r="S183" s="32" t="str">
        <f>IF($B183="","",RIGHT($G183*1000+200+COUNTIF($G$2:$G183,$G183),9))</f>
        <v>020525202</v>
      </c>
    </row>
    <row r="184" spans="1:19" ht="18" customHeight="1" x14ac:dyDescent="0.55000000000000004">
      <c r="A184" t="s">
        <v>1007</v>
      </c>
      <c r="B184">
        <v>183</v>
      </c>
      <c r="C184" t="s">
        <v>11588</v>
      </c>
      <c r="D184" t="s">
        <v>11589</v>
      </c>
      <c r="E184">
        <v>3</v>
      </c>
      <c r="F184" t="s">
        <v>173</v>
      </c>
      <c r="G184">
        <v>20030310</v>
      </c>
      <c r="H184" t="s">
        <v>11590</v>
      </c>
      <c r="I184" t="s">
        <v>3617</v>
      </c>
      <c r="J184" t="s">
        <v>11591</v>
      </c>
      <c r="K184" t="s">
        <v>72</v>
      </c>
      <c r="M184" s="32">
        <f>IFERROR(IF($B184="","",INDEX(所属情報!$E:$E,MATCH($A184,所属情報!$A:$A,0))),"")</f>
        <v>492213</v>
      </c>
      <c r="N184" s="32" t="str">
        <f t="shared" si="6"/>
        <v>浅野　利佳 (3)</v>
      </c>
      <c r="O184" s="32" t="str">
        <f t="shared" si="7"/>
        <v>ｱｻﾉ ﾘｶ</v>
      </c>
      <c r="P184" s="32" t="str">
        <f t="shared" si="8"/>
        <v>ASANO Rika (03)</v>
      </c>
      <c r="Q184" s="32" t="str">
        <f>IFERROR(IF($F184="","",INDEX(リスト!$AL:$AL,MATCH($F184,リスト!$AK:$AK,0))),"")</f>
        <v>27</v>
      </c>
      <c r="R184" s="32" t="str">
        <f>IFERROR(IF($K184="","",INDEX(リスト!$AO:$AO,MATCH($K184,リスト!$AN:$AN,0))),"")</f>
        <v>JPN</v>
      </c>
      <c r="S184" s="32" t="str">
        <f>IF($B184="","",RIGHT($G184*1000+200+COUNTIF($G$2:$G184,$G184),9))</f>
        <v>030310201</v>
      </c>
    </row>
    <row r="185" spans="1:19" ht="18" customHeight="1" x14ac:dyDescent="0.55000000000000004">
      <c r="A185" t="s">
        <v>1007</v>
      </c>
      <c r="B185">
        <v>184</v>
      </c>
      <c r="C185" t="s">
        <v>11592</v>
      </c>
      <c r="D185" t="s">
        <v>11593</v>
      </c>
      <c r="E185">
        <v>2</v>
      </c>
      <c r="F185" t="s">
        <v>173</v>
      </c>
      <c r="G185">
        <v>20030703</v>
      </c>
      <c r="H185" t="s">
        <v>11594</v>
      </c>
      <c r="I185" t="s">
        <v>11595</v>
      </c>
      <c r="J185" t="s">
        <v>11596</v>
      </c>
      <c r="K185" t="s">
        <v>72</v>
      </c>
      <c r="M185" s="32">
        <f>IFERROR(IF($B185="","",INDEX(所属情報!$E:$E,MATCH($A185,所属情報!$A:$A,0))),"")</f>
        <v>492213</v>
      </c>
      <c r="N185" s="32" t="str">
        <f t="shared" si="6"/>
        <v>波江野　夏帆 (2)</v>
      </c>
      <c r="O185" s="32" t="str">
        <f t="shared" si="7"/>
        <v>ﾊｴﾉ ﾅﾂﾎ</v>
      </c>
      <c r="P185" s="32" t="str">
        <f t="shared" si="8"/>
        <v>HAENO Natsuho (03)</v>
      </c>
      <c r="Q185" s="32" t="str">
        <f>IFERROR(IF($F185="","",INDEX(リスト!$AL:$AL,MATCH($F185,リスト!$AK:$AK,0))),"")</f>
        <v>27</v>
      </c>
      <c r="R185" s="32" t="str">
        <f>IFERROR(IF($K185="","",INDEX(リスト!$AO:$AO,MATCH($K185,リスト!$AN:$AN,0))),"")</f>
        <v>JPN</v>
      </c>
      <c r="S185" s="32" t="str">
        <f>IF($B185="","",RIGHT($G185*1000+200+COUNTIF($G$2:$G185,$G185),9))</f>
        <v>030703201</v>
      </c>
    </row>
    <row r="186" spans="1:19" ht="18" customHeight="1" x14ac:dyDescent="0.55000000000000004">
      <c r="A186" t="s">
        <v>1007</v>
      </c>
      <c r="B186">
        <v>185</v>
      </c>
      <c r="C186" t="s">
        <v>11597</v>
      </c>
      <c r="D186" t="s">
        <v>11598</v>
      </c>
      <c r="E186">
        <v>2</v>
      </c>
      <c r="F186" t="s">
        <v>217</v>
      </c>
      <c r="G186">
        <v>20030418</v>
      </c>
      <c r="H186" t="s">
        <v>11599</v>
      </c>
      <c r="I186" t="s">
        <v>1480</v>
      </c>
      <c r="J186" t="s">
        <v>8404</v>
      </c>
      <c r="K186" t="s">
        <v>72</v>
      </c>
      <c r="M186" s="32">
        <f>IFERROR(IF($B186="","",INDEX(所属情報!$E:$E,MATCH($A186,所属情報!$A:$A,0))),"")</f>
        <v>492213</v>
      </c>
      <c r="N186" s="32" t="str">
        <f t="shared" si="6"/>
        <v>矢野　遥楓 (2)</v>
      </c>
      <c r="O186" s="32" t="str">
        <f t="shared" si="7"/>
        <v>ﾔﾉ ﾊﾙｶ</v>
      </c>
      <c r="P186" s="32" t="str">
        <f t="shared" si="8"/>
        <v>YANO Haruka (03)</v>
      </c>
      <c r="Q186" s="32" t="str">
        <f>IFERROR(IF($F186="","",INDEX(リスト!$AL:$AL,MATCH($F186,リスト!$AK:$AK,0))),"")</f>
        <v>38</v>
      </c>
      <c r="R186" s="32" t="str">
        <f>IFERROR(IF($K186="","",INDEX(リスト!$AO:$AO,MATCH($K186,リスト!$AN:$AN,0))),"")</f>
        <v>JPN</v>
      </c>
      <c r="S186" s="32" t="str">
        <f>IF($B186="","",RIGHT($G186*1000+200+COUNTIF($G$2:$G186,$G186),9))</f>
        <v>030418201</v>
      </c>
    </row>
    <row r="187" spans="1:19" ht="18" customHeight="1" x14ac:dyDescent="0.55000000000000004">
      <c r="A187" t="s">
        <v>1007</v>
      </c>
      <c r="B187">
        <v>186</v>
      </c>
      <c r="C187" t="s">
        <v>11600</v>
      </c>
      <c r="D187" t="s">
        <v>11601</v>
      </c>
      <c r="E187">
        <v>2</v>
      </c>
      <c r="F187" t="s">
        <v>161</v>
      </c>
      <c r="G187">
        <v>20030925</v>
      </c>
      <c r="H187" t="s">
        <v>11602</v>
      </c>
      <c r="I187" t="s">
        <v>4473</v>
      </c>
      <c r="J187" t="s">
        <v>10141</v>
      </c>
      <c r="K187" t="s">
        <v>72</v>
      </c>
      <c r="M187" s="32">
        <f>IFERROR(IF($B187="","",INDEX(所属情報!$E:$E,MATCH($A187,所属情報!$A:$A,0))),"")</f>
        <v>492213</v>
      </c>
      <c r="N187" s="32" t="str">
        <f t="shared" si="6"/>
        <v>川合　小想 (2)</v>
      </c>
      <c r="O187" s="32" t="str">
        <f t="shared" si="7"/>
        <v>ｶﾜｲ ｺｺﾛ</v>
      </c>
      <c r="P187" s="32" t="str">
        <f t="shared" si="8"/>
        <v>KAWAI Kokoro (03)</v>
      </c>
      <c r="Q187" s="32" t="str">
        <f>IFERROR(IF($F187="","",INDEX(リスト!$AL:$AL,MATCH($F187,リスト!$AK:$AK,0))),"")</f>
        <v>24</v>
      </c>
      <c r="R187" s="32" t="str">
        <f>IFERROR(IF($K187="","",INDEX(リスト!$AO:$AO,MATCH($K187,リスト!$AN:$AN,0))),"")</f>
        <v>JPN</v>
      </c>
      <c r="S187" s="32" t="str">
        <f>IF($B187="","",RIGHT($G187*1000+200+COUNTIF($G$2:$G187,$G187),9))</f>
        <v>030925202</v>
      </c>
    </row>
    <row r="188" spans="1:19" ht="18" customHeight="1" x14ac:dyDescent="0.55000000000000004">
      <c r="A188" t="s">
        <v>1007</v>
      </c>
      <c r="B188">
        <v>187</v>
      </c>
      <c r="C188" t="s">
        <v>11603</v>
      </c>
      <c r="D188" t="s">
        <v>11604</v>
      </c>
      <c r="E188">
        <v>2</v>
      </c>
      <c r="F188" t="s">
        <v>86</v>
      </c>
      <c r="G188">
        <v>20031004</v>
      </c>
      <c r="H188" t="s">
        <v>11605</v>
      </c>
      <c r="I188" t="s">
        <v>10356</v>
      </c>
      <c r="J188" t="s">
        <v>11606</v>
      </c>
      <c r="K188" t="s">
        <v>72</v>
      </c>
      <c r="M188" s="32">
        <f>IFERROR(IF($B188="","",INDEX(所属情報!$E:$E,MATCH($A188,所属情報!$A:$A,0))),"")</f>
        <v>492213</v>
      </c>
      <c r="N188" s="32" t="str">
        <f t="shared" si="6"/>
        <v>進藤　きらら (2)</v>
      </c>
      <c r="O188" s="32" t="str">
        <f t="shared" si="7"/>
        <v>ｼﾝﾄﾞｳ ｷﾗﾗ</v>
      </c>
      <c r="P188" s="32" t="str">
        <f t="shared" si="8"/>
        <v>SHINDO Kirara (03)</v>
      </c>
      <c r="Q188" s="32" t="str">
        <f>IFERROR(IF($F188="","",INDEX(リスト!$AL:$AL,MATCH($F188,リスト!$AK:$AK,0))),"")</f>
        <v>05</v>
      </c>
      <c r="R188" s="32" t="str">
        <f>IFERROR(IF($K188="","",INDEX(リスト!$AO:$AO,MATCH($K188,リスト!$AN:$AN,0))),"")</f>
        <v>JPN</v>
      </c>
      <c r="S188" s="32" t="str">
        <f>IF($B188="","",RIGHT($G188*1000+200+COUNTIF($G$2:$G188,$G188),9))</f>
        <v>031004201</v>
      </c>
    </row>
    <row r="189" spans="1:19" ht="18" customHeight="1" x14ac:dyDescent="0.55000000000000004">
      <c r="A189" t="s">
        <v>1007</v>
      </c>
      <c r="B189">
        <v>188</v>
      </c>
      <c r="C189" t="s">
        <v>11607</v>
      </c>
      <c r="D189" t="s">
        <v>11608</v>
      </c>
      <c r="E189">
        <v>2</v>
      </c>
      <c r="F189" t="s">
        <v>205</v>
      </c>
      <c r="G189">
        <v>20030704</v>
      </c>
      <c r="H189" t="s">
        <v>11609</v>
      </c>
      <c r="I189" t="s">
        <v>11610</v>
      </c>
      <c r="J189" t="s">
        <v>11611</v>
      </c>
      <c r="K189" t="s">
        <v>72</v>
      </c>
      <c r="M189" s="32">
        <f>IFERROR(IF($B189="","",INDEX(所属情報!$E:$E,MATCH($A189,所属情報!$A:$A,0))),"")</f>
        <v>492213</v>
      </c>
      <c r="N189" s="32" t="str">
        <f t="shared" si="6"/>
        <v>下間　星来 (2)</v>
      </c>
      <c r="O189" s="32" t="str">
        <f t="shared" si="7"/>
        <v>ｼﾓﾂﾏ ｾｲﾗ</v>
      </c>
      <c r="P189" s="32" t="str">
        <f t="shared" si="8"/>
        <v>SHIMOTSUMA Seira (03)</v>
      </c>
      <c r="Q189" s="32" t="str">
        <f>IFERROR(IF($F189="","",INDEX(リスト!$AL:$AL,MATCH($F189,リスト!$AK:$AK,0))),"")</f>
        <v>35</v>
      </c>
      <c r="R189" s="32" t="str">
        <f>IFERROR(IF($K189="","",INDEX(リスト!$AO:$AO,MATCH($K189,リスト!$AN:$AN,0))),"")</f>
        <v>JPN</v>
      </c>
      <c r="S189" s="32" t="str">
        <f>IF($B189="","",RIGHT($G189*1000+200+COUNTIF($G$2:$G189,$G189),9))</f>
        <v>030704201</v>
      </c>
    </row>
    <row r="190" spans="1:19" ht="18" customHeight="1" x14ac:dyDescent="0.55000000000000004">
      <c r="A190" t="s">
        <v>1007</v>
      </c>
      <c r="B190">
        <v>189</v>
      </c>
      <c r="C190" t="s">
        <v>11612</v>
      </c>
      <c r="D190" t="s">
        <v>11613</v>
      </c>
      <c r="E190">
        <v>2</v>
      </c>
      <c r="F190" t="s">
        <v>173</v>
      </c>
      <c r="G190">
        <v>20030524</v>
      </c>
      <c r="H190" t="s">
        <v>11614</v>
      </c>
      <c r="I190" t="s">
        <v>1937</v>
      </c>
      <c r="J190" t="s">
        <v>1549</v>
      </c>
      <c r="K190" t="s">
        <v>72</v>
      </c>
      <c r="M190" s="32">
        <f>IFERROR(IF($B190="","",INDEX(所属情報!$E:$E,MATCH($A190,所属情報!$A:$A,0))),"")</f>
        <v>492213</v>
      </c>
      <c r="N190" s="32" t="str">
        <f t="shared" si="6"/>
        <v>平田　空 (2)</v>
      </c>
      <c r="O190" s="32" t="str">
        <f t="shared" si="7"/>
        <v>ﾋﾗﾀ ｿﾗ</v>
      </c>
      <c r="P190" s="32" t="str">
        <f t="shared" si="8"/>
        <v>HIRATA Sora (03)</v>
      </c>
      <c r="Q190" s="32" t="str">
        <f>IFERROR(IF($F190="","",INDEX(リスト!$AL:$AL,MATCH($F190,リスト!$AK:$AK,0))),"")</f>
        <v>27</v>
      </c>
      <c r="R190" s="32" t="str">
        <f>IFERROR(IF($K190="","",INDEX(リスト!$AO:$AO,MATCH($K190,リスト!$AN:$AN,0))),"")</f>
        <v>JPN</v>
      </c>
      <c r="S190" s="32" t="str">
        <f>IF($B190="","",RIGHT($G190*1000+200+COUNTIF($G$2:$G190,$G190),9))</f>
        <v>030524201</v>
      </c>
    </row>
    <row r="191" spans="1:19" ht="18" customHeight="1" x14ac:dyDescent="0.55000000000000004">
      <c r="A191" t="s">
        <v>1007</v>
      </c>
      <c r="B191">
        <v>190</v>
      </c>
      <c r="C191" t="s">
        <v>11615</v>
      </c>
      <c r="D191" t="s">
        <v>11616</v>
      </c>
      <c r="E191">
        <v>2</v>
      </c>
      <c r="F191" t="s">
        <v>201</v>
      </c>
      <c r="G191">
        <v>20040310</v>
      </c>
      <c r="H191" t="s">
        <v>11617</v>
      </c>
      <c r="I191" t="s">
        <v>2346</v>
      </c>
      <c r="J191" t="s">
        <v>11013</v>
      </c>
      <c r="K191" t="s">
        <v>72</v>
      </c>
      <c r="M191" s="32">
        <f>IFERROR(IF($B191="","",INDEX(所属情報!$E:$E,MATCH($A191,所属情報!$A:$A,0))),"")</f>
        <v>492213</v>
      </c>
      <c r="N191" s="32" t="str">
        <f t="shared" si="6"/>
        <v>後藤　花音 (2)</v>
      </c>
      <c r="O191" s="32" t="str">
        <f t="shared" si="7"/>
        <v>ｺﾞﾄｳ ﾊﾅﾈ</v>
      </c>
      <c r="P191" s="32" t="str">
        <f t="shared" si="8"/>
        <v>GOTO Hanane (04)</v>
      </c>
      <c r="Q191" s="32" t="str">
        <f>IFERROR(IF($F191="","",INDEX(リスト!$AL:$AL,MATCH($F191,リスト!$AK:$AK,0))),"")</f>
        <v>34</v>
      </c>
      <c r="R191" s="32" t="str">
        <f>IFERROR(IF($K191="","",INDEX(リスト!$AO:$AO,MATCH($K191,リスト!$AN:$AN,0))),"")</f>
        <v>JPN</v>
      </c>
      <c r="S191" s="32" t="str">
        <f>IF($B191="","",RIGHT($G191*1000+200+COUNTIF($G$2:$G191,$G191),9))</f>
        <v>040310201</v>
      </c>
    </row>
    <row r="192" spans="1:19" ht="18" customHeight="1" x14ac:dyDescent="0.55000000000000004">
      <c r="A192" t="s">
        <v>1067</v>
      </c>
      <c r="B192">
        <v>191</v>
      </c>
      <c r="C192" t="s">
        <v>11618</v>
      </c>
      <c r="D192" t="s">
        <v>11619</v>
      </c>
      <c r="E192" t="s">
        <v>1165</v>
      </c>
      <c r="F192" t="s">
        <v>177</v>
      </c>
      <c r="G192">
        <v>19990615</v>
      </c>
      <c r="H192" t="s">
        <v>11620</v>
      </c>
      <c r="I192" t="s">
        <v>2038</v>
      </c>
      <c r="J192" t="s">
        <v>11621</v>
      </c>
      <c r="K192" t="s">
        <v>72</v>
      </c>
      <c r="M192" s="32">
        <f>IFERROR(IF($B192="","",INDEX(所属情報!$E:$E,MATCH($A192,所属情報!$A:$A,0))),"")</f>
        <v>492246</v>
      </c>
      <c r="N192" s="32" t="str">
        <f t="shared" si="6"/>
        <v>安達　杏香 (M2)</v>
      </c>
      <c r="O192" s="32" t="str">
        <f t="shared" si="7"/>
        <v>ｱﾀﾞﾁ ｷｮｳｶ</v>
      </c>
      <c r="P192" s="32" t="str">
        <f t="shared" si="8"/>
        <v>ADACHI Kyoka (99)</v>
      </c>
      <c r="Q192" s="32" t="str">
        <f>IFERROR(IF($F192="","",INDEX(リスト!$AL:$AL,MATCH($F192,リスト!$AK:$AK,0))),"")</f>
        <v>28</v>
      </c>
      <c r="R192" s="32" t="str">
        <f>IFERROR(IF($K192="","",INDEX(リスト!$AO:$AO,MATCH($K192,リスト!$AN:$AN,0))),"")</f>
        <v>JPN</v>
      </c>
      <c r="S192" s="32" t="str">
        <f>IF($B192="","",RIGHT($G192*1000+200+COUNTIF($G$2:$G192,$G192),9))</f>
        <v>990615201</v>
      </c>
    </row>
    <row r="193" spans="1:19" ht="18" customHeight="1" x14ac:dyDescent="0.55000000000000004">
      <c r="A193" t="s">
        <v>1067</v>
      </c>
      <c r="B193">
        <v>192</v>
      </c>
      <c r="C193" t="s">
        <v>11622</v>
      </c>
      <c r="D193" t="s">
        <v>11623</v>
      </c>
      <c r="E193" t="s">
        <v>1165</v>
      </c>
      <c r="F193" t="s">
        <v>213</v>
      </c>
      <c r="G193">
        <v>20000322</v>
      </c>
      <c r="H193" t="s">
        <v>11624</v>
      </c>
      <c r="I193" t="s">
        <v>1252</v>
      </c>
      <c r="J193" t="s">
        <v>8404</v>
      </c>
      <c r="K193" t="s">
        <v>72</v>
      </c>
      <c r="M193" s="32">
        <f>IFERROR(IF($B193="","",INDEX(所属情報!$E:$E,MATCH($A193,所属情報!$A:$A,0))),"")</f>
        <v>492246</v>
      </c>
      <c r="N193" s="32" t="str">
        <f t="shared" si="6"/>
        <v>齋藤　遥 (M2)</v>
      </c>
      <c r="O193" s="32" t="str">
        <f t="shared" si="7"/>
        <v>ｻｲﾄｳ ﾊﾙｶ</v>
      </c>
      <c r="P193" s="32" t="str">
        <f t="shared" si="8"/>
        <v>SAITO Haruka (00)</v>
      </c>
      <c r="Q193" s="32" t="str">
        <f>IFERROR(IF($F193="","",INDEX(リスト!$AL:$AL,MATCH($F193,リスト!$AK:$AK,0))),"")</f>
        <v>37</v>
      </c>
      <c r="R193" s="32" t="str">
        <f>IFERROR(IF($K193="","",INDEX(リスト!$AO:$AO,MATCH($K193,リスト!$AN:$AN,0))),"")</f>
        <v>JPN</v>
      </c>
      <c r="S193" s="32" t="str">
        <f>IF($B193="","",RIGHT($G193*1000+200+COUNTIF($G$2:$G193,$G193),9))</f>
        <v>000322201</v>
      </c>
    </row>
    <row r="194" spans="1:19" ht="18" customHeight="1" x14ac:dyDescent="0.55000000000000004">
      <c r="A194" t="s">
        <v>1067</v>
      </c>
      <c r="B194">
        <v>193</v>
      </c>
      <c r="C194" t="s">
        <v>11625</v>
      </c>
      <c r="D194" t="s">
        <v>11626</v>
      </c>
      <c r="E194" t="s">
        <v>1635</v>
      </c>
      <c r="F194" t="s">
        <v>177</v>
      </c>
      <c r="G194">
        <v>20000827</v>
      </c>
      <c r="H194" t="s">
        <v>11627</v>
      </c>
      <c r="I194" t="s">
        <v>11628</v>
      </c>
      <c r="J194" t="s">
        <v>11193</v>
      </c>
      <c r="K194" t="s">
        <v>72</v>
      </c>
      <c r="M194" s="32">
        <f>IFERROR(IF($B194="","",INDEX(所属情報!$E:$E,MATCH($A194,所属情報!$A:$A,0))),"")</f>
        <v>492246</v>
      </c>
      <c r="N194" s="32" t="str">
        <f t="shared" si="6"/>
        <v>船田　茜理 (M1)</v>
      </c>
      <c r="O194" s="32" t="str">
        <f t="shared" si="7"/>
        <v>ﾌﾅﾀﾞ ｱｶﾘ</v>
      </c>
      <c r="P194" s="32" t="str">
        <f t="shared" si="8"/>
        <v>FUNADA Akari (00)</v>
      </c>
      <c r="Q194" s="32" t="str">
        <f>IFERROR(IF($F194="","",INDEX(リスト!$AL:$AL,MATCH($F194,リスト!$AK:$AK,0))),"")</f>
        <v>28</v>
      </c>
      <c r="R194" s="32" t="str">
        <f>IFERROR(IF($K194="","",INDEX(リスト!$AO:$AO,MATCH($K194,リスト!$AN:$AN,0))),"")</f>
        <v>JPN</v>
      </c>
      <c r="S194" s="32" t="str">
        <f>IF($B194="","",RIGHT($G194*1000+200+COUNTIF($G$2:$G194,$G194),9))</f>
        <v>000827201</v>
      </c>
    </row>
    <row r="195" spans="1:19" ht="18" customHeight="1" x14ac:dyDescent="0.55000000000000004">
      <c r="A195" t="s">
        <v>1067</v>
      </c>
      <c r="B195">
        <v>194</v>
      </c>
      <c r="C195" t="s">
        <v>11629</v>
      </c>
      <c r="D195" t="s">
        <v>11630</v>
      </c>
      <c r="E195">
        <v>4</v>
      </c>
      <c r="F195" t="s">
        <v>177</v>
      </c>
      <c r="G195">
        <v>20020310</v>
      </c>
      <c r="H195" t="s">
        <v>11631</v>
      </c>
      <c r="I195" t="s">
        <v>11632</v>
      </c>
      <c r="J195" t="s">
        <v>11633</v>
      </c>
      <c r="K195" t="s">
        <v>72</v>
      </c>
      <c r="M195" s="32">
        <f>IFERROR(IF($B195="","",INDEX(所属情報!$E:$E,MATCH($A195,所属情報!$A:$A,0))),"")</f>
        <v>492246</v>
      </c>
      <c r="N195" s="32" t="str">
        <f t="shared" ref="N195:N258" si="9">IF($C195="","",IF($E195="",$C195,$C195&amp;" ("&amp;$E195&amp;")"))</f>
        <v>荒島　友紀子 (4)</v>
      </c>
      <c r="O195" s="32" t="str">
        <f t="shared" ref="O195:O258" si="10">IF($D195="","",ASC($D195))</f>
        <v>ｱﾗｼﾏ ﾕｷｺ</v>
      </c>
      <c r="P195" s="32" t="str">
        <f t="shared" ref="P195:P258" si="11">IF($I195="","",UPPER($I195)&amp;" "&amp;UPPER(LEFT($J195,1))&amp;LOWER(RIGHT($J195,LEN($J195)-1))&amp;" ("&amp;MID($G195,3,2)&amp;")")</f>
        <v>ARASHIMA Yukiko (02)</v>
      </c>
      <c r="Q195" s="32" t="str">
        <f>IFERROR(IF($F195="","",INDEX(リスト!$AL:$AL,MATCH($F195,リスト!$AK:$AK,0))),"")</f>
        <v>28</v>
      </c>
      <c r="R195" s="32" t="str">
        <f>IFERROR(IF($K195="","",INDEX(リスト!$AO:$AO,MATCH($K195,リスト!$AN:$AN,0))),"")</f>
        <v>JPN</v>
      </c>
      <c r="S195" s="32" t="str">
        <f>IF($B195="","",RIGHT($G195*1000+200+COUNTIF($G$2:$G195,$G195),9))</f>
        <v>020310202</v>
      </c>
    </row>
    <row r="196" spans="1:19" ht="18" customHeight="1" x14ac:dyDescent="0.55000000000000004">
      <c r="A196" t="s">
        <v>1067</v>
      </c>
      <c r="B196">
        <v>195</v>
      </c>
      <c r="C196" t="s">
        <v>11634</v>
      </c>
      <c r="D196" t="s">
        <v>11635</v>
      </c>
      <c r="E196">
        <v>4</v>
      </c>
      <c r="F196" t="s">
        <v>177</v>
      </c>
      <c r="G196">
        <v>20010925</v>
      </c>
      <c r="H196" t="s">
        <v>11636</v>
      </c>
      <c r="I196" t="s">
        <v>1650</v>
      </c>
      <c r="J196" t="s">
        <v>11265</v>
      </c>
      <c r="K196" t="s">
        <v>72</v>
      </c>
      <c r="M196" s="32">
        <f>IFERROR(IF($B196="","",INDEX(所属情報!$E:$E,MATCH($A196,所属情報!$A:$A,0))),"")</f>
        <v>492246</v>
      </c>
      <c r="N196" s="32" t="str">
        <f t="shared" si="9"/>
        <v>井上　和奏 (4)</v>
      </c>
      <c r="O196" s="32" t="str">
        <f t="shared" si="10"/>
        <v>ｲﾉｳｴ ﾜｶﾅ</v>
      </c>
      <c r="P196" s="32" t="str">
        <f t="shared" si="11"/>
        <v>INOUE Wakana (01)</v>
      </c>
      <c r="Q196" s="32" t="str">
        <f>IFERROR(IF($F196="","",INDEX(リスト!$AL:$AL,MATCH($F196,リスト!$AK:$AK,0))),"")</f>
        <v>28</v>
      </c>
      <c r="R196" s="32" t="str">
        <f>IFERROR(IF($K196="","",INDEX(リスト!$AO:$AO,MATCH($K196,リスト!$AN:$AN,0))),"")</f>
        <v>JPN</v>
      </c>
      <c r="S196" s="32" t="str">
        <f>IF($B196="","",RIGHT($G196*1000+200+COUNTIF($G$2:$G196,$G196),9))</f>
        <v>010925201</v>
      </c>
    </row>
    <row r="197" spans="1:19" ht="18" customHeight="1" x14ac:dyDescent="0.55000000000000004">
      <c r="A197" t="s">
        <v>1067</v>
      </c>
      <c r="B197">
        <v>196</v>
      </c>
      <c r="C197" t="s">
        <v>11637</v>
      </c>
      <c r="D197" t="s">
        <v>11638</v>
      </c>
      <c r="E197">
        <v>4</v>
      </c>
      <c r="F197" t="s">
        <v>173</v>
      </c>
      <c r="G197">
        <v>20010405</v>
      </c>
      <c r="H197" t="s">
        <v>11639</v>
      </c>
      <c r="I197" t="s">
        <v>2869</v>
      </c>
      <c r="J197" t="s">
        <v>3314</v>
      </c>
      <c r="K197" t="s">
        <v>72</v>
      </c>
      <c r="M197" s="32">
        <f>IFERROR(IF($B197="","",INDEX(所属情報!$E:$E,MATCH($A197,所属情報!$A:$A,0))),"")</f>
        <v>492246</v>
      </c>
      <c r="N197" s="32" t="str">
        <f t="shared" si="9"/>
        <v>大林　真緒 (4)</v>
      </c>
      <c r="O197" s="32" t="str">
        <f t="shared" si="10"/>
        <v>ｵｵﾊﾞﾔｼ ﾏｵ</v>
      </c>
      <c r="P197" s="32" t="str">
        <f t="shared" si="11"/>
        <v>OBAYASHI Mao (01)</v>
      </c>
      <c r="Q197" s="32" t="str">
        <f>IFERROR(IF($F197="","",INDEX(リスト!$AL:$AL,MATCH($F197,リスト!$AK:$AK,0))),"")</f>
        <v>27</v>
      </c>
      <c r="R197" s="32" t="str">
        <f>IFERROR(IF($K197="","",INDEX(リスト!$AO:$AO,MATCH($K197,リスト!$AN:$AN,0))),"")</f>
        <v>JPN</v>
      </c>
      <c r="S197" s="32" t="str">
        <f>IF($B197="","",RIGHT($G197*1000+200+COUNTIF($G$2:$G197,$G197),9))</f>
        <v>010405201</v>
      </c>
    </row>
    <row r="198" spans="1:19" ht="18" customHeight="1" x14ac:dyDescent="0.55000000000000004">
      <c r="A198" t="s">
        <v>1067</v>
      </c>
      <c r="B198">
        <v>197</v>
      </c>
      <c r="C198" t="s">
        <v>11640</v>
      </c>
      <c r="D198" t="s">
        <v>11641</v>
      </c>
      <c r="E198">
        <v>4</v>
      </c>
      <c r="F198" t="s">
        <v>153</v>
      </c>
      <c r="G198">
        <v>20010610</v>
      </c>
      <c r="H198" t="s">
        <v>11642</v>
      </c>
      <c r="I198" t="s">
        <v>1321</v>
      </c>
      <c r="J198" t="s">
        <v>11643</v>
      </c>
      <c r="K198" t="s">
        <v>72</v>
      </c>
      <c r="M198" s="32">
        <f>IFERROR(IF($B198="","",INDEX(所属情報!$E:$E,MATCH($A198,所属情報!$A:$A,0))),"")</f>
        <v>492246</v>
      </c>
      <c r="N198" s="32" t="str">
        <f t="shared" si="9"/>
        <v>荻野　紗英 (4)</v>
      </c>
      <c r="O198" s="32" t="str">
        <f t="shared" si="10"/>
        <v>ｵｷﾞﾉ ｻｴ</v>
      </c>
      <c r="P198" s="32" t="str">
        <f t="shared" si="11"/>
        <v>OGINO Sae (01)</v>
      </c>
      <c r="Q198" s="32" t="str">
        <f>IFERROR(IF($F198="","",INDEX(リスト!$AL:$AL,MATCH($F198,リスト!$AK:$AK,0))),"")</f>
        <v>22</v>
      </c>
      <c r="R198" s="32" t="str">
        <f>IFERROR(IF($K198="","",INDEX(リスト!$AO:$AO,MATCH($K198,リスト!$AN:$AN,0))),"")</f>
        <v>JPN</v>
      </c>
      <c r="S198" s="32" t="str">
        <f>IF($B198="","",RIGHT($G198*1000+200+COUNTIF($G$2:$G198,$G198),9))</f>
        <v>010610201</v>
      </c>
    </row>
    <row r="199" spans="1:19" ht="18" customHeight="1" x14ac:dyDescent="0.55000000000000004">
      <c r="A199" t="s">
        <v>1067</v>
      </c>
      <c r="B199">
        <v>198</v>
      </c>
      <c r="C199" t="s">
        <v>11644</v>
      </c>
      <c r="D199" t="s">
        <v>11645</v>
      </c>
      <c r="E199">
        <v>4</v>
      </c>
      <c r="F199" t="s">
        <v>169</v>
      </c>
      <c r="G199">
        <v>20010901</v>
      </c>
      <c r="H199" t="s">
        <v>11646</v>
      </c>
      <c r="I199" t="s">
        <v>11647</v>
      </c>
      <c r="J199" t="s">
        <v>11648</v>
      </c>
      <c r="K199" t="s">
        <v>72</v>
      </c>
      <c r="M199" s="32">
        <f>IFERROR(IF($B199="","",INDEX(所属情報!$E:$E,MATCH($A199,所属情報!$A:$A,0))),"")</f>
        <v>492246</v>
      </c>
      <c r="N199" s="32" t="str">
        <f t="shared" si="9"/>
        <v>河原林　桃音 (4)</v>
      </c>
      <c r="O199" s="32" t="str">
        <f t="shared" si="10"/>
        <v>ｶﾜﾗﾊﾞﾔｼ ﾓﾓﾈ</v>
      </c>
      <c r="P199" s="32" t="str">
        <f t="shared" si="11"/>
        <v>KAWARABAYASHI Momone (01)</v>
      </c>
      <c r="Q199" s="32" t="str">
        <f>IFERROR(IF($F199="","",INDEX(リスト!$AL:$AL,MATCH($F199,リスト!$AK:$AK,0))),"")</f>
        <v>26</v>
      </c>
      <c r="R199" s="32" t="str">
        <f>IFERROR(IF($K199="","",INDEX(リスト!$AO:$AO,MATCH($K199,リスト!$AN:$AN,0))),"")</f>
        <v>JPN</v>
      </c>
      <c r="S199" s="32" t="str">
        <f>IF($B199="","",RIGHT($G199*1000+200+COUNTIF($G$2:$G199,$G199),9))</f>
        <v>010901202</v>
      </c>
    </row>
    <row r="200" spans="1:19" ht="18" customHeight="1" x14ac:dyDescent="0.55000000000000004">
      <c r="A200" t="s">
        <v>1067</v>
      </c>
      <c r="B200">
        <v>199</v>
      </c>
      <c r="C200" t="s">
        <v>11649</v>
      </c>
      <c r="D200" t="s">
        <v>11650</v>
      </c>
      <c r="E200">
        <v>4</v>
      </c>
      <c r="F200" t="s">
        <v>177</v>
      </c>
      <c r="G200">
        <v>20011002</v>
      </c>
      <c r="H200" t="s">
        <v>11651</v>
      </c>
      <c r="I200" t="s">
        <v>1893</v>
      </c>
      <c r="J200" t="s">
        <v>11265</v>
      </c>
      <c r="K200" t="s">
        <v>72</v>
      </c>
      <c r="M200" s="32">
        <f>IFERROR(IF($B200="","",INDEX(所属情報!$E:$E,MATCH($A200,所属情報!$A:$A,0))),"")</f>
        <v>492246</v>
      </c>
      <c r="N200" s="32" t="str">
        <f t="shared" si="9"/>
        <v>玉田　若菜 (4)</v>
      </c>
      <c r="O200" s="32" t="str">
        <f t="shared" si="10"/>
        <v>ﾀﾏﾀﾞ ﾜｶﾅ</v>
      </c>
      <c r="P200" s="32" t="str">
        <f t="shared" si="11"/>
        <v>TAMADA Wakana (01)</v>
      </c>
      <c r="Q200" s="32" t="str">
        <f>IFERROR(IF($F200="","",INDEX(リスト!$AL:$AL,MATCH($F200,リスト!$AK:$AK,0))),"")</f>
        <v>28</v>
      </c>
      <c r="R200" s="32" t="str">
        <f>IFERROR(IF($K200="","",INDEX(リスト!$AO:$AO,MATCH($K200,リスト!$AN:$AN,0))),"")</f>
        <v>JPN</v>
      </c>
      <c r="S200" s="32" t="str">
        <f>IF($B200="","",RIGHT($G200*1000+200+COUNTIF($G$2:$G200,$G200),9))</f>
        <v>011002202</v>
      </c>
    </row>
    <row r="201" spans="1:19" ht="18" customHeight="1" x14ac:dyDescent="0.55000000000000004">
      <c r="A201" t="s">
        <v>1067</v>
      </c>
      <c r="B201">
        <v>200</v>
      </c>
      <c r="C201" t="s">
        <v>11652</v>
      </c>
      <c r="D201" t="s">
        <v>11653</v>
      </c>
      <c r="E201">
        <v>4</v>
      </c>
      <c r="F201" t="s">
        <v>177</v>
      </c>
      <c r="G201">
        <v>20011106</v>
      </c>
      <c r="H201" t="s">
        <v>11654</v>
      </c>
      <c r="I201" t="s">
        <v>4071</v>
      </c>
      <c r="J201" t="s">
        <v>11655</v>
      </c>
      <c r="K201" t="s">
        <v>72</v>
      </c>
      <c r="M201" s="32">
        <f>IFERROR(IF($B201="","",INDEX(所属情報!$E:$E,MATCH($A201,所属情報!$A:$A,0))),"")</f>
        <v>492246</v>
      </c>
      <c r="N201" s="32" t="str">
        <f t="shared" si="9"/>
        <v>土井　香織里 (4)</v>
      </c>
      <c r="O201" s="32" t="str">
        <f t="shared" si="10"/>
        <v>ﾄﾞｲ ｶｵﾘ</v>
      </c>
      <c r="P201" s="32" t="str">
        <f t="shared" si="11"/>
        <v>DOI Kaori (01)</v>
      </c>
      <c r="Q201" s="32" t="str">
        <f>IFERROR(IF($F201="","",INDEX(リスト!$AL:$AL,MATCH($F201,リスト!$AK:$AK,0))),"")</f>
        <v>28</v>
      </c>
      <c r="R201" s="32" t="str">
        <f>IFERROR(IF($K201="","",INDEX(リスト!$AO:$AO,MATCH($K201,リスト!$AN:$AN,0))),"")</f>
        <v>JPN</v>
      </c>
      <c r="S201" s="32" t="str">
        <f>IF($B201="","",RIGHT($G201*1000+200+COUNTIF($G$2:$G201,$G201),9))</f>
        <v>011106202</v>
      </c>
    </row>
    <row r="202" spans="1:19" ht="18" customHeight="1" x14ac:dyDescent="0.55000000000000004">
      <c r="A202" t="s">
        <v>1067</v>
      </c>
      <c r="B202">
        <v>201</v>
      </c>
      <c r="C202" t="s">
        <v>11656</v>
      </c>
      <c r="D202" t="s">
        <v>11657</v>
      </c>
      <c r="E202">
        <v>4</v>
      </c>
      <c r="F202" t="s">
        <v>177</v>
      </c>
      <c r="G202">
        <v>20010610</v>
      </c>
      <c r="H202" t="s">
        <v>11658</v>
      </c>
      <c r="I202" t="s">
        <v>1682</v>
      </c>
      <c r="J202" t="s">
        <v>11659</v>
      </c>
      <c r="K202" t="s">
        <v>72</v>
      </c>
      <c r="M202" s="32">
        <f>IFERROR(IF($B202="","",INDEX(所属情報!$E:$E,MATCH($A202,所属情報!$A:$A,0))),"")</f>
        <v>492246</v>
      </c>
      <c r="N202" s="32" t="str">
        <f t="shared" si="9"/>
        <v>中野　菜乃 (4)</v>
      </c>
      <c r="O202" s="32" t="str">
        <f t="shared" si="10"/>
        <v>ﾅｶﾉ ﾅﾉ</v>
      </c>
      <c r="P202" s="32" t="str">
        <f t="shared" si="11"/>
        <v>NAKANO Nano (01)</v>
      </c>
      <c r="Q202" s="32" t="str">
        <f>IFERROR(IF($F202="","",INDEX(リスト!$AL:$AL,MATCH($F202,リスト!$AK:$AK,0))),"")</f>
        <v>28</v>
      </c>
      <c r="R202" s="32" t="str">
        <f>IFERROR(IF($K202="","",INDEX(リスト!$AO:$AO,MATCH($K202,リスト!$AN:$AN,0))),"")</f>
        <v>JPN</v>
      </c>
      <c r="S202" s="32" t="str">
        <f>IF($B202="","",RIGHT($G202*1000+200+COUNTIF($G$2:$G202,$G202),9))</f>
        <v>010610202</v>
      </c>
    </row>
    <row r="203" spans="1:19" ht="18" customHeight="1" x14ac:dyDescent="0.55000000000000004">
      <c r="A203" t="s">
        <v>1067</v>
      </c>
      <c r="B203">
        <v>202</v>
      </c>
      <c r="C203" t="s">
        <v>11660</v>
      </c>
      <c r="D203" t="s">
        <v>11661</v>
      </c>
      <c r="E203">
        <v>4</v>
      </c>
      <c r="F203" t="s">
        <v>177</v>
      </c>
      <c r="G203">
        <v>20011223</v>
      </c>
      <c r="H203" t="s">
        <v>11662</v>
      </c>
      <c r="I203" t="s">
        <v>11663</v>
      </c>
      <c r="J203" t="s">
        <v>1965</v>
      </c>
      <c r="K203" t="s">
        <v>72</v>
      </c>
      <c r="M203" s="32">
        <f>IFERROR(IF($B203="","",INDEX(所属情報!$E:$E,MATCH($A203,所属情報!$A:$A,0))),"")</f>
        <v>492246</v>
      </c>
      <c r="N203" s="32" t="str">
        <f t="shared" si="9"/>
        <v>永見　結 (4)</v>
      </c>
      <c r="O203" s="32" t="str">
        <f t="shared" si="10"/>
        <v>ﾅｶﾞﾐ ﾕｳ</v>
      </c>
      <c r="P203" s="32" t="str">
        <f t="shared" si="11"/>
        <v>NAGAMI Yu (01)</v>
      </c>
      <c r="Q203" s="32" t="str">
        <f>IFERROR(IF($F203="","",INDEX(リスト!$AL:$AL,MATCH($F203,リスト!$AK:$AK,0))),"")</f>
        <v>28</v>
      </c>
      <c r="R203" s="32" t="str">
        <f>IFERROR(IF($K203="","",INDEX(リスト!$AO:$AO,MATCH($K203,リスト!$AN:$AN,0))),"")</f>
        <v>JPN</v>
      </c>
      <c r="S203" s="32" t="str">
        <f>IF($B203="","",RIGHT($G203*1000+200+COUNTIF($G$2:$G203,$G203),9))</f>
        <v>011223201</v>
      </c>
    </row>
    <row r="204" spans="1:19" ht="18" customHeight="1" x14ac:dyDescent="0.55000000000000004">
      <c r="A204" t="s">
        <v>1067</v>
      </c>
      <c r="B204">
        <v>203</v>
      </c>
      <c r="C204" t="s">
        <v>11664</v>
      </c>
      <c r="D204" t="s">
        <v>11665</v>
      </c>
      <c r="E204">
        <v>4</v>
      </c>
      <c r="F204" t="s">
        <v>177</v>
      </c>
      <c r="G204">
        <v>20010730</v>
      </c>
      <c r="H204" t="s">
        <v>11666</v>
      </c>
      <c r="I204" t="s">
        <v>2089</v>
      </c>
      <c r="J204" t="s">
        <v>11556</v>
      </c>
      <c r="K204" t="s">
        <v>72</v>
      </c>
      <c r="M204" s="32">
        <f>IFERROR(IF($B204="","",INDEX(所属情報!$E:$E,MATCH($A204,所属情報!$A:$A,0))),"")</f>
        <v>492246</v>
      </c>
      <c r="N204" s="32" t="str">
        <f t="shared" si="9"/>
        <v>広田　歩 (4)</v>
      </c>
      <c r="O204" s="32" t="str">
        <f t="shared" si="10"/>
        <v>ﾋﾛﾀ ｱﾕﾐ</v>
      </c>
      <c r="P204" s="32" t="str">
        <f t="shared" si="11"/>
        <v>HIROTA Ayumi (01)</v>
      </c>
      <c r="Q204" s="32" t="str">
        <f>IFERROR(IF($F204="","",INDEX(リスト!$AL:$AL,MATCH($F204,リスト!$AK:$AK,0))),"")</f>
        <v>28</v>
      </c>
      <c r="R204" s="32" t="str">
        <f>IFERROR(IF($K204="","",INDEX(リスト!$AO:$AO,MATCH($K204,リスト!$AN:$AN,0))),"")</f>
        <v>JPN</v>
      </c>
      <c r="S204" s="32" t="str">
        <f>IF($B204="","",RIGHT($G204*1000+200+COUNTIF($G$2:$G204,$G204),9))</f>
        <v>010730201</v>
      </c>
    </row>
    <row r="205" spans="1:19" ht="18" customHeight="1" x14ac:dyDescent="0.55000000000000004">
      <c r="A205" t="s">
        <v>1067</v>
      </c>
      <c r="B205">
        <v>204</v>
      </c>
      <c r="C205" t="s">
        <v>11667</v>
      </c>
      <c r="D205" t="s">
        <v>11668</v>
      </c>
      <c r="E205">
        <v>4</v>
      </c>
      <c r="F205" t="s">
        <v>181</v>
      </c>
      <c r="G205">
        <v>20011027</v>
      </c>
      <c r="H205" t="s">
        <v>11669</v>
      </c>
      <c r="I205" t="s">
        <v>11670</v>
      </c>
      <c r="J205" t="s">
        <v>9163</v>
      </c>
      <c r="K205" t="s">
        <v>72</v>
      </c>
      <c r="M205" s="32">
        <f>IFERROR(IF($B205="","",INDEX(所属情報!$E:$E,MATCH($A205,所属情報!$A:$A,0))),"")</f>
        <v>492246</v>
      </c>
      <c r="N205" s="32" t="str">
        <f t="shared" si="9"/>
        <v>峰本　涼 (4)</v>
      </c>
      <c r="O205" s="32" t="str">
        <f t="shared" si="10"/>
        <v>ﾐﾈﾓﾄ ｽｽﾞｶ</v>
      </c>
      <c r="P205" s="32" t="str">
        <f t="shared" si="11"/>
        <v>MINEMOTO Suzuka (01)</v>
      </c>
      <c r="Q205" s="32" t="str">
        <f>IFERROR(IF($F205="","",INDEX(リスト!$AL:$AL,MATCH($F205,リスト!$AK:$AK,0))),"")</f>
        <v>29</v>
      </c>
      <c r="R205" s="32" t="str">
        <f>IFERROR(IF($K205="","",INDEX(リスト!$AO:$AO,MATCH($K205,リスト!$AN:$AN,0))),"")</f>
        <v>JPN</v>
      </c>
      <c r="S205" s="32" t="str">
        <f>IF($B205="","",RIGHT($G205*1000+200+COUNTIF($G$2:$G205,$G205),9))</f>
        <v>011027201</v>
      </c>
    </row>
    <row r="206" spans="1:19" ht="18" customHeight="1" x14ac:dyDescent="0.55000000000000004">
      <c r="A206" t="s">
        <v>1067</v>
      </c>
      <c r="B206">
        <v>205</v>
      </c>
      <c r="C206" t="s">
        <v>11671</v>
      </c>
      <c r="D206" t="s">
        <v>11672</v>
      </c>
      <c r="E206">
        <v>4</v>
      </c>
      <c r="F206" t="s">
        <v>177</v>
      </c>
      <c r="G206">
        <v>20020222</v>
      </c>
      <c r="H206" t="s">
        <v>11673</v>
      </c>
      <c r="I206" t="s">
        <v>3081</v>
      </c>
      <c r="J206" t="s">
        <v>11674</v>
      </c>
      <c r="K206" t="s">
        <v>72</v>
      </c>
      <c r="M206" s="32">
        <f>IFERROR(IF($B206="","",INDEX(所属情報!$E:$E,MATCH($A206,所属情報!$A:$A,0))),"")</f>
        <v>492246</v>
      </c>
      <c r="N206" s="32" t="str">
        <f t="shared" si="9"/>
        <v>籔田　みのり (4)</v>
      </c>
      <c r="O206" s="32" t="str">
        <f t="shared" si="10"/>
        <v>ﾔﾌﾞﾀ ﾐﾉﾘ</v>
      </c>
      <c r="P206" s="32" t="str">
        <f t="shared" si="11"/>
        <v>YABUTA Minori (02)</v>
      </c>
      <c r="Q206" s="32" t="str">
        <f>IFERROR(IF($F206="","",INDEX(リスト!$AL:$AL,MATCH($F206,リスト!$AK:$AK,0))),"")</f>
        <v>28</v>
      </c>
      <c r="R206" s="32" t="str">
        <f>IFERROR(IF($K206="","",INDEX(リスト!$AO:$AO,MATCH($K206,リスト!$AN:$AN,0))),"")</f>
        <v>JPN</v>
      </c>
      <c r="S206" s="32" t="str">
        <f>IF($B206="","",RIGHT($G206*1000+200+COUNTIF($G$2:$G206,$G206),9))</f>
        <v>020222201</v>
      </c>
    </row>
    <row r="207" spans="1:19" ht="18" customHeight="1" x14ac:dyDescent="0.55000000000000004">
      <c r="A207" t="s">
        <v>1067</v>
      </c>
      <c r="B207">
        <v>206</v>
      </c>
      <c r="C207" t="s">
        <v>11675</v>
      </c>
      <c r="D207" t="s">
        <v>11267</v>
      </c>
      <c r="E207">
        <v>4</v>
      </c>
      <c r="F207" t="s">
        <v>177</v>
      </c>
      <c r="G207">
        <v>20020122</v>
      </c>
      <c r="H207" t="s">
        <v>11676</v>
      </c>
      <c r="I207" t="s">
        <v>1543</v>
      </c>
      <c r="J207" t="s">
        <v>8404</v>
      </c>
      <c r="K207" t="s">
        <v>72</v>
      </c>
      <c r="M207" s="32">
        <f>IFERROR(IF($B207="","",INDEX(所属情報!$E:$E,MATCH($A207,所属情報!$A:$A,0))),"")</f>
        <v>492246</v>
      </c>
      <c r="N207" s="32" t="str">
        <f t="shared" si="9"/>
        <v>山本　早留香 (4)</v>
      </c>
      <c r="O207" s="32" t="str">
        <f t="shared" si="10"/>
        <v>ﾔﾏﾓﾄ ﾊﾙｶ</v>
      </c>
      <c r="P207" s="32" t="str">
        <f t="shared" si="11"/>
        <v>YAMAMOTO Haruka (02)</v>
      </c>
      <c r="Q207" s="32" t="str">
        <f>IFERROR(IF($F207="","",INDEX(リスト!$AL:$AL,MATCH($F207,リスト!$AK:$AK,0))),"")</f>
        <v>28</v>
      </c>
      <c r="R207" s="32" t="str">
        <f>IFERROR(IF($K207="","",INDEX(リスト!$AO:$AO,MATCH($K207,リスト!$AN:$AN,0))),"")</f>
        <v>JPN</v>
      </c>
      <c r="S207" s="32" t="str">
        <f>IF($B207="","",RIGHT($G207*1000+200+COUNTIF($G$2:$G207,$G207),9))</f>
        <v>020122201</v>
      </c>
    </row>
    <row r="208" spans="1:19" ht="18" customHeight="1" x14ac:dyDescent="0.55000000000000004">
      <c r="A208" t="s">
        <v>1067</v>
      </c>
      <c r="B208">
        <v>207</v>
      </c>
      <c r="C208" t="s">
        <v>11677</v>
      </c>
      <c r="D208" t="s">
        <v>11678</v>
      </c>
      <c r="E208">
        <v>4</v>
      </c>
      <c r="F208" t="s">
        <v>213</v>
      </c>
      <c r="G208">
        <v>20020319</v>
      </c>
      <c r="H208" t="s">
        <v>11679</v>
      </c>
      <c r="I208" t="s">
        <v>1172</v>
      </c>
      <c r="J208" t="s">
        <v>11680</v>
      </c>
      <c r="K208" t="s">
        <v>72</v>
      </c>
      <c r="M208" s="32">
        <f>IFERROR(IF($B208="","",INDEX(所属情報!$E:$E,MATCH($A208,所属情報!$A:$A,0))),"")</f>
        <v>492246</v>
      </c>
      <c r="N208" s="32" t="str">
        <f t="shared" si="9"/>
        <v>吉田　真美 (4)</v>
      </c>
      <c r="O208" s="32" t="str">
        <f t="shared" si="10"/>
        <v>ﾖｼﾀﾞ ﾏﾐ</v>
      </c>
      <c r="P208" s="32" t="str">
        <f t="shared" si="11"/>
        <v>YOSHIDA Mami (02)</v>
      </c>
      <c r="Q208" s="32" t="str">
        <f>IFERROR(IF($F208="","",INDEX(リスト!$AL:$AL,MATCH($F208,リスト!$AK:$AK,0))),"")</f>
        <v>37</v>
      </c>
      <c r="R208" s="32" t="str">
        <f>IFERROR(IF($K208="","",INDEX(リスト!$AO:$AO,MATCH($K208,リスト!$AN:$AN,0))),"")</f>
        <v>JPN</v>
      </c>
      <c r="S208" s="32" t="str">
        <f>IF($B208="","",RIGHT($G208*1000+200+COUNTIF($G$2:$G208,$G208),9))</f>
        <v>020319201</v>
      </c>
    </row>
    <row r="209" spans="1:19" ht="18" customHeight="1" x14ac:dyDescent="0.55000000000000004">
      <c r="A209" t="s">
        <v>1067</v>
      </c>
      <c r="B209">
        <v>208</v>
      </c>
      <c r="C209" t="s">
        <v>11681</v>
      </c>
      <c r="D209" t="s">
        <v>11682</v>
      </c>
      <c r="E209">
        <v>4</v>
      </c>
      <c r="F209" t="s">
        <v>201</v>
      </c>
      <c r="G209">
        <v>20010803</v>
      </c>
      <c r="H209" t="s">
        <v>11683</v>
      </c>
      <c r="I209" t="s">
        <v>2433</v>
      </c>
      <c r="J209" t="s">
        <v>11684</v>
      </c>
      <c r="K209" t="s">
        <v>72</v>
      </c>
      <c r="M209" s="32">
        <f>IFERROR(IF($B209="","",INDEX(所属情報!$E:$E,MATCH($A209,所属情報!$A:$A,0))),"")</f>
        <v>492246</v>
      </c>
      <c r="N209" s="32" t="str">
        <f t="shared" si="9"/>
        <v>渡邉　美紅 (4)</v>
      </c>
      <c r="O209" s="32" t="str">
        <f t="shared" si="10"/>
        <v>ﾜﾀﾅﾍﾞ ﾐｸ</v>
      </c>
      <c r="P209" s="32" t="str">
        <f t="shared" si="11"/>
        <v>WATANABE Miku (01)</v>
      </c>
      <c r="Q209" s="32" t="str">
        <f>IFERROR(IF($F209="","",INDEX(リスト!$AL:$AL,MATCH($F209,リスト!$AK:$AK,0))),"")</f>
        <v>34</v>
      </c>
      <c r="R209" s="32" t="str">
        <f>IFERROR(IF($K209="","",INDEX(リスト!$AO:$AO,MATCH($K209,リスト!$AN:$AN,0))),"")</f>
        <v>JPN</v>
      </c>
      <c r="S209" s="32" t="str">
        <f>IF($B209="","",RIGHT($G209*1000+200+COUNTIF($G$2:$G209,$G209),9))</f>
        <v>010803201</v>
      </c>
    </row>
    <row r="210" spans="1:19" ht="18" customHeight="1" x14ac:dyDescent="0.55000000000000004">
      <c r="A210" t="s">
        <v>1067</v>
      </c>
      <c r="B210">
        <v>209</v>
      </c>
      <c r="C210" t="s">
        <v>11685</v>
      </c>
      <c r="D210" t="s">
        <v>11686</v>
      </c>
      <c r="E210">
        <v>3</v>
      </c>
      <c r="F210" t="s">
        <v>177</v>
      </c>
      <c r="G210">
        <v>20021226</v>
      </c>
      <c r="H210" t="s">
        <v>11687</v>
      </c>
      <c r="I210" t="s">
        <v>11688</v>
      </c>
      <c r="J210" t="s">
        <v>11689</v>
      </c>
      <c r="K210" t="s">
        <v>72</v>
      </c>
      <c r="M210" s="32">
        <f>IFERROR(IF($B210="","",INDEX(所属情報!$E:$E,MATCH($A210,所属情報!$A:$A,0))),"")</f>
        <v>492246</v>
      </c>
      <c r="N210" s="32" t="str">
        <f t="shared" si="9"/>
        <v>石野　智深 (3)</v>
      </c>
      <c r="O210" s="32" t="str">
        <f t="shared" si="10"/>
        <v>ｲｼﾉ ﾄﾓﾐ</v>
      </c>
      <c r="P210" s="32" t="str">
        <f t="shared" si="11"/>
        <v>ISHINO Tomomi (02)</v>
      </c>
      <c r="Q210" s="32" t="str">
        <f>IFERROR(IF($F210="","",INDEX(リスト!$AL:$AL,MATCH($F210,リスト!$AK:$AK,0))),"")</f>
        <v>28</v>
      </c>
      <c r="R210" s="32" t="str">
        <f>IFERROR(IF($K210="","",INDEX(リスト!$AO:$AO,MATCH($K210,リスト!$AN:$AN,0))),"")</f>
        <v>JPN</v>
      </c>
      <c r="S210" s="32" t="str">
        <f>IF($B210="","",RIGHT($G210*1000+200+COUNTIF($G$2:$G210,$G210),9))</f>
        <v>021226202</v>
      </c>
    </row>
    <row r="211" spans="1:19" ht="18" customHeight="1" x14ac:dyDescent="0.55000000000000004">
      <c r="A211" t="s">
        <v>1067</v>
      </c>
      <c r="B211">
        <v>210</v>
      </c>
      <c r="C211" t="s">
        <v>11690</v>
      </c>
      <c r="D211" t="s">
        <v>11691</v>
      </c>
      <c r="E211">
        <v>3</v>
      </c>
      <c r="F211" t="s">
        <v>185</v>
      </c>
      <c r="G211">
        <v>20020824</v>
      </c>
      <c r="H211" t="s">
        <v>11692</v>
      </c>
      <c r="I211" t="s">
        <v>11693</v>
      </c>
      <c r="J211" t="s">
        <v>11694</v>
      </c>
      <c r="K211" t="s">
        <v>72</v>
      </c>
      <c r="M211" s="32">
        <f>IFERROR(IF($B211="","",INDEX(所属情報!$E:$E,MATCH($A211,所属情報!$A:$A,0))),"")</f>
        <v>492246</v>
      </c>
      <c r="N211" s="32" t="str">
        <f t="shared" si="9"/>
        <v>稲谷　凪紗 (3)</v>
      </c>
      <c r="O211" s="32" t="str">
        <f t="shared" si="10"/>
        <v>ｲﾅﾀﾆ ﾅｷﾞｻ</v>
      </c>
      <c r="P211" s="32" t="str">
        <f t="shared" si="11"/>
        <v>INATANI Nagisa (02)</v>
      </c>
      <c r="Q211" s="32" t="str">
        <f>IFERROR(IF($F211="","",INDEX(リスト!$AL:$AL,MATCH($F211,リスト!$AK:$AK,0))),"")</f>
        <v>30</v>
      </c>
      <c r="R211" s="32" t="str">
        <f>IFERROR(IF($K211="","",INDEX(リスト!$AO:$AO,MATCH($K211,リスト!$AN:$AN,0))),"")</f>
        <v>JPN</v>
      </c>
      <c r="S211" s="32" t="str">
        <f>IF($B211="","",RIGHT($G211*1000+200+COUNTIF($G$2:$G211,$G211),9))</f>
        <v>020824201</v>
      </c>
    </row>
    <row r="212" spans="1:19" ht="18" customHeight="1" x14ac:dyDescent="0.55000000000000004">
      <c r="A212" t="s">
        <v>1067</v>
      </c>
      <c r="B212">
        <v>211</v>
      </c>
      <c r="C212" t="s">
        <v>11695</v>
      </c>
      <c r="D212" t="s">
        <v>11696</v>
      </c>
      <c r="E212">
        <v>3</v>
      </c>
      <c r="F212" t="s">
        <v>177</v>
      </c>
      <c r="G212">
        <v>20020611</v>
      </c>
      <c r="H212" t="s">
        <v>11697</v>
      </c>
      <c r="I212" t="s">
        <v>1865</v>
      </c>
      <c r="J212" t="s">
        <v>11698</v>
      </c>
      <c r="K212" t="s">
        <v>72</v>
      </c>
      <c r="M212" s="32">
        <f>IFERROR(IF($B212="","",INDEX(所属情報!$E:$E,MATCH($A212,所属情報!$A:$A,0))),"")</f>
        <v>492246</v>
      </c>
      <c r="N212" s="32" t="str">
        <f t="shared" si="9"/>
        <v>加藤　りの (3)</v>
      </c>
      <c r="O212" s="32" t="str">
        <f t="shared" si="10"/>
        <v>ｶﾄｳ ﾘﾉ</v>
      </c>
      <c r="P212" s="32" t="str">
        <f t="shared" si="11"/>
        <v>KATO Rino (02)</v>
      </c>
      <c r="Q212" s="32" t="str">
        <f>IFERROR(IF($F212="","",INDEX(リスト!$AL:$AL,MATCH($F212,リスト!$AK:$AK,0))),"")</f>
        <v>28</v>
      </c>
      <c r="R212" s="32" t="str">
        <f>IFERROR(IF($K212="","",INDEX(リスト!$AO:$AO,MATCH($K212,リスト!$AN:$AN,0))),"")</f>
        <v>JPN</v>
      </c>
      <c r="S212" s="32" t="str">
        <f>IF($B212="","",RIGHT($G212*1000+200+COUNTIF($G$2:$G212,$G212),9))</f>
        <v>020611202</v>
      </c>
    </row>
    <row r="213" spans="1:19" ht="18" customHeight="1" x14ac:dyDescent="0.55000000000000004">
      <c r="A213" t="s">
        <v>1067</v>
      </c>
      <c r="B213">
        <v>212</v>
      </c>
      <c r="C213" t="s">
        <v>11699</v>
      </c>
      <c r="D213" t="s">
        <v>11700</v>
      </c>
      <c r="E213">
        <v>3</v>
      </c>
      <c r="F213" t="s">
        <v>177</v>
      </c>
      <c r="G213">
        <v>20020430</v>
      </c>
      <c r="H213" t="s">
        <v>11701</v>
      </c>
      <c r="I213" t="s">
        <v>5312</v>
      </c>
      <c r="J213" t="s">
        <v>11355</v>
      </c>
      <c r="K213" t="s">
        <v>72</v>
      </c>
      <c r="M213" s="32">
        <f>IFERROR(IF($B213="","",INDEX(所属情報!$E:$E,MATCH($A213,所属情報!$A:$A,0))),"")</f>
        <v>492246</v>
      </c>
      <c r="N213" s="32" t="str">
        <f t="shared" si="9"/>
        <v>水谷　文香 (3)</v>
      </c>
      <c r="O213" s="32" t="str">
        <f t="shared" si="10"/>
        <v>ﾐｽﾞﾀﾆ ｱﾔｶ</v>
      </c>
      <c r="P213" s="32" t="str">
        <f t="shared" si="11"/>
        <v>MIZUTANI Ayaka (02)</v>
      </c>
      <c r="Q213" s="32" t="str">
        <f>IFERROR(IF($F213="","",INDEX(リスト!$AL:$AL,MATCH($F213,リスト!$AK:$AK,0))),"")</f>
        <v>28</v>
      </c>
      <c r="R213" s="32" t="str">
        <f>IFERROR(IF($K213="","",INDEX(リスト!$AO:$AO,MATCH($K213,リスト!$AN:$AN,0))),"")</f>
        <v>JPN</v>
      </c>
      <c r="S213" s="32" t="str">
        <f>IF($B213="","",RIGHT($G213*1000+200+COUNTIF($G$2:$G213,$G213),9))</f>
        <v>020430201</v>
      </c>
    </row>
    <row r="214" spans="1:19" ht="18" customHeight="1" x14ac:dyDescent="0.55000000000000004">
      <c r="A214" t="s">
        <v>1067</v>
      </c>
      <c r="B214">
        <v>213</v>
      </c>
      <c r="C214" t="s">
        <v>11702</v>
      </c>
      <c r="D214" t="s">
        <v>11703</v>
      </c>
      <c r="E214">
        <v>3</v>
      </c>
      <c r="F214" t="s">
        <v>173</v>
      </c>
      <c r="G214">
        <v>20030108</v>
      </c>
      <c r="H214" t="s">
        <v>11704</v>
      </c>
      <c r="I214" t="s">
        <v>11705</v>
      </c>
      <c r="J214" t="s">
        <v>11706</v>
      </c>
      <c r="K214" t="s">
        <v>72</v>
      </c>
      <c r="M214" s="32">
        <f>IFERROR(IF($B214="","",INDEX(所属情報!$E:$E,MATCH($A214,所属情報!$A:$A,0))),"")</f>
        <v>492246</v>
      </c>
      <c r="N214" s="32" t="str">
        <f t="shared" si="9"/>
        <v>室永　実那依 (3)</v>
      </c>
      <c r="O214" s="32" t="str">
        <f t="shared" si="10"/>
        <v>ﾑﾛﾅｶﾞ ﾐﾅｴ</v>
      </c>
      <c r="P214" s="32" t="str">
        <f t="shared" si="11"/>
        <v>MURONAGA Minae (03)</v>
      </c>
      <c r="Q214" s="32" t="str">
        <f>IFERROR(IF($F214="","",INDEX(リスト!$AL:$AL,MATCH($F214,リスト!$AK:$AK,0))),"")</f>
        <v>27</v>
      </c>
      <c r="R214" s="32" t="str">
        <f>IFERROR(IF($K214="","",INDEX(リスト!$AO:$AO,MATCH($K214,リスト!$AN:$AN,0))),"")</f>
        <v>JPN</v>
      </c>
      <c r="S214" s="32" t="str">
        <f>IF($B214="","",RIGHT($G214*1000+200+COUNTIF($G$2:$G214,$G214),9))</f>
        <v>030108201</v>
      </c>
    </row>
    <row r="215" spans="1:19" ht="18" customHeight="1" x14ac:dyDescent="0.55000000000000004">
      <c r="A215" t="s">
        <v>1067</v>
      </c>
      <c r="B215">
        <v>214</v>
      </c>
      <c r="C215" t="s">
        <v>11707</v>
      </c>
      <c r="D215" t="s">
        <v>11708</v>
      </c>
      <c r="E215">
        <v>3</v>
      </c>
      <c r="F215" t="s">
        <v>177</v>
      </c>
      <c r="G215">
        <v>20021002</v>
      </c>
      <c r="H215" t="s">
        <v>11709</v>
      </c>
      <c r="I215" t="s">
        <v>11710</v>
      </c>
      <c r="J215" t="s">
        <v>11201</v>
      </c>
      <c r="K215" t="s">
        <v>72</v>
      </c>
      <c r="M215" s="32">
        <f>IFERROR(IF($B215="","",INDEX(所属情報!$E:$E,MATCH($A215,所属情報!$A:$A,0))),"")</f>
        <v>492246</v>
      </c>
      <c r="N215" s="32" t="str">
        <f t="shared" si="9"/>
        <v>内匠　ありさ (3)</v>
      </c>
      <c r="O215" s="32" t="str">
        <f t="shared" si="10"/>
        <v>ﾀｸﾐ ｱﾘｻ</v>
      </c>
      <c r="P215" s="32" t="str">
        <f t="shared" si="11"/>
        <v>TAKUMI Arisa (02)</v>
      </c>
      <c r="Q215" s="32" t="str">
        <f>IFERROR(IF($F215="","",INDEX(リスト!$AL:$AL,MATCH($F215,リスト!$AK:$AK,0))),"")</f>
        <v>28</v>
      </c>
      <c r="R215" s="32" t="str">
        <f>IFERROR(IF($K215="","",INDEX(リスト!$AO:$AO,MATCH($K215,リスト!$AN:$AN,0))),"")</f>
        <v>JPN</v>
      </c>
      <c r="S215" s="32" t="str">
        <f>IF($B215="","",RIGHT($G215*1000+200+COUNTIF($G$2:$G215,$G215),9))</f>
        <v>021002201</v>
      </c>
    </row>
    <row r="216" spans="1:19" ht="18" customHeight="1" x14ac:dyDescent="0.55000000000000004">
      <c r="A216" t="s">
        <v>1067</v>
      </c>
      <c r="B216">
        <v>215</v>
      </c>
      <c r="C216" t="s">
        <v>11711</v>
      </c>
      <c r="D216" t="s">
        <v>11712</v>
      </c>
      <c r="E216">
        <v>2</v>
      </c>
      <c r="F216" t="s">
        <v>173</v>
      </c>
      <c r="G216">
        <v>20030908</v>
      </c>
      <c r="H216" t="s">
        <v>11713</v>
      </c>
      <c r="I216" t="s">
        <v>1789</v>
      </c>
      <c r="J216" t="s">
        <v>11159</v>
      </c>
      <c r="K216" t="s">
        <v>72</v>
      </c>
      <c r="M216" s="32">
        <f>IFERROR(IF($B216="","",INDEX(所属情報!$E:$E,MATCH($A216,所属情報!$A:$A,0))),"")</f>
        <v>492246</v>
      </c>
      <c r="N216" s="32" t="str">
        <f t="shared" si="9"/>
        <v>植村　莉子 (2)</v>
      </c>
      <c r="O216" s="32" t="str">
        <f t="shared" si="10"/>
        <v>ｳｴﾑﾗ ﾘｺ</v>
      </c>
      <c r="P216" s="32" t="str">
        <f t="shared" si="11"/>
        <v>UEMURA Riko (03)</v>
      </c>
      <c r="Q216" s="32" t="str">
        <f>IFERROR(IF($F216="","",INDEX(リスト!$AL:$AL,MATCH($F216,リスト!$AK:$AK,0))),"")</f>
        <v>27</v>
      </c>
      <c r="R216" s="32" t="str">
        <f>IFERROR(IF($K216="","",INDEX(リスト!$AO:$AO,MATCH($K216,リスト!$AN:$AN,0))),"")</f>
        <v>JPN</v>
      </c>
      <c r="S216" s="32" t="str">
        <f>IF($B216="","",RIGHT($G216*1000+200+COUNTIF($G$2:$G216,$G216),9))</f>
        <v>030908201</v>
      </c>
    </row>
    <row r="217" spans="1:19" ht="18" customHeight="1" x14ac:dyDescent="0.55000000000000004">
      <c r="A217" t="s">
        <v>1067</v>
      </c>
      <c r="B217">
        <v>216</v>
      </c>
      <c r="C217" t="s">
        <v>11714</v>
      </c>
      <c r="D217" t="s">
        <v>11715</v>
      </c>
      <c r="E217">
        <v>2</v>
      </c>
      <c r="F217" t="s">
        <v>217</v>
      </c>
      <c r="G217">
        <v>20030904</v>
      </c>
      <c r="H217" t="s">
        <v>11716</v>
      </c>
      <c r="I217" t="s">
        <v>10632</v>
      </c>
      <c r="J217" t="s">
        <v>11717</v>
      </c>
      <c r="K217" t="s">
        <v>72</v>
      </c>
      <c r="M217" s="32">
        <f>IFERROR(IF($B217="","",INDEX(所属情報!$E:$E,MATCH($A217,所属情報!$A:$A,0))),"")</f>
        <v>492246</v>
      </c>
      <c r="N217" s="32" t="str">
        <f t="shared" si="9"/>
        <v>片山　歩香 (2)</v>
      </c>
      <c r="O217" s="32" t="str">
        <f t="shared" si="10"/>
        <v>ｶﾀﾔﾏ ｱﾕｶ</v>
      </c>
      <c r="P217" s="32" t="str">
        <f t="shared" si="11"/>
        <v>KATAYAMA Ayuka (03)</v>
      </c>
      <c r="Q217" s="32" t="str">
        <f>IFERROR(IF($F217="","",INDEX(リスト!$AL:$AL,MATCH($F217,リスト!$AK:$AK,0))),"")</f>
        <v>38</v>
      </c>
      <c r="R217" s="32" t="str">
        <f>IFERROR(IF($K217="","",INDEX(リスト!$AO:$AO,MATCH($K217,リスト!$AN:$AN,0))),"")</f>
        <v>JPN</v>
      </c>
      <c r="S217" s="32" t="str">
        <f>IF($B217="","",RIGHT($G217*1000+200+COUNTIF($G$2:$G217,$G217),9))</f>
        <v>030904201</v>
      </c>
    </row>
    <row r="218" spans="1:19" ht="18" customHeight="1" x14ac:dyDescent="0.55000000000000004">
      <c r="A218" t="s">
        <v>1067</v>
      </c>
      <c r="B218">
        <v>217</v>
      </c>
      <c r="C218" t="s">
        <v>11718</v>
      </c>
      <c r="D218" t="s">
        <v>11719</v>
      </c>
      <c r="E218">
        <v>2</v>
      </c>
      <c r="F218" t="s">
        <v>173</v>
      </c>
      <c r="G218">
        <v>20030425</v>
      </c>
      <c r="H218" t="s">
        <v>11720</v>
      </c>
      <c r="I218" t="s">
        <v>11721</v>
      </c>
      <c r="J218" t="s">
        <v>11722</v>
      </c>
      <c r="K218" t="s">
        <v>72</v>
      </c>
      <c r="M218" s="32">
        <f>IFERROR(IF($B218="","",INDEX(所属情報!$E:$E,MATCH($A218,所属情報!$A:$A,0))),"")</f>
        <v>492246</v>
      </c>
      <c r="N218" s="32" t="str">
        <f t="shared" si="9"/>
        <v>香取　美春 (2)</v>
      </c>
      <c r="O218" s="32" t="str">
        <f t="shared" si="10"/>
        <v>ｶﾄﾘ ﾐﾊﾙ</v>
      </c>
      <c r="P218" s="32" t="str">
        <f t="shared" si="11"/>
        <v>KATORI Miharu (03)</v>
      </c>
      <c r="Q218" s="32" t="str">
        <f>IFERROR(IF($F218="","",INDEX(リスト!$AL:$AL,MATCH($F218,リスト!$AK:$AK,0))),"")</f>
        <v>27</v>
      </c>
      <c r="R218" s="32" t="str">
        <f>IFERROR(IF($K218="","",INDEX(リスト!$AO:$AO,MATCH($K218,リスト!$AN:$AN,0))),"")</f>
        <v>JPN</v>
      </c>
      <c r="S218" s="32" t="str">
        <f>IF($B218="","",RIGHT($G218*1000+200+COUNTIF($G$2:$G218,$G218),9))</f>
        <v>030425201</v>
      </c>
    </row>
    <row r="219" spans="1:19" ht="18" customHeight="1" x14ac:dyDescent="0.55000000000000004">
      <c r="A219" t="s">
        <v>1067</v>
      </c>
      <c r="B219">
        <v>218</v>
      </c>
      <c r="C219" t="s">
        <v>11723</v>
      </c>
      <c r="D219" t="s">
        <v>11724</v>
      </c>
      <c r="E219">
        <v>2</v>
      </c>
      <c r="F219" t="s">
        <v>177</v>
      </c>
      <c r="G219">
        <v>20030717</v>
      </c>
      <c r="H219" t="s">
        <v>11725</v>
      </c>
      <c r="I219" t="s">
        <v>4366</v>
      </c>
      <c r="J219" t="s">
        <v>11726</v>
      </c>
      <c r="K219" t="s">
        <v>72</v>
      </c>
      <c r="M219" s="32">
        <f>IFERROR(IF($B219="","",INDEX(所属情報!$E:$E,MATCH($A219,所属情報!$A:$A,0))),"")</f>
        <v>492246</v>
      </c>
      <c r="N219" s="32" t="str">
        <f t="shared" si="9"/>
        <v>杉本　美優音 (2)</v>
      </c>
      <c r="O219" s="32" t="str">
        <f t="shared" si="10"/>
        <v>ｽｷﾞﾓﾄ ﾐﾕﾈ</v>
      </c>
      <c r="P219" s="32" t="str">
        <f t="shared" si="11"/>
        <v>SUGIMOTO Miyune (03)</v>
      </c>
      <c r="Q219" s="32" t="str">
        <f>IFERROR(IF($F219="","",INDEX(リスト!$AL:$AL,MATCH($F219,リスト!$AK:$AK,0))),"")</f>
        <v>28</v>
      </c>
      <c r="R219" s="32" t="str">
        <f>IFERROR(IF($K219="","",INDEX(リスト!$AO:$AO,MATCH($K219,リスト!$AN:$AN,0))),"")</f>
        <v>JPN</v>
      </c>
      <c r="S219" s="32" t="str">
        <f>IF($B219="","",RIGHT($G219*1000+200+COUNTIF($G$2:$G219,$G219),9))</f>
        <v>030717201</v>
      </c>
    </row>
    <row r="220" spans="1:19" ht="18" customHeight="1" x14ac:dyDescent="0.55000000000000004">
      <c r="A220" t="s">
        <v>1067</v>
      </c>
      <c r="B220">
        <v>219</v>
      </c>
      <c r="C220" t="s">
        <v>11727</v>
      </c>
      <c r="D220" t="s">
        <v>11728</v>
      </c>
      <c r="E220">
        <v>2</v>
      </c>
      <c r="F220" t="s">
        <v>181</v>
      </c>
      <c r="G220">
        <v>20040328</v>
      </c>
      <c r="H220" t="s">
        <v>11729</v>
      </c>
      <c r="I220" t="s">
        <v>4138</v>
      </c>
      <c r="J220" t="s">
        <v>1350</v>
      </c>
      <c r="K220" t="s">
        <v>72</v>
      </c>
      <c r="M220" s="32">
        <f>IFERROR(IF($B220="","",INDEX(所属情報!$E:$E,MATCH($A220,所属情報!$A:$A,0))),"")</f>
        <v>492246</v>
      </c>
      <c r="N220" s="32" t="str">
        <f t="shared" si="9"/>
        <v>野田　真杜 (2)</v>
      </c>
      <c r="O220" s="32" t="str">
        <f t="shared" si="10"/>
        <v>ﾉﾀﾞ ﾏｺﾄ</v>
      </c>
      <c r="P220" s="32" t="str">
        <f t="shared" si="11"/>
        <v>NODA Makoto (04)</v>
      </c>
      <c r="Q220" s="32" t="str">
        <f>IFERROR(IF($F220="","",INDEX(リスト!$AL:$AL,MATCH($F220,リスト!$AK:$AK,0))),"")</f>
        <v>29</v>
      </c>
      <c r="R220" s="32" t="str">
        <f>IFERROR(IF($K220="","",INDEX(リスト!$AO:$AO,MATCH($K220,リスト!$AN:$AN,0))),"")</f>
        <v>JPN</v>
      </c>
      <c r="S220" s="32" t="str">
        <f>IF($B220="","",RIGHT($G220*1000+200+COUNTIF($G$2:$G220,$G220),9))</f>
        <v>040328201</v>
      </c>
    </row>
    <row r="221" spans="1:19" ht="18" customHeight="1" x14ac:dyDescent="0.55000000000000004">
      <c r="A221" t="s">
        <v>1067</v>
      </c>
      <c r="B221">
        <v>220</v>
      </c>
      <c r="C221" t="s">
        <v>11730</v>
      </c>
      <c r="D221" t="s">
        <v>11731</v>
      </c>
      <c r="E221">
        <v>2</v>
      </c>
      <c r="F221" t="s">
        <v>209</v>
      </c>
      <c r="G221">
        <v>20030706</v>
      </c>
      <c r="H221" t="s">
        <v>11732</v>
      </c>
      <c r="I221" t="s">
        <v>1976</v>
      </c>
      <c r="J221" t="s">
        <v>3153</v>
      </c>
      <c r="K221" t="s">
        <v>72</v>
      </c>
      <c r="M221" s="32">
        <f>IFERROR(IF($B221="","",INDEX(所属情報!$E:$E,MATCH($A221,所属情報!$A:$A,0))),"")</f>
        <v>492246</v>
      </c>
      <c r="N221" s="32" t="str">
        <f t="shared" si="9"/>
        <v>福井　雅 (2)</v>
      </c>
      <c r="O221" s="32" t="str">
        <f t="shared" si="10"/>
        <v>ﾌｸｲ ﾐﾔﾋﾞ</v>
      </c>
      <c r="P221" s="32" t="str">
        <f t="shared" si="11"/>
        <v>FUKUI Miyabi (03)</v>
      </c>
      <c r="Q221" s="32" t="str">
        <f>IFERROR(IF($F221="","",INDEX(リスト!$AL:$AL,MATCH($F221,リスト!$AK:$AK,0))),"")</f>
        <v>36</v>
      </c>
      <c r="R221" s="32" t="str">
        <f>IFERROR(IF($K221="","",INDEX(リスト!$AO:$AO,MATCH($K221,リスト!$AN:$AN,0))),"")</f>
        <v>JPN</v>
      </c>
      <c r="S221" s="32" t="str">
        <f>IF($B221="","",RIGHT($G221*1000+200+COUNTIF($G$2:$G221,$G221),9))</f>
        <v>030706201</v>
      </c>
    </row>
    <row r="222" spans="1:19" ht="18" customHeight="1" x14ac:dyDescent="0.55000000000000004">
      <c r="A222" t="s">
        <v>1067</v>
      </c>
      <c r="B222">
        <v>221</v>
      </c>
      <c r="C222" t="s">
        <v>11733</v>
      </c>
      <c r="D222" t="s">
        <v>11734</v>
      </c>
      <c r="E222">
        <v>2</v>
      </c>
      <c r="F222" t="s">
        <v>173</v>
      </c>
      <c r="G222">
        <v>20030628</v>
      </c>
      <c r="H222" t="s">
        <v>11735</v>
      </c>
      <c r="I222" t="s">
        <v>11736</v>
      </c>
      <c r="J222" t="s">
        <v>11737</v>
      </c>
      <c r="K222" t="s">
        <v>72</v>
      </c>
      <c r="M222" s="32">
        <f>IFERROR(IF($B222="","",INDEX(所属情報!$E:$E,MATCH($A222,所属情報!$A:$A,0))),"")</f>
        <v>492246</v>
      </c>
      <c r="N222" s="32" t="str">
        <f t="shared" si="9"/>
        <v>宮繁　愛葉 (2)</v>
      </c>
      <c r="O222" s="32" t="str">
        <f t="shared" si="10"/>
        <v>ﾐﾔｼｹﾞ ｲﾄﾊ</v>
      </c>
      <c r="P222" s="32" t="str">
        <f t="shared" si="11"/>
        <v>MIYASHIGE Itoha (03)</v>
      </c>
      <c r="Q222" s="32" t="str">
        <f>IFERROR(IF($F222="","",INDEX(リスト!$AL:$AL,MATCH($F222,リスト!$AK:$AK,0))),"")</f>
        <v>27</v>
      </c>
      <c r="R222" s="32" t="str">
        <f>IFERROR(IF($K222="","",INDEX(リスト!$AO:$AO,MATCH($K222,リスト!$AN:$AN,0))),"")</f>
        <v>JPN</v>
      </c>
      <c r="S222" s="32" t="str">
        <f>IF($B222="","",RIGHT($G222*1000+200+COUNTIF($G$2:$G222,$G222),9))</f>
        <v>030628201</v>
      </c>
    </row>
    <row r="223" spans="1:19" ht="18" customHeight="1" x14ac:dyDescent="0.55000000000000004">
      <c r="A223" t="s">
        <v>1067</v>
      </c>
      <c r="B223">
        <v>222</v>
      </c>
      <c r="C223" t="s">
        <v>11738</v>
      </c>
      <c r="D223" t="s">
        <v>11739</v>
      </c>
      <c r="E223">
        <v>2</v>
      </c>
      <c r="F223" t="s">
        <v>177</v>
      </c>
      <c r="G223">
        <v>20030421</v>
      </c>
      <c r="H223" t="s">
        <v>11740</v>
      </c>
      <c r="I223" t="s">
        <v>2942</v>
      </c>
      <c r="J223" t="s">
        <v>11741</v>
      </c>
      <c r="K223" t="s">
        <v>72</v>
      </c>
      <c r="M223" s="32">
        <f>IFERROR(IF($B223="","",INDEX(所属情報!$E:$E,MATCH($A223,所属情報!$A:$A,0))),"")</f>
        <v>492246</v>
      </c>
      <c r="N223" s="32" t="str">
        <f t="shared" si="9"/>
        <v>横田　桃子 (2)</v>
      </c>
      <c r="O223" s="32" t="str">
        <f t="shared" si="10"/>
        <v>ﾖｺﾀ ﾓﾓｺ</v>
      </c>
      <c r="P223" s="32" t="str">
        <f t="shared" si="11"/>
        <v>YOKOTA Momoko (03)</v>
      </c>
      <c r="Q223" s="32" t="str">
        <f>IFERROR(IF($F223="","",INDEX(リスト!$AL:$AL,MATCH($F223,リスト!$AK:$AK,0))),"")</f>
        <v>28</v>
      </c>
      <c r="R223" s="32" t="str">
        <f>IFERROR(IF($K223="","",INDEX(リスト!$AO:$AO,MATCH($K223,リスト!$AN:$AN,0))),"")</f>
        <v>JPN</v>
      </c>
      <c r="S223" s="32" t="str">
        <f>IF($B223="","",RIGHT($G223*1000+200+COUNTIF($G$2:$G223,$G223),9))</f>
        <v>030421201</v>
      </c>
    </row>
    <row r="224" spans="1:19" ht="18" customHeight="1" x14ac:dyDescent="0.55000000000000004">
      <c r="A224" t="s">
        <v>1067</v>
      </c>
      <c r="B224">
        <v>223</v>
      </c>
      <c r="C224" t="s">
        <v>11742</v>
      </c>
      <c r="D224" t="s">
        <v>11743</v>
      </c>
      <c r="E224">
        <v>2</v>
      </c>
      <c r="F224" t="s">
        <v>177</v>
      </c>
      <c r="G224">
        <v>20031101</v>
      </c>
      <c r="H224" t="s">
        <v>11744</v>
      </c>
      <c r="I224" t="s">
        <v>2433</v>
      </c>
      <c r="J224" t="s">
        <v>11745</v>
      </c>
      <c r="K224" t="s">
        <v>72</v>
      </c>
      <c r="M224" s="32">
        <f>IFERROR(IF($B224="","",INDEX(所属情報!$E:$E,MATCH($A224,所属情報!$A:$A,0))),"")</f>
        <v>492246</v>
      </c>
      <c r="N224" s="32" t="str">
        <f t="shared" si="9"/>
        <v>渡邊　結音 (2)</v>
      </c>
      <c r="O224" s="32" t="str">
        <f t="shared" si="10"/>
        <v>ﾜﾀﾅﾍﾞ ﾕﾉﾝ</v>
      </c>
      <c r="P224" s="32" t="str">
        <f t="shared" si="11"/>
        <v>WATANABE Yunon (03)</v>
      </c>
      <c r="Q224" s="32" t="str">
        <f>IFERROR(IF($F224="","",INDEX(リスト!$AL:$AL,MATCH($F224,リスト!$AK:$AK,0))),"")</f>
        <v>28</v>
      </c>
      <c r="R224" s="32" t="str">
        <f>IFERROR(IF($K224="","",INDEX(リスト!$AO:$AO,MATCH($K224,リスト!$AN:$AN,0))),"")</f>
        <v>JPN</v>
      </c>
      <c r="S224" s="32" t="str">
        <f>IF($B224="","",RIGHT($G224*1000+200+COUNTIF($G$2:$G224,$G224),9))</f>
        <v>031101201</v>
      </c>
    </row>
    <row r="225" spans="1:19" ht="18" customHeight="1" x14ac:dyDescent="0.55000000000000004">
      <c r="A225" t="s">
        <v>1067</v>
      </c>
      <c r="B225">
        <v>224</v>
      </c>
      <c r="C225" t="s">
        <v>11746</v>
      </c>
      <c r="D225" t="s">
        <v>11747</v>
      </c>
      <c r="E225">
        <v>2</v>
      </c>
      <c r="F225" t="s">
        <v>177</v>
      </c>
      <c r="G225">
        <v>20031020</v>
      </c>
      <c r="H225" t="s">
        <v>11748</v>
      </c>
      <c r="I225" t="s">
        <v>1242</v>
      </c>
      <c r="J225" t="s">
        <v>7327</v>
      </c>
      <c r="K225" t="s">
        <v>72</v>
      </c>
      <c r="M225" s="32">
        <f>IFERROR(IF($B225="","",INDEX(所属情報!$E:$E,MATCH($A225,所属情報!$A:$A,0))),"")</f>
        <v>492246</v>
      </c>
      <c r="N225" s="32" t="str">
        <f t="shared" si="9"/>
        <v>清水　結衣 (2)</v>
      </c>
      <c r="O225" s="32" t="str">
        <f t="shared" si="10"/>
        <v>ｼﾐｽﾞ ﾕｲ</v>
      </c>
      <c r="P225" s="32" t="str">
        <f t="shared" si="11"/>
        <v>SHIMIZU Yui (03)</v>
      </c>
      <c r="Q225" s="32" t="str">
        <f>IFERROR(IF($F225="","",INDEX(リスト!$AL:$AL,MATCH($F225,リスト!$AK:$AK,0))),"")</f>
        <v>28</v>
      </c>
      <c r="R225" s="32" t="str">
        <f>IFERROR(IF($K225="","",INDEX(リスト!$AO:$AO,MATCH($K225,リスト!$AN:$AN,0))),"")</f>
        <v>JPN</v>
      </c>
      <c r="S225" s="32" t="str">
        <f>IF($B225="","",RIGHT($G225*1000+200+COUNTIF($G$2:$G225,$G225),9))</f>
        <v>031020202</v>
      </c>
    </row>
    <row r="226" spans="1:19" ht="18" customHeight="1" x14ac:dyDescent="0.55000000000000004">
      <c r="A226" t="s">
        <v>1067</v>
      </c>
      <c r="B226">
        <v>225</v>
      </c>
      <c r="C226" t="s">
        <v>11749</v>
      </c>
      <c r="D226" t="s">
        <v>11750</v>
      </c>
      <c r="E226">
        <v>2</v>
      </c>
      <c r="F226" t="s">
        <v>213</v>
      </c>
      <c r="G226">
        <v>20031010</v>
      </c>
      <c r="H226" t="s">
        <v>11751</v>
      </c>
      <c r="I226" t="s">
        <v>2164</v>
      </c>
      <c r="J226" t="s">
        <v>11428</v>
      </c>
      <c r="K226" t="s">
        <v>72</v>
      </c>
      <c r="M226" s="32">
        <f>IFERROR(IF($B226="","",INDEX(所属情報!$E:$E,MATCH($A226,所属情報!$A:$A,0))),"")</f>
        <v>492246</v>
      </c>
      <c r="N226" s="32" t="str">
        <f t="shared" si="9"/>
        <v>藤井　ももか (2)</v>
      </c>
      <c r="O226" s="32" t="str">
        <f t="shared" si="10"/>
        <v>ﾌｼﾞｲ ﾓﾓｶ</v>
      </c>
      <c r="P226" s="32" t="str">
        <f t="shared" si="11"/>
        <v>FUJII Momoka (03)</v>
      </c>
      <c r="Q226" s="32" t="str">
        <f>IFERROR(IF($F226="","",INDEX(リスト!$AL:$AL,MATCH($F226,リスト!$AK:$AK,0))),"")</f>
        <v>37</v>
      </c>
      <c r="R226" s="32" t="str">
        <f>IFERROR(IF($K226="","",INDEX(リスト!$AO:$AO,MATCH($K226,リスト!$AN:$AN,0))),"")</f>
        <v>JPN</v>
      </c>
      <c r="S226" s="32" t="str">
        <f>IF($B226="","",RIGHT($G226*1000+200+COUNTIF($G$2:$G226,$G226),9))</f>
        <v>031010201</v>
      </c>
    </row>
    <row r="227" spans="1:19" ht="18" customHeight="1" x14ac:dyDescent="0.55000000000000004">
      <c r="A227" t="s">
        <v>1067</v>
      </c>
      <c r="B227">
        <v>226</v>
      </c>
      <c r="C227" t="s">
        <v>11752</v>
      </c>
      <c r="D227" t="s">
        <v>11753</v>
      </c>
      <c r="E227">
        <v>2</v>
      </c>
      <c r="F227" t="s">
        <v>177</v>
      </c>
      <c r="G227">
        <v>20031203</v>
      </c>
      <c r="H227" t="s">
        <v>11754</v>
      </c>
      <c r="I227" t="s">
        <v>11755</v>
      </c>
      <c r="J227" t="s">
        <v>11219</v>
      </c>
      <c r="K227" t="s">
        <v>72</v>
      </c>
      <c r="M227" s="32">
        <f>IFERROR(IF($B227="","",INDEX(所属情報!$E:$E,MATCH($A227,所属情報!$A:$A,0))),"")</f>
        <v>492246</v>
      </c>
      <c r="N227" s="32" t="str">
        <f t="shared" si="9"/>
        <v>宮武　愛珠 (2)</v>
      </c>
      <c r="O227" s="32" t="str">
        <f t="shared" si="10"/>
        <v>ﾐﾔﾀｹ ﾏﾅﾐ</v>
      </c>
      <c r="P227" s="32" t="str">
        <f t="shared" si="11"/>
        <v>MIYATAKE Manami (03)</v>
      </c>
      <c r="Q227" s="32" t="str">
        <f>IFERROR(IF($F227="","",INDEX(リスト!$AL:$AL,MATCH($F227,リスト!$AK:$AK,0))),"")</f>
        <v>28</v>
      </c>
      <c r="R227" s="32" t="str">
        <f>IFERROR(IF($K227="","",INDEX(リスト!$AO:$AO,MATCH($K227,リスト!$AN:$AN,0))),"")</f>
        <v>JPN</v>
      </c>
      <c r="S227" s="32" t="str">
        <f>IF($B227="","",RIGHT($G227*1000+200+COUNTIF($G$2:$G227,$G227),9))</f>
        <v>031203201</v>
      </c>
    </row>
    <row r="228" spans="1:19" ht="18" customHeight="1" x14ac:dyDescent="0.55000000000000004">
      <c r="A228" t="s">
        <v>1067</v>
      </c>
      <c r="B228">
        <v>227</v>
      </c>
      <c r="C228" t="s">
        <v>11756</v>
      </c>
      <c r="D228" t="s">
        <v>11757</v>
      </c>
      <c r="E228">
        <v>2</v>
      </c>
      <c r="F228" t="s">
        <v>173</v>
      </c>
      <c r="G228">
        <v>20030627</v>
      </c>
      <c r="H228" t="s">
        <v>11758</v>
      </c>
      <c r="I228" t="s">
        <v>6186</v>
      </c>
      <c r="J228" t="s">
        <v>9960</v>
      </c>
      <c r="K228" t="s">
        <v>72</v>
      </c>
      <c r="M228" s="32">
        <f>IFERROR(IF($B228="","",INDEX(所属情報!$E:$E,MATCH($A228,所属情報!$A:$A,0))),"")</f>
        <v>492246</v>
      </c>
      <c r="N228" s="32" t="str">
        <f t="shared" si="9"/>
        <v>塚原　悠葉 (2)</v>
      </c>
      <c r="O228" s="32" t="str">
        <f t="shared" si="10"/>
        <v>ﾂｶﾊﾗ ﾕｳﾊ</v>
      </c>
      <c r="P228" s="32" t="str">
        <f t="shared" si="11"/>
        <v>TSUKAHARA Yuha (03)</v>
      </c>
      <c r="Q228" s="32" t="str">
        <f>IFERROR(IF($F228="","",INDEX(リスト!$AL:$AL,MATCH($F228,リスト!$AK:$AK,0))),"")</f>
        <v>27</v>
      </c>
      <c r="R228" s="32" t="str">
        <f>IFERROR(IF($K228="","",INDEX(リスト!$AO:$AO,MATCH($K228,リスト!$AN:$AN,0))),"")</f>
        <v>JPN</v>
      </c>
      <c r="S228" s="32" t="str">
        <f>IF($B228="","",RIGHT($G228*1000+200+COUNTIF($G$2:$G228,$G228),9))</f>
        <v>030627201</v>
      </c>
    </row>
    <row r="229" spans="1:19" ht="18" customHeight="1" x14ac:dyDescent="0.55000000000000004">
      <c r="A229" t="s">
        <v>1067</v>
      </c>
      <c r="B229">
        <v>228</v>
      </c>
      <c r="C229" t="s">
        <v>11759</v>
      </c>
      <c r="D229" t="s">
        <v>11760</v>
      </c>
      <c r="E229">
        <v>3</v>
      </c>
      <c r="F229" t="s">
        <v>177</v>
      </c>
      <c r="G229">
        <v>20020516</v>
      </c>
      <c r="I229" t="s">
        <v>11761</v>
      </c>
      <c r="J229" t="s">
        <v>11152</v>
      </c>
      <c r="K229" t="s">
        <v>72</v>
      </c>
      <c r="M229" s="32">
        <f>IFERROR(IF($B229="","",INDEX(所属情報!$E:$E,MATCH($A229,所属情報!$A:$A,0))),"")</f>
        <v>492246</v>
      </c>
      <c r="N229" s="32" t="str">
        <f t="shared" si="9"/>
        <v>吉野　茉那 (3)</v>
      </c>
      <c r="O229" s="32" t="str">
        <f t="shared" si="10"/>
        <v>ﾖｼﾉ ﾏﾅ</v>
      </c>
      <c r="P229" s="32" t="str">
        <f t="shared" si="11"/>
        <v>YOSHINO Mana (02)</v>
      </c>
      <c r="Q229" s="32" t="str">
        <f>IFERROR(IF($F229="","",INDEX(リスト!$AL:$AL,MATCH($F229,リスト!$AK:$AK,0))),"")</f>
        <v>28</v>
      </c>
      <c r="R229" s="32" t="str">
        <f>IFERROR(IF($K229="","",INDEX(リスト!$AO:$AO,MATCH($K229,リスト!$AN:$AN,0))),"")</f>
        <v>JPN</v>
      </c>
      <c r="S229" s="32" t="str">
        <f>IF($B229="","",RIGHT($G229*1000+200+COUNTIF($G$2:$G229,$G229),9))</f>
        <v>020516201</v>
      </c>
    </row>
    <row r="230" spans="1:19" ht="18" customHeight="1" x14ac:dyDescent="0.55000000000000004">
      <c r="A230" t="s">
        <v>1067</v>
      </c>
      <c r="B230">
        <v>229</v>
      </c>
      <c r="C230" t="s">
        <v>11762</v>
      </c>
      <c r="D230" t="s">
        <v>11763</v>
      </c>
      <c r="E230">
        <v>1</v>
      </c>
      <c r="F230" t="s">
        <v>173</v>
      </c>
      <c r="G230">
        <v>20041021</v>
      </c>
      <c r="H230" t="s">
        <v>11764</v>
      </c>
      <c r="I230" t="s">
        <v>1276</v>
      </c>
      <c r="J230" t="s">
        <v>11765</v>
      </c>
      <c r="K230" t="s">
        <v>72</v>
      </c>
      <c r="M230" s="32">
        <f>IFERROR(IF($B230="","",INDEX(所属情報!$E:$E,MATCH($A230,所属情報!$A:$A,0))),"")</f>
        <v>492246</v>
      </c>
      <c r="N230" s="32" t="str">
        <f t="shared" si="9"/>
        <v>岡本　茜 (1)</v>
      </c>
      <c r="O230" s="32" t="str">
        <f t="shared" si="10"/>
        <v>ｵｶﾓﾄ ｱｶﾈ</v>
      </c>
      <c r="P230" s="32" t="str">
        <f t="shared" si="11"/>
        <v>OKAMOTO Akane (04)</v>
      </c>
      <c r="Q230" s="32" t="str">
        <f>IFERROR(IF($F230="","",INDEX(リスト!$AL:$AL,MATCH($F230,リスト!$AK:$AK,0))),"")</f>
        <v>27</v>
      </c>
      <c r="R230" s="32" t="str">
        <f>IFERROR(IF($K230="","",INDEX(リスト!$AO:$AO,MATCH($K230,リスト!$AN:$AN,0))),"")</f>
        <v>JPN</v>
      </c>
      <c r="S230" s="32" t="str">
        <f>IF($B230="","",RIGHT($G230*1000+200+COUNTIF($G$2:$G230,$G230),9))</f>
        <v>041021201</v>
      </c>
    </row>
    <row r="231" spans="1:19" ht="18" customHeight="1" x14ac:dyDescent="0.55000000000000004">
      <c r="A231" t="s">
        <v>1067</v>
      </c>
      <c r="B231">
        <v>230</v>
      </c>
      <c r="C231" t="s">
        <v>11766</v>
      </c>
      <c r="D231" t="s">
        <v>11767</v>
      </c>
      <c r="E231">
        <v>2</v>
      </c>
      <c r="F231" t="s">
        <v>177</v>
      </c>
      <c r="G231">
        <v>20030906</v>
      </c>
      <c r="I231" t="s">
        <v>3361</v>
      </c>
      <c r="J231" t="s">
        <v>11768</v>
      </c>
      <c r="K231" t="s">
        <v>72</v>
      </c>
      <c r="M231" s="32">
        <f>IFERROR(IF($B231="","",INDEX(所属情報!$E:$E,MATCH($A231,所属情報!$A:$A,0))),"")</f>
        <v>492246</v>
      </c>
      <c r="N231" s="32" t="str">
        <f t="shared" si="9"/>
        <v>飯塚　美彩子 (2)</v>
      </c>
      <c r="O231" s="32" t="str">
        <f t="shared" si="10"/>
        <v>ｲｲﾂﾞｶ ﾐｻｺ</v>
      </c>
      <c r="P231" s="32" t="str">
        <f t="shared" si="11"/>
        <v>IIZUKA Misako (03)</v>
      </c>
      <c r="Q231" s="32" t="str">
        <f>IFERROR(IF($F231="","",INDEX(リスト!$AL:$AL,MATCH($F231,リスト!$AK:$AK,0))),"")</f>
        <v>28</v>
      </c>
      <c r="R231" s="32" t="str">
        <f>IFERROR(IF($K231="","",INDEX(リスト!$AO:$AO,MATCH($K231,リスト!$AN:$AN,0))),"")</f>
        <v>JPN</v>
      </c>
      <c r="S231" s="32" t="str">
        <f>IF($B231="","",RIGHT($G231*1000+200+COUNTIF($G$2:$G231,$G231),9))</f>
        <v>030906201</v>
      </c>
    </row>
    <row r="232" spans="1:19" ht="18" customHeight="1" x14ac:dyDescent="0.55000000000000004">
      <c r="A232" t="s">
        <v>1067</v>
      </c>
      <c r="B232">
        <v>231</v>
      </c>
      <c r="C232" t="s">
        <v>11769</v>
      </c>
      <c r="D232" t="s">
        <v>11770</v>
      </c>
      <c r="E232">
        <v>1</v>
      </c>
      <c r="F232" t="s">
        <v>181</v>
      </c>
      <c r="G232">
        <v>20040531</v>
      </c>
      <c r="H232" t="s">
        <v>11771</v>
      </c>
      <c r="I232" t="s">
        <v>1804</v>
      </c>
      <c r="J232" t="s">
        <v>11159</v>
      </c>
      <c r="K232" t="s">
        <v>72</v>
      </c>
      <c r="M232" s="32">
        <f>IFERROR(IF($B232="","",INDEX(所属情報!$E:$E,MATCH($A232,所属情報!$A:$A,0))),"")</f>
        <v>492246</v>
      </c>
      <c r="N232" s="32" t="str">
        <f t="shared" si="9"/>
        <v>山下　璃子 (1)</v>
      </c>
      <c r="O232" s="32" t="str">
        <f t="shared" si="10"/>
        <v>ﾔﾏｼﾀ ﾘｺ</v>
      </c>
      <c r="P232" s="32" t="str">
        <f t="shared" si="11"/>
        <v>YAMASHITA Riko (04)</v>
      </c>
      <c r="Q232" s="32" t="str">
        <f>IFERROR(IF($F232="","",INDEX(リスト!$AL:$AL,MATCH($F232,リスト!$AK:$AK,0))),"")</f>
        <v>29</v>
      </c>
      <c r="R232" s="32" t="str">
        <f>IFERROR(IF($K232="","",INDEX(リスト!$AO:$AO,MATCH($K232,リスト!$AN:$AN,0))),"")</f>
        <v>JPN</v>
      </c>
      <c r="S232" s="32" t="str">
        <f>IF($B232="","",RIGHT($G232*1000+200+COUNTIF($G$2:$G232,$G232),9))</f>
        <v>040531201</v>
      </c>
    </row>
    <row r="233" spans="1:19" ht="18" customHeight="1" x14ac:dyDescent="0.55000000000000004">
      <c r="A233" t="s">
        <v>1067</v>
      </c>
      <c r="B233">
        <v>232</v>
      </c>
      <c r="C233" t="s">
        <v>11772</v>
      </c>
      <c r="D233" t="s">
        <v>11773</v>
      </c>
      <c r="E233">
        <v>1</v>
      </c>
      <c r="F233" t="s">
        <v>181</v>
      </c>
      <c r="G233">
        <v>20041201</v>
      </c>
      <c r="H233" t="s">
        <v>11774</v>
      </c>
      <c r="I233" t="s">
        <v>3340</v>
      </c>
      <c r="J233" t="s">
        <v>11775</v>
      </c>
      <c r="K233" t="s">
        <v>72</v>
      </c>
      <c r="M233" s="32">
        <f>IFERROR(IF($B233="","",INDEX(所属情報!$E:$E,MATCH($A233,所属情報!$A:$A,0))),"")</f>
        <v>492246</v>
      </c>
      <c r="N233" s="32" t="str">
        <f t="shared" si="9"/>
        <v>前田　冬優花 (1)</v>
      </c>
      <c r="O233" s="32" t="str">
        <f t="shared" si="10"/>
        <v>ﾏｴﾀﾞ ﾌﾕﾊ</v>
      </c>
      <c r="P233" s="32" t="str">
        <f t="shared" si="11"/>
        <v>MAEDA Fuyuha (04)</v>
      </c>
      <c r="Q233" s="32" t="str">
        <f>IFERROR(IF($F233="","",INDEX(リスト!$AL:$AL,MATCH($F233,リスト!$AK:$AK,0))),"")</f>
        <v>29</v>
      </c>
      <c r="R233" s="32" t="str">
        <f>IFERROR(IF($K233="","",INDEX(リスト!$AO:$AO,MATCH($K233,リスト!$AN:$AN,0))),"")</f>
        <v>JPN</v>
      </c>
      <c r="S233" s="32" t="str">
        <f>IF($B233="","",RIGHT($G233*1000+200+COUNTIF($G$2:$G233,$G233),9))</f>
        <v>041201201</v>
      </c>
    </row>
    <row r="234" spans="1:19" ht="18" customHeight="1" x14ac:dyDescent="0.55000000000000004">
      <c r="A234" t="s">
        <v>1067</v>
      </c>
      <c r="B234">
        <v>233</v>
      </c>
      <c r="C234" t="s">
        <v>11776</v>
      </c>
      <c r="D234" t="s">
        <v>11777</v>
      </c>
      <c r="E234">
        <v>1</v>
      </c>
      <c r="F234" t="s">
        <v>177</v>
      </c>
      <c r="G234">
        <v>20040502</v>
      </c>
      <c r="H234" t="s">
        <v>11778</v>
      </c>
      <c r="I234" t="s">
        <v>3648</v>
      </c>
      <c r="J234" t="s">
        <v>11779</v>
      </c>
      <c r="K234" t="s">
        <v>72</v>
      </c>
      <c r="M234" s="32">
        <f>IFERROR(IF($B234="","",INDEX(所属情報!$E:$E,MATCH($A234,所属情報!$A:$A,0))),"")</f>
        <v>492246</v>
      </c>
      <c r="N234" s="32" t="str">
        <f t="shared" si="9"/>
        <v>石田　さつき (1)</v>
      </c>
      <c r="O234" s="32" t="str">
        <f t="shared" si="10"/>
        <v>ｲｼﾀﾞ ｻﾂｷ</v>
      </c>
      <c r="P234" s="32" t="str">
        <f t="shared" si="11"/>
        <v>ISHIDA Satsuki (04)</v>
      </c>
      <c r="Q234" s="32" t="str">
        <f>IFERROR(IF($F234="","",INDEX(リスト!$AL:$AL,MATCH($F234,リスト!$AK:$AK,0))),"")</f>
        <v>28</v>
      </c>
      <c r="R234" s="32" t="str">
        <f>IFERROR(IF($K234="","",INDEX(リスト!$AO:$AO,MATCH($K234,リスト!$AN:$AN,0))),"")</f>
        <v>JPN</v>
      </c>
      <c r="S234" s="32" t="str">
        <f>IF($B234="","",RIGHT($G234*1000+200+COUNTIF($G$2:$G234,$G234),9))</f>
        <v>040502202</v>
      </c>
    </row>
    <row r="235" spans="1:19" ht="18" customHeight="1" x14ac:dyDescent="0.55000000000000004">
      <c r="A235" t="s">
        <v>1067</v>
      </c>
      <c r="B235">
        <v>234</v>
      </c>
      <c r="C235" t="s">
        <v>11780</v>
      </c>
      <c r="D235" t="s">
        <v>11781</v>
      </c>
      <c r="E235">
        <v>1</v>
      </c>
      <c r="F235" t="s">
        <v>165</v>
      </c>
      <c r="G235">
        <v>20050215</v>
      </c>
      <c r="H235" t="s">
        <v>11782</v>
      </c>
      <c r="I235" t="s">
        <v>5877</v>
      </c>
      <c r="J235" t="s">
        <v>11783</v>
      </c>
      <c r="K235" t="s">
        <v>72</v>
      </c>
      <c r="M235" s="32">
        <f>IFERROR(IF($B235="","",INDEX(所属情報!$E:$E,MATCH($A235,所属情報!$A:$A,0))),"")</f>
        <v>492246</v>
      </c>
      <c r="N235" s="32" t="str">
        <f t="shared" si="9"/>
        <v>辻　杏樹 (1)</v>
      </c>
      <c r="O235" s="32" t="str">
        <f t="shared" si="10"/>
        <v>ﾂｼﾞ ｱﾝｼﾞｭ</v>
      </c>
      <c r="P235" s="32" t="str">
        <f t="shared" si="11"/>
        <v>TSUJI Anju (05)</v>
      </c>
      <c r="Q235" s="32" t="str">
        <f>IFERROR(IF($F235="","",INDEX(リスト!$AL:$AL,MATCH($F235,リスト!$AK:$AK,0))),"")</f>
        <v>25</v>
      </c>
      <c r="R235" s="32" t="str">
        <f>IFERROR(IF($K235="","",INDEX(リスト!$AO:$AO,MATCH($K235,リスト!$AN:$AN,0))),"")</f>
        <v>JPN</v>
      </c>
      <c r="S235" s="32" t="str">
        <f>IF($B235="","",RIGHT($G235*1000+200+COUNTIF($G$2:$G235,$G235),9))</f>
        <v>050215201</v>
      </c>
    </row>
    <row r="236" spans="1:19" ht="18" customHeight="1" x14ac:dyDescent="0.55000000000000004">
      <c r="A236" t="s">
        <v>1067</v>
      </c>
      <c r="B236">
        <v>235</v>
      </c>
      <c r="C236" t="s">
        <v>11784</v>
      </c>
      <c r="D236" t="s">
        <v>11785</v>
      </c>
      <c r="E236">
        <v>1</v>
      </c>
      <c r="F236" t="s">
        <v>197</v>
      </c>
      <c r="G236">
        <v>20040512</v>
      </c>
      <c r="H236" t="s">
        <v>11786</v>
      </c>
      <c r="I236" t="s">
        <v>10401</v>
      </c>
      <c r="J236" t="s">
        <v>11787</v>
      </c>
      <c r="K236" t="s">
        <v>72</v>
      </c>
      <c r="M236" s="32">
        <f>IFERROR(IF($B236="","",INDEX(所属情報!$E:$E,MATCH($A236,所属情報!$A:$A,0))),"")</f>
        <v>492246</v>
      </c>
      <c r="N236" s="32" t="str">
        <f t="shared" si="9"/>
        <v>岡崎　真衣 (1)</v>
      </c>
      <c r="O236" s="32" t="str">
        <f t="shared" si="10"/>
        <v>ｵｶｻﾞｷ ﾏｲ</v>
      </c>
      <c r="P236" s="32" t="str">
        <f t="shared" si="11"/>
        <v>OKAZAKI Mai (04)</v>
      </c>
      <c r="Q236" s="32" t="str">
        <f>IFERROR(IF($F236="","",INDEX(リスト!$AL:$AL,MATCH($F236,リスト!$AK:$AK,0))),"")</f>
        <v>33</v>
      </c>
      <c r="R236" s="32" t="str">
        <f>IFERROR(IF($K236="","",INDEX(リスト!$AO:$AO,MATCH($K236,リスト!$AN:$AN,0))),"")</f>
        <v>JPN</v>
      </c>
      <c r="S236" s="32" t="str">
        <f>IF($B236="","",RIGHT($G236*1000+200+COUNTIF($G$2:$G236,$G236),9))</f>
        <v>040512202</v>
      </c>
    </row>
    <row r="237" spans="1:19" ht="18" customHeight="1" x14ac:dyDescent="0.55000000000000004">
      <c r="A237" t="s">
        <v>1067</v>
      </c>
      <c r="B237">
        <v>236</v>
      </c>
      <c r="C237" t="s">
        <v>11788</v>
      </c>
      <c r="D237" t="s">
        <v>11789</v>
      </c>
      <c r="E237">
        <v>1</v>
      </c>
      <c r="F237" t="s">
        <v>177</v>
      </c>
      <c r="G237">
        <v>20040412</v>
      </c>
      <c r="H237" t="s">
        <v>11790</v>
      </c>
      <c r="I237" t="s">
        <v>11791</v>
      </c>
      <c r="J237" t="s">
        <v>11792</v>
      </c>
      <c r="K237" t="s">
        <v>72</v>
      </c>
      <c r="M237" s="32">
        <f>IFERROR(IF($B237="","",INDEX(所属情報!$E:$E,MATCH($A237,所属情報!$A:$A,0))),"")</f>
        <v>492246</v>
      </c>
      <c r="N237" s="32" t="str">
        <f t="shared" si="9"/>
        <v>海沼　杏実 (1)</v>
      </c>
      <c r="O237" s="32" t="str">
        <f t="shared" si="10"/>
        <v>ｶｲﾇﾏ ｱｽﾞﾐ</v>
      </c>
      <c r="P237" s="32" t="str">
        <f t="shared" si="11"/>
        <v>KAINUMA Azumi (04)</v>
      </c>
      <c r="Q237" s="32" t="str">
        <f>IFERROR(IF($F237="","",INDEX(リスト!$AL:$AL,MATCH($F237,リスト!$AK:$AK,0))),"")</f>
        <v>28</v>
      </c>
      <c r="R237" s="32" t="str">
        <f>IFERROR(IF($K237="","",INDEX(リスト!$AO:$AO,MATCH($K237,リスト!$AN:$AN,0))),"")</f>
        <v>JPN</v>
      </c>
      <c r="S237" s="32" t="str">
        <f>IF($B237="","",RIGHT($G237*1000+200+COUNTIF($G$2:$G237,$G237),9))</f>
        <v>040412203</v>
      </c>
    </row>
    <row r="238" spans="1:19" ht="18" customHeight="1" x14ac:dyDescent="0.55000000000000004">
      <c r="A238" t="s">
        <v>1067</v>
      </c>
      <c r="B238">
        <v>237</v>
      </c>
      <c r="C238" t="s">
        <v>11793</v>
      </c>
      <c r="D238" t="s">
        <v>11794</v>
      </c>
      <c r="E238">
        <v>1</v>
      </c>
      <c r="F238" t="s">
        <v>173</v>
      </c>
      <c r="G238">
        <v>20041019</v>
      </c>
      <c r="H238" t="s">
        <v>11795</v>
      </c>
      <c r="I238" t="s">
        <v>11796</v>
      </c>
      <c r="J238" t="s">
        <v>11797</v>
      </c>
      <c r="K238" t="s">
        <v>72</v>
      </c>
      <c r="M238" s="32">
        <f>IFERROR(IF($B238="","",INDEX(所属情報!$E:$E,MATCH($A238,所属情報!$A:$A,0))),"")</f>
        <v>492246</v>
      </c>
      <c r="N238" s="32" t="str">
        <f t="shared" si="9"/>
        <v>大前　友乃 (1)</v>
      </c>
      <c r="O238" s="32" t="str">
        <f t="shared" si="10"/>
        <v>ｵｵﾏｴ ﾕｳﾉ</v>
      </c>
      <c r="P238" s="32" t="str">
        <f t="shared" si="11"/>
        <v>OMAE Yuno (04)</v>
      </c>
      <c r="Q238" s="32" t="str">
        <f>IFERROR(IF($F238="","",INDEX(リスト!$AL:$AL,MATCH($F238,リスト!$AK:$AK,0))),"")</f>
        <v>27</v>
      </c>
      <c r="R238" s="32" t="str">
        <f>IFERROR(IF($K238="","",INDEX(リスト!$AO:$AO,MATCH($K238,リスト!$AN:$AN,0))),"")</f>
        <v>JPN</v>
      </c>
      <c r="S238" s="32" t="str">
        <f>IF($B238="","",RIGHT($G238*1000+200+COUNTIF($G$2:$G238,$G238),9))</f>
        <v>041019201</v>
      </c>
    </row>
    <row r="239" spans="1:19" ht="18" customHeight="1" x14ac:dyDescent="0.55000000000000004">
      <c r="A239" t="s">
        <v>1067</v>
      </c>
      <c r="B239">
        <v>238</v>
      </c>
      <c r="C239" t="s">
        <v>11798</v>
      </c>
      <c r="D239" t="s">
        <v>11799</v>
      </c>
      <c r="E239">
        <v>1</v>
      </c>
      <c r="F239" t="s">
        <v>217</v>
      </c>
      <c r="G239">
        <v>20040423</v>
      </c>
      <c r="H239" t="s">
        <v>11800</v>
      </c>
      <c r="I239" t="s">
        <v>2942</v>
      </c>
      <c r="J239" t="s">
        <v>2500</v>
      </c>
      <c r="K239" t="s">
        <v>72</v>
      </c>
      <c r="M239" s="32">
        <f>IFERROR(IF($B239="","",INDEX(所属情報!$E:$E,MATCH($A239,所属情報!$A:$A,0))),"")</f>
        <v>492246</v>
      </c>
      <c r="N239" s="32" t="str">
        <f t="shared" si="9"/>
        <v>横田　瑞樹 (1)</v>
      </c>
      <c r="O239" s="32" t="str">
        <f t="shared" si="10"/>
        <v>ﾖｺﾀ ﾐｽﾞｷ</v>
      </c>
      <c r="P239" s="32" t="str">
        <f t="shared" si="11"/>
        <v>YOKOTA Mizuki (04)</v>
      </c>
      <c r="Q239" s="32" t="str">
        <f>IFERROR(IF($F239="","",INDEX(リスト!$AL:$AL,MATCH($F239,リスト!$AK:$AK,0))),"")</f>
        <v>38</v>
      </c>
      <c r="R239" s="32" t="str">
        <f>IFERROR(IF($K239="","",INDEX(リスト!$AO:$AO,MATCH($K239,リスト!$AN:$AN,0))),"")</f>
        <v>JPN</v>
      </c>
      <c r="S239" s="32" t="str">
        <f>IF($B239="","",RIGHT($G239*1000+200+COUNTIF($G$2:$G239,$G239),9))</f>
        <v>040423201</v>
      </c>
    </row>
    <row r="240" spans="1:19" ht="18" customHeight="1" x14ac:dyDescent="0.55000000000000004">
      <c r="A240" t="s">
        <v>1067</v>
      </c>
      <c r="B240">
        <v>239</v>
      </c>
      <c r="C240" t="s">
        <v>11801</v>
      </c>
      <c r="D240" t="s">
        <v>11802</v>
      </c>
      <c r="E240">
        <v>1</v>
      </c>
      <c r="F240" t="s">
        <v>209</v>
      </c>
      <c r="G240">
        <v>20040714</v>
      </c>
      <c r="H240" t="s">
        <v>11803</v>
      </c>
      <c r="I240" t="s">
        <v>11804</v>
      </c>
      <c r="J240" t="s">
        <v>11023</v>
      </c>
      <c r="K240" t="s">
        <v>72</v>
      </c>
      <c r="M240" s="32">
        <f>IFERROR(IF($B240="","",INDEX(所属情報!$E:$E,MATCH($A240,所属情報!$A:$A,0))),"")</f>
        <v>492246</v>
      </c>
      <c r="N240" s="32" t="str">
        <f t="shared" si="9"/>
        <v>花木　香凜 (1)</v>
      </c>
      <c r="O240" s="32" t="str">
        <f t="shared" si="10"/>
        <v>ﾊﾅｷ ｶﾘﾝ</v>
      </c>
      <c r="P240" s="32" t="str">
        <f t="shared" si="11"/>
        <v>HANAKI Karin (04)</v>
      </c>
      <c r="Q240" s="32" t="str">
        <f>IFERROR(IF($F240="","",INDEX(リスト!$AL:$AL,MATCH($F240,リスト!$AK:$AK,0))),"")</f>
        <v>36</v>
      </c>
      <c r="R240" s="32" t="str">
        <f>IFERROR(IF($K240="","",INDEX(リスト!$AO:$AO,MATCH($K240,リスト!$AN:$AN,0))),"")</f>
        <v>JPN</v>
      </c>
      <c r="S240" s="32" t="str">
        <f>IF($B240="","",RIGHT($G240*1000+200+COUNTIF($G$2:$G240,$G240),9))</f>
        <v>040714201</v>
      </c>
    </row>
    <row r="241" spans="1:19" ht="18" customHeight="1" x14ac:dyDescent="0.55000000000000004">
      <c r="A241" t="s">
        <v>1067</v>
      </c>
      <c r="B241">
        <v>240</v>
      </c>
      <c r="C241" t="s">
        <v>11805</v>
      </c>
      <c r="D241" t="s">
        <v>11806</v>
      </c>
      <c r="E241">
        <v>1</v>
      </c>
      <c r="F241" t="s">
        <v>177</v>
      </c>
      <c r="G241">
        <v>20050228</v>
      </c>
      <c r="H241" t="s">
        <v>11807</v>
      </c>
      <c r="I241" t="s">
        <v>8954</v>
      </c>
      <c r="J241" t="s">
        <v>11808</v>
      </c>
      <c r="K241" t="s">
        <v>72</v>
      </c>
      <c r="M241" s="32">
        <f>IFERROR(IF($B241="","",INDEX(所属情報!$E:$E,MATCH($A241,所属情報!$A:$A,0))),"")</f>
        <v>492246</v>
      </c>
      <c r="N241" s="32" t="str">
        <f t="shared" si="9"/>
        <v>菅野　未久瑠 (1)</v>
      </c>
      <c r="O241" s="32" t="str">
        <f t="shared" si="10"/>
        <v>ｽｶﾞﾉ ﾐｸﾙ</v>
      </c>
      <c r="P241" s="32" t="str">
        <f t="shared" si="11"/>
        <v>SUGANO Mikuru (05)</v>
      </c>
      <c r="Q241" s="32" t="str">
        <f>IFERROR(IF($F241="","",INDEX(リスト!$AL:$AL,MATCH($F241,リスト!$AK:$AK,0))),"")</f>
        <v>28</v>
      </c>
      <c r="R241" s="32" t="str">
        <f>IFERROR(IF($K241="","",INDEX(リスト!$AO:$AO,MATCH($K241,リスト!$AN:$AN,0))),"")</f>
        <v>JPN</v>
      </c>
      <c r="S241" s="32" t="str">
        <f>IF($B241="","",RIGHT($G241*1000+200+COUNTIF($G$2:$G241,$G241),9))</f>
        <v>050228201</v>
      </c>
    </row>
    <row r="242" spans="1:19" ht="18" customHeight="1" x14ac:dyDescent="0.55000000000000004">
      <c r="A242" t="s">
        <v>1067</v>
      </c>
      <c r="B242">
        <v>241</v>
      </c>
      <c r="C242" t="s">
        <v>11809</v>
      </c>
      <c r="D242" t="s">
        <v>11810</v>
      </c>
      <c r="E242">
        <v>1</v>
      </c>
      <c r="F242" t="s">
        <v>169</v>
      </c>
      <c r="G242">
        <v>20040820</v>
      </c>
      <c r="H242" t="s">
        <v>11811</v>
      </c>
      <c r="I242" t="s">
        <v>11812</v>
      </c>
      <c r="J242" t="s">
        <v>4013</v>
      </c>
      <c r="K242" t="s">
        <v>72</v>
      </c>
      <c r="M242" s="32">
        <f>IFERROR(IF($B242="","",INDEX(所属情報!$E:$E,MATCH($A242,所属情報!$A:$A,0))),"")</f>
        <v>492246</v>
      </c>
      <c r="N242" s="32" t="str">
        <f t="shared" si="9"/>
        <v>多胡　和泉 (1)</v>
      </c>
      <c r="O242" s="32" t="str">
        <f t="shared" si="10"/>
        <v>ﾀｺﾞ ｲｽﾞﾐ</v>
      </c>
      <c r="P242" s="32" t="str">
        <f t="shared" si="11"/>
        <v>TAGO Izumi (04)</v>
      </c>
      <c r="Q242" s="32" t="str">
        <f>IFERROR(IF($F242="","",INDEX(リスト!$AL:$AL,MATCH($F242,リスト!$AK:$AK,0))),"")</f>
        <v>26</v>
      </c>
      <c r="R242" s="32" t="str">
        <f>IFERROR(IF($K242="","",INDEX(リスト!$AO:$AO,MATCH($K242,リスト!$AN:$AN,0))),"")</f>
        <v>JPN</v>
      </c>
      <c r="S242" s="32" t="str">
        <f>IF($B242="","",RIGHT($G242*1000+200+COUNTIF($G$2:$G242,$G242),9))</f>
        <v>040820201</v>
      </c>
    </row>
    <row r="243" spans="1:19" ht="18" customHeight="1" x14ac:dyDescent="0.55000000000000004">
      <c r="A243" t="s">
        <v>1067</v>
      </c>
      <c r="B243">
        <v>242</v>
      </c>
      <c r="C243" t="s">
        <v>11813</v>
      </c>
      <c r="D243" t="s">
        <v>11814</v>
      </c>
      <c r="E243">
        <v>1</v>
      </c>
      <c r="F243" t="s">
        <v>173</v>
      </c>
      <c r="G243">
        <v>20040506</v>
      </c>
      <c r="H243" t="s">
        <v>11815</v>
      </c>
      <c r="I243" t="s">
        <v>2789</v>
      </c>
      <c r="J243" t="s">
        <v>11816</v>
      </c>
      <c r="K243" t="s">
        <v>72</v>
      </c>
      <c r="M243" s="32">
        <f>IFERROR(IF($B243="","",INDEX(所属情報!$E:$E,MATCH($A243,所属情報!$A:$A,0))),"")</f>
        <v>492246</v>
      </c>
      <c r="N243" s="32" t="str">
        <f t="shared" si="9"/>
        <v>松田　杏 (1)</v>
      </c>
      <c r="O243" s="32" t="str">
        <f t="shared" si="10"/>
        <v>ﾏﾂﾀﾞ ｱﾝ</v>
      </c>
      <c r="P243" s="32" t="str">
        <f t="shared" si="11"/>
        <v>MATSUDA An (04)</v>
      </c>
      <c r="Q243" s="32" t="str">
        <f>IFERROR(IF($F243="","",INDEX(リスト!$AL:$AL,MATCH($F243,リスト!$AK:$AK,0))),"")</f>
        <v>27</v>
      </c>
      <c r="R243" s="32" t="str">
        <f>IFERROR(IF($K243="","",INDEX(リスト!$AO:$AO,MATCH($K243,リスト!$AN:$AN,0))),"")</f>
        <v>JPN</v>
      </c>
      <c r="S243" s="32" t="str">
        <f>IF($B243="","",RIGHT($G243*1000+200+COUNTIF($G$2:$G243,$G243),9))</f>
        <v>040506201</v>
      </c>
    </row>
    <row r="244" spans="1:19" ht="18" customHeight="1" x14ac:dyDescent="0.55000000000000004">
      <c r="A244" t="s">
        <v>1047</v>
      </c>
      <c r="B244">
        <v>243</v>
      </c>
      <c r="C244" t="s">
        <v>11817</v>
      </c>
      <c r="D244" t="s">
        <v>11818</v>
      </c>
      <c r="E244">
        <v>4</v>
      </c>
      <c r="F244" t="s">
        <v>173</v>
      </c>
      <c r="G244">
        <v>20010809</v>
      </c>
      <c r="H244" t="s">
        <v>11819</v>
      </c>
      <c r="I244" t="s">
        <v>7405</v>
      </c>
      <c r="J244" t="s">
        <v>11820</v>
      </c>
      <c r="K244" t="s">
        <v>72</v>
      </c>
      <c r="M244" s="32">
        <f>IFERROR(IF($B244="","",INDEX(所属情報!$E:$E,MATCH($A244,所属情報!$A:$A,0))),"")</f>
        <v>492232</v>
      </c>
      <c r="N244" s="32" t="str">
        <f t="shared" si="9"/>
        <v>北田　莉亜 (4)</v>
      </c>
      <c r="O244" s="32" t="str">
        <f t="shared" si="10"/>
        <v>ｷﾀﾀﾞ ﾘｱ</v>
      </c>
      <c r="P244" s="32" t="str">
        <f t="shared" si="11"/>
        <v>KITADA Ria (01)</v>
      </c>
      <c r="Q244" s="32" t="str">
        <f>IFERROR(IF($F244="","",INDEX(リスト!$AL:$AL,MATCH($F244,リスト!$AK:$AK,0))),"")</f>
        <v>27</v>
      </c>
      <c r="R244" s="32" t="str">
        <f>IFERROR(IF($K244="","",INDEX(リスト!$AO:$AO,MATCH($K244,リスト!$AN:$AN,0))),"")</f>
        <v>JPN</v>
      </c>
      <c r="S244" s="32" t="str">
        <f>IF($B244="","",RIGHT($G244*1000+200+COUNTIF($G$2:$G244,$G244),9))</f>
        <v>010809202</v>
      </c>
    </row>
    <row r="245" spans="1:19" ht="18" customHeight="1" x14ac:dyDescent="0.55000000000000004">
      <c r="A245" t="s">
        <v>1047</v>
      </c>
      <c r="B245">
        <v>244</v>
      </c>
      <c r="C245" t="s">
        <v>11821</v>
      </c>
      <c r="D245" t="s">
        <v>11822</v>
      </c>
      <c r="E245">
        <v>4</v>
      </c>
      <c r="F245" t="s">
        <v>177</v>
      </c>
      <c r="G245">
        <v>20010616</v>
      </c>
      <c r="H245" t="s">
        <v>11823</v>
      </c>
      <c r="I245" t="s">
        <v>11824</v>
      </c>
      <c r="J245" t="s">
        <v>11083</v>
      </c>
      <c r="K245" t="s">
        <v>72</v>
      </c>
      <c r="M245" s="32">
        <f>IFERROR(IF($B245="","",INDEX(所属情報!$E:$E,MATCH($A245,所属情報!$A:$A,0))),"")</f>
        <v>492232</v>
      </c>
      <c r="N245" s="32" t="str">
        <f t="shared" si="9"/>
        <v>檜垣　真由 (4)</v>
      </c>
      <c r="O245" s="32" t="str">
        <f t="shared" si="10"/>
        <v>ﾋｶﾞｷ ﾏﾕ</v>
      </c>
      <c r="P245" s="32" t="str">
        <f t="shared" si="11"/>
        <v>HIGAKI Mayu (01)</v>
      </c>
      <c r="Q245" s="32" t="str">
        <f>IFERROR(IF($F245="","",INDEX(リスト!$AL:$AL,MATCH($F245,リスト!$AK:$AK,0))),"")</f>
        <v>28</v>
      </c>
      <c r="R245" s="32" t="str">
        <f>IFERROR(IF($K245="","",INDEX(リスト!$AO:$AO,MATCH($K245,リスト!$AN:$AN,0))),"")</f>
        <v>JPN</v>
      </c>
      <c r="S245" s="32" t="str">
        <f>IF($B245="","",RIGHT($G245*1000+200+COUNTIF($G$2:$G245,$G245),9))</f>
        <v>010616201</v>
      </c>
    </row>
    <row r="246" spans="1:19" ht="18" customHeight="1" x14ac:dyDescent="0.55000000000000004">
      <c r="A246" t="s">
        <v>1047</v>
      </c>
      <c r="B246">
        <v>245</v>
      </c>
      <c r="C246" t="s">
        <v>11825</v>
      </c>
      <c r="D246" t="s">
        <v>11826</v>
      </c>
      <c r="E246">
        <v>4</v>
      </c>
      <c r="F246" t="s">
        <v>177</v>
      </c>
      <c r="G246">
        <v>20020213</v>
      </c>
      <c r="H246" t="s">
        <v>11827</v>
      </c>
      <c r="I246" t="s">
        <v>4662</v>
      </c>
      <c r="J246" t="s">
        <v>10976</v>
      </c>
      <c r="K246" t="s">
        <v>72</v>
      </c>
      <c r="M246" s="32">
        <f>IFERROR(IF($B246="","",INDEX(所属情報!$E:$E,MATCH($A246,所属情報!$A:$A,0))),"")</f>
        <v>492232</v>
      </c>
      <c r="N246" s="32" t="str">
        <f t="shared" si="9"/>
        <v>平山　亜美 (4)</v>
      </c>
      <c r="O246" s="32" t="str">
        <f t="shared" si="10"/>
        <v>ﾋﾗﾔﾏ ｱﾐ</v>
      </c>
      <c r="P246" s="32" t="str">
        <f t="shared" si="11"/>
        <v>HIRAYAMA Ami (02)</v>
      </c>
      <c r="Q246" s="32" t="str">
        <f>IFERROR(IF($F246="","",INDEX(リスト!$AL:$AL,MATCH($F246,リスト!$AK:$AK,0))),"")</f>
        <v>28</v>
      </c>
      <c r="R246" s="32" t="str">
        <f>IFERROR(IF($K246="","",INDEX(リスト!$AO:$AO,MATCH($K246,リスト!$AN:$AN,0))),"")</f>
        <v>JPN</v>
      </c>
      <c r="S246" s="32" t="str">
        <f>IF($B246="","",RIGHT($G246*1000+200+COUNTIF($G$2:$G246,$G246),9))</f>
        <v>020213201</v>
      </c>
    </row>
    <row r="247" spans="1:19" ht="18" customHeight="1" x14ac:dyDescent="0.55000000000000004">
      <c r="A247" t="s">
        <v>1047</v>
      </c>
      <c r="B247">
        <v>246</v>
      </c>
      <c r="C247" t="s">
        <v>11828</v>
      </c>
      <c r="D247" t="s">
        <v>11829</v>
      </c>
      <c r="E247">
        <v>4</v>
      </c>
      <c r="F247" t="s">
        <v>177</v>
      </c>
      <c r="G247">
        <v>20011030</v>
      </c>
      <c r="H247" t="s">
        <v>11830</v>
      </c>
      <c r="I247" t="s">
        <v>2667</v>
      </c>
      <c r="J247" t="s">
        <v>11347</v>
      </c>
      <c r="K247" t="s">
        <v>72</v>
      </c>
      <c r="M247" s="32">
        <f>IFERROR(IF($B247="","",INDEX(所属情報!$E:$E,MATCH($A247,所属情報!$A:$A,0))),"")</f>
        <v>492232</v>
      </c>
      <c r="N247" s="32" t="str">
        <f t="shared" si="9"/>
        <v>山崎　くるみ (4)</v>
      </c>
      <c r="O247" s="32" t="str">
        <f t="shared" si="10"/>
        <v>ﾔﾏｻﾞｷ ｸﾙﾐ</v>
      </c>
      <c r="P247" s="32" t="str">
        <f t="shared" si="11"/>
        <v>YAMAZAKI Kurumi (01)</v>
      </c>
      <c r="Q247" s="32" t="str">
        <f>IFERROR(IF($F247="","",INDEX(リスト!$AL:$AL,MATCH($F247,リスト!$AK:$AK,0))),"")</f>
        <v>28</v>
      </c>
      <c r="R247" s="32" t="str">
        <f>IFERROR(IF($K247="","",INDEX(リスト!$AO:$AO,MATCH($K247,リスト!$AN:$AN,0))),"")</f>
        <v>JPN</v>
      </c>
      <c r="S247" s="32" t="str">
        <f>IF($B247="","",RIGHT($G247*1000+200+COUNTIF($G$2:$G247,$G247),9))</f>
        <v>011030201</v>
      </c>
    </row>
    <row r="248" spans="1:19" ht="18" customHeight="1" x14ac:dyDescent="0.55000000000000004">
      <c r="A248" t="s">
        <v>1047</v>
      </c>
      <c r="B248">
        <v>247</v>
      </c>
      <c r="C248" t="s">
        <v>11831</v>
      </c>
      <c r="D248" t="s">
        <v>11832</v>
      </c>
      <c r="E248">
        <v>4</v>
      </c>
      <c r="F248" t="s">
        <v>225</v>
      </c>
      <c r="G248">
        <v>20010508</v>
      </c>
      <c r="H248" t="s">
        <v>11833</v>
      </c>
      <c r="I248" t="s">
        <v>11834</v>
      </c>
      <c r="J248" t="s">
        <v>11065</v>
      </c>
      <c r="K248" t="s">
        <v>72</v>
      </c>
      <c r="M248" s="32">
        <f>IFERROR(IF($B248="","",INDEX(所属情報!$E:$E,MATCH($A248,所属情報!$A:$A,0))),"")</f>
        <v>492232</v>
      </c>
      <c r="N248" s="32" t="str">
        <f t="shared" si="9"/>
        <v>深江　唯花 (4)</v>
      </c>
      <c r="O248" s="32" t="str">
        <f t="shared" si="10"/>
        <v>ﾌｶｴ ﾕｲｶ</v>
      </c>
      <c r="P248" s="32" t="str">
        <f t="shared" si="11"/>
        <v>FUKAE Yuika (01)</v>
      </c>
      <c r="Q248" s="32" t="str">
        <f>IFERROR(IF($F248="","",INDEX(リスト!$AL:$AL,MATCH($F248,リスト!$AK:$AK,0))),"")</f>
        <v>40</v>
      </c>
      <c r="R248" s="32" t="str">
        <f>IFERROR(IF($K248="","",INDEX(リスト!$AO:$AO,MATCH($K248,リスト!$AN:$AN,0))),"")</f>
        <v>JPN</v>
      </c>
      <c r="S248" s="32" t="str">
        <f>IF($B248="","",RIGHT($G248*1000+200+COUNTIF($G$2:$G248,$G248),9))</f>
        <v>010508201</v>
      </c>
    </row>
    <row r="249" spans="1:19" ht="18" customHeight="1" x14ac:dyDescent="0.55000000000000004">
      <c r="A249" t="s">
        <v>1047</v>
      </c>
      <c r="B249">
        <v>248</v>
      </c>
      <c r="C249" t="s">
        <v>11835</v>
      </c>
      <c r="D249" t="s">
        <v>11836</v>
      </c>
      <c r="E249">
        <v>3</v>
      </c>
      <c r="F249" t="s">
        <v>153</v>
      </c>
      <c r="G249">
        <v>20020416</v>
      </c>
      <c r="H249" t="s">
        <v>11837</v>
      </c>
      <c r="I249" t="s">
        <v>4012</v>
      </c>
      <c r="J249" t="s">
        <v>11838</v>
      </c>
      <c r="K249" t="s">
        <v>72</v>
      </c>
      <c r="M249" s="32">
        <f>IFERROR(IF($B249="","",INDEX(所属情報!$E:$E,MATCH($A249,所属情報!$A:$A,0))),"")</f>
        <v>492232</v>
      </c>
      <c r="N249" s="32" t="str">
        <f t="shared" si="9"/>
        <v>宮﨑　陽子 (3)</v>
      </c>
      <c r="O249" s="32" t="str">
        <f t="shared" si="10"/>
        <v>ﾐﾔｻﾞｷ ﾖｳｺ</v>
      </c>
      <c r="P249" s="32" t="str">
        <f t="shared" si="11"/>
        <v>MIYAZAKI Yoko (02)</v>
      </c>
      <c r="Q249" s="32" t="str">
        <f>IFERROR(IF($F249="","",INDEX(リスト!$AL:$AL,MATCH($F249,リスト!$AK:$AK,0))),"")</f>
        <v>22</v>
      </c>
      <c r="R249" s="32" t="str">
        <f>IFERROR(IF($K249="","",INDEX(リスト!$AO:$AO,MATCH($K249,リスト!$AN:$AN,0))),"")</f>
        <v>JPN</v>
      </c>
      <c r="S249" s="32" t="str">
        <f>IF($B249="","",RIGHT($G249*1000+200+COUNTIF($G$2:$G249,$G249),9))</f>
        <v>020416201</v>
      </c>
    </row>
    <row r="250" spans="1:19" ht="18" customHeight="1" x14ac:dyDescent="0.55000000000000004">
      <c r="A250" t="s">
        <v>1047</v>
      </c>
      <c r="B250">
        <v>249</v>
      </c>
      <c r="C250" t="s">
        <v>11839</v>
      </c>
      <c r="D250" t="s">
        <v>11840</v>
      </c>
      <c r="E250">
        <v>3</v>
      </c>
      <c r="F250" t="s">
        <v>177</v>
      </c>
      <c r="G250">
        <v>20020822</v>
      </c>
      <c r="H250" t="s">
        <v>11841</v>
      </c>
      <c r="I250" t="s">
        <v>11842</v>
      </c>
      <c r="J250" t="s">
        <v>11113</v>
      </c>
      <c r="K250" t="s">
        <v>72</v>
      </c>
      <c r="M250" s="32">
        <f>IFERROR(IF($B250="","",INDEX(所属情報!$E:$E,MATCH($A250,所属情報!$A:$A,0))),"")</f>
        <v>492232</v>
      </c>
      <c r="N250" s="32" t="str">
        <f t="shared" si="9"/>
        <v>秋元　由良 (3)</v>
      </c>
      <c r="O250" s="32" t="str">
        <f t="shared" si="10"/>
        <v>ｱｷﾓﾄ ﾕﾗ</v>
      </c>
      <c r="P250" s="32" t="str">
        <f t="shared" si="11"/>
        <v>AKIMOTO Yura (02)</v>
      </c>
      <c r="Q250" s="32" t="str">
        <f>IFERROR(IF($F250="","",INDEX(リスト!$AL:$AL,MATCH($F250,リスト!$AK:$AK,0))),"")</f>
        <v>28</v>
      </c>
      <c r="R250" s="32" t="str">
        <f>IFERROR(IF($K250="","",INDEX(リスト!$AO:$AO,MATCH($K250,リスト!$AN:$AN,0))),"")</f>
        <v>JPN</v>
      </c>
      <c r="S250" s="32" t="str">
        <f>IF($B250="","",RIGHT($G250*1000+200+COUNTIF($G$2:$G250,$G250),9))</f>
        <v>020822201</v>
      </c>
    </row>
    <row r="251" spans="1:19" ht="18" customHeight="1" x14ac:dyDescent="0.55000000000000004">
      <c r="A251" t="s">
        <v>1047</v>
      </c>
      <c r="B251">
        <v>250</v>
      </c>
      <c r="C251" t="s">
        <v>11843</v>
      </c>
      <c r="D251" t="s">
        <v>11844</v>
      </c>
      <c r="E251">
        <v>3</v>
      </c>
      <c r="F251" t="s">
        <v>177</v>
      </c>
      <c r="G251">
        <v>20020520</v>
      </c>
      <c r="H251" t="s">
        <v>11845</v>
      </c>
      <c r="I251" t="s">
        <v>8086</v>
      </c>
      <c r="J251" t="s">
        <v>11846</v>
      </c>
      <c r="K251" t="s">
        <v>72</v>
      </c>
      <c r="M251" s="32">
        <f>IFERROR(IF($B251="","",INDEX(所属情報!$E:$E,MATCH($A251,所属情報!$A:$A,0))),"")</f>
        <v>492232</v>
      </c>
      <c r="N251" s="32" t="str">
        <f t="shared" si="9"/>
        <v>松永　理沙ジェニファー (3)</v>
      </c>
      <c r="O251" s="32" t="str">
        <f t="shared" si="10"/>
        <v>ﾏﾂﾅｶﾞ ﾘｻｼﾞｪﾆﾌｧｰ</v>
      </c>
      <c r="P251" s="32" t="str">
        <f t="shared" si="11"/>
        <v>MATSUNAGA Risajennifer (02)</v>
      </c>
      <c r="Q251" s="32" t="str">
        <f>IFERROR(IF($F251="","",INDEX(リスト!$AL:$AL,MATCH($F251,リスト!$AK:$AK,0))),"")</f>
        <v>28</v>
      </c>
      <c r="R251" s="32" t="str">
        <f>IFERROR(IF($K251="","",INDEX(リスト!$AO:$AO,MATCH($K251,リスト!$AN:$AN,0))),"")</f>
        <v>JPN</v>
      </c>
      <c r="S251" s="32" t="str">
        <f>IF($B251="","",RIGHT($G251*1000+200+COUNTIF($G$2:$G251,$G251),9))</f>
        <v>020520201</v>
      </c>
    </row>
    <row r="252" spans="1:19" ht="18" customHeight="1" x14ac:dyDescent="0.55000000000000004">
      <c r="A252" t="s">
        <v>1047</v>
      </c>
      <c r="B252">
        <v>251</v>
      </c>
      <c r="C252" t="s">
        <v>11847</v>
      </c>
      <c r="D252" t="s">
        <v>11848</v>
      </c>
      <c r="E252">
        <v>3</v>
      </c>
      <c r="F252" t="s">
        <v>177</v>
      </c>
      <c r="G252">
        <v>20030212</v>
      </c>
      <c r="H252" t="s">
        <v>11849</v>
      </c>
      <c r="I252" t="s">
        <v>3594</v>
      </c>
      <c r="J252" t="s">
        <v>11850</v>
      </c>
      <c r="K252" t="s">
        <v>72</v>
      </c>
      <c r="M252" s="32">
        <f>IFERROR(IF($B252="","",INDEX(所属情報!$E:$E,MATCH($A252,所属情報!$A:$A,0))),"")</f>
        <v>492232</v>
      </c>
      <c r="N252" s="32" t="str">
        <f t="shared" si="9"/>
        <v>加茂　万由子 (3)</v>
      </c>
      <c r="O252" s="32" t="str">
        <f t="shared" si="10"/>
        <v>ｶﾓ ﾏﾕｺ</v>
      </c>
      <c r="P252" s="32" t="str">
        <f t="shared" si="11"/>
        <v>KAMO Mayuko (03)</v>
      </c>
      <c r="Q252" s="32" t="str">
        <f>IFERROR(IF($F252="","",INDEX(リスト!$AL:$AL,MATCH($F252,リスト!$AK:$AK,0))),"")</f>
        <v>28</v>
      </c>
      <c r="R252" s="32" t="str">
        <f>IFERROR(IF($K252="","",INDEX(リスト!$AO:$AO,MATCH($K252,リスト!$AN:$AN,0))),"")</f>
        <v>JPN</v>
      </c>
      <c r="S252" s="32" t="str">
        <f>IF($B252="","",RIGHT($G252*1000+200+COUNTIF($G$2:$G252,$G252),9))</f>
        <v>030212201</v>
      </c>
    </row>
    <row r="253" spans="1:19" ht="18" customHeight="1" x14ac:dyDescent="0.55000000000000004">
      <c r="A253" t="s">
        <v>1047</v>
      </c>
      <c r="B253">
        <v>252</v>
      </c>
      <c r="C253" t="s">
        <v>11851</v>
      </c>
      <c r="D253" t="s">
        <v>11852</v>
      </c>
      <c r="E253">
        <v>3</v>
      </c>
      <c r="F253" t="s">
        <v>201</v>
      </c>
      <c r="G253">
        <v>20021004</v>
      </c>
      <c r="H253" t="s">
        <v>11853</v>
      </c>
      <c r="I253" t="s">
        <v>1865</v>
      </c>
      <c r="J253" t="s">
        <v>7327</v>
      </c>
      <c r="K253" t="s">
        <v>72</v>
      </c>
      <c r="M253" s="32">
        <f>IFERROR(IF($B253="","",INDEX(所属情報!$E:$E,MATCH($A253,所属情報!$A:$A,0))),"")</f>
        <v>492232</v>
      </c>
      <c r="N253" s="32" t="str">
        <f t="shared" si="9"/>
        <v>加藤　結衣 (3)</v>
      </c>
      <c r="O253" s="32" t="str">
        <f t="shared" si="10"/>
        <v>ｶﾄｳ ﾕｲ</v>
      </c>
      <c r="P253" s="32" t="str">
        <f t="shared" si="11"/>
        <v>KATO Yui (02)</v>
      </c>
      <c r="Q253" s="32" t="str">
        <f>IFERROR(IF($F253="","",INDEX(リスト!$AL:$AL,MATCH($F253,リスト!$AK:$AK,0))),"")</f>
        <v>34</v>
      </c>
      <c r="R253" s="32" t="str">
        <f>IFERROR(IF($K253="","",INDEX(リスト!$AO:$AO,MATCH($K253,リスト!$AN:$AN,0))),"")</f>
        <v>JPN</v>
      </c>
      <c r="S253" s="32" t="str">
        <f>IF($B253="","",RIGHT($G253*1000+200+COUNTIF($G$2:$G253,$G253),9))</f>
        <v>021004201</v>
      </c>
    </row>
    <row r="254" spans="1:19" ht="18" customHeight="1" x14ac:dyDescent="0.55000000000000004">
      <c r="A254" t="s">
        <v>1047</v>
      </c>
      <c r="B254">
        <v>253</v>
      </c>
      <c r="C254" t="s">
        <v>11854</v>
      </c>
      <c r="D254" t="s">
        <v>11855</v>
      </c>
      <c r="E254">
        <v>3</v>
      </c>
      <c r="F254" t="s">
        <v>197</v>
      </c>
      <c r="G254">
        <v>20021015</v>
      </c>
      <c r="H254" t="s">
        <v>11856</v>
      </c>
      <c r="I254" t="s">
        <v>11857</v>
      </c>
      <c r="J254" t="s">
        <v>11858</v>
      </c>
      <c r="K254" t="s">
        <v>72</v>
      </c>
      <c r="M254" s="32">
        <f>IFERROR(IF($B254="","",INDEX(所属情報!$E:$E,MATCH($A254,所属情報!$A:$A,0))),"")</f>
        <v>492232</v>
      </c>
      <c r="N254" s="32" t="str">
        <f t="shared" si="9"/>
        <v>大熊　姫佳 (3)</v>
      </c>
      <c r="O254" s="32" t="str">
        <f t="shared" si="10"/>
        <v>ｵｵｸﾞﾏ ﾋﾒｶ</v>
      </c>
      <c r="P254" s="32" t="str">
        <f t="shared" si="11"/>
        <v>OGUMA Himeka (02)</v>
      </c>
      <c r="Q254" s="32" t="str">
        <f>IFERROR(IF($F254="","",INDEX(リスト!$AL:$AL,MATCH($F254,リスト!$AK:$AK,0))),"")</f>
        <v>33</v>
      </c>
      <c r="R254" s="32" t="str">
        <f>IFERROR(IF($K254="","",INDEX(リスト!$AO:$AO,MATCH($K254,リスト!$AN:$AN,0))),"")</f>
        <v>JPN</v>
      </c>
      <c r="S254" s="32" t="str">
        <f>IF($B254="","",RIGHT($G254*1000+200+COUNTIF($G$2:$G254,$G254),9))</f>
        <v>021015201</v>
      </c>
    </row>
    <row r="255" spans="1:19" ht="18" customHeight="1" x14ac:dyDescent="0.55000000000000004">
      <c r="A255" t="s">
        <v>1047</v>
      </c>
      <c r="B255">
        <v>254</v>
      </c>
      <c r="C255" t="s">
        <v>11859</v>
      </c>
      <c r="D255" t="s">
        <v>11860</v>
      </c>
      <c r="E255">
        <v>4</v>
      </c>
      <c r="F255" t="s">
        <v>177</v>
      </c>
      <c r="G255">
        <v>20011217</v>
      </c>
      <c r="H255" t="s">
        <v>11861</v>
      </c>
      <c r="I255" t="s">
        <v>4071</v>
      </c>
      <c r="J255" t="s">
        <v>11428</v>
      </c>
      <c r="K255" t="s">
        <v>72</v>
      </c>
      <c r="M255" s="32">
        <f>IFERROR(IF($B255="","",INDEX(所属情報!$E:$E,MATCH($A255,所属情報!$A:$A,0))),"")</f>
        <v>492232</v>
      </c>
      <c r="N255" s="32" t="str">
        <f t="shared" si="9"/>
        <v>土井　萌々香 (4)</v>
      </c>
      <c r="O255" s="32" t="str">
        <f t="shared" si="10"/>
        <v>ﾄﾞｲ ﾓﾓｶ</v>
      </c>
      <c r="P255" s="32" t="str">
        <f t="shared" si="11"/>
        <v>DOI Momoka (01)</v>
      </c>
      <c r="Q255" s="32" t="str">
        <f>IFERROR(IF($F255="","",INDEX(リスト!$AL:$AL,MATCH($F255,リスト!$AK:$AK,0))),"")</f>
        <v>28</v>
      </c>
      <c r="R255" s="32" t="str">
        <f>IFERROR(IF($K255="","",INDEX(リスト!$AO:$AO,MATCH($K255,リスト!$AN:$AN,0))),"")</f>
        <v>JPN</v>
      </c>
      <c r="S255" s="32" t="str">
        <f>IF($B255="","",RIGHT($G255*1000+200+COUNTIF($G$2:$G255,$G255),9))</f>
        <v>011217201</v>
      </c>
    </row>
    <row r="256" spans="1:19" ht="18" customHeight="1" x14ac:dyDescent="0.55000000000000004">
      <c r="A256" t="s">
        <v>1047</v>
      </c>
      <c r="B256">
        <v>255</v>
      </c>
      <c r="C256" t="s">
        <v>11862</v>
      </c>
      <c r="D256" t="s">
        <v>11863</v>
      </c>
      <c r="E256">
        <v>3</v>
      </c>
      <c r="F256" t="s">
        <v>129</v>
      </c>
      <c r="G256">
        <v>20021130</v>
      </c>
      <c r="H256" t="s">
        <v>11864</v>
      </c>
      <c r="I256" t="s">
        <v>11865</v>
      </c>
      <c r="J256" t="s">
        <v>11866</v>
      </c>
      <c r="K256" t="s">
        <v>72</v>
      </c>
      <c r="M256" s="32">
        <f>IFERROR(IF($B256="","",INDEX(所属情報!$E:$E,MATCH($A256,所属情報!$A:$A,0))),"")</f>
        <v>492232</v>
      </c>
      <c r="N256" s="32" t="str">
        <f t="shared" si="9"/>
        <v>石﨑　こはる (3)</v>
      </c>
      <c r="O256" s="32" t="str">
        <f t="shared" si="10"/>
        <v>ｲｼｻｷ ｺﾊﾙ</v>
      </c>
      <c r="P256" s="32" t="str">
        <f t="shared" si="11"/>
        <v>ISHISAKI Koharu (02)</v>
      </c>
      <c r="Q256" s="32" t="str">
        <f>IFERROR(IF($F256="","",INDEX(リスト!$AL:$AL,MATCH($F256,リスト!$AK:$AK,0))),"")</f>
        <v>16</v>
      </c>
      <c r="R256" s="32" t="str">
        <f>IFERROR(IF($K256="","",INDEX(リスト!$AO:$AO,MATCH($K256,リスト!$AN:$AN,0))),"")</f>
        <v>JPN</v>
      </c>
      <c r="S256" s="32" t="str">
        <f>IF($B256="","",RIGHT($G256*1000+200+COUNTIF($G$2:$G256,$G256),9))</f>
        <v>021130201</v>
      </c>
    </row>
    <row r="257" spans="1:19" ht="18" customHeight="1" x14ac:dyDescent="0.55000000000000004">
      <c r="A257" t="s">
        <v>1047</v>
      </c>
      <c r="B257">
        <v>256</v>
      </c>
      <c r="C257" t="s">
        <v>11867</v>
      </c>
      <c r="D257" t="s">
        <v>11868</v>
      </c>
      <c r="E257">
        <v>3</v>
      </c>
      <c r="F257" t="s">
        <v>181</v>
      </c>
      <c r="G257">
        <v>20020809</v>
      </c>
      <c r="H257" t="s">
        <v>11869</v>
      </c>
      <c r="I257" t="s">
        <v>11870</v>
      </c>
      <c r="J257" t="s">
        <v>11442</v>
      </c>
      <c r="K257" t="s">
        <v>72</v>
      </c>
      <c r="M257" s="32">
        <f>IFERROR(IF($B257="","",INDEX(所属情報!$E:$E,MATCH($A257,所属情報!$A:$A,0))),"")</f>
        <v>492232</v>
      </c>
      <c r="N257" s="32" t="str">
        <f t="shared" si="9"/>
        <v>辻内　杏奈 (3)</v>
      </c>
      <c r="O257" s="32" t="str">
        <f t="shared" si="10"/>
        <v>ﾂｼﾞｳﾁ ｱﾝﾅ</v>
      </c>
      <c r="P257" s="32" t="str">
        <f t="shared" si="11"/>
        <v>TSUJIUCHI Anna (02)</v>
      </c>
      <c r="Q257" s="32" t="str">
        <f>IFERROR(IF($F257="","",INDEX(リスト!$AL:$AL,MATCH($F257,リスト!$AK:$AK,0))),"")</f>
        <v>29</v>
      </c>
      <c r="R257" s="32" t="str">
        <f>IFERROR(IF($K257="","",INDEX(リスト!$AO:$AO,MATCH($K257,リスト!$AN:$AN,0))),"")</f>
        <v>JPN</v>
      </c>
      <c r="S257" s="32" t="str">
        <f>IF($B257="","",RIGHT($G257*1000+200+COUNTIF($G$2:$G257,$G257),9))</f>
        <v>020809201</v>
      </c>
    </row>
    <row r="258" spans="1:19" ht="18" customHeight="1" x14ac:dyDescent="0.55000000000000004">
      <c r="A258" t="s">
        <v>1047</v>
      </c>
      <c r="B258">
        <v>257</v>
      </c>
      <c r="C258" t="s">
        <v>11871</v>
      </c>
      <c r="D258" t="s">
        <v>11872</v>
      </c>
      <c r="E258">
        <v>3</v>
      </c>
      <c r="F258" t="s">
        <v>177</v>
      </c>
      <c r="G258">
        <v>20020406</v>
      </c>
      <c r="H258" t="s">
        <v>11873</v>
      </c>
      <c r="I258" t="s">
        <v>2404</v>
      </c>
      <c r="J258" t="s">
        <v>11874</v>
      </c>
      <c r="K258" t="s">
        <v>72</v>
      </c>
      <c r="M258" s="32">
        <f>IFERROR(IF($B258="","",INDEX(所属情報!$E:$E,MATCH($A258,所属情報!$A:$A,0))),"")</f>
        <v>492232</v>
      </c>
      <c r="N258" s="32" t="str">
        <f t="shared" si="9"/>
        <v>市川　紗有 (3)</v>
      </c>
      <c r="O258" s="32" t="str">
        <f t="shared" si="10"/>
        <v>ｲﾁｶﾜ ｻﾕ</v>
      </c>
      <c r="P258" s="32" t="str">
        <f t="shared" si="11"/>
        <v>ICHIKAWA Sayu (02)</v>
      </c>
      <c r="Q258" s="32" t="str">
        <f>IFERROR(IF($F258="","",INDEX(リスト!$AL:$AL,MATCH($F258,リスト!$AK:$AK,0))),"")</f>
        <v>28</v>
      </c>
      <c r="R258" s="32" t="str">
        <f>IFERROR(IF($K258="","",INDEX(リスト!$AO:$AO,MATCH($K258,リスト!$AN:$AN,0))),"")</f>
        <v>JPN</v>
      </c>
      <c r="S258" s="32" t="str">
        <f>IF($B258="","",RIGHT($G258*1000+200+COUNTIF($G$2:$G258,$G258),9))</f>
        <v>020406202</v>
      </c>
    </row>
    <row r="259" spans="1:19" ht="18" customHeight="1" x14ac:dyDescent="0.55000000000000004">
      <c r="A259" t="s">
        <v>1047</v>
      </c>
      <c r="B259">
        <v>258</v>
      </c>
      <c r="C259" t="s">
        <v>11875</v>
      </c>
      <c r="D259" t="s">
        <v>11876</v>
      </c>
      <c r="E259">
        <v>3</v>
      </c>
      <c r="F259" t="s">
        <v>177</v>
      </c>
      <c r="G259">
        <v>20021026</v>
      </c>
      <c r="H259" t="s">
        <v>11877</v>
      </c>
      <c r="I259" t="s">
        <v>1409</v>
      </c>
      <c r="J259" t="s">
        <v>11878</v>
      </c>
      <c r="K259" t="s">
        <v>72</v>
      </c>
      <c r="M259" s="32">
        <f>IFERROR(IF($B259="","",INDEX(所属情報!$E:$E,MATCH($A259,所属情報!$A:$A,0))),"")</f>
        <v>492232</v>
      </c>
      <c r="N259" s="32" t="str">
        <f t="shared" ref="N259:N322" si="12">IF($C259="","",IF($E259="",$C259,$C259&amp;" ("&amp;$E259&amp;")"))</f>
        <v>松本　耀 (3)</v>
      </c>
      <c r="O259" s="32" t="str">
        <f t="shared" ref="O259:O322" si="13">IF($D259="","",ASC($D259))</f>
        <v>ﾏﾂﾓﾄ ｷﾗﾘ</v>
      </c>
      <c r="P259" s="32" t="str">
        <f t="shared" ref="P259:P322" si="14">IF($I259="","",UPPER($I259)&amp;" "&amp;UPPER(LEFT($J259,1))&amp;LOWER(RIGHT($J259,LEN($J259)-1))&amp;" ("&amp;MID($G259,3,2)&amp;")")</f>
        <v>MATSUMOTO Kirari (02)</v>
      </c>
      <c r="Q259" s="32" t="str">
        <f>IFERROR(IF($F259="","",INDEX(リスト!$AL:$AL,MATCH($F259,リスト!$AK:$AK,0))),"")</f>
        <v>28</v>
      </c>
      <c r="R259" s="32" t="str">
        <f>IFERROR(IF($K259="","",INDEX(リスト!$AO:$AO,MATCH($K259,リスト!$AN:$AN,0))),"")</f>
        <v>JPN</v>
      </c>
      <c r="S259" s="32" t="str">
        <f>IF($B259="","",RIGHT($G259*1000+200+COUNTIF($G$2:$G259,$G259),9))</f>
        <v>021026201</v>
      </c>
    </row>
    <row r="260" spans="1:19" ht="18" customHeight="1" x14ac:dyDescent="0.55000000000000004">
      <c r="A260" t="s">
        <v>1047</v>
      </c>
      <c r="B260">
        <v>259</v>
      </c>
      <c r="C260" t="s">
        <v>11879</v>
      </c>
      <c r="D260" t="s">
        <v>11880</v>
      </c>
      <c r="E260">
        <v>3</v>
      </c>
      <c r="F260" t="s">
        <v>205</v>
      </c>
      <c r="G260">
        <v>20020406</v>
      </c>
      <c r="H260" t="s">
        <v>11881</v>
      </c>
      <c r="I260" t="s">
        <v>1301</v>
      </c>
      <c r="J260" t="s">
        <v>11882</v>
      </c>
      <c r="K260" t="s">
        <v>72</v>
      </c>
      <c r="M260" s="32">
        <f>IFERROR(IF($B260="","",INDEX(所属情報!$E:$E,MATCH($A260,所属情報!$A:$A,0))),"")</f>
        <v>492232</v>
      </c>
      <c r="N260" s="32" t="str">
        <f t="shared" si="12"/>
        <v>中田　穂紀 (3)</v>
      </c>
      <c r="O260" s="32" t="str">
        <f t="shared" si="13"/>
        <v>ﾅｶﾀ ﾎﾉﾘ</v>
      </c>
      <c r="P260" s="32" t="str">
        <f t="shared" si="14"/>
        <v>NAKATA Honori (02)</v>
      </c>
      <c r="Q260" s="32" t="str">
        <f>IFERROR(IF($F260="","",INDEX(リスト!$AL:$AL,MATCH($F260,リスト!$AK:$AK,0))),"")</f>
        <v>35</v>
      </c>
      <c r="R260" s="32" t="str">
        <f>IFERROR(IF($K260="","",INDEX(リスト!$AO:$AO,MATCH($K260,リスト!$AN:$AN,0))),"")</f>
        <v>JPN</v>
      </c>
      <c r="S260" s="32" t="str">
        <f>IF($B260="","",RIGHT($G260*1000+200+COUNTIF($G$2:$G260,$G260),9))</f>
        <v>020406203</v>
      </c>
    </row>
    <row r="261" spans="1:19" ht="18" customHeight="1" x14ac:dyDescent="0.55000000000000004">
      <c r="A261" t="s">
        <v>1047</v>
      </c>
      <c r="B261">
        <v>260</v>
      </c>
      <c r="C261" t="s">
        <v>11883</v>
      </c>
      <c r="D261" t="s">
        <v>11884</v>
      </c>
      <c r="E261">
        <v>2</v>
      </c>
      <c r="F261" t="s">
        <v>201</v>
      </c>
      <c r="G261">
        <v>20030418</v>
      </c>
      <c r="H261" t="s">
        <v>11885</v>
      </c>
      <c r="I261" t="s">
        <v>11886</v>
      </c>
      <c r="J261" t="s">
        <v>11405</v>
      </c>
      <c r="K261" t="s">
        <v>72</v>
      </c>
      <c r="M261" s="32">
        <f>IFERROR(IF($B261="","",INDEX(所属情報!$E:$E,MATCH($A261,所属情報!$A:$A,0))),"")</f>
        <v>492232</v>
      </c>
      <c r="N261" s="32" t="str">
        <f t="shared" si="12"/>
        <v>脇坂　里桜 (2)</v>
      </c>
      <c r="O261" s="32" t="str">
        <f t="shared" si="13"/>
        <v>ﾜｷｻｶ ﾘｵ</v>
      </c>
      <c r="P261" s="32" t="str">
        <f t="shared" si="14"/>
        <v>WAKISAKA Rio (03)</v>
      </c>
      <c r="Q261" s="32" t="str">
        <f>IFERROR(IF($F261="","",INDEX(リスト!$AL:$AL,MATCH($F261,リスト!$AK:$AK,0))),"")</f>
        <v>34</v>
      </c>
      <c r="R261" s="32" t="str">
        <f>IFERROR(IF($K261="","",INDEX(リスト!$AO:$AO,MATCH($K261,リスト!$AN:$AN,0))),"")</f>
        <v>JPN</v>
      </c>
      <c r="S261" s="32" t="str">
        <f>IF($B261="","",RIGHT($G261*1000+200+COUNTIF($G$2:$G261,$G261),9))</f>
        <v>030418202</v>
      </c>
    </row>
    <row r="262" spans="1:19" ht="18" customHeight="1" x14ac:dyDescent="0.55000000000000004">
      <c r="A262" t="s">
        <v>1047</v>
      </c>
      <c r="B262">
        <v>261</v>
      </c>
      <c r="C262" t="s">
        <v>11887</v>
      </c>
      <c r="D262" t="s">
        <v>11888</v>
      </c>
      <c r="E262">
        <v>2</v>
      </c>
      <c r="F262" t="s">
        <v>177</v>
      </c>
      <c r="G262">
        <v>20030819</v>
      </c>
      <c r="H262" t="s">
        <v>11889</v>
      </c>
      <c r="I262" t="s">
        <v>2245</v>
      </c>
      <c r="J262" t="s">
        <v>11890</v>
      </c>
      <c r="K262" t="s">
        <v>72</v>
      </c>
      <c r="M262" s="32">
        <f>IFERROR(IF($B262="","",INDEX(所属情報!$E:$E,MATCH($A262,所属情報!$A:$A,0))),"")</f>
        <v>492232</v>
      </c>
      <c r="N262" s="32" t="str">
        <f t="shared" si="12"/>
        <v>岩田　乃映 (2)</v>
      </c>
      <c r="O262" s="32" t="str">
        <f t="shared" si="13"/>
        <v>ｲﾜﾀ ﾉｱ</v>
      </c>
      <c r="P262" s="32" t="str">
        <f t="shared" si="14"/>
        <v>IWATA Noa (03)</v>
      </c>
      <c r="Q262" s="32" t="str">
        <f>IFERROR(IF($F262="","",INDEX(リスト!$AL:$AL,MATCH($F262,リスト!$AK:$AK,0))),"")</f>
        <v>28</v>
      </c>
      <c r="R262" s="32" t="str">
        <f>IFERROR(IF($K262="","",INDEX(リスト!$AO:$AO,MATCH($K262,リスト!$AN:$AN,0))),"")</f>
        <v>JPN</v>
      </c>
      <c r="S262" s="32" t="str">
        <f>IF($B262="","",RIGHT($G262*1000+200+COUNTIF($G$2:$G262,$G262),9))</f>
        <v>030819201</v>
      </c>
    </row>
    <row r="263" spans="1:19" ht="18" customHeight="1" x14ac:dyDescent="0.55000000000000004">
      <c r="A263" t="s">
        <v>1047</v>
      </c>
      <c r="B263">
        <v>262</v>
      </c>
      <c r="C263" t="s">
        <v>11891</v>
      </c>
      <c r="D263" t="s">
        <v>11892</v>
      </c>
      <c r="E263">
        <v>2</v>
      </c>
      <c r="F263" t="s">
        <v>201</v>
      </c>
      <c r="G263">
        <v>20031027</v>
      </c>
      <c r="H263" t="s">
        <v>11893</v>
      </c>
      <c r="I263" t="s">
        <v>11894</v>
      </c>
      <c r="J263" t="s">
        <v>11103</v>
      </c>
      <c r="K263" t="s">
        <v>72</v>
      </c>
      <c r="M263" s="32">
        <f>IFERROR(IF($B263="","",INDEX(所属情報!$E:$E,MATCH($A263,所属情報!$A:$A,0))),"")</f>
        <v>492232</v>
      </c>
      <c r="N263" s="32" t="str">
        <f t="shared" si="12"/>
        <v>忰山　碧 (2)</v>
      </c>
      <c r="O263" s="32" t="str">
        <f t="shared" si="13"/>
        <v>ｶｾﾔﾏ ｱｵｲ</v>
      </c>
      <c r="P263" s="32" t="str">
        <f t="shared" si="14"/>
        <v>KASEYAMA Aoi (03)</v>
      </c>
      <c r="Q263" s="32" t="str">
        <f>IFERROR(IF($F263="","",INDEX(リスト!$AL:$AL,MATCH($F263,リスト!$AK:$AK,0))),"")</f>
        <v>34</v>
      </c>
      <c r="R263" s="32" t="str">
        <f>IFERROR(IF($K263="","",INDEX(リスト!$AO:$AO,MATCH($K263,リスト!$AN:$AN,0))),"")</f>
        <v>JPN</v>
      </c>
      <c r="S263" s="32" t="str">
        <f>IF($B263="","",RIGHT($G263*1000+200+COUNTIF($G$2:$G263,$G263),9))</f>
        <v>031027201</v>
      </c>
    </row>
    <row r="264" spans="1:19" ht="18" customHeight="1" x14ac:dyDescent="0.55000000000000004">
      <c r="A264" t="s">
        <v>1047</v>
      </c>
      <c r="B264">
        <v>263</v>
      </c>
      <c r="C264" t="s">
        <v>11895</v>
      </c>
      <c r="D264" t="s">
        <v>11896</v>
      </c>
      <c r="E264">
        <v>2</v>
      </c>
      <c r="F264" t="s">
        <v>177</v>
      </c>
      <c r="G264">
        <v>20030424</v>
      </c>
      <c r="H264" t="s">
        <v>11897</v>
      </c>
      <c r="I264" t="s">
        <v>400</v>
      </c>
      <c r="J264" t="s">
        <v>11227</v>
      </c>
      <c r="K264" t="s">
        <v>72</v>
      </c>
      <c r="M264" s="32">
        <f>IFERROR(IF($B264="","",INDEX(所属情報!$E:$E,MATCH($A264,所属情報!$A:$A,0))),"")</f>
        <v>492232</v>
      </c>
      <c r="N264" s="32" t="str">
        <f t="shared" si="12"/>
        <v>田　春菜 (2)</v>
      </c>
      <c r="O264" s="32" t="str">
        <f t="shared" si="13"/>
        <v>ﾃﾞﾝ ﾊﾙﾅ</v>
      </c>
      <c r="P264" s="32" t="str">
        <f t="shared" si="14"/>
        <v>DEN Haruna (03)</v>
      </c>
      <c r="Q264" s="32" t="str">
        <f>IFERROR(IF($F264="","",INDEX(リスト!$AL:$AL,MATCH($F264,リスト!$AK:$AK,0))),"")</f>
        <v>28</v>
      </c>
      <c r="R264" s="32" t="str">
        <f>IFERROR(IF($K264="","",INDEX(リスト!$AO:$AO,MATCH($K264,リスト!$AN:$AN,0))),"")</f>
        <v>JPN</v>
      </c>
      <c r="S264" s="32" t="str">
        <f>IF($B264="","",RIGHT($G264*1000+200+COUNTIF($G$2:$G264,$G264),9))</f>
        <v>030424201</v>
      </c>
    </row>
    <row r="265" spans="1:19" ht="18" customHeight="1" x14ac:dyDescent="0.55000000000000004">
      <c r="A265" t="s">
        <v>1047</v>
      </c>
      <c r="B265">
        <v>264</v>
      </c>
      <c r="C265" t="s">
        <v>11898</v>
      </c>
      <c r="D265" t="s">
        <v>11899</v>
      </c>
      <c r="E265">
        <v>2</v>
      </c>
      <c r="F265" t="s">
        <v>177</v>
      </c>
      <c r="G265">
        <v>20030727</v>
      </c>
      <c r="H265" t="s">
        <v>11900</v>
      </c>
      <c r="I265" t="s">
        <v>1764</v>
      </c>
      <c r="J265" t="s">
        <v>10895</v>
      </c>
      <c r="K265" t="s">
        <v>72</v>
      </c>
      <c r="M265" s="32">
        <f>IFERROR(IF($B265="","",INDEX(所属情報!$E:$E,MATCH($A265,所属情報!$A:$A,0))),"")</f>
        <v>492232</v>
      </c>
      <c r="N265" s="32" t="str">
        <f t="shared" si="12"/>
        <v>辰巳　沙也加 (2)</v>
      </c>
      <c r="O265" s="32" t="str">
        <f t="shared" si="13"/>
        <v>ﾀﾂﾐ ｻﾔｶ</v>
      </c>
      <c r="P265" s="32" t="str">
        <f t="shared" si="14"/>
        <v>TATSUMI Sayaka (03)</v>
      </c>
      <c r="Q265" s="32" t="str">
        <f>IFERROR(IF($F265="","",INDEX(リスト!$AL:$AL,MATCH($F265,リスト!$AK:$AK,0))),"")</f>
        <v>28</v>
      </c>
      <c r="R265" s="32" t="str">
        <f>IFERROR(IF($K265="","",INDEX(リスト!$AO:$AO,MATCH($K265,リスト!$AN:$AN,0))),"")</f>
        <v>JPN</v>
      </c>
      <c r="S265" s="32" t="str">
        <f>IF($B265="","",RIGHT($G265*1000+200+COUNTIF($G$2:$G265,$G265),9))</f>
        <v>030727201</v>
      </c>
    </row>
    <row r="266" spans="1:19" ht="18" customHeight="1" x14ac:dyDescent="0.55000000000000004">
      <c r="A266" t="s">
        <v>1047</v>
      </c>
      <c r="B266">
        <v>265</v>
      </c>
      <c r="C266" t="s">
        <v>11901</v>
      </c>
      <c r="D266" t="s">
        <v>11902</v>
      </c>
      <c r="E266">
        <v>2</v>
      </c>
      <c r="F266" t="s">
        <v>217</v>
      </c>
      <c r="G266">
        <v>20031212</v>
      </c>
      <c r="H266" t="s">
        <v>11903</v>
      </c>
      <c r="I266" t="s">
        <v>11904</v>
      </c>
      <c r="J266" t="s">
        <v>11905</v>
      </c>
      <c r="K266" t="s">
        <v>72</v>
      </c>
      <c r="M266" s="32">
        <f>IFERROR(IF($B266="","",INDEX(所属情報!$E:$E,MATCH($A266,所属情報!$A:$A,0))),"")</f>
        <v>492232</v>
      </c>
      <c r="N266" s="32" t="str">
        <f t="shared" si="12"/>
        <v>髙尾　彩羽 (2)</v>
      </c>
      <c r="O266" s="32" t="str">
        <f t="shared" si="13"/>
        <v>ﾀｶｵ ｻﾜ</v>
      </c>
      <c r="P266" s="32" t="str">
        <f t="shared" si="14"/>
        <v>TAKAO Sawa (03)</v>
      </c>
      <c r="Q266" s="32" t="str">
        <f>IFERROR(IF($F266="","",INDEX(リスト!$AL:$AL,MATCH($F266,リスト!$AK:$AK,0))),"")</f>
        <v>38</v>
      </c>
      <c r="R266" s="32" t="str">
        <f>IFERROR(IF($K266="","",INDEX(リスト!$AO:$AO,MATCH($K266,リスト!$AN:$AN,0))),"")</f>
        <v>JPN</v>
      </c>
      <c r="S266" s="32" t="str">
        <f>IF($B266="","",RIGHT($G266*1000+200+COUNTIF($G$2:$G266,$G266),9))</f>
        <v>031212201</v>
      </c>
    </row>
    <row r="267" spans="1:19" ht="18" customHeight="1" x14ac:dyDescent="0.55000000000000004">
      <c r="A267" t="s">
        <v>1047</v>
      </c>
      <c r="B267">
        <v>266</v>
      </c>
      <c r="C267" t="s">
        <v>11906</v>
      </c>
      <c r="D267" t="s">
        <v>11907</v>
      </c>
      <c r="E267">
        <v>3</v>
      </c>
      <c r="F267" t="s">
        <v>149</v>
      </c>
      <c r="G267">
        <v>20030218</v>
      </c>
      <c r="H267" t="s">
        <v>11908</v>
      </c>
      <c r="I267" t="s">
        <v>1177</v>
      </c>
      <c r="J267" t="s">
        <v>11355</v>
      </c>
      <c r="K267" t="s">
        <v>72</v>
      </c>
      <c r="M267" s="32">
        <f>IFERROR(IF($B267="","",INDEX(所属情報!$E:$E,MATCH($A267,所属情報!$A:$A,0))),"")</f>
        <v>492232</v>
      </c>
      <c r="N267" s="32" t="str">
        <f t="shared" si="12"/>
        <v>濱田　彩加 (3)</v>
      </c>
      <c r="O267" s="32" t="str">
        <f t="shared" si="13"/>
        <v>ﾊﾏﾀﾞ ｱﾔｶ</v>
      </c>
      <c r="P267" s="32" t="str">
        <f t="shared" si="14"/>
        <v>HAMADA Ayaka (03)</v>
      </c>
      <c r="Q267" s="32" t="str">
        <f>IFERROR(IF($F267="","",INDEX(リスト!$AL:$AL,MATCH($F267,リスト!$AK:$AK,0))),"")</f>
        <v>21</v>
      </c>
      <c r="R267" s="32" t="str">
        <f>IFERROR(IF($K267="","",INDEX(リスト!$AO:$AO,MATCH($K267,リスト!$AN:$AN,0))),"")</f>
        <v>JPN</v>
      </c>
      <c r="S267" s="32" t="str">
        <f>IF($B267="","",RIGHT($G267*1000+200+COUNTIF($G$2:$G267,$G267),9))</f>
        <v>030218201</v>
      </c>
    </row>
    <row r="268" spans="1:19" ht="18" customHeight="1" x14ac:dyDescent="0.55000000000000004">
      <c r="A268" t="s">
        <v>1047</v>
      </c>
      <c r="B268">
        <v>267</v>
      </c>
      <c r="C268" t="s">
        <v>11909</v>
      </c>
      <c r="D268" t="s">
        <v>11910</v>
      </c>
      <c r="E268">
        <v>2</v>
      </c>
      <c r="F268" t="s">
        <v>165</v>
      </c>
      <c r="G268">
        <v>20030711</v>
      </c>
      <c r="H268" t="s">
        <v>11911</v>
      </c>
      <c r="I268" t="s">
        <v>2745</v>
      </c>
      <c r="J268" t="s">
        <v>10907</v>
      </c>
      <c r="K268" t="s">
        <v>72</v>
      </c>
      <c r="M268" s="32">
        <f>IFERROR(IF($B268="","",INDEX(所属情報!$E:$E,MATCH($A268,所属情報!$A:$A,0))),"")</f>
        <v>492232</v>
      </c>
      <c r="N268" s="32" t="str">
        <f t="shared" si="12"/>
        <v>藤本　美涼 (2)</v>
      </c>
      <c r="O268" s="32" t="str">
        <f t="shared" si="13"/>
        <v>ﾌｼﾞﾓﾄ ﾐｽｽﾞ</v>
      </c>
      <c r="P268" s="32" t="str">
        <f t="shared" si="14"/>
        <v>FUJIMOTO Misuzu (03)</v>
      </c>
      <c r="Q268" s="32" t="str">
        <f>IFERROR(IF($F268="","",INDEX(リスト!$AL:$AL,MATCH($F268,リスト!$AK:$AK,0))),"")</f>
        <v>25</v>
      </c>
      <c r="R268" s="32" t="str">
        <f>IFERROR(IF($K268="","",INDEX(リスト!$AO:$AO,MATCH($K268,リスト!$AN:$AN,0))),"")</f>
        <v>JPN</v>
      </c>
      <c r="S268" s="32" t="str">
        <f>IF($B268="","",RIGHT($G268*1000+200+COUNTIF($G$2:$G268,$G268),9))</f>
        <v>030711201</v>
      </c>
    </row>
    <row r="269" spans="1:19" ht="18" customHeight="1" x14ac:dyDescent="0.55000000000000004">
      <c r="A269" t="s">
        <v>959</v>
      </c>
      <c r="B269">
        <v>268</v>
      </c>
      <c r="C269" t="s">
        <v>11912</v>
      </c>
      <c r="D269" t="s">
        <v>11913</v>
      </c>
      <c r="E269">
        <v>4</v>
      </c>
      <c r="F269" t="s">
        <v>173</v>
      </c>
      <c r="G269">
        <v>20020226</v>
      </c>
      <c r="H269" t="s">
        <v>11914</v>
      </c>
      <c r="I269" t="s">
        <v>11915</v>
      </c>
      <c r="J269" t="s">
        <v>11916</v>
      </c>
      <c r="K269" t="s">
        <v>72</v>
      </c>
      <c r="M269" s="32">
        <f>IFERROR(IF($B269="","",INDEX(所属情報!$E:$E,MATCH($A269,所属情報!$A:$A,0))),"")</f>
        <v>492195</v>
      </c>
      <c r="N269" s="32" t="str">
        <f t="shared" si="12"/>
        <v>下岡　仁美 (4)</v>
      </c>
      <c r="O269" s="32" t="str">
        <f t="shared" si="13"/>
        <v>ｼﾓｵｶ ﾋﾄﾐ</v>
      </c>
      <c r="P269" s="32" t="str">
        <f t="shared" si="14"/>
        <v>SHIMOOKA Hitomi (02)</v>
      </c>
      <c r="Q269" s="32" t="str">
        <f>IFERROR(IF($F269="","",INDEX(リスト!$AL:$AL,MATCH($F269,リスト!$AK:$AK,0))),"")</f>
        <v>27</v>
      </c>
      <c r="R269" s="32" t="str">
        <f>IFERROR(IF($K269="","",INDEX(リスト!$AO:$AO,MATCH($K269,リスト!$AN:$AN,0))),"")</f>
        <v>JPN</v>
      </c>
      <c r="S269" s="32" t="str">
        <f>IF($B269="","",RIGHT($G269*1000+200+COUNTIF($G$2:$G269,$G269),9))</f>
        <v>020226201</v>
      </c>
    </row>
    <row r="270" spans="1:19" ht="18" customHeight="1" x14ac:dyDescent="0.55000000000000004">
      <c r="A270" t="s">
        <v>959</v>
      </c>
      <c r="B270">
        <v>269</v>
      </c>
      <c r="C270" t="s">
        <v>11917</v>
      </c>
      <c r="D270" t="s">
        <v>11918</v>
      </c>
      <c r="E270">
        <v>4</v>
      </c>
      <c r="F270" t="s">
        <v>165</v>
      </c>
      <c r="G270">
        <v>20010829</v>
      </c>
      <c r="H270" t="s">
        <v>11919</v>
      </c>
      <c r="I270" t="s">
        <v>11920</v>
      </c>
      <c r="J270" t="s">
        <v>8512</v>
      </c>
      <c r="K270" t="s">
        <v>72</v>
      </c>
      <c r="M270" s="32">
        <f>IFERROR(IF($B270="","",INDEX(所属情報!$E:$E,MATCH($A270,所属情報!$A:$A,0))),"")</f>
        <v>492195</v>
      </c>
      <c r="N270" s="32" t="str">
        <f t="shared" si="12"/>
        <v>野口　七海 (4)</v>
      </c>
      <c r="O270" s="32" t="str">
        <f t="shared" si="13"/>
        <v>ﾉｸﾞﾁ ﾅﾅﾐ</v>
      </c>
      <c r="P270" s="32" t="str">
        <f t="shared" si="14"/>
        <v>NOGUCHI Nanami (01)</v>
      </c>
      <c r="Q270" s="32" t="str">
        <f>IFERROR(IF($F270="","",INDEX(リスト!$AL:$AL,MATCH($F270,リスト!$AK:$AK,0))),"")</f>
        <v>25</v>
      </c>
      <c r="R270" s="32" t="str">
        <f>IFERROR(IF($K270="","",INDEX(リスト!$AO:$AO,MATCH($K270,リスト!$AN:$AN,0))),"")</f>
        <v>JPN</v>
      </c>
      <c r="S270" s="32" t="str">
        <f>IF($B270="","",RIGHT($G270*1000+200+COUNTIF($G$2:$G270,$G270),9))</f>
        <v>010829201</v>
      </c>
    </row>
    <row r="271" spans="1:19" ht="18" customHeight="1" x14ac:dyDescent="0.55000000000000004">
      <c r="A271" t="s">
        <v>959</v>
      </c>
      <c r="B271">
        <v>270</v>
      </c>
      <c r="C271" t="s">
        <v>11921</v>
      </c>
      <c r="D271" t="s">
        <v>11922</v>
      </c>
      <c r="E271">
        <v>4</v>
      </c>
      <c r="F271" t="s">
        <v>181</v>
      </c>
      <c r="G271">
        <v>20011108</v>
      </c>
      <c r="H271" t="s">
        <v>11923</v>
      </c>
      <c r="I271" t="s">
        <v>2259</v>
      </c>
      <c r="J271" t="s">
        <v>11924</v>
      </c>
      <c r="K271" t="s">
        <v>72</v>
      </c>
      <c r="M271" s="32">
        <f>IFERROR(IF($B271="","",INDEX(所属情報!$E:$E,MATCH($A271,所属情報!$A:$A,0))),"")</f>
        <v>492195</v>
      </c>
      <c r="N271" s="32" t="str">
        <f t="shared" si="12"/>
        <v>石黒　樹子 (4)</v>
      </c>
      <c r="O271" s="32" t="str">
        <f t="shared" si="13"/>
        <v>ｲｼｸﾞﾛ ｷｺ</v>
      </c>
      <c r="P271" s="32" t="str">
        <f t="shared" si="14"/>
        <v>ISHIGURO Kiko (01)</v>
      </c>
      <c r="Q271" s="32" t="str">
        <f>IFERROR(IF($F271="","",INDEX(リスト!$AL:$AL,MATCH($F271,リスト!$AK:$AK,0))),"")</f>
        <v>29</v>
      </c>
      <c r="R271" s="32" t="str">
        <f>IFERROR(IF($K271="","",INDEX(リスト!$AO:$AO,MATCH($K271,リスト!$AN:$AN,0))),"")</f>
        <v>JPN</v>
      </c>
      <c r="S271" s="32" t="str">
        <f>IF($B271="","",RIGHT($G271*1000+200+COUNTIF($G$2:$G271,$G271),9))</f>
        <v>011108201</v>
      </c>
    </row>
    <row r="272" spans="1:19" ht="18" customHeight="1" x14ac:dyDescent="0.55000000000000004">
      <c r="A272" t="s">
        <v>959</v>
      </c>
      <c r="B272">
        <v>271</v>
      </c>
      <c r="C272" t="s">
        <v>11925</v>
      </c>
      <c r="D272" t="s">
        <v>11926</v>
      </c>
      <c r="E272">
        <v>4</v>
      </c>
      <c r="F272" t="s">
        <v>233</v>
      </c>
      <c r="G272">
        <v>20010928</v>
      </c>
      <c r="H272" t="s">
        <v>11927</v>
      </c>
      <c r="I272" t="s">
        <v>6037</v>
      </c>
      <c r="J272" t="s">
        <v>11928</v>
      </c>
      <c r="K272" t="s">
        <v>72</v>
      </c>
      <c r="M272" s="32">
        <f>IFERROR(IF($B272="","",INDEX(所属情報!$E:$E,MATCH($A272,所属情報!$A:$A,0))),"")</f>
        <v>492195</v>
      </c>
      <c r="N272" s="32" t="str">
        <f t="shared" si="12"/>
        <v>堀内　紀彩子 (4)</v>
      </c>
      <c r="O272" s="32" t="str">
        <f t="shared" si="13"/>
        <v>ﾎﾘｳﾁ ｷｻｺ</v>
      </c>
      <c r="P272" s="32" t="str">
        <f t="shared" si="14"/>
        <v>HORIUCHI Kisako (01)</v>
      </c>
      <c r="Q272" s="32" t="str">
        <f>IFERROR(IF($F272="","",INDEX(リスト!$AL:$AL,MATCH($F272,リスト!$AK:$AK,0))),"")</f>
        <v>42</v>
      </c>
      <c r="R272" s="32" t="str">
        <f>IFERROR(IF($K272="","",INDEX(リスト!$AO:$AO,MATCH($K272,リスト!$AN:$AN,0))),"")</f>
        <v>JPN</v>
      </c>
      <c r="S272" s="32" t="str">
        <f>IF($B272="","",RIGHT($G272*1000+200+COUNTIF($G$2:$G272,$G272),9))</f>
        <v>010928201</v>
      </c>
    </row>
    <row r="273" spans="1:19" ht="18" customHeight="1" x14ac:dyDescent="0.55000000000000004">
      <c r="A273" t="s">
        <v>959</v>
      </c>
      <c r="B273">
        <v>272</v>
      </c>
      <c r="C273" t="s">
        <v>11929</v>
      </c>
      <c r="D273" t="s">
        <v>11930</v>
      </c>
      <c r="E273">
        <v>4</v>
      </c>
      <c r="F273" t="s">
        <v>157</v>
      </c>
      <c r="G273">
        <v>20010405</v>
      </c>
      <c r="H273" t="s">
        <v>11931</v>
      </c>
      <c r="I273" t="s">
        <v>1809</v>
      </c>
      <c r="J273" t="s">
        <v>11587</v>
      </c>
      <c r="K273" t="s">
        <v>72</v>
      </c>
      <c r="M273" s="32">
        <f>IFERROR(IF($B273="","",INDEX(所属情報!$E:$E,MATCH($A273,所属情報!$A:$A,0))),"")</f>
        <v>492195</v>
      </c>
      <c r="N273" s="32" t="str">
        <f t="shared" si="12"/>
        <v>泉　佑奈 (4)</v>
      </c>
      <c r="O273" s="32" t="str">
        <f t="shared" si="13"/>
        <v>ｲｽﾞﾐ ﾕｳﾅ</v>
      </c>
      <c r="P273" s="32" t="str">
        <f t="shared" si="14"/>
        <v>IZUMI Yuna (01)</v>
      </c>
      <c r="Q273" s="32" t="str">
        <f>IFERROR(IF($F273="","",INDEX(リスト!$AL:$AL,MATCH($F273,リスト!$AK:$AK,0))),"")</f>
        <v>23</v>
      </c>
      <c r="R273" s="32" t="str">
        <f>IFERROR(IF($K273="","",INDEX(リスト!$AO:$AO,MATCH($K273,リスト!$AN:$AN,0))),"")</f>
        <v>JPN</v>
      </c>
      <c r="S273" s="32" t="str">
        <f>IF($B273="","",RIGHT($G273*1000+200+COUNTIF($G$2:$G273,$G273),9))</f>
        <v>010405202</v>
      </c>
    </row>
    <row r="274" spans="1:19" ht="18" customHeight="1" x14ac:dyDescent="0.55000000000000004">
      <c r="A274" t="s">
        <v>959</v>
      </c>
      <c r="B274">
        <v>273</v>
      </c>
      <c r="C274" t="s">
        <v>11932</v>
      </c>
      <c r="D274" t="s">
        <v>11933</v>
      </c>
      <c r="E274">
        <v>4</v>
      </c>
      <c r="F274" t="s">
        <v>169</v>
      </c>
      <c r="G274">
        <v>20020107</v>
      </c>
      <c r="H274" t="s">
        <v>11934</v>
      </c>
      <c r="I274" t="s">
        <v>2834</v>
      </c>
      <c r="J274" t="s">
        <v>6975</v>
      </c>
      <c r="K274" t="s">
        <v>72</v>
      </c>
      <c r="M274" s="32">
        <f>IFERROR(IF($B274="","",INDEX(所属情報!$E:$E,MATCH($A274,所属情報!$A:$A,0))),"")</f>
        <v>492195</v>
      </c>
      <c r="N274" s="32" t="str">
        <f t="shared" si="12"/>
        <v>尾﨑　未悠 (4)</v>
      </c>
      <c r="O274" s="32" t="str">
        <f t="shared" si="13"/>
        <v>ｵｻﾞｷ ﾐﾕ</v>
      </c>
      <c r="P274" s="32" t="str">
        <f t="shared" si="14"/>
        <v>OZAKI Miyu (02)</v>
      </c>
      <c r="Q274" s="32" t="str">
        <f>IFERROR(IF($F274="","",INDEX(リスト!$AL:$AL,MATCH($F274,リスト!$AK:$AK,0))),"")</f>
        <v>26</v>
      </c>
      <c r="R274" s="32" t="str">
        <f>IFERROR(IF($K274="","",INDEX(リスト!$AO:$AO,MATCH($K274,リスト!$AN:$AN,0))),"")</f>
        <v>JPN</v>
      </c>
      <c r="S274" s="32" t="str">
        <f>IF($B274="","",RIGHT($G274*1000+200+COUNTIF($G$2:$G274,$G274),9))</f>
        <v>020107201</v>
      </c>
    </row>
    <row r="275" spans="1:19" ht="18" customHeight="1" x14ac:dyDescent="0.55000000000000004">
      <c r="A275" t="s">
        <v>959</v>
      </c>
      <c r="B275">
        <v>274</v>
      </c>
      <c r="C275" t="s">
        <v>11935</v>
      </c>
      <c r="D275" t="s">
        <v>11936</v>
      </c>
      <c r="E275">
        <v>4</v>
      </c>
      <c r="F275" t="s">
        <v>169</v>
      </c>
      <c r="G275">
        <v>20011109</v>
      </c>
      <c r="H275" t="s">
        <v>11937</v>
      </c>
      <c r="I275" t="s">
        <v>11938</v>
      </c>
      <c r="J275" t="s">
        <v>11939</v>
      </c>
      <c r="K275" t="s">
        <v>72</v>
      </c>
      <c r="M275" s="32">
        <f>IFERROR(IF($B275="","",INDEX(所属情報!$E:$E,MATCH($A275,所属情報!$A:$A,0))),"")</f>
        <v>492195</v>
      </c>
      <c r="N275" s="32" t="str">
        <f t="shared" si="12"/>
        <v>釆睪　見 (4)</v>
      </c>
      <c r="O275" s="32" t="str">
        <f t="shared" si="13"/>
        <v>ﾜｹﾐ ﾏﾐﾕ</v>
      </c>
      <c r="P275" s="32" t="str">
        <f t="shared" si="14"/>
        <v>WAKEMI Mamiyu (01)</v>
      </c>
      <c r="Q275" s="32" t="str">
        <f>IFERROR(IF($F275="","",INDEX(リスト!$AL:$AL,MATCH($F275,リスト!$AK:$AK,0))),"")</f>
        <v>26</v>
      </c>
      <c r="R275" s="32" t="str">
        <f>IFERROR(IF($K275="","",INDEX(リスト!$AO:$AO,MATCH($K275,リスト!$AN:$AN,0))),"")</f>
        <v>JPN</v>
      </c>
      <c r="S275" s="32" t="str">
        <f>IF($B275="","",RIGHT($G275*1000+200+COUNTIF($G$2:$G275,$G275),9))</f>
        <v>011109201</v>
      </c>
    </row>
    <row r="276" spans="1:19" ht="18" customHeight="1" x14ac:dyDescent="0.55000000000000004">
      <c r="A276" t="s">
        <v>959</v>
      </c>
      <c r="B276">
        <v>275</v>
      </c>
      <c r="C276" t="s">
        <v>11940</v>
      </c>
      <c r="D276" t="s">
        <v>11941</v>
      </c>
      <c r="E276">
        <v>4</v>
      </c>
      <c r="F276" t="s">
        <v>185</v>
      </c>
      <c r="G276">
        <v>20011123</v>
      </c>
      <c r="H276" t="s">
        <v>11942</v>
      </c>
      <c r="I276" t="s">
        <v>1177</v>
      </c>
      <c r="J276" t="s">
        <v>11193</v>
      </c>
      <c r="K276" t="s">
        <v>72</v>
      </c>
      <c r="M276" s="32">
        <f>IFERROR(IF($B276="","",INDEX(所属情報!$E:$E,MATCH($A276,所属情報!$A:$A,0))),"")</f>
        <v>492195</v>
      </c>
      <c r="N276" s="32" t="str">
        <f t="shared" si="12"/>
        <v>濵田　あかり (4)</v>
      </c>
      <c r="O276" s="32" t="str">
        <f t="shared" si="13"/>
        <v>ﾊﾏﾀﾞ ｱｶﾘ</v>
      </c>
      <c r="P276" s="32" t="str">
        <f t="shared" si="14"/>
        <v>HAMADA Akari (01)</v>
      </c>
      <c r="Q276" s="32" t="str">
        <f>IFERROR(IF($F276="","",INDEX(リスト!$AL:$AL,MATCH($F276,リスト!$AK:$AK,0))),"")</f>
        <v>30</v>
      </c>
      <c r="R276" s="32" t="str">
        <f>IFERROR(IF($K276="","",INDEX(リスト!$AO:$AO,MATCH($K276,リスト!$AN:$AN,0))),"")</f>
        <v>JPN</v>
      </c>
      <c r="S276" s="32" t="str">
        <f>IF($B276="","",RIGHT($G276*1000+200+COUNTIF($G$2:$G276,$G276),9))</f>
        <v>011123201</v>
      </c>
    </row>
    <row r="277" spans="1:19" ht="18" customHeight="1" x14ac:dyDescent="0.55000000000000004">
      <c r="A277" t="s">
        <v>959</v>
      </c>
      <c r="B277">
        <v>276</v>
      </c>
      <c r="C277" t="s">
        <v>11943</v>
      </c>
      <c r="D277" t="s">
        <v>11944</v>
      </c>
      <c r="E277">
        <v>4</v>
      </c>
      <c r="F277" t="s">
        <v>177</v>
      </c>
      <c r="G277">
        <v>20010522</v>
      </c>
      <c r="H277" t="s">
        <v>11945</v>
      </c>
      <c r="I277" t="s">
        <v>1617</v>
      </c>
      <c r="J277" t="s">
        <v>11946</v>
      </c>
      <c r="K277" t="s">
        <v>72</v>
      </c>
      <c r="M277" s="32">
        <f>IFERROR(IF($B277="","",INDEX(所属情報!$E:$E,MATCH($A277,所属情報!$A:$A,0))),"")</f>
        <v>492195</v>
      </c>
      <c r="N277" s="32" t="str">
        <f t="shared" si="12"/>
        <v>高橋　真子 (4)</v>
      </c>
      <c r="O277" s="32" t="str">
        <f t="shared" si="13"/>
        <v>ﾀｶﾊｼ ﾏｺ</v>
      </c>
      <c r="P277" s="32" t="str">
        <f t="shared" si="14"/>
        <v>TAKAHASHI Mako (01)</v>
      </c>
      <c r="Q277" s="32" t="str">
        <f>IFERROR(IF($F277="","",INDEX(リスト!$AL:$AL,MATCH($F277,リスト!$AK:$AK,0))),"")</f>
        <v>28</v>
      </c>
      <c r="R277" s="32" t="str">
        <f>IFERROR(IF($K277="","",INDEX(リスト!$AO:$AO,MATCH($K277,リスト!$AN:$AN,0))),"")</f>
        <v>JPN</v>
      </c>
      <c r="S277" s="32" t="str">
        <f>IF($B277="","",RIGHT($G277*1000+200+COUNTIF($G$2:$G277,$G277),9))</f>
        <v>010522202</v>
      </c>
    </row>
    <row r="278" spans="1:19" ht="18" customHeight="1" x14ac:dyDescent="0.55000000000000004">
      <c r="A278" t="s">
        <v>959</v>
      </c>
      <c r="B278">
        <v>277</v>
      </c>
      <c r="C278" t="s">
        <v>11947</v>
      </c>
      <c r="D278" t="s">
        <v>11948</v>
      </c>
      <c r="E278">
        <v>4</v>
      </c>
      <c r="F278" t="s">
        <v>173</v>
      </c>
      <c r="G278">
        <v>20010527</v>
      </c>
      <c r="H278" t="s">
        <v>11949</v>
      </c>
      <c r="I278" t="s">
        <v>1389</v>
      </c>
      <c r="J278" t="s">
        <v>2278</v>
      </c>
      <c r="K278" t="s">
        <v>72</v>
      </c>
      <c r="M278" s="32">
        <f>IFERROR(IF($B278="","",INDEX(所属情報!$E:$E,MATCH($A278,所属情報!$A:$A,0))),"")</f>
        <v>492195</v>
      </c>
      <c r="N278" s="32" t="str">
        <f t="shared" si="12"/>
        <v>中尾　玲 (4)</v>
      </c>
      <c r="O278" s="32" t="str">
        <f t="shared" si="13"/>
        <v>ﾅｶｵ ﾚｲ</v>
      </c>
      <c r="P278" s="32" t="str">
        <f t="shared" si="14"/>
        <v>NAKAO Rei (01)</v>
      </c>
      <c r="Q278" s="32" t="str">
        <f>IFERROR(IF($F278="","",INDEX(リスト!$AL:$AL,MATCH($F278,リスト!$AK:$AK,0))),"")</f>
        <v>27</v>
      </c>
      <c r="R278" s="32" t="str">
        <f>IFERROR(IF($K278="","",INDEX(リスト!$AO:$AO,MATCH($K278,リスト!$AN:$AN,0))),"")</f>
        <v>JPN</v>
      </c>
      <c r="S278" s="32" t="str">
        <f>IF($B278="","",RIGHT($G278*1000+200+COUNTIF($G$2:$G278,$G278),9))</f>
        <v>010527201</v>
      </c>
    </row>
    <row r="279" spans="1:19" ht="18" customHeight="1" x14ac:dyDescent="0.55000000000000004">
      <c r="A279" t="s">
        <v>959</v>
      </c>
      <c r="B279">
        <v>278</v>
      </c>
      <c r="C279" t="s">
        <v>11950</v>
      </c>
      <c r="D279" t="s">
        <v>11951</v>
      </c>
      <c r="E279">
        <v>4</v>
      </c>
      <c r="F279" t="s">
        <v>201</v>
      </c>
      <c r="G279">
        <v>20020306</v>
      </c>
      <c r="H279" t="s">
        <v>11952</v>
      </c>
      <c r="I279" t="s">
        <v>11953</v>
      </c>
      <c r="J279" t="s">
        <v>2156</v>
      </c>
      <c r="K279" t="s">
        <v>72</v>
      </c>
      <c r="M279" s="32">
        <f>IFERROR(IF($B279="","",INDEX(所属情報!$E:$E,MATCH($A279,所属情報!$A:$A,0))),"")</f>
        <v>492195</v>
      </c>
      <c r="N279" s="32" t="str">
        <f t="shared" si="12"/>
        <v>名原　紫音 (4)</v>
      </c>
      <c r="O279" s="32" t="str">
        <f t="shared" si="13"/>
        <v>ﾅﾊﾞﾗ ｼｵﾝ</v>
      </c>
      <c r="P279" s="32" t="str">
        <f t="shared" si="14"/>
        <v>NABARA Shion (02)</v>
      </c>
      <c r="Q279" s="32" t="str">
        <f>IFERROR(IF($F279="","",INDEX(リスト!$AL:$AL,MATCH($F279,リスト!$AK:$AK,0))),"")</f>
        <v>34</v>
      </c>
      <c r="R279" s="32" t="str">
        <f>IFERROR(IF($K279="","",INDEX(リスト!$AO:$AO,MATCH($K279,リスト!$AN:$AN,0))),"")</f>
        <v>JPN</v>
      </c>
      <c r="S279" s="32" t="str">
        <f>IF($B279="","",RIGHT($G279*1000+200+COUNTIF($G$2:$G279,$G279),9))</f>
        <v>020306201</v>
      </c>
    </row>
    <row r="280" spans="1:19" ht="18" customHeight="1" x14ac:dyDescent="0.55000000000000004">
      <c r="A280" t="s">
        <v>959</v>
      </c>
      <c r="B280">
        <v>279</v>
      </c>
      <c r="C280" t="s">
        <v>11954</v>
      </c>
      <c r="D280" t="s">
        <v>11955</v>
      </c>
      <c r="E280">
        <v>3</v>
      </c>
      <c r="F280" t="s">
        <v>169</v>
      </c>
      <c r="G280">
        <v>20020730</v>
      </c>
      <c r="H280" t="s">
        <v>11956</v>
      </c>
      <c r="I280" t="s">
        <v>11957</v>
      </c>
      <c r="J280" t="s">
        <v>11958</v>
      </c>
      <c r="K280" t="s">
        <v>72</v>
      </c>
      <c r="M280" s="32">
        <f>IFERROR(IF($B280="","",INDEX(所属情報!$E:$E,MATCH($A280,所属情報!$A:$A,0))),"")</f>
        <v>492195</v>
      </c>
      <c r="N280" s="32" t="str">
        <f t="shared" si="12"/>
        <v>太下　果音 (3)</v>
      </c>
      <c r="O280" s="32" t="str">
        <f t="shared" si="13"/>
        <v>ｵｵｼﾀ ｶﾉﾝ</v>
      </c>
      <c r="P280" s="32" t="str">
        <f t="shared" si="14"/>
        <v>OSHITA Kanon (02)</v>
      </c>
      <c r="Q280" s="32" t="str">
        <f>IFERROR(IF($F280="","",INDEX(リスト!$AL:$AL,MATCH($F280,リスト!$AK:$AK,0))),"")</f>
        <v>26</v>
      </c>
      <c r="R280" s="32" t="str">
        <f>IFERROR(IF($K280="","",INDEX(リスト!$AO:$AO,MATCH($K280,リスト!$AN:$AN,0))),"")</f>
        <v>JPN</v>
      </c>
      <c r="S280" s="32" t="str">
        <f>IF($B280="","",RIGHT($G280*1000+200+COUNTIF($G$2:$G280,$G280),9))</f>
        <v>020730201</v>
      </c>
    </row>
    <row r="281" spans="1:19" ht="18" customHeight="1" x14ac:dyDescent="0.55000000000000004">
      <c r="A281" t="s">
        <v>959</v>
      </c>
      <c r="B281">
        <v>280</v>
      </c>
      <c r="C281" t="s">
        <v>11959</v>
      </c>
      <c r="D281" t="s">
        <v>11960</v>
      </c>
      <c r="E281">
        <v>3</v>
      </c>
      <c r="F281" t="s">
        <v>157</v>
      </c>
      <c r="G281">
        <v>20020824</v>
      </c>
      <c r="H281" t="s">
        <v>11961</v>
      </c>
      <c r="I281" t="s">
        <v>3345</v>
      </c>
      <c r="J281" t="s">
        <v>11962</v>
      </c>
      <c r="K281" t="s">
        <v>72</v>
      </c>
      <c r="M281" s="32">
        <f>IFERROR(IF($B281="","",INDEX(所属情報!$E:$E,MATCH($A281,所属情報!$A:$A,0))),"")</f>
        <v>492195</v>
      </c>
      <c r="N281" s="32" t="str">
        <f t="shared" si="12"/>
        <v>服部　七子 (3)</v>
      </c>
      <c r="O281" s="32" t="str">
        <f t="shared" si="13"/>
        <v>ﾊｯﾄﾘ ﾅﾅｺ</v>
      </c>
      <c r="P281" s="32" t="str">
        <f t="shared" si="14"/>
        <v>HATTORI Nanako (02)</v>
      </c>
      <c r="Q281" s="32" t="str">
        <f>IFERROR(IF($F281="","",INDEX(リスト!$AL:$AL,MATCH($F281,リスト!$AK:$AK,0))),"")</f>
        <v>23</v>
      </c>
      <c r="R281" s="32" t="str">
        <f>IFERROR(IF($K281="","",INDEX(リスト!$AO:$AO,MATCH($K281,リスト!$AN:$AN,0))),"")</f>
        <v>JPN</v>
      </c>
      <c r="S281" s="32" t="str">
        <f>IF($B281="","",RIGHT($G281*1000+200+COUNTIF($G$2:$G281,$G281),9))</f>
        <v>020824202</v>
      </c>
    </row>
    <row r="282" spans="1:19" ht="18" customHeight="1" x14ac:dyDescent="0.55000000000000004">
      <c r="A282" t="s">
        <v>959</v>
      </c>
      <c r="B282">
        <v>281</v>
      </c>
      <c r="C282" t="s">
        <v>11963</v>
      </c>
      <c r="D282" t="s">
        <v>11964</v>
      </c>
      <c r="E282">
        <v>3</v>
      </c>
      <c r="F282" t="s">
        <v>177</v>
      </c>
      <c r="G282">
        <v>20030114</v>
      </c>
      <c r="H282" t="s">
        <v>11965</v>
      </c>
      <c r="I282" t="s">
        <v>3411</v>
      </c>
      <c r="J282" t="s">
        <v>11966</v>
      </c>
      <c r="K282" t="s">
        <v>72</v>
      </c>
      <c r="M282" s="32">
        <f>IFERROR(IF($B282="","",INDEX(所属情報!$E:$E,MATCH($A282,所属情報!$A:$A,0))),"")</f>
        <v>492195</v>
      </c>
      <c r="N282" s="32" t="str">
        <f t="shared" si="12"/>
        <v>谷　奈美 (3)</v>
      </c>
      <c r="O282" s="32" t="str">
        <f t="shared" si="13"/>
        <v>ﾀﾆ ﾅﾐ</v>
      </c>
      <c r="P282" s="32" t="str">
        <f t="shared" si="14"/>
        <v>TANI Nami (03)</v>
      </c>
      <c r="Q282" s="32" t="str">
        <f>IFERROR(IF($F282="","",INDEX(リスト!$AL:$AL,MATCH($F282,リスト!$AK:$AK,0))),"")</f>
        <v>28</v>
      </c>
      <c r="R282" s="32" t="str">
        <f>IFERROR(IF($K282="","",INDEX(リスト!$AO:$AO,MATCH($K282,リスト!$AN:$AN,0))),"")</f>
        <v>JPN</v>
      </c>
      <c r="S282" s="32" t="str">
        <f>IF($B282="","",RIGHT($G282*1000+200+COUNTIF($G$2:$G282,$G282),9))</f>
        <v>030114201</v>
      </c>
    </row>
    <row r="283" spans="1:19" ht="18" customHeight="1" x14ac:dyDescent="0.55000000000000004">
      <c r="A283" t="s">
        <v>959</v>
      </c>
      <c r="B283">
        <v>282</v>
      </c>
      <c r="C283" t="s">
        <v>11967</v>
      </c>
      <c r="D283" t="s">
        <v>11968</v>
      </c>
      <c r="E283">
        <v>3</v>
      </c>
      <c r="F283" t="s">
        <v>173</v>
      </c>
      <c r="G283">
        <v>20020924</v>
      </c>
      <c r="H283" t="s">
        <v>11969</v>
      </c>
      <c r="I283" t="s">
        <v>11970</v>
      </c>
      <c r="J283" t="s">
        <v>11103</v>
      </c>
      <c r="K283" t="s">
        <v>72</v>
      </c>
      <c r="M283" s="32">
        <f>IFERROR(IF($B283="","",INDEX(所属情報!$E:$E,MATCH($A283,所属情報!$A:$A,0))),"")</f>
        <v>492195</v>
      </c>
      <c r="N283" s="32" t="str">
        <f t="shared" si="12"/>
        <v>小丸　碧 (3)</v>
      </c>
      <c r="O283" s="32" t="str">
        <f t="shared" si="13"/>
        <v>ｺﾏﾙ ｱｵｲ</v>
      </c>
      <c r="P283" s="32" t="str">
        <f t="shared" si="14"/>
        <v>KOMARU Aoi (02)</v>
      </c>
      <c r="Q283" s="32" t="str">
        <f>IFERROR(IF($F283="","",INDEX(リスト!$AL:$AL,MATCH($F283,リスト!$AK:$AK,0))),"")</f>
        <v>27</v>
      </c>
      <c r="R283" s="32" t="str">
        <f>IFERROR(IF($K283="","",INDEX(リスト!$AO:$AO,MATCH($K283,リスト!$AN:$AN,0))),"")</f>
        <v>JPN</v>
      </c>
      <c r="S283" s="32" t="str">
        <f>IF($B283="","",RIGHT($G283*1000+200+COUNTIF($G$2:$G283,$G283),9))</f>
        <v>020924201</v>
      </c>
    </row>
    <row r="284" spans="1:19" ht="18" customHeight="1" x14ac:dyDescent="0.55000000000000004">
      <c r="A284" t="s">
        <v>959</v>
      </c>
      <c r="B284">
        <v>283</v>
      </c>
      <c r="C284" t="s">
        <v>11971</v>
      </c>
      <c r="D284" t="s">
        <v>11972</v>
      </c>
      <c r="E284">
        <v>2</v>
      </c>
      <c r="F284" t="s">
        <v>70</v>
      </c>
      <c r="G284">
        <v>20030414</v>
      </c>
      <c r="H284" t="s">
        <v>11973</v>
      </c>
      <c r="I284" t="s">
        <v>11974</v>
      </c>
      <c r="J284" t="s">
        <v>11975</v>
      </c>
      <c r="K284" t="s">
        <v>72</v>
      </c>
      <c r="M284" s="32">
        <f>IFERROR(IF($B284="","",INDEX(所属情報!$E:$E,MATCH($A284,所属情報!$A:$A,0))),"")</f>
        <v>492195</v>
      </c>
      <c r="N284" s="32" t="str">
        <f t="shared" si="12"/>
        <v>小野寺　萌華 (2)</v>
      </c>
      <c r="O284" s="32" t="str">
        <f t="shared" si="13"/>
        <v>ｵﾉﾃﾞﾗ ﾓｴｶ</v>
      </c>
      <c r="P284" s="32" t="str">
        <f t="shared" si="14"/>
        <v>ONODERA Moeka (03)</v>
      </c>
      <c r="Q284" s="32" t="str">
        <f>IFERROR(IF($F284="","",INDEX(リスト!$AL:$AL,MATCH($F284,リスト!$AK:$AK,0))),"")</f>
        <v>01</v>
      </c>
      <c r="R284" s="32" t="str">
        <f>IFERROR(IF($K284="","",INDEX(リスト!$AO:$AO,MATCH($K284,リスト!$AN:$AN,0))),"")</f>
        <v>JPN</v>
      </c>
      <c r="S284" s="32" t="str">
        <f>IF($B284="","",RIGHT($G284*1000+200+COUNTIF($G$2:$G284,$G284),9))</f>
        <v>030414202</v>
      </c>
    </row>
    <row r="285" spans="1:19" ht="18" customHeight="1" x14ac:dyDescent="0.55000000000000004">
      <c r="A285" t="s">
        <v>959</v>
      </c>
      <c r="B285">
        <v>284</v>
      </c>
      <c r="C285" t="s">
        <v>11976</v>
      </c>
      <c r="D285" t="s">
        <v>11977</v>
      </c>
      <c r="E285">
        <v>2</v>
      </c>
      <c r="F285" t="s">
        <v>173</v>
      </c>
      <c r="G285">
        <v>20031004</v>
      </c>
      <c r="H285" t="s">
        <v>11978</v>
      </c>
      <c r="I285" t="s">
        <v>2654</v>
      </c>
      <c r="J285" t="s">
        <v>11979</v>
      </c>
      <c r="K285" t="s">
        <v>72</v>
      </c>
      <c r="M285" s="32">
        <f>IFERROR(IF($B285="","",INDEX(所属情報!$E:$E,MATCH($A285,所属情報!$A:$A,0))),"")</f>
        <v>492195</v>
      </c>
      <c r="N285" s="32" t="str">
        <f t="shared" si="12"/>
        <v>河本　瑞華 (2)</v>
      </c>
      <c r="O285" s="32" t="str">
        <f t="shared" si="13"/>
        <v>ｶﾜﾓﾄ ﾐｽﾞｶ</v>
      </c>
      <c r="P285" s="32" t="str">
        <f t="shared" si="14"/>
        <v>KAWAMOTO Mizuka (03)</v>
      </c>
      <c r="Q285" s="32" t="str">
        <f>IFERROR(IF($F285="","",INDEX(リスト!$AL:$AL,MATCH($F285,リスト!$AK:$AK,0))),"")</f>
        <v>27</v>
      </c>
      <c r="R285" s="32" t="str">
        <f>IFERROR(IF($K285="","",INDEX(リスト!$AO:$AO,MATCH($K285,リスト!$AN:$AN,0))),"")</f>
        <v>JPN</v>
      </c>
      <c r="S285" s="32" t="str">
        <f>IF($B285="","",RIGHT($G285*1000+200+COUNTIF($G$2:$G285,$G285),9))</f>
        <v>031004202</v>
      </c>
    </row>
    <row r="286" spans="1:19" ht="18" customHeight="1" x14ac:dyDescent="0.55000000000000004">
      <c r="A286" t="s">
        <v>959</v>
      </c>
      <c r="B286">
        <v>285</v>
      </c>
      <c r="C286" t="s">
        <v>11980</v>
      </c>
      <c r="D286" t="s">
        <v>11981</v>
      </c>
      <c r="E286">
        <v>2</v>
      </c>
      <c r="F286" t="s">
        <v>169</v>
      </c>
      <c r="G286">
        <v>20040108</v>
      </c>
      <c r="H286" t="s">
        <v>11982</v>
      </c>
      <c r="I286" t="s">
        <v>4723</v>
      </c>
      <c r="J286" t="s">
        <v>11983</v>
      </c>
      <c r="K286" t="s">
        <v>72</v>
      </c>
      <c r="M286" s="32">
        <f>IFERROR(IF($B286="","",INDEX(所属情報!$E:$E,MATCH($A286,所属情報!$A:$A,0))),"")</f>
        <v>492195</v>
      </c>
      <c r="N286" s="32" t="str">
        <f t="shared" si="12"/>
        <v>柴田　博冬菜 (2)</v>
      </c>
      <c r="O286" s="32" t="str">
        <f t="shared" si="13"/>
        <v>ｼﾊﾞﾀ ﾋﾄﾅ</v>
      </c>
      <c r="P286" s="32" t="str">
        <f t="shared" si="14"/>
        <v>SHIBATA Hitona (04)</v>
      </c>
      <c r="Q286" s="32" t="str">
        <f>IFERROR(IF($F286="","",INDEX(リスト!$AL:$AL,MATCH($F286,リスト!$AK:$AK,0))),"")</f>
        <v>26</v>
      </c>
      <c r="R286" s="32" t="str">
        <f>IFERROR(IF($K286="","",INDEX(リスト!$AO:$AO,MATCH($K286,リスト!$AN:$AN,0))),"")</f>
        <v>JPN</v>
      </c>
      <c r="S286" s="32" t="str">
        <f>IF($B286="","",RIGHT($G286*1000+200+COUNTIF($G$2:$G286,$G286),9))</f>
        <v>040108201</v>
      </c>
    </row>
    <row r="287" spans="1:19" ht="18" customHeight="1" x14ac:dyDescent="0.55000000000000004">
      <c r="A287" t="s">
        <v>959</v>
      </c>
      <c r="B287">
        <v>286</v>
      </c>
      <c r="C287" t="s">
        <v>11984</v>
      </c>
      <c r="D287" t="s">
        <v>11985</v>
      </c>
      <c r="E287">
        <v>2</v>
      </c>
      <c r="F287" t="s">
        <v>173</v>
      </c>
      <c r="G287">
        <v>20031103</v>
      </c>
      <c r="H287" t="s">
        <v>11986</v>
      </c>
      <c r="I287" t="s">
        <v>2516</v>
      </c>
      <c r="J287" t="s">
        <v>8512</v>
      </c>
      <c r="K287" t="s">
        <v>72</v>
      </c>
      <c r="M287" s="32">
        <f>IFERROR(IF($B287="","",INDEX(所属情報!$E:$E,MATCH($A287,所属情報!$A:$A,0))),"")</f>
        <v>492195</v>
      </c>
      <c r="N287" s="32" t="str">
        <f t="shared" si="12"/>
        <v>金谷　菜々実 (2)</v>
      </c>
      <c r="O287" s="32" t="str">
        <f t="shared" si="13"/>
        <v>ｶﾅﾀﾆ ﾅﾅﾐ</v>
      </c>
      <c r="P287" s="32" t="str">
        <f t="shared" si="14"/>
        <v>KANATANI Nanami (03)</v>
      </c>
      <c r="Q287" s="32" t="str">
        <f>IFERROR(IF($F287="","",INDEX(リスト!$AL:$AL,MATCH($F287,リスト!$AK:$AK,0))),"")</f>
        <v>27</v>
      </c>
      <c r="R287" s="32" t="str">
        <f>IFERROR(IF($K287="","",INDEX(リスト!$AO:$AO,MATCH($K287,リスト!$AN:$AN,0))),"")</f>
        <v>JPN</v>
      </c>
      <c r="S287" s="32" t="str">
        <f>IF($B287="","",RIGHT($G287*1000+200+COUNTIF($G$2:$G287,$G287),9))</f>
        <v>031103201</v>
      </c>
    </row>
    <row r="288" spans="1:19" ht="18" customHeight="1" x14ac:dyDescent="0.55000000000000004">
      <c r="A288" t="s">
        <v>959</v>
      </c>
      <c r="B288">
        <v>287</v>
      </c>
      <c r="C288" t="s">
        <v>11987</v>
      </c>
      <c r="D288" t="s">
        <v>11988</v>
      </c>
      <c r="E288">
        <v>2</v>
      </c>
      <c r="F288" t="s">
        <v>197</v>
      </c>
      <c r="G288">
        <v>20030602</v>
      </c>
      <c r="H288" t="s">
        <v>11989</v>
      </c>
      <c r="I288" t="s">
        <v>10091</v>
      </c>
      <c r="J288" t="s">
        <v>11990</v>
      </c>
      <c r="K288" t="s">
        <v>72</v>
      </c>
      <c r="M288" s="32">
        <f>IFERROR(IF($B288="","",INDEX(所属情報!$E:$E,MATCH($A288,所属情報!$A:$A,0))),"")</f>
        <v>492195</v>
      </c>
      <c r="N288" s="32" t="str">
        <f t="shared" si="12"/>
        <v>井出　美聡 (2)</v>
      </c>
      <c r="O288" s="32" t="str">
        <f t="shared" si="13"/>
        <v>ｲﾃﾞ ﾐｻﾄ</v>
      </c>
      <c r="P288" s="32" t="str">
        <f t="shared" si="14"/>
        <v>IDE Misato (03)</v>
      </c>
      <c r="Q288" s="32" t="str">
        <f>IFERROR(IF($F288="","",INDEX(リスト!$AL:$AL,MATCH($F288,リスト!$AK:$AK,0))),"")</f>
        <v>33</v>
      </c>
      <c r="R288" s="32" t="str">
        <f>IFERROR(IF($K288="","",INDEX(リスト!$AO:$AO,MATCH($K288,リスト!$AN:$AN,0))),"")</f>
        <v>JPN</v>
      </c>
      <c r="S288" s="32" t="str">
        <f>IF($B288="","",RIGHT($G288*1000+200+COUNTIF($G$2:$G288,$G288),9))</f>
        <v>030602201</v>
      </c>
    </row>
    <row r="289" spans="1:19" ht="18" customHeight="1" x14ac:dyDescent="0.55000000000000004">
      <c r="A289" t="s">
        <v>959</v>
      </c>
      <c r="B289">
        <v>288</v>
      </c>
      <c r="C289" t="s">
        <v>11991</v>
      </c>
      <c r="D289" t="s">
        <v>11992</v>
      </c>
      <c r="E289">
        <v>2</v>
      </c>
      <c r="F289" t="s">
        <v>173</v>
      </c>
      <c r="G289">
        <v>20030806</v>
      </c>
      <c r="H289" t="s">
        <v>11993</v>
      </c>
      <c r="I289" t="s">
        <v>11994</v>
      </c>
      <c r="J289" t="s">
        <v>11995</v>
      </c>
      <c r="K289" t="s">
        <v>72</v>
      </c>
      <c r="M289" s="32">
        <f>IFERROR(IF($B289="","",INDEX(所属情報!$E:$E,MATCH($A289,所属情報!$A:$A,0))),"")</f>
        <v>492195</v>
      </c>
      <c r="N289" s="32" t="str">
        <f t="shared" si="12"/>
        <v>中蔵　里咲 (2)</v>
      </c>
      <c r="O289" s="32" t="str">
        <f t="shared" si="13"/>
        <v>ﾅｶｸﾗ ﾘｻ</v>
      </c>
      <c r="P289" s="32" t="str">
        <f t="shared" si="14"/>
        <v>NAKAKURA Risa (03)</v>
      </c>
      <c r="Q289" s="32" t="str">
        <f>IFERROR(IF($F289="","",INDEX(リスト!$AL:$AL,MATCH($F289,リスト!$AK:$AK,0))),"")</f>
        <v>27</v>
      </c>
      <c r="R289" s="32" t="str">
        <f>IFERROR(IF($K289="","",INDEX(リスト!$AO:$AO,MATCH($K289,リスト!$AN:$AN,0))),"")</f>
        <v>JPN</v>
      </c>
      <c r="S289" s="32" t="str">
        <f>IF($B289="","",RIGHT($G289*1000+200+COUNTIF($G$2:$G289,$G289),9))</f>
        <v>030806201</v>
      </c>
    </row>
    <row r="290" spans="1:19" ht="18" customHeight="1" x14ac:dyDescent="0.55000000000000004">
      <c r="A290" t="s">
        <v>959</v>
      </c>
      <c r="B290">
        <v>289</v>
      </c>
      <c r="C290" t="s">
        <v>11996</v>
      </c>
      <c r="D290" t="s">
        <v>11997</v>
      </c>
      <c r="E290">
        <v>2</v>
      </c>
      <c r="F290" t="s">
        <v>106</v>
      </c>
      <c r="G290">
        <v>20040110</v>
      </c>
      <c r="H290" t="s">
        <v>11998</v>
      </c>
      <c r="I290" t="s">
        <v>11999</v>
      </c>
      <c r="J290" t="s">
        <v>12000</v>
      </c>
      <c r="K290" t="s">
        <v>72</v>
      </c>
      <c r="M290" s="32">
        <f>IFERROR(IF($B290="","",INDEX(所属情報!$E:$E,MATCH($A290,所属情報!$A:$A,0))),"")</f>
        <v>492195</v>
      </c>
      <c r="N290" s="32" t="str">
        <f t="shared" si="12"/>
        <v>阿部田　莉月 (2)</v>
      </c>
      <c r="O290" s="32" t="str">
        <f t="shared" si="13"/>
        <v>ｱﾍﾞﾀ ﾘﾂﾞｷ</v>
      </c>
      <c r="P290" s="32" t="str">
        <f t="shared" si="14"/>
        <v>ABETA Rizuki (04)</v>
      </c>
      <c r="Q290" s="32" t="str">
        <f>IFERROR(IF($F290="","",INDEX(リスト!$AL:$AL,MATCH($F290,リスト!$AK:$AK,0))),"")</f>
        <v>10</v>
      </c>
      <c r="R290" s="32" t="str">
        <f>IFERROR(IF($K290="","",INDEX(リスト!$AO:$AO,MATCH($K290,リスト!$AN:$AN,0))),"")</f>
        <v>JPN</v>
      </c>
      <c r="S290" s="32" t="str">
        <f>IF($B290="","",RIGHT($G290*1000+200+COUNTIF($G$2:$G290,$G290),9))</f>
        <v>040110201</v>
      </c>
    </row>
    <row r="291" spans="1:19" ht="18" customHeight="1" x14ac:dyDescent="0.55000000000000004">
      <c r="A291" t="s">
        <v>959</v>
      </c>
      <c r="B291">
        <v>290</v>
      </c>
      <c r="C291" t="s">
        <v>12001</v>
      </c>
      <c r="D291" t="s">
        <v>12002</v>
      </c>
      <c r="E291">
        <v>2</v>
      </c>
      <c r="F291" t="s">
        <v>173</v>
      </c>
      <c r="G291">
        <v>20030908</v>
      </c>
      <c r="H291" t="s">
        <v>12003</v>
      </c>
      <c r="I291" t="s">
        <v>12004</v>
      </c>
      <c r="J291" t="s">
        <v>1223</v>
      </c>
      <c r="K291" t="s">
        <v>72</v>
      </c>
      <c r="M291" s="32">
        <f>IFERROR(IF($B291="","",INDEX(所属情報!$E:$E,MATCH($A291,所属情報!$A:$A,0))),"")</f>
        <v>492195</v>
      </c>
      <c r="N291" s="32" t="str">
        <f t="shared" si="12"/>
        <v>宮垣　有希 (2)</v>
      </c>
      <c r="O291" s="32" t="str">
        <f t="shared" si="13"/>
        <v>ﾐﾔｶﾞｷ ﾕｷ</v>
      </c>
      <c r="P291" s="32" t="str">
        <f t="shared" si="14"/>
        <v>MIYAGAKI Yuki (03)</v>
      </c>
      <c r="Q291" s="32" t="str">
        <f>IFERROR(IF($F291="","",INDEX(リスト!$AL:$AL,MATCH($F291,リスト!$AK:$AK,0))),"")</f>
        <v>27</v>
      </c>
      <c r="R291" s="32" t="str">
        <f>IFERROR(IF($K291="","",INDEX(リスト!$AO:$AO,MATCH($K291,リスト!$AN:$AN,0))),"")</f>
        <v>JPN</v>
      </c>
      <c r="S291" s="32" t="str">
        <f>IF($B291="","",RIGHT($G291*1000+200+COUNTIF($G$2:$G291,$G291),9))</f>
        <v>030908202</v>
      </c>
    </row>
    <row r="292" spans="1:19" ht="18" customHeight="1" x14ac:dyDescent="0.55000000000000004">
      <c r="A292" t="s">
        <v>959</v>
      </c>
      <c r="B292">
        <v>291</v>
      </c>
      <c r="C292" t="s">
        <v>12005</v>
      </c>
      <c r="D292" t="s">
        <v>12006</v>
      </c>
      <c r="E292">
        <v>2</v>
      </c>
      <c r="F292" t="s">
        <v>181</v>
      </c>
      <c r="G292">
        <v>20030609</v>
      </c>
      <c r="H292" t="s">
        <v>12007</v>
      </c>
      <c r="I292" t="s">
        <v>8496</v>
      </c>
      <c r="J292" t="s">
        <v>1947</v>
      </c>
      <c r="K292" t="s">
        <v>72</v>
      </c>
      <c r="M292" s="32">
        <f>IFERROR(IF($B292="","",INDEX(所属情報!$E:$E,MATCH($A292,所属情報!$A:$A,0))),"")</f>
        <v>492195</v>
      </c>
      <c r="N292" s="32" t="str">
        <f t="shared" si="12"/>
        <v>神谷　輝 (2)</v>
      </c>
      <c r="O292" s="32" t="str">
        <f t="shared" si="13"/>
        <v>ｶﾐﾔ ﾋｶﾙ</v>
      </c>
      <c r="P292" s="32" t="str">
        <f t="shared" si="14"/>
        <v>KAMIYA Hikaru (03)</v>
      </c>
      <c r="Q292" s="32" t="str">
        <f>IFERROR(IF($F292="","",INDEX(リスト!$AL:$AL,MATCH($F292,リスト!$AK:$AK,0))),"")</f>
        <v>29</v>
      </c>
      <c r="R292" s="32" t="str">
        <f>IFERROR(IF($K292="","",INDEX(リスト!$AO:$AO,MATCH($K292,リスト!$AN:$AN,0))),"")</f>
        <v>JPN</v>
      </c>
      <c r="S292" s="32" t="str">
        <f>IF($B292="","",RIGHT($G292*1000+200+COUNTIF($G$2:$G292,$G292),9))</f>
        <v>030609201</v>
      </c>
    </row>
    <row r="293" spans="1:19" ht="18" customHeight="1" x14ac:dyDescent="0.55000000000000004">
      <c r="A293" t="s">
        <v>959</v>
      </c>
      <c r="B293">
        <v>292</v>
      </c>
      <c r="C293" t="s">
        <v>12008</v>
      </c>
      <c r="D293" t="s">
        <v>12009</v>
      </c>
      <c r="E293">
        <v>2</v>
      </c>
      <c r="F293" t="s">
        <v>153</v>
      </c>
      <c r="G293">
        <v>20030411</v>
      </c>
      <c r="H293" t="s">
        <v>12010</v>
      </c>
      <c r="I293" t="s">
        <v>3556</v>
      </c>
      <c r="J293" t="s">
        <v>12011</v>
      </c>
      <c r="K293" t="s">
        <v>72</v>
      </c>
      <c r="M293" s="32">
        <f>IFERROR(IF($B293="","",INDEX(所属情報!$E:$E,MATCH($A293,所属情報!$A:$A,0))),"")</f>
        <v>492195</v>
      </c>
      <c r="N293" s="32" t="str">
        <f t="shared" si="12"/>
        <v>久保　真帆 (2)</v>
      </c>
      <c r="O293" s="32" t="str">
        <f t="shared" si="13"/>
        <v>ｸﾎﾞ ﾏﾅﾎ</v>
      </c>
      <c r="P293" s="32" t="str">
        <f t="shared" si="14"/>
        <v>KUBO Manaho (03)</v>
      </c>
      <c r="Q293" s="32" t="str">
        <f>IFERROR(IF($F293="","",INDEX(リスト!$AL:$AL,MATCH($F293,リスト!$AK:$AK,0))),"")</f>
        <v>22</v>
      </c>
      <c r="R293" s="32" t="str">
        <f>IFERROR(IF($K293="","",INDEX(リスト!$AO:$AO,MATCH($K293,リスト!$AN:$AN,0))),"")</f>
        <v>JPN</v>
      </c>
      <c r="S293" s="32" t="str">
        <f>IF($B293="","",RIGHT($G293*1000+200+COUNTIF($G$2:$G293,$G293),9))</f>
        <v>030411201</v>
      </c>
    </row>
    <row r="294" spans="1:19" ht="18" customHeight="1" x14ac:dyDescent="0.55000000000000004">
      <c r="A294" t="s">
        <v>959</v>
      </c>
      <c r="B294">
        <v>293</v>
      </c>
      <c r="C294" t="s">
        <v>12012</v>
      </c>
      <c r="D294" t="s">
        <v>12013</v>
      </c>
      <c r="E294">
        <v>2</v>
      </c>
      <c r="F294" t="s">
        <v>173</v>
      </c>
      <c r="G294">
        <v>20031230</v>
      </c>
      <c r="H294" t="s">
        <v>12014</v>
      </c>
      <c r="I294" t="s">
        <v>12015</v>
      </c>
      <c r="J294" t="s">
        <v>11717</v>
      </c>
      <c r="K294" t="s">
        <v>72</v>
      </c>
      <c r="M294" s="32">
        <f>IFERROR(IF($B294="","",INDEX(所属情報!$E:$E,MATCH($A294,所属情報!$A:$A,0))),"")</f>
        <v>492195</v>
      </c>
      <c r="N294" s="32" t="str">
        <f t="shared" si="12"/>
        <v>大澤　歩佳 (2)</v>
      </c>
      <c r="O294" s="32" t="str">
        <f t="shared" si="13"/>
        <v>ｵｵｻﾜ ｱﾕｶ</v>
      </c>
      <c r="P294" s="32" t="str">
        <f t="shared" si="14"/>
        <v>OSAWA Ayuka (03)</v>
      </c>
      <c r="Q294" s="32" t="str">
        <f>IFERROR(IF($F294="","",INDEX(リスト!$AL:$AL,MATCH($F294,リスト!$AK:$AK,0))),"")</f>
        <v>27</v>
      </c>
      <c r="R294" s="32" t="str">
        <f>IFERROR(IF($K294="","",INDEX(リスト!$AO:$AO,MATCH($K294,リスト!$AN:$AN,0))),"")</f>
        <v>JPN</v>
      </c>
      <c r="S294" s="32" t="str">
        <f>IF($B294="","",RIGHT($G294*1000+200+COUNTIF($G$2:$G294,$G294),9))</f>
        <v>031230201</v>
      </c>
    </row>
    <row r="295" spans="1:19" ht="18" customHeight="1" x14ac:dyDescent="0.55000000000000004">
      <c r="A295" t="s">
        <v>959</v>
      </c>
      <c r="B295">
        <v>294</v>
      </c>
      <c r="C295" t="s">
        <v>12016</v>
      </c>
      <c r="D295" t="s">
        <v>12017</v>
      </c>
      <c r="E295">
        <v>4</v>
      </c>
      <c r="F295" t="s">
        <v>201</v>
      </c>
      <c r="G295">
        <v>20020125</v>
      </c>
      <c r="H295" t="s">
        <v>12018</v>
      </c>
      <c r="I295" t="s">
        <v>12019</v>
      </c>
      <c r="J295" t="s">
        <v>11134</v>
      </c>
      <c r="K295" t="s">
        <v>72</v>
      </c>
      <c r="M295" s="32">
        <f>IFERROR(IF($B295="","",INDEX(所属情報!$E:$E,MATCH($A295,所属情報!$A:$A,0))),"")</f>
        <v>492195</v>
      </c>
      <c r="N295" s="32" t="str">
        <f t="shared" si="12"/>
        <v>佐々森　陽菜 (4)</v>
      </c>
      <c r="O295" s="32" t="str">
        <f t="shared" si="13"/>
        <v>ｻｻﾓﾘ ﾋﾅ</v>
      </c>
      <c r="P295" s="32" t="str">
        <f t="shared" si="14"/>
        <v>SASAMORI Hina (02)</v>
      </c>
      <c r="Q295" s="32" t="str">
        <f>IFERROR(IF($F295="","",INDEX(リスト!$AL:$AL,MATCH($F295,リスト!$AK:$AK,0))),"")</f>
        <v>34</v>
      </c>
      <c r="R295" s="32" t="str">
        <f>IFERROR(IF($K295="","",INDEX(リスト!$AO:$AO,MATCH($K295,リスト!$AN:$AN,0))),"")</f>
        <v>JPN</v>
      </c>
      <c r="S295" s="32" t="str">
        <f>IF($B295="","",RIGHT($G295*1000+200+COUNTIF($G$2:$G295,$G295),9))</f>
        <v>020125201</v>
      </c>
    </row>
    <row r="296" spans="1:19" ht="18" customHeight="1" x14ac:dyDescent="0.55000000000000004">
      <c r="A296" t="s">
        <v>959</v>
      </c>
      <c r="B296">
        <v>295</v>
      </c>
      <c r="C296" t="s">
        <v>12020</v>
      </c>
      <c r="D296" t="s">
        <v>12021</v>
      </c>
      <c r="E296">
        <v>3</v>
      </c>
      <c r="F296" t="s">
        <v>169</v>
      </c>
      <c r="G296">
        <v>20030118</v>
      </c>
      <c r="H296" t="s">
        <v>12022</v>
      </c>
      <c r="I296" t="s">
        <v>2789</v>
      </c>
      <c r="J296" t="s">
        <v>10954</v>
      </c>
      <c r="K296" t="s">
        <v>72</v>
      </c>
      <c r="M296" s="32">
        <f>IFERROR(IF($B296="","",INDEX(所属情報!$E:$E,MATCH($A296,所属情報!$A:$A,0))),"")</f>
        <v>492195</v>
      </c>
      <c r="N296" s="32" t="str">
        <f t="shared" si="12"/>
        <v>松田　愛香 (3)</v>
      </c>
      <c r="O296" s="32" t="str">
        <f t="shared" si="13"/>
        <v>ﾏﾂﾀﾞ ｱｲｶ</v>
      </c>
      <c r="P296" s="32" t="str">
        <f t="shared" si="14"/>
        <v>MATSUDA Aika (03)</v>
      </c>
      <c r="Q296" s="32" t="str">
        <f>IFERROR(IF($F296="","",INDEX(リスト!$AL:$AL,MATCH($F296,リスト!$AK:$AK,0))),"")</f>
        <v>26</v>
      </c>
      <c r="R296" s="32" t="str">
        <f>IFERROR(IF($K296="","",INDEX(リスト!$AO:$AO,MATCH($K296,リスト!$AN:$AN,0))),"")</f>
        <v>JPN</v>
      </c>
      <c r="S296" s="32" t="str">
        <f>IF($B296="","",RIGHT($G296*1000+200+COUNTIF($G$2:$G296,$G296),9))</f>
        <v>030118201</v>
      </c>
    </row>
    <row r="297" spans="1:19" ht="18" customHeight="1" x14ac:dyDescent="0.55000000000000004">
      <c r="A297" t="s">
        <v>959</v>
      </c>
      <c r="B297">
        <v>296</v>
      </c>
      <c r="C297" t="s">
        <v>12023</v>
      </c>
      <c r="D297" t="s">
        <v>12024</v>
      </c>
      <c r="E297">
        <v>1</v>
      </c>
      <c r="F297" t="s">
        <v>201</v>
      </c>
      <c r="G297">
        <v>20050112</v>
      </c>
      <c r="H297" t="s">
        <v>12025</v>
      </c>
      <c r="I297" t="s">
        <v>12026</v>
      </c>
      <c r="J297" t="s">
        <v>11342</v>
      </c>
      <c r="K297" t="s">
        <v>72</v>
      </c>
      <c r="M297" s="32">
        <f>IFERROR(IF($B297="","",INDEX(所属情報!$E:$E,MATCH($A297,所属情報!$A:$A,0))),"")</f>
        <v>492195</v>
      </c>
      <c r="N297" s="32" t="str">
        <f t="shared" si="12"/>
        <v>堂前　咲希 (1)</v>
      </c>
      <c r="O297" s="32" t="str">
        <f t="shared" si="13"/>
        <v>ﾄﾞｳﾏｴ ｻｷ</v>
      </c>
      <c r="P297" s="32" t="str">
        <f t="shared" si="14"/>
        <v>DOMAE Saki (05)</v>
      </c>
      <c r="Q297" s="32" t="str">
        <f>IFERROR(IF($F297="","",INDEX(リスト!$AL:$AL,MATCH($F297,リスト!$AK:$AK,0))),"")</f>
        <v>34</v>
      </c>
      <c r="R297" s="32" t="str">
        <f>IFERROR(IF($K297="","",INDEX(リスト!$AO:$AO,MATCH($K297,リスト!$AN:$AN,0))),"")</f>
        <v>JPN</v>
      </c>
      <c r="S297" s="32" t="str">
        <f>IF($B297="","",RIGHT($G297*1000+200+COUNTIF($G$2:$G297,$G297),9))</f>
        <v>050112201</v>
      </c>
    </row>
    <row r="298" spans="1:19" ht="18" customHeight="1" x14ac:dyDescent="0.55000000000000004">
      <c r="A298" t="s">
        <v>959</v>
      </c>
      <c r="B298">
        <v>297</v>
      </c>
      <c r="C298" t="s">
        <v>12027</v>
      </c>
      <c r="D298" t="s">
        <v>12028</v>
      </c>
      <c r="E298">
        <v>3</v>
      </c>
      <c r="F298" t="s">
        <v>157</v>
      </c>
      <c r="G298">
        <v>20020603</v>
      </c>
      <c r="I298" t="s">
        <v>6606</v>
      </c>
      <c r="J298" t="s">
        <v>2424</v>
      </c>
      <c r="K298" t="s">
        <v>72</v>
      </c>
      <c r="M298" s="32">
        <f>IFERROR(IF($B298="","",INDEX(所属情報!$E:$E,MATCH($A298,所属情報!$A:$A,0))),"")</f>
        <v>492195</v>
      </c>
      <c r="N298" s="32" t="str">
        <f t="shared" si="12"/>
        <v>井口　恵登 (3)</v>
      </c>
      <c r="O298" s="32" t="str">
        <f t="shared" si="13"/>
        <v>ｲｸﾞﾁ ｹｲﾄ</v>
      </c>
      <c r="P298" s="32" t="str">
        <f t="shared" si="14"/>
        <v>IGUCHI Keito (02)</v>
      </c>
      <c r="Q298" s="32" t="str">
        <f>IFERROR(IF($F298="","",INDEX(リスト!$AL:$AL,MATCH($F298,リスト!$AK:$AK,0))),"")</f>
        <v>23</v>
      </c>
      <c r="R298" s="32" t="str">
        <f>IFERROR(IF($K298="","",INDEX(リスト!$AO:$AO,MATCH($K298,リスト!$AN:$AN,0))),"")</f>
        <v>JPN</v>
      </c>
      <c r="S298" s="32" t="str">
        <f>IF($B298="","",RIGHT($G298*1000+200+COUNTIF($G$2:$G298,$G298),9))</f>
        <v>020603201</v>
      </c>
    </row>
    <row r="299" spans="1:19" ht="18" customHeight="1" x14ac:dyDescent="0.55000000000000004">
      <c r="A299" t="s">
        <v>959</v>
      </c>
      <c r="B299">
        <v>298</v>
      </c>
      <c r="C299" t="s">
        <v>12029</v>
      </c>
      <c r="D299" t="s">
        <v>12030</v>
      </c>
      <c r="E299">
        <v>2</v>
      </c>
      <c r="F299" t="s">
        <v>157</v>
      </c>
      <c r="G299">
        <v>20030619</v>
      </c>
      <c r="I299" t="s">
        <v>12031</v>
      </c>
      <c r="J299" t="s">
        <v>8404</v>
      </c>
      <c r="K299" t="s">
        <v>72</v>
      </c>
      <c r="M299" s="32">
        <f>IFERROR(IF($B299="","",INDEX(所属情報!$E:$E,MATCH($A299,所属情報!$A:$A,0))),"")</f>
        <v>492195</v>
      </c>
      <c r="N299" s="32" t="str">
        <f t="shared" si="12"/>
        <v>吉住　悠 (2)</v>
      </c>
      <c r="O299" s="32" t="str">
        <f t="shared" si="13"/>
        <v>ﾖｼｽﾞﾐ ﾊﾙｶ</v>
      </c>
      <c r="P299" s="32" t="str">
        <f t="shared" si="14"/>
        <v>YOSHIZUMI Haruka (03)</v>
      </c>
      <c r="Q299" s="32" t="str">
        <f>IFERROR(IF($F299="","",INDEX(リスト!$AL:$AL,MATCH($F299,リスト!$AK:$AK,0))),"")</f>
        <v>23</v>
      </c>
      <c r="R299" s="32" t="str">
        <f>IFERROR(IF($K299="","",INDEX(リスト!$AO:$AO,MATCH($K299,リスト!$AN:$AN,0))),"")</f>
        <v>JPN</v>
      </c>
      <c r="S299" s="32" t="str">
        <f>IF($B299="","",RIGHT($G299*1000+200+COUNTIF($G$2:$G299,$G299),9))</f>
        <v>030619201</v>
      </c>
    </row>
    <row r="300" spans="1:19" ht="18" customHeight="1" x14ac:dyDescent="0.55000000000000004">
      <c r="A300" t="s">
        <v>1135</v>
      </c>
      <c r="B300">
        <v>299</v>
      </c>
      <c r="C300" t="s">
        <v>12032</v>
      </c>
      <c r="D300" t="s">
        <v>12033</v>
      </c>
      <c r="E300">
        <v>4</v>
      </c>
      <c r="F300" t="s">
        <v>173</v>
      </c>
      <c r="G300">
        <v>20010503</v>
      </c>
      <c r="H300" t="s">
        <v>12034</v>
      </c>
      <c r="I300" t="s">
        <v>12035</v>
      </c>
      <c r="J300" t="s">
        <v>10968</v>
      </c>
      <c r="K300" t="s">
        <v>72</v>
      </c>
      <c r="M300" s="32">
        <f>IFERROR(IF($B300="","",INDEX(所属情報!$E:$E,MATCH($A300,所属情報!$A:$A,0))),"")</f>
        <v>492526</v>
      </c>
      <c r="N300" s="32" t="str">
        <f t="shared" si="12"/>
        <v>有廣　璃々香 (4)</v>
      </c>
      <c r="O300" s="32" t="str">
        <f t="shared" si="13"/>
        <v>ｱﾘﾋﾛ ﾘﾘｶ</v>
      </c>
      <c r="P300" s="32" t="str">
        <f t="shared" si="14"/>
        <v>ARIHIRO Ririka (01)</v>
      </c>
      <c r="Q300" s="32" t="str">
        <f>IFERROR(IF($F300="","",INDEX(リスト!$AL:$AL,MATCH($F300,リスト!$AK:$AK,0))),"")</f>
        <v>27</v>
      </c>
      <c r="R300" s="32" t="str">
        <f>IFERROR(IF($K300="","",INDEX(リスト!$AO:$AO,MATCH($K300,リスト!$AN:$AN,0))),"")</f>
        <v>JPN</v>
      </c>
      <c r="S300" s="32" t="str">
        <f>IF($B300="","",RIGHT($G300*1000+200+COUNTIF($G$2:$G300,$G300),9))</f>
        <v>010503203</v>
      </c>
    </row>
    <row r="301" spans="1:19" ht="18" customHeight="1" x14ac:dyDescent="0.55000000000000004">
      <c r="A301" t="s">
        <v>1135</v>
      </c>
      <c r="B301">
        <v>300</v>
      </c>
      <c r="C301" t="s">
        <v>12036</v>
      </c>
      <c r="D301" t="s">
        <v>12037</v>
      </c>
      <c r="E301">
        <v>4</v>
      </c>
      <c r="F301" t="s">
        <v>173</v>
      </c>
      <c r="G301">
        <v>20010906</v>
      </c>
      <c r="H301" t="s">
        <v>12038</v>
      </c>
      <c r="I301" t="s">
        <v>3556</v>
      </c>
      <c r="J301" t="s">
        <v>1678</v>
      </c>
      <c r="K301" t="s">
        <v>72</v>
      </c>
      <c r="M301" s="32">
        <f>IFERROR(IF($B301="","",INDEX(所属情報!$E:$E,MATCH($A301,所属情報!$A:$A,0))),"")</f>
        <v>492526</v>
      </c>
      <c r="N301" s="32" t="str">
        <f t="shared" si="12"/>
        <v>窪　美咲 (4)</v>
      </c>
      <c r="O301" s="32" t="str">
        <f t="shared" si="13"/>
        <v>ｸﾎﾞ ﾐｻｷ</v>
      </c>
      <c r="P301" s="32" t="str">
        <f t="shared" si="14"/>
        <v>KUBO Misaki (01)</v>
      </c>
      <c r="Q301" s="32" t="str">
        <f>IFERROR(IF($F301="","",INDEX(リスト!$AL:$AL,MATCH($F301,リスト!$AK:$AK,0))),"")</f>
        <v>27</v>
      </c>
      <c r="R301" s="32" t="str">
        <f>IFERROR(IF($K301="","",INDEX(リスト!$AO:$AO,MATCH($K301,リスト!$AN:$AN,0))),"")</f>
        <v>JPN</v>
      </c>
      <c r="S301" s="32" t="str">
        <f>IF($B301="","",RIGHT($G301*1000+200+COUNTIF($G$2:$G301,$G301),9))</f>
        <v>010906201</v>
      </c>
    </row>
    <row r="302" spans="1:19" ht="18" customHeight="1" x14ac:dyDescent="0.55000000000000004">
      <c r="A302" t="s">
        <v>1135</v>
      </c>
      <c r="B302">
        <v>301</v>
      </c>
      <c r="C302" t="s">
        <v>12039</v>
      </c>
      <c r="D302" t="s">
        <v>12040</v>
      </c>
      <c r="E302">
        <v>4</v>
      </c>
      <c r="F302" t="s">
        <v>173</v>
      </c>
      <c r="G302">
        <v>20010730</v>
      </c>
      <c r="H302" t="s">
        <v>12041</v>
      </c>
      <c r="I302" t="s">
        <v>12042</v>
      </c>
      <c r="J302" t="s">
        <v>12043</v>
      </c>
      <c r="K302" t="s">
        <v>72</v>
      </c>
      <c r="M302" s="32">
        <f>IFERROR(IF($B302="","",INDEX(所属情報!$E:$E,MATCH($A302,所属情報!$A:$A,0))),"")</f>
        <v>492526</v>
      </c>
      <c r="N302" s="32" t="str">
        <f t="shared" si="12"/>
        <v>福岡　真悠莉 (4)</v>
      </c>
      <c r="O302" s="32" t="str">
        <f t="shared" si="13"/>
        <v>ﾌｸｵｶ ﾏﾕﾘ</v>
      </c>
      <c r="P302" s="32" t="str">
        <f t="shared" si="14"/>
        <v>FUKUOKA Mayuri (01)</v>
      </c>
      <c r="Q302" s="32" t="str">
        <f>IFERROR(IF($F302="","",INDEX(リスト!$AL:$AL,MATCH($F302,リスト!$AK:$AK,0))),"")</f>
        <v>27</v>
      </c>
      <c r="R302" s="32" t="str">
        <f>IFERROR(IF($K302="","",INDEX(リスト!$AO:$AO,MATCH($K302,リスト!$AN:$AN,0))),"")</f>
        <v>JPN</v>
      </c>
      <c r="S302" s="32" t="str">
        <f>IF($B302="","",RIGHT($G302*1000+200+COUNTIF($G$2:$G302,$G302),9))</f>
        <v>010730202</v>
      </c>
    </row>
    <row r="303" spans="1:19" ht="18" customHeight="1" x14ac:dyDescent="0.55000000000000004">
      <c r="A303" t="s">
        <v>1135</v>
      </c>
      <c r="B303">
        <v>302</v>
      </c>
      <c r="C303" t="s">
        <v>12044</v>
      </c>
      <c r="D303" t="s">
        <v>12045</v>
      </c>
      <c r="E303">
        <v>4</v>
      </c>
      <c r="F303" t="s">
        <v>173</v>
      </c>
      <c r="G303">
        <v>20010906</v>
      </c>
      <c r="H303" t="s">
        <v>12046</v>
      </c>
      <c r="I303" t="s">
        <v>12047</v>
      </c>
      <c r="J303" t="s">
        <v>12048</v>
      </c>
      <c r="K303" t="s">
        <v>72</v>
      </c>
      <c r="M303" s="32">
        <f>IFERROR(IF($B303="","",INDEX(所属情報!$E:$E,MATCH($A303,所属情報!$A:$A,0))),"")</f>
        <v>492526</v>
      </c>
      <c r="N303" s="32" t="str">
        <f t="shared" si="12"/>
        <v>外山　桃 (4)</v>
      </c>
      <c r="O303" s="32" t="str">
        <f t="shared" si="13"/>
        <v>ﾄﾔﾏ ﾓﾓ</v>
      </c>
      <c r="P303" s="32" t="str">
        <f t="shared" si="14"/>
        <v>TOYAMA Momo (01)</v>
      </c>
      <c r="Q303" s="32" t="str">
        <f>IFERROR(IF($F303="","",INDEX(リスト!$AL:$AL,MATCH($F303,リスト!$AK:$AK,0))),"")</f>
        <v>27</v>
      </c>
      <c r="R303" s="32" t="str">
        <f>IFERROR(IF($K303="","",INDEX(リスト!$AO:$AO,MATCH($K303,リスト!$AN:$AN,0))),"")</f>
        <v>JPN</v>
      </c>
      <c r="S303" s="32" t="str">
        <f>IF($B303="","",RIGHT($G303*1000+200+COUNTIF($G$2:$G303,$G303),9))</f>
        <v>010906202</v>
      </c>
    </row>
    <row r="304" spans="1:19" ht="18" customHeight="1" x14ac:dyDescent="0.55000000000000004">
      <c r="A304" t="s">
        <v>1135</v>
      </c>
      <c r="B304">
        <v>303</v>
      </c>
      <c r="C304" t="s">
        <v>12049</v>
      </c>
      <c r="D304" t="s">
        <v>12050</v>
      </c>
      <c r="E304">
        <v>4</v>
      </c>
      <c r="F304" t="s">
        <v>173</v>
      </c>
      <c r="G304">
        <v>20020325</v>
      </c>
      <c r="H304" t="s">
        <v>12051</v>
      </c>
      <c r="I304" t="s">
        <v>5877</v>
      </c>
      <c r="J304" t="s">
        <v>12052</v>
      </c>
      <c r="K304" t="s">
        <v>72</v>
      </c>
      <c r="M304" s="32">
        <f>IFERROR(IF($B304="","",INDEX(所属情報!$E:$E,MATCH($A304,所属情報!$A:$A,0))),"")</f>
        <v>492526</v>
      </c>
      <c r="N304" s="32" t="str">
        <f t="shared" si="12"/>
        <v>辻　歩理 (4)</v>
      </c>
      <c r="O304" s="32" t="str">
        <f t="shared" si="13"/>
        <v>ﾂｼﾞ ｱﾕﾘ</v>
      </c>
      <c r="P304" s="32" t="str">
        <f t="shared" si="14"/>
        <v>TSUJI Ayuri (02)</v>
      </c>
      <c r="Q304" s="32" t="str">
        <f>IFERROR(IF($F304="","",INDEX(リスト!$AL:$AL,MATCH($F304,リスト!$AK:$AK,0))),"")</f>
        <v>27</v>
      </c>
      <c r="R304" s="32" t="str">
        <f>IFERROR(IF($K304="","",INDEX(リスト!$AO:$AO,MATCH($K304,リスト!$AN:$AN,0))),"")</f>
        <v>JPN</v>
      </c>
      <c r="S304" s="32" t="str">
        <f>IF($B304="","",RIGHT($G304*1000+200+COUNTIF($G$2:$G304,$G304),9))</f>
        <v>020325201</v>
      </c>
    </row>
    <row r="305" spans="1:19" ht="18" customHeight="1" x14ac:dyDescent="0.55000000000000004">
      <c r="A305" t="s">
        <v>1135</v>
      </c>
      <c r="B305">
        <v>304</v>
      </c>
      <c r="C305" t="s">
        <v>12053</v>
      </c>
      <c r="D305" t="s">
        <v>12054</v>
      </c>
      <c r="E305">
        <v>1</v>
      </c>
      <c r="F305" t="s">
        <v>173</v>
      </c>
      <c r="G305">
        <v>20030326</v>
      </c>
      <c r="H305" t="s">
        <v>12055</v>
      </c>
      <c r="I305" t="s">
        <v>6060</v>
      </c>
      <c r="J305" t="s">
        <v>11866</v>
      </c>
      <c r="K305" t="s">
        <v>72</v>
      </c>
      <c r="M305" s="32">
        <f>IFERROR(IF($B305="","",INDEX(所属情報!$E:$E,MATCH($A305,所属情報!$A:$A,0))),"")</f>
        <v>492526</v>
      </c>
      <c r="N305" s="32" t="str">
        <f t="shared" si="12"/>
        <v>筒井　心桜 (1)</v>
      </c>
      <c r="O305" s="32" t="str">
        <f t="shared" si="13"/>
        <v>ﾂﾂｲ ｺﾊﾙ</v>
      </c>
      <c r="P305" s="32" t="str">
        <f t="shared" si="14"/>
        <v>TSUTSUI Koharu (03)</v>
      </c>
      <c r="Q305" s="32" t="str">
        <f>IFERROR(IF($F305="","",INDEX(リスト!$AL:$AL,MATCH($F305,リスト!$AK:$AK,0))),"")</f>
        <v>27</v>
      </c>
      <c r="R305" s="32" t="str">
        <f>IFERROR(IF($K305="","",INDEX(リスト!$AO:$AO,MATCH($K305,リスト!$AN:$AN,0))),"")</f>
        <v>JPN</v>
      </c>
      <c r="S305" s="32" t="str">
        <f>IF($B305="","",RIGHT($G305*1000+200+COUNTIF($G$2:$G305,$G305),9))</f>
        <v>030326201</v>
      </c>
    </row>
    <row r="306" spans="1:19" ht="18" customHeight="1" x14ac:dyDescent="0.55000000000000004">
      <c r="A306" t="s">
        <v>1135</v>
      </c>
      <c r="B306">
        <v>305</v>
      </c>
      <c r="C306" t="s">
        <v>12056</v>
      </c>
      <c r="D306" t="s">
        <v>12057</v>
      </c>
      <c r="E306">
        <v>3</v>
      </c>
      <c r="F306" t="s">
        <v>173</v>
      </c>
      <c r="G306">
        <v>20030303</v>
      </c>
      <c r="H306" t="s">
        <v>12058</v>
      </c>
      <c r="I306" t="s">
        <v>4012</v>
      </c>
      <c r="J306" t="s">
        <v>11765</v>
      </c>
      <c r="K306" t="s">
        <v>72</v>
      </c>
      <c r="M306" s="32">
        <f>IFERROR(IF($B306="","",INDEX(所属情報!$E:$E,MATCH($A306,所属情報!$A:$A,0))),"")</f>
        <v>492526</v>
      </c>
      <c r="N306" s="32" t="str">
        <f t="shared" si="12"/>
        <v>宮﨑　明音 (3)</v>
      </c>
      <c r="O306" s="32" t="str">
        <f t="shared" si="13"/>
        <v>ﾐﾔｻﾞｷ ｱｶﾈ</v>
      </c>
      <c r="P306" s="32" t="str">
        <f t="shared" si="14"/>
        <v>MIYAZAKI Akane (03)</v>
      </c>
      <c r="Q306" s="32" t="str">
        <f>IFERROR(IF($F306="","",INDEX(リスト!$AL:$AL,MATCH($F306,リスト!$AK:$AK,0))),"")</f>
        <v>27</v>
      </c>
      <c r="R306" s="32" t="str">
        <f>IFERROR(IF($K306="","",INDEX(リスト!$AO:$AO,MATCH($K306,リスト!$AN:$AN,0))),"")</f>
        <v>JPN</v>
      </c>
      <c r="S306" s="32" t="str">
        <f>IF($B306="","",RIGHT($G306*1000+200+COUNTIF($G$2:$G306,$G306),9))</f>
        <v>030303201</v>
      </c>
    </row>
    <row r="307" spans="1:19" ht="18" customHeight="1" x14ac:dyDescent="0.55000000000000004">
      <c r="A307" t="s">
        <v>1135</v>
      </c>
      <c r="B307">
        <v>306</v>
      </c>
      <c r="C307" t="s">
        <v>12059</v>
      </c>
      <c r="D307" t="s">
        <v>12060</v>
      </c>
      <c r="E307">
        <v>3</v>
      </c>
      <c r="F307" t="s">
        <v>181</v>
      </c>
      <c r="G307">
        <v>20021004</v>
      </c>
      <c r="H307" t="s">
        <v>12061</v>
      </c>
      <c r="I307" t="s">
        <v>1976</v>
      </c>
      <c r="J307" t="s">
        <v>12062</v>
      </c>
      <c r="K307" t="s">
        <v>72</v>
      </c>
      <c r="M307" s="32">
        <f>IFERROR(IF($B307="","",INDEX(所属情報!$E:$E,MATCH($A307,所属情報!$A:$A,0))),"")</f>
        <v>492526</v>
      </c>
      <c r="N307" s="32" t="str">
        <f t="shared" si="12"/>
        <v>福井　友葉 (3)</v>
      </c>
      <c r="O307" s="32" t="str">
        <f t="shared" si="13"/>
        <v>ﾌｸｲ ﾄﾓﾊ</v>
      </c>
      <c r="P307" s="32" t="str">
        <f t="shared" si="14"/>
        <v>FUKUI Tomoha (02)</v>
      </c>
      <c r="Q307" s="32" t="str">
        <f>IFERROR(IF($F307="","",INDEX(リスト!$AL:$AL,MATCH($F307,リスト!$AK:$AK,0))),"")</f>
        <v>29</v>
      </c>
      <c r="R307" s="32" t="str">
        <f>IFERROR(IF($K307="","",INDEX(リスト!$AO:$AO,MATCH($K307,リスト!$AN:$AN,0))),"")</f>
        <v>JPN</v>
      </c>
      <c r="S307" s="32" t="str">
        <f>IF($B307="","",RIGHT($G307*1000+200+COUNTIF($G$2:$G307,$G307),9))</f>
        <v>021004202</v>
      </c>
    </row>
    <row r="308" spans="1:19" ht="18" customHeight="1" x14ac:dyDescent="0.55000000000000004">
      <c r="A308" t="s">
        <v>1135</v>
      </c>
      <c r="B308">
        <v>307</v>
      </c>
      <c r="C308" t="s">
        <v>12063</v>
      </c>
      <c r="D308" t="s">
        <v>11463</v>
      </c>
      <c r="E308">
        <v>3</v>
      </c>
      <c r="F308" t="s">
        <v>173</v>
      </c>
      <c r="G308">
        <v>20021028</v>
      </c>
      <c r="H308" t="s">
        <v>12064</v>
      </c>
      <c r="I308" t="s">
        <v>3076</v>
      </c>
      <c r="J308" t="s">
        <v>11465</v>
      </c>
      <c r="K308" t="s">
        <v>72</v>
      </c>
      <c r="M308" s="32">
        <f>IFERROR(IF($B308="","",INDEX(所属情報!$E:$E,MATCH($A308,所属情報!$A:$A,0))),"")</f>
        <v>492526</v>
      </c>
      <c r="N308" s="32" t="str">
        <f t="shared" si="12"/>
        <v>邨田　菜摘 (3)</v>
      </c>
      <c r="O308" s="32" t="str">
        <f t="shared" si="13"/>
        <v>ﾑﾗﾀ ﾅﾂﾐ</v>
      </c>
      <c r="P308" s="32" t="str">
        <f t="shared" si="14"/>
        <v>MURATA Natsumi (02)</v>
      </c>
      <c r="Q308" s="32" t="str">
        <f>IFERROR(IF($F308="","",INDEX(リスト!$AL:$AL,MATCH($F308,リスト!$AK:$AK,0))),"")</f>
        <v>27</v>
      </c>
      <c r="R308" s="32" t="str">
        <f>IFERROR(IF($K308="","",INDEX(リスト!$AO:$AO,MATCH($K308,リスト!$AN:$AN,0))),"")</f>
        <v>JPN</v>
      </c>
      <c r="S308" s="32" t="str">
        <f>IF($B308="","",RIGHT($G308*1000+200+COUNTIF($G$2:$G308,$G308),9))</f>
        <v>021028201</v>
      </c>
    </row>
    <row r="309" spans="1:19" ht="18" customHeight="1" x14ac:dyDescent="0.55000000000000004">
      <c r="A309" t="s">
        <v>1135</v>
      </c>
      <c r="B309">
        <v>308</v>
      </c>
      <c r="C309" t="s">
        <v>12065</v>
      </c>
      <c r="D309" t="s">
        <v>12066</v>
      </c>
      <c r="E309">
        <v>3</v>
      </c>
      <c r="F309" t="s">
        <v>173</v>
      </c>
      <c r="G309">
        <v>20020403</v>
      </c>
      <c r="H309" t="s">
        <v>12067</v>
      </c>
      <c r="I309" t="s">
        <v>5292</v>
      </c>
      <c r="J309" t="s">
        <v>11152</v>
      </c>
      <c r="K309" t="s">
        <v>72</v>
      </c>
      <c r="M309" s="32">
        <f>IFERROR(IF($B309="","",INDEX(所属情報!$E:$E,MATCH($A309,所属情報!$A:$A,0))),"")</f>
        <v>492526</v>
      </c>
      <c r="N309" s="32" t="str">
        <f t="shared" si="12"/>
        <v>中地　真菜 (3)</v>
      </c>
      <c r="O309" s="32" t="str">
        <f t="shared" si="13"/>
        <v>ﾅｶﾁﾞ ﾏﾅ</v>
      </c>
      <c r="P309" s="32" t="str">
        <f t="shared" si="14"/>
        <v>NAKAJI Mana (02)</v>
      </c>
      <c r="Q309" s="32" t="str">
        <f>IFERROR(IF($F309="","",INDEX(リスト!$AL:$AL,MATCH($F309,リスト!$AK:$AK,0))),"")</f>
        <v>27</v>
      </c>
      <c r="R309" s="32" t="str">
        <f>IFERROR(IF($K309="","",INDEX(リスト!$AO:$AO,MATCH($K309,リスト!$AN:$AN,0))),"")</f>
        <v>JPN</v>
      </c>
      <c r="S309" s="32" t="str">
        <f>IF($B309="","",RIGHT($G309*1000+200+COUNTIF($G$2:$G309,$G309),9))</f>
        <v>020403201</v>
      </c>
    </row>
    <row r="310" spans="1:19" ht="18" customHeight="1" x14ac:dyDescent="0.55000000000000004">
      <c r="A310" t="s">
        <v>1135</v>
      </c>
      <c r="B310">
        <v>309</v>
      </c>
      <c r="C310" t="s">
        <v>12068</v>
      </c>
      <c r="D310" t="s">
        <v>12069</v>
      </c>
      <c r="E310">
        <v>3</v>
      </c>
      <c r="F310" t="s">
        <v>173</v>
      </c>
      <c r="G310">
        <v>20030109</v>
      </c>
      <c r="H310" t="s">
        <v>12070</v>
      </c>
      <c r="I310" t="s">
        <v>1232</v>
      </c>
      <c r="J310" t="s">
        <v>2278</v>
      </c>
      <c r="K310" t="s">
        <v>72</v>
      </c>
      <c r="M310" s="32">
        <f>IFERROR(IF($B310="","",INDEX(所属情報!$E:$E,MATCH($A310,所属情報!$A:$A,0))),"")</f>
        <v>492526</v>
      </c>
      <c r="N310" s="32" t="str">
        <f t="shared" si="12"/>
        <v>中村　怜 (3)</v>
      </c>
      <c r="O310" s="32" t="str">
        <f t="shared" si="13"/>
        <v>ﾅｶﾑﾗ ﾚｲ</v>
      </c>
      <c r="P310" s="32" t="str">
        <f t="shared" si="14"/>
        <v>NAKAMURA Rei (03)</v>
      </c>
      <c r="Q310" s="32" t="str">
        <f>IFERROR(IF($F310="","",INDEX(リスト!$AL:$AL,MATCH($F310,リスト!$AK:$AK,0))),"")</f>
        <v>27</v>
      </c>
      <c r="R310" s="32" t="str">
        <f>IFERROR(IF($K310="","",INDEX(リスト!$AO:$AO,MATCH($K310,リスト!$AN:$AN,0))),"")</f>
        <v>JPN</v>
      </c>
      <c r="S310" s="32" t="str">
        <f>IF($B310="","",RIGHT($G310*1000+200+COUNTIF($G$2:$G310,$G310),9))</f>
        <v>030109201</v>
      </c>
    </row>
    <row r="311" spans="1:19" ht="18" customHeight="1" x14ac:dyDescent="0.55000000000000004">
      <c r="A311" t="s">
        <v>1135</v>
      </c>
      <c r="B311">
        <v>310</v>
      </c>
      <c r="C311" t="s">
        <v>12071</v>
      </c>
      <c r="D311" t="s">
        <v>12072</v>
      </c>
      <c r="E311">
        <v>2</v>
      </c>
      <c r="F311" t="s">
        <v>173</v>
      </c>
      <c r="G311">
        <v>20031028</v>
      </c>
      <c r="H311" t="s">
        <v>12073</v>
      </c>
      <c r="I311" t="s">
        <v>3803</v>
      </c>
      <c r="J311" t="s">
        <v>1678</v>
      </c>
      <c r="K311" t="s">
        <v>72</v>
      </c>
      <c r="M311" s="32">
        <f>IFERROR(IF($B311="","",INDEX(所属情報!$E:$E,MATCH($A311,所属情報!$A:$A,0))),"")</f>
        <v>492526</v>
      </c>
      <c r="N311" s="32" t="str">
        <f t="shared" si="12"/>
        <v>川田　美沙希 (2)</v>
      </c>
      <c r="O311" s="32" t="str">
        <f t="shared" si="13"/>
        <v>ｶﾜﾀ ﾐｻｷ</v>
      </c>
      <c r="P311" s="32" t="str">
        <f t="shared" si="14"/>
        <v>KAWATA Misaki (03)</v>
      </c>
      <c r="Q311" s="32" t="str">
        <f>IFERROR(IF($F311="","",INDEX(リスト!$AL:$AL,MATCH($F311,リスト!$AK:$AK,0))),"")</f>
        <v>27</v>
      </c>
      <c r="R311" s="32" t="str">
        <f>IFERROR(IF($K311="","",INDEX(リスト!$AO:$AO,MATCH($K311,リスト!$AN:$AN,0))),"")</f>
        <v>JPN</v>
      </c>
      <c r="S311" s="32" t="str">
        <f>IF($B311="","",RIGHT($G311*1000+200+COUNTIF($G$2:$G311,$G311),9))</f>
        <v>031028201</v>
      </c>
    </row>
    <row r="312" spans="1:19" ht="18" customHeight="1" x14ac:dyDescent="0.55000000000000004">
      <c r="A312" t="s">
        <v>1135</v>
      </c>
      <c r="B312">
        <v>311</v>
      </c>
      <c r="C312" t="s">
        <v>12074</v>
      </c>
      <c r="D312" t="s">
        <v>12075</v>
      </c>
      <c r="E312">
        <v>2</v>
      </c>
      <c r="F312" t="s">
        <v>173</v>
      </c>
      <c r="G312">
        <v>20030521</v>
      </c>
      <c r="H312" t="s">
        <v>12076</v>
      </c>
      <c r="I312" t="s">
        <v>1521</v>
      </c>
      <c r="J312" t="s">
        <v>11446</v>
      </c>
      <c r="K312" t="s">
        <v>72</v>
      </c>
      <c r="M312" s="32">
        <f>IFERROR(IF($B312="","",INDEX(所属情報!$E:$E,MATCH($A312,所属情報!$A:$A,0))),"")</f>
        <v>492526</v>
      </c>
      <c r="N312" s="32" t="str">
        <f t="shared" si="12"/>
        <v>太田　愛梨 (2)</v>
      </c>
      <c r="O312" s="32" t="str">
        <f t="shared" si="13"/>
        <v>ｵｵﾀ ｱｲﾘ</v>
      </c>
      <c r="P312" s="32" t="str">
        <f t="shared" si="14"/>
        <v>OTA Airi (03)</v>
      </c>
      <c r="Q312" s="32" t="str">
        <f>IFERROR(IF($F312="","",INDEX(リスト!$AL:$AL,MATCH($F312,リスト!$AK:$AK,0))),"")</f>
        <v>27</v>
      </c>
      <c r="R312" s="32" t="str">
        <f>IFERROR(IF($K312="","",INDEX(リスト!$AO:$AO,MATCH($K312,リスト!$AN:$AN,0))),"")</f>
        <v>JPN</v>
      </c>
      <c r="S312" s="32" t="str">
        <f>IF($B312="","",RIGHT($G312*1000+200+COUNTIF($G$2:$G312,$G312),9))</f>
        <v>030521201</v>
      </c>
    </row>
    <row r="313" spans="1:19" ht="18" customHeight="1" x14ac:dyDescent="0.55000000000000004">
      <c r="A313" t="s">
        <v>1135</v>
      </c>
      <c r="B313">
        <v>312</v>
      </c>
      <c r="C313" t="s">
        <v>12077</v>
      </c>
      <c r="D313" t="s">
        <v>12078</v>
      </c>
      <c r="E313">
        <v>2</v>
      </c>
      <c r="F313" t="s">
        <v>173</v>
      </c>
      <c r="G313">
        <v>20030919</v>
      </c>
      <c r="H313" t="s">
        <v>12079</v>
      </c>
      <c r="I313" t="s">
        <v>12080</v>
      </c>
      <c r="J313" t="s">
        <v>12081</v>
      </c>
      <c r="K313" t="s">
        <v>72</v>
      </c>
      <c r="M313" s="32">
        <f>IFERROR(IF($B313="","",INDEX(所属情報!$E:$E,MATCH($A313,所属情報!$A:$A,0))),"")</f>
        <v>492526</v>
      </c>
      <c r="N313" s="32" t="str">
        <f t="shared" si="12"/>
        <v>宍戸　花帆 (2)</v>
      </c>
      <c r="O313" s="32" t="str">
        <f t="shared" si="13"/>
        <v>ｼｼﾄﾞ ｶﾎ</v>
      </c>
      <c r="P313" s="32" t="str">
        <f t="shared" si="14"/>
        <v>SHISHIDO Kaho (03)</v>
      </c>
      <c r="Q313" s="32" t="str">
        <f>IFERROR(IF($F313="","",INDEX(リスト!$AL:$AL,MATCH($F313,リスト!$AK:$AK,0))),"")</f>
        <v>27</v>
      </c>
      <c r="R313" s="32" t="str">
        <f>IFERROR(IF($K313="","",INDEX(リスト!$AO:$AO,MATCH($K313,リスト!$AN:$AN,0))),"")</f>
        <v>JPN</v>
      </c>
      <c r="S313" s="32" t="str">
        <f>IF($B313="","",RIGHT($G313*1000+200+COUNTIF($G$2:$G313,$G313),9))</f>
        <v>030919201</v>
      </c>
    </row>
    <row r="314" spans="1:19" ht="18" customHeight="1" x14ac:dyDescent="0.55000000000000004">
      <c r="A314" t="s">
        <v>1135</v>
      </c>
      <c r="B314">
        <v>313</v>
      </c>
      <c r="C314" t="s">
        <v>12082</v>
      </c>
      <c r="D314" t="s">
        <v>12083</v>
      </c>
      <c r="E314">
        <v>2</v>
      </c>
      <c r="F314" t="s">
        <v>153</v>
      </c>
      <c r="G314">
        <v>20030808</v>
      </c>
      <c r="H314" t="s">
        <v>12084</v>
      </c>
      <c r="I314" t="s">
        <v>11688</v>
      </c>
      <c r="J314" t="s">
        <v>12085</v>
      </c>
      <c r="K314" t="s">
        <v>72</v>
      </c>
      <c r="M314" s="32">
        <f>IFERROR(IF($B314="","",INDEX(所属情報!$E:$E,MATCH($A314,所属情報!$A:$A,0))),"")</f>
        <v>492526</v>
      </c>
      <c r="N314" s="32" t="str">
        <f t="shared" si="12"/>
        <v>石野　帆奈 (2)</v>
      </c>
      <c r="O314" s="32" t="str">
        <f t="shared" si="13"/>
        <v>ｲｼﾉ ﾊﾝﾅ</v>
      </c>
      <c r="P314" s="32" t="str">
        <f t="shared" si="14"/>
        <v>ISHINO Hanna (03)</v>
      </c>
      <c r="Q314" s="32" t="str">
        <f>IFERROR(IF($F314="","",INDEX(リスト!$AL:$AL,MATCH($F314,リスト!$AK:$AK,0))),"")</f>
        <v>22</v>
      </c>
      <c r="R314" s="32" t="str">
        <f>IFERROR(IF($K314="","",INDEX(リスト!$AO:$AO,MATCH($K314,リスト!$AN:$AN,0))),"")</f>
        <v>JPN</v>
      </c>
      <c r="S314" s="32" t="str">
        <f>IF($B314="","",RIGHT($G314*1000+200+COUNTIF($G$2:$G314,$G314),9))</f>
        <v>030808201</v>
      </c>
    </row>
    <row r="315" spans="1:19" ht="18" customHeight="1" x14ac:dyDescent="0.55000000000000004">
      <c r="A315" t="s">
        <v>1135</v>
      </c>
      <c r="B315">
        <v>314</v>
      </c>
      <c r="C315" t="s">
        <v>12086</v>
      </c>
      <c r="D315" t="s">
        <v>12087</v>
      </c>
      <c r="E315">
        <v>2</v>
      </c>
      <c r="F315" t="s">
        <v>189</v>
      </c>
      <c r="G315">
        <v>20040329</v>
      </c>
      <c r="H315" t="s">
        <v>12088</v>
      </c>
      <c r="I315" t="s">
        <v>12089</v>
      </c>
      <c r="J315" t="s">
        <v>10141</v>
      </c>
      <c r="K315" t="s">
        <v>72</v>
      </c>
      <c r="M315" s="32">
        <f>IFERROR(IF($B315="","",INDEX(所属情報!$E:$E,MATCH($A315,所属情報!$A:$A,0))),"")</f>
        <v>492526</v>
      </c>
      <c r="N315" s="32" t="str">
        <f t="shared" si="12"/>
        <v>土橋　心暖 (2)</v>
      </c>
      <c r="O315" s="32" t="str">
        <f t="shared" si="13"/>
        <v>ﾄﾞﾊﾞｼ ｺｺﾛ</v>
      </c>
      <c r="P315" s="32" t="str">
        <f t="shared" si="14"/>
        <v>DOBASHI Kokoro (04)</v>
      </c>
      <c r="Q315" s="32" t="str">
        <f>IFERROR(IF($F315="","",INDEX(リスト!$AL:$AL,MATCH($F315,リスト!$AK:$AK,0))),"")</f>
        <v>31</v>
      </c>
      <c r="R315" s="32" t="str">
        <f>IFERROR(IF($K315="","",INDEX(リスト!$AO:$AO,MATCH($K315,リスト!$AN:$AN,0))),"")</f>
        <v>JPN</v>
      </c>
      <c r="S315" s="32" t="str">
        <f>IF($B315="","",RIGHT($G315*1000+200+COUNTIF($G$2:$G315,$G315),9))</f>
        <v>040329201</v>
      </c>
    </row>
    <row r="316" spans="1:19" ht="18" customHeight="1" x14ac:dyDescent="0.55000000000000004">
      <c r="A316" t="s">
        <v>1135</v>
      </c>
      <c r="B316">
        <v>315</v>
      </c>
      <c r="C316" t="s">
        <v>12090</v>
      </c>
      <c r="D316" t="s">
        <v>12091</v>
      </c>
      <c r="E316">
        <v>2</v>
      </c>
      <c r="F316" t="s">
        <v>173</v>
      </c>
      <c r="G316">
        <v>20030622</v>
      </c>
      <c r="H316" t="s">
        <v>12092</v>
      </c>
      <c r="I316" t="s">
        <v>12093</v>
      </c>
      <c r="J316" t="s">
        <v>6975</v>
      </c>
      <c r="K316" t="s">
        <v>72</v>
      </c>
      <c r="M316" s="32">
        <f>IFERROR(IF($B316="","",INDEX(所属情報!$E:$E,MATCH($A316,所属情報!$A:$A,0))),"")</f>
        <v>492526</v>
      </c>
      <c r="N316" s="32" t="str">
        <f t="shared" si="12"/>
        <v>鶴井　美友 (2)</v>
      </c>
      <c r="O316" s="32" t="str">
        <f t="shared" si="13"/>
        <v>ﾂﾙｲ ﾐﾕｳ</v>
      </c>
      <c r="P316" s="32" t="str">
        <f t="shared" si="14"/>
        <v>TSURUI Miyu (03)</v>
      </c>
      <c r="Q316" s="32" t="str">
        <f>IFERROR(IF($F316="","",INDEX(リスト!$AL:$AL,MATCH($F316,リスト!$AK:$AK,0))),"")</f>
        <v>27</v>
      </c>
      <c r="R316" s="32" t="str">
        <f>IFERROR(IF($K316="","",INDEX(リスト!$AO:$AO,MATCH($K316,リスト!$AN:$AN,0))),"")</f>
        <v>JPN</v>
      </c>
      <c r="S316" s="32" t="str">
        <f>IF($B316="","",RIGHT($G316*1000+200+COUNTIF($G$2:$G316,$G316),9))</f>
        <v>030622201</v>
      </c>
    </row>
    <row r="317" spans="1:19" ht="18" customHeight="1" x14ac:dyDescent="0.55000000000000004">
      <c r="A317" t="s">
        <v>1135</v>
      </c>
      <c r="B317">
        <v>316</v>
      </c>
      <c r="C317" t="s">
        <v>12094</v>
      </c>
      <c r="D317" t="s">
        <v>12095</v>
      </c>
      <c r="E317">
        <v>1</v>
      </c>
      <c r="F317" t="s">
        <v>153</v>
      </c>
      <c r="G317">
        <v>20040607</v>
      </c>
      <c r="I317" t="s">
        <v>12096</v>
      </c>
      <c r="J317" t="s">
        <v>11611</v>
      </c>
      <c r="K317" t="s">
        <v>72</v>
      </c>
      <c r="M317" s="32">
        <f>IFERROR(IF($B317="","",INDEX(所属情報!$E:$E,MATCH($A317,所属情報!$A:$A,0))),"")</f>
        <v>492526</v>
      </c>
      <c r="N317" s="32" t="str">
        <f t="shared" si="12"/>
        <v>田添　星来 (1)</v>
      </c>
      <c r="O317" s="32" t="str">
        <f t="shared" si="13"/>
        <v>ﾀｿﾞｴ ｾｲﾗ</v>
      </c>
      <c r="P317" s="32" t="str">
        <f t="shared" si="14"/>
        <v>TAZOE Seira (04)</v>
      </c>
      <c r="Q317" s="32" t="str">
        <f>IFERROR(IF($F317="","",INDEX(リスト!$AL:$AL,MATCH($F317,リスト!$AK:$AK,0))),"")</f>
        <v>22</v>
      </c>
      <c r="R317" s="32" t="str">
        <f>IFERROR(IF($K317="","",INDEX(リスト!$AO:$AO,MATCH($K317,リスト!$AN:$AN,0))),"")</f>
        <v>JPN</v>
      </c>
      <c r="S317" s="32" t="str">
        <f>IF($B317="","",RIGHT($G317*1000+200+COUNTIF($G$2:$G317,$G317),9))</f>
        <v>040607201</v>
      </c>
    </row>
    <row r="318" spans="1:19" ht="18" customHeight="1" x14ac:dyDescent="0.55000000000000004">
      <c r="A318" t="s">
        <v>1135</v>
      </c>
      <c r="B318">
        <v>317</v>
      </c>
      <c r="C318" t="s">
        <v>12097</v>
      </c>
      <c r="D318" t="s">
        <v>12098</v>
      </c>
      <c r="E318">
        <v>1</v>
      </c>
      <c r="F318" t="s">
        <v>173</v>
      </c>
      <c r="G318">
        <v>20041214</v>
      </c>
      <c r="I318" t="s">
        <v>12099</v>
      </c>
      <c r="J318" t="s">
        <v>11000</v>
      </c>
      <c r="K318" t="s">
        <v>72</v>
      </c>
      <c r="M318" s="32">
        <f>IFERROR(IF($B318="","",INDEX(所属情報!$E:$E,MATCH($A318,所属情報!$A:$A,0))),"")</f>
        <v>492526</v>
      </c>
      <c r="N318" s="32" t="str">
        <f t="shared" si="12"/>
        <v>小坂　彩菜 (1)</v>
      </c>
      <c r="O318" s="32" t="str">
        <f t="shared" si="13"/>
        <v>ｺｻｶ ｱﾔﾅ</v>
      </c>
      <c r="P318" s="32" t="str">
        <f t="shared" si="14"/>
        <v>KOSAKA Ayana (04)</v>
      </c>
      <c r="Q318" s="32" t="str">
        <f>IFERROR(IF($F318="","",INDEX(リスト!$AL:$AL,MATCH($F318,リスト!$AK:$AK,0))),"")</f>
        <v>27</v>
      </c>
      <c r="R318" s="32" t="str">
        <f>IFERROR(IF($K318="","",INDEX(リスト!$AO:$AO,MATCH($K318,リスト!$AN:$AN,0))),"")</f>
        <v>JPN</v>
      </c>
      <c r="S318" s="32" t="str">
        <f>IF($B318="","",RIGHT($G318*1000+200+COUNTIF($G$2:$G318,$G318),9))</f>
        <v>041214202</v>
      </c>
    </row>
    <row r="319" spans="1:19" ht="18" customHeight="1" x14ac:dyDescent="0.55000000000000004">
      <c r="A319" t="s">
        <v>879</v>
      </c>
      <c r="B319">
        <v>318</v>
      </c>
      <c r="C319" t="s">
        <v>12100</v>
      </c>
      <c r="D319" t="s">
        <v>12101</v>
      </c>
      <c r="E319" t="s">
        <v>1165</v>
      </c>
      <c r="F319" t="s">
        <v>177</v>
      </c>
      <c r="G319">
        <v>19991108</v>
      </c>
      <c r="H319" t="s">
        <v>12102</v>
      </c>
      <c r="I319" t="s">
        <v>9831</v>
      </c>
      <c r="J319" t="s">
        <v>11990</v>
      </c>
      <c r="K319" t="s">
        <v>72</v>
      </c>
      <c r="M319" s="32">
        <f>IFERROR(IF($B319="","",INDEX(所属情報!$E:$E,MATCH($A319,所属情報!$A:$A,0))),"")</f>
        <v>490053</v>
      </c>
      <c r="N319" s="32" t="str">
        <f t="shared" si="12"/>
        <v>大崎　美都 (M2)</v>
      </c>
      <c r="O319" s="32" t="str">
        <f t="shared" si="13"/>
        <v>ｵｵｻｷ ﾐｻﾄ</v>
      </c>
      <c r="P319" s="32" t="str">
        <f t="shared" si="14"/>
        <v>OSAKI Misato (99)</v>
      </c>
      <c r="Q319" s="32" t="str">
        <f>IFERROR(IF($F319="","",INDEX(リスト!$AL:$AL,MATCH($F319,リスト!$AK:$AK,0))),"")</f>
        <v>28</v>
      </c>
      <c r="R319" s="32" t="str">
        <f>IFERROR(IF($K319="","",INDEX(リスト!$AO:$AO,MATCH($K319,リスト!$AN:$AN,0))),"")</f>
        <v>JPN</v>
      </c>
      <c r="S319" s="32" t="str">
        <f>IF($B319="","",RIGHT($G319*1000+200+COUNTIF($G$2:$G319,$G319),9))</f>
        <v>991108201</v>
      </c>
    </row>
    <row r="320" spans="1:19" ht="18" customHeight="1" x14ac:dyDescent="0.55000000000000004">
      <c r="A320" t="s">
        <v>879</v>
      </c>
      <c r="B320">
        <v>319</v>
      </c>
      <c r="C320" t="s">
        <v>12103</v>
      </c>
      <c r="D320" t="s">
        <v>12104</v>
      </c>
      <c r="E320" t="s">
        <v>1635</v>
      </c>
      <c r="F320" t="s">
        <v>217</v>
      </c>
      <c r="G320">
        <v>20000416</v>
      </c>
      <c r="H320" t="s">
        <v>12105</v>
      </c>
      <c r="I320" t="s">
        <v>10837</v>
      </c>
      <c r="J320" t="s">
        <v>12106</v>
      </c>
      <c r="K320" t="s">
        <v>72</v>
      </c>
      <c r="M320" s="32">
        <f>IFERROR(IF($B320="","",INDEX(所属情報!$E:$E,MATCH($A320,所属情報!$A:$A,0))),"")</f>
        <v>490053</v>
      </c>
      <c r="N320" s="32" t="str">
        <f t="shared" si="12"/>
        <v>玉井　奈那 (M1)</v>
      </c>
      <c r="O320" s="32" t="str">
        <f t="shared" si="13"/>
        <v>ﾀﾏｲ ﾅﾅ</v>
      </c>
      <c r="P320" s="32" t="str">
        <f t="shared" si="14"/>
        <v>TAMAI Nana (00)</v>
      </c>
      <c r="Q320" s="32" t="str">
        <f>IFERROR(IF($F320="","",INDEX(リスト!$AL:$AL,MATCH($F320,リスト!$AK:$AK,0))),"")</f>
        <v>38</v>
      </c>
      <c r="R320" s="32" t="str">
        <f>IFERROR(IF($K320="","",INDEX(リスト!$AO:$AO,MATCH($K320,リスト!$AN:$AN,0))),"")</f>
        <v>JPN</v>
      </c>
      <c r="S320" s="32" t="str">
        <f>IF($B320="","",RIGHT($G320*1000+200+COUNTIF($G$2:$G320,$G320),9))</f>
        <v>000416201</v>
      </c>
    </row>
    <row r="321" spans="1:19" ht="18" customHeight="1" x14ac:dyDescent="0.55000000000000004">
      <c r="A321" t="s">
        <v>879</v>
      </c>
      <c r="B321">
        <v>320</v>
      </c>
      <c r="C321" t="s">
        <v>12107</v>
      </c>
      <c r="D321" t="s">
        <v>12108</v>
      </c>
      <c r="E321" t="s">
        <v>1635</v>
      </c>
      <c r="F321" t="s">
        <v>181</v>
      </c>
      <c r="G321">
        <v>20001124</v>
      </c>
      <c r="H321" t="s">
        <v>12109</v>
      </c>
      <c r="I321" t="s">
        <v>7584</v>
      </c>
      <c r="J321" t="s">
        <v>12110</v>
      </c>
      <c r="K321" t="s">
        <v>72</v>
      </c>
      <c r="M321" s="32">
        <f>IFERROR(IF($B321="","",INDEX(所属情報!$E:$E,MATCH($A321,所属情報!$A:$A,0))),"")</f>
        <v>490053</v>
      </c>
      <c r="N321" s="32" t="str">
        <f t="shared" si="12"/>
        <v>辻井　美緒 (M1)</v>
      </c>
      <c r="O321" s="32" t="str">
        <f t="shared" si="13"/>
        <v>ﾂｼﾞｲ ﾐｵ</v>
      </c>
      <c r="P321" s="32" t="str">
        <f t="shared" si="14"/>
        <v>TSUJII Mio (00)</v>
      </c>
      <c r="Q321" s="32" t="str">
        <f>IFERROR(IF($F321="","",INDEX(リスト!$AL:$AL,MATCH($F321,リスト!$AK:$AK,0))),"")</f>
        <v>29</v>
      </c>
      <c r="R321" s="32" t="str">
        <f>IFERROR(IF($K321="","",INDEX(リスト!$AO:$AO,MATCH($K321,リスト!$AN:$AN,0))),"")</f>
        <v>JPN</v>
      </c>
      <c r="S321" s="32" t="str">
        <f>IF($B321="","",RIGHT($G321*1000+200+COUNTIF($G$2:$G321,$G321),9))</f>
        <v>001124201</v>
      </c>
    </row>
    <row r="322" spans="1:19" ht="18" customHeight="1" x14ac:dyDescent="0.55000000000000004">
      <c r="A322" t="s">
        <v>879</v>
      </c>
      <c r="B322">
        <v>321</v>
      </c>
      <c r="C322" t="s">
        <v>12111</v>
      </c>
      <c r="D322" t="s">
        <v>12112</v>
      </c>
      <c r="E322">
        <v>4</v>
      </c>
      <c r="F322" t="s">
        <v>181</v>
      </c>
      <c r="G322">
        <v>20011210</v>
      </c>
      <c r="H322" t="s">
        <v>12113</v>
      </c>
      <c r="I322" t="s">
        <v>2075</v>
      </c>
      <c r="J322" t="s">
        <v>12114</v>
      </c>
      <c r="K322" t="s">
        <v>72</v>
      </c>
      <c r="M322" s="32">
        <f>IFERROR(IF($B322="","",INDEX(所属情報!$E:$E,MATCH($A322,所属情報!$A:$A,0))),"")</f>
        <v>490053</v>
      </c>
      <c r="N322" s="32" t="str">
        <f t="shared" si="12"/>
        <v>大津　裕貴野 (4)</v>
      </c>
      <c r="O322" s="32" t="str">
        <f t="shared" si="13"/>
        <v>ｵｵﾂ ﾕｷﾉ</v>
      </c>
      <c r="P322" s="32" t="str">
        <f t="shared" si="14"/>
        <v>OTSU Yukino (01)</v>
      </c>
      <c r="Q322" s="32" t="str">
        <f>IFERROR(IF($F322="","",INDEX(リスト!$AL:$AL,MATCH($F322,リスト!$AK:$AK,0))),"")</f>
        <v>29</v>
      </c>
      <c r="R322" s="32" t="str">
        <f>IFERROR(IF($K322="","",INDEX(リスト!$AO:$AO,MATCH($K322,リスト!$AN:$AN,0))),"")</f>
        <v>JPN</v>
      </c>
      <c r="S322" s="32" t="str">
        <f>IF($B322="","",RIGHT($G322*1000+200+COUNTIF($G$2:$G322,$G322),9))</f>
        <v>011210202</v>
      </c>
    </row>
    <row r="323" spans="1:19" ht="18" customHeight="1" x14ac:dyDescent="0.55000000000000004">
      <c r="A323" t="s">
        <v>879</v>
      </c>
      <c r="B323">
        <v>322</v>
      </c>
      <c r="C323" t="s">
        <v>12115</v>
      </c>
      <c r="D323" t="s">
        <v>12116</v>
      </c>
      <c r="E323">
        <v>4</v>
      </c>
      <c r="F323" t="s">
        <v>173</v>
      </c>
      <c r="G323">
        <v>20010610</v>
      </c>
      <c r="H323" t="s">
        <v>12117</v>
      </c>
      <c r="I323" t="s">
        <v>10632</v>
      </c>
      <c r="J323" t="s">
        <v>11570</v>
      </c>
      <c r="K323" t="s">
        <v>72</v>
      </c>
      <c r="M323" s="32">
        <f>IFERROR(IF($B323="","",INDEX(所属情報!$E:$E,MATCH($A323,所属情報!$A:$A,0))),"")</f>
        <v>490053</v>
      </c>
      <c r="N323" s="32" t="str">
        <f t="shared" ref="N323:N386" si="15">IF($C323="","",IF($E323="",$C323,$C323&amp;" ("&amp;$E323&amp;")"))</f>
        <v>片山　鈴香 (4)</v>
      </c>
      <c r="O323" s="32" t="str">
        <f t="shared" ref="O323:O386" si="16">IF($D323="","",ASC($D323))</f>
        <v>ｶﾀﾔﾏ ﾘｮｳｶ</v>
      </c>
      <c r="P323" s="32" t="str">
        <f t="shared" ref="P323:P386" si="17">IF($I323="","",UPPER($I323)&amp;" "&amp;UPPER(LEFT($J323,1))&amp;LOWER(RIGHT($J323,LEN($J323)-1))&amp;" ("&amp;MID($G323,3,2)&amp;")")</f>
        <v>KATAYAMA Ryoka (01)</v>
      </c>
      <c r="Q323" s="32" t="str">
        <f>IFERROR(IF($F323="","",INDEX(リスト!$AL:$AL,MATCH($F323,リスト!$AK:$AK,0))),"")</f>
        <v>27</v>
      </c>
      <c r="R323" s="32" t="str">
        <f>IFERROR(IF($K323="","",INDEX(リスト!$AO:$AO,MATCH($K323,リスト!$AN:$AN,0))),"")</f>
        <v>JPN</v>
      </c>
      <c r="S323" s="32" t="str">
        <f>IF($B323="","",RIGHT($G323*1000+200+COUNTIF($G$2:$G323,$G323),9))</f>
        <v>010610203</v>
      </c>
    </row>
    <row r="324" spans="1:19" ht="18" customHeight="1" x14ac:dyDescent="0.55000000000000004">
      <c r="A324" t="s">
        <v>879</v>
      </c>
      <c r="B324">
        <v>323</v>
      </c>
      <c r="C324" t="s">
        <v>12118</v>
      </c>
      <c r="D324" t="s">
        <v>12119</v>
      </c>
      <c r="E324">
        <v>4</v>
      </c>
      <c r="F324" t="s">
        <v>173</v>
      </c>
      <c r="G324">
        <v>20011223</v>
      </c>
      <c r="H324" t="s">
        <v>12120</v>
      </c>
      <c r="I324" t="s">
        <v>12121</v>
      </c>
      <c r="J324" t="s">
        <v>10776</v>
      </c>
      <c r="K324" t="s">
        <v>72</v>
      </c>
      <c r="M324" s="32">
        <f>IFERROR(IF($B324="","",INDEX(所属情報!$E:$E,MATCH($A324,所属情報!$A:$A,0))),"")</f>
        <v>490053</v>
      </c>
      <c r="N324" s="32" t="str">
        <f t="shared" si="15"/>
        <v>中込　奈都 (4)</v>
      </c>
      <c r="O324" s="32" t="str">
        <f t="shared" si="16"/>
        <v>ﾅｶｺﾞﾒ ﾅﾂ</v>
      </c>
      <c r="P324" s="32" t="str">
        <f t="shared" si="17"/>
        <v>NAKAGOME Natsu (01)</v>
      </c>
      <c r="Q324" s="32" t="str">
        <f>IFERROR(IF($F324="","",INDEX(リスト!$AL:$AL,MATCH($F324,リスト!$AK:$AK,0))),"")</f>
        <v>27</v>
      </c>
      <c r="R324" s="32" t="str">
        <f>IFERROR(IF($K324="","",INDEX(リスト!$AO:$AO,MATCH($K324,リスト!$AN:$AN,0))),"")</f>
        <v>JPN</v>
      </c>
      <c r="S324" s="32" t="str">
        <f>IF($B324="","",RIGHT($G324*1000+200+COUNTIF($G$2:$G324,$G324),9))</f>
        <v>011223202</v>
      </c>
    </row>
    <row r="325" spans="1:19" ht="18" customHeight="1" x14ac:dyDescent="0.55000000000000004">
      <c r="A325" t="s">
        <v>879</v>
      </c>
      <c r="B325">
        <v>324</v>
      </c>
      <c r="C325" t="s">
        <v>12122</v>
      </c>
      <c r="D325" t="s">
        <v>12123</v>
      </c>
      <c r="E325">
        <v>4</v>
      </c>
      <c r="F325" t="s">
        <v>177</v>
      </c>
      <c r="G325">
        <v>20010718</v>
      </c>
      <c r="H325" t="s">
        <v>12124</v>
      </c>
      <c r="I325" t="s">
        <v>1232</v>
      </c>
      <c r="J325" t="s">
        <v>11674</v>
      </c>
      <c r="K325" t="s">
        <v>72</v>
      </c>
      <c r="M325" s="32">
        <f>IFERROR(IF($B325="","",INDEX(所属情報!$E:$E,MATCH($A325,所属情報!$A:$A,0))),"")</f>
        <v>490053</v>
      </c>
      <c r="N325" s="32" t="str">
        <f t="shared" si="15"/>
        <v>中村　美紀 (4)</v>
      </c>
      <c r="O325" s="32" t="str">
        <f t="shared" si="16"/>
        <v>ﾅｶﾑﾗ ﾐﾉﾘ</v>
      </c>
      <c r="P325" s="32" t="str">
        <f t="shared" si="17"/>
        <v>NAKAMURA Minori (01)</v>
      </c>
      <c r="Q325" s="32" t="str">
        <f>IFERROR(IF($F325="","",INDEX(リスト!$AL:$AL,MATCH($F325,リスト!$AK:$AK,0))),"")</f>
        <v>28</v>
      </c>
      <c r="R325" s="32" t="str">
        <f>IFERROR(IF($K325="","",INDEX(リスト!$AO:$AO,MATCH($K325,リスト!$AN:$AN,0))),"")</f>
        <v>JPN</v>
      </c>
      <c r="S325" s="32" t="str">
        <f>IF($B325="","",RIGHT($G325*1000+200+COUNTIF($G$2:$G325,$G325),9))</f>
        <v>010718201</v>
      </c>
    </row>
    <row r="326" spans="1:19" ht="18" customHeight="1" x14ac:dyDescent="0.55000000000000004">
      <c r="A326" t="s">
        <v>879</v>
      </c>
      <c r="B326">
        <v>325</v>
      </c>
      <c r="C326" t="s">
        <v>12125</v>
      </c>
      <c r="D326" t="s">
        <v>12126</v>
      </c>
      <c r="E326">
        <v>4</v>
      </c>
      <c r="F326" t="s">
        <v>173</v>
      </c>
      <c r="G326">
        <v>20010812</v>
      </c>
      <c r="H326" t="s">
        <v>12127</v>
      </c>
      <c r="I326" t="s">
        <v>1493</v>
      </c>
      <c r="J326" t="s">
        <v>12128</v>
      </c>
      <c r="K326" t="s">
        <v>72</v>
      </c>
      <c r="M326" s="32">
        <f>IFERROR(IF($B326="","",INDEX(所属情報!$E:$E,MATCH($A326,所属情報!$A:$A,0))),"")</f>
        <v>490053</v>
      </c>
      <c r="N326" s="32" t="str">
        <f t="shared" si="15"/>
        <v>山田　なつ子 (4)</v>
      </c>
      <c r="O326" s="32" t="str">
        <f t="shared" si="16"/>
        <v>ﾔﾏﾀﾞ ﾅﾂｺ</v>
      </c>
      <c r="P326" s="32" t="str">
        <f t="shared" si="17"/>
        <v>YAMADA Natsuko (01)</v>
      </c>
      <c r="Q326" s="32" t="str">
        <f>IFERROR(IF($F326="","",INDEX(リスト!$AL:$AL,MATCH($F326,リスト!$AK:$AK,0))),"")</f>
        <v>27</v>
      </c>
      <c r="R326" s="32" t="str">
        <f>IFERROR(IF($K326="","",INDEX(リスト!$AO:$AO,MATCH($K326,リスト!$AN:$AN,0))),"")</f>
        <v>JPN</v>
      </c>
      <c r="S326" s="32" t="str">
        <f>IF($B326="","",RIGHT($G326*1000+200+COUNTIF($G$2:$G326,$G326),9))</f>
        <v>010812202</v>
      </c>
    </row>
    <row r="327" spans="1:19" ht="18" customHeight="1" x14ac:dyDescent="0.55000000000000004">
      <c r="A327" t="s">
        <v>879</v>
      </c>
      <c r="B327">
        <v>326</v>
      </c>
      <c r="C327" t="s">
        <v>12129</v>
      </c>
      <c r="D327" t="s">
        <v>12130</v>
      </c>
      <c r="E327">
        <v>4</v>
      </c>
      <c r="F327" t="s">
        <v>173</v>
      </c>
      <c r="G327">
        <v>20010926</v>
      </c>
      <c r="H327" t="s">
        <v>12131</v>
      </c>
      <c r="I327" t="s">
        <v>1172</v>
      </c>
      <c r="J327" t="s">
        <v>11094</v>
      </c>
      <c r="K327" t="s">
        <v>72</v>
      </c>
      <c r="M327" s="32">
        <f>IFERROR(IF($B327="","",INDEX(所属情報!$E:$E,MATCH($A327,所属情報!$A:$A,0))),"")</f>
        <v>490053</v>
      </c>
      <c r="N327" s="32" t="str">
        <f t="shared" si="15"/>
        <v>吉田　果恋 (4)</v>
      </c>
      <c r="O327" s="32" t="str">
        <f t="shared" si="16"/>
        <v>ﾖｼﾀﾞ ｶﾚﾝ</v>
      </c>
      <c r="P327" s="32" t="str">
        <f t="shared" si="17"/>
        <v>YOSHIDA Karen (01)</v>
      </c>
      <c r="Q327" s="32" t="str">
        <f>IFERROR(IF($F327="","",INDEX(リスト!$AL:$AL,MATCH($F327,リスト!$AK:$AK,0))),"")</f>
        <v>27</v>
      </c>
      <c r="R327" s="32" t="str">
        <f>IFERROR(IF($K327="","",INDEX(リスト!$AO:$AO,MATCH($K327,リスト!$AN:$AN,0))),"")</f>
        <v>JPN</v>
      </c>
      <c r="S327" s="32" t="str">
        <f>IF($B327="","",RIGHT($G327*1000+200+COUNTIF($G$2:$G327,$G327),9))</f>
        <v>010926201</v>
      </c>
    </row>
    <row r="328" spans="1:19" ht="18" customHeight="1" x14ac:dyDescent="0.55000000000000004">
      <c r="A328" t="s">
        <v>879</v>
      </c>
      <c r="B328">
        <v>327</v>
      </c>
      <c r="C328" t="s">
        <v>12132</v>
      </c>
      <c r="D328" t="s">
        <v>12133</v>
      </c>
      <c r="E328">
        <v>3</v>
      </c>
      <c r="F328" t="s">
        <v>173</v>
      </c>
      <c r="G328">
        <v>20030106</v>
      </c>
      <c r="H328" t="s">
        <v>12134</v>
      </c>
      <c r="I328" t="s">
        <v>2013</v>
      </c>
      <c r="J328" t="s">
        <v>11159</v>
      </c>
      <c r="K328" t="s">
        <v>72</v>
      </c>
      <c r="M328" s="32">
        <f>IFERROR(IF($B328="","",INDEX(所属情報!$E:$E,MATCH($A328,所属情報!$A:$A,0))),"")</f>
        <v>490053</v>
      </c>
      <c r="N328" s="32" t="str">
        <f t="shared" si="15"/>
        <v>岩崎　莉子 (3)</v>
      </c>
      <c r="O328" s="32" t="str">
        <f t="shared" si="16"/>
        <v>ｲﾜｻｷ ﾘｺ</v>
      </c>
      <c r="P328" s="32" t="str">
        <f t="shared" si="17"/>
        <v>IWASAKI Riko (03)</v>
      </c>
      <c r="Q328" s="32" t="str">
        <f>IFERROR(IF($F328="","",INDEX(リスト!$AL:$AL,MATCH($F328,リスト!$AK:$AK,0))),"")</f>
        <v>27</v>
      </c>
      <c r="R328" s="32" t="str">
        <f>IFERROR(IF($K328="","",INDEX(リスト!$AO:$AO,MATCH($K328,リスト!$AN:$AN,0))),"")</f>
        <v>JPN</v>
      </c>
      <c r="S328" s="32" t="str">
        <f>IF($B328="","",RIGHT($G328*1000+200+COUNTIF($G$2:$G328,$G328),9))</f>
        <v>030106201</v>
      </c>
    </row>
    <row r="329" spans="1:19" ht="18" customHeight="1" x14ac:dyDescent="0.55000000000000004">
      <c r="A329" t="s">
        <v>879</v>
      </c>
      <c r="B329">
        <v>328</v>
      </c>
      <c r="C329" t="s">
        <v>12135</v>
      </c>
      <c r="D329" t="s">
        <v>12136</v>
      </c>
      <c r="E329">
        <v>3</v>
      </c>
      <c r="F329" t="s">
        <v>12137</v>
      </c>
      <c r="G329">
        <v>20021021</v>
      </c>
      <c r="H329" t="s">
        <v>12138</v>
      </c>
      <c r="I329" t="s">
        <v>3934</v>
      </c>
      <c r="J329" t="s">
        <v>11121</v>
      </c>
      <c r="K329" t="s">
        <v>72</v>
      </c>
      <c r="M329" s="32">
        <f>IFERROR(IF($B329="","",INDEX(所属情報!$E:$E,MATCH($A329,所属情報!$A:$A,0))),"")</f>
        <v>490053</v>
      </c>
      <c r="N329" s="32" t="str">
        <f t="shared" si="15"/>
        <v>小村　愛 (3)</v>
      </c>
      <c r="O329" s="32" t="str">
        <f t="shared" si="16"/>
        <v>ｺﾑﾗ ｱｲ</v>
      </c>
      <c r="P329" s="32" t="str">
        <f t="shared" si="17"/>
        <v>KOMURA Ai (02)</v>
      </c>
      <c r="Q329" s="32" t="str">
        <f>IFERROR(IF($F329="","",INDEX(リスト!$AL:$AL,MATCH($F329,リスト!$AK:$AK,0))),"")</f>
        <v>40</v>
      </c>
      <c r="R329" s="32" t="str">
        <f>IFERROR(IF($K329="","",INDEX(リスト!$AO:$AO,MATCH($K329,リスト!$AN:$AN,0))),"")</f>
        <v>JPN</v>
      </c>
      <c r="S329" s="32" t="str">
        <f>IF($B329="","",RIGHT($G329*1000+200+COUNTIF($G$2:$G329,$G329),9))</f>
        <v>021021201</v>
      </c>
    </row>
    <row r="330" spans="1:19" ht="18" customHeight="1" x14ac:dyDescent="0.55000000000000004">
      <c r="A330" t="s">
        <v>879</v>
      </c>
      <c r="B330">
        <v>329</v>
      </c>
      <c r="C330" t="s">
        <v>12139</v>
      </c>
      <c r="D330" t="s">
        <v>12140</v>
      </c>
      <c r="E330">
        <v>3</v>
      </c>
      <c r="F330" t="s">
        <v>197</v>
      </c>
      <c r="G330">
        <v>20020413</v>
      </c>
      <c r="H330" t="s">
        <v>12141</v>
      </c>
      <c r="I330" t="s">
        <v>4622</v>
      </c>
      <c r="J330" t="s">
        <v>12142</v>
      </c>
      <c r="K330" t="s">
        <v>72</v>
      </c>
      <c r="M330" s="32">
        <f>IFERROR(IF($B330="","",INDEX(所属情報!$E:$E,MATCH($A330,所属情報!$A:$A,0))),"")</f>
        <v>490053</v>
      </c>
      <c r="N330" s="32" t="str">
        <f t="shared" si="15"/>
        <v>原　佳奈穂 (3)</v>
      </c>
      <c r="O330" s="32" t="str">
        <f t="shared" si="16"/>
        <v>ﾊﾗ ｶﾅﾎ</v>
      </c>
      <c r="P330" s="32" t="str">
        <f t="shared" si="17"/>
        <v>HARA Kanaho (02)</v>
      </c>
      <c r="Q330" s="32" t="str">
        <f>IFERROR(IF($F330="","",INDEX(リスト!$AL:$AL,MATCH($F330,リスト!$AK:$AK,0))),"")</f>
        <v>33</v>
      </c>
      <c r="R330" s="32" t="str">
        <f>IFERROR(IF($K330="","",INDEX(リスト!$AO:$AO,MATCH($K330,リスト!$AN:$AN,0))),"")</f>
        <v>JPN</v>
      </c>
      <c r="S330" s="32" t="str">
        <f>IF($B330="","",RIGHT($G330*1000+200+COUNTIF($G$2:$G330,$G330),9))</f>
        <v>020413201</v>
      </c>
    </row>
    <row r="331" spans="1:19" ht="18" customHeight="1" x14ac:dyDescent="0.55000000000000004">
      <c r="A331" t="s">
        <v>879</v>
      </c>
      <c r="B331">
        <v>330</v>
      </c>
      <c r="C331" t="s">
        <v>12143</v>
      </c>
      <c r="D331" t="s">
        <v>12144</v>
      </c>
      <c r="E331">
        <v>3</v>
      </c>
      <c r="F331" t="s">
        <v>173</v>
      </c>
      <c r="G331">
        <v>20020512</v>
      </c>
      <c r="H331" t="s">
        <v>12145</v>
      </c>
      <c r="I331" t="s">
        <v>1262</v>
      </c>
      <c r="J331" t="s">
        <v>11091</v>
      </c>
      <c r="K331" t="s">
        <v>72</v>
      </c>
      <c r="M331" s="32">
        <f>IFERROR(IF($B331="","",INDEX(所属情報!$E:$E,MATCH($A331,所属情報!$A:$A,0))),"")</f>
        <v>490053</v>
      </c>
      <c r="N331" s="32" t="str">
        <f t="shared" si="15"/>
        <v>保田　朋香 (3)</v>
      </c>
      <c r="O331" s="32" t="str">
        <f t="shared" si="16"/>
        <v>ﾔｽﾀﾞ ﾎﾉｶ</v>
      </c>
      <c r="P331" s="32" t="str">
        <f t="shared" si="17"/>
        <v>YASUDA Honoka (02)</v>
      </c>
      <c r="Q331" s="32" t="str">
        <f>IFERROR(IF($F331="","",INDEX(リスト!$AL:$AL,MATCH($F331,リスト!$AK:$AK,0))),"")</f>
        <v>27</v>
      </c>
      <c r="R331" s="32" t="str">
        <f>IFERROR(IF($K331="","",INDEX(リスト!$AO:$AO,MATCH($K331,リスト!$AN:$AN,0))),"")</f>
        <v>JPN</v>
      </c>
      <c r="S331" s="32" t="str">
        <f>IF($B331="","",RIGHT($G331*1000+200+COUNTIF($G$2:$G331,$G331),9))</f>
        <v>020512201</v>
      </c>
    </row>
    <row r="332" spans="1:19" ht="18" customHeight="1" x14ac:dyDescent="0.55000000000000004">
      <c r="A332" t="s">
        <v>879</v>
      </c>
      <c r="B332">
        <v>331</v>
      </c>
      <c r="C332" t="s">
        <v>12146</v>
      </c>
      <c r="D332" t="s">
        <v>12147</v>
      </c>
      <c r="E332">
        <v>2</v>
      </c>
      <c r="F332" t="s">
        <v>177</v>
      </c>
      <c r="G332">
        <v>20040228</v>
      </c>
      <c r="H332" t="s">
        <v>12148</v>
      </c>
      <c r="I332" t="s">
        <v>1202</v>
      </c>
      <c r="J332" t="s">
        <v>6975</v>
      </c>
      <c r="K332" t="s">
        <v>72</v>
      </c>
      <c r="M332" s="32">
        <f>IFERROR(IF($B332="","",INDEX(所属情報!$E:$E,MATCH($A332,所属情報!$A:$A,0))),"")</f>
        <v>490053</v>
      </c>
      <c r="N332" s="32" t="str">
        <f t="shared" si="15"/>
        <v>安藤　美結 (2)</v>
      </c>
      <c r="O332" s="32" t="str">
        <f t="shared" si="16"/>
        <v>ｱﾝﾄﾞｳ ﾐﾕｳ</v>
      </c>
      <c r="P332" s="32" t="str">
        <f t="shared" si="17"/>
        <v>ANDO Miyu (04)</v>
      </c>
      <c r="Q332" s="32" t="str">
        <f>IFERROR(IF($F332="","",INDEX(リスト!$AL:$AL,MATCH($F332,リスト!$AK:$AK,0))),"")</f>
        <v>28</v>
      </c>
      <c r="R332" s="32" t="str">
        <f>IFERROR(IF($K332="","",INDEX(リスト!$AO:$AO,MATCH($K332,リスト!$AN:$AN,0))),"")</f>
        <v>JPN</v>
      </c>
      <c r="S332" s="32" t="str">
        <f>IF($B332="","",RIGHT($G332*1000+200+COUNTIF($G$2:$G332,$G332),9))</f>
        <v>040228201</v>
      </c>
    </row>
    <row r="333" spans="1:19" ht="18" customHeight="1" x14ac:dyDescent="0.55000000000000004">
      <c r="A333" t="s">
        <v>879</v>
      </c>
      <c r="B333">
        <v>332</v>
      </c>
      <c r="C333" t="s">
        <v>12149</v>
      </c>
      <c r="D333" t="s">
        <v>12150</v>
      </c>
      <c r="E333">
        <v>2</v>
      </c>
      <c r="F333" t="s">
        <v>181</v>
      </c>
      <c r="G333">
        <v>20030709</v>
      </c>
      <c r="I333" t="s">
        <v>3132</v>
      </c>
      <c r="J333" t="s">
        <v>3161</v>
      </c>
      <c r="K333" t="s">
        <v>72</v>
      </c>
      <c r="M333" s="32">
        <f>IFERROR(IF($B333="","",INDEX(所属情報!$E:$E,MATCH($A333,所属情報!$A:$A,0))),"")</f>
        <v>490053</v>
      </c>
      <c r="N333" s="32" t="str">
        <f t="shared" si="15"/>
        <v>片岡　千尋 (2)</v>
      </c>
      <c r="O333" s="32" t="str">
        <f t="shared" si="16"/>
        <v>ｶﾀｵｶ ﾁﾋﾛ</v>
      </c>
      <c r="P333" s="32" t="str">
        <f t="shared" si="17"/>
        <v>KATAOKA Chihiro (03)</v>
      </c>
      <c r="Q333" s="32" t="str">
        <f>IFERROR(IF($F333="","",INDEX(リスト!$AL:$AL,MATCH($F333,リスト!$AK:$AK,0))),"")</f>
        <v>29</v>
      </c>
      <c r="R333" s="32" t="str">
        <f>IFERROR(IF($K333="","",INDEX(リスト!$AO:$AO,MATCH($K333,リスト!$AN:$AN,0))),"")</f>
        <v>JPN</v>
      </c>
      <c r="S333" s="32" t="str">
        <f>IF($B333="","",RIGHT($G333*1000+200+COUNTIF($G$2:$G333,$G333),9))</f>
        <v>030709201</v>
      </c>
    </row>
    <row r="334" spans="1:19" ht="18" customHeight="1" x14ac:dyDescent="0.55000000000000004">
      <c r="A334" t="s">
        <v>879</v>
      </c>
      <c r="B334">
        <v>333</v>
      </c>
      <c r="C334" t="s">
        <v>12151</v>
      </c>
      <c r="D334" t="s">
        <v>12152</v>
      </c>
      <c r="E334">
        <v>2</v>
      </c>
      <c r="F334" t="s">
        <v>217</v>
      </c>
      <c r="G334">
        <v>20030509</v>
      </c>
      <c r="H334" t="s">
        <v>12153</v>
      </c>
      <c r="I334" t="s">
        <v>5462</v>
      </c>
      <c r="J334" t="s">
        <v>12154</v>
      </c>
      <c r="K334" t="s">
        <v>72</v>
      </c>
      <c r="M334" s="32">
        <f>IFERROR(IF($B334="","",INDEX(所属情報!$E:$E,MATCH($A334,所属情報!$A:$A,0))),"")</f>
        <v>490053</v>
      </c>
      <c r="N334" s="32" t="str">
        <f t="shared" si="15"/>
        <v>世良　柚実乃 (2)</v>
      </c>
      <c r="O334" s="32" t="str">
        <f t="shared" si="16"/>
        <v>ｾﾗ ﾕﾐﾉ</v>
      </c>
      <c r="P334" s="32" t="str">
        <f t="shared" si="17"/>
        <v>SERA Yumino (03)</v>
      </c>
      <c r="Q334" s="32" t="str">
        <f>IFERROR(IF($F334="","",INDEX(リスト!$AL:$AL,MATCH($F334,リスト!$AK:$AK,0))),"")</f>
        <v>38</v>
      </c>
      <c r="R334" s="32" t="str">
        <f>IFERROR(IF($K334="","",INDEX(リスト!$AO:$AO,MATCH($K334,リスト!$AN:$AN,0))),"")</f>
        <v>JPN</v>
      </c>
      <c r="S334" s="32" t="str">
        <f>IF($B334="","",RIGHT($G334*1000+200+COUNTIF($G$2:$G334,$G334),9))</f>
        <v>030509201</v>
      </c>
    </row>
    <row r="335" spans="1:19" ht="18" customHeight="1" x14ac:dyDescent="0.55000000000000004">
      <c r="A335" t="s">
        <v>879</v>
      </c>
      <c r="B335">
        <v>334</v>
      </c>
      <c r="C335" t="s">
        <v>12155</v>
      </c>
      <c r="D335" t="s">
        <v>12156</v>
      </c>
      <c r="E335">
        <v>2</v>
      </c>
      <c r="F335" t="s">
        <v>137</v>
      </c>
      <c r="G335">
        <v>20030904</v>
      </c>
      <c r="H335" t="s">
        <v>12157</v>
      </c>
      <c r="I335" t="s">
        <v>1222</v>
      </c>
      <c r="J335" t="s">
        <v>6116</v>
      </c>
      <c r="K335" t="s">
        <v>72</v>
      </c>
      <c r="M335" s="32">
        <f>IFERROR(IF($B335="","",INDEX(所属情報!$E:$E,MATCH($A335,所属情報!$A:$A,0))),"")</f>
        <v>490053</v>
      </c>
      <c r="N335" s="32" t="str">
        <f t="shared" si="15"/>
        <v>田中　花 (2)</v>
      </c>
      <c r="O335" s="32" t="str">
        <f t="shared" si="16"/>
        <v>ﾀﾅｶ ﾊﾅ</v>
      </c>
      <c r="P335" s="32" t="str">
        <f t="shared" si="17"/>
        <v>TANAKA Hana (03)</v>
      </c>
      <c r="Q335" s="32" t="str">
        <f>IFERROR(IF($F335="","",INDEX(リスト!$AL:$AL,MATCH($F335,リスト!$AK:$AK,0))),"")</f>
        <v>18</v>
      </c>
      <c r="R335" s="32" t="str">
        <f>IFERROR(IF($K335="","",INDEX(リスト!$AO:$AO,MATCH($K335,リスト!$AN:$AN,0))),"")</f>
        <v>JPN</v>
      </c>
      <c r="S335" s="32" t="str">
        <f>IF($B335="","",RIGHT($G335*1000+200+COUNTIF($G$2:$G335,$G335),9))</f>
        <v>030904202</v>
      </c>
    </row>
    <row r="336" spans="1:19" ht="18" customHeight="1" x14ac:dyDescent="0.55000000000000004">
      <c r="A336" t="s">
        <v>879</v>
      </c>
      <c r="B336">
        <v>335</v>
      </c>
      <c r="C336" t="s">
        <v>12158</v>
      </c>
      <c r="D336" t="s">
        <v>12159</v>
      </c>
      <c r="E336">
        <v>2</v>
      </c>
      <c r="F336" t="s">
        <v>173</v>
      </c>
      <c r="G336">
        <v>20030521</v>
      </c>
      <c r="H336" t="s">
        <v>12160</v>
      </c>
      <c r="I336" t="s">
        <v>3422</v>
      </c>
      <c r="J336" t="s">
        <v>11227</v>
      </c>
      <c r="K336" t="s">
        <v>72</v>
      </c>
      <c r="M336" s="32">
        <f>IFERROR(IF($B336="","",INDEX(所属情報!$E:$E,MATCH($A336,所属情報!$A:$A,0))),"")</f>
        <v>490053</v>
      </c>
      <c r="N336" s="32" t="str">
        <f t="shared" si="15"/>
        <v>太農　晴菜 (2)</v>
      </c>
      <c r="O336" s="32" t="str">
        <f t="shared" si="16"/>
        <v>ﾀﾉｳ ﾊﾙﾅ</v>
      </c>
      <c r="P336" s="32" t="str">
        <f t="shared" si="17"/>
        <v>TANO Haruna (03)</v>
      </c>
      <c r="Q336" s="32" t="str">
        <f>IFERROR(IF($F336="","",INDEX(リスト!$AL:$AL,MATCH($F336,リスト!$AK:$AK,0))),"")</f>
        <v>27</v>
      </c>
      <c r="R336" s="32" t="str">
        <f>IFERROR(IF($K336="","",INDEX(リスト!$AO:$AO,MATCH($K336,リスト!$AN:$AN,0))),"")</f>
        <v>JPN</v>
      </c>
      <c r="S336" s="32" t="str">
        <f>IF($B336="","",RIGHT($G336*1000+200+COUNTIF($G$2:$G336,$G336),9))</f>
        <v>030521202</v>
      </c>
    </row>
    <row r="337" spans="1:19" ht="18" customHeight="1" x14ac:dyDescent="0.55000000000000004">
      <c r="A337" t="s">
        <v>879</v>
      </c>
      <c r="B337">
        <v>336</v>
      </c>
      <c r="C337" t="s">
        <v>12161</v>
      </c>
      <c r="D337" t="s">
        <v>12162</v>
      </c>
      <c r="E337">
        <v>2</v>
      </c>
      <c r="F337" t="s">
        <v>173</v>
      </c>
      <c r="G337">
        <v>20021115</v>
      </c>
      <c r="H337" t="s">
        <v>12163</v>
      </c>
      <c r="I337" t="s">
        <v>2164</v>
      </c>
      <c r="J337" t="s">
        <v>12164</v>
      </c>
      <c r="K337" t="s">
        <v>72</v>
      </c>
      <c r="M337" s="32">
        <f>IFERROR(IF($B337="","",INDEX(所属情報!$E:$E,MATCH($A337,所属情報!$A:$A,0))),"")</f>
        <v>490053</v>
      </c>
      <c r="N337" s="32" t="str">
        <f t="shared" si="15"/>
        <v>藤井　すずな (2)</v>
      </c>
      <c r="O337" s="32" t="str">
        <f t="shared" si="16"/>
        <v>ﾌｼﾞｲ ｽｽﾞﾅ</v>
      </c>
      <c r="P337" s="32" t="str">
        <f t="shared" si="17"/>
        <v>FUJII Suzuna (02)</v>
      </c>
      <c r="Q337" s="32" t="str">
        <f>IFERROR(IF($F337="","",INDEX(リスト!$AL:$AL,MATCH($F337,リスト!$AK:$AK,0))),"")</f>
        <v>27</v>
      </c>
      <c r="R337" s="32" t="str">
        <f>IFERROR(IF($K337="","",INDEX(リスト!$AO:$AO,MATCH($K337,リスト!$AN:$AN,0))),"")</f>
        <v>JPN</v>
      </c>
      <c r="S337" s="32" t="str">
        <f>IF($B337="","",RIGHT($G337*1000+200+COUNTIF($G$2:$G337,$G337),9))</f>
        <v>021115201</v>
      </c>
    </row>
    <row r="338" spans="1:19" ht="18" customHeight="1" x14ac:dyDescent="0.55000000000000004">
      <c r="A338" t="s">
        <v>879</v>
      </c>
      <c r="B338">
        <v>337</v>
      </c>
      <c r="C338" t="s">
        <v>12165</v>
      </c>
      <c r="D338" t="s">
        <v>12166</v>
      </c>
      <c r="E338">
        <v>2</v>
      </c>
      <c r="F338" t="s">
        <v>173</v>
      </c>
      <c r="G338">
        <v>20031117</v>
      </c>
      <c r="H338" t="s">
        <v>12167</v>
      </c>
      <c r="I338" t="s">
        <v>10711</v>
      </c>
      <c r="J338" t="s">
        <v>7327</v>
      </c>
      <c r="K338" t="s">
        <v>72</v>
      </c>
      <c r="M338" s="32">
        <f>IFERROR(IF($B338="","",INDEX(所属情報!$E:$E,MATCH($A338,所属情報!$A:$A,0))),"")</f>
        <v>490053</v>
      </c>
      <c r="N338" s="32" t="str">
        <f t="shared" si="15"/>
        <v>前原　ゆい (2)</v>
      </c>
      <c r="O338" s="32" t="str">
        <f t="shared" si="16"/>
        <v>ﾏｴﾊﾗ ﾕｲ</v>
      </c>
      <c r="P338" s="32" t="str">
        <f t="shared" si="17"/>
        <v>MAEHARA Yui (03)</v>
      </c>
      <c r="Q338" s="32" t="str">
        <f>IFERROR(IF($F338="","",INDEX(リスト!$AL:$AL,MATCH($F338,リスト!$AK:$AK,0))),"")</f>
        <v>27</v>
      </c>
      <c r="R338" s="32" t="str">
        <f>IFERROR(IF($K338="","",INDEX(リスト!$AO:$AO,MATCH($K338,リスト!$AN:$AN,0))),"")</f>
        <v>JPN</v>
      </c>
      <c r="S338" s="32" t="str">
        <f>IF($B338="","",RIGHT($G338*1000+200+COUNTIF($G$2:$G338,$G338),9))</f>
        <v>031117201</v>
      </c>
    </row>
    <row r="339" spans="1:19" ht="18" customHeight="1" x14ac:dyDescent="0.55000000000000004">
      <c r="A339" t="s">
        <v>879</v>
      </c>
      <c r="B339">
        <v>338</v>
      </c>
      <c r="C339" t="s">
        <v>12168</v>
      </c>
      <c r="D339" t="s">
        <v>12169</v>
      </c>
      <c r="E339">
        <v>2</v>
      </c>
      <c r="F339" t="s">
        <v>173</v>
      </c>
      <c r="G339">
        <v>20030926</v>
      </c>
      <c r="H339" t="s">
        <v>12170</v>
      </c>
      <c r="I339" t="s">
        <v>3577</v>
      </c>
      <c r="J339" t="s">
        <v>12171</v>
      </c>
      <c r="K339" t="s">
        <v>72</v>
      </c>
      <c r="M339" s="32">
        <f>IFERROR(IF($B339="","",INDEX(所属情報!$E:$E,MATCH($A339,所属情報!$A:$A,0))),"")</f>
        <v>490053</v>
      </c>
      <c r="N339" s="32" t="str">
        <f t="shared" si="15"/>
        <v>南　咲里 (2)</v>
      </c>
      <c r="O339" s="32" t="str">
        <f t="shared" si="16"/>
        <v>ﾐﾅﾐ ｻﾘ</v>
      </c>
      <c r="P339" s="32" t="str">
        <f t="shared" si="17"/>
        <v>MINAMI Sari (03)</v>
      </c>
      <c r="Q339" s="32" t="str">
        <f>IFERROR(IF($F339="","",INDEX(リスト!$AL:$AL,MATCH($F339,リスト!$AK:$AK,0))),"")</f>
        <v>27</v>
      </c>
      <c r="R339" s="32" t="str">
        <f>IFERROR(IF($K339="","",INDEX(リスト!$AO:$AO,MATCH($K339,リスト!$AN:$AN,0))),"")</f>
        <v>JPN</v>
      </c>
      <c r="S339" s="32" t="str">
        <f>IF($B339="","",RIGHT($G339*1000+200+COUNTIF($G$2:$G339,$G339),9))</f>
        <v>030926201</v>
      </c>
    </row>
    <row r="340" spans="1:19" ht="18" customHeight="1" x14ac:dyDescent="0.55000000000000004">
      <c r="A340" t="s">
        <v>879</v>
      </c>
      <c r="B340">
        <v>339</v>
      </c>
      <c r="C340" t="s">
        <v>12172</v>
      </c>
      <c r="D340" t="s">
        <v>12173</v>
      </c>
      <c r="E340">
        <v>2</v>
      </c>
      <c r="F340" t="s">
        <v>173</v>
      </c>
      <c r="G340">
        <v>20031122</v>
      </c>
      <c r="H340" t="s">
        <v>12174</v>
      </c>
      <c r="I340" t="s">
        <v>1447</v>
      </c>
      <c r="J340" t="s">
        <v>11193</v>
      </c>
      <c r="K340" t="s">
        <v>72</v>
      </c>
      <c r="M340" s="32">
        <f>IFERROR(IF($B340="","",INDEX(所属情報!$E:$E,MATCH($A340,所属情報!$A:$A,0))),"")</f>
        <v>490053</v>
      </c>
      <c r="N340" s="32" t="str">
        <f t="shared" si="15"/>
        <v>山岸　朱里 (2)</v>
      </c>
      <c r="O340" s="32" t="str">
        <f t="shared" si="16"/>
        <v>ﾔﾏｷﾞｼ ｱｶﾘ</v>
      </c>
      <c r="P340" s="32" t="str">
        <f t="shared" si="17"/>
        <v>YAMAGISHI Akari (03)</v>
      </c>
      <c r="Q340" s="32" t="str">
        <f>IFERROR(IF($F340="","",INDEX(リスト!$AL:$AL,MATCH($F340,リスト!$AK:$AK,0))),"")</f>
        <v>27</v>
      </c>
      <c r="R340" s="32" t="str">
        <f>IFERROR(IF($K340="","",INDEX(リスト!$AO:$AO,MATCH($K340,リスト!$AN:$AN,0))),"")</f>
        <v>JPN</v>
      </c>
      <c r="S340" s="32" t="str">
        <f>IF($B340="","",RIGHT($G340*1000+200+COUNTIF($G$2:$G340,$G340),9))</f>
        <v>031122201</v>
      </c>
    </row>
    <row r="341" spans="1:19" ht="18" customHeight="1" x14ac:dyDescent="0.55000000000000004">
      <c r="A341" t="s">
        <v>879</v>
      </c>
      <c r="B341">
        <v>340</v>
      </c>
      <c r="C341" t="s">
        <v>12175</v>
      </c>
      <c r="D341" t="s">
        <v>12176</v>
      </c>
      <c r="E341">
        <v>2</v>
      </c>
      <c r="F341" t="s">
        <v>157</v>
      </c>
      <c r="G341">
        <v>20040107</v>
      </c>
      <c r="H341" t="s">
        <v>12177</v>
      </c>
      <c r="I341" t="s">
        <v>2433</v>
      </c>
      <c r="J341" t="s">
        <v>7327</v>
      </c>
      <c r="K341" t="s">
        <v>72</v>
      </c>
      <c r="M341" s="32">
        <f>IFERROR(IF($B341="","",INDEX(所属情報!$E:$E,MATCH($A341,所属情報!$A:$A,0))),"")</f>
        <v>490053</v>
      </c>
      <c r="N341" s="32" t="str">
        <f t="shared" si="15"/>
        <v>渡邉　結衣 (2)</v>
      </c>
      <c r="O341" s="32" t="str">
        <f t="shared" si="16"/>
        <v>ﾜﾀﾅﾍﾞ ﾕｲ</v>
      </c>
      <c r="P341" s="32" t="str">
        <f t="shared" si="17"/>
        <v>WATANABE Yui (04)</v>
      </c>
      <c r="Q341" s="32" t="str">
        <f>IFERROR(IF($F341="","",INDEX(リスト!$AL:$AL,MATCH($F341,リスト!$AK:$AK,0))),"")</f>
        <v>23</v>
      </c>
      <c r="R341" s="32" t="str">
        <f>IFERROR(IF($K341="","",INDEX(リスト!$AO:$AO,MATCH($K341,リスト!$AN:$AN,0))),"")</f>
        <v>JPN</v>
      </c>
      <c r="S341" s="32" t="str">
        <f>IF($B341="","",RIGHT($G341*1000+200+COUNTIF($G$2:$G341,$G341),9))</f>
        <v>040107201</v>
      </c>
    </row>
    <row r="342" spans="1:19" ht="18" customHeight="1" x14ac:dyDescent="0.55000000000000004">
      <c r="A342" t="s">
        <v>1051</v>
      </c>
      <c r="B342">
        <v>341</v>
      </c>
      <c r="C342" t="s">
        <v>12178</v>
      </c>
      <c r="D342" t="s">
        <v>12179</v>
      </c>
      <c r="E342">
        <v>4</v>
      </c>
      <c r="F342" t="s">
        <v>149</v>
      </c>
      <c r="G342">
        <v>20010615</v>
      </c>
      <c r="H342" t="s">
        <v>12180</v>
      </c>
      <c r="I342" t="s">
        <v>12181</v>
      </c>
      <c r="J342" t="s">
        <v>10992</v>
      </c>
      <c r="K342" t="s">
        <v>72</v>
      </c>
      <c r="M342" s="32">
        <f>IFERROR(IF($B342="","",INDEX(所属情報!$E:$E,MATCH($A342,所属情報!$A:$A,0))),"")</f>
        <v>492234</v>
      </c>
      <c r="N342" s="32" t="str">
        <f t="shared" si="15"/>
        <v>井戸アビゲイル　風果 (4)</v>
      </c>
      <c r="O342" s="32" t="str">
        <f t="shared" si="16"/>
        <v>ｲﾄﾞｱﾋﾞｹﾞｲﾙ ﾌｳｶ</v>
      </c>
      <c r="P342" s="32" t="str">
        <f t="shared" si="17"/>
        <v>IDOABIGEIRU Fuka (01)</v>
      </c>
      <c r="Q342" s="32" t="str">
        <f>IFERROR(IF($F342="","",INDEX(リスト!$AL:$AL,MATCH($F342,リスト!$AK:$AK,0))),"")</f>
        <v>21</v>
      </c>
      <c r="R342" s="32" t="str">
        <f>IFERROR(IF($K342="","",INDEX(リスト!$AO:$AO,MATCH($K342,リスト!$AN:$AN,0))),"")</f>
        <v>JPN</v>
      </c>
      <c r="S342" s="32" t="str">
        <f>IF($B342="","",RIGHT($G342*1000+200+COUNTIF($G$2:$G342,$G342),9))</f>
        <v>010615201</v>
      </c>
    </row>
    <row r="343" spans="1:19" ht="18" customHeight="1" x14ac:dyDescent="0.55000000000000004">
      <c r="A343" t="s">
        <v>1051</v>
      </c>
      <c r="B343">
        <v>342</v>
      </c>
      <c r="C343" t="s">
        <v>12182</v>
      </c>
      <c r="D343" t="s">
        <v>12183</v>
      </c>
      <c r="E343">
        <v>4</v>
      </c>
      <c r="F343" t="s">
        <v>165</v>
      </c>
      <c r="G343">
        <v>20010718</v>
      </c>
      <c r="H343" t="s">
        <v>12184</v>
      </c>
      <c r="I343" t="s">
        <v>12185</v>
      </c>
      <c r="J343" t="s">
        <v>3161</v>
      </c>
      <c r="K343" t="s">
        <v>72</v>
      </c>
      <c r="M343" s="32">
        <f>IFERROR(IF($B343="","",INDEX(所属情報!$E:$E,MATCH($A343,所属情報!$A:$A,0))),"")</f>
        <v>492234</v>
      </c>
      <c r="N343" s="32" t="str">
        <f t="shared" si="15"/>
        <v>続木　千尋 (4)</v>
      </c>
      <c r="O343" s="32" t="str">
        <f t="shared" si="16"/>
        <v>ﾂﾂﾞｷ ﾁﾋﾛ</v>
      </c>
      <c r="P343" s="32" t="str">
        <f t="shared" si="17"/>
        <v>TSUZUKI Chihiro (01)</v>
      </c>
      <c r="Q343" s="32" t="str">
        <f>IFERROR(IF($F343="","",INDEX(リスト!$AL:$AL,MATCH($F343,リスト!$AK:$AK,0))),"")</f>
        <v>25</v>
      </c>
      <c r="R343" s="32" t="str">
        <f>IFERROR(IF($K343="","",INDEX(リスト!$AO:$AO,MATCH($K343,リスト!$AN:$AN,0))),"")</f>
        <v>JPN</v>
      </c>
      <c r="S343" s="32" t="str">
        <f>IF($B343="","",RIGHT($G343*1000+200+COUNTIF($G$2:$G343,$G343),9))</f>
        <v>010718202</v>
      </c>
    </row>
    <row r="344" spans="1:19" ht="18" customHeight="1" x14ac:dyDescent="0.55000000000000004">
      <c r="A344" t="s">
        <v>1051</v>
      </c>
      <c r="B344">
        <v>343</v>
      </c>
      <c r="C344" t="s">
        <v>12186</v>
      </c>
      <c r="D344" t="s">
        <v>12187</v>
      </c>
      <c r="E344">
        <v>4</v>
      </c>
      <c r="F344" t="s">
        <v>217</v>
      </c>
      <c r="G344">
        <v>20011106</v>
      </c>
      <c r="H344" t="s">
        <v>12188</v>
      </c>
      <c r="I344" t="s">
        <v>12189</v>
      </c>
      <c r="J344" t="s">
        <v>10959</v>
      </c>
      <c r="K344" t="s">
        <v>72</v>
      </c>
      <c r="M344" s="32">
        <f>IFERROR(IF($B344="","",INDEX(所属情報!$E:$E,MATCH($A344,所属情報!$A:$A,0))),"")</f>
        <v>492234</v>
      </c>
      <c r="N344" s="32" t="str">
        <f t="shared" si="15"/>
        <v>龍山　芽生 (4)</v>
      </c>
      <c r="O344" s="32" t="str">
        <f t="shared" si="16"/>
        <v>ﾀﾂﾔﾏ ﾒｲ</v>
      </c>
      <c r="P344" s="32" t="str">
        <f t="shared" si="17"/>
        <v>TATSUYAMA Mei (01)</v>
      </c>
      <c r="Q344" s="32" t="str">
        <f>IFERROR(IF($F344="","",INDEX(リスト!$AL:$AL,MATCH($F344,リスト!$AK:$AK,0))),"")</f>
        <v>38</v>
      </c>
      <c r="R344" s="32" t="str">
        <f>IFERROR(IF($K344="","",INDEX(リスト!$AO:$AO,MATCH($K344,リスト!$AN:$AN,0))),"")</f>
        <v>JPN</v>
      </c>
      <c r="S344" s="32" t="str">
        <f>IF($B344="","",RIGHT($G344*1000+200+COUNTIF($G$2:$G344,$G344),9))</f>
        <v>011106203</v>
      </c>
    </row>
    <row r="345" spans="1:19" ht="18" customHeight="1" x14ac:dyDescent="0.55000000000000004">
      <c r="A345" t="s">
        <v>1051</v>
      </c>
      <c r="B345">
        <v>344</v>
      </c>
      <c r="C345" t="s">
        <v>12190</v>
      </c>
      <c r="D345" t="s">
        <v>12191</v>
      </c>
      <c r="E345">
        <v>4</v>
      </c>
      <c r="F345" t="s">
        <v>173</v>
      </c>
      <c r="G345">
        <v>20020207</v>
      </c>
      <c r="H345" t="s">
        <v>12192</v>
      </c>
      <c r="I345" t="s">
        <v>12193</v>
      </c>
      <c r="J345" t="s">
        <v>10931</v>
      </c>
      <c r="K345" t="s">
        <v>72</v>
      </c>
      <c r="M345" s="32">
        <f>IFERROR(IF($B345="","",INDEX(所属情報!$E:$E,MATCH($A345,所属情報!$A:$A,0))),"")</f>
        <v>492234</v>
      </c>
      <c r="N345" s="32" t="str">
        <f t="shared" si="15"/>
        <v>田和　りな (4)</v>
      </c>
      <c r="O345" s="32" t="str">
        <f t="shared" si="16"/>
        <v>ﾀﾜ ﾘﾅ</v>
      </c>
      <c r="P345" s="32" t="str">
        <f t="shared" si="17"/>
        <v>TAWA Rina (02)</v>
      </c>
      <c r="Q345" s="32" t="str">
        <f>IFERROR(IF($F345="","",INDEX(リスト!$AL:$AL,MATCH($F345,リスト!$AK:$AK,0))),"")</f>
        <v>27</v>
      </c>
      <c r="R345" s="32" t="str">
        <f>IFERROR(IF($K345="","",INDEX(リスト!$AO:$AO,MATCH($K345,リスト!$AN:$AN,0))),"")</f>
        <v>JPN</v>
      </c>
      <c r="S345" s="32" t="str">
        <f>IF($B345="","",RIGHT($G345*1000+200+COUNTIF($G$2:$G345,$G345),9))</f>
        <v>020207201</v>
      </c>
    </row>
    <row r="346" spans="1:19" ht="18" customHeight="1" x14ac:dyDescent="0.55000000000000004">
      <c r="A346" t="s">
        <v>1051</v>
      </c>
      <c r="B346">
        <v>345</v>
      </c>
      <c r="C346" t="s">
        <v>12194</v>
      </c>
      <c r="D346" t="s">
        <v>12195</v>
      </c>
      <c r="E346">
        <v>4</v>
      </c>
      <c r="F346" t="s">
        <v>177</v>
      </c>
      <c r="G346">
        <v>20020118</v>
      </c>
      <c r="H346" t="s">
        <v>12196</v>
      </c>
      <c r="I346" t="s">
        <v>12197</v>
      </c>
      <c r="J346" t="s">
        <v>11741</v>
      </c>
      <c r="K346" t="s">
        <v>72</v>
      </c>
      <c r="M346" s="32">
        <f>IFERROR(IF($B346="","",INDEX(所属情報!$E:$E,MATCH($A346,所属情報!$A:$A,0))),"")</f>
        <v>492234</v>
      </c>
      <c r="N346" s="32" t="str">
        <f t="shared" si="15"/>
        <v>富島　桃子 (4)</v>
      </c>
      <c r="O346" s="32" t="str">
        <f t="shared" si="16"/>
        <v>ﾄﾐｼﾏ ﾓﾓｺ</v>
      </c>
      <c r="P346" s="32" t="str">
        <f t="shared" si="17"/>
        <v>TOMISHIMA Momoko (02)</v>
      </c>
      <c r="Q346" s="32" t="str">
        <f>IFERROR(IF($F346="","",INDEX(リスト!$AL:$AL,MATCH($F346,リスト!$AK:$AK,0))),"")</f>
        <v>28</v>
      </c>
      <c r="R346" s="32" t="str">
        <f>IFERROR(IF($K346="","",INDEX(リスト!$AO:$AO,MATCH($K346,リスト!$AN:$AN,0))),"")</f>
        <v>JPN</v>
      </c>
      <c r="S346" s="32" t="str">
        <f>IF($B346="","",RIGHT($G346*1000+200+COUNTIF($G$2:$G346,$G346),9))</f>
        <v>020118201</v>
      </c>
    </row>
    <row r="347" spans="1:19" ht="18" customHeight="1" x14ac:dyDescent="0.55000000000000004">
      <c r="A347" t="s">
        <v>1051</v>
      </c>
      <c r="B347">
        <v>346</v>
      </c>
      <c r="C347" t="s">
        <v>12198</v>
      </c>
      <c r="D347" t="s">
        <v>12199</v>
      </c>
      <c r="E347">
        <v>4</v>
      </c>
      <c r="F347" t="s">
        <v>201</v>
      </c>
      <c r="G347">
        <v>20011115</v>
      </c>
      <c r="H347" t="s">
        <v>12200</v>
      </c>
      <c r="I347" t="s">
        <v>7132</v>
      </c>
      <c r="J347" t="s">
        <v>12201</v>
      </c>
      <c r="K347" t="s">
        <v>72</v>
      </c>
      <c r="M347" s="32">
        <f>IFERROR(IF($B347="","",INDEX(所属情報!$E:$E,MATCH($A347,所属情報!$A:$A,0))),"")</f>
        <v>492234</v>
      </c>
      <c r="N347" s="32" t="str">
        <f t="shared" si="15"/>
        <v>永尾　志穂 (4)</v>
      </c>
      <c r="O347" s="32" t="str">
        <f t="shared" si="16"/>
        <v>ﾅｶﾞｵ ｼﾎ</v>
      </c>
      <c r="P347" s="32" t="str">
        <f t="shared" si="17"/>
        <v>NAGAO Shiho (01)</v>
      </c>
      <c r="Q347" s="32" t="str">
        <f>IFERROR(IF($F347="","",INDEX(リスト!$AL:$AL,MATCH($F347,リスト!$AK:$AK,0))),"")</f>
        <v>34</v>
      </c>
      <c r="R347" s="32" t="str">
        <f>IFERROR(IF($K347="","",INDEX(リスト!$AO:$AO,MATCH($K347,リスト!$AN:$AN,0))),"")</f>
        <v>JPN</v>
      </c>
      <c r="S347" s="32" t="str">
        <f>IF($B347="","",RIGHT($G347*1000+200+COUNTIF($G$2:$G347,$G347),9))</f>
        <v>011115201</v>
      </c>
    </row>
    <row r="348" spans="1:19" ht="18" customHeight="1" x14ac:dyDescent="0.55000000000000004">
      <c r="A348" t="s">
        <v>1051</v>
      </c>
      <c r="B348">
        <v>347</v>
      </c>
      <c r="C348" t="s">
        <v>12202</v>
      </c>
      <c r="D348" t="s">
        <v>12203</v>
      </c>
      <c r="E348">
        <v>4</v>
      </c>
      <c r="F348" t="s">
        <v>185</v>
      </c>
      <c r="G348">
        <v>20011206</v>
      </c>
      <c r="H348" t="s">
        <v>12204</v>
      </c>
      <c r="I348" t="s">
        <v>1409</v>
      </c>
      <c r="J348" t="s">
        <v>11188</v>
      </c>
      <c r="K348" t="s">
        <v>72</v>
      </c>
      <c r="M348" s="32">
        <f>IFERROR(IF($B348="","",INDEX(所属情報!$E:$E,MATCH($A348,所属情報!$A:$A,0))),"")</f>
        <v>492234</v>
      </c>
      <c r="N348" s="32" t="str">
        <f t="shared" si="15"/>
        <v>松本　万鈴 (4)</v>
      </c>
      <c r="O348" s="32" t="str">
        <f t="shared" si="16"/>
        <v>ﾏﾂﾓﾄ ﾏﾘﾝ</v>
      </c>
      <c r="P348" s="32" t="str">
        <f t="shared" si="17"/>
        <v>MATSUMOTO Marin (01)</v>
      </c>
      <c r="Q348" s="32" t="str">
        <f>IFERROR(IF($F348="","",INDEX(リスト!$AL:$AL,MATCH($F348,リスト!$AK:$AK,0))),"")</f>
        <v>30</v>
      </c>
      <c r="R348" s="32" t="str">
        <f>IFERROR(IF($K348="","",INDEX(リスト!$AO:$AO,MATCH($K348,リスト!$AN:$AN,0))),"")</f>
        <v>JPN</v>
      </c>
      <c r="S348" s="32" t="str">
        <f>IF($B348="","",RIGHT($G348*1000+200+COUNTIF($G$2:$G348,$G348),9))</f>
        <v>011206201</v>
      </c>
    </row>
    <row r="349" spans="1:19" ht="18" customHeight="1" x14ac:dyDescent="0.55000000000000004">
      <c r="A349" t="s">
        <v>1051</v>
      </c>
      <c r="B349">
        <v>348</v>
      </c>
      <c r="C349" t="s">
        <v>12205</v>
      </c>
      <c r="D349" t="s">
        <v>12206</v>
      </c>
      <c r="E349">
        <v>4</v>
      </c>
      <c r="F349" t="s">
        <v>173</v>
      </c>
      <c r="G349">
        <v>20010531</v>
      </c>
      <c r="H349" t="s">
        <v>12207</v>
      </c>
      <c r="I349" t="s">
        <v>1543</v>
      </c>
      <c r="J349" t="s">
        <v>12208</v>
      </c>
      <c r="K349" t="s">
        <v>72</v>
      </c>
      <c r="M349" s="32">
        <f>IFERROR(IF($B349="","",INDEX(所属情報!$E:$E,MATCH($A349,所属情報!$A:$A,0))),"")</f>
        <v>492234</v>
      </c>
      <c r="N349" s="32" t="str">
        <f t="shared" si="15"/>
        <v>山本　珠菜 (4)</v>
      </c>
      <c r="O349" s="32" t="str">
        <f t="shared" si="16"/>
        <v>ﾔﾏﾓﾄ ｼｭﾅ</v>
      </c>
      <c r="P349" s="32" t="str">
        <f t="shared" si="17"/>
        <v>YAMAMOTO Shuna (01)</v>
      </c>
      <c r="Q349" s="32" t="str">
        <f>IFERROR(IF($F349="","",INDEX(リスト!$AL:$AL,MATCH($F349,リスト!$AK:$AK,0))),"")</f>
        <v>27</v>
      </c>
      <c r="R349" s="32" t="str">
        <f>IFERROR(IF($K349="","",INDEX(リスト!$AO:$AO,MATCH($K349,リスト!$AN:$AN,0))),"")</f>
        <v>JPN</v>
      </c>
      <c r="S349" s="32" t="str">
        <f>IF($B349="","",RIGHT($G349*1000+200+COUNTIF($G$2:$G349,$G349),9))</f>
        <v>010531201</v>
      </c>
    </row>
    <row r="350" spans="1:19" ht="18" customHeight="1" x14ac:dyDescent="0.55000000000000004">
      <c r="A350" t="s">
        <v>1051</v>
      </c>
      <c r="B350">
        <v>349</v>
      </c>
      <c r="C350" t="s">
        <v>12209</v>
      </c>
      <c r="D350" t="s">
        <v>12210</v>
      </c>
      <c r="E350">
        <v>3</v>
      </c>
      <c r="F350" t="s">
        <v>217</v>
      </c>
      <c r="G350">
        <v>20030314</v>
      </c>
      <c r="H350" t="s">
        <v>12211</v>
      </c>
      <c r="I350" t="s">
        <v>6243</v>
      </c>
      <c r="J350" t="s">
        <v>1678</v>
      </c>
      <c r="K350" t="s">
        <v>72</v>
      </c>
      <c r="M350" s="32">
        <f>IFERROR(IF($B350="","",INDEX(所属情報!$E:$E,MATCH($A350,所属情報!$A:$A,0))),"")</f>
        <v>492234</v>
      </c>
      <c r="N350" s="32" t="str">
        <f t="shared" si="15"/>
        <v>青野　美咲 (3)</v>
      </c>
      <c r="O350" s="32" t="str">
        <f t="shared" si="16"/>
        <v>ｱｵﾉ ﾐｻｷ</v>
      </c>
      <c r="P350" s="32" t="str">
        <f t="shared" si="17"/>
        <v>AONO Misaki (03)</v>
      </c>
      <c r="Q350" s="32" t="str">
        <f>IFERROR(IF($F350="","",INDEX(リスト!$AL:$AL,MATCH($F350,リスト!$AK:$AK,0))),"")</f>
        <v>38</v>
      </c>
      <c r="R350" s="32" t="str">
        <f>IFERROR(IF($K350="","",INDEX(リスト!$AO:$AO,MATCH($K350,リスト!$AN:$AN,0))),"")</f>
        <v>JPN</v>
      </c>
      <c r="S350" s="32" t="str">
        <f>IF($B350="","",RIGHT($G350*1000+200+COUNTIF($G$2:$G350,$G350),9))</f>
        <v>030314201</v>
      </c>
    </row>
    <row r="351" spans="1:19" ht="18" customHeight="1" x14ac:dyDescent="0.55000000000000004">
      <c r="A351" t="s">
        <v>1051</v>
      </c>
      <c r="B351">
        <v>350</v>
      </c>
      <c r="C351" t="s">
        <v>12212</v>
      </c>
      <c r="D351" t="s">
        <v>12213</v>
      </c>
      <c r="E351">
        <v>3</v>
      </c>
      <c r="F351" t="s">
        <v>173</v>
      </c>
      <c r="G351">
        <v>20020826</v>
      </c>
      <c r="H351" t="s">
        <v>12214</v>
      </c>
      <c r="I351" t="s">
        <v>4032</v>
      </c>
      <c r="J351" t="s">
        <v>12215</v>
      </c>
      <c r="K351" t="s">
        <v>72</v>
      </c>
      <c r="M351" s="32">
        <f>IFERROR(IF($B351="","",INDEX(所属情報!$E:$E,MATCH($A351,所属情報!$A:$A,0))),"")</f>
        <v>492234</v>
      </c>
      <c r="N351" s="32" t="str">
        <f t="shared" si="15"/>
        <v>青山　華依 (3)</v>
      </c>
      <c r="O351" s="32" t="str">
        <f t="shared" si="16"/>
        <v>ｱｵﾔﾏ ﾊﾅｴ</v>
      </c>
      <c r="P351" s="32" t="str">
        <f t="shared" si="17"/>
        <v>AOYAMA Hanae (02)</v>
      </c>
      <c r="Q351" s="32" t="str">
        <f>IFERROR(IF($F351="","",INDEX(リスト!$AL:$AL,MATCH($F351,リスト!$AK:$AK,0))),"")</f>
        <v>27</v>
      </c>
      <c r="R351" s="32" t="str">
        <f>IFERROR(IF($K351="","",INDEX(リスト!$AO:$AO,MATCH($K351,リスト!$AN:$AN,0))),"")</f>
        <v>JPN</v>
      </c>
      <c r="S351" s="32" t="str">
        <f>IF($B351="","",RIGHT($G351*1000+200+COUNTIF($G$2:$G351,$G351),9))</f>
        <v>020826201</v>
      </c>
    </row>
    <row r="352" spans="1:19" ht="18" customHeight="1" x14ac:dyDescent="0.55000000000000004">
      <c r="A352" t="s">
        <v>1051</v>
      </c>
      <c r="B352">
        <v>351</v>
      </c>
      <c r="C352" t="s">
        <v>12216</v>
      </c>
      <c r="D352" t="s">
        <v>12217</v>
      </c>
      <c r="E352">
        <v>3</v>
      </c>
      <c r="F352" t="s">
        <v>177</v>
      </c>
      <c r="G352">
        <v>20020613</v>
      </c>
      <c r="H352" t="s">
        <v>12218</v>
      </c>
      <c r="I352" t="s">
        <v>9831</v>
      </c>
      <c r="J352" t="s">
        <v>12219</v>
      </c>
      <c r="K352" t="s">
        <v>72</v>
      </c>
      <c r="M352" s="32">
        <f>IFERROR(IF($B352="","",INDEX(所属情報!$E:$E,MATCH($A352,所属情報!$A:$A,0))),"")</f>
        <v>492234</v>
      </c>
      <c r="N352" s="32" t="str">
        <f t="shared" si="15"/>
        <v>大崎　由布子 (3)</v>
      </c>
      <c r="O352" s="32" t="str">
        <f t="shared" si="16"/>
        <v>ｵｵｻｷ ﾕｳｺ</v>
      </c>
      <c r="P352" s="32" t="str">
        <f t="shared" si="17"/>
        <v>OSAKI Yuko (02)</v>
      </c>
      <c r="Q352" s="32" t="str">
        <f>IFERROR(IF($F352="","",INDEX(リスト!$AL:$AL,MATCH($F352,リスト!$AK:$AK,0))),"")</f>
        <v>28</v>
      </c>
      <c r="R352" s="32" t="str">
        <f>IFERROR(IF($K352="","",INDEX(リスト!$AO:$AO,MATCH($K352,リスト!$AN:$AN,0))),"")</f>
        <v>JPN</v>
      </c>
      <c r="S352" s="32" t="str">
        <f>IF($B352="","",RIGHT($G352*1000+200+COUNTIF($G$2:$G352,$G352),9))</f>
        <v>020613202</v>
      </c>
    </row>
    <row r="353" spans="1:19" ht="18" customHeight="1" x14ac:dyDescent="0.55000000000000004">
      <c r="A353" t="s">
        <v>1051</v>
      </c>
      <c r="B353">
        <v>352</v>
      </c>
      <c r="C353" t="s">
        <v>12220</v>
      </c>
      <c r="D353" t="s">
        <v>12221</v>
      </c>
      <c r="E353">
        <v>3</v>
      </c>
      <c r="F353" t="s">
        <v>189</v>
      </c>
      <c r="G353">
        <v>20030309</v>
      </c>
      <c r="H353" t="s">
        <v>12222</v>
      </c>
      <c r="I353" t="s">
        <v>9831</v>
      </c>
      <c r="J353" t="s">
        <v>11193</v>
      </c>
      <c r="K353" t="s">
        <v>72</v>
      </c>
      <c r="M353" s="32">
        <f>IFERROR(IF($B353="","",INDEX(所属情報!$E:$E,MATCH($A353,所属情報!$A:$A,0))),"")</f>
        <v>492234</v>
      </c>
      <c r="N353" s="32" t="str">
        <f t="shared" si="15"/>
        <v>尾崎　星 (3)</v>
      </c>
      <c r="O353" s="32" t="str">
        <f t="shared" si="16"/>
        <v>ｵｻｷ ｱｶﾘ</v>
      </c>
      <c r="P353" s="32" t="str">
        <f t="shared" si="17"/>
        <v>OSAKI Akari (03)</v>
      </c>
      <c r="Q353" s="32" t="str">
        <f>IFERROR(IF($F353="","",INDEX(リスト!$AL:$AL,MATCH($F353,リスト!$AK:$AK,0))),"")</f>
        <v>31</v>
      </c>
      <c r="R353" s="32" t="str">
        <f>IFERROR(IF($K353="","",INDEX(リスト!$AO:$AO,MATCH($K353,リスト!$AN:$AN,0))),"")</f>
        <v>JPN</v>
      </c>
      <c r="S353" s="32" t="str">
        <f>IF($B353="","",RIGHT($G353*1000+200+COUNTIF($G$2:$G353,$G353),9))</f>
        <v>030309201</v>
      </c>
    </row>
    <row r="354" spans="1:19" ht="18" customHeight="1" x14ac:dyDescent="0.55000000000000004">
      <c r="A354" t="s">
        <v>1051</v>
      </c>
      <c r="B354">
        <v>353</v>
      </c>
      <c r="C354" t="s">
        <v>12223</v>
      </c>
      <c r="D354" t="s">
        <v>12224</v>
      </c>
      <c r="E354">
        <v>3</v>
      </c>
      <c r="F354" t="s">
        <v>173</v>
      </c>
      <c r="G354">
        <v>20021001</v>
      </c>
      <c r="H354" t="s">
        <v>12225</v>
      </c>
      <c r="I354" t="s">
        <v>12226</v>
      </c>
      <c r="J354" t="s">
        <v>6975</v>
      </c>
      <c r="K354" t="s">
        <v>72</v>
      </c>
      <c r="M354" s="32">
        <f>IFERROR(IF($B354="","",INDEX(所属情報!$E:$E,MATCH($A354,所属情報!$A:$A,0))),"")</f>
        <v>492234</v>
      </c>
      <c r="N354" s="32" t="str">
        <f t="shared" si="15"/>
        <v>國本　美柚 (3)</v>
      </c>
      <c r="O354" s="32" t="str">
        <f t="shared" si="16"/>
        <v>ｸﾆﾓﾄ ﾐﾕ</v>
      </c>
      <c r="P354" s="32" t="str">
        <f t="shared" si="17"/>
        <v>KUNIMOTO Miyu (02)</v>
      </c>
      <c r="Q354" s="32" t="str">
        <f>IFERROR(IF($F354="","",INDEX(リスト!$AL:$AL,MATCH($F354,リスト!$AK:$AK,0))),"")</f>
        <v>27</v>
      </c>
      <c r="R354" s="32" t="str">
        <f>IFERROR(IF($K354="","",INDEX(リスト!$AO:$AO,MATCH($K354,リスト!$AN:$AN,0))),"")</f>
        <v>JPN</v>
      </c>
      <c r="S354" s="32" t="str">
        <f>IF($B354="","",RIGHT($G354*1000+200+COUNTIF($G$2:$G354,$G354),9))</f>
        <v>021001201</v>
      </c>
    </row>
    <row r="355" spans="1:19" ht="18" customHeight="1" x14ac:dyDescent="0.55000000000000004">
      <c r="A355" t="s">
        <v>1051</v>
      </c>
      <c r="B355">
        <v>354</v>
      </c>
      <c r="C355" t="s">
        <v>12227</v>
      </c>
      <c r="D355" t="s">
        <v>12228</v>
      </c>
      <c r="E355">
        <v>3</v>
      </c>
      <c r="F355" t="s">
        <v>173</v>
      </c>
      <c r="G355">
        <v>20021018</v>
      </c>
      <c r="H355" t="s">
        <v>12229</v>
      </c>
      <c r="I355" t="s">
        <v>1262</v>
      </c>
      <c r="J355" t="s">
        <v>11073</v>
      </c>
      <c r="K355" t="s">
        <v>72</v>
      </c>
      <c r="M355" s="32">
        <f>IFERROR(IF($B355="","",INDEX(所属情報!$E:$E,MATCH($A355,所属情報!$A:$A,0))),"")</f>
        <v>492234</v>
      </c>
      <c r="N355" s="32" t="str">
        <f t="shared" si="15"/>
        <v>安田　彩乃 (3)</v>
      </c>
      <c r="O355" s="32" t="str">
        <f t="shared" si="16"/>
        <v>ﾔｽﾀﾞ ｱﾔﾉ</v>
      </c>
      <c r="P355" s="32" t="str">
        <f t="shared" si="17"/>
        <v>YASUDA Ayano (02)</v>
      </c>
      <c r="Q355" s="32" t="str">
        <f>IFERROR(IF($F355="","",INDEX(リスト!$AL:$AL,MATCH($F355,リスト!$AK:$AK,0))),"")</f>
        <v>27</v>
      </c>
      <c r="R355" s="32" t="str">
        <f>IFERROR(IF($K355="","",INDEX(リスト!$AO:$AO,MATCH($K355,リスト!$AN:$AN,0))),"")</f>
        <v>JPN</v>
      </c>
      <c r="S355" s="32" t="str">
        <f>IF($B355="","",RIGHT($G355*1000+200+COUNTIF($G$2:$G355,$G355),9))</f>
        <v>021018201</v>
      </c>
    </row>
    <row r="356" spans="1:19" ht="18" customHeight="1" x14ac:dyDescent="0.55000000000000004">
      <c r="A356" t="s">
        <v>1051</v>
      </c>
      <c r="B356">
        <v>355</v>
      </c>
      <c r="C356" t="s">
        <v>12230</v>
      </c>
      <c r="D356" t="s">
        <v>12231</v>
      </c>
      <c r="E356">
        <v>2</v>
      </c>
      <c r="F356" t="s">
        <v>249</v>
      </c>
      <c r="G356">
        <v>20030824</v>
      </c>
      <c r="H356" t="s">
        <v>12232</v>
      </c>
      <c r="I356" t="s">
        <v>1452</v>
      </c>
      <c r="J356" t="s">
        <v>10141</v>
      </c>
      <c r="K356" t="s">
        <v>72</v>
      </c>
      <c r="M356" s="32">
        <f>IFERROR(IF($B356="","",INDEX(所属情報!$E:$E,MATCH($A356,所属情報!$A:$A,0))),"")</f>
        <v>492234</v>
      </c>
      <c r="N356" s="32" t="str">
        <f t="shared" si="15"/>
        <v>伊原　こころ (2)</v>
      </c>
      <c r="O356" s="32" t="str">
        <f t="shared" si="16"/>
        <v>ｲﾊﾗ ｺｺﾛ</v>
      </c>
      <c r="P356" s="32" t="str">
        <f t="shared" si="17"/>
        <v>IHARA Kokoro (03)</v>
      </c>
      <c r="Q356" s="32" t="str">
        <f>IFERROR(IF($F356="","",INDEX(リスト!$AL:$AL,MATCH($F356,リスト!$AK:$AK,0))),"")</f>
        <v>46</v>
      </c>
      <c r="R356" s="32" t="str">
        <f>IFERROR(IF($K356="","",INDEX(リスト!$AO:$AO,MATCH($K356,リスト!$AN:$AN,0))),"")</f>
        <v>JPN</v>
      </c>
      <c r="S356" s="32" t="str">
        <f>IF($B356="","",RIGHT($G356*1000+200+COUNTIF($G$2:$G356,$G356),9))</f>
        <v>030824201</v>
      </c>
    </row>
    <row r="357" spans="1:19" ht="18" customHeight="1" x14ac:dyDescent="0.55000000000000004">
      <c r="A357" t="s">
        <v>1051</v>
      </c>
      <c r="B357">
        <v>356</v>
      </c>
      <c r="C357" t="s">
        <v>12233</v>
      </c>
      <c r="D357" t="s">
        <v>12234</v>
      </c>
      <c r="E357">
        <v>2</v>
      </c>
      <c r="F357" t="s">
        <v>70</v>
      </c>
      <c r="G357">
        <v>20030817</v>
      </c>
      <c r="H357" t="s">
        <v>12235</v>
      </c>
      <c r="I357" t="s">
        <v>1216</v>
      </c>
      <c r="J357" t="s">
        <v>10935</v>
      </c>
      <c r="K357" t="s">
        <v>72</v>
      </c>
      <c r="M357" s="32">
        <f>IFERROR(IF($B357="","",INDEX(所属情報!$E:$E,MATCH($A357,所属情報!$A:$A,0))),"")</f>
        <v>492234</v>
      </c>
      <c r="N357" s="32" t="str">
        <f t="shared" si="15"/>
        <v>岡田　結愛 (2)</v>
      </c>
      <c r="O357" s="32" t="str">
        <f t="shared" si="16"/>
        <v>ｵｶﾀﾞ ﾕﾒ</v>
      </c>
      <c r="P357" s="32" t="str">
        <f t="shared" si="17"/>
        <v>OKADA Yume (03)</v>
      </c>
      <c r="Q357" s="32" t="str">
        <f>IFERROR(IF($F357="","",INDEX(リスト!$AL:$AL,MATCH($F357,リスト!$AK:$AK,0))),"")</f>
        <v>01</v>
      </c>
      <c r="R357" s="32" t="str">
        <f>IFERROR(IF($K357="","",INDEX(リスト!$AO:$AO,MATCH($K357,リスト!$AN:$AN,0))),"")</f>
        <v>JPN</v>
      </c>
      <c r="S357" s="32" t="str">
        <f>IF($B357="","",RIGHT($G357*1000+200+COUNTIF($G$2:$G357,$G357),9))</f>
        <v>030817201</v>
      </c>
    </row>
    <row r="358" spans="1:19" ht="18" customHeight="1" x14ac:dyDescent="0.55000000000000004">
      <c r="A358" t="s">
        <v>1051</v>
      </c>
      <c r="B358">
        <v>357</v>
      </c>
      <c r="C358" t="s">
        <v>12236</v>
      </c>
      <c r="D358" t="s">
        <v>12237</v>
      </c>
      <c r="E358">
        <v>2</v>
      </c>
      <c r="F358" t="s">
        <v>169</v>
      </c>
      <c r="G358">
        <v>20031011</v>
      </c>
      <c r="H358" t="s">
        <v>12238</v>
      </c>
      <c r="I358" t="s">
        <v>12239</v>
      </c>
      <c r="J358" t="s">
        <v>11265</v>
      </c>
      <c r="K358" t="s">
        <v>72</v>
      </c>
      <c r="M358" s="32">
        <f>IFERROR(IF($B358="","",INDEX(所属情報!$E:$E,MATCH($A358,所属情報!$A:$A,0))),"")</f>
        <v>492234</v>
      </c>
      <c r="N358" s="32" t="str">
        <f t="shared" si="15"/>
        <v>岡根　和奏 (2)</v>
      </c>
      <c r="O358" s="32" t="str">
        <f t="shared" si="16"/>
        <v>ｵｶﾈ ﾜｶﾅ</v>
      </c>
      <c r="P358" s="32" t="str">
        <f t="shared" si="17"/>
        <v>OKANE Wakana (03)</v>
      </c>
      <c r="Q358" s="32" t="str">
        <f>IFERROR(IF($F358="","",INDEX(リスト!$AL:$AL,MATCH($F358,リスト!$AK:$AK,0))),"")</f>
        <v>26</v>
      </c>
      <c r="R358" s="32" t="str">
        <f>IFERROR(IF($K358="","",INDEX(リスト!$AO:$AO,MATCH($K358,リスト!$AN:$AN,0))),"")</f>
        <v>JPN</v>
      </c>
      <c r="S358" s="32" t="str">
        <f>IF($B358="","",RIGHT($G358*1000+200+COUNTIF($G$2:$G358,$G358),9))</f>
        <v>031011201</v>
      </c>
    </row>
    <row r="359" spans="1:19" ht="18" customHeight="1" x14ac:dyDescent="0.55000000000000004">
      <c r="A359" t="s">
        <v>1051</v>
      </c>
      <c r="B359">
        <v>358</v>
      </c>
      <c r="C359" t="s">
        <v>12240</v>
      </c>
      <c r="D359" t="s">
        <v>12241</v>
      </c>
      <c r="E359">
        <v>2</v>
      </c>
      <c r="F359" t="s">
        <v>106</v>
      </c>
      <c r="G359">
        <v>20031120</v>
      </c>
      <c r="H359" t="s">
        <v>12242</v>
      </c>
      <c r="I359" t="s">
        <v>3209</v>
      </c>
      <c r="J359" t="s">
        <v>1678</v>
      </c>
      <c r="K359" t="s">
        <v>72</v>
      </c>
      <c r="M359" s="32">
        <f>IFERROR(IF($B359="","",INDEX(所属情報!$E:$E,MATCH($A359,所属情報!$A:$A,0))),"")</f>
        <v>492234</v>
      </c>
      <c r="N359" s="32" t="str">
        <f t="shared" si="15"/>
        <v>岡野　弥幸 (2)</v>
      </c>
      <c r="O359" s="32" t="str">
        <f t="shared" si="16"/>
        <v>ｵｶﾉ ﾐｻｷ</v>
      </c>
      <c r="P359" s="32" t="str">
        <f t="shared" si="17"/>
        <v>OKANO Misaki (03)</v>
      </c>
      <c r="Q359" s="32" t="str">
        <f>IFERROR(IF($F359="","",INDEX(リスト!$AL:$AL,MATCH($F359,リスト!$AK:$AK,0))),"")</f>
        <v>10</v>
      </c>
      <c r="R359" s="32" t="str">
        <f>IFERROR(IF($K359="","",INDEX(リスト!$AO:$AO,MATCH($K359,リスト!$AN:$AN,0))),"")</f>
        <v>JPN</v>
      </c>
      <c r="S359" s="32" t="str">
        <f>IF($B359="","",RIGHT($G359*1000+200+COUNTIF($G$2:$G359,$G359),9))</f>
        <v>031120202</v>
      </c>
    </row>
    <row r="360" spans="1:19" ht="18" customHeight="1" x14ac:dyDescent="0.55000000000000004">
      <c r="A360" t="s">
        <v>1051</v>
      </c>
      <c r="B360">
        <v>359</v>
      </c>
      <c r="C360" t="s">
        <v>12243</v>
      </c>
      <c r="D360" t="s">
        <v>12244</v>
      </c>
      <c r="E360">
        <v>2</v>
      </c>
      <c r="F360" t="s">
        <v>165</v>
      </c>
      <c r="G360">
        <v>20031027</v>
      </c>
      <c r="H360" t="s">
        <v>12245</v>
      </c>
      <c r="I360" t="s">
        <v>5049</v>
      </c>
      <c r="J360" t="s">
        <v>10935</v>
      </c>
      <c r="K360" t="s">
        <v>72</v>
      </c>
      <c r="M360" s="32">
        <f>IFERROR(IF($B360="","",INDEX(所属情報!$E:$E,MATCH($A360,所属情報!$A:$A,0))),"")</f>
        <v>492234</v>
      </c>
      <c r="N360" s="32" t="str">
        <f t="shared" si="15"/>
        <v>奥野　由萌 (2)</v>
      </c>
      <c r="O360" s="32" t="str">
        <f t="shared" si="16"/>
        <v>ｵｸﾉ ﾕﾒ</v>
      </c>
      <c r="P360" s="32" t="str">
        <f t="shared" si="17"/>
        <v>OKUNO Yume (03)</v>
      </c>
      <c r="Q360" s="32" t="str">
        <f>IFERROR(IF($F360="","",INDEX(リスト!$AL:$AL,MATCH($F360,リスト!$AK:$AK,0))),"")</f>
        <v>25</v>
      </c>
      <c r="R360" s="32" t="str">
        <f>IFERROR(IF($K360="","",INDEX(リスト!$AO:$AO,MATCH($K360,リスト!$AN:$AN,0))),"")</f>
        <v>JPN</v>
      </c>
      <c r="S360" s="32" t="str">
        <f>IF($B360="","",RIGHT($G360*1000+200+COUNTIF($G$2:$G360,$G360),9))</f>
        <v>031027202</v>
      </c>
    </row>
    <row r="361" spans="1:19" ht="18" customHeight="1" x14ac:dyDescent="0.55000000000000004">
      <c r="A361" t="s">
        <v>1051</v>
      </c>
      <c r="B361">
        <v>360</v>
      </c>
      <c r="C361" t="s">
        <v>12246</v>
      </c>
      <c r="D361" t="s">
        <v>12247</v>
      </c>
      <c r="E361">
        <v>2</v>
      </c>
      <c r="F361" t="s">
        <v>177</v>
      </c>
      <c r="G361">
        <v>20040217</v>
      </c>
      <c r="H361" t="s">
        <v>12248</v>
      </c>
      <c r="I361" t="s">
        <v>1334</v>
      </c>
      <c r="J361" t="s">
        <v>8512</v>
      </c>
      <c r="K361" t="s">
        <v>72</v>
      </c>
      <c r="M361" s="32">
        <f>IFERROR(IF($B361="","",INDEX(所属情報!$E:$E,MATCH($A361,所属情報!$A:$A,0))),"")</f>
        <v>492234</v>
      </c>
      <c r="N361" s="32" t="str">
        <f t="shared" si="15"/>
        <v>林　七実 (2)</v>
      </c>
      <c r="O361" s="32" t="str">
        <f t="shared" si="16"/>
        <v>ﾊﾔｼ ﾅﾅﾐ</v>
      </c>
      <c r="P361" s="32" t="str">
        <f t="shared" si="17"/>
        <v>HAYASHI Nanami (04)</v>
      </c>
      <c r="Q361" s="32" t="str">
        <f>IFERROR(IF($F361="","",INDEX(リスト!$AL:$AL,MATCH($F361,リスト!$AK:$AK,0))),"")</f>
        <v>28</v>
      </c>
      <c r="R361" s="32" t="str">
        <f>IFERROR(IF($K361="","",INDEX(リスト!$AO:$AO,MATCH($K361,リスト!$AN:$AN,0))),"")</f>
        <v>JPN</v>
      </c>
      <c r="S361" s="32" t="str">
        <f>IF($B361="","",RIGHT($G361*1000+200+COUNTIF($G$2:$G361,$G361),9))</f>
        <v>040217201</v>
      </c>
    </row>
    <row r="362" spans="1:19" ht="18" customHeight="1" x14ac:dyDescent="0.55000000000000004">
      <c r="A362" t="s">
        <v>1051</v>
      </c>
      <c r="B362">
        <v>361</v>
      </c>
      <c r="C362" t="s">
        <v>12249</v>
      </c>
      <c r="D362" t="s">
        <v>12250</v>
      </c>
      <c r="E362">
        <v>2</v>
      </c>
      <c r="F362" t="s">
        <v>173</v>
      </c>
      <c r="G362">
        <v>20040221</v>
      </c>
      <c r="H362" t="s">
        <v>12251</v>
      </c>
      <c r="I362" t="s">
        <v>2732</v>
      </c>
      <c r="J362" t="s">
        <v>11048</v>
      </c>
      <c r="K362" t="s">
        <v>72</v>
      </c>
      <c r="M362" s="32">
        <f>IFERROR(IF($B362="","",INDEX(所属情報!$E:$E,MATCH($A362,所属情報!$A:$A,0))),"")</f>
        <v>492234</v>
      </c>
      <c r="N362" s="32" t="str">
        <f t="shared" si="15"/>
        <v>樋口　綾音 (2)</v>
      </c>
      <c r="O362" s="32" t="str">
        <f t="shared" si="16"/>
        <v>ﾋｸﾞﾁ ｱﾔﾈ</v>
      </c>
      <c r="P362" s="32" t="str">
        <f t="shared" si="17"/>
        <v>HIGUCHI Ayane (04)</v>
      </c>
      <c r="Q362" s="32" t="str">
        <f>IFERROR(IF($F362="","",INDEX(リスト!$AL:$AL,MATCH($F362,リスト!$AK:$AK,0))),"")</f>
        <v>27</v>
      </c>
      <c r="R362" s="32" t="str">
        <f>IFERROR(IF($K362="","",INDEX(リスト!$AO:$AO,MATCH($K362,リスト!$AN:$AN,0))),"")</f>
        <v>JPN</v>
      </c>
      <c r="S362" s="32" t="str">
        <f>IF($B362="","",RIGHT($G362*1000+200+COUNTIF($G$2:$G362,$G362),9))</f>
        <v>040221201</v>
      </c>
    </row>
    <row r="363" spans="1:19" ht="18" customHeight="1" x14ac:dyDescent="0.55000000000000004">
      <c r="A363" t="s">
        <v>1051</v>
      </c>
      <c r="B363">
        <v>362</v>
      </c>
      <c r="C363" t="s">
        <v>12252</v>
      </c>
      <c r="D363" t="s">
        <v>12253</v>
      </c>
      <c r="E363">
        <v>2</v>
      </c>
      <c r="F363" t="s">
        <v>173</v>
      </c>
      <c r="G363">
        <v>20030929</v>
      </c>
      <c r="H363" t="s">
        <v>12254</v>
      </c>
      <c r="I363" t="s">
        <v>12255</v>
      </c>
      <c r="J363" t="s">
        <v>11787</v>
      </c>
      <c r="K363" t="s">
        <v>72</v>
      </c>
      <c r="M363" s="32">
        <f>IFERROR(IF($B363="","",INDEX(所属情報!$E:$E,MATCH($A363,所属情報!$A:$A,0))),"")</f>
        <v>492234</v>
      </c>
      <c r="N363" s="32" t="str">
        <f t="shared" si="15"/>
        <v>三宅　舞 (2)</v>
      </c>
      <c r="O363" s="32" t="str">
        <f t="shared" si="16"/>
        <v>ﾐﾔｹ ﾏｲ</v>
      </c>
      <c r="P363" s="32" t="str">
        <f t="shared" si="17"/>
        <v>MIYAKE Mai (03)</v>
      </c>
      <c r="Q363" s="32" t="str">
        <f>IFERROR(IF($F363="","",INDEX(リスト!$AL:$AL,MATCH($F363,リスト!$AK:$AK,0))),"")</f>
        <v>27</v>
      </c>
      <c r="R363" s="32" t="str">
        <f>IFERROR(IF($K363="","",INDEX(リスト!$AO:$AO,MATCH($K363,リスト!$AN:$AN,0))),"")</f>
        <v>JPN</v>
      </c>
      <c r="S363" s="32" t="str">
        <f>IF($B363="","",RIGHT($G363*1000+200+COUNTIF($G$2:$G363,$G363),9))</f>
        <v>030929202</v>
      </c>
    </row>
    <row r="364" spans="1:19" ht="18" customHeight="1" x14ac:dyDescent="0.55000000000000004">
      <c r="A364" t="s">
        <v>1051</v>
      </c>
      <c r="B364">
        <v>363</v>
      </c>
      <c r="C364" t="s">
        <v>12256</v>
      </c>
      <c r="D364" t="s">
        <v>12257</v>
      </c>
      <c r="E364">
        <v>2</v>
      </c>
      <c r="F364" t="s">
        <v>221</v>
      </c>
      <c r="G364">
        <v>20030601</v>
      </c>
      <c r="H364" t="s">
        <v>12258</v>
      </c>
      <c r="I364" t="s">
        <v>1804</v>
      </c>
      <c r="J364" t="s">
        <v>12259</v>
      </c>
      <c r="K364" t="s">
        <v>72</v>
      </c>
      <c r="M364" s="32">
        <f>IFERROR(IF($B364="","",INDEX(所属情報!$E:$E,MATCH($A364,所属情報!$A:$A,0))),"")</f>
        <v>492234</v>
      </c>
      <c r="N364" s="32" t="str">
        <f t="shared" si="15"/>
        <v>山下　和笑 (2)</v>
      </c>
      <c r="O364" s="32" t="str">
        <f t="shared" si="16"/>
        <v>ﾔﾏｼﾀ ｶｴ</v>
      </c>
      <c r="P364" s="32" t="str">
        <f t="shared" si="17"/>
        <v>YAMASHITA Kae (03)</v>
      </c>
      <c r="Q364" s="32" t="str">
        <f>IFERROR(IF($F364="","",INDEX(リスト!$AL:$AL,MATCH($F364,リスト!$AK:$AK,0))),"")</f>
        <v>39</v>
      </c>
      <c r="R364" s="32" t="str">
        <f>IFERROR(IF($K364="","",INDEX(リスト!$AO:$AO,MATCH($K364,リスト!$AN:$AN,0))),"")</f>
        <v>JPN</v>
      </c>
      <c r="S364" s="32" t="str">
        <f>IF($B364="","",RIGHT($G364*1000+200+COUNTIF($G$2:$G364,$G364),9))</f>
        <v>030601201</v>
      </c>
    </row>
    <row r="365" spans="1:19" ht="18" customHeight="1" x14ac:dyDescent="0.55000000000000004">
      <c r="A365" t="s">
        <v>1051</v>
      </c>
      <c r="B365">
        <v>364</v>
      </c>
      <c r="C365" t="s">
        <v>12260</v>
      </c>
      <c r="D365" t="s">
        <v>12261</v>
      </c>
      <c r="E365">
        <v>1</v>
      </c>
      <c r="F365" t="s">
        <v>157</v>
      </c>
      <c r="G365">
        <v>20041126</v>
      </c>
      <c r="I365" t="s">
        <v>3501</v>
      </c>
      <c r="J365" t="s">
        <v>12262</v>
      </c>
      <c r="K365" t="s">
        <v>72</v>
      </c>
      <c r="M365" s="32">
        <f>IFERROR(IF($B365="","",INDEX(所属情報!$E:$E,MATCH($A365,所属情報!$A:$A,0))),"")</f>
        <v>492234</v>
      </c>
      <c r="N365" s="32" t="str">
        <f t="shared" si="15"/>
        <v>小松　このみ (1)</v>
      </c>
      <c r="O365" s="32" t="str">
        <f t="shared" si="16"/>
        <v>ｺﾏﾂ ｺﾉﾐ</v>
      </c>
      <c r="P365" s="32" t="str">
        <f t="shared" si="17"/>
        <v>KOMATSU Konomi (04)</v>
      </c>
      <c r="Q365" s="32" t="str">
        <f>IFERROR(IF($F365="","",INDEX(リスト!$AL:$AL,MATCH($F365,リスト!$AK:$AK,0))),"")</f>
        <v>23</v>
      </c>
      <c r="R365" s="32" t="str">
        <f>IFERROR(IF($K365="","",INDEX(リスト!$AO:$AO,MATCH($K365,リスト!$AN:$AN,0))),"")</f>
        <v>JPN</v>
      </c>
      <c r="S365" s="32" t="str">
        <f>IF($B365="","",RIGHT($G365*1000+200+COUNTIF($G$2:$G365,$G365),9))</f>
        <v>041126201</v>
      </c>
    </row>
    <row r="366" spans="1:19" ht="18" customHeight="1" x14ac:dyDescent="0.55000000000000004">
      <c r="A366" t="s">
        <v>1051</v>
      </c>
      <c r="B366">
        <v>365</v>
      </c>
      <c r="C366" t="s">
        <v>12263</v>
      </c>
      <c r="D366" t="s">
        <v>12264</v>
      </c>
      <c r="E366">
        <v>1</v>
      </c>
      <c r="F366" t="s">
        <v>177</v>
      </c>
      <c r="G366">
        <v>20040826</v>
      </c>
      <c r="I366" t="s">
        <v>9836</v>
      </c>
      <c r="J366" t="s">
        <v>12265</v>
      </c>
      <c r="K366" t="s">
        <v>72</v>
      </c>
      <c r="M366" s="32">
        <f>IFERROR(IF($B366="","",INDEX(所属情報!$E:$E,MATCH($A366,所属情報!$A:$A,0))),"")</f>
        <v>492234</v>
      </c>
      <c r="N366" s="32" t="str">
        <f t="shared" si="15"/>
        <v>岩永　彩萌 (1)</v>
      </c>
      <c r="O366" s="32" t="str">
        <f t="shared" si="16"/>
        <v>ｲﾜﾅｶﾞ ｱﾔﾒ</v>
      </c>
      <c r="P366" s="32" t="str">
        <f t="shared" si="17"/>
        <v>IWANAGA Ayame (04)</v>
      </c>
      <c r="Q366" s="32" t="str">
        <f>IFERROR(IF($F366="","",INDEX(リスト!$AL:$AL,MATCH($F366,リスト!$AK:$AK,0))),"")</f>
        <v>28</v>
      </c>
      <c r="R366" s="32" t="str">
        <f>IFERROR(IF($K366="","",INDEX(リスト!$AO:$AO,MATCH($K366,リスト!$AN:$AN,0))),"")</f>
        <v>JPN</v>
      </c>
      <c r="S366" s="32" t="str">
        <f>IF($B366="","",RIGHT($G366*1000+200+COUNTIF($G$2:$G366,$G366),9))</f>
        <v>040826201</v>
      </c>
    </row>
    <row r="367" spans="1:19" ht="18" customHeight="1" x14ac:dyDescent="0.55000000000000004">
      <c r="A367" t="s">
        <v>1051</v>
      </c>
      <c r="B367">
        <v>366</v>
      </c>
      <c r="C367" t="s">
        <v>12266</v>
      </c>
      <c r="D367" t="s">
        <v>12267</v>
      </c>
      <c r="E367">
        <v>1</v>
      </c>
      <c r="F367" t="s">
        <v>173</v>
      </c>
      <c r="G367">
        <v>20041022</v>
      </c>
      <c r="I367" t="s">
        <v>5638</v>
      </c>
      <c r="J367" t="s">
        <v>12268</v>
      </c>
      <c r="K367" t="s">
        <v>72</v>
      </c>
      <c r="M367" s="32">
        <f>IFERROR(IF($B367="","",INDEX(所属情報!$E:$E,MATCH($A367,所属情報!$A:$A,0))),"")</f>
        <v>492234</v>
      </c>
      <c r="N367" s="32" t="str">
        <f t="shared" si="15"/>
        <v>麻生　妃奈乃 (1)</v>
      </c>
      <c r="O367" s="32" t="str">
        <f t="shared" si="16"/>
        <v>ｱｿｳ ﾋﾅﾉ</v>
      </c>
      <c r="P367" s="32" t="str">
        <f t="shared" si="17"/>
        <v>ASO Hinano (04)</v>
      </c>
      <c r="Q367" s="32" t="str">
        <f>IFERROR(IF($F367="","",INDEX(リスト!$AL:$AL,MATCH($F367,リスト!$AK:$AK,0))),"")</f>
        <v>27</v>
      </c>
      <c r="R367" s="32" t="str">
        <f>IFERROR(IF($K367="","",INDEX(リスト!$AO:$AO,MATCH($K367,リスト!$AN:$AN,0))),"")</f>
        <v>JPN</v>
      </c>
      <c r="S367" s="32" t="str">
        <f>IF($B367="","",RIGHT($G367*1000+200+COUNTIF($G$2:$G367,$G367),9))</f>
        <v>041022201</v>
      </c>
    </row>
    <row r="368" spans="1:19" ht="18" customHeight="1" x14ac:dyDescent="0.55000000000000004">
      <c r="A368" t="s">
        <v>1051</v>
      </c>
      <c r="B368">
        <v>368</v>
      </c>
      <c r="C368" t="s">
        <v>12269</v>
      </c>
      <c r="D368" t="s">
        <v>12270</v>
      </c>
      <c r="E368">
        <v>1</v>
      </c>
      <c r="F368" t="s">
        <v>177</v>
      </c>
      <c r="G368">
        <v>20041012</v>
      </c>
      <c r="I368" t="s">
        <v>12271</v>
      </c>
      <c r="J368" t="s">
        <v>6975</v>
      </c>
      <c r="K368" t="s">
        <v>72</v>
      </c>
      <c r="M368" s="32">
        <f>IFERROR(IF($B368="","",INDEX(所属情報!$E:$E,MATCH($A368,所属情報!$A:$A,0))),"")</f>
        <v>492234</v>
      </c>
      <c r="N368" s="32" t="str">
        <f t="shared" si="15"/>
        <v>津田　美夕 (1)</v>
      </c>
      <c r="O368" s="32" t="str">
        <f t="shared" si="16"/>
        <v>ﾂﾀﾞ ﾐﾕｳ</v>
      </c>
      <c r="P368" s="32" t="str">
        <f t="shared" si="17"/>
        <v>TSUDA Miyu (04)</v>
      </c>
      <c r="Q368" s="32" t="str">
        <f>IFERROR(IF($F368="","",INDEX(リスト!$AL:$AL,MATCH($F368,リスト!$AK:$AK,0))),"")</f>
        <v>28</v>
      </c>
      <c r="R368" s="32" t="str">
        <f>IFERROR(IF($K368="","",INDEX(リスト!$AO:$AO,MATCH($K368,リスト!$AN:$AN,0))),"")</f>
        <v>JPN</v>
      </c>
      <c r="S368" s="32" t="str">
        <f>IF($B368="","",RIGHT($G368*1000+200+COUNTIF($G$2:$G368,$G368),9))</f>
        <v>041012201</v>
      </c>
    </row>
    <row r="369" spans="1:19" ht="18" customHeight="1" x14ac:dyDescent="0.55000000000000004">
      <c r="A369" t="s">
        <v>1051</v>
      </c>
      <c r="B369">
        <v>369</v>
      </c>
      <c r="C369" t="s">
        <v>12272</v>
      </c>
      <c r="D369" t="s">
        <v>12273</v>
      </c>
      <c r="E369">
        <v>1</v>
      </c>
      <c r="F369" t="s">
        <v>177</v>
      </c>
      <c r="G369">
        <v>20041118</v>
      </c>
      <c r="I369" t="s">
        <v>1700</v>
      </c>
      <c r="J369" t="s">
        <v>12274</v>
      </c>
      <c r="K369" t="s">
        <v>72</v>
      </c>
      <c r="M369" s="32">
        <f>IFERROR(IF($B369="","",INDEX(所属情報!$E:$E,MATCH($A369,所属情報!$A:$A,0))),"")</f>
        <v>492234</v>
      </c>
      <c r="N369" s="32" t="str">
        <f t="shared" si="15"/>
        <v>大野　珠夢佳 (1)</v>
      </c>
      <c r="O369" s="32" t="str">
        <f t="shared" si="16"/>
        <v>ｵｵﾉ ﾐﾕｶ</v>
      </c>
      <c r="P369" s="32" t="str">
        <f t="shared" si="17"/>
        <v>ONO Miyuka (04)</v>
      </c>
      <c r="Q369" s="32" t="str">
        <f>IFERROR(IF($F369="","",INDEX(リスト!$AL:$AL,MATCH($F369,リスト!$AK:$AK,0))),"")</f>
        <v>28</v>
      </c>
      <c r="R369" s="32" t="str">
        <f>IFERROR(IF($K369="","",INDEX(リスト!$AO:$AO,MATCH($K369,リスト!$AN:$AN,0))),"")</f>
        <v>JPN</v>
      </c>
      <c r="S369" s="32" t="str">
        <f>IF($B369="","",RIGHT($G369*1000+200+COUNTIF($G$2:$G369,$G369),9))</f>
        <v>041118201</v>
      </c>
    </row>
    <row r="370" spans="1:19" ht="18" customHeight="1" x14ac:dyDescent="0.55000000000000004">
      <c r="A370" t="s">
        <v>1051</v>
      </c>
      <c r="B370">
        <v>370</v>
      </c>
      <c r="C370" t="s">
        <v>12275</v>
      </c>
      <c r="D370" t="s">
        <v>12276</v>
      </c>
      <c r="E370">
        <v>1</v>
      </c>
      <c r="F370" t="s">
        <v>70</v>
      </c>
      <c r="G370">
        <v>20041221</v>
      </c>
      <c r="I370" t="s">
        <v>9508</v>
      </c>
      <c r="J370" t="s">
        <v>11307</v>
      </c>
      <c r="K370" t="s">
        <v>72</v>
      </c>
      <c r="M370" s="32">
        <f>IFERROR(IF($B370="","",INDEX(所属情報!$E:$E,MATCH($A370,所属情報!$A:$A,0))),"")</f>
        <v>492234</v>
      </c>
      <c r="N370" s="32" t="str">
        <f t="shared" si="15"/>
        <v>納村　琉愛 (1)</v>
      </c>
      <c r="O370" s="32" t="str">
        <f t="shared" si="16"/>
        <v>ﾉｳﾑﾗ ﾙﾅ</v>
      </c>
      <c r="P370" s="32" t="str">
        <f t="shared" si="17"/>
        <v>NOMURA Runa (04)</v>
      </c>
      <c r="Q370" s="32" t="str">
        <f>IFERROR(IF($F370="","",INDEX(リスト!$AL:$AL,MATCH($F370,リスト!$AK:$AK,0))),"")</f>
        <v>01</v>
      </c>
      <c r="R370" s="32" t="str">
        <f>IFERROR(IF($K370="","",INDEX(リスト!$AO:$AO,MATCH($K370,リスト!$AN:$AN,0))),"")</f>
        <v>JPN</v>
      </c>
      <c r="S370" s="32" t="str">
        <f>IF($B370="","",RIGHT($G370*1000+200+COUNTIF($G$2:$G370,$G370),9))</f>
        <v>041221203</v>
      </c>
    </row>
    <row r="371" spans="1:19" ht="18" customHeight="1" x14ac:dyDescent="0.55000000000000004">
      <c r="A371" t="s">
        <v>1051</v>
      </c>
      <c r="B371">
        <v>371</v>
      </c>
      <c r="C371" t="s">
        <v>12277</v>
      </c>
      <c r="D371" t="s">
        <v>12278</v>
      </c>
      <c r="E371">
        <v>1</v>
      </c>
      <c r="F371" t="s">
        <v>157</v>
      </c>
      <c r="G371">
        <v>20040419</v>
      </c>
      <c r="I371" t="s">
        <v>12279</v>
      </c>
      <c r="J371" t="s">
        <v>10911</v>
      </c>
      <c r="K371" t="s">
        <v>72</v>
      </c>
      <c r="M371" s="32">
        <f>IFERROR(IF($B371="","",INDEX(所属情報!$E:$E,MATCH($A371,所属情報!$A:$A,0))),"")</f>
        <v>492234</v>
      </c>
      <c r="N371" s="32" t="str">
        <f t="shared" si="15"/>
        <v>藏重　みう (1)</v>
      </c>
      <c r="O371" s="32" t="str">
        <f t="shared" si="16"/>
        <v>ｸﾗｼｹﾞ ﾐｳ</v>
      </c>
      <c r="P371" s="32" t="str">
        <f t="shared" si="17"/>
        <v>KURASHIGE Miu (04)</v>
      </c>
      <c r="Q371" s="32" t="str">
        <f>IFERROR(IF($F371="","",INDEX(リスト!$AL:$AL,MATCH($F371,リスト!$AK:$AK,0))),"")</f>
        <v>23</v>
      </c>
      <c r="R371" s="32" t="str">
        <f>IFERROR(IF($K371="","",INDEX(リスト!$AO:$AO,MATCH($K371,リスト!$AN:$AN,0))),"")</f>
        <v>JPN</v>
      </c>
      <c r="S371" s="32" t="str">
        <f>IF($B371="","",RIGHT($G371*1000+200+COUNTIF($G$2:$G371,$G371),9))</f>
        <v>040419201</v>
      </c>
    </row>
    <row r="372" spans="1:19" ht="18" customHeight="1" x14ac:dyDescent="0.55000000000000004">
      <c r="A372" t="s">
        <v>1051</v>
      </c>
      <c r="B372">
        <v>372</v>
      </c>
      <c r="C372" t="s">
        <v>12280</v>
      </c>
      <c r="D372" t="s">
        <v>12281</v>
      </c>
      <c r="E372">
        <v>1</v>
      </c>
      <c r="F372" t="s">
        <v>145</v>
      </c>
      <c r="G372">
        <v>20040413</v>
      </c>
      <c r="I372" t="s">
        <v>9297</v>
      </c>
      <c r="J372" t="s">
        <v>11428</v>
      </c>
      <c r="K372" t="s">
        <v>72</v>
      </c>
      <c r="M372" s="32">
        <f>IFERROR(IF($B372="","",INDEX(所属情報!$E:$E,MATCH($A372,所属情報!$A:$A,0))),"")</f>
        <v>492234</v>
      </c>
      <c r="N372" s="32" t="str">
        <f t="shared" si="15"/>
        <v>三澤　百佳 (1)</v>
      </c>
      <c r="O372" s="32" t="str">
        <f t="shared" si="16"/>
        <v>ﾐｻﾜ ﾓﾓｶ</v>
      </c>
      <c r="P372" s="32" t="str">
        <f t="shared" si="17"/>
        <v>MISAWA Momoka (04)</v>
      </c>
      <c r="Q372" s="32" t="str">
        <f>IFERROR(IF($F372="","",INDEX(リスト!$AL:$AL,MATCH($F372,リスト!$AK:$AK,0))),"")</f>
        <v>20</v>
      </c>
      <c r="R372" s="32" t="str">
        <f>IFERROR(IF($K372="","",INDEX(リスト!$AO:$AO,MATCH($K372,リスト!$AN:$AN,0))),"")</f>
        <v>JPN</v>
      </c>
      <c r="S372" s="32" t="str">
        <f>IF($B372="","",RIGHT($G372*1000+200+COUNTIF($G$2:$G372,$G372),9))</f>
        <v>040413201</v>
      </c>
    </row>
    <row r="373" spans="1:19" ht="18" customHeight="1" x14ac:dyDescent="0.55000000000000004">
      <c r="A373" t="s">
        <v>867</v>
      </c>
      <c r="B373">
        <v>373</v>
      </c>
      <c r="C373" t="s">
        <v>12282</v>
      </c>
      <c r="D373" t="s">
        <v>12283</v>
      </c>
      <c r="E373" t="s">
        <v>1165</v>
      </c>
      <c r="F373" t="s">
        <v>173</v>
      </c>
      <c r="G373">
        <v>20000314</v>
      </c>
      <c r="H373" t="s">
        <v>12284</v>
      </c>
      <c r="I373" t="s">
        <v>4896</v>
      </c>
      <c r="J373" t="s">
        <v>11193</v>
      </c>
      <c r="K373" t="s">
        <v>72</v>
      </c>
      <c r="M373" s="32">
        <f>IFERROR(IF($B373="","",INDEX(所属情報!$E:$E,MATCH($A373,所属情報!$A:$A,0))),"")</f>
        <v>490049</v>
      </c>
      <c r="N373" s="32" t="str">
        <f t="shared" si="15"/>
        <v>竹田　有香里 (M2)</v>
      </c>
      <c r="O373" s="32" t="str">
        <f t="shared" si="16"/>
        <v>ﾀｹﾀﾞ ｱｶﾘ</v>
      </c>
      <c r="P373" s="32" t="str">
        <f t="shared" si="17"/>
        <v>TAKEDA Akari (00)</v>
      </c>
      <c r="Q373" s="32" t="str">
        <f>IFERROR(IF($F373="","",INDEX(リスト!$AL:$AL,MATCH($F373,リスト!$AK:$AK,0))),"")</f>
        <v>27</v>
      </c>
      <c r="R373" s="32" t="str">
        <f>IFERROR(IF($K373="","",INDEX(リスト!$AO:$AO,MATCH($K373,リスト!$AN:$AN,0))),"")</f>
        <v>JPN</v>
      </c>
      <c r="S373" s="32" t="str">
        <f>IF($B373="","",RIGHT($G373*1000+200+COUNTIF($G$2:$G373,$G373),9))</f>
        <v>000314201</v>
      </c>
    </row>
    <row r="374" spans="1:19" ht="18" customHeight="1" x14ac:dyDescent="0.55000000000000004">
      <c r="A374" t="s">
        <v>867</v>
      </c>
      <c r="B374">
        <v>374</v>
      </c>
      <c r="C374" t="s">
        <v>12285</v>
      </c>
      <c r="D374" t="s">
        <v>12286</v>
      </c>
      <c r="E374" t="s">
        <v>1635</v>
      </c>
      <c r="F374" t="s">
        <v>169</v>
      </c>
      <c r="G374">
        <v>20010109</v>
      </c>
      <c r="H374" t="s">
        <v>12287</v>
      </c>
      <c r="I374" t="s">
        <v>12288</v>
      </c>
      <c r="J374" t="s">
        <v>12289</v>
      </c>
      <c r="K374" t="s">
        <v>72</v>
      </c>
      <c r="M374" s="32">
        <f>IFERROR(IF($B374="","",INDEX(所属情報!$E:$E,MATCH($A374,所属情報!$A:$A,0))),"")</f>
        <v>490049</v>
      </c>
      <c r="N374" s="32" t="str">
        <f t="shared" si="15"/>
        <v>上羽　萌 (M1)</v>
      </c>
      <c r="O374" s="32" t="str">
        <f t="shared" si="16"/>
        <v>ｳﾜﾊﾞ ﾓｴｷﾞ</v>
      </c>
      <c r="P374" s="32" t="str">
        <f t="shared" si="17"/>
        <v>UWABA Moegi (01)</v>
      </c>
      <c r="Q374" s="32" t="str">
        <f>IFERROR(IF($F374="","",INDEX(リスト!$AL:$AL,MATCH($F374,リスト!$AK:$AK,0))),"")</f>
        <v>26</v>
      </c>
      <c r="R374" s="32" t="str">
        <f>IFERROR(IF($K374="","",INDEX(リスト!$AO:$AO,MATCH($K374,リスト!$AN:$AN,0))),"")</f>
        <v>JPN</v>
      </c>
      <c r="S374" s="32" t="str">
        <f>IF($B374="","",RIGHT($G374*1000+200+COUNTIF($G$2:$G374,$G374),9))</f>
        <v>010109201</v>
      </c>
    </row>
    <row r="375" spans="1:19" ht="18" customHeight="1" x14ac:dyDescent="0.55000000000000004">
      <c r="A375" t="s">
        <v>867</v>
      </c>
      <c r="B375">
        <v>375</v>
      </c>
      <c r="C375" t="s">
        <v>12290</v>
      </c>
      <c r="D375" t="s">
        <v>12291</v>
      </c>
      <c r="E375">
        <v>4</v>
      </c>
      <c r="F375" t="s">
        <v>181</v>
      </c>
      <c r="G375">
        <v>20011228</v>
      </c>
      <c r="H375" t="s">
        <v>12292</v>
      </c>
      <c r="I375" t="s">
        <v>3217</v>
      </c>
      <c r="J375" t="s">
        <v>12219</v>
      </c>
      <c r="K375" t="s">
        <v>72</v>
      </c>
      <c r="M375" s="32">
        <f>IFERROR(IF($B375="","",INDEX(所属情報!$E:$E,MATCH($A375,所属情報!$A:$A,0))),"")</f>
        <v>490049</v>
      </c>
      <c r="N375" s="32" t="str">
        <f t="shared" si="15"/>
        <v>原口　由子 (4)</v>
      </c>
      <c r="O375" s="32" t="str">
        <f t="shared" si="16"/>
        <v>ﾊﾗｸﾞﾁ ﾕｳｺ</v>
      </c>
      <c r="P375" s="32" t="str">
        <f t="shared" si="17"/>
        <v>HARAGUCHI Yuko (01)</v>
      </c>
      <c r="Q375" s="32" t="str">
        <f>IFERROR(IF($F375="","",INDEX(リスト!$AL:$AL,MATCH($F375,リスト!$AK:$AK,0))),"")</f>
        <v>29</v>
      </c>
      <c r="R375" s="32" t="str">
        <f>IFERROR(IF($K375="","",INDEX(リスト!$AO:$AO,MATCH($K375,リスト!$AN:$AN,0))),"")</f>
        <v>JPN</v>
      </c>
      <c r="S375" s="32" t="str">
        <f>IF($B375="","",RIGHT($G375*1000+200+COUNTIF($G$2:$G375,$G375),9))</f>
        <v>011228201</v>
      </c>
    </row>
    <row r="376" spans="1:19" ht="18" customHeight="1" x14ac:dyDescent="0.55000000000000004">
      <c r="A376" t="s">
        <v>867</v>
      </c>
      <c r="B376">
        <v>376</v>
      </c>
      <c r="C376" t="s">
        <v>12293</v>
      </c>
      <c r="D376" t="s">
        <v>12294</v>
      </c>
      <c r="E376">
        <v>4</v>
      </c>
      <c r="F376" t="s">
        <v>213</v>
      </c>
      <c r="G376">
        <v>20011005</v>
      </c>
      <c r="H376" t="s">
        <v>12295</v>
      </c>
      <c r="I376" t="s">
        <v>2269</v>
      </c>
      <c r="J376" t="s">
        <v>12296</v>
      </c>
      <c r="K376" t="s">
        <v>72</v>
      </c>
      <c r="M376" s="32">
        <f>IFERROR(IF($B376="","",INDEX(所属情報!$E:$E,MATCH($A376,所属情報!$A:$A,0))),"")</f>
        <v>490049</v>
      </c>
      <c r="N376" s="32" t="str">
        <f t="shared" si="15"/>
        <v>坂本　聡美 (4)</v>
      </c>
      <c r="O376" s="32" t="str">
        <f t="shared" si="16"/>
        <v>ｻｶﾓﾄ ｻﾄﾐ</v>
      </c>
      <c r="P376" s="32" t="str">
        <f t="shared" si="17"/>
        <v>SAKAMOTO Satomi (01)</v>
      </c>
      <c r="Q376" s="32" t="str">
        <f>IFERROR(IF($F376="","",INDEX(リスト!$AL:$AL,MATCH($F376,リスト!$AK:$AK,0))),"")</f>
        <v>37</v>
      </c>
      <c r="R376" s="32" t="str">
        <f>IFERROR(IF($K376="","",INDEX(リスト!$AO:$AO,MATCH($K376,リスト!$AN:$AN,0))),"")</f>
        <v>JPN</v>
      </c>
      <c r="S376" s="32" t="str">
        <f>IF($B376="","",RIGHT($G376*1000+200+COUNTIF($G$2:$G376,$G376),9))</f>
        <v>011005201</v>
      </c>
    </row>
    <row r="377" spans="1:19" ht="18" customHeight="1" x14ac:dyDescent="0.55000000000000004">
      <c r="A377" t="s">
        <v>867</v>
      </c>
      <c r="B377">
        <v>377</v>
      </c>
      <c r="C377" t="s">
        <v>12297</v>
      </c>
      <c r="D377" t="s">
        <v>12298</v>
      </c>
      <c r="E377">
        <v>4</v>
      </c>
      <c r="F377" t="s">
        <v>169</v>
      </c>
      <c r="G377">
        <v>20011016</v>
      </c>
      <c r="H377" t="s">
        <v>12299</v>
      </c>
      <c r="I377" t="s">
        <v>12300</v>
      </c>
      <c r="J377" t="s">
        <v>11265</v>
      </c>
      <c r="K377" t="s">
        <v>72</v>
      </c>
      <c r="M377" s="32">
        <f>IFERROR(IF($B377="","",INDEX(所属情報!$E:$E,MATCH($A377,所属情報!$A:$A,0))),"")</f>
        <v>490049</v>
      </c>
      <c r="N377" s="32" t="str">
        <f t="shared" si="15"/>
        <v>是枝　和佳奈 (4)</v>
      </c>
      <c r="O377" s="32" t="str">
        <f t="shared" si="16"/>
        <v>ｺﾚｴﾀﾞ ﾜｶﾅ</v>
      </c>
      <c r="P377" s="32" t="str">
        <f t="shared" si="17"/>
        <v>KOREEDA Wakana (01)</v>
      </c>
      <c r="Q377" s="32" t="str">
        <f>IFERROR(IF($F377="","",INDEX(リスト!$AL:$AL,MATCH($F377,リスト!$AK:$AK,0))),"")</f>
        <v>26</v>
      </c>
      <c r="R377" s="32" t="str">
        <f>IFERROR(IF($K377="","",INDEX(リスト!$AO:$AO,MATCH($K377,リスト!$AN:$AN,0))),"")</f>
        <v>JPN</v>
      </c>
      <c r="S377" s="32" t="str">
        <f>IF($B377="","",RIGHT($G377*1000+200+COUNTIF($G$2:$G377,$G377),9))</f>
        <v>011016201</v>
      </c>
    </row>
    <row r="378" spans="1:19" ht="18" customHeight="1" x14ac:dyDescent="0.55000000000000004">
      <c r="A378" t="s">
        <v>867</v>
      </c>
      <c r="B378">
        <v>378</v>
      </c>
      <c r="C378" t="s">
        <v>12301</v>
      </c>
      <c r="D378" t="s">
        <v>12302</v>
      </c>
      <c r="E378">
        <v>3</v>
      </c>
      <c r="F378" t="s">
        <v>177</v>
      </c>
      <c r="G378">
        <v>20021227</v>
      </c>
      <c r="H378" t="s">
        <v>12303</v>
      </c>
      <c r="I378" t="s">
        <v>4522</v>
      </c>
      <c r="J378" t="s">
        <v>12304</v>
      </c>
      <c r="K378" t="s">
        <v>72</v>
      </c>
      <c r="M378" s="32">
        <f>IFERROR(IF($B378="","",INDEX(所属情報!$E:$E,MATCH($A378,所属情報!$A:$A,0))),"")</f>
        <v>490049</v>
      </c>
      <c r="N378" s="32" t="str">
        <f t="shared" si="15"/>
        <v>黒川　翔音 (3)</v>
      </c>
      <c r="O378" s="32" t="str">
        <f t="shared" si="16"/>
        <v>ｸﾛｶﾜ ｻﾈ</v>
      </c>
      <c r="P378" s="32" t="str">
        <f t="shared" si="17"/>
        <v>KUROKAWA Sane (02)</v>
      </c>
      <c r="Q378" s="32" t="str">
        <f>IFERROR(IF($F378="","",INDEX(リスト!$AL:$AL,MATCH($F378,リスト!$AK:$AK,0))),"")</f>
        <v>28</v>
      </c>
      <c r="R378" s="32" t="str">
        <f>IFERROR(IF($K378="","",INDEX(リスト!$AO:$AO,MATCH($K378,リスト!$AN:$AN,0))),"")</f>
        <v>JPN</v>
      </c>
      <c r="S378" s="32" t="str">
        <f>IF($B378="","",RIGHT($G378*1000+200+COUNTIF($G$2:$G378,$G378),9))</f>
        <v>021227202</v>
      </c>
    </row>
    <row r="379" spans="1:19" ht="18" customHeight="1" x14ac:dyDescent="0.55000000000000004">
      <c r="A379" t="s">
        <v>867</v>
      </c>
      <c r="B379">
        <v>379</v>
      </c>
      <c r="C379" t="s">
        <v>12305</v>
      </c>
      <c r="D379" t="s">
        <v>12306</v>
      </c>
      <c r="E379">
        <v>3</v>
      </c>
      <c r="F379" t="s">
        <v>169</v>
      </c>
      <c r="G379">
        <v>20020928</v>
      </c>
      <c r="H379" t="s">
        <v>12307</v>
      </c>
      <c r="I379" t="s">
        <v>12308</v>
      </c>
      <c r="J379" t="s">
        <v>1997</v>
      </c>
      <c r="K379" t="s">
        <v>72</v>
      </c>
      <c r="M379" s="32">
        <f>IFERROR(IF($B379="","",INDEX(所属情報!$E:$E,MATCH($A379,所属情報!$A:$A,0))),"")</f>
        <v>490049</v>
      </c>
      <c r="N379" s="32" t="str">
        <f t="shared" si="15"/>
        <v>武久　由佳 (3)</v>
      </c>
      <c r="O379" s="32" t="str">
        <f t="shared" si="16"/>
        <v>ﾀｹﾋｻ ﾕｶ</v>
      </c>
      <c r="P379" s="32" t="str">
        <f t="shared" si="17"/>
        <v>TAKEHISA Yuka (02)</v>
      </c>
      <c r="Q379" s="32" t="str">
        <f>IFERROR(IF($F379="","",INDEX(リスト!$AL:$AL,MATCH($F379,リスト!$AK:$AK,0))),"")</f>
        <v>26</v>
      </c>
      <c r="R379" s="32" t="str">
        <f>IFERROR(IF($K379="","",INDEX(リスト!$AO:$AO,MATCH($K379,リスト!$AN:$AN,0))),"")</f>
        <v>JPN</v>
      </c>
      <c r="S379" s="32" t="str">
        <f>IF($B379="","",RIGHT($G379*1000+200+COUNTIF($G$2:$G379,$G379),9))</f>
        <v>020928201</v>
      </c>
    </row>
    <row r="380" spans="1:19" ht="18" customHeight="1" x14ac:dyDescent="0.55000000000000004">
      <c r="A380" t="s">
        <v>867</v>
      </c>
      <c r="B380">
        <v>380</v>
      </c>
      <c r="C380" t="s">
        <v>12309</v>
      </c>
      <c r="D380" t="s">
        <v>12310</v>
      </c>
      <c r="E380">
        <v>3</v>
      </c>
      <c r="F380" t="s">
        <v>197</v>
      </c>
      <c r="G380">
        <v>20020402</v>
      </c>
      <c r="H380" t="s">
        <v>12311</v>
      </c>
      <c r="I380" t="s">
        <v>5369</v>
      </c>
      <c r="J380" t="s">
        <v>12312</v>
      </c>
      <c r="K380" t="s">
        <v>72</v>
      </c>
      <c r="M380" s="32">
        <f>IFERROR(IF($B380="","",INDEX(所属情報!$E:$E,MATCH($A380,所属情報!$A:$A,0))),"")</f>
        <v>490049</v>
      </c>
      <c r="N380" s="32" t="str">
        <f t="shared" si="15"/>
        <v>古屋　敦子 (3)</v>
      </c>
      <c r="O380" s="32" t="str">
        <f t="shared" si="16"/>
        <v>ﾌﾙﾔ ｱﾂｺ</v>
      </c>
      <c r="P380" s="32" t="str">
        <f t="shared" si="17"/>
        <v>FURUYA Atsuko (02)</v>
      </c>
      <c r="Q380" s="32" t="str">
        <f>IFERROR(IF($F380="","",INDEX(リスト!$AL:$AL,MATCH($F380,リスト!$AK:$AK,0))),"")</f>
        <v>33</v>
      </c>
      <c r="R380" s="32" t="str">
        <f>IFERROR(IF($K380="","",INDEX(リスト!$AO:$AO,MATCH($K380,リスト!$AN:$AN,0))),"")</f>
        <v>JPN</v>
      </c>
      <c r="S380" s="32" t="str">
        <f>IF($B380="","",RIGHT($G380*1000+200+COUNTIF($G$2:$G380,$G380),9))</f>
        <v>020402201</v>
      </c>
    </row>
    <row r="381" spans="1:19" ht="18" customHeight="1" x14ac:dyDescent="0.55000000000000004">
      <c r="A381" t="s">
        <v>867</v>
      </c>
      <c r="B381">
        <v>381</v>
      </c>
      <c r="C381" t="s">
        <v>12313</v>
      </c>
      <c r="D381" t="s">
        <v>12314</v>
      </c>
      <c r="E381">
        <v>3</v>
      </c>
      <c r="F381" t="s">
        <v>169</v>
      </c>
      <c r="G381">
        <v>20020628</v>
      </c>
      <c r="H381" t="s">
        <v>12315</v>
      </c>
      <c r="I381" t="s">
        <v>1172</v>
      </c>
      <c r="J381" t="s">
        <v>12316</v>
      </c>
      <c r="K381" t="s">
        <v>72</v>
      </c>
      <c r="M381" s="32">
        <f>IFERROR(IF($B381="","",INDEX(所属情報!$E:$E,MATCH($A381,所属情報!$A:$A,0))),"")</f>
        <v>490049</v>
      </c>
      <c r="N381" s="32" t="str">
        <f t="shared" si="15"/>
        <v>吉田　萌夏 (3)</v>
      </c>
      <c r="O381" s="32" t="str">
        <f t="shared" si="16"/>
        <v>ﾖｼﾀﾞ ﾓｶ</v>
      </c>
      <c r="P381" s="32" t="str">
        <f t="shared" si="17"/>
        <v>YOSHIDA Moka (02)</v>
      </c>
      <c r="Q381" s="32" t="str">
        <f>IFERROR(IF($F381="","",INDEX(リスト!$AL:$AL,MATCH($F381,リスト!$AK:$AK,0))),"")</f>
        <v>26</v>
      </c>
      <c r="R381" s="32" t="str">
        <f>IFERROR(IF($K381="","",INDEX(リスト!$AO:$AO,MATCH($K381,リスト!$AN:$AN,0))),"")</f>
        <v>JPN</v>
      </c>
      <c r="S381" s="32" t="str">
        <f>IF($B381="","",RIGHT($G381*1000+200+COUNTIF($G$2:$G381,$G381),9))</f>
        <v>020628201</v>
      </c>
    </row>
    <row r="382" spans="1:19" ht="18" customHeight="1" x14ac:dyDescent="0.55000000000000004">
      <c r="A382" t="s">
        <v>867</v>
      </c>
      <c r="B382">
        <v>382</v>
      </c>
      <c r="C382" t="s">
        <v>12317</v>
      </c>
      <c r="D382" t="s">
        <v>12318</v>
      </c>
      <c r="E382">
        <v>2</v>
      </c>
      <c r="F382" t="s">
        <v>169</v>
      </c>
      <c r="G382">
        <v>20030417</v>
      </c>
      <c r="H382" t="s">
        <v>12319</v>
      </c>
      <c r="I382" t="s">
        <v>7467</v>
      </c>
      <c r="J382" t="s">
        <v>3634</v>
      </c>
      <c r="K382" t="s">
        <v>72</v>
      </c>
      <c r="M382" s="32">
        <f>IFERROR(IF($B382="","",INDEX(所属情報!$E:$E,MATCH($A382,所属情報!$A:$A,0))),"")</f>
        <v>490049</v>
      </c>
      <c r="N382" s="32" t="str">
        <f t="shared" si="15"/>
        <v>長谷川　麻央 (2)</v>
      </c>
      <c r="O382" s="32" t="str">
        <f t="shared" si="16"/>
        <v>ﾊｾｶﾞﾜ ﾏﾋﾛ</v>
      </c>
      <c r="P382" s="32" t="str">
        <f t="shared" si="17"/>
        <v>HASEGAWA Mahiro (03)</v>
      </c>
      <c r="Q382" s="32" t="str">
        <f>IFERROR(IF($F382="","",INDEX(リスト!$AL:$AL,MATCH($F382,リスト!$AK:$AK,0))),"")</f>
        <v>26</v>
      </c>
      <c r="R382" s="32" t="str">
        <f>IFERROR(IF($K382="","",INDEX(リスト!$AO:$AO,MATCH($K382,リスト!$AN:$AN,0))),"")</f>
        <v>JPN</v>
      </c>
      <c r="S382" s="32" t="str">
        <f>IF($B382="","",RIGHT($G382*1000+200+COUNTIF($G$2:$G382,$G382),9))</f>
        <v>030417201</v>
      </c>
    </row>
    <row r="383" spans="1:19" ht="18" customHeight="1" x14ac:dyDescent="0.55000000000000004">
      <c r="A383" t="s">
        <v>867</v>
      </c>
      <c r="B383">
        <v>383</v>
      </c>
      <c r="C383" t="s">
        <v>12320</v>
      </c>
      <c r="D383" t="s">
        <v>12321</v>
      </c>
      <c r="E383">
        <v>2</v>
      </c>
      <c r="F383" t="s">
        <v>169</v>
      </c>
      <c r="G383">
        <v>20031111</v>
      </c>
      <c r="H383" t="s">
        <v>12322</v>
      </c>
      <c r="I383" t="s">
        <v>1589</v>
      </c>
      <c r="J383" t="s">
        <v>12323</v>
      </c>
      <c r="K383" t="s">
        <v>72</v>
      </c>
      <c r="M383" s="32">
        <f>IFERROR(IF($B383="","",INDEX(所属情報!$E:$E,MATCH($A383,所属情報!$A:$A,0))),"")</f>
        <v>490049</v>
      </c>
      <c r="N383" s="32" t="str">
        <f t="shared" si="15"/>
        <v>藤原　一華 (2)</v>
      </c>
      <c r="O383" s="32" t="str">
        <f t="shared" si="16"/>
        <v>ﾌｼﾞﾜﾗ ｲﾁｶ</v>
      </c>
      <c r="P383" s="32" t="str">
        <f t="shared" si="17"/>
        <v>FUJIWARA Ichika (03)</v>
      </c>
      <c r="Q383" s="32" t="str">
        <f>IFERROR(IF($F383="","",INDEX(リスト!$AL:$AL,MATCH($F383,リスト!$AK:$AK,0))),"")</f>
        <v>26</v>
      </c>
      <c r="R383" s="32" t="str">
        <f>IFERROR(IF($K383="","",INDEX(リスト!$AO:$AO,MATCH($K383,リスト!$AN:$AN,0))),"")</f>
        <v>JPN</v>
      </c>
      <c r="S383" s="32" t="str">
        <f>IF($B383="","",RIGHT($G383*1000+200+COUNTIF($G$2:$G383,$G383),9))</f>
        <v>031111201</v>
      </c>
    </row>
    <row r="384" spans="1:19" ht="18" customHeight="1" x14ac:dyDescent="0.55000000000000004">
      <c r="A384" t="s">
        <v>867</v>
      </c>
      <c r="B384">
        <v>384</v>
      </c>
      <c r="C384" t="s">
        <v>12324</v>
      </c>
      <c r="D384" t="s">
        <v>12325</v>
      </c>
      <c r="E384">
        <v>2</v>
      </c>
      <c r="F384" t="s">
        <v>213</v>
      </c>
      <c r="G384">
        <v>20030419</v>
      </c>
      <c r="H384" t="s">
        <v>12326</v>
      </c>
      <c r="I384" t="s">
        <v>12327</v>
      </c>
      <c r="J384" t="s">
        <v>10911</v>
      </c>
      <c r="K384" t="s">
        <v>72</v>
      </c>
      <c r="M384" s="32">
        <f>IFERROR(IF($B384="","",INDEX(所属情報!$E:$E,MATCH($A384,所属情報!$A:$A,0))),"")</f>
        <v>490049</v>
      </c>
      <c r="N384" s="32" t="str">
        <f t="shared" si="15"/>
        <v>塩田　美羽 (2)</v>
      </c>
      <c r="O384" s="32" t="str">
        <f t="shared" si="16"/>
        <v>ｼｵﾀ ﾐｳ</v>
      </c>
      <c r="P384" s="32" t="str">
        <f t="shared" si="17"/>
        <v>SHIOTA Miu (03)</v>
      </c>
      <c r="Q384" s="32" t="str">
        <f>IFERROR(IF($F384="","",INDEX(リスト!$AL:$AL,MATCH($F384,リスト!$AK:$AK,0))),"")</f>
        <v>37</v>
      </c>
      <c r="R384" s="32" t="str">
        <f>IFERROR(IF($K384="","",INDEX(リスト!$AO:$AO,MATCH($K384,リスト!$AN:$AN,0))),"")</f>
        <v>JPN</v>
      </c>
      <c r="S384" s="32" t="str">
        <f>IF($B384="","",RIGHT($G384*1000+200+COUNTIF($G$2:$G384,$G384),9))</f>
        <v>030419201</v>
      </c>
    </row>
    <row r="385" spans="1:19" ht="18" customHeight="1" x14ac:dyDescent="0.55000000000000004">
      <c r="A385" t="s">
        <v>867</v>
      </c>
      <c r="B385">
        <v>385</v>
      </c>
      <c r="C385" t="s">
        <v>12328</v>
      </c>
      <c r="D385" t="s">
        <v>12329</v>
      </c>
      <c r="E385">
        <v>2</v>
      </c>
      <c r="F385" t="s">
        <v>165</v>
      </c>
      <c r="G385">
        <v>20030829</v>
      </c>
      <c r="H385" t="s">
        <v>12330</v>
      </c>
      <c r="I385" t="s">
        <v>4044</v>
      </c>
      <c r="J385" t="s">
        <v>11152</v>
      </c>
      <c r="K385" t="s">
        <v>72</v>
      </c>
      <c r="M385" s="32">
        <f>IFERROR(IF($B385="","",INDEX(所属情報!$E:$E,MATCH($A385,所属情報!$A:$A,0))),"")</f>
        <v>490049</v>
      </c>
      <c r="N385" s="32" t="str">
        <f t="shared" si="15"/>
        <v>北村　舞奈 (2)</v>
      </c>
      <c r="O385" s="32" t="str">
        <f t="shared" si="16"/>
        <v>ｷﾀﾑﾗ ﾏﾅ</v>
      </c>
      <c r="P385" s="32" t="str">
        <f t="shared" si="17"/>
        <v>KITAMURA Mana (03)</v>
      </c>
      <c r="Q385" s="32" t="str">
        <f>IFERROR(IF($F385="","",INDEX(リスト!$AL:$AL,MATCH($F385,リスト!$AK:$AK,0))),"")</f>
        <v>25</v>
      </c>
      <c r="R385" s="32" t="str">
        <f>IFERROR(IF($K385="","",INDEX(リスト!$AO:$AO,MATCH($K385,リスト!$AN:$AN,0))),"")</f>
        <v>JPN</v>
      </c>
      <c r="S385" s="32" t="str">
        <f>IF($B385="","",RIGHT($G385*1000+200+COUNTIF($G$2:$G385,$G385),9))</f>
        <v>030829201</v>
      </c>
    </row>
    <row r="386" spans="1:19" ht="18" customHeight="1" x14ac:dyDescent="0.55000000000000004">
      <c r="A386" t="s">
        <v>867</v>
      </c>
      <c r="B386">
        <v>386</v>
      </c>
      <c r="C386" t="s">
        <v>12331</v>
      </c>
      <c r="D386" t="s">
        <v>12332</v>
      </c>
      <c r="E386">
        <v>2</v>
      </c>
      <c r="F386" t="s">
        <v>153</v>
      </c>
      <c r="G386">
        <v>20030526</v>
      </c>
      <c r="H386" t="s">
        <v>12333</v>
      </c>
      <c r="I386" t="s">
        <v>8927</v>
      </c>
      <c r="J386" t="s">
        <v>12048</v>
      </c>
      <c r="K386" t="s">
        <v>72</v>
      </c>
      <c r="M386" s="32">
        <f>IFERROR(IF($B386="","",INDEX(所属情報!$E:$E,MATCH($A386,所属情報!$A:$A,0))),"")</f>
        <v>490049</v>
      </c>
      <c r="N386" s="32" t="str">
        <f t="shared" si="15"/>
        <v>赤堀　もも (2)</v>
      </c>
      <c r="O386" s="32" t="str">
        <f t="shared" si="16"/>
        <v>ｱｶﾎﾘ ﾓﾓ</v>
      </c>
      <c r="P386" s="32" t="str">
        <f t="shared" si="17"/>
        <v>AKAHORI Momo (03)</v>
      </c>
      <c r="Q386" s="32" t="str">
        <f>IFERROR(IF($F386="","",INDEX(リスト!$AL:$AL,MATCH($F386,リスト!$AK:$AK,0))),"")</f>
        <v>22</v>
      </c>
      <c r="R386" s="32" t="str">
        <f>IFERROR(IF($K386="","",INDEX(リスト!$AO:$AO,MATCH($K386,リスト!$AN:$AN,0))),"")</f>
        <v>JPN</v>
      </c>
      <c r="S386" s="32" t="str">
        <f>IF($B386="","",RIGHT($G386*1000+200+COUNTIF($G$2:$G386,$G386),9))</f>
        <v>030526201</v>
      </c>
    </row>
    <row r="387" spans="1:19" ht="18" customHeight="1" x14ac:dyDescent="0.55000000000000004">
      <c r="A387" t="s">
        <v>867</v>
      </c>
      <c r="B387">
        <v>387</v>
      </c>
      <c r="C387" t="s">
        <v>12334</v>
      </c>
      <c r="D387" t="s">
        <v>12335</v>
      </c>
      <c r="E387">
        <v>2</v>
      </c>
      <c r="F387" t="s">
        <v>169</v>
      </c>
      <c r="G387">
        <v>20030402</v>
      </c>
      <c r="H387" t="s">
        <v>12336</v>
      </c>
      <c r="I387" t="s">
        <v>1222</v>
      </c>
      <c r="J387" t="s">
        <v>11121</v>
      </c>
      <c r="K387" t="s">
        <v>72</v>
      </c>
      <c r="M387" s="32">
        <f>IFERROR(IF($B387="","",INDEX(所属情報!$E:$E,MATCH($A387,所属情報!$A:$A,0))),"")</f>
        <v>490049</v>
      </c>
      <c r="N387" s="32" t="str">
        <f t="shared" ref="N387:N450" si="18">IF($C387="","",IF($E387="",$C387,$C387&amp;" ("&amp;$E387&amp;")"))</f>
        <v>田中　紅衣 (2)</v>
      </c>
      <c r="O387" s="32" t="str">
        <f t="shared" ref="O387:O450" si="19">IF($D387="","",ASC($D387))</f>
        <v>ﾀﾅｶ ｱｲ</v>
      </c>
      <c r="P387" s="32" t="str">
        <f t="shared" ref="P387:P450" si="20">IF($I387="","",UPPER($I387)&amp;" "&amp;UPPER(LEFT($J387,1))&amp;LOWER(RIGHT($J387,LEN($J387)-1))&amp;" ("&amp;MID($G387,3,2)&amp;")")</f>
        <v>TANAKA Ai (03)</v>
      </c>
      <c r="Q387" s="32" t="str">
        <f>IFERROR(IF($F387="","",INDEX(リスト!$AL:$AL,MATCH($F387,リスト!$AK:$AK,0))),"")</f>
        <v>26</v>
      </c>
      <c r="R387" s="32" t="str">
        <f>IFERROR(IF($K387="","",INDEX(リスト!$AO:$AO,MATCH($K387,リスト!$AN:$AN,0))),"")</f>
        <v>JPN</v>
      </c>
      <c r="S387" s="32" t="str">
        <f>IF($B387="","",RIGHT($G387*1000+200+COUNTIF($G$2:$G387,$G387),9))</f>
        <v>030402201</v>
      </c>
    </row>
    <row r="388" spans="1:19" ht="18" customHeight="1" x14ac:dyDescent="0.55000000000000004">
      <c r="A388" t="s">
        <v>867</v>
      </c>
      <c r="B388">
        <v>388</v>
      </c>
      <c r="C388" t="s">
        <v>12337</v>
      </c>
      <c r="D388" t="s">
        <v>12338</v>
      </c>
      <c r="E388">
        <v>2</v>
      </c>
      <c r="F388" t="s">
        <v>193</v>
      </c>
      <c r="G388">
        <v>20031206</v>
      </c>
      <c r="H388" t="s">
        <v>12339</v>
      </c>
      <c r="I388" t="s">
        <v>5598</v>
      </c>
      <c r="J388" t="s">
        <v>11765</v>
      </c>
      <c r="K388" t="s">
        <v>72</v>
      </c>
      <c r="M388" s="32">
        <f>IFERROR(IF($B388="","",INDEX(所属情報!$E:$E,MATCH($A388,所属情報!$A:$A,0))),"")</f>
        <v>490049</v>
      </c>
      <c r="N388" s="32" t="str">
        <f t="shared" si="18"/>
        <v>上木　杏香音 (2)</v>
      </c>
      <c r="O388" s="32" t="str">
        <f t="shared" si="19"/>
        <v>ｳｴｷ ｱｶﾈ</v>
      </c>
      <c r="P388" s="32" t="str">
        <f t="shared" si="20"/>
        <v>UEKI Akane (03)</v>
      </c>
      <c r="Q388" s="32" t="str">
        <f>IFERROR(IF($F388="","",INDEX(リスト!$AL:$AL,MATCH($F388,リスト!$AK:$AK,0))),"")</f>
        <v>32</v>
      </c>
      <c r="R388" s="32" t="str">
        <f>IFERROR(IF($K388="","",INDEX(リスト!$AO:$AO,MATCH($K388,リスト!$AN:$AN,0))),"")</f>
        <v>JPN</v>
      </c>
      <c r="S388" s="32" t="str">
        <f>IF($B388="","",RIGHT($G388*1000+200+COUNTIF($G$2:$G388,$G388),9))</f>
        <v>031206201</v>
      </c>
    </row>
    <row r="389" spans="1:19" ht="18" customHeight="1" x14ac:dyDescent="0.55000000000000004">
      <c r="A389" t="s">
        <v>867</v>
      </c>
      <c r="B389">
        <v>389</v>
      </c>
      <c r="C389" t="s">
        <v>12340</v>
      </c>
      <c r="D389" t="s">
        <v>12341</v>
      </c>
      <c r="E389">
        <v>2</v>
      </c>
      <c r="F389" t="s">
        <v>197</v>
      </c>
      <c r="G389">
        <v>20031110</v>
      </c>
      <c r="H389" t="s">
        <v>12342</v>
      </c>
      <c r="I389" t="s">
        <v>12343</v>
      </c>
      <c r="J389" t="s">
        <v>12344</v>
      </c>
      <c r="K389" t="s">
        <v>72</v>
      </c>
      <c r="M389" s="32">
        <f>IFERROR(IF($B389="","",INDEX(所属情報!$E:$E,MATCH($A389,所属情報!$A:$A,0))),"")</f>
        <v>490049</v>
      </c>
      <c r="N389" s="32" t="str">
        <f t="shared" si="18"/>
        <v>拜郷　夢帆 (2)</v>
      </c>
      <c r="O389" s="32" t="str">
        <f t="shared" si="19"/>
        <v>ﾊｲｺﾞｳ ﾕﾒﾎ</v>
      </c>
      <c r="P389" s="32" t="str">
        <f t="shared" si="20"/>
        <v>HAIGO Yumeho (03)</v>
      </c>
      <c r="Q389" s="32" t="str">
        <f>IFERROR(IF($F389="","",INDEX(リスト!$AL:$AL,MATCH($F389,リスト!$AK:$AK,0))),"")</f>
        <v>33</v>
      </c>
      <c r="R389" s="32" t="str">
        <f>IFERROR(IF($K389="","",INDEX(リスト!$AO:$AO,MATCH($K389,リスト!$AN:$AN,0))),"")</f>
        <v>JPN</v>
      </c>
      <c r="S389" s="32" t="str">
        <f>IF($B389="","",RIGHT($G389*1000+200+COUNTIF($G$2:$G389,$G389),9))</f>
        <v>031110202</v>
      </c>
    </row>
    <row r="390" spans="1:19" ht="18" customHeight="1" x14ac:dyDescent="0.55000000000000004">
      <c r="A390" t="s">
        <v>867</v>
      </c>
      <c r="B390">
        <v>390</v>
      </c>
      <c r="C390" t="s">
        <v>12345</v>
      </c>
      <c r="D390" t="s">
        <v>12346</v>
      </c>
      <c r="E390">
        <v>3</v>
      </c>
      <c r="F390" t="s">
        <v>177</v>
      </c>
      <c r="G390">
        <v>20021230</v>
      </c>
      <c r="H390" t="s">
        <v>12347</v>
      </c>
      <c r="I390" t="s">
        <v>12348</v>
      </c>
      <c r="J390" t="s">
        <v>12114</v>
      </c>
      <c r="K390" t="s">
        <v>72</v>
      </c>
      <c r="M390" s="32">
        <f>IFERROR(IF($B390="","",INDEX(所属情報!$E:$E,MATCH($A390,所属情報!$A:$A,0))),"")</f>
        <v>490049</v>
      </c>
      <c r="N390" s="32" t="str">
        <f t="shared" si="18"/>
        <v>富松　雪乃 (3)</v>
      </c>
      <c r="O390" s="32" t="str">
        <f t="shared" si="19"/>
        <v>ﾄﾐﾏﾂ ﾕｷﾉ</v>
      </c>
      <c r="P390" s="32" t="str">
        <f t="shared" si="20"/>
        <v>TOMIMATSU Yukino (02)</v>
      </c>
      <c r="Q390" s="32" t="str">
        <f>IFERROR(IF($F390="","",INDEX(リスト!$AL:$AL,MATCH($F390,リスト!$AK:$AK,0))),"")</f>
        <v>28</v>
      </c>
      <c r="R390" s="32" t="str">
        <f>IFERROR(IF($K390="","",INDEX(リスト!$AO:$AO,MATCH($K390,リスト!$AN:$AN,0))),"")</f>
        <v>JPN</v>
      </c>
      <c r="S390" s="32" t="str">
        <f>IF($B390="","",RIGHT($G390*1000+200+COUNTIF($G$2:$G390,$G390),9))</f>
        <v>021230201</v>
      </c>
    </row>
    <row r="391" spans="1:19" ht="18" customHeight="1" x14ac:dyDescent="0.55000000000000004">
      <c r="A391" t="s">
        <v>867</v>
      </c>
      <c r="B391">
        <v>391</v>
      </c>
      <c r="C391" t="s">
        <v>12349</v>
      </c>
      <c r="D391" t="s">
        <v>12350</v>
      </c>
      <c r="E391">
        <v>1</v>
      </c>
      <c r="F391" t="s">
        <v>213</v>
      </c>
      <c r="G391">
        <v>20040410</v>
      </c>
      <c r="I391" t="s">
        <v>2070</v>
      </c>
      <c r="J391" t="s">
        <v>11250</v>
      </c>
      <c r="K391" t="s">
        <v>72</v>
      </c>
      <c r="M391" s="32">
        <f>IFERROR(IF($B391="","",INDEX(所属情報!$E:$E,MATCH($A391,所属情報!$A:$A,0))),"")</f>
        <v>490049</v>
      </c>
      <c r="N391" s="32" t="str">
        <f t="shared" si="18"/>
        <v>吉原　琴音 (1)</v>
      </c>
      <c r="O391" s="32" t="str">
        <f t="shared" si="19"/>
        <v>ﾖｼﾊﾗ ｺﾄﾈ</v>
      </c>
      <c r="P391" s="32" t="str">
        <f t="shared" si="20"/>
        <v>YOSHIHARA Kotone (04)</v>
      </c>
      <c r="Q391" s="32" t="str">
        <f>IFERROR(IF($F391="","",INDEX(リスト!$AL:$AL,MATCH($F391,リスト!$AK:$AK,0))),"")</f>
        <v>37</v>
      </c>
      <c r="R391" s="32" t="str">
        <f>IFERROR(IF($K391="","",INDEX(リスト!$AO:$AO,MATCH($K391,リスト!$AN:$AN,0))),"")</f>
        <v>JPN</v>
      </c>
      <c r="S391" s="32" t="str">
        <f>IF($B391="","",RIGHT($G391*1000+200+COUNTIF($G$2:$G391,$G391),9))</f>
        <v>040410201</v>
      </c>
    </row>
    <row r="392" spans="1:19" ht="18" customHeight="1" x14ac:dyDescent="0.55000000000000004">
      <c r="A392" t="s">
        <v>867</v>
      </c>
      <c r="B392">
        <v>392</v>
      </c>
      <c r="C392" t="s">
        <v>12351</v>
      </c>
      <c r="D392" t="s">
        <v>12352</v>
      </c>
      <c r="E392">
        <v>1</v>
      </c>
      <c r="F392" t="s">
        <v>173</v>
      </c>
      <c r="G392">
        <v>20050212</v>
      </c>
      <c r="I392" t="s">
        <v>2834</v>
      </c>
      <c r="J392" t="s">
        <v>11787</v>
      </c>
      <c r="K392" t="s">
        <v>72</v>
      </c>
      <c r="M392" s="32">
        <f>IFERROR(IF($B392="","",INDEX(所属情報!$E:$E,MATCH($A392,所属情報!$A:$A,0))),"")</f>
        <v>490049</v>
      </c>
      <c r="N392" s="32" t="str">
        <f t="shared" si="18"/>
        <v>尾崎　真衣 (1)</v>
      </c>
      <c r="O392" s="32" t="str">
        <f t="shared" si="19"/>
        <v>ｵｻﾞｷ ﾏｲ</v>
      </c>
      <c r="P392" s="32" t="str">
        <f t="shared" si="20"/>
        <v>OZAKI Mai (05)</v>
      </c>
      <c r="Q392" s="32" t="str">
        <f>IFERROR(IF($F392="","",INDEX(リスト!$AL:$AL,MATCH($F392,リスト!$AK:$AK,0))),"")</f>
        <v>27</v>
      </c>
      <c r="R392" s="32" t="str">
        <f>IFERROR(IF($K392="","",INDEX(リスト!$AO:$AO,MATCH($K392,リスト!$AN:$AN,0))),"")</f>
        <v>JPN</v>
      </c>
      <c r="S392" s="32" t="str">
        <f>IF($B392="","",RIGHT($G392*1000+200+COUNTIF($G$2:$G392,$G392),9))</f>
        <v>050212201</v>
      </c>
    </row>
    <row r="393" spans="1:19" ht="18" customHeight="1" x14ac:dyDescent="0.55000000000000004">
      <c r="A393" t="s">
        <v>939</v>
      </c>
      <c r="B393">
        <v>393</v>
      </c>
      <c r="C393" t="s">
        <v>12353</v>
      </c>
      <c r="D393" t="s">
        <v>12354</v>
      </c>
      <c r="E393">
        <v>4</v>
      </c>
      <c r="F393" t="s">
        <v>169</v>
      </c>
      <c r="G393">
        <v>20010607</v>
      </c>
      <c r="H393" t="s">
        <v>12355</v>
      </c>
      <c r="I393" t="s">
        <v>1433</v>
      </c>
      <c r="J393" t="s">
        <v>10940</v>
      </c>
      <c r="K393" t="s">
        <v>72</v>
      </c>
      <c r="M393" s="32">
        <f>IFERROR(IF($B393="","",INDEX(所属情報!$E:$E,MATCH($A393,所属情報!$A:$A,0))),"")</f>
        <v>492189</v>
      </c>
      <c r="N393" s="32" t="str">
        <f t="shared" si="18"/>
        <v>西村　南 (4)</v>
      </c>
      <c r="O393" s="32" t="str">
        <f t="shared" si="19"/>
        <v>ﾆｼﾑﾗ ﾐﾅﾐ</v>
      </c>
      <c r="P393" s="32" t="str">
        <f t="shared" si="20"/>
        <v>NISHIMURA Minami (01)</v>
      </c>
      <c r="Q393" s="32" t="str">
        <f>IFERROR(IF($F393="","",INDEX(リスト!$AL:$AL,MATCH($F393,リスト!$AK:$AK,0))),"")</f>
        <v>26</v>
      </c>
      <c r="R393" s="32" t="str">
        <f>IFERROR(IF($K393="","",INDEX(リスト!$AO:$AO,MATCH($K393,リスト!$AN:$AN,0))),"")</f>
        <v>JPN</v>
      </c>
      <c r="S393" s="32" t="str">
        <f>IF($B393="","",RIGHT($G393*1000+200+COUNTIF($G$2:$G393,$G393),9))</f>
        <v>010607201</v>
      </c>
    </row>
    <row r="394" spans="1:19" ht="18" customHeight="1" x14ac:dyDescent="0.55000000000000004">
      <c r="A394" t="s">
        <v>939</v>
      </c>
      <c r="B394">
        <v>394</v>
      </c>
      <c r="C394" t="s">
        <v>12356</v>
      </c>
      <c r="D394" t="s">
        <v>12357</v>
      </c>
      <c r="E394">
        <v>2</v>
      </c>
      <c r="F394" t="s">
        <v>169</v>
      </c>
      <c r="G394">
        <v>20031206</v>
      </c>
      <c r="H394" t="s">
        <v>12358</v>
      </c>
      <c r="I394" t="s">
        <v>1617</v>
      </c>
      <c r="J394" t="s">
        <v>11741</v>
      </c>
      <c r="K394" t="s">
        <v>72</v>
      </c>
      <c r="M394" s="32">
        <f>IFERROR(IF($B394="","",INDEX(所属情報!$E:$E,MATCH($A394,所属情報!$A:$A,0))),"")</f>
        <v>492189</v>
      </c>
      <c r="N394" s="32" t="str">
        <f t="shared" si="18"/>
        <v>高橋　萌々子 (2)</v>
      </c>
      <c r="O394" s="32" t="str">
        <f t="shared" si="19"/>
        <v>ﾀｶﾊｼ ﾓﾓｺ</v>
      </c>
      <c r="P394" s="32" t="str">
        <f t="shared" si="20"/>
        <v>TAKAHASHI Momoko (03)</v>
      </c>
      <c r="Q394" s="32" t="str">
        <f>IFERROR(IF($F394="","",INDEX(リスト!$AL:$AL,MATCH($F394,リスト!$AK:$AK,0))),"")</f>
        <v>26</v>
      </c>
      <c r="R394" s="32" t="str">
        <f>IFERROR(IF($K394="","",INDEX(リスト!$AO:$AO,MATCH($K394,リスト!$AN:$AN,0))),"")</f>
        <v>JPN</v>
      </c>
      <c r="S394" s="32" t="str">
        <f>IF($B394="","",RIGHT($G394*1000+200+COUNTIF($G$2:$G394,$G394),9))</f>
        <v>031206202</v>
      </c>
    </row>
    <row r="395" spans="1:19" ht="18" customHeight="1" x14ac:dyDescent="0.55000000000000004">
      <c r="A395" t="s">
        <v>939</v>
      </c>
      <c r="B395">
        <v>395</v>
      </c>
      <c r="C395" t="s">
        <v>12359</v>
      </c>
      <c r="D395" t="s">
        <v>12360</v>
      </c>
      <c r="E395">
        <v>2</v>
      </c>
      <c r="F395" t="s">
        <v>173</v>
      </c>
      <c r="G395">
        <v>20030522</v>
      </c>
      <c r="H395" t="s">
        <v>12361</v>
      </c>
      <c r="I395" t="s">
        <v>12362</v>
      </c>
      <c r="J395" t="s">
        <v>12363</v>
      </c>
      <c r="K395" t="s">
        <v>72</v>
      </c>
      <c r="M395" s="32">
        <f>IFERROR(IF($B395="","",INDEX(所属情報!$E:$E,MATCH($A395,所属情報!$A:$A,0))),"")</f>
        <v>492189</v>
      </c>
      <c r="N395" s="32" t="str">
        <f t="shared" si="18"/>
        <v>西込　珠輝来 (2)</v>
      </c>
      <c r="O395" s="32" t="str">
        <f t="shared" si="19"/>
        <v>ﾆｼｺﾞﾐ ｽﾃﾗ</v>
      </c>
      <c r="P395" s="32" t="str">
        <f t="shared" si="20"/>
        <v>NISHIGOMI Sutera (03)</v>
      </c>
      <c r="Q395" s="32" t="str">
        <f>IFERROR(IF($F395="","",INDEX(リスト!$AL:$AL,MATCH($F395,リスト!$AK:$AK,0))),"")</f>
        <v>27</v>
      </c>
      <c r="R395" s="32" t="str">
        <f>IFERROR(IF($K395="","",INDEX(リスト!$AO:$AO,MATCH($K395,リスト!$AN:$AN,0))),"")</f>
        <v>JPN</v>
      </c>
      <c r="S395" s="32" t="str">
        <f>IF($B395="","",RIGHT($G395*1000+200+COUNTIF($G$2:$G395,$G395),9))</f>
        <v>030522201</v>
      </c>
    </row>
    <row r="396" spans="1:19" ht="18" customHeight="1" x14ac:dyDescent="0.55000000000000004">
      <c r="A396" t="s">
        <v>939</v>
      </c>
      <c r="B396">
        <v>396</v>
      </c>
      <c r="C396" t="s">
        <v>12364</v>
      </c>
      <c r="D396" t="s">
        <v>12365</v>
      </c>
      <c r="E396">
        <v>4</v>
      </c>
      <c r="F396" t="s">
        <v>177</v>
      </c>
      <c r="G396">
        <v>20010602</v>
      </c>
      <c r="H396" t="s">
        <v>12366</v>
      </c>
      <c r="I396" t="s">
        <v>5709</v>
      </c>
      <c r="J396" t="s">
        <v>11655</v>
      </c>
      <c r="K396" t="s">
        <v>72</v>
      </c>
      <c r="M396" s="32">
        <f>IFERROR(IF($B396="","",INDEX(所属情報!$E:$E,MATCH($A396,所属情報!$A:$A,0))),"")</f>
        <v>492189</v>
      </c>
      <c r="N396" s="32" t="str">
        <f t="shared" si="18"/>
        <v>中本　香 (4)</v>
      </c>
      <c r="O396" s="32" t="str">
        <f t="shared" si="19"/>
        <v>ﾅｶﾓﾄ ｶｵﾘ</v>
      </c>
      <c r="P396" s="32" t="str">
        <f t="shared" si="20"/>
        <v>NAKAMOTO Kaori (01)</v>
      </c>
      <c r="Q396" s="32" t="str">
        <f>IFERROR(IF($F396="","",INDEX(リスト!$AL:$AL,MATCH($F396,リスト!$AK:$AK,0))),"")</f>
        <v>28</v>
      </c>
      <c r="R396" s="32" t="str">
        <f>IFERROR(IF($K396="","",INDEX(リスト!$AO:$AO,MATCH($K396,リスト!$AN:$AN,0))),"")</f>
        <v>JPN</v>
      </c>
      <c r="S396" s="32" t="str">
        <f>IF($B396="","",RIGHT($G396*1000+200+COUNTIF($G$2:$G396,$G396),9))</f>
        <v>010602201</v>
      </c>
    </row>
    <row r="397" spans="1:19" ht="18" customHeight="1" x14ac:dyDescent="0.55000000000000004">
      <c r="A397" t="s">
        <v>939</v>
      </c>
      <c r="B397">
        <v>397</v>
      </c>
      <c r="C397" t="s">
        <v>12367</v>
      </c>
      <c r="D397" t="s">
        <v>12368</v>
      </c>
      <c r="E397">
        <v>4</v>
      </c>
      <c r="F397" t="s">
        <v>70</v>
      </c>
      <c r="G397">
        <v>20010523</v>
      </c>
      <c r="H397" t="s">
        <v>12369</v>
      </c>
      <c r="I397" t="s">
        <v>5243</v>
      </c>
      <c r="J397" t="s">
        <v>1997</v>
      </c>
      <c r="K397" t="s">
        <v>72</v>
      </c>
      <c r="M397" s="32">
        <f>IFERROR(IF($B397="","",INDEX(所属情報!$E:$E,MATCH($A397,所属情報!$A:$A,0))),"")</f>
        <v>492189</v>
      </c>
      <c r="N397" s="32" t="str">
        <f t="shared" si="18"/>
        <v>金子　佑香 (4)</v>
      </c>
      <c r="O397" s="32" t="str">
        <f t="shared" si="19"/>
        <v>ｶﾈｺ ﾕｳｶ</v>
      </c>
      <c r="P397" s="32" t="str">
        <f t="shared" si="20"/>
        <v>KANEKO Yuka (01)</v>
      </c>
      <c r="Q397" s="32" t="str">
        <f>IFERROR(IF($F397="","",INDEX(リスト!$AL:$AL,MATCH($F397,リスト!$AK:$AK,0))),"")</f>
        <v>01</v>
      </c>
      <c r="R397" s="32" t="str">
        <f>IFERROR(IF($K397="","",INDEX(リスト!$AO:$AO,MATCH($K397,リスト!$AN:$AN,0))),"")</f>
        <v>JPN</v>
      </c>
      <c r="S397" s="32" t="str">
        <f>IF($B397="","",RIGHT($G397*1000+200+COUNTIF($G$2:$G397,$G397),9))</f>
        <v>010523202</v>
      </c>
    </row>
    <row r="398" spans="1:19" ht="18" customHeight="1" x14ac:dyDescent="0.55000000000000004">
      <c r="A398" t="s">
        <v>939</v>
      </c>
      <c r="B398">
        <v>398</v>
      </c>
      <c r="C398" t="s">
        <v>12370</v>
      </c>
      <c r="D398" t="s">
        <v>12371</v>
      </c>
      <c r="E398">
        <v>4</v>
      </c>
      <c r="F398" t="s">
        <v>94</v>
      </c>
      <c r="G398">
        <v>20010917</v>
      </c>
      <c r="H398" t="s">
        <v>12372</v>
      </c>
      <c r="I398" t="s">
        <v>7752</v>
      </c>
      <c r="J398" t="s">
        <v>10911</v>
      </c>
      <c r="K398" t="s">
        <v>72</v>
      </c>
      <c r="M398" s="32">
        <f>IFERROR(IF($B398="","",INDEX(所属情報!$E:$E,MATCH($A398,所属情報!$A:$A,0))),"")</f>
        <v>492189</v>
      </c>
      <c r="N398" s="32" t="str">
        <f t="shared" si="18"/>
        <v>大須賀　ミウ (4)</v>
      </c>
      <c r="O398" s="32" t="str">
        <f t="shared" si="19"/>
        <v>ｵｵｽｶﾞ ﾐｳ</v>
      </c>
      <c r="P398" s="32" t="str">
        <f t="shared" si="20"/>
        <v>OSUGA Miu (01)</v>
      </c>
      <c r="Q398" s="32" t="str">
        <f>IFERROR(IF($F398="","",INDEX(リスト!$AL:$AL,MATCH($F398,リスト!$AK:$AK,0))),"")</f>
        <v>07</v>
      </c>
      <c r="R398" s="32" t="str">
        <f>IFERROR(IF($K398="","",INDEX(リスト!$AO:$AO,MATCH($K398,リスト!$AN:$AN,0))),"")</f>
        <v>JPN</v>
      </c>
      <c r="S398" s="32" t="str">
        <f>IF($B398="","",RIGHT($G398*1000+200+COUNTIF($G$2:$G398,$G398),9))</f>
        <v>010917201</v>
      </c>
    </row>
    <row r="399" spans="1:19" ht="18" customHeight="1" x14ac:dyDescent="0.55000000000000004">
      <c r="A399" t="s">
        <v>939</v>
      </c>
      <c r="B399">
        <v>399</v>
      </c>
      <c r="C399" t="s">
        <v>12373</v>
      </c>
      <c r="D399" t="s">
        <v>12374</v>
      </c>
      <c r="E399">
        <v>4</v>
      </c>
      <c r="F399" t="s">
        <v>197</v>
      </c>
      <c r="G399">
        <v>20010625</v>
      </c>
      <c r="H399" t="s">
        <v>12375</v>
      </c>
      <c r="I399" t="s">
        <v>1804</v>
      </c>
      <c r="J399" t="s">
        <v>11465</v>
      </c>
      <c r="K399" t="s">
        <v>72</v>
      </c>
      <c r="M399" s="32">
        <f>IFERROR(IF($B399="","",INDEX(所属情報!$E:$E,MATCH($A399,所属情報!$A:$A,0))),"")</f>
        <v>492189</v>
      </c>
      <c r="N399" s="32" t="str">
        <f t="shared" si="18"/>
        <v>山下　夏実 (4)</v>
      </c>
      <c r="O399" s="32" t="str">
        <f t="shared" si="19"/>
        <v>ﾔﾏｼﾀ ﾅﾂﾐ</v>
      </c>
      <c r="P399" s="32" t="str">
        <f t="shared" si="20"/>
        <v>YAMASHITA Natsumi (01)</v>
      </c>
      <c r="Q399" s="32" t="str">
        <f>IFERROR(IF($F399="","",INDEX(リスト!$AL:$AL,MATCH($F399,リスト!$AK:$AK,0))),"")</f>
        <v>33</v>
      </c>
      <c r="R399" s="32" t="str">
        <f>IFERROR(IF($K399="","",INDEX(リスト!$AO:$AO,MATCH($K399,リスト!$AN:$AN,0))),"")</f>
        <v>JPN</v>
      </c>
      <c r="S399" s="32" t="str">
        <f>IF($B399="","",RIGHT($G399*1000+200+COUNTIF($G$2:$G399,$G399),9))</f>
        <v>010625201</v>
      </c>
    </row>
    <row r="400" spans="1:19" ht="18" customHeight="1" x14ac:dyDescent="0.55000000000000004">
      <c r="A400" t="s">
        <v>939</v>
      </c>
      <c r="B400">
        <v>400</v>
      </c>
      <c r="C400" t="s">
        <v>12376</v>
      </c>
      <c r="D400" t="s">
        <v>12377</v>
      </c>
      <c r="E400">
        <v>4</v>
      </c>
      <c r="F400" t="s">
        <v>209</v>
      </c>
      <c r="G400">
        <v>20011218</v>
      </c>
      <c r="H400" t="s">
        <v>12378</v>
      </c>
      <c r="I400" t="s">
        <v>11566</v>
      </c>
      <c r="J400" t="s">
        <v>3314</v>
      </c>
      <c r="K400" t="s">
        <v>72</v>
      </c>
      <c r="M400" s="32">
        <f>IFERROR(IF($B400="","",INDEX(所属情報!$E:$E,MATCH($A400,所属情報!$A:$A,0))),"")</f>
        <v>492189</v>
      </c>
      <c r="N400" s="32" t="str">
        <f t="shared" si="18"/>
        <v>小濱　麻央 (4)</v>
      </c>
      <c r="O400" s="32" t="str">
        <f t="shared" si="19"/>
        <v>ｵﾊﾏ ﾏｵ</v>
      </c>
      <c r="P400" s="32" t="str">
        <f t="shared" si="20"/>
        <v>OHAMA Mao (01)</v>
      </c>
      <c r="Q400" s="32" t="str">
        <f>IFERROR(IF($F400="","",INDEX(リスト!$AL:$AL,MATCH($F400,リスト!$AK:$AK,0))),"")</f>
        <v>36</v>
      </c>
      <c r="R400" s="32" t="str">
        <f>IFERROR(IF($K400="","",INDEX(リスト!$AO:$AO,MATCH($K400,リスト!$AN:$AN,0))),"")</f>
        <v>JPN</v>
      </c>
      <c r="S400" s="32" t="str">
        <f>IF($B400="","",RIGHT($G400*1000+200+COUNTIF($G$2:$G400,$G400),9))</f>
        <v>011218201</v>
      </c>
    </row>
    <row r="401" spans="1:19" ht="18" customHeight="1" x14ac:dyDescent="0.55000000000000004">
      <c r="A401" t="s">
        <v>939</v>
      </c>
      <c r="B401">
        <v>401</v>
      </c>
      <c r="C401" t="s">
        <v>12379</v>
      </c>
      <c r="D401" t="s">
        <v>12380</v>
      </c>
      <c r="E401">
        <v>3</v>
      </c>
      <c r="F401" t="s">
        <v>201</v>
      </c>
      <c r="G401">
        <v>20020830</v>
      </c>
      <c r="H401" t="s">
        <v>12381</v>
      </c>
      <c r="I401" t="s">
        <v>3399</v>
      </c>
      <c r="J401" t="s">
        <v>12382</v>
      </c>
      <c r="K401" t="s">
        <v>72</v>
      </c>
      <c r="M401" s="32">
        <f>IFERROR(IF($B401="","",INDEX(所属情報!$E:$E,MATCH($A401,所属情報!$A:$A,0))),"")</f>
        <v>492189</v>
      </c>
      <c r="N401" s="32" t="str">
        <f t="shared" si="18"/>
        <v>卜部　由莉香 (3)</v>
      </c>
      <c r="O401" s="32" t="str">
        <f t="shared" si="19"/>
        <v>ｳﾗﾍﾞ ﾕﾘｶ</v>
      </c>
      <c r="P401" s="32" t="str">
        <f t="shared" si="20"/>
        <v>URABE Yurika (02)</v>
      </c>
      <c r="Q401" s="32" t="str">
        <f>IFERROR(IF($F401="","",INDEX(リスト!$AL:$AL,MATCH($F401,リスト!$AK:$AK,0))),"")</f>
        <v>34</v>
      </c>
      <c r="R401" s="32" t="str">
        <f>IFERROR(IF($K401="","",INDEX(リスト!$AO:$AO,MATCH($K401,リスト!$AN:$AN,0))),"")</f>
        <v>JPN</v>
      </c>
      <c r="S401" s="32" t="str">
        <f>IF($B401="","",RIGHT($G401*1000+200+COUNTIF($G$2:$G401,$G401),9))</f>
        <v>020830201</v>
      </c>
    </row>
    <row r="402" spans="1:19" ht="18" customHeight="1" x14ac:dyDescent="0.55000000000000004">
      <c r="A402" t="s">
        <v>939</v>
      </c>
      <c r="B402">
        <v>402</v>
      </c>
      <c r="C402" t="s">
        <v>12383</v>
      </c>
      <c r="D402" t="s">
        <v>12384</v>
      </c>
      <c r="E402">
        <v>3</v>
      </c>
      <c r="F402" t="s">
        <v>157</v>
      </c>
      <c r="G402">
        <v>20020906</v>
      </c>
      <c r="H402" t="s">
        <v>12385</v>
      </c>
      <c r="I402" t="s">
        <v>12386</v>
      </c>
      <c r="J402" t="s">
        <v>11643</v>
      </c>
      <c r="K402" t="s">
        <v>72</v>
      </c>
      <c r="M402" s="32">
        <f>IFERROR(IF($B402="","",INDEX(所属情報!$E:$E,MATCH($A402,所属情報!$A:$A,0))),"")</f>
        <v>492189</v>
      </c>
      <c r="N402" s="32" t="str">
        <f t="shared" si="18"/>
        <v>坂牧　紗衣 (3)</v>
      </c>
      <c r="O402" s="32" t="str">
        <f t="shared" si="19"/>
        <v>ｻｶﾏｷ ｻｴ</v>
      </c>
      <c r="P402" s="32" t="str">
        <f t="shared" si="20"/>
        <v>SAKAMAKI Sae (02)</v>
      </c>
      <c r="Q402" s="32" t="str">
        <f>IFERROR(IF($F402="","",INDEX(リスト!$AL:$AL,MATCH($F402,リスト!$AK:$AK,0))),"")</f>
        <v>23</v>
      </c>
      <c r="R402" s="32" t="str">
        <f>IFERROR(IF($K402="","",INDEX(リスト!$AO:$AO,MATCH($K402,リスト!$AN:$AN,0))),"")</f>
        <v>JPN</v>
      </c>
      <c r="S402" s="32" t="str">
        <f>IF($B402="","",RIGHT($G402*1000+200+COUNTIF($G$2:$G402,$G402),9))</f>
        <v>020906201</v>
      </c>
    </row>
    <row r="403" spans="1:19" ht="18" customHeight="1" x14ac:dyDescent="0.55000000000000004">
      <c r="A403" t="s">
        <v>939</v>
      </c>
      <c r="B403">
        <v>403</v>
      </c>
      <c r="C403" t="s">
        <v>12387</v>
      </c>
      <c r="D403" t="s">
        <v>12388</v>
      </c>
      <c r="E403">
        <v>3</v>
      </c>
      <c r="F403" t="s">
        <v>94</v>
      </c>
      <c r="G403">
        <v>20030226</v>
      </c>
      <c r="H403" t="s">
        <v>12389</v>
      </c>
      <c r="I403" t="s">
        <v>7467</v>
      </c>
      <c r="J403" t="s">
        <v>11159</v>
      </c>
      <c r="K403" t="s">
        <v>72</v>
      </c>
      <c r="M403" s="32">
        <f>IFERROR(IF($B403="","",INDEX(所属情報!$E:$E,MATCH($A403,所属情報!$A:$A,0))),"")</f>
        <v>492189</v>
      </c>
      <c r="N403" s="32" t="str">
        <f t="shared" si="18"/>
        <v>長谷川　莉子 (3)</v>
      </c>
      <c r="O403" s="32" t="str">
        <f t="shared" si="19"/>
        <v>ﾊｾｶﾞﾜ ﾘｺ</v>
      </c>
      <c r="P403" s="32" t="str">
        <f t="shared" si="20"/>
        <v>HASEGAWA Riko (03)</v>
      </c>
      <c r="Q403" s="32" t="str">
        <f>IFERROR(IF($F403="","",INDEX(リスト!$AL:$AL,MATCH($F403,リスト!$AK:$AK,0))),"")</f>
        <v>07</v>
      </c>
      <c r="R403" s="32" t="str">
        <f>IFERROR(IF($K403="","",INDEX(リスト!$AO:$AO,MATCH($K403,リスト!$AN:$AN,0))),"")</f>
        <v>JPN</v>
      </c>
      <c r="S403" s="32" t="str">
        <f>IF($B403="","",RIGHT($G403*1000+200+COUNTIF($G$2:$G403,$G403),9))</f>
        <v>030226201</v>
      </c>
    </row>
    <row r="404" spans="1:19" ht="18" customHeight="1" x14ac:dyDescent="0.55000000000000004">
      <c r="A404" t="s">
        <v>939</v>
      </c>
      <c r="B404">
        <v>404</v>
      </c>
      <c r="C404" t="s">
        <v>12390</v>
      </c>
      <c r="D404" t="s">
        <v>12391</v>
      </c>
      <c r="E404">
        <v>3</v>
      </c>
      <c r="F404" t="s">
        <v>185</v>
      </c>
      <c r="G404">
        <v>20020920</v>
      </c>
      <c r="H404" t="s">
        <v>12392</v>
      </c>
      <c r="I404" t="s">
        <v>10002</v>
      </c>
      <c r="J404" t="s">
        <v>12393</v>
      </c>
      <c r="K404" t="s">
        <v>72</v>
      </c>
      <c r="M404" s="32">
        <f>IFERROR(IF($B404="","",INDEX(所属情報!$E:$E,MATCH($A404,所属情報!$A:$A,0))),"")</f>
        <v>492189</v>
      </c>
      <c r="N404" s="32" t="str">
        <f t="shared" si="18"/>
        <v>原田　愛菜 (3)</v>
      </c>
      <c r="O404" s="32" t="str">
        <f t="shared" si="19"/>
        <v>ﾊﾗﾀﾞ ｱｲﾅ</v>
      </c>
      <c r="P404" s="32" t="str">
        <f t="shared" si="20"/>
        <v>HARADA Aina (02)</v>
      </c>
      <c r="Q404" s="32" t="str">
        <f>IFERROR(IF($F404="","",INDEX(リスト!$AL:$AL,MATCH($F404,リスト!$AK:$AK,0))),"")</f>
        <v>30</v>
      </c>
      <c r="R404" s="32" t="str">
        <f>IFERROR(IF($K404="","",INDEX(リスト!$AO:$AO,MATCH($K404,リスト!$AN:$AN,0))),"")</f>
        <v>JPN</v>
      </c>
      <c r="S404" s="32" t="str">
        <f>IF($B404="","",RIGHT($G404*1000+200+COUNTIF($G$2:$G404,$G404),9))</f>
        <v>020920201</v>
      </c>
    </row>
    <row r="405" spans="1:19" ht="18" customHeight="1" x14ac:dyDescent="0.55000000000000004">
      <c r="A405" t="s">
        <v>939</v>
      </c>
      <c r="B405">
        <v>405</v>
      </c>
      <c r="C405" t="s">
        <v>12394</v>
      </c>
      <c r="D405" t="s">
        <v>12395</v>
      </c>
      <c r="E405">
        <v>3</v>
      </c>
      <c r="F405" t="s">
        <v>189</v>
      </c>
      <c r="G405">
        <v>20020913</v>
      </c>
      <c r="H405" t="s">
        <v>12396</v>
      </c>
      <c r="I405" t="s">
        <v>5590</v>
      </c>
      <c r="J405" t="s">
        <v>11446</v>
      </c>
      <c r="K405" t="s">
        <v>72</v>
      </c>
      <c r="M405" s="32">
        <f>IFERROR(IF($B405="","",INDEX(所属情報!$E:$E,MATCH($A405,所属情報!$A:$A,0))),"")</f>
        <v>492189</v>
      </c>
      <c r="N405" s="32" t="str">
        <f t="shared" si="18"/>
        <v>政田　愛梨 (3)</v>
      </c>
      <c r="O405" s="32" t="str">
        <f t="shared" si="19"/>
        <v>ﾏｻﾀﾞ ｱｲﾘ</v>
      </c>
      <c r="P405" s="32" t="str">
        <f t="shared" si="20"/>
        <v>MASADA Airi (02)</v>
      </c>
      <c r="Q405" s="32" t="str">
        <f>IFERROR(IF($F405="","",INDEX(リスト!$AL:$AL,MATCH($F405,リスト!$AK:$AK,0))),"")</f>
        <v>31</v>
      </c>
      <c r="R405" s="32" t="str">
        <f>IFERROR(IF($K405="","",INDEX(リスト!$AO:$AO,MATCH($K405,リスト!$AN:$AN,0))),"")</f>
        <v>JPN</v>
      </c>
      <c r="S405" s="32" t="str">
        <f>IF($B405="","",RIGHT($G405*1000+200+COUNTIF($G$2:$G405,$G405),9))</f>
        <v>020913201</v>
      </c>
    </row>
    <row r="406" spans="1:19" ht="18" customHeight="1" x14ac:dyDescent="0.55000000000000004">
      <c r="A406" t="s">
        <v>939</v>
      </c>
      <c r="B406">
        <v>406</v>
      </c>
      <c r="C406" t="s">
        <v>12397</v>
      </c>
      <c r="D406" t="s">
        <v>12398</v>
      </c>
      <c r="E406">
        <v>3</v>
      </c>
      <c r="F406" t="s">
        <v>169</v>
      </c>
      <c r="G406">
        <v>20020502</v>
      </c>
      <c r="H406" t="s">
        <v>12399</v>
      </c>
      <c r="I406" t="s">
        <v>12400</v>
      </c>
      <c r="J406" t="s">
        <v>11053</v>
      </c>
      <c r="K406" t="s">
        <v>72</v>
      </c>
      <c r="M406" s="32">
        <f>IFERROR(IF($B406="","",INDEX(所属情報!$E:$E,MATCH($A406,所属情報!$A:$A,0))),"")</f>
        <v>492189</v>
      </c>
      <c r="N406" s="32" t="str">
        <f t="shared" si="18"/>
        <v>町田　麗奈 (3)</v>
      </c>
      <c r="O406" s="32" t="str">
        <f t="shared" si="19"/>
        <v>ﾏﾁﾀﾞ ﾚｲﾅ</v>
      </c>
      <c r="P406" s="32" t="str">
        <f t="shared" si="20"/>
        <v>MACHIDA Reina (02)</v>
      </c>
      <c r="Q406" s="32" t="str">
        <f>IFERROR(IF($F406="","",INDEX(リスト!$AL:$AL,MATCH($F406,リスト!$AK:$AK,0))),"")</f>
        <v>26</v>
      </c>
      <c r="R406" s="32" t="str">
        <f>IFERROR(IF($K406="","",INDEX(リスト!$AO:$AO,MATCH($K406,リスト!$AN:$AN,0))),"")</f>
        <v>JPN</v>
      </c>
      <c r="S406" s="32" t="str">
        <f>IF($B406="","",RIGHT($G406*1000+200+COUNTIF($G$2:$G406,$G406),9))</f>
        <v>020502201</v>
      </c>
    </row>
    <row r="407" spans="1:19" ht="18" customHeight="1" x14ac:dyDescent="0.55000000000000004">
      <c r="A407" t="s">
        <v>939</v>
      </c>
      <c r="B407">
        <v>407</v>
      </c>
      <c r="C407" t="s">
        <v>12401</v>
      </c>
      <c r="D407" t="s">
        <v>12402</v>
      </c>
      <c r="E407">
        <v>2</v>
      </c>
      <c r="F407" t="s">
        <v>197</v>
      </c>
      <c r="G407">
        <v>20030816</v>
      </c>
      <c r="H407" t="s">
        <v>12403</v>
      </c>
      <c r="I407" t="s">
        <v>12404</v>
      </c>
      <c r="J407" t="s">
        <v>11173</v>
      </c>
      <c r="K407" t="s">
        <v>72</v>
      </c>
      <c r="M407" s="32">
        <f>IFERROR(IF($B407="","",INDEX(所属情報!$E:$E,MATCH($A407,所属情報!$A:$A,0))),"")</f>
        <v>492189</v>
      </c>
      <c r="N407" s="32" t="str">
        <f t="shared" si="18"/>
        <v>粟　愛華 (2)</v>
      </c>
      <c r="O407" s="32" t="str">
        <f t="shared" si="19"/>
        <v>ｱﾜ ﾏﾅｶ</v>
      </c>
      <c r="P407" s="32" t="str">
        <f t="shared" si="20"/>
        <v>AWA Manaka (03)</v>
      </c>
      <c r="Q407" s="32" t="str">
        <f>IFERROR(IF($F407="","",INDEX(リスト!$AL:$AL,MATCH($F407,リスト!$AK:$AK,0))),"")</f>
        <v>33</v>
      </c>
      <c r="R407" s="32" t="str">
        <f>IFERROR(IF($K407="","",INDEX(リスト!$AO:$AO,MATCH($K407,リスト!$AN:$AN,0))),"")</f>
        <v>JPN</v>
      </c>
      <c r="S407" s="32" t="str">
        <f>IF($B407="","",RIGHT($G407*1000+200+COUNTIF($G$2:$G407,$G407),9))</f>
        <v>030816201</v>
      </c>
    </row>
    <row r="408" spans="1:19" ht="18" customHeight="1" x14ac:dyDescent="0.55000000000000004">
      <c r="A408" t="s">
        <v>939</v>
      </c>
      <c r="B408">
        <v>408</v>
      </c>
      <c r="C408" t="s">
        <v>12405</v>
      </c>
      <c r="D408" t="s">
        <v>12406</v>
      </c>
      <c r="E408">
        <v>2</v>
      </c>
      <c r="F408" t="s">
        <v>133</v>
      </c>
      <c r="G408">
        <v>20031119</v>
      </c>
      <c r="H408" t="s">
        <v>12407</v>
      </c>
      <c r="I408" t="s">
        <v>12408</v>
      </c>
      <c r="J408" t="s">
        <v>10919</v>
      </c>
      <c r="K408" t="s">
        <v>72</v>
      </c>
      <c r="M408" s="32">
        <f>IFERROR(IF($B408="","",INDEX(所属情報!$E:$E,MATCH($A408,所属情報!$A:$A,0))),"")</f>
        <v>492189</v>
      </c>
      <c r="N408" s="32" t="str">
        <f t="shared" si="18"/>
        <v>橋村　英里 (2)</v>
      </c>
      <c r="O408" s="32" t="str">
        <f t="shared" si="19"/>
        <v>ﾊｼﾑﾗ ｴﾘ</v>
      </c>
      <c r="P408" s="32" t="str">
        <f t="shared" si="20"/>
        <v>HASHIMURA Eri (03)</v>
      </c>
      <c r="Q408" s="32" t="str">
        <f>IFERROR(IF($F408="","",INDEX(リスト!$AL:$AL,MATCH($F408,リスト!$AK:$AK,0))),"")</f>
        <v>17</v>
      </c>
      <c r="R408" s="32" t="str">
        <f>IFERROR(IF($K408="","",INDEX(リスト!$AO:$AO,MATCH($K408,リスト!$AN:$AN,0))),"")</f>
        <v>JPN</v>
      </c>
      <c r="S408" s="32" t="str">
        <f>IF($B408="","",RIGHT($G408*1000+200+COUNTIF($G$2:$G408,$G408),9))</f>
        <v>031119202</v>
      </c>
    </row>
    <row r="409" spans="1:19" ht="18" customHeight="1" x14ac:dyDescent="0.55000000000000004">
      <c r="A409" t="s">
        <v>939</v>
      </c>
      <c r="B409">
        <v>409</v>
      </c>
      <c r="C409" t="s">
        <v>12409</v>
      </c>
      <c r="D409" t="s">
        <v>12410</v>
      </c>
      <c r="E409">
        <v>2</v>
      </c>
      <c r="F409" t="s">
        <v>169</v>
      </c>
      <c r="G409">
        <v>20031024</v>
      </c>
      <c r="H409" t="s">
        <v>12411</v>
      </c>
      <c r="I409" t="s">
        <v>1976</v>
      </c>
      <c r="J409" t="s">
        <v>11073</v>
      </c>
      <c r="K409" t="s">
        <v>72</v>
      </c>
      <c r="M409" s="32">
        <f>IFERROR(IF($B409="","",INDEX(所属情報!$E:$E,MATCH($A409,所属情報!$A:$A,0))),"")</f>
        <v>492189</v>
      </c>
      <c r="N409" s="32" t="str">
        <f t="shared" si="18"/>
        <v>福井　彩乃 (2)</v>
      </c>
      <c r="O409" s="32" t="str">
        <f t="shared" si="19"/>
        <v>ﾌｸｲ ｱﾔﾉ</v>
      </c>
      <c r="P409" s="32" t="str">
        <f t="shared" si="20"/>
        <v>FUKUI Ayano (03)</v>
      </c>
      <c r="Q409" s="32" t="str">
        <f>IFERROR(IF($F409="","",INDEX(リスト!$AL:$AL,MATCH($F409,リスト!$AK:$AK,0))),"")</f>
        <v>26</v>
      </c>
      <c r="R409" s="32" t="str">
        <f>IFERROR(IF($K409="","",INDEX(リスト!$AO:$AO,MATCH($K409,リスト!$AN:$AN,0))),"")</f>
        <v>JPN</v>
      </c>
      <c r="S409" s="32" t="str">
        <f>IF($B409="","",RIGHT($G409*1000+200+COUNTIF($G$2:$G409,$G409),9))</f>
        <v>031024201</v>
      </c>
    </row>
    <row r="410" spans="1:19" ht="18" customHeight="1" x14ac:dyDescent="0.55000000000000004">
      <c r="A410" t="s">
        <v>939</v>
      </c>
      <c r="B410">
        <v>410</v>
      </c>
      <c r="C410" t="s">
        <v>12412</v>
      </c>
      <c r="D410" t="s">
        <v>12413</v>
      </c>
      <c r="E410">
        <v>2</v>
      </c>
      <c r="F410" t="s">
        <v>197</v>
      </c>
      <c r="G410">
        <v>20031228</v>
      </c>
      <c r="H410" t="s">
        <v>12414</v>
      </c>
      <c r="I410" t="s">
        <v>12042</v>
      </c>
      <c r="J410" t="s">
        <v>2460</v>
      </c>
      <c r="K410" t="s">
        <v>72</v>
      </c>
      <c r="M410" s="32">
        <f>IFERROR(IF($B410="","",INDEX(所属情報!$E:$E,MATCH($A410,所属情報!$A:$A,0))),"")</f>
        <v>492189</v>
      </c>
      <c r="N410" s="32" t="str">
        <f t="shared" si="18"/>
        <v>福岡　陽詩 (2)</v>
      </c>
      <c r="O410" s="32" t="str">
        <f t="shared" si="19"/>
        <v>ﾌｸｵｶ ﾋﾅﾀ</v>
      </c>
      <c r="P410" s="32" t="str">
        <f t="shared" si="20"/>
        <v>FUKUOKA Hinata (03)</v>
      </c>
      <c r="Q410" s="32" t="str">
        <f>IFERROR(IF($F410="","",INDEX(リスト!$AL:$AL,MATCH($F410,リスト!$AK:$AK,0))),"")</f>
        <v>33</v>
      </c>
      <c r="R410" s="32" t="str">
        <f>IFERROR(IF($K410="","",INDEX(リスト!$AO:$AO,MATCH($K410,リスト!$AN:$AN,0))),"")</f>
        <v>JPN</v>
      </c>
      <c r="S410" s="32" t="str">
        <f>IF($B410="","",RIGHT($G410*1000+200+COUNTIF($G$2:$G410,$G410),9))</f>
        <v>031228201</v>
      </c>
    </row>
    <row r="411" spans="1:19" ht="18" customHeight="1" x14ac:dyDescent="0.55000000000000004">
      <c r="A411" t="s">
        <v>939</v>
      </c>
      <c r="B411">
        <v>411</v>
      </c>
      <c r="C411" t="s">
        <v>12415</v>
      </c>
      <c r="D411" t="s">
        <v>12416</v>
      </c>
      <c r="E411">
        <v>2</v>
      </c>
      <c r="F411" t="s">
        <v>181</v>
      </c>
      <c r="G411">
        <v>20040217</v>
      </c>
      <c r="H411" t="s">
        <v>12417</v>
      </c>
      <c r="I411" t="s">
        <v>6427</v>
      </c>
      <c r="J411" t="s">
        <v>11674</v>
      </c>
      <c r="K411" t="s">
        <v>72</v>
      </c>
      <c r="M411" s="32">
        <f>IFERROR(IF($B411="","",INDEX(所属情報!$E:$E,MATCH($A411,所属情報!$A:$A,0))),"")</f>
        <v>492189</v>
      </c>
      <c r="N411" s="32" t="str">
        <f t="shared" si="18"/>
        <v>本多　美乃梨 (2)</v>
      </c>
      <c r="O411" s="32" t="str">
        <f t="shared" si="19"/>
        <v>ﾎﾝﾀﾞ ﾐﾉﾘ</v>
      </c>
      <c r="P411" s="32" t="str">
        <f t="shared" si="20"/>
        <v>HONDA Minori (04)</v>
      </c>
      <c r="Q411" s="32" t="str">
        <f>IFERROR(IF($F411="","",INDEX(リスト!$AL:$AL,MATCH($F411,リスト!$AK:$AK,0))),"")</f>
        <v>29</v>
      </c>
      <c r="R411" s="32" t="str">
        <f>IFERROR(IF($K411="","",INDEX(リスト!$AO:$AO,MATCH($K411,リスト!$AN:$AN,0))),"")</f>
        <v>JPN</v>
      </c>
      <c r="S411" s="32" t="str">
        <f>IF($B411="","",RIGHT($G411*1000+200+COUNTIF($G$2:$G411,$G411),9))</f>
        <v>040217202</v>
      </c>
    </row>
    <row r="412" spans="1:19" ht="18" customHeight="1" x14ac:dyDescent="0.55000000000000004">
      <c r="A412" t="s">
        <v>939</v>
      </c>
      <c r="B412">
        <v>412</v>
      </c>
      <c r="C412" t="s">
        <v>12418</v>
      </c>
      <c r="D412" t="s">
        <v>12419</v>
      </c>
      <c r="E412">
        <v>2</v>
      </c>
      <c r="F412" t="s">
        <v>209</v>
      </c>
      <c r="G412">
        <v>20030804</v>
      </c>
      <c r="H412" t="s">
        <v>12420</v>
      </c>
      <c r="I412" t="s">
        <v>1589</v>
      </c>
      <c r="J412" t="s">
        <v>11193</v>
      </c>
      <c r="K412" t="s">
        <v>72</v>
      </c>
      <c r="M412" s="32">
        <f>IFERROR(IF($B412="","",INDEX(所属情報!$E:$E,MATCH($A412,所属情報!$A:$A,0))),"")</f>
        <v>492189</v>
      </c>
      <c r="N412" s="32" t="str">
        <f t="shared" si="18"/>
        <v>藤原　朱李 (2)</v>
      </c>
      <c r="O412" s="32" t="str">
        <f t="shared" si="19"/>
        <v>ﾌｼﾞﾜﾗ ｱｶﾘ</v>
      </c>
      <c r="P412" s="32" t="str">
        <f t="shared" si="20"/>
        <v>FUJIWARA Akari (03)</v>
      </c>
      <c r="Q412" s="32" t="str">
        <f>IFERROR(IF($F412="","",INDEX(リスト!$AL:$AL,MATCH($F412,リスト!$AK:$AK,0))),"")</f>
        <v>36</v>
      </c>
      <c r="R412" s="32" t="str">
        <f>IFERROR(IF($K412="","",INDEX(リスト!$AO:$AO,MATCH($K412,リスト!$AN:$AN,0))),"")</f>
        <v>JPN</v>
      </c>
      <c r="S412" s="32" t="str">
        <f>IF($B412="","",RIGHT($G412*1000+200+COUNTIF($G$2:$G412,$G412),9))</f>
        <v>030804201</v>
      </c>
    </row>
    <row r="413" spans="1:19" ht="18" customHeight="1" x14ac:dyDescent="0.55000000000000004">
      <c r="A413" t="s">
        <v>939</v>
      </c>
      <c r="B413">
        <v>413</v>
      </c>
      <c r="C413" t="s">
        <v>12421</v>
      </c>
      <c r="D413" t="s">
        <v>12422</v>
      </c>
      <c r="E413">
        <v>1</v>
      </c>
      <c r="F413" t="s">
        <v>181</v>
      </c>
      <c r="G413">
        <v>20041110</v>
      </c>
      <c r="H413" t="s">
        <v>12423</v>
      </c>
      <c r="I413" t="s">
        <v>2269</v>
      </c>
      <c r="J413" t="s">
        <v>12382</v>
      </c>
      <c r="K413" t="s">
        <v>72</v>
      </c>
      <c r="M413" s="32">
        <f>IFERROR(IF($B413="","",INDEX(所属情報!$E:$E,MATCH($A413,所属情報!$A:$A,0))),"")</f>
        <v>492189</v>
      </c>
      <c r="N413" s="32" t="str">
        <f t="shared" si="18"/>
        <v>坂本　有理佳 (1)</v>
      </c>
      <c r="O413" s="32" t="str">
        <f t="shared" si="19"/>
        <v>ｻｶﾓﾄ ﾕﾘｶ</v>
      </c>
      <c r="P413" s="32" t="str">
        <f t="shared" si="20"/>
        <v>SAKAMOTO Yurika (04)</v>
      </c>
      <c r="Q413" s="32" t="str">
        <f>IFERROR(IF($F413="","",INDEX(リスト!$AL:$AL,MATCH($F413,リスト!$AK:$AK,0))),"")</f>
        <v>29</v>
      </c>
      <c r="R413" s="32" t="str">
        <f>IFERROR(IF($K413="","",INDEX(リスト!$AO:$AO,MATCH($K413,リスト!$AN:$AN,0))),"")</f>
        <v>JPN</v>
      </c>
      <c r="S413" s="32" t="str">
        <f>IF($B413="","",RIGHT($G413*1000+200+COUNTIF($G$2:$G413,$G413),9))</f>
        <v>041110201</v>
      </c>
    </row>
    <row r="414" spans="1:19" ht="18" customHeight="1" x14ac:dyDescent="0.55000000000000004">
      <c r="A414" t="s">
        <v>939</v>
      </c>
      <c r="B414">
        <v>414</v>
      </c>
      <c r="C414" t="s">
        <v>12424</v>
      </c>
      <c r="D414" t="s">
        <v>12425</v>
      </c>
      <c r="E414">
        <v>1</v>
      </c>
      <c r="F414" t="s">
        <v>74</v>
      </c>
      <c r="G414">
        <v>20040406</v>
      </c>
      <c r="H414" t="s">
        <v>12426</v>
      </c>
      <c r="I414" t="s">
        <v>12427</v>
      </c>
      <c r="J414" t="s">
        <v>12428</v>
      </c>
      <c r="K414" t="s">
        <v>72</v>
      </c>
      <c r="M414" s="32">
        <f>IFERROR(IF($B414="","",INDEX(所属情報!$E:$E,MATCH($A414,所属情報!$A:$A,0))),"")</f>
        <v>492189</v>
      </c>
      <c r="N414" s="32" t="str">
        <f t="shared" si="18"/>
        <v>今　絵里南 (1)</v>
      </c>
      <c r="O414" s="32" t="str">
        <f t="shared" si="19"/>
        <v>ｺﾝ ｴﾘﾅ</v>
      </c>
      <c r="P414" s="32" t="str">
        <f t="shared" si="20"/>
        <v>KON Erina (04)</v>
      </c>
      <c r="Q414" s="32" t="str">
        <f>IFERROR(IF($F414="","",INDEX(リスト!$AL:$AL,MATCH($F414,リスト!$AK:$AK,0))),"")</f>
        <v>02</v>
      </c>
      <c r="R414" s="32" t="str">
        <f>IFERROR(IF($K414="","",INDEX(リスト!$AO:$AO,MATCH($K414,リスト!$AN:$AN,0))),"")</f>
        <v>JPN</v>
      </c>
      <c r="S414" s="32" t="str">
        <f>IF($B414="","",RIGHT($G414*1000+200+COUNTIF($G$2:$G414,$G414),9))</f>
        <v>040406201</v>
      </c>
    </row>
    <row r="415" spans="1:19" ht="18" customHeight="1" x14ac:dyDescent="0.55000000000000004">
      <c r="A415" t="s">
        <v>939</v>
      </c>
      <c r="B415">
        <v>415</v>
      </c>
      <c r="C415" t="s">
        <v>12429</v>
      </c>
      <c r="D415" t="s">
        <v>12430</v>
      </c>
      <c r="E415">
        <v>1</v>
      </c>
      <c r="F415" t="s">
        <v>185</v>
      </c>
      <c r="G415">
        <v>20040414</v>
      </c>
      <c r="H415" t="s">
        <v>12431</v>
      </c>
      <c r="I415" t="s">
        <v>3340</v>
      </c>
      <c r="J415" t="s">
        <v>12432</v>
      </c>
      <c r="K415" t="s">
        <v>72</v>
      </c>
      <c r="M415" s="32">
        <f>IFERROR(IF($B415="","",INDEX(所属情報!$E:$E,MATCH($A415,所属情報!$A:$A,0))),"")</f>
        <v>492189</v>
      </c>
      <c r="N415" s="32" t="str">
        <f t="shared" si="18"/>
        <v>前田　暁帆 (1)</v>
      </c>
      <c r="O415" s="32" t="str">
        <f t="shared" si="19"/>
        <v>ﾏｴﾀﾞ ｱｷﾎ</v>
      </c>
      <c r="P415" s="32" t="str">
        <f t="shared" si="20"/>
        <v>MAEDA Akiho (04)</v>
      </c>
      <c r="Q415" s="32" t="str">
        <f>IFERROR(IF($F415="","",INDEX(リスト!$AL:$AL,MATCH($F415,リスト!$AK:$AK,0))),"")</f>
        <v>30</v>
      </c>
      <c r="R415" s="32" t="str">
        <f>IFERROR(IF($K415="","",INDEX(リスト!$AO:$AO,MATCH($K415,リスト!$AN:$AN,0))),"")</f>
        <v>JPN</v>
      </c>
      <c r="S415" s="32" t="str">
        <f>IF($B415="","",RIGHT($G415*1000+200+COUNTIF($G$2:$G415,$G415),9))</f>
        <v>040414201</v>
      </c>
    </row>
    <row r="416" spans="1:19" ht="18" customHeight="1" x14ac:dyDescent="0.55000000000000004">
      <c r="A416" t="s">
        <v>939</v>
      </c>
      <c r="B416">
        <v>416</v>
      </c>
      <c r="C416" t="s">
        <v>12433</v>
      </c>
      <c r="D416" t="s">
        <v>12434</v>
      </c>
      <c r="E416">
        <v>1</v>
      </c>
      <c r="F416" t="s">
        <v>249</v>
      </c>
      <c r="G416">
        <v>20040522</v>
      </c>
      <c r="H416" t="s">
        <v>12435</v>
      </c>
      <c r="I416" t="s">
        <v>3621</v>
      </c>
      <c r="J416" t="s">
        <v>12436</v>
      </c>
      <c r="K416" t="s">
        <v>72</v>
      </c>
      <c r="M416" s="32">
        <f>IFERROR(IF($B416="","",INDEX(所属情報!$E:$E,MATCH($A416,所属情報!$A:$A,0))),"")</f>
        <v>492189</v>
      </c>
      <c r="N416" s="32" t="str">
        <f t="shared" si="18"/>
        <v>永吉　悠倭 (1)</v>
      </c>
      <c r="O416" s="32" t="str">
        <f t="shared" si="19"/>
        <v>ﾅｶﾞﾖｼ ﾕｳﾜ</v>
      </c>
      <c r="P416" s="32" t="str">
        <f t="shared" si="20"/>
        <v>NAGAYOSHI Yuwa (04)</v>
      </c>
      <c r="Q416" s="32" t="str">
        <f>IFERROR(IF($F416="","",INDEX(リスト!$AL:$AL,MATCH($F416,リスト!$AK:$AK,0))),"")</f>
        <v>46</v>
      </c>
      <c r="R416" s="32" t="str">
        <f>IFERROR(IF($K416="","",INDEX(リスト!$AO:$AO,MATCH($K416,リスト!$AN:$AN,0))),"")</f>
        <v>JPN</v>
      </c>
      <c r="S416" s="32" t="str">
        <f>IF($B416="","",RIGHT($G416*1000+200+COUNTIF($G$2:$G416,$G416),9))</f>
        <v>040522201</v>
      </c>
    </row>
    <row r="417" spans="1:19" ht="18" customHeight="1" x14ac:dyDescent="0.55000000000000004">
      <c r="A417" t="s">
        <v>1019</v>
      </c>
      <c r="B417">
        <v>417</v>
      </c>
      <c r="C417" t="s">
        <v>12437</v>
      </c>
      <c r="D417" t="s">
        <v>12438</v>
      </c>
      <c r="E417">
        <v>4</v>
      </c>
      <c r="F417" t="s">
        <v>233</v>
      </c>
      <c r="G417">
        <v>20010824</v>
      </c>
      <c r="H417" t="s">
        <v>12439</v>
      </c>
      <c r="I417" t="s">
        <v>4586</v>
      </c>
      <c r="J417" t="s">
        <v>2500</v>
      </c>
      <c r="K417" t="s">
        <v>72</v>
      </c>
      <c r="M417" s="32">
        <f>IFERROR(IF($B417="","",INDEX(所属情報!$E:$E,MATCH($A417,所属情報!$A:$A,0))),"")</f>
        <v>492218</v>
      </c>
      <c r="N417" s="32" t="str">
        <f t="shared" si="18"/>
        <v>大原　美月 (4)</v>
      </c>
      <c r="O417" s="32" t="str">
        <f t="shared" si="19"/>
        <v>ｵｵﾊﾗ ﾐﾂﾞｷ</v>
      </c>
      <c r="P417" s="32" t="str">
        <f t="shared" si="20"/>
        <v>OHARA Mizuki (01)</v>
      </c>
      <c r="Q417" s="32" t="str">
        <f>IFERROR(IF($F417="","",INDEX(リスト!$AL:$AL,MATCH($F417,リスト!$AK:$AK,0))),"")</f>
        <v>42</v>
      </c>
      <c r="R417" s="32" t="str">
        <f>IFERROR(IF($K417="","",INDEX(リスト!$AO:$AO,MATCH($K417,リスト!$AN:$AN,0))),"")</f>
        <v>JPN</v>
      </c>
      <c r="S417" s="32" t="str">
        <f>IF($B417="","",RIGHT($G417*1000+200+COUNTIF($G$2:$G417,$G417),9))</f>
        <v>010824201</v>
      </c>
    </row>
    <row r="418" spans="1:19" ht="18" customHeight="1" x14ac:dyDescent="0.55000000000000004">
      <c r="A418" t="s">
        <v>1019</v>
      </c>
      <c r="B418">
        <v>418</v>
      </c>
      <c r="C418" t="s">
        <v>12440</v>
      </c>
      <c r="D418" t="s">
        <v>12441</v>
      </c>
      <c r="E418">
        <v>4</v>
      </c>
      <c r="F418" t="s">
        <v>213</v>
      </c>
      <c r="G418">
        <v>20011127</v>
      </c>
      <c r="H418" t="s">
        <v>12442</v>
      </c>
      <c r="I418" t="s">
        <v>7866</v>
      </c>
      <c r="J418" t="s">
        <v>11684</v>
      </c>
      <c r="K418" t="s">
        <v>72</v>
      </c>
      <c r="M418" s="32">
        <f>IFERROR(IF($B418="","",INDEX(所属情報!$E:$E,MATCH($A418,所属情報!$A:$A,0))),"")</f>
        <v>492218</v>
      </c>
      <c r="N418" s="32" t="str">
        <f t="shared" si="18"/>
        <v>磯野　美空 (4)</v>
      </c>
      <c r="O418" s="32" t="str">
        <f t="shared" si="19"/>
        <v>ｲｿﾉ ﾐｸ</v>
      </c>
      <c r="P418" s="32" t="str">
        <f t="shared" si="20"/>
        <v>ISONO Miku (01)</v>
      </c>
      <c r="Q418" s="32" t="str">
        <f>IFERROR(IF($F418="","",INDEX(リスト!$AL:$AL,MATCH($F418,リスト!$AK:$AK,0))),"")</f>
        <v>37</v>
      </c>
      <c r="R418" s="32" t="str">
        <f>IFERROR(IF($K418="","",INDEX(リスト!$AO:$AO,MATCH($K418,リスト!$AN:$AN,0))),"")</f>
        <v>JPN</v>
      </c>
      <c r="S418" s="32" t="str">
        <f>IF($B418="","",RIGHT($G418*1000+200+COUNTIF($G$2:$G418,$G418),9))</f>
        <v>011127201</v>
      </c>
    </row>
    <row r="419" spans="1:19" ht="18" customHeight="1" x14ac:dyDescent="0.55000000000000004">
      <c r="A419" t="s">
        <v>1019</v>
      </c>
      <c r="B419">
        <v>419</v>
      </c>
      <c r="C419" t="s">
        <v>12443</v>
      </c>
      <c r="D419" t="s">
        <v>12444</v>
      </c>
      <c r="E419">
        <v>4</v>
      </c>
      <c r="F419" t="s">
        <v>114</v>
      </c>
      <c r="G419">
        <v>20020319</v>
      </c>
      <c r="H419" t="s">
        <v>12445</v>
      </c>
      <c r="I419" t="s">
        <v>8396</v>
      </c>
      <c r="J419" t="s">
        <v>3314</v>
      </c>
      <c r="K419" t="s">
        <v>72</v>
      </c>
      <c r="M419" s="32">
        <f>IFERROR(IF($B419="","",INDEX(所属情報!$E:$E,MATCH($A419,所属情報!$A:$A,0))),"")</f>
        <v>492218</v>
      </c>
      <c r="N419" s="32" t="str">
        <f t="shared" si="18"/>
        <v>小杉　真生 (4)</v>
      </c>
      <c r="O419" s="32" t="str">
        <f t="shared" si="19"/>
        <v>ｺｽｷﾞ ﾏｵ</v>
      </c>
      <c r="P419" s="32" t="str">
        <f t="shared" si="20"/>
        <v>KOSUGI Mao (02)</v>
      </c>
      <c r="Q419" s="32" t="str">
        <f>IFERROR(IF($F419="","",INDEX(リスト!$AL:$AL,MATCH($F419,リスト!$AK:$AK,0))),"")</f>
        <v>12</v>
      </c>
      <c r="R419" s="32" t="str">
        <f>IFERROR(IF($K419="","",INDEX(リスト!$AO:$AO,MATCH($K419,リスト!$AN:$AN,0))),"")</f>
        <v>JPN</v>
      </c>
      <c r="S419" s="32" t="str">
        <f>IF($B419="","",RIGHT($G419*1000+200+COUNTIF($G$2:$G419,$G419),9))</f>
        <v>020319202</v>
      </c>
    </row>
    <row r="420" spans="1:19" ht="18" customHeight="1" x14ac:dyDescent="0.55000000000000004">
      <c r="A420" t="s">
        <v>1019</v>
      </c>
      <c r="B420">
        <v>420</v>
      </c>
      <c r="C420" t="s">
        <v>12446</v>
      </c>
      <c r="D420" t="s">
        <v>12447</v>
      </c>
      <c r="E420">
        <v>4</v>
      </c>
      <c r="F420" t="s">
        <v>217</v>
      </c>
      <c r="G420">
        <v>20010425</v>
      </c>
      <c r="H420" t="s">
        <v>12448</v>
      </c>
      <c r="I420" t="s">
        <v>5473</v>
      </c>
      <c r="J420" t="s">
        <v>12449</v>
      </c>
      <c r="K420" t="s">
        <v>72</v>
      </c>
      <c r="M420" s="32">
        <f>IFERROR(IF($B420="","",INDEX(所属情報!$E:$E,MATCH($A420,所属情報!$A:$A,0))),"")</f>
        <v>492218</v>
      </c>
      <c r="N420" s="32" t="str">
        <f t="shared" si="18"/>
        <v>近藤　来那 (4)</v>
      </c>
      <c r="O420" s="32" t="str">
        <f t="shared" si="19"/>
        <v>ｺﾝﾄﾞｳ ﾗﾅ</v>
      </c>
      <c r="P420" s="32" t="str">
        <f t="shared" si="20"/>
        <v>KONDO Rana (01)</v>
      </c>
      <c r="Q420" s="32" t="str">
        <f>IFERROR(IF($F420="","",INDEX(リスト!$AL:$AL,MATCH($F420,リスト!$AK:$AK,0))),"")</f>
        <v>38</v>
      </c>
      <c r="R420" s="32" t="str">
        <f>IFERROR(IF($K420="","",INDEX(リスト!$AO:$AO,MATCH($K420,リスト!$AN:$AN,0))),"")</f>
        <v>JPN</v>
      </c>
      <c r="S420" s="32" t="str">
        <f>IF($B420="","",RIGHT($G420*1000+200+COUNTIF($G$2:$G420,$G420),9))</f>
        <v>010425201</v>
      </c>
    </row>
    <row r="421" spans="1:19" ht="18" customHeight="1" x14ac:dyDescent="0.55000000000000004">
      <c r="A421" t="s">
        <v>1019</v>
      </c>
      <c r="B421">
        <v>421</v>
      </c>
      <c r="C421" t="s">
        <v>12450</v>
      </c>
      <c r="D421" t="s">
        <v>12451</v>
      </c>
      <c r="E421">
        <v>4</v>
      </c>
      <c r="F421" t="s">
        <v>173</v>
      </c>
      <c r="G421">
        <v>20011203</v>
      </c>
      <c r="H421" t="s">
        <v>12452</v>
      </c>
      <c r="I421" t="s">
        <v>5478</v>
      </c>
      <c r="J421" t="s">
        <v>11621</v>
      </c>
      <c r="K421" t="s">
        <v>72</v>
      </c>
      <c r="M421" s="32">
        <f>IFERROR(IF($B421="","",INDEX(所属情報!$E:$E,MATCH($A421,所属情報!$A:$A,0))),"")</f>
        <v>492218</v>
      </c>
      <c r="N421" s="32" t="str">
        <f t="shared" si="18"/>
        <v>佐野　杏花 (4)</v>
      </c>
      <c r="O421" s="32" t="str">
        <f t="shared" si="19"/>
        <v>ｻﾉ ｷｮｳｶ</v>
      </c>
      <c r="P421" s="32" t="str">
        <f t="shared" si="20"/>
        <v>SANO Kyoka (01)</v>
      </c>
      <c r="Q421" s="32" t="str">
        <f>IFERROR(IF($F421="","",INDEX(リスト!$AL:$AL,MATCH($F421,リスト!$AK:$AK,0))),"")</f>
        <v>27</v>
      </c>
      <c r="R421" s="32" t="str">
        <f>IFERROR(IF($K421="","",INDEX(リスト!$AO:$AO,MATCH($K421,リスト!$AN:$AN,0))),"")</f>
        <v>JPN</v>
      </c>
      <c r="S421" s="32" t="str">
        <f>IF($B421="","",RIGHT($G421*1000+200+COUNTIF($G$2:$G421,$G421),9))</f>
        <v>011203201</v>
      </c>
    </row>
    <row r="422" spans="1:19" ht="18" customHeight="1" x14ac:dyDescent="0.55000000000000004">
      <c r="A422" t="s">
        <v>1019</v>
      </c>
      <c r="B422">
        <v>422</v>
      </c>
      <c r="C422" t="s">
        <v>12453</v>
      </c>
      <c r="D422" t="s">
        <v>12454</v>
      </c>
      <c r="E422">
        <v>4</v>
      </c>
      <c r="F422" t="s">
        <v>177</v>
      </c>
      <c r="G422">
        <v>20010423</v>
      </c>
      <c r="H422" t="s">
        <v>12455</v>
      </c>
      <c r="I422" t="s">
        <v>1843</v>
      </c>
      <c r="J422" t="s">
        <v>11587</v>
      </c>
      <c r="K422" t="s">
        <v>72</v>
      </c>
      <c r="M422" s="32">
        <f>IFERROR(IF($B422="","",INDEX(所属情報!$E:$E,MATCH($A422,所属情報!$A:$A,0))),"")</f>
        <v>492218</v>
      </c>
      <c r="N422" s="32" t="str">
        <f t="shared" si="18"/>
        <v>三木　友菜 (4)</v>
      </c>
      <c r="O422" s="32" t="str">
        <f t="shared" si="19"/>
        <v>ﾐｷ ﾕｳﾅ</v>
      </c>
      <c r="P422" s="32" t="str">
        <f t="shared" si="20"/>
        <v>MIKI Yuna (01)</v>
      </c>
      <c r="Q422" s="32" t="str">
        <f>IFERROR(IF($F422="","",INDEX(リスト!$AL:$AL,MATCH($F422,リスト!$AK:$AK,0))),"")</f>
        <v>28</v>
      </c>
      <c r="R422" s="32" t="str">
        <f>IFERROR(IF($K422="","",INDEX(リスト!$AO:$AO,MATCH($K422,リスト!$AN:$AN,0))),"")</f>
        <v>JPN</v>
      </c>
      <c r="S422" s="32" t="str">
        <f>IF($B422="","",RIGHT($G422*1000+200+COUNTIF($G$2:$G422,$G422),9))</f>
        <v>010423201</v>
      </c>
    </row>
    <row r="423" spans="1:19" ht="18" customHeight="1" x14ac:dyDescent="0.55000000000000004">
      <c r="A423" t="s">
        <v>1019</v>
      </c>
      <c r="B423">
        <v>423</v>
      </c>
      <c r="C423" t="s">
        <v>12456</v>
      </c>
      <c r="D423" t="s">
        <v>12457</v>
      </c>
      <c r="E423">
        <v>4</v>
      </c>
      <c r="F423" t="s">
        <v>173</v>
      </c>
      <c r="G423">
        <v>20011203</v>
      </c>
      <c r="H423" t="s">
        <v>12458</v>
      </c>
      <c r="I423" t="s">
        <v>12459</v>
      </c>
      <c r="J423" t="s">
        <v>11023</v>
      </c>
      <c r="K423" t="s">
        <v>72</v>
      </c>
      <c r="M423" s="32">
        <f>IFERROR(IF($B423="","",INDEX(所属情報!$E:$E,MATCH($A423,所属情報!$A:$A,0))),"")</f>
        <v>492218</v>
      </c>
      <c r="N423" s="32" t="str">
        <f t="shared" si="18"/>
        <v>飯島　果琳 (4)</v>
      </c>
      <c r="O423" s="32" t="str">
        <f t="shared" si="19"/>
        <v>ｲｲｼﾞﾏ ｶﾘﾝ</v>
      </c>
      <c r="P423" s="32" t="str">
        <f t="shared" si="20"/>
        <v>IIJIMA Karin (01)</v>
      </c>
      <c r="Q423" s="32" t="str">
        <f>IFERROR(IF($F423="","",INDEX(リスト!$AL:$AL,MATCH($F423,リスト!$AK:$AK,0))),"")</f>
        <v>27</v>
      </c>
      <c r="R423" s="32" t="str">
        <f>IFERROR(IF($K423="","",INDEX(リスト!$AO:$AO,MATCH($K423,リスト!$AN:$AN,0))),"")</f>
        <v>JPN</v>
      </c>
      <c r="S423" s="32" t="str">
        <f>IF($B423="","",RIGHT($G423*1000+200+COUNTIF($G$2:$G423,$G423),9))</f>
        <v>011203202</v>
      </c>
    </row>
    <row r="424" spans="1:19" ht="18" customHeight="1" x14ac:dyDescent="0.55000000000000004">
      <c r="A424" t="s">
        <v>1019</v>
      </c>
      <c r="B424">
        <v>424</v>
      </c>
      <c r="C424" t="s">
        <v>12460</v>
      </c>
      <c r="D424" t="s">
        <v>12461</v>
      </c>
      <c r="E424">
        <v>4</v>
      </c>
      <c r="F424" t="s">
        <v>181</v>
      </c>
      <c r="G424">
        <v>20020227</v>
      </c>
      <c r="H424" t="s">
        <v>12462</v>
      </c>
      <c r="I424" t="s">
        <v>12463</v>
      </c>
      <c r="J424" t="s">
        <v>7736</v>
      </c>
      <c r="K424" t="s">
        <v>72</v>
      </c>
      <c r="M424" s="32">
        <f>IFERROR(IF($B424="","",INDEX(所属情報!$E:$E,MATCH($A424,所属情報!$A:$A,0))),"")</f>
        <v>492218</v>
      </c>
      <c r="N424" s="32" t="str">
        <f t="shared" si="18"/>
        <v>上島　優里 (4)</v>
      </c>
      <c r="O424" s="32" t="str">
        <f t="shared" si="19"/>
        <v>ｳｴｼﾏ ﾕﾘ</v>
      </c>
      <c r="P424" s="32" t="str">
        <f t="shared" si="20"/>
        <v>UESHIMA Yuri (02)</v>
      </c>
      <c r="Q424" s="32" t="str">
        <f>IFERROR(IF($F424="","",INDEX(リスト!$AL:$AL,MATCH($F424,リスト!$AK:$AK,0))),"")</f>
        <v>29</v>
      </c>
      <c r="R424" s="32" t="str">
        <f>IFERROR(IF($K424="","",INDEX(リスト!$AO:$AO,MATCH($K424,リスト!$AN:$AN,0))),"")</f>
        <v>JPN</v>
      </c>
      <c r="S424" s="32" t="str">
        <f>IF($B424="","",RIGHT($G424*1000+200+COUNTIF($G$2:$G424,$G424),9))</f>
        <v>020227201</v>
      </c>
    </row>
    <row r="425" spans="1:19" ht="18" customHeight="1" x14ac:dyDescent="0.55000000000000004">
      <c r="A425" t="s">
        <v>1019</v>
      </c>
      <c r="B425">
        <v>425</v>
      </c>
      <c r="C425" t="s">
        <v>12464</v>
      </c>
      <c r="D425" t="s">
        <v>12465</v>
      </c>
      <c r="E425">
        <v>4</v>
      </c>
      <c r="F425" t="s">
        <v>173</v>
      </c>
      <c r="G425">
        <v>20010906</v>
      </c>
      <c r="H425" t="s">
        <v>12466</v>
      </c>
      <c r="I425" t="s">
        <v>12467</v>
      </c>
      <c r="J425" t="s">
        <v>11214</v>
      </c>
      <c r="K425" t="s">
        <v>72</v>
      </c>
      <c r="M425" s="32">
        <f>IFERROR(IF($B425="","",INDEX(所属情報!$E:$E,MATCH($A425,所属情報!$A:$A,0))),"")</f>
        <v>492218</v>
      </c>
      <c r="N425" s="32" t="str">
        <f t="shared" si="18"/>
        <v>立川　加乃 (4)</v>
      </c>
      <c r="O425" s="32" t="str">
        <f t="shared" si="19"/>
        <v>ﾀﾁｶﾜ ｶﾉ</v>
      </c>
      <c r="P425" s="32" t="str">
        <f t="shared" si="20"/>
        <v>TACHIKAWA Kano (01)</v>
      </c>
      <c r="Q425" s="32" t="str">
        <f>IFERROR(IF($F425="","",INDEX(リスト!$AL:$AL,MATCH($F425,リスト!$AK:$AK,0))),"")</f>
        <v>27</v>
      </c>
      <c r="R425" s="32" t="str">
        <f>IFERROR(IF($K425="","",INDEX(リスト!$AO:$AO,MATCH($K425,リスト!$AN:$AN,0))),"")</f>
        <v>JPN</v>
      </c>
      <c r="S425" s="32" t="str">
        <f>IF($B425="","",RIGHT($G425*1000+200+COUNTIF($G$2:$G425,$G425),9))</f>
        <v>010906203</v>
      </c>
    </row>
    <row r="426" spans="1:19" ht="18" customHeight="1" x14ac:dyDescent="0.55000000000000004">
      <c r="A426" t="s">
        <v>1019</v>
      </c>
      <c r="B426">
        <v>426</v>
      </c>
      <c r="C426" t="s">
        <v>12468</v>
      </c>
      <c r="D426" t="s">
        <v>12469</v>
      </c>
      <c r="E426">
        <v>4</v>
      </c>
      <c r="F426" t="s">
        <v>177</v>
      </c>
      <c r="G426">
        <v>20010614</v>
      </c>
      <c r="H426" t="s">
        <v>12470</v>
      </c>
      <c r="I426" t="s">
        <v>12471</v>
      </c>
      <c r="J426" t="s">
        <v>12201</v>
      </c>
      <c r="K426" t="s">
        <v>72</v>
      </c>
      <c r="M426" s="32">
        <f>IFERROR(IF($B426="","",INDEX(所属情報!$E:$E,MATCH($A426,所属情報!$A:$A,0))),"")</f>
        <v>492218</v>
      </c>
      <c r="N426" s="32" t="str">
        <f t="shared" si="18"/>
        <v>粟津　志帆 (4)</v>
      </c>
      <c r="O426" s="32" t="str">
        <f t="shared" si="19"/>
        <v>ｱﾜﾂﾞ ｼﾎ</v>
      </c>
      <c r="P426" s="32" t="str">
        <f t="shared" si="20"/>
        <v>AWAZU Shiho (01)</v>
      </c>
      <c r="Q426" s="32" t="str">
        <f>IFERROR(IF($F426="","",INDEX(リスト!$AL:$AL,MATCH($F426,リスト!$AK:$AK,0))),"")</f>
        <v>28</v>
      </c>
      <c r="R426" s="32" t="str">
        <f>IFERROR(IF($K426="","",INDEX(リスト!$AO:$AO,MATCH($K426,リスト!$AN:$AN,0))),"")</f>
        <v>JPN</v>
      </c>
      <c r="S426" s="32" t="str">
        <f>IF($B426="","",RIGHT($G426*1000+200+COUNTIF($G$2:$G426,$G426),9))</f>
        <v>010614201</v>
      </c>
    </row>
    <row r="427" spans="1:19" ht="18" customHeight="1" x14ac:dyDescent="0.55000000000000004">
      <c r="A427" t="s">
        <v>1019</v>
      </c>
      <c r="B427">
        <v>427</v>
      </c>
      <c r="C427" t="s">
        <v>12472</v>
      </c>
      <c r="D427" t="s">
        <v>12473</v>
      </c>
      <c r="E427">
        <v>4</v>
      </c>
      <c r="F427" t="s">
        <v>173</v>
      </c>
      <c r="G427">
        <v>20010710</v>
      </c>
      <c r="H427" t="s">
        <v>12474</v>
      </c>
      <c r="I427" t="s">
        <v>12475</v>
      </c>
      <c r="J427" t="s">
        <v>10911</v>
      </c>
      <c r="K427" t="s">
        <v>72</v>
      </c>
      <c r="M427" s="32">
        <f>IFERROR(IF($B427="","",INDEX(所属情報!$E:$E,MATCH($A427,所属情報!$A:$A,0))),"")</f>
        <v>492218</v>
      </c>
      <c r="N427" s="32" t="str">
        <f t="shared" si="18"/>
        <v>葛本　美羽 (4)</v>
      </c>
      <c r="O427" s="32" t="str">
        <f t="shared" si="19"/>
        <v>ｸｽﾞﾓﾄ ﾐｳ</v>
      </c>
      <c r="P427" s="32" t="str">
        <f t="shared" si="20"/>
        <v>KUZUMOTO Miu (01)</v>
      </c>
      <c r="Q427" s="32" t="str">
        <f>IFERROR(IF($F427="","",INDEX(リスト!$AL:$AL,MATCH($F427,リスト!$AK:$AK,0))),"")</f>
        <v>27</v>
      </c>
      <c r="R427" s="32" t="str">
        <f>IFERROR(IF($K427="","",INDEX(リスト!$AO:$AO,MATCH($K427,リスト!$AN:$AN,0))),"")</f>
        <v>JPN</v>
      </c>
      <c r="S427" s="32" t="str">
        <f>IF($B427="","",RIGHT($G427*1000+200+COUNTIF($G$2:$G427,$G427),9))</f>
        <v>010710201</v>
      </c>
    </row>
    <row r="428" spans="1:19" ht="18" customHeight="1" x14ac:dyDescent="0.55000000000000004">
      <c r="A428" t="s">
        <v>1019</v>
      </c>
      <c r="B428">
        <v>428</v>
      </c>
      <c r="C428" t="s">
        <v>12476</v>
      </c>
      <c r="D428" t="s">
        <v>12477</v>
      </c>
      <c r="E428">
        <v>3</v>
      </c>
      <c r="F428" t="s">
        <v>205</v>
      </c>
      <c r="G428">
        <v>20030110</v>
      </c>
      <c r="H428" t="s">
        <v>12478</v>
      </c>
      <c r="I428" t="s">
        <v>12479</v>
      </c>
      <c r="J428" t="s">
        <v>1549</v>
      </c>
      <c r="K428" t="s">
        <v>72</v>
      </c>
      <c r="M428" s="32">
        <f>IFERROR(IF($B428="","",INDEX(所属情報!$E:$E,MATCH($A428,所属情報!$A:$A,0))),"")</f>
        <v>492218</v>
      </c>
      <c r="N428" s="32" t="str">
        <f t="shared" si="18"/>
        <v>石松　空 (3)</v>
      </c>
      <c r="O428" s="32" t="str">
        <f t="shared" si="19"/>
        <v>ｲｼﾏﾂ ｿﾗ</v>
      </c>
      <c r="P428" s="32" t="str">
        <f t="shared" si="20"/>
        <v>ISHIMATSU Sora (03)</v>
      </c>
      <c r="Q428" s="32" t="str">
        <f>IFERROR(IF($F428="","",INDEX(リスト!$AL:$AL,MATCH($F428,リスト!$AK:$AK,0))),"")</f>
        <v>35</v>
      </c>
      <c r="R428" s="32" t="str">
        <f>IFERROR(IF($K428="","",INDEX(リスト!$AO:$AO,MATCH($K428,リスト!$AN:$AN,0))),"")</f>
        <v>JPN</v>
      </c>
      <c r="S428" s="32" t="str">
        <f>IF($B428="","",RIGHT($G428*1000+200+COUNTIF($G$2:$G428,$G428),9))</f>
        <v>030110201</v>
      </c>
    </row>
    <row r="429" spans="1:19" ht="18" customHeight="1" x14ac:dyDescent="0.55000000000000004">
      <c r="A429" t="s">
        <v>1019</v>
      </c>
      <c r="B429">
        <v>429</v>
      </c>
      <c r="C429" t="s">
        <v>12480</v>
      </c>
      <c r="D429" t="s">
        <v>12481</v>
      </c>
      <c r="E429">
        <v>3</v>
      </c>
      <c r="F429" t="s">
        <v>173</v>
      </c>
      <c r="G429">
        <v>20020918</v>
      </c>
      <c r="H429" t="s">
        <v>12482</v>
      </c>
      <c r="I429" t="s">
        <v>3630</v>
      </c>
      <c r="J429" t="s">
        <v>12483</v>
      </c>
      <c r="K429" t="s">
        <v>72</v>
      </c>
      <c r="M429" s="32">
        <f>IFERROR(IF($B429="","",INDEX(所属情報!$E:$E,MATCH($A429,所属情報!$A:$A,0))),"")</f>
        <v>492218</v>
      </c>
      <c r="N429" s="32" t="str">
        <f t="shared" si="18"/>
        <v>伐栗　夢七 (3)</v>
      </c>
      <c r="O429" s="32" t="str">
        <f t="shared" si="19"/>
        <v>ｷﾘｸﾘ ﾕﾒﾅ</v>
      </c>
      <c r="P429" s="32" t="str">
        <f t="shared" si="20"/>
        <v>KIRIKURI Yumena (02)</v>
      </c>
      <c r="Q429" s="32" t="str">
        <f>IFERROR(IF($F429="","",INDEX(リスト!$AL:$AL,MATCH($F429,リスト!$AK:$AK,0))),"")</f>
        <v>27</v>
      </c>
      <c r="R429" s="32" t="str">
        <f>IFERROR(IF($K429="","",INDEX(リスト!$AO:$AO,MATCH($K429,リスト!$AN:$AN,0))),"")</f>
        <v>JPN</v>
      </c>
      <c r="S429" s="32" t="str">
        <f>IF($B429="","",RIGHT($G429*1000+200+COUNTIF($G$2:$G429,$G429),9))</f>
        <v>020918202</v>
      </c>
    </row>
    <row r="430" spans="1:19" ht="18" customHeight="1" x14ac:dyDescent="0.55000000000000004">
      <c r="A430" t="s">
        <v>1019</v>
      </c>
      <c r="B430">
        <v>430</v>
      </c>
      <c r="C430" t="s">
        <v>12484</v>
      </c>
      <c r="D430" t="s">
        <v>12485</v>
      </c>
      <c r="E430">
        <v>3</v>
      </c>
      <c r="F430" t="s">
        <v>173</v>
      </c>
      <c r="G430">
        <v>20021121</v>
      </c>
      <c r="H430" t="s">
        <v>12486</v>
      </c>
      <c r="I430" t="s">
        <v>4071</v>
      </c>
      <c r="J430" t="s">
        <v>11995</v>
      </c>
      <c r="K430" t="s">
        <v>72</v>
      </c>
      <c r="M430" s="32">
        <f>IFERROR(IF($B430="","",INDEX(所属情報!$E:$E,MATCH($A430,所属情報!$A:$A,0))),"")</f>
        <v>492218</v>
      </c>
      <c r="N430" s="32" t="str">
        <f t="shared" si="18"/>
        <v>土井　理沙 (3)</v>
      </c>
      <c r="O430" s="32" t="str">
        <f t="shared" si="19"/>
        <v>ﾄﾞｲ ﾘｻ</v>
      </c>
      <c r="P430" s="32" t="str">
        <f t="shared" si="20"/>
        <v>DOI Risa (02)</v>
      </c>
      <c r="Q430" s="32" t="str">
        <f>IFERROR(IF($F430="","",INDEX(リスト!$AL:$AL,MATCH($F430,リスト!$AK:$AK,0))),"")</f>
        <v>27</v>
      </c>
      <c r="R430" s="32" t="str">
        <f>IFERROR(IF($K430="","",INDEX(リスト!$AO:$AO,MATCH($K430,リスト!$AN:$AN,0))),"")</f>
        <v>JPN</v>
      </c>
      <c r="S430" s="32" t="str">
        <f>IF($B430="","",RIGHT($G430*1000+200+COUNTIF($G$2:$G430,$G430),9))</f>
        <v>021121201</v>
      </c>
    </row>
    <row r="431" spans="1:19" ht="18" customHeight="1" x14ac:dyDescent="0.55000000000000004">
      <c r="A431" t="s">
        <v>1019</v>
      </c>
      <c r="B431">
        <v>431</v>
      </c>
      <c r="C431" t="s">
        <v>12487</v>
      </c>
      <c r="D431" t="s">
        <v>12488</v>
      </c>
      <c r="E431">
        <v>3</v>
      </c>
      <c r="F431" t="s">
        <v>173</v>
      </c>
      <c r="G431">
        <v>20020711</v>
      </c>
      <c r="H431" t="s">
        <v>12489</v>
      </c>
      <c r="I431" t="s">
        <v>2631</v>
      </c>
      <c r="J431" t="s">
        <v>11134</v>
      </c>
      <c r="K431" t="s">
        <v>72</v>
      </c>
      <c r="M431" s="32">
        <f>IFERROR(IF($B431="","",INDEX(所属情報!$E:$E,MATCH($A431,所属情報!$A:$A,0))),"")</f>
        <v>492218</v>
      </c>
      <c r="N431" s="32" t="str">
        <f t="shared" si="18"/>
        <v>尾石　陽菜 (3)</v>
      </c>
      <c r="O431" s="32" t="str">
        <f t="shared" si="19"/>
        <v>ｵｲｼ ﾋﾅ</v>
      </c>
      <c r="P431" s="32" t="str">
        <f t="shared" si="20"/>
        <v>OISHI Hina (02)</v>
      </c>
      <c r="Q431" s="32" t="str">
        <f>IFERROR(IF($F431="","",INDEX(リスト!$AL:$AL,MATCH($F431,リスト!$AK:$AK,0))),"")</f>
        <v>27</v>
      </c>
      <c r="R431" s="32" t="str">
        <f>IFERROR(IF($K431="","",INDEX(リスト!$AO:$AO,MATCH($K431,リスト!$AN:$AN,0))),"")</f>
        <v>JPN</v>
      </c>
      <c r="S431" s="32" t="str">
        <f>IF($B431="","",RIGHT($G431*1000+200+COUNTIF($G$2:$G431,$G431),9))</f>
        <v>020711201</v>
      </c>
    </row>
    <row r="432" spans="1:19" ht="18" customHeight="1" x14ac:dyDescent="0.55000000000000004">
      <c r="A432" t="s">
        <v>1019</v>
      </c>
      <c r="B432">
        <v>432</v>
      </c>
      <c r="C432" t="s">
        <v>12490</v>
      </c>
      <c r="D432" t="s">
        <v>12491</v>
      </c>
      <c r="E432">
        <v>3</v>
      </c>
      <c r="F432" t="s">
        <v>169</v>
      </c>
      <c r="G432">
        <v>20020405</v>
      </c>
      <c r="H432" t="s">
        <v>12492</v>
      </c>
      <c r="I432" t="s">
        <v>1650</v>
      </c>
      <c r="J432" t="s">
        <v>2862</v>
      </c>
      <c r="K432" t="s">
        <v>72</v>
      </c>
      <c r="M432" s="32">
        <f>IFERROR(IF($B432="","",INDEX(所属情報!$E:$E,MATCH($A432,所属情報!$A:$A,0))),"")</f>
        <v>492218</v>
      </c>
      <c r="N432" s="32" t="str">
        <f t="shared" si="18"/>
        <v>井上　晴稀 (3)</v>
      </c>
      <c r="O432" s="32" t="str">
        <f t="shared" si="19"/>
        <v>ｲﾉｳｴ ﾊﾙｷ</v>
      </c>
      <c r="P432" s="32" t="str">
        <f t="shared" si="20"/>
        <v>INOUE Haruki (02)</v>
      </c>
      <c r="Q432" s="32" t="str">
        <f>IFERROR(IF($F432="","",INDEX(リスト!$AL:$AL,MATCH($F432,リスト!$AK:$AK,0))),"")</f>
        <v>26</v>
      </c>
      <c r="R432" s="32" t="str">
        <f>IFERROR(IF($K432="","",INDEX(リスト!$AO:$AO,MATCH($K432,リスト!$AN:$AN,0))),"")</f>
        <v>JPN</v>
      </c>
      <c r="S432" s="32" t="str">
        <f>IF($B432="","",RIGHT($G432*1000+200+COUNTIF($G$2:$G432,$G432),9))</f>
        <v>020405201</v>
      </c>
    </row>
    <row r="433" spans="1:19" ht="18" customHeight="1" x14ac:dyDescent="0.55000000000000004">
      <c r="A433" t="s">
        <v>1019</v>
      </c>
      <c r="B433">
        <v>433</v>
      </c>
      <c r="C433" t="s">
        <v>12493</v>
      </c>
      <c r="D433" t="s">
        <v>12494</v>
      </c>
      <c r="E433">
        <v>3</v>
      </c>
      <c r="F433" t="s">
        <v>173</v>
      </c>
      <c r="G433">
        <v>20020614</v>
      </c>
      <c r="H433" t="s">
        <v>12495</v>
      </c>
      <c r="I433" t="s">
        <v>4163</v>
      </c>
      <c r="J433" t="s">
        <v>11442</v>
      </c>
      <c r="K433" t="s">
        <v>72</v>
      </c>
      <c r="M433" s="32">
        <f>IFERROR(IF($B433="","",INDEX(所属情報!$E:$E,MATCH($A433,所属情報!$A:$A,0))),"")</f>
        <v>492218</v>
      </c>
      <c r="N433" s="32" t="str">
        <f t="shared" si="18"/>
        <v>中島　杏奈 (3)</v>
      </c>
      <c r="O433" s="32" t="str">
        <f t="shared" si="19"/>
        <v>ﾅｶｼﾞﾏ ｱﾝﾅ</v>
      </c>
      <c r="P433" s="32" t="str">
        <f t="shared" si="20"/>
        <v>NAKAJIMA Anna (02)</v>
      </c>
      <c r="Q433" s="32" t="str">
        <f>IFERROR(IF($F433="","",INDEX(リスト!$AL:$AL,MATCH($F433,リスト!$AK:$AK,0))),"")</f>
        <v>27</v>
      </c>
      <c r="R433" s="32" t="str">
        <f>IFERROR(IF($K433="","",INDEX(リスト!$AO:$AO,MATCH($K433,リスト!$AN:$AN,0))),"")</f>
        <v>JPN</v>
      </c>
      <c r="S433" s="32" t="str">
        <f>IF($B433="","",RIGHT($G433*1000+200+COUNTIF($G$2:$G433,$G433),9))</f>
        <v>020614202</v>
      </c>
    </row>
    <row r="434" spans="1:19" ht="18" customHeight="1" x14ac:dyDescent="0.55000000000000004">
      <c r="A434" t="s">
        <v>1019</v>
      </c>
      <c r="B434">
        <v>434</v>
      </c>
      <c r="C434" t="s">
        <v>12496</v>
      </c>
      <c r="D434" t="s">
        <v>12497</v>
      </c>
      <c r="E434">
        <v>3</v>
      </c>
      <c r="F434" t="s">
        <v>173</v>
      </c>
      <c r="G434">
        <v>20030214</v>
      </c>
      <c r="H434" t="s">
        <v>12498</v>
      </c>
      <c r="I434" t="s">
        <v>12499</v>
      </c>
      <c r="J434" t="s">
        <v>11342</v>
      </c>
      <c r="K434" t="s">
        <v>72</v>
      </c>
      <c r="M434" s="32">
        <f>IFERROR(IF($B434="","",INDEX(所属情報!$E:$E,MATCH($A434,所属情報!$A:$A,0))),"")</f>
        <v>492218</v>
      </c>
      <c r="N434" s="32" t="str">
        <f t="shared" si="18"/>
        <v>冨田　紗妃 (3)</v>
      </c>
      <c r="O434" s="32" t="str">
        <f t="shared" si="19"/>
        <v>ﾄﾝﾀﾞ ｻｷ</v>
      </c>
      <c r="P434" s="32" t="str">
        <f t="shared" si="20"/>
        <v>TONDA Saki (03)</v>
      </c>
      <c r="Q434" s="32" t="str">
        <f>IFERROR(IF($F434="","",INDEX(リスト!$AL:$AL,MATCH($F434,リスト!$AK:$AK,0))),"")</f>
        <v>27</v>
      </c>
      <c r="R434" s="32" t="str">
        <f>IFERROR(IF($K434="","",INDEX(リスト!$AO:$AO,MATCH($K434,リスト!$AN:$AN,0))),"")</f>
        <v>JPN</v>
      </c>
      <c r="S434" s="32" t="str">
        <f>IF($B434="","",RIGHT($G434*1000+200+COUNTIF($G$2:$G434,$G434),9))</f>
        <v>030214202</v>
      </c>
    </row>
    <row r="435" spans="1:19" ht="18" customHeight="1" x14ac:dyDescent="0.55000000000000004">
      <c r="A435" t="s">
        <v>1019</v>
      </c>
      <c r="B435">
        <v>435</v>
      </c>
      <c r="C435" t="s">
        <v>12500</v>
      </c>
      <c r="D435" t="s">
        <v>12501</v>
      </c>
      <c r="E435">
        <v>2</v>
      </c>
      <c r="F435" t="s">
        <v>201</v>
      </c>
      <c r="G435">
        <v>20031005</v>
      </c>
      <c r="H435" t="s">
        <v>12502</v>
      </c>
      <c r="I435" t="s">
        <v>1745</v>
      </c>
      <c r="J435" t="s">
        <v>12503</v>
      </c>
      <c r="K435" t="s">
        <v>72</v>
      </c>
      <c r="M435" s="32">
        <f>IFERROR(IF($B435="","",INDEX(所属情報!$E:$E,MATCH($A435,所属情報!$A:$A,0))),"")</f>
        <v>492218</v>
      </c>
      <c r="N435" s="32" t="str">
        <f t="shared" si="18"/>
        <v>岩本　風音 (2)</v>
      </c>
      <c r="O435" s="32" t="str">
        <f t="shared" si="19"/>
        <v>ｲﾜﾓﾄ ｶｻﾞﾈ</v>
      </c>
      <c r="P435" s="32" t="str">
        <f t="shared" si="20"/>
        <v>IWAMOTO Kazane (03)</v>
      </c>
      <c r="Q435" s="32" t="str">
        <f>IFERROR(IF($F435="","",INDEX(リスト!$AL:$AL,MATCH($F435,リスト!$AK:$AK,0))),"")</f>
        <v>34</v>
      </c>
      <c r="R435" s="32" t="str">
        <f>IFERROR(IF($K435="","",INDEX(リスト!$AO:$AO,MATCH($K435,リスト!$AN:$AN,0))),"")</f>
        <v>JPN</v>
      </c>
      <c r="S435" s="32" t="str">
        <f>IF($B435="","",RIGHT($G435*1000+200+COUNTIF($G$2:$G435,$G435),9))</f>
        <v>031005201</v>
      </c>
    </row>
    <row r="436" spans="1:19" ht="18" customHeight="1" x14ac:dyDescent="0.55000000000000004">
      <c r="A436" t="s">
        <v>1019</v>
      </c>
      <c r="B436">
        <v>436</v>
      </c>
      <c r="C436" t="s">
        <v>12504</v>
      </c>
      <c r="D436" t="s">
        <v>12505</v>
      </c>
      <c r="E436">
        <v>2</v>
      </c>
      <c r="F436" t="s">
        <v>181</v>
      </c>
      <c r="G436">
        <v>20030808</v>
      </c>
      <c r="H436" t="s">
        <v>12506</v>
      </c>
      <c r="I436" t="s">
        <v>12507</v>
      </c>
      <c r="J436" t="s">
        <v>12508</v>
      </c>
      <c r="K436" t="s">
        <v>72</v>
      </c>
      <c r="M436" s="32">
        <f>IFERROR(IF($B436="","",INDEX(所属情報!$E:$E,MATCH($A436,所属情報!$A:$A,0))),"")</f>
        <v>492218</v>
      </c>
      <c r="N436" s="32" t="str">
        <f t="shared" si="18"/>
        <v>池﨑　萌絵 (2)</v>
      </c>
      <c r="O436" s="32" t="str">
        <f t="shared" si="19"/>
        <v>ｲｹｻﾞｷ ﾓｴ</v>
      </c>
      <c r="P436" s="32" t="str">
        <f t="shared" si="20"/>
        <v>IKAZAKI Moe (03)</v>
      </c>
      <c r="Q436" s="32" t="str">
        <f>IFERROR(IF($F436="","",INDEX(リスト!$AL:$AL,MATCH($F436,リスト!$AK:$AK,0))),"")</f>
        <v>29</v>
      </c>
      <c r="R436" s="32" t="str">
        <f>IFERROR(IF($K436="","",INDEX(リスト!$AO:$AO,MATCH($K436,リスト!$AN:$AN,0))),"")</f>
        <v>JPN</v>
      </c>
      <c r="S436" s="32" t="str">
        <f>IF($B436="","",RIGHT($G436*1000+200+COUNTIF($G$2:$G436,$G436),9))</f>
        <v>030808202</v>
      </c>
    </row>
    <row r="437" spans="1:19" ht="18" customHeight="1" x14ac:dyDescent="0.55000000000000004">
      <c r="A437" t="s">
        <v>1019</v>
      </c>
      <c r="B437">
        <v>437</v>
      </c>
      <c r="C437" t="s">
        <v>12509</v>
      </c>
      <c r="D437" t="s">
        <v>12510</v>
      </c>
      <c r="E437">
        <v>2</v>
      </c>
      <c r="F437" t="s">
        <v>177</v>
      </c>
      <c r="G437">
        <v>20040223</v>
      </c>
      <c r="H437" t="s">
        <v>12511</v>
      </c>
      <c r="I437" t="s">
        <v>7137</v>
      </c>
      <c r="J437" t="s">
        <v>12512</v>
      </c>
      <c r="K437" t="s">
        <v>72</v>
      </c>
      <c r="M437" s="32">
        <f>IFERROR(IF($B437="","",INDEX(所属情報!$E:$E,MATCH($A437,所属情報!$A:$A,0))),"")</f>
        <v>492218</v>
      </c>
      <c r="N437" s="32" t="str">
        <f t="shared" si="18"/>
        <v>有田　茉合香 (2)</v>
      </c>
      <c r="O437" s="32" t="str">
        <f t="shared" si="19"/>
        <v>ｱﾘﾀ ﾏﾘｶ</v>
      </c>
      <c r="P437" s="32" t="str">
        <f t="shared" si="20"/>
        <v>ARITA Marika (04)</v>
      </c>
      <c r="Q437" s="32" t="str">
        <f>IFERROR(IF($F437="","",INDEX(リスト!$AL:$AL,MATCH($F437,リスト!$AK:$AK,0))),"")</f>
        <v>28</v>
      </c>
      <c r="R437" s="32" t="str">
        <f>IFERROR(IF($K437="","",INDEX(リスト!$AO:$AO,MATCH($K437,リスト!$AN:$AN,0))),"")</f>
        <v>JPN</v>
      </c>
      <c r="S437" s="32" t="str">
        <f>IF($B437="","",RIGHT($G437*1000+200+COUNTIF($G$2:$G437,$G437),9))</f>
        <v>040223201</v>
      </c>
    </row>
    <row r="438" spans="1:19" ht="18" customHeight="1" x14ac:dyDescent="0.55000000000000004">
      <c r="A438" t="s">
        <v>1019</v>
      </c>
      <c r="B438">
        <v>438</v>
      </c>
      <c r="C438" t="s">
        <v>12513</v>
      </c>
      <c r="D438" t="s">
        <v>12514</v>
      </c>
      <c r="E438">
        <v>2</v>
      </c>
      <c r="F438" t="s">
        <v>169</v>
      </c>
      <c r="G438">
        <v>20030907</v>
      </c>
      <c r="H438" t="s">
        <v>12515</v>
      </c>
      <c r="I438" t="s">
        <v>2008</v>
      </c>
      <c r="J438" t="s">
        <v>11457</v>
      </c>
      <c r="K438" t="s">
        <v>72</v>
      </c>
      <c r="M438" s="32">
        <f>IFERROR(IF($B438="","",INDEX(所属情報!$E:$E,MATCH($A438,所属情報!$A:$A,0))),"")</f>
        <v>492218</v>
      </c>
      <c r="N438" s="32" t="str">
        <f t="shared" si="18"/>
        <v>澤田　佳奈 (2)</v>
      </c>
      <c r="O438" s="32" t="str">
        <f t="shared" si="19"/>
        <v>ｻﾜﾀﾞ ｶﾅ</v>
      </c>
      <c r="P438" s="32" t="str">
        <f t="shared" si="20"/>
        <v>SAWADA Kana (03)</v>
      </c>
      <c r="Q438" s="32" t="str">
        <f>IFERROR(IF($F438="","",INDEX(リスト!$AL:$AL,MATCH($F438,リスト!$AK:$AK,0))),"")</f>
        <v>26</v>
      </c>
      <c r="R438" s="32" t="str">
        <f>IFERROR(IF($K438="","",INDEX(リスト!$AO:$AO,MATCH($K438,リスト!$AN:$AN,0))),"")</f>
        <v>JPN</v>
      </c>
      <c r="S438" s="32" t="str">
        <f>IF($B438="","",RIGHT($G438*1000+200+COUNTIF($G$2:$G438,$G438),9))</f>
        <v>030907201</v>
      </c>
    </row>
    <row r="439" spans="1:19" ht="18" customHeight="1" x14ac:dyDescent="0.55000000000000004">
      <c r="A439" t="s">
        <v>1019</v>
      </c>
      <c r="B439">
        <v>439</v>
      </c>
      <c r="C439" t="s">
        <v>12516</v>
      </c>
      <c r="D439" t="s">
        <v>12517</v>
      </c>
      <c r="E439">
        <v>2</v>
      </c>
      <c r="F439" t="s">
        <v>177</v>
      </c>
      <c r="G439">
        <v>20030815</v>
      </c>
      <c r="H439" t="s">
        <v>12518</v>
      </c>
      <c r="I439" t="s">
        <v>12519</v>
      </c>
      <c r="J439" t="s">
        <v>11193</v>
      </c>
      <c r="K439" t="s">
        <v>72</v>
      </c>
      <c r="M439" s="32">
        <f>IFERROR(IF($B439="","",INDEX(所属情報!$E:$E,MATCH($A439,所属情報!$A:$A,0))),"")</f>
        <v>492218</v>
      </c>
      <c r="N439" s="32" t="str">
        <f t="shared" si="18"/>
        <v>野川　明莉 (2)</v>
      </c>
      <c r="O439" s="32" t="str">
        <f t="shared" si="19"/>
        <v>ﾉｶﾞﾜ ｱｶﾘ</v>
      </c>
      <c r="P439" s="32" t="str">
        <f t="shared" si="20"/>
        <v>NOGAWA Akari (03)</v>
      </c>
      <c r="Q439" s="32" t="str">
        <f>IFERROR(IF($F439="","",INDEX(リスト!$AL:$AL,MATCH($F439,リスト!$AK:$AK,0))),"")</f>
        <v>28</v>
      </c>
      <c r="R439" s="32" t="str">
        <f>IFERROR(IF($K439="","",INDEX(リスト!$AO:$AO,MATCH($K439,リスト!$AN:$AN,0))),"")</f>
        <v>JPN</v>
      </c>
      <c r="S439" s="32" t="str">
        <f>IF($B439="","",RIGHT($G439*1000+200+COUNTIF($G$2:$G439,$G439),9))</f>
        <v>030815201</v>
      </c>
    </row>
    <row r="440" spans="1:19" ht="18" customHeight="1" x14ac:dyDescent="0.55000000000000004">
      <c r="A440" t="s">
        <v>1019</v>
      </c>
      <c r="B440">
        <v>440</v>
      </c>
      <c r="C440" t="s">
        <v>12520</v>
      </c>
      <c r="D440" t="s">
        <v>12521</v>
      </c>
      <c r="E440">
        <v>4</v>
      </c>
      <c r="F440" t="s">
        <v>177</v>
      </c>
      <c r="G440">
        <v>20010708</v>
      </c>
      <c r="H440" t="s">
        <v>12522</v>
      </c>
      <c r="I440" t="s">
        <v>12523</v>
      </c>
      <c r="J440" t="s">
        <v>2500</v>
      </c>
      <c r="K440" t="s">
        <v>72</v>
      </c>
      <c r="M440" s="32">
        <f>IFERROR(IF($B440="","",INDEX(所属情報!$E:$E,MATCH($A440,所属情報!$A:$A,0))),"")</f>
        <v>492218</v>
      </c>
      <c r="N440" s="32" t="str">
        <f t="shared" si="18"/>
        <v>延安　美月 (4)</v>
      </c>
      <c r="O440" s="32" t="str">
        <f t="shared" si="19"/>
        <v>ﾉﾌﾞﾔｽ ﾐﾂﾞｷ</v>
      </c>
      <c r="P440" s="32" t="str">
        <f t="shared" si="20"/>
        <v>NOBUYASU Mizuki (01)</v>
      </c>
      <c r="Q440" s="32" t="str">
        <f>IFERROR(IF($F440="","",INDEX(リスト!$AL:$AL,MATCH($F440,リスト!$AK:$AK,0))),"")</f>
        <v>28</v>
      </c>
      <c r="R440" s="32" t="str">
        <f>IFERROR(IF($K440="","",INDEX(リスト!$AO:$AO,MATCH($K440,リスト!$AN:$AN,0))),"")</f>
        <v>JPN</v>
      </c>
      <c r="S440" s="32" t="str">
        <f>IF($B440="","",RIGHT($G440*1000+200+COUNTIF($G$2:$G440,$G440),9))</f>
        <v>010708201</v>
      </c>
    </row>
    <row r="441" spans="1:19" ht="18" customHeight="1" x14ac:dyDescent="0.55000000000000004">
      <c r="A441" t="s">
        <v>1019</v>
      </c>
      <c r="B441">
        <v>441</v>
      </c>
      <c r="C441" t="s">
        <v>12524</v>
      </c>
      <c r="D441" t="s">
        <v>12525</v>
      </c>
      <c r="E441">
        <v>3</v>
      </c>
      <c r="F441" t="s">
        <v>1220</v>
      </c>
      <c r="G441">
        <v>20020724</v>
      </c>
      <c r="H441" t="s">
        <v>12526</v>
      </c>
      <c r="I441" t="s">
        <v>9728</v>
      </c>
      <c r="J441" t="s">
        <v>11121</v>
      </c>
      <c r="K441" t="s">
        <v>72</v>
      </c>
      <c r="M441" s="32">
        <f>IFERROR(IF($B441="","",INDEX(所属情報!$E:$E,MATCH($A441,所属情報!$A:$A,0))),"")</f>
        <v>492218</v>
      </c>
      <c r="N441" s="32" t="str">
        <f t="shared" si="18"/>
        <v>川畑　藍 (3)</v>
      </c>
      <c r="O441" s="32" t="str">
        <f t="shared" si="19"/>
        <v>ｶﾜﾊﾞﾀ ｱｲ</v>
      </c>
      <c r="P441" s="32" t="str">
        <f t="shared" si="20"/>
        <v>KAWABATA Ai (02)</v>
      </c>
      <c r="Q441" s="32" t="str">
        <f>IFERROR(IF($F441="","",INDEX(リスト!$AL:$AL,MATCH($F441,リスト!$AK:$AK,0))),"")</f>
        <v>49</v>
      </c>
      <c r="R441" s="32" t="str">
        <f>IFERROR(IF($K441="","",INDEX(リスト!$AO:$AO,MATCH($K441,リスト!$AN:$AN,0))),"")</f>
        <v>JPN</v>
      </c>
      <c r="S441" s="32" t="str">
        <f>IF($B441="","",RIGHT($G441*1000+200+COUNTIF($G$2:$G441,$G441),9))</f>
        <v>020724201</v>
      </c>
    </row>
    <row r="442" spans="1:19" ht="18" customHeight="1" x14ac:dyDescent="0.55000000000000004">
      <c r="A442" t="s">
        <v>1019</v>
      </c>
      <c r="B442">
        <v>442</v>
      </c>
      <c r="C442" t="s">
        <v>12527</v>
      </c>
      <c r="D442" t="s">
        <v>12528</v>
      </c>
      <c r="E442">
        <v>2</v>
      </c>
      <c r="F442" t="s">
        <v>173</v>
      </c>
      <c r="G442">
        <v>20030409</v>
      </c>
      <c r="H442" t="s">
        <v>12529</v>
      </c>
      <c r="I442" t="s">
        <v>12530</v>
      </c>
      <c r="J442" t="s">
        <v>9967</v>
      </c>
      <c r="K442" t="s">
        <v>72</v>
      </c>
      <c r="M442" s="32">
        <f>IFERROR(IF($B442="","",INDEX(所属情報!$E:$E,MATCH($A442,所属情報!$A:$A,0))),"")</f>
        <v>492218</v>
      </c>
      <c r="N442" s="32" t="str">
        <f t="shared" si="18"/>
        <v>坂倉　希望 (2)</v>
      </c>
      <c r="O442" s="32" t="str">
        <f t="shared" si="19"/>
        <v>ｻｶｸﾗ ﾉｿﾞﾐ</v>
      </c>
      <c r="P442" s="32" t="str">
        <f t="shared" si="20"/>
        <v>SAKAKURA Nozomi (03)</v>
      </c>
      <c r="Q442" s="32" t="str">
        <f>IFERROR(IF($F442="","",INDEX(リスト!$AL:$AL,MATCH($F442,リスト!$AK:$AK,0))),"")</f>
        <v>27</v>
      </c>
      <c r="R442" s="32" t="str">
        <f>IFERROR(IF($K442="","",INDEX(リスト!$AO:$AO,MATCH($K442,リスト!$AN:$AN,0))),"")</f>
        <v>JPN</v>
      </c>
      <c r="S442" s="32" t="str">
        <f>IF($B442="","",RIGHT($G442*1000+200+COUNTIF($G$2:$G442,$G442),9))</f>
        <v>030409201</v>
      </c>
    </row>
    <row r="443" spans="1:19" ht="18" customHeight="1" x14ac:dyDescent="0.55000000000000004">
      <c r="A443" t="s">
        <v>1019</v>
      </c>
      <c r="B443">
        <v>443</v>
      </c>
      <c r="C443" t="s">
        <v>12531</v>
      </c>
      <c r="D443" t="s">
        <v>12532</v>
      </c>
      <c r="E443">
        <v>2</v>
      </c>
      <c r="F443" t="s">
        <v>177</v>
      </c>
      <c r="G443">
        <v>20040210</v>
      </c>
      <c r="H443" t="s">
        <v>12533</v>
      </c>
      <c r="I443" t="s">
        <v>12534</v>
      </c>
      <c r="J443" t="s">
        <v>11355</v>
      </c>
      <c r="K443" t="s">
        <v>72</v>
      </c>
      <c r="M443" s="32">
        <f>IFERROR(IF($B443="","",INDEX(所属情報!$E:$E,MATCH($A443,所属情報!$A:$A,0))),"")</f>
        <v>492218</v>
      </c>
      <c r="N443" s="32" t="str">
        <f t="shared" si="18"/>
        <v>山名　彩香 (2)</v>
      </c>
      <c r="O443" s="32" t="str">
        <f t="shared" si="19"/>
        <v>ﾔﾏﾅ ｱﾔｶ</v>
      </c>
      <c r="P443" s="32" t="str">
        <f t="shared" si="20"/>
        <v>YAMANA Ayaka (04)</v>
      </c>
      <c r="Q443" s="32" t="str">
        <f>IFERROR(IF($F443="","",INDEX(リスト!$AL:$AL,MATCH($F443,リスト!$AK:$AK,0))),"")</f>
        <v>28</v>
      </c>
      <c r="R443" s="32" t="str">
        <f>IFERROR(IF($K443="","",INDEX(リスト!$AO:$AO,MATCH($K443,リスト!$AN:$AN,0))),"")</f>
        <v>JPN</v>
      </c>
      <c r="S443" s="32" t="str">
        <f>IF($B443="","",RIGHT($G443*1000+200+COUNTIF($G$2:$G443,$G443),9))</f>
        <v>040210201</v>
      </c>
    </row>
    <row r="444" spans="1:19" ht="18" customHeight="1" x14ac:dyDescent="0.55000000000000004">
      <c r="A444" t="s">
        <v>1019</v>
      </c>
      <c r="B444">
        <v>444</v>
      </c>
      <c r="C444" t="s">
        <v>12535</v>
      </c>
      <c r="D444" t="s">
        <v>12536</v>
      </c>
      <c r="E444">
        <v>3</v>
      </c>
      <c r="F444" t="s">
        <v>177</v>
      </c>
      <c r="G444">
        <v>20010901</v>
      </c>
      <c r="H444" t="s">
        <v>12537</v>
      </c>
      <c r="I444" t="s">
        <v>12538</v>
      </c>
      <c r="J444" t="s">
        <v>11083</v>
      </c>
      <c r="K444" t="s">
        <v>72</v>
      </c>
      <c r="M444" s="32">
        <f>IFERROR(IF($B444="","",INDEX(所属情報!$E:$E,MATCH($A444,所属情報!$A:$A,0))),"")</f>
        <v>492218</v>
      </c>
      <c r="N444" s="32" t="str">
        <f t="shared" si="18"/>
        <v>溝口　真柚 (3)</v>
      </c>
      <c r="O444" s="32" t="str">
        <f t="shared" si="19"/>
        <v>ﾐｿﾞｸﾞﾁ ﾏﾕ</v>
      </c>
      <c r="P444" s="32" t="str">
        <f t="shared" si="20"/>
        <v>MIZOGUCHI Mayu (01)</v>
      </c>
      <c r="Q444" s="32" t="str">
        <f>IFERROR(IF($F444="","",INDEX(リスト!$AL:$AL,MATCH($F444,リスト!$AK:$AK,0))),"")</f>
        <v>28</v>
      </c>
      <c r="R444" s="32" t="str">
        <f>IFERROR(IF($K444="","",INDEX(リスト!$AO:$AO,MATCH($K444,リスト!$AN:$AN,0))),"")</f>
        <v>JPN</v>
      </c>
      <c r="S444" s="32" t="str">
        <f>IF($B444="","",RIGHT($G444*1000+200+COUNTIF($G$2:$G444,$G444),9))</f>
        <v>010901203</v>
      </c>
    </row>
    <row r="445" spans="1:19" ht="18" customHeight="1" x14ac:dyDescent="0.55000000000000004">
      <c r="A445" t="s">
        <v>1019</v>
      </c>
      <c r="B445">
        <v>445</v>
      </c>
      <c r="C445" t="s">
        <v>12539</v>
      </c>
      <c r="D445" t="s">
        <v>12540</v>
      </c>
      <c r="E445">
        <v>2</v>
      </c>
      <c r="F445" t="s">
        <v>177</v>
      </c>
      <c r="G445">
        <v>20030506</v>
      </c>
      <c r="H445" t="s">
        <v>12541</v>
      </c>
      <c r="I445" t="s">
        <v>12542</v>
      </c>
      <c r="J445" t="s">
        <v>10972</v>
      </c>
      <c r="K445" t="s">
        <v>72</v>
      </c>
      <c r="M445" s="32">
        <f>IFERROR(IF($B445="","",INDEX(所属情報!$E:$E,MATCH($A445,所属情報!$A:$A,0))),"")</f>
        <v>492218</v>
      </c>
      <c r="N445" s="32" t="str">
        <f t="shared" si="18"/>
        <v>新見　咲耶 (2)</v>
      </c>
      <c r="O445" s="32" t="str">
        <f t="shared" si="19"/>
        <v>ﾆｲﾐ ｻﾔ</v>
      </c>
      <c r="P445" s="32" t="str">
        <f t="shared" si="20"/>
        <v>NIIMI Saya (03)</v>
      </c>
      <c r="Q445" s="32" t="str">
        <f>IFERROR(IF($F445="","",INDEX(リスト!$AL:$AL,MATCH($F445,リスト!$AK:$AK,0))),"")</f>
        <v>28</v>
      </c>
      <c r="R445" s="32" t="str">
        <f>IFERROR(IF($K445="","",INDEX(リスト!$AO:$AO,MATCH($K445,リスト!$AN:$AN,0))),"")</f>
        <v>JPN</v>
      </c>
      <c r="S445" s="32" t="str">
        <f>IF($B445="","",RIGHT($G445*1000+200+COUNTIF($G$2:$G445,$G445),9))</f>
        <v>030506201</v>
      </c>
    </row>
    <row r="446" spans="1:19" ht="18" customHeight="1" x14ac:dyDescent="0.55000000000000004">
      <c r="A446" t="s">
        <v>1019</v>
      </c>
      <c r="B446">
        <v>446</v>
      </c>
      <c r="C446" t="s">
        <v>12543</v>
      </c>
      <c r="D446" t="s">
        <v>12544</v>
      </c>
      <c r="E446">
        <v>2</v>
      </c>
      <c r="F446" t="s">
        <v>173</v>
      </c>
      <c r="G446">
        <v>20031209</v>
      </c>
      <c r="I446" t="s">
        <v>12545</v>
      </c>
      <c r="J446" t="s">
        <v>8404</v>
      </c>
      <c r="K446" t="s">
        <v>72</v>
      </c>
      <c r="M446" s="32">
        <f>IFERROR(IF($B446="","",INDEX(所属情報!$E:$E,MATCH($A446,所属情報!$A:$A,0))),"")</f>
        <v>492218</v>
      </c>
      <c r="N446" s="32" t="str">
        <f t="shared" si="18"/>
        <v>若林　遼 (2)</v>
      </c>
      <c r="O446" s="32" t="str">
        <f t="shared" si="19"/>
        <v>ﾜｶﾊﾞﾔｼ ﾊﾙｶ</v>
      </c>
      <c r="P446" s="32" t="str">
        <f t="shared" si="20"/>
        <v>WAKABAYASHI Haruka (03)</v>
      </c>
      <c r="Q446" s="32" t="str">
        <f>IFERROR(IF($F446="","",INDEX(リスト!$AL:$AL,MATCH($F446,リスト!$AK:$AK,0))),"")</f>
        <v>27</v>
      </c>
      <c r="R446" s="32" t="str">
        <f>IFERROR(IF($K446="","",INDEX(リスト!$AO:$AO,MATCH($K446,リスト!$AN:$AN,0))),"")</f>
        <v>JPN</v>
      </c>
      <c r="S446" s="32" t="str">
        <f>IF($B446="","",RIGHT($G446*1000+200+COUNTIF($G$2:$G446,$G446),9))</f>
        <v>031209201</v>
      </c>
    </row>
    <row r="447" spans="1:19" ht="18" customHeight="1" x14ac:dyDescent="0.55000000000000004">
      <c r="A447" t="s">
        <v>1019</v>
      </c>
      <c r="B447">
        <v>447</v>
      </c>
      <c r="C447" t="s">
        <v>12546</v>
      </c>
      <c r="D447" t="s">
        <v>12547</v>
      </c>
      <c r="E447">
        <v>2</v>
      </c>
      <c r="F447" t="s">
        <v>177</v>
      </c>
      <c r="G447">
        <v>20031008</v>
      </c>
      <c r="I447" t="s">
        <v>3299</v>
      </c>
      <c r="J447" t="s">
        <v>11091</v>
      </c>
      <c r="K447" t="s">
        <v>72</v>
      </c>
      <c r="M447" s="32">
        <f>IFERROR(IF($B447="","",INDEX(所属情報!$E:$E,MATCH($A447,所属情報!$A:$A,0))),"")</f>
        <v>492218</v>
      </c>
      <c r="N447" s="32" t="str">
        <f t="shared" si="18"/>
        <v>入江　ほの花 (2)</v>
      </c>
      <c r="O447" s="32" t="str">
        <f t="shared" si="19"/>
        <v>ｲﾘｴ ﾎﾉｶ</v>
      </c>
      <c r="P447" s="32" t="str">
        <f t="shared" si="20"/>
        <v>IRIE Honoka (03)</v>
      </c>
      <c r="Q447" s="32" t="str">
        <f>IFERROR(IF($F447="","",INDEX(リスト!$AL:$AL,MATCH($F447,リスト!$AK:$AK,0))),"")</f>
        <v>28</v>
      </c>
      <c r="R447" s="32" t="str">
        <f>IFERROR(IF($K447="","",INDEX(リスト!$AO:$AO,MATCH($K447,リスト!$AN:$AN,0))),"")</f>
        <v>JPN</v>
      </c>
      <c r="S447" s="32" t="str">
        <f>IF($B447="","",RIGHT($G447*1000+200+COUNTIF($G$2:$G447,$G447),9))</f>
        <v>031008201</v>
      </c>
    </row>
    <row r="448" spans="1:19" ht="18" customHeight="1" x14ac:dyDescent="0.55000000000000004">
      <c r="A448" t="s">
        <v>1019</v>
      </c>
      <c r="B448">
        <v>448</v>
      </c>
      <c r="C448" t="s">
        <v>12548</v>
      </c>
      <c r="D448" t="s">
        <v>12549</v>
      </c>
      <c r="E448">
        <v>1</v>
      </c>
      <c r="F448" t="s">
        <v>173</v>
      </c>
      <c r="G448">
        <v>20050221</v>
      </c>
      <c r="H448" t="s">
        <v>12550</v>
      </c>
      <c r="I448" t="s">
        <v>4896</v>
      </c>
      <c r="J448" t="s">
        <v>3314</v>
      </c>
      <c r="K448" t="s">
        <v>72</v>
      </c>
      <c r="M448" s="32">
        <f>IFERROR(IF($B448="","",INDEX(所属情報!$E:$E,MATCH($A448,所属情報!$A:$A,0))),"")</f>
        <v>492218</v>
      </c>
      <c r="N448" s="32" t="str">
        <f t="shared" si="18"/>
        <v>武田　真音 (1)</v>
      </c>
      <c r="O448" s="32" t="str">
        <f t="shared" si="19"/>
        <v>ﾀｹﾀﾞ ﾏｵ</v>
      </c>
      <c r="P448" s="32" t="str">
        <f t="shared" si="20"/>
        <v>TAKEDA Mao (05)</v>
      </c>
      <c r="Q448" s="32" t="str">
        <f>IFERROR(IF($F448="","",INDEX(リスト!$AL:$AL,MATCH($F448,リスト!$AK:$AK,0))),"")</f>
        <v>27</v>
      </c>
      <c r="R448" s="32" t="str">
        <f>IFERROR(IF($K448="","",INDEX(リスト!$AO:$AO,MATCH($K448,リスト!$AN:$AN,0))),"")</f>
        <v>JPN</v>
      </c>
      <c r="S448" s="32" t="str">
        <f>IF($B448="","",RIGHT($G448*1000+200+COUNTIF($G$2:$G448,$G448),9))</f>
        <v>050221201</v>
      </c>
    </row>
    <row r="449" spans="1:19" ht="18" customHeight="1" x14ac:dyDescent="0.55000000000000004">
      <c r="A449" t="s">
        <v>1019</v>
      </c>
      <c r="B449">
        <v>449</v>
      </c>
      <c r="C449" t="s">
        <v>12551</v>
      </c>
      <c r="D449" t="s">
        <v>12552</v>
      </c>
      <c r="E449">
        <v>1</v>
      </c>
      <c r="F449" t="s">
        <v>157</v>
      </c>
      <c r="G449">
        <v>20041021</v>
      </c>
      <c r="H449" t="s">
        <v>12553</v>
      </c>
      <c r="I449" t="s">
        <v>3340</v>
      </c>
      <c r="J449" t="s">
        <v>11355</v>
      </c>
      <c r="K449" t="s">
        <v>72</v>
      </c>
      <c r="M449" s="32">
        <f>IFERROR(IF($B449="","",INDEX(所属情報!$E:$E,MATCH($A449,所属情報!$A:$A,0))),"")</f>
        <v>492218</v>
      </c>
      <c r="N449" s="32" t="str">
        <f t="shared" si="18"/>
        <v>前田　彩花 (1)</v>
      </c>
      <c r="O449" s="32" t="str">
        <f t="shared" si="19"/>
        <v>ﾏｴﾀﾞ ｱﾔｶ</v>
      </c>
      <c r="P449" s="32" t="str">
        <f t="shared" si="20"/>
        <v>MAEDA Ayaka (04)</v>
      </c>
      <c r="Q449" s="32" t="str">
        <f>IFERROR(IF($F449="","",INDEX(リスト!$AL:$AL,MATCH($F449,リスト!$AK:$AK,0))),"")</f>
        <v>23</v>
      </c>
      <c r="R449" s="32" t="str">
        <f>IFERROR(IF($K449="","",INDEX(リスト!$AO:$AO,MATCH($K449,リスト!$AN:$AN,0))),"")</f>
        <v>JPN</v>
      </c>
      <c r="S449" s="32" t="str">
        <f>IF($B449="","",RIGHT($G449*1000+200+COUNTIF($G$2:$G449,$G449),9))</f>
        <v>041021202</v>
      </c>
    </row>
    <row r="450" spans="1:19" ht="18" customHeight="1" x14ac:dyDescent="0.55000000000000004">
      <c r="A450" t="s">
        <v>1019</v>
      </c>
      <c r="B450">
        <v>450</v>
      </c>
      <c r="C450" t="s">
        <v>12554</v>
      </c>
      <c r="D450" t="s">
        <v>12555</v>
      </c>
      <c r="E450">
        <v>1</v>
      </c>
      <c r="F450" t="s">
        <v>110</v>
      </c>
      <c r="G450">
        <v>20050304</v>
      </c>
      <c r="H450" t="s">
        <v>12556</v>
      </c>
      <c r="I450" t="s">
        <v>1543</v>
      </c>
      <c r="J450" t="s">
        <v>12557</v>
      </c>
      <c r="K450" t="s">
        <v>72</v>
      </c>
      <c r="M450" s="32">
        <f>IFERROR(IF($B450="","",INDEX(所属情報!$E:$E,MATCH($A450,所属情報!$A:$A,0))),"")</f>
        <v>492218</v>
      </c>
      <c r="N450" s="32" t="str">
        <f t="shared" si="18"/>
        <v>山本　沙來 (1)</v>
      </c>
      <c r="O450" s="32" t="str">
        <f t="shared" si="19"/>
        <v>ﾔﾏﾓﾄ ｻﾗ</v>
      </c>
      <c r="P450" s="32" t="str">
        <f t="shared" si="20"/>
        <v>YAMAMOTO Sara (05)</v>
      </c>
      <c r="Q450" s="32" t="str">
        <f>IFERROR(IF($F450="","",INDEX(リスト!$AL:$AL,MATCH($F450,リスト!$AK:$AK,0))),"")</f>
        <v>11</v>
      </c>
      <c r="R450" s="32" t="str">
        <f>IFERROR(IF($K450="","",INDEX(リスト!$AO:$AO,MATCH($K450,リスト!$AN:$AN,0))),"")</f>
        <v>JPN</v>
      </c>
      <c r="S450" s="32" t="str">
        <f>IF($B450="","",RIGHT($G450*1000+200+COUNTIF($G$2:$G450,$G450),9))</f>
        <v>050304201</v>
      </c>
    </row>
    <row r="451" spans="1:19" ht="18" customHeight="1" x14ac:dyDescent="0.55000000000000004">
      <c r="A451" t="s">
        <v>1019</v>
      </c>
      <c r="B451">
        <v>451</v>
      </c>
      <c r="C451" t="s">
        <v>12558</v>
      </c>
      <c r="D451" t="s">
        <v>12559</v>
      </c>
      <c r="E451">
        <v>1</v>
      </c>
      <c r="F451" t="s">
        <v>173</v>
      </c>
      <c r="G451">
        <v>20041012</v>
      </c>
      <c r="H451" t="s">
        <v>12560</v>
      </c>
      <c r="I451" t="s">
        <v>12561</v>
      </c>
      <c r="J451" t="s">
        <v>6975</v>
      </c>
      <c r="K451" t="s">
        <v>72</v>
      </c>
      <c r="M451" s="32">
        <f>IFERROR(IF($B451="","",INDEX(所属情報!$E:$E,MATCH($A451,所属情報!$A:$A,0))),"")</f>
        <v>492218</v>
      </c>
      <c r="N451" s="32" t="str">
        <f t="shared" ref="N451:N514" si="21">IF($C451="","",IF($E451="",$C451,$C451&amp;" ("&amp;$E451&amp;")"))</f>
        <v>新山　心友 (1)</v>
      </c>
      <c r="O451" s="32" t="str">
        <f t="shared" ref="O451:O514" si="22">IF($D451="","",ASC($D451))</f>
        <v>ﾆｲﾔﾏ ﾐﾕ</v>
      </c>
      <c r="P451" s="32" t="str">
        <f t="shared" ref="P451:P514" si="23">IF($I451="","",UPPER($I451)&amp;" "&amp;UPPER(LEFT($J451,1))&amp;LOWER(RIGHT($J451,LEN($J451)-1))&amp;" ("&amp;MID($G451,3,2)&amp;")")</f>
        <v>NIIYAMA Miyu (04)</v>
      </c>
      <c r="Q451" s="32" t="str">
        <f>IFERROR(IF($F451="","",INDEX(リスト!$AL:$AL,MATCH($F451,リスト!$AK:$AK,0))),"")</f>
        <v>27</v>
      </c>
      <c r="R451" s="32" t="str">
        <f>IFERROR(IF($K451="","",INDEX(リスト!$AO:$AO,MATCH($K451,リスト!$AN:$AN,0))),"")</f>
        <v>JPN</v>
      </c>
      <c r="S451" s="32" t="str">
        <f>IF($B451="","",RIGHT($G451*1000+200+COUNTIF($G$2:$G451,$G451),9))</f>
        <v>041012202</v>
      </c>
    </row>
    <row r="452" spans="1:19" ht="18" customHeight="1" x14ac:dyDescent="0.55000000000000004">
      <c r="A452" t="s">
        <v>991</v>
      </c>
      <c r="B452">
        <v>452</v>
      </c>
      <c r="C452" t="s">
        <v>12562</v>
      </c>
      <c r="D452" t="s">
        <v>12563</v>
      </c>
      <c r="E452">
        <v>4</v>
      </c>
      <c r="F452" t="s">
        <v>213</v>
      </c>
      <c r="G452">
        <v>20010722</v>
      </c>
      <c r="H452" t="s">
        <v>12564</v>
      </c>
      <c r="I452" t="s">
        <v>8780</v>
      </c>
      <c r="J452" t="s">
        <v>12565</v>
      </c>
      <c r="K452" t="s">
        <v>72</v>
      </c>
      <c r="M452" s="32">
        <f>IFERROR(IF($B452="","",INDEX(所属情報!$E:$E,MATCH($A452,所属情報!$A:$A,0))),"")</f>
        <v>492207</v>
      </c>
      <c r="N452" s="32" t="str">
        <f t="shared" si="21"/>
        <v>古原　夏音 (4)</v>
      </c>
      <c r="O452" s="32" t="str">
        <f t="shared" si="22"/>
        <v>ｺﾊﾗ ﾅﾂﾈ</v>
      </c>
      <c r="P452" s="32" t="str">
        <f t="shared" si="23"/>
        <v>KOHARA Natsune (01)</v>
      </c>
      <c r="Q452" s="32" t="str">
        <f>IFERROR(IF($F452="","",INDEX(リスト!$AL:$AL,MATCH($F452,リスト!$AK:$AK,0))),"")</f>
        <v>37</v>
      </c>
      <c r="R452" s="32" t="str">
        <f>IFERROR(IF($K452="","",INDEX(リスト!$AO:$AO,MATCH($K452,リスト!$AN:$AN,0))),"")</f>
        <v>JPN</v>
      </c>
      <c r="S452" s="32" t="str">
        <f>IF($B452="","",RIGHT($G452*1000+200+COUNTIF($G$2:$G452,$G452),9))</f>
        <v>010722201</v>
      </c>
    </row>
    <row r="453" spans="1:19" ht="18" customHeight="1" x14ac:dyDescent="0.55000000000000004">
      <c r="A453" t="s">
        <v>991</v>
      </c>
      <c r="B453">
        <v>453</v>
      </c>
      <c r="C453" t="s">
        <v>12566</v>
      </c>
      <c r="D453" t="s">
        <v>12567</v>
      </c>
      <c r="E453">
        <v>4</v>
      </c>
      <c r="F453" t="s">
        <v>173</v>
      </c>
      <c r="G453">
        <v>20020202</v>
      </c>
      <c r="H453" t="s">
        <v>12568</v>
      </c>
      <c r="I453" t="s">
        <v>1493</v>
      </c>
      <c r="J453" t="s">
        <v>3314</v>
      </c>
      <c r="K453" t="s">
        <v>72</v>
      </c>
      <c r="M453" s="32">
        <f>IFERROR(IF($B453="","",INDEX(所属情報!$E:$E,MATCH($A453,所属情報!$A:$A,0))),"")</f>
        <v>492207</v>
      </c>
      <c r="N453" s="32" t="str">
        <f t="shared" si="21"/>
        <v>山田　茉緒 (4)</v>
      </c>
      <c r="O453" s="32" t="str">
        <f t="shared" si="22"/>
        <v>ﾔﾏﾀﾞ ﾏｵ</v>
      </c>
      <c r="P453" s="32" t="str">
        <f t="shared" si="23"/>
        <v>YAMADA Mao (02)</v>
      </c>
      <c r="Q453" s="32" t="str">
        <f>IFERROR(IF($F453="","",INDEX(リスト!$AL:$AL,MATCH($F453,リスト!$AK:$AK,0))),"")</f>
        <v>27</v>
      </c>
      <c r="R453" s="32" t="str">
        <f>IFERROR(IF($K453="","",INDEX(リスト!$AO:$AO,MATCH($K453,リスト!$AN:$AN,0))),"")</f>
        <v>JPN</v>
      </c>
      <c r="S453" s="32" t="str">
        <f>IF($B453="","",RIGHT($G453*1000+200+COUNTIF($G$2:$G453,$G453),9))</f>
        <v>020202201</v>
      </c>
    </row>
    <row r="454" spans="1:19" ht="18" customHeight="1" x14ac:dyDescent="0.55000000000000004">
      <c r="A454" t="s">
        <v>991</v>
      </c>
      <c r="B454">
        <v>454</v>
      </c>
      <c r="C454" t="s">
        <v>12569</v>
      </c>
      <c r="D454" t="s">
        <v>12570</v>
      </c>
      <c r="E454">
        <v>4</v>
      </c>
      <c r="F454" t="s">
        <v>185</v>
      </c>
      <c r="G454">
        <v>20020323</v>
      </c>
      <c r="H454" t="s">
        <v>12571</v>
      </c>
      <c r="I454" t="s">
        <v>2110</v>
      </c>
      <c r="J454" t="s">
        <v>11442</v>
      </c>
      <c r="K454" t="s">
        <v>72</v>
      </c>
      <c r="M454" s="32">
        <f>IFERROR(IF($B454="","",INDEX(所属情報!$E:$E,MATCH($A454,所属情報!$A:$A,0))),"")</f>
        <v>492207</v>
      </c>
      <c r="N454" s="32" t="str">
        <f t="shared" si="21"/>
        <v>鈴木　杏奈 (4)</v>
      </c>
      <c r="O454" s="32" t="str">
        <f t="shared" si="22"/>
        <v>ｽｽﾞｷ ｱﾝﾅ</v>
      </c>
      <c r="P454" s="32" t="str">
        <f t="shared" si="23"/>
        <v>SUZUKI Anna (02)</v>
      </c>
      <c r="Q454" s="32" t="str">
        <f>IFERROR(IF($F454="","",INDEX(リスト!$AL:$AL,MATCH($F454,リスト!$AK:$AK,0))),"")</f>
        <v>30</v>
      </c>
      <c r="R454" s="32" t="str">
        <f>IFERROR(IF($K454="","",INDEX(リスト!$AO:$AO,MATCH($K454,リスト!$AN:$AN,0))),"")</f>
        <v>JPN</v>
      </c>
      <c r="S454" s="32" t="str">
        <f>IF($B454="","",RIGHT($G454*1000+200+COUNTIF($G$2:$G454,$G454),9))</f>
        <v>020323201</v>
      </c>
    </row>
    <row r="455" spans="1:19" ht="18" customHeight="1" x14ac:dyDescent="0.55000000000000004">
      <c r="A455" t="s">
        <v>991</v>
      </c>
      <c r="B455">
        <v>455</v>
      </c>
      <c r="C455" t="s">
        <v>12572</v>
      </c>
      <c r="D455" t="s">
        <v>12573</v>
      </c>
      <c r="E455">
        <v>4</v>
      </c>
      <c r="F455" t="s">
        <v>165</v>
      </c>
      <c r="G455">
        <v>20011124</v>
      </c>
      <c r="H455" t="s">
        <v>12574</v>
      </c>
      <c r="I455" t="s">
        <v>2946</v>
      </c>
      <c r="J455" t="s">
        <v>1947</v>
      </c>
      <c r="K455" t="s">
        <v>72</v>
      </c>
      <c r="M455" s="32">
        <f>IFERROR(IF($B455="","",INDEX(所属情報!$E:$E,MATCH($A455,所属情報!$A:$A,0))),"")</f>
        <v>492207</v>
      </c>
      <c r="N455" s="32" t="str">
        <f t="shared" si="21"/>
        <v>北川　星瑠 (4)</v>
      </c>
      <c r="O455" s="32" t="str">
        <f t="shared" si="22"/>
        <v>ｷﾀｶﾞﾜ ﾋｶﾙ</v>
      </c>
      <c r="P455" s="32" t="str">
        <f t="shared" si="23"/>
        <v>KITAGAWA Hikaru (01)</v>
      </c>
      <c r="Q455" s="32" t="str">
        <f>IFERROR(IF($F455="","",INDEX(リスト!$AL:$AL,MATCH($F455,リスト!$AK:$AK,0))),"")</f>
        <v>25</v>
      </c>
      <c r="R455" s="32" t="str">
        <f>IFERROR(IF($K455="","",INDEX(リスト!$AO:$AO,MATCH($K455,リスト!$AN:$AN,0))),"")</f>
        <v>JPN</v>
      </c>
      <c r="S455" s="32" t="str">
        <f>IF($B455="","",RIGHT($G455*1000+200+COUNTIF($G$2:$G455,$G455),9))</f>
        <v>011124201</v>
      </c>
    </row>
    <row r="456" spans="1:19" ht="18" customHeight="1" x14ac:dyDescent="0.55000000000000004">
      <c r="A456" t="s">
        <v>991</v>
      </c>
      <c r="B456">
        <v>456</v>
      </c>
      <c r="C456" t="s">
        <v>12575</v>
      </c>
      <c r="D456" t="s">
        <v>12576</v>
      </c>
      <c r="E456">
        <v>3</v>
      </c>
      <c r="F456" t="s">
        <v>173</v>
      </c>
      <c r="G456">
        <v>20021225</v>
      </c>
      <c r="H456" t="s">
        <v>12577</v>
      </c>
      <c r="I456" t="s">
        <v>1804</v>
      </c>
      <c r="J456" t="s">
        <v>12578</v>
      </c>
      <c r="K456" t="s">
        <v>72</v>
      </c>
      <c r="M456" s="32">
        <f>IFERROR(IF($B456="","",INDEX(所属情報!$E:$E,MATCH($A456,所属情報!$A:$A,0))),"")</f>
        <v>492207</v>
      </c>
      <c r="N456" s="32" t="str">
        <f t="shared" si="21"/>
        <v>山下　真実 (3)</v>
      </c>
      <c r="O456" s="32" t="str">
        <f t="shared" si="22"/>
        <v>ﾔﾏｼﾀ ﾏﾁｶ</v>
      </c>
      <c r="P456" s="32" t="str">
        <f t="shared" si="23"/>
        <v>YAMASHITA Machika (02)</v>
      </c>
      <c r="Q456" s="32" t="str">
        <f>IFERROR(IF($F456="","",INDEX(リスト!$AL:$AL,MATCH($F456,リスト!$AK:$AK,0))),"")</f>
        <v>27</v>
      </c>
      <c r="R456" s="32" t="str">
        <f>IFERROR(IF($K456="","",INDEX(リスト!$AO:$AO,MATCH($K456,リスト!$AN:$AN,0))),"")</f>
        <v>JPN</v>
      </c>
      <c r="S456" s="32" t="str">
        <f>IF($B456="","",RIGHT($G456*1000+200+COUNTIF($G$2:$G456,$G456),9))</f>
        <v>021225201</v>
      </c>
    </row>
    <row r="457" spans="1:19" ht="18" customHeight="1" x14ac:dyDescent="0.55000000000000004">
      <c r="A457" t="s">
        <v>991</v>
      </c>
      <c r="B457">
        <v>457</v>
      </c>
      <c r="C457" t="s">
        <v>12579</v>
      </c>
      <c r="D457" t="s">
        <v>12580</v>
      </c>
      <c r="E457">
        <v>3</v>
      </c>
      <c r="F457" t="s">
        <v>177</v>
      </c>
      <c r="G457">
        <v>20021216</v>
      </c>
      <c r="H457" t="s">
        <v>12581</v>
      </c>
      <c r="I457" t="s">
        <v>1339</v>
      </c>
      <c r="J457" t="s">
        <v>12268</v>
      </c>
      <c r="K457" t="s">
        <v>72</v>
      </c>
      <c r="M457" s="32">
        <f>IFERROR(IF($B457="","",INDEX(所属情報!$E:$E,MATCH($A457,所属情報!$A:$A,0))),"")</f>
        <v>492207</v>
      </c>
      <c r="N457" s="32" t="str">
        <f t="shared" si="21"/>
        <v>中谷　妃菜乃 (3)</v>
      </c>
      <c r="O457" s="32" t="str">
        <f t="shared" si="22"/>
        <v>ﾅｶﾀﾆ ﾋﾅﾉ</v>
      </c>
      <c r="P457" s="32" t="str">
        <f t="shared" si="23"/>
        <v>NAKATANI Hinano (02)</v>
      </c>
      <c r="Q457" s="32" t="str">
        <f>IFERROR(IF($F457="","",INDEX(リスト!$AL:$AL,MATCH($F457,リスト!$AK:$AK,0))),"")</f>
        <v>28</v>
      </c>
      <c r="R457" s="32" t="str">
        <f>IFERROR(IF($K457="","",INDEX(リスト!$AO:$AO,MATCH($K457,リスト!$AN:$AN,0))),"")</f>
        <v>JPN</v>
      </c>
      <c r="S457" s="32" t="str">
        <f>IF($B457="","",RIGHT($G457*1000+200+COUNTIF($G$2:$G457,$G457),9))</f>
        <v>021216201</v>
      </c>
    </row>
    <row r="458" spans="1:19" ht="18" customHeight="1" x14ac:dyDescent="0.55000000000000004">
      <c r="A458" t="s">
        <v>991</v>
      </c>
      <c r="B458">
        <v>458</v>
      </c>
      <c r="C458" t="s">
        <v>12582</v>
      </c>
      <c r="D458" t="s">
        <v>12583</v>
      </c>
      <c r="E458">
        <v>3</v>
      </c>
      <c r="F458" t="s">
        <v>173</v>
      </c>
      <c r="G458">
        <v>20021226</v>
      </c>
      <c r="H458" t="s">
        <v>12584</v>
      </c>
      <c r="I458" t="s">
        <v>12585</v>
      </c>
      <c r="J458" t="s">
        <v>12586</v>
      </c>
      <c r="K458" t="s">
        <v>72</v>
      </c>
      <c r="M458" s="32">
        <f>IFERROR(IF($B458="","",INDEX(所属情報!$E:$E,MATCH($A458,所属情報!$A:$A,0))),"")</f>
        <v>492207</v>
      </c>
      <c r="N458" s="32" t="str">
        <f t="shared" si="21"/>
        <v>貞松　真帆 (3)</v>
      </c>
      <c r="O458" s="32" t="str">
        <f t="shared" si="22"/>
        <v>ｻﾀﾞﾏﾂ ﾏﾎ</v>
      </c>
      <c r="P458" s="32" t="str">
        <f t="shared" si="23"/>
        <v>SADAMATSU Maho (02)</v>
      </c>
      <c r="Q458" s="32" t="str">
        <f>IFERROR(IF($F458="","",INDEX(リスト!$AL:$AL,MATCH($F458,リスト!$AK:$AK,0))),"")</f>
        <v>27</v>
      </c>
      <c r="R458" s="32" t="str">
        <f>IFERROR(IF($K458="","",INDEX(リスト!$AO:$AO,MATCH($K458,リスト!$AN:$AN,0))),"")</f>
        <v>JPN</v>
      </c>
      <c r="S458" s="32" t="str">
        <f>IF($B458="","",RIGHT($G458*1000+200+COUNTIF($G$2:$G458,$G458),9))</f>
        <v>021226203</v>
      </c>
    </row>
    <row r="459" spans="1:19" ht="18" customHeight="1" x14ac:dyDescent="0.55000000000000004">
      <c r="A459" t="s">
        <v>991</v>
      </c>
      <c r="B459">
        <v>459</v>
      </c>
      <c r="C459" t="s">
        <v>12587</v>
      </c>
      <c r="D459" t="s">
        <v>12588</v>
      </c>
      <c r="E459">
        <v>3</v>
      </c>
      <c r="F459" t="s">
        <v>185</v>
      </c>
      <c r="G459">
        <v>20030129</v>
      </c>
      <c r="H459" t="s">
        <v>12589</v>
      </c>
      <c r="I459" t="s">
        <v>11275</v>
      </c>
      <c r="J459" t="s">
        <v>10992</v>
      </c>
      <c r="K459" t="s">
        <v>72</v>
      </c>
      <c r="M459" s="32">
        <f>IFERROR(IF($B459="","",INDEX(所属情報!$E:$E,MATCH($A459,所属情報!$A:$A,0))),"")</f>
        <v>492207</v>
      </c>
      <c r="N459" s="32" t="str">
        <f t="shared" si="21"/>
        <v>楠本　風花 (3)</v>
      </c>
      <c r="O459" s="32" t="str">
        <f t="shared" si="22"/>
        <v>ｸｽﾓﾄ ﾌｳｶ</v>
      </c>
      <c r="P459" s="32" t="str">
        <f t="shared" si="23"/>
        <v>KUSUMOTO Fuka (03)</v>
      </c>
      <c r="Q459" s="32" t="str">
        <f>IFERROR(IF($F459="","",INDEX(リスト!$AL:$AL,MATCH($F459,リスト!$AK:$AK,0))),"")</f>
        <v>30</v>
      </c>
      <c r="R459" s="32" t="str">
        <f>IFERROR(IF($K459="","",INDEX(リスト!$AO:$AO,MATCH($K459,リスト!$AN:$AN,0))),"")</f>
        <v>JPN</v>
      </c>
      <c r="S459" s="32" t="str">
        <f>IF($B459="","",RIGHT($G459*1000+200+COUNTIF($G$2:$G459,$G459),9))</f>
        <v>030129201</v>
      </c>
    </row>
    <row r="460" spans="1:19" ht="18" customHeight="1" x14ac:dyDescent="0.55000000000000004">
      <c r="A460" t="s">
        <v>991</v>
      </c>
      <c r="B460">
        <v>460</v>
      </c>
      <c r="C460" t="s">
        <v>12590</v>
      </c>
      <c r="D460" t="s">
        <v>12591</v>
      </c>
      <c r="E460">
        <v>3</v>
      </c>
      <c r="F460" t="s">
        <v>70</v>
      </c>
      <c r="G460">
        <v>20020904</v>
      </c>
      <c r="H460" t="s">
        <v>12592</v>
      </c>
      <c r="I460" t="s">
        <v>2646</v>
      </c>
      <c r="J460" t="s">
        <v>11065</v>
      </c>
      <c r="K460" t="s">
        <v>72</v>
      </c>
      <c r="M460" s="32">
        <f>IFERROR(IF($B460="","",INDEX(所属情報!$E:$E,MATCH($A460,所属情報!$A:$A,0))),"")</f>
        <v>492207</v>
      </c>
      <c r="N460" s="32" t="str">
        <f t="shared" si="21"/>
        <v>菊地　結香 (3)</v>
      </c>
      <c r="O460" s="32" t="str">
        <f t="shared" si="22"/>
        <v>ｷｸﾁ ﾕｲｶ</v>
      </c>
      <c r="P460" s="32" t="str">
        <f t="shared" si="23"/>
        <v>KIKUCHI Yuika (02)</v>
      </c>
      <c r="Q460" s="32" t="str">
        <f>IFERROR(IF($F460="","",INDEX(リスト!$AL:$AL,MATCH($F460,リスト!$AK:$AK,0))),"")</f>
        <v>01</v>
      </c>
      <c r="R460" s="32" t="str">
        <f>IFERROR(IF($K460="","",INDEX(リスト!$AO:$AO,MATCH($K460,リスト!$AN:$AN,0))),"")</f>
        <v>JPN</v>
      </c>
      <c r="S460" s="32" t="str">
        <f>IF($B460="","",RIGHT($G460*1000+200+COUNTIF($G$2:$G460,$G460),9))</f>
        <v>020904201</v>
      </c>
    </row>
    <row r="461" spans="1:19" ht="18" customHeight="1" x14ac:dyDescent="0.55000000000000004">
      <c r="A461" t="s">
        <v>991</v>
      </c>
      <c r="B461">
        <v>461</v>
      </c>
      <c r="C461" t="s">
        <v>12593</v>
      </c>
      <c r="D461" t="s">
        <v>12594</v>
      </c>
      <c r="E461">
        <v>3</v>
      </c>
      <c r="F461" t="s">
        <v>173</v>
      </c>
      <c r="G461">
        <v>20020818</v>
      </c>
      <c r="H461" t="s">
        <v>12595</v>
      </c>
      <c r="I461" t="s">
        <v>1389</v>
      </c>
      <c r="J461" t="s">
        <v>11958</v>
      </c>
      <c r="K461" t="s">
        <v>72</v>
      </c>
      <c r="M461" s="32">
        <f>IFERROR(IF($B461="","",INDEX(所属情報!$E:$E,MATCH($A461,所属情報!$A:$A,0))),"")</f>
        <v>492207</v>
      </c>
      <c r="N461" s="32" t="str">
        <f t="shared" si="21"/>
        <v>中尾　伽音 (3)</v>
      </c>
      <c r="O461" s="32" t="str">
        <f t="shared" si="22"/>
        <v>ﾅｶｵ ｶﾉﾝ</v>
      </c>
      <c r="P461" s="32" t="str">
        <f t="shared" si="23"/>
        <v>NAKAO Kanon (02)</v>
      </c>
      <c r="Q461" s="32" t="str">
        <f>IFERROR(IF($F461="","",INDEX(リスト!$AL:$AL,MATCH($F461,リスト!$AK:$AK,0))),"")</f>
        <v>27</v>
      </c>
      <c r="R461" s="32" t="str">
        <f>IFERROR(IF($K461="","",INDEX(リスト!$AO:$AO,MATCH($K461,リスト!$AN:$AN,0))),"")</f>
        <v>JPN</v>
      </c>
      <c r="S461" s="32" t="str">
        <f>IF($B461="","",RIGHT($G461*1000+200+COUNTIF($G$2:$G461,$G461),9))</f>
        <v>020818201</v>
      </c>
    </row>
    <row r="462" spans="1:19" ht="18" customHeight="1" x14ac:dyDescent="0.55000000000000004">
      <c r="A462" t="s">
        <v>991</v>
      </c>
      <c r="B462">
        <v>462</v>
      </c>
      <c r="C462" t="s">
        <v>12596</v>
      </c>
      <c r="D462" t="s">
        <v>12597</v>
      </c>
      <c r="E462">
        <v>2</v>
      </c>
      <c r="F462" t="s">
        <v>173</v>
      </c>
      <c r="G462">
        <v>20030628</v>
      </c>
      <c r="H462" t="s">
        <v>12598</v>
      </c>
      <c r="I462" t="s">
        <v>12599</v>
      </c>
      <c r="J462" t="s">
        <v>11493</v>
      </c>
      <c r="K462" t="s">
        <v>72</v>
      </c>
      <c r="M462" s="32">
        <f>IFERROR(IF($B462="","",INDEX(所属情報!$E:$E,MATCH($A462,所属情報!$A:$A,0))),"")</f>
        <v>492207</v>
      </c>
      <c r="N462" s="32" t="str">
        <f t="shared" si="21"/>
        <v>菅﨑　南花 (2)</v>
      </c>
      <c r="O462" s="32" t="str">
        <f t="shared" si="22"/>
        <v>ｽｶﾞｻｷ ﾅﾐｶ</v>
      </c>
      <c r="P462" s="32" t="str">
        <f t="shared" si="23"/>
        <v>SUGASAKI Namika (03)</v>
      </c>
      <c r="Q462" s="32" t="str">
        <f>IFERROR(IF($F462="","",INDEX(リスト!$AL:$AL,MATCH($F462,リスト!$AK:$AK,0))),"")</f>
        <v>27</v>
      </c>
      <c r="R462" s="32" t="str">
        <f>IFERROR(IF($K462="","",INDEX(リスト!$AO:$AO,MATCH($K462,リスト!$AN:$AN,0))),"")</f>
        <v>JPN</v>
      </c>
      <c r="S462" s="32" t="str">
        <f>IF($B462="","",RIGHT($G462*1000+200+COUNTIF($G$2:$G462,$G462),9))</f>
        <v>030628202</v>
      </c>
    </row>
    <row r="463" spans="1:19" ht="18" customHeight="1" x14ac:dyDescent="0.55000000000000004">
      <c r="A463" t="s">
        <v>991</v>
      </c>
      <c r="B463">
        <v>463</v>
      </c>
      <c r="C463" t="s">
        <v>12600</v>
      </c>
      <c r="D463" t="s">
        <v>12601</v>
      </c>
      <c r="E463">
        <v>2</v>
      </c>
      <c r="F463" t="s">
        <v>173</v>
      </c>
      <c r="G463">
        <v>20030812</v>
      </c>
      <c r="H463" t="s">
        <v>12602</v>
      </c>
      <c r="I463" t="s">
        <v>2079</v>
      </c>
      <c r="J463" t="s">
        <v>11962</v>
      </c>
      <c r="K463" t="s">
        <v>72</v>
      </c>
      <c r="M463" s="32">
        <f>IFERROR(IF($B463="","",INDEX(所属情報!$E:$E,MATCH($A463,所属情報!$A:$A,0))),"")</f>
        <v>492207</v>
      </c>
      <c r="N463" s="32" t="str">
        <f t="shared" si="21"/>
        <v>内山　菜々子 (2)</v>
      </c>
      <c r="O463" s="32" t="str">
        <f t="shared" si="22"/>
        <v>ｳﾁﾔﾏ ﾅﾅｺ</v>
      </c>
      <c r="P463" s="32" t="str">
        <f t="shared" si="23"/>
        <v>UCHIYAMA Nanako (03)</v>
      </c>
      <c r="Q463" s="32" t="str">
        <f>IFERROR(IF($F463="","",INDEX(リスト!$AL:$AL,MATCH($F463,リスト!$AK:$AK,0))),"")</f>
        <v>27</v>
      </c>
      <c r="R463" s="32" t="str">
        <f>IFERROR(IF($K463="","",INDEX(リスト!$AO:$AO,MATCH($K463,リスト!$AN:$AN,0))),"")</f>
        <v>JPN</v>
      </c>
      <c r="S463" s="32" t="str">
        <f>IF($B463="","",RIGHT($G463*1000+200+COUNTIF($G$2:$G463,$G463),9))</f>
        <v>030812201</v>
      </c>
    </row>
    <row r="464" spans="1:19" ht="18" customHeight="1" x14ac:dyDescent="0.55000000000000004">
      <c r="A464" t="s">
        <v>991</v>
      </c>
      <c r="B464">
        <v>464</v>
      </c>
      <c r="C464" t="s">
        <v>12603</v>
      </c>
      <c r="D464" t="s">
        <v>12604</v>
      </c>
      <c r="E464">
        <v>2</v>
      </c>
      <c r="F464" t="s">
        <v>173</v>
      </c>
      <c r="G464">
        <v>20030606</v>
      </c>
      <c r="H464" t="s">
        <v>12605</v>
      </c>
      <c r="I464" t="s">
        <v>4731</v>
      </c>
      <c r="J464" t="s">
        <v>12606</v>
      </c>
      <c r="K464" t="s">
        <v>72</v>
      </c>
      <c r="M464" s="32">
        <f>IFERROR(IF($B464="","",INDEX(所属情報!$E:$E,MATCH($A464,所属情報!$A:$A,0))),"")</f>
        <v>492207</v>
      </c>
      <c r="N464" s="32" t="str">
        <f t="shared" si="21"/>
        <v>青栁　朋花 (2)</v>
      </c>
      <c r="O464" s="32" t="str">
        <f t="shared" si="22"/>
        <v>ｱｵﾔｷﾞ ﾄﾓｶ</v>
      </c>
      <c r="P464" s="32" t="str">
        <f t="shared" si="23"/>
        <v>AOYAGI Tomoka (03)</v>
      </c>
      <c r="Q464" s="32" t="str">
        <f>IFERROR(IF($F464="","",INDEX(リスト!$AL:$AL,MATCH($F464,リスト!$AK:$AK,0))),"")</f>
        <v>27</v>
      </c>
      <c r="R464" s="32" t="str">
        <f>IFERROR(IF($K464="","",INDEX(リスト!$AO:$AO,MATCH($K464,リスト!$AN:$AN,0))),"")</f>
        <v>JPN</v>
      </c>
      <c r="S464" s="32" t="str">
        <f>IF($B464="","",RIGHT($G464*1000+200+COUNTIF($G$2:$G464,$G464),9))</f>
        <v>030606201</v>
      </c>
    </row>
    <row r="465" spans="1:19" ht="18" customHeight="1" x14ac:dyDescent="0.55000000000000004">
      <c r="A465" t="s">
        <v>991</v>
      </c>
      <c r="B465">
        <v>465</v>
      </c>
      <c r="C465" t="s">
        <v>12607</v>
      </c>
      <c r="D465" t="s">
        <v>12608</v>
      </c>
      <c r="E465">
        <v>1</v>
      </c>
      <c r="F465" t="s">
        <v>173</v>
      </c>
      <c r="G465">
        <v>20050125</v>
      </c>
      <c r="H465" t="s">
        <v>12609</v>
      </c>
      <c r="I465" t="s">
        <v>2027</v>
      </c>
      <c r="J465" t="s">
        <v>12557</v>
      </c>
      <c r="K465" t="s">
        <v>72</v>
      </c>
      <c r="M465" s="32">
        <f>IFERROR(IF($B465="","",INDEX(所属情報!$E:$E,MATCH($A465,所属情報!$A:$A,0))),"")</f>
        <v>492207</v>
      </c>
      <c r="N465" s="32" t="str">
        <f t="shared" si="21"/>
        <v>村上　彩楽 (1)</v>
      </c>
      <c r="O465" s="32" t="str">
        <f t="shared" si="22"/>
        <v>ﾑﾗｶﾐ ｻﾗ</v>
      </c>
      <c r="P465" s="32" t="str">
        <f t="shared" si="23"/>
        <v>MURAKAMI Sara (05)</v>
      </c>
      <c r="Q465" s="32" t="str">
        <f>IFERROR(IF($F465="","",INDEX(リスト!$AL:$AL,MATCH($F465,リスト!$AK:$AK,0))),"")</f>
        <v>27</v>
      </c>
      <c r="R465" s="32" t="str">
        <f>IFERROR(IF($K465="","",INDEX(リスト!$AO:$AO,MATCH($K465,リスト!$AN:$AN,0))),"")</f>
        <v>JPN</v>
      </c>
      <c r="S465" s="32" t="str">
        <f>IF($B465="","",RIGHT($G465*1000+200+COUNTIF($G$2:$G465,$G465),9))</f>
        <v>050125201</v>
      </c>
    </row>
    <row r="466" spans="1:19" ht="18" customHeight="1" x14ac:dyDescent="0.55000000000000004">
      <c r="A466" t="s">
        <v>991</v>
      </c>
      <c r="B466">
        <v>466</v>
      </c>
      <c r="C466" t="s">
        <v>12610</v>
      </c>
      <c r="D466" t="s">
        <v>12611</v>
      </c>
      <c r="E466">
        <v>1</v>
      </c>
      <c r="F466" t="s">
        <v>173</v>
      </c>
      <c r="G466">
        <v>20040920</v>
      </c>
      <c r="H466" t="s">
        <v>12612</v>
      </c>
      <c r="I466" t="s">
        <v>12613</v>
      </c>
      <c r="J466" t="s">
        <v>12614</v>
      </c>
      <c r="K466" t="s">
        <v>72</v>
      </c>
      <c r="M466" s="32">
        <f>IFERROR(IF($B466="","",INDEX(所属情報!$E:$E,MATCH($A466,所属情報!$A:$A,0))),"")</f>
        <v>492207</v>
      </c>
      <c r="N466" s="32" t="str">
        <f t="shared" si="21"/>
        <v>星野　梨歩 (1)</v>
      </c>
      <c r="O466" s="32" t="str">
        <f t="shared" si="22"/>
        <v>ﾎｼﾉ ﾘﾎ</v>
      </c>
      <c r="P466" s="32" t="str">
        <f t="shared" si="23"/>
        <v>HOSHINO Riho (04)</v>
      </c>
      <c r="Q466" s="32" t="str">
        <f>IFERROR(IF($F466="","",INDEX(リスト!$AL:$AL,MATCH($F466,リスト!$AK:$AK,0))),"")</f>
        <v>27</v>
      </c>
      <c r="R466" s="32" t="str">
        <f>IFERROR(IF($K466="","",INDEX(リスト!$AO:$AO,MATCH($K466,リスト!$AN:$AN,0))),"")</f>
        <v>JPN</v>
      </c>
      <c r="S466" s="32" t="str">
        <f>IF($B466="","",RIGHT($G466*1000+200+COUNTIF($G$2:$G466,$G466),9))</f>
        <v>040920201</v>
      </c>
    </row>
    <row r="467" spans="1:19" ht="18" customHeight="1" x14ac:dyDescent="0.55000000000000004">
      <c r="A467" t="s">
        <v>991</v>
      </c>
      <c r="B467">
        <v>467</v>
      </c>
      <c r="C467" t="s">
        <v>12615</v>
      </c>
      <c r="D467" t="s">
        <v>12616</v>
      </c>
      <c r="E467">
        <v>1</v>
      </c>
      <c r="F467" t="s">
        <v>185</v>
      </c>
      <c r="G467">
        <v>20040427</v>
      </c>
      <c r="H467" t="s">
        <v>12617</v>
      </c>
      <c r="I467" t="s">
        <v>3248</v>
      </c>
      <c r="J467" t="s">
        <v>1965</v>
      </c>
      <c r="K467" t="s">
        <v>72</v>
      </c>
      <c r="M467" s="32">
        <f>IFERROR(IF($B467="","",INDEX(所属情報!$E:$E,MATCH($A467,所属情報!$A:$A,0))),"")</f>
        <v>492207</v>
      </c>
      <c r="N467" s="32" t="str">
        <f t="shared" si="21"/>
        <v>小倉　侑々 (1)</v>
      </c>
      <c r="O467" s="32" t="str">
        <f t="shared" si="22"/>
        <v>ｵｸﾞﾗ ﾕｳ</v>
      </c>
      <c r="P467" s="32" t="str">
        <f t="shared" si="23"/>
        <v>OGURA Yu (04)</v>
      </c>
      <c r="Q467" s="32" t="str">
        <f>IFERROR(IF($F467="","",INDEX(リスト!$AL:$AL,MATCH($F467,リスト!$AK:$AK,0))),"")</f>
        <v>30</v>
      </c>
      <c r="R467" s="32" t="str">
        <f>IFERROR(IF($K467="","",INDEX(リスト!$AO:$AO,MATCH($K467,リスト!$AN:$AN,0))),"")</f>
        <v>JPN</v>
      </c>
      <c r="S467" s="32" t="str">
        <f>IF($B467="","",RIGHT($G467*1000+200+COUNTIF($G$2:$G467,$G467),9))</f>
        <v>040427201</v>
      </c>
    </row>
    <row r="468" spans="1:19" ht="18" customHeight="1" x14ac:dyDescent="0.55000000000000004">
      <c r="A468" t="s">
        <v>991</v>
      </c>
      <c r="B468">
        <v>468</v>
      </c>
      <c r="C468" t="s">
        <v>12618</v>
      </c>
      <c r="D468" t="s">
        <v>12619</v>
      </c>
      <c r="E468">
        <v>1</v>
      </c>
      <c r="F468" t="s">
        <v>173</v>
      </c>
      <c r="G468">
        <v>20041105</v>
      </c>
      <c r="H468" t="s">
        <v>12620</v>
      </c>
      <c r="I468" t="s">
        <v>10356</v>
      </c>
      <c r="J468" t="s">
        <v>11866</v>
      </c>
      <c r="K468" t="s">
        <v>72</v>
      </c>
      <c r="M468" s="32">
        <f>IFERROR(IF($B468="","",INDEX(所属情報!$E:$E,MATCH($A468,所属情報!$A:$A,0))),"")</f>
        <v>492207</v>
      </c>
      <c r="N468" s="32" t="str">
        <f t="shared" si="21"/>
        <v>進藤　小春 (1)</v>
      </c>
      <c r="O468" s="32" t="str">
        <f t="shared" si="22"/>
        <v>ｼﾝﾄﾞｳ ｺﾊﾙ</v>
      </c>
      <c r="P468" s="32" t="str">
        <f t="shared" si="23"/>
        <v>SHINDO Koharu (04)</v>
      </c>
      <c r="Q468" s="32" t="str">
        <f>IFERROR(IF($F468="","",INDEX(リスト!$AL:$AL,MATCH($F468,リスト!$AK:$AK,0))),"")</f>
        <v>27</v>
      </c>
      <c r="R468" s="32" t="str">
        <f>IFERROR(IF($K468="","",INDEX(リスト!$AO:$AO,MATCH($K468,リスト!$AN:$AN,0))),"")</f>
        <v>JPN</v>
      </c>
      <c r="S468" s="32" t="str">
        <f>IF($B468="","",RIGHT($G468*1000+200+COUNTIF($G$2:$G468,$G468),9))</f>
        <v>041105201</v>
      </c>
    </row>
    <row r="469" spans="1:19" ht="18" customHeight="1" x14ac:dyDescent="0.55000000000000004">
      <c r="A469" t="s">
        <v>991</v>
      </c>
      <c r="B469">
        <v>469</v>
      </c>
      <c r="C469" t="s">
        <v>12621</v>
      </c>
      <c r="D469" t="s">
        <v>12622</v>
      </c>
      <c r="E469">
        <v>1</v>
      </c>
      <c r="F469" t="s">
        <v>173</v>
      </c>
      <c r="G469">
        <v>20040715</v>
      </c>
      <c r="H469" t="s">
        <v>12623</v>
      </c>
      <c r="I469" t="s">
        <v>12624</v>
      </c>
      <c r="J469" t="s">
        <v>11890</v>
      </c>
      <c r="K469" t="s">
        <v>72</v>
      </c>
      <c r="M469" s="32">
        <f>IFERROR(IF($B469="","",INDEX(所属情報!$E:$E,MATCH($A469,所属情報!$A:$A,0))),"")</f>
        <v>492207</v>
      </c>
      <c r="N469" s="32" t="str">
        <f t="shared" si="21"/>
        <v>大沼　乃愛 (1)</v>
      </c>
      <c r="O469" s="32" t="str">
        <f t="shared" si="22"/>
        <v>ｵｵﾇﾏ ﾉｱ</v>
      </c>
      <c r="P469" s="32" t="str">
        <f t="shared" si="23"/>
        <v>ONUMA Noa (04)</v>
      </c>
      <c r="Q469" s="32" t="str">
        <f>IFERROR(IF($F469="","",INDEX(リスト!$AL:$AL,MATCH($F469,リスト!$AK:$AK,0))),"")</f>
        <v>27</v>
      </c>
      <c r="R469" s="32" t="str">
        <f>IFERROR(IF($K469="","",INDEX(リスト!$AO:$AO,MATCH($K469,リスト!$AN:$AN,0))),"")</f>
        <v>JPN</v>
      </c>
      <c r="S469" s="32" t="str">
        <f>IF($B469="","",RIGHT($G469*1000+200+COUNTIF($G$2:$G469,$G469),9))</f>
        <v>040715201</v>
      </c>
    </row>
    <row r="470" spans="1:19" ht="18" customHeight="1" x14ac:dyDescent="0.55000000000000004">
      <c r="A470" t="s">
        <v>991</v>
      </c>
      <c r="B470">
        <v>470</v>
      </c>
      <c r="C470" t="s">
        <v>12625</v>
      </c>
      <c r="D470" t="s">
        <v>12626</v>
      </c>
      <c r="E470">
        <v>1</v>
      </c>
      <c r="F470" t="s">
        <v>173</v>
      </c>
      <c r="G470">
        <v>20040823</v>
      </c>
      <c r="I470" t="s">
        <v>8086</v>
      </c>
      <c r="J470" t="s">
        <v>11684</v>
      </c>
      <c r="K470" t="s">
        <v>72</v>
      </c>
      <c r="M470" s="32">
        <f>IFERROR(IF($B470="","",INDEX(所属情報!$E:$E,MATCH($A470,所属情報!$A:$A,0))),"")</f>
        <v>492207</v>
      </c>
      <c r="N470" s="32" t="str">
        <f t="shared" si="21"/>
        <v>松永　美空 (1)</v>
      </c>
      <c r="O470" s="32" t="str">
        <f t="shared" si="22"/>
        <v>ﾏﾂﾅｶﾞ ﾐｸ</v>
      </c>
      <c r="P470" s="32" t="str">
        <f t="shared" si="23"/>
        <v>MATSUNAGA Miku (04)</v>
      </c>
      <c r="Q470" s="32" t="str">
        <f>IFERROR(IF($F470="","",INDEX(リスト!$AL:$AL,MATCH($F470,リスト!$AK:$AK,0))),"")</f>
        <v>27</v>
      </c>
      <c r="R470" s="32" t="str">
        <f>IFERROR(IF($K470="","",INDEX(リスト!$AO:$AO,MATCH($K470,リスト!$AN:$AN,0))),"")</f>
        <v>JPN</v>
      </c>
      <c r="S470" s="32" t="str">
        <f>IF($B470="","",RIGHT($G470*1000+200+COUNTIF($G$2:$G470,$G470),9))</f>
        <v>040823201</v>
      </c>
    </row>
    <row r="471" spans="1:19" ht="18" customHeight="1" x14ac:dyDescent="0.55000000000000004">
      <c r="A471" t="s">
        <v>979</v>
      </c>
      <c r="B471">
        <v>471</v>
      </c>
      <c r="C471" t="s">
        <v>12627</v>
      </c>
      <c r="D471" t="s">
        <v>12628</v>
      </c>
      <c r="E471">
        <v>4</v>
      </c>
      <c r="F471" t="s">
        <v>185</v>
      </c>
      <c r="G471">
        <v>20010504</v>
      </c>
      <c r="H471" t="s">
        <v>12629</v>
      </c>
      <c r="I471" t="s">
        <v>12630</v>
      </c>
      <c r="J471" t="s">
        <v>12631</v>
      </c>
      <c r="K471" t="s">
        <v>72</v>
      </c>
      <c r="M471" s="32">
        <f>IFERROR(IF($B471="","",INDEX(所属情報!$E:$E,MATCH($A471,所属情報!$A:$A,0))),"")</f>
        <v>492204</v>
      </c>
      <c r="N471" s="32" t="str">
        <f t="shared" si="21"/>
        <v>鹿嶋　仁渚 (4)</v>
      </c>
      <c r="O471" s="32" t="str">
        <f t="shared" si="22"/>
        <v>ｶｼﾏ ﾆｲﾅ</v>
      </c>
      <c r="P471" s="32" t="str">
        <f t="shared" si="23"/>
        <v>KASHIMA Niina (01)</v>
      </c>
      <c r="Q471" s="32" t="str">
        <f>IFERROR(IF($F471="","",INDEX(リスト!$AL:$AL,MATCH($F471,リスト!$AK:$AK,0))),"")</f>
        <v>30</v>
      </c>
      <c r="R471" s="32" t="str">
        <f>IFERROR(IF($K471="","",INDEX(リスト!$AO:$AO,MATCH($K471,リスト!$AN:$AN,0))),"")</f>
        <v>JPN</v>
      </c>
      <c r="S471" s="32" t="str">
        <f>IF($B471="","",RIGHT($G471*1000+200+COUNTIF($G$2:$G471,$G471),9))</f>
        <v>010504201</v>
      </c>
    </row>
    <row r="472" spans="1:19" ht="18" customHeight="1" x14ac:dyDescent="0.55000000000000004">
      <c r="A472" t="s">
        <v>979</v>
      </c>
      <c r="B472">
        <v>472</v>
      </c>
      <c r="C472" t="s">
        <v>12632</v>
      </c>
      <c r="D472" t="s">
        <v>12633</v>
      </c>
      <c r="E472">
        <v>4</v>
      </c>
      <c r="F472" t="s">
        <v>173</v>
      </c>
      <c r="G472">
        <v>20010428</v>
      </c>
      <c r="H472" t="s">
        <v>12634</v>
      </c>
      <c r="I472" t="s">
        <v>1316</v>
      </c>
      <c r="J472" t="s">
        <v>3161</v>
      </c>
      <c r="K472" t="s">
        <v>72</v>
      </c>
      <c r="M472" s="32">
        <f>IFERROR(IF($B472="","",INDEX(所属情報!$E:$E,MATCH($A472,所属情報!$A:$A,0))),"")</f>
        <v>492204</v>
      </c>
      <c r="N472" s="32" t="str">
        <f t="shared" si="21"/>
        <v>佐藤　千紘 (4)</v>
      </c>
      <c r="O472" s="32" t="str">
        <f t="shared" si="22"/>
        <v>ｻﾄｳ ﾁﾋﾛ</v>
      </c>
      <c r="P472" s="32" t="str">
        <f t="shared" si="23"/>
        <v>SATO Chihiro (01)</v>
      </c>
      <c r="Q472" s="32" t="str">
        <f>IFERROR(IF($F472="","",INDEX(リスト!$AL:$AL,MATCH($F472,リスト!$AK:$AK,0))),"")</f>
        <v>27</v>
      </c>
      <c r="R472" s="32" t="str">
        <f>IFERROR(IF($K472="","",INDEX(リスト!$AO:$AO,MATCH($K472,リスト!$AN:$AN,0))),"")</f>
        <v>JPN</v>
      </c>
      <c r="S472" s="32" t="str">
        <f>IF($B472="","",RIGHT($G472*1000+200+COUNTIF($G$2:$G472,$G472),9))</f>
        <v>010428201</v>
      </c>
    </row>
    <row r="473" spans="1:19" ht="18" customHeight="1" x14ac:dyDescent="0.55000000000000004">
      <c r="A473" t="s">
        <v>979</v>
      </c>
      <c r="B473">
        <v>473</v>
      </c>
      <c r="C473" t="s">
        <v>12635</v>
      </c>
      <c r="D473" t="s">
        <v>12636</v>
      </c>
      <c r="E473">
        <v>4</v>
      </c>
      <c r="F473" t="s">
        <v>225</v>
      </c>
      <c r="G473">
        <v>20010818</v>
      </c>
      <c r="H473" t="s">
        <v>12637</v>
      </c>
      <c r="I473" t="s">
        <v>2697</v>
      </c>
      <c r="J473" t="s">
        <v>11587</v>
      </c>
      <c r="K473" t="s">
        <v>72</v>
      </c>
      <c r="M473" s="32">
        <f>IFERROR(IF($B473="","",INDEX(所属情報!$E:$E,MATCH($A473,所属情報!$A:$A,0))),"")</f>
        <v>492204</v>
      </c>
      <c r="N473" s="32" t="str">
        <f t="shared" si="21"/>
        <v>中山　優奈 (4)</v>
      </c>
      <c r="O473" s="32" t="str">
        <f t="shared" si="22"/>
        <v>ﾅｶﾔﾏ ﾕｳﾅ</v>
      </c>
      <c r="P473" s="32" t="str">
        <f t="shared" si="23"/>
        <v>NAKAYAMA Yuna (01)</v>
      </c>
      <c r="Q473" s="32" t="str">
        <f>IFERROR(IF($F473="","",INDEX(リスト!$AL:$AL,MATCH($F473,リスト!$AK:$AK,0))),"")</f>
        <v>40</v>
      </c>
      <c r="R473" s="32" t="str">
        <f>IFERROR(IF($K473="","",INDEX(リスト!$AO:$AO,MATCH($K473,リスト!$AN:$AN,0))),"")</f>
        <v>JPN</v>
      </c>
      <c r="S473" s="32" t="str">
        <f>IF($B473="","",RIGHT($G473*1000+200+COUNTIF($G$2:$G473,$G473),9))</f>
        <v>010818201</v>
      </c>
    </row>
    <row r="474" spans="1:19" ht="18" customHeight="1" x14ac:dyDescent="0.55000000000000004">
      <c r="A474" t="s">
        <v>979</v>
      </c>
      <c r="B474">
        <v>474</v>
      </c>
      <c r="C474" t="s">
        <v>12638</v>
      </c>
      <c r="D474" t="s">
        <v>12639</v>
      </c>
      <c r="E474">
        <v>4</v>
      </c>
      <c r="F474" t="s">
        <v>165</v>
      </c>
      <c r="G474">
        <v>20010917</v>
      </c>
      <c r="H474" t="s">
        <v>12640</v>
      </c>
      <c r="I474" t="s">
        <v>2693</v>
      </c>
      <c r="J474" t="s">
        <v>11091</v>
      </c>
      <c r="K474" t="s">
        <v>72</v>
      </c>
      <c r="M474" s="32">
        <f>IFERROR(IF($B474="","",INDEX(所属情報!$E:$E,MATCH($A474,所属情報!$A:$A,0))),"")</f>
        <v>492204</v>
      </c>
      <c r="N474" s="32" t="str">
        <f t="shared" si="21"/>
        <v>山中　ほの香 (4)</v>
      </c>
      <c r="O474" s="32" t="str">
        <f t="shared" si="22"/>
        <v>ﾔﾏﾅｶ ﾎﾉｶ</v>
      </c>
      <c r="P474" s="32" t="str">
        <f t="shared" si="23"/>
        <v>YAMANAKA Honoka (01)</v>
      </c>
      <c r="Q474" s="32" t="str">
        <f>IFERROR(IF($F474="","",INDEX(リスト!$AL:$AL,MATCH($F474,リスト!$AK:$AK,0))),"")</f>
        <v>25</v>
      </c>
      <c r="R474" s="32" t="str">
        <f>IFERROR(IF($K474="","",INDEX(リスト!$AO:$AO,MATCH($K474,リスト!$AN:$AN,0))),"")</f>
        <v>JPN</v>
      </c>
      <c r="S474" s="32" t="str">
        <f>IF($B474="","",RIGHT($G474*1000+200+COUNTIF($G$2:$G474,$G474),9))</f>
        <v>010917202</v>
      </c>
    </row>
    <row r="475" spans="1:19" ht="18" customHeight="1" x14ac:dyDescent="0.55000000000000004">
      <c r="A475" t="s">
        <v>979</v>
      </c>
      <c r="B475">
        <v>475</v>
      </c>
      <c r="C475" t="s">
        <v>12641</v>
      </c>
      <c r="D475" t="s">
        <v>12642</v>
      </c>
      <c r="E475">
        <v>3</v>
      </c>
      <c r="F475" t="s">
        <v>177</v>
      </c>
      <c r="G475">
        <v>20020615</v>
      </c>
      <c r="H475" t="s">
        <v>12643</v>
      </c>
      <c r="I475" t="s">
        <v>12644</v>
      </c>
      <c r="J475" t="s">
        <v>11405</v>
      </c>
      <c r="K475" t="s">
        <v>72</v>
      </c>
      <c r="M475" s="32">
        <f>IFERROR(IF($B475="","",INDEX(所属情報!$E:$E,MATCH($A475,所属情報!$A:$A,0))),"")</f>
        <v>492204</v>
      </c>
      <c r="N475" s="32" t="str">
        <f t="shared" si="21"/>
        <v>永長　里緒 (3)</v>
      </c>
      <c r="O475" s="32" t="str">
        <f t="shared" si="22"/>
        <v>ｴｲﾅｶﾞ ﾘｵ</v>
      </c>
      <c r="P475" s="32" t="str">
        <f t="shared" si="23"/>
        <v>EINAGA Rio (02)</v>
      </c>
      <c r="Q475" s="32" t="str">
        <f>IFERROR(IF($F475="","",INDEX(リスト!$AL:$AL,MATCH($F475,リスト!$AK:$AK,0))),"")</f>
        <v>28</v>
      </c>
      <c r="R475" s="32" t="str">
        <f>IFERROR(IF($K475="","",INDEX(リスト!$AO:$AO,MATCH($K475,リスト!$AN:$AN,0))),"")</f>
        <v>JPN</v>
      </c>
      <c r="S475" s="32" t="str">
        <f>IF($B475="","",RIGHT($G475*1000+200+COUNTIF($G$2:$G475,$G475),9))</f>
        <v>020615201</v>
      </c>
    </row>
    <row r="476" spans="1:19" ht="18" customHeight="1" x14ac:dyDescent="0.55000000000000004">
      <c r="A476" t="s">
        <v>979</v>
      </c>
      <c r="B476">
        <v>476</v>
      </c>
      <c r="C476" t="s">
        <v>12645</v>
      </c>
      <c r="D476" t="s">
        <v>12646</v>
      </c>
      <c r="E476">
        <v>3</v>
      </c>
      <c r="F476" t="s">
        <v>169</v>
      </c>
      <c r="G476">
        <v>20021122</v>
      </c>
      <c r="H476" t="s">
        <v>12647</v>
      </c>
      <c r="I476" t="s">
        <v>1237</v>
      </c>
      <c r="J476" t="s">
        <v>12648</v>
      </c>
      <c r="K476" t="s">
        <v>72</v>
      </c>
      <c r="M476" s="32">
        <f>IFERROR(IF($B476="","",INDEX(所属情報!$E:$E,MATCH($A476,所属情報!$A:$A,0))),"")</f>
        <v>492204</v>
      </c>
      <c r="N476" s="32" t="str">
        <f t="shared" si="21"/>
        <v>小林　舞妃留 (3)</v>
      </c>
      <c r="O476" s="32" t="str">
        <f t="shared" si="22"/>
        <v>ｺﾊﾞﾔｼ ﾏﾋﾙ</v>
      </c>
      <c r="P476" s="32" t="str">
        <f t="shared" si="23"/>
        <v>KOBAYASHI Mahiru (02)</v>
      </c>
      <c r="Q476" s="32" t="str">
        <f>IFERROR(IF($F476="","",INDEX(リスト!$AL:$AL,MATCH($F476,リスト!$AK:$AK,0))),"")</f>
        <v>26</v>
      </c>
      <c r="R476" s="32" t="str">
        <f>IFERROR(IF($K476="","",INDEX(リスト!$AO:$AO,MATCH($K476,リスト!$AN:$AN,0))),"")</f>
        <v>JPN</v>
      </c>
      <c r="S476" s="32" t="str">
        <f>IF($B476="","",RIGHT($G476*1000+200+COUNTIF($G$2:$G476,$G476),9))</f>
        <v>021122201</v>
      </c>
    </row>
    <row r="477" spans="1:19" ht="18" customHeight="1" x14ac:dyDescent="0.55000000000000004">
      <c r="A477" t="s">
        <v>979</v>
      </c>
      <c r="B477">
        <v>477</v>
      </c>
      <c r="C477" t="s">
        <v>12649</v>
      </c>
      <c r="D477" t="s">
        <v>12650</v>
      </c>
      <c r="E477">
        <v>3</v>
      </c>
      <c r="F477" t="s">
        <v>153</v>
      </c>
      <c r="G477">
        <v>20021124</v>
      </c>
      <c r="H477" t="s">
        <v>12651</v>
      </c>
      <c r="I477" t="s">
        <v>2110</v>
      </c>
      <c r="J477" t="s">
        <v>12652</v>
      </c>
      <c r="K477" t="s">
        <v>72</v>
      </c>
      <c r="M477" s="32">
        <f>IFERROR(IF($B477="","",INDEX(所属情報!$E:$E,MATCH($A477,所属情報!$A:$A,0))),"")</f>
        <v>492204</v>
      </c>
      <c r="N477" s="32" t="str">
        <f t="shared" si="21"/>
        <v>鈴木　笑理 (3)</v>
      </c>
      <c r="O477" s="32" t="str">
        <f t="shared" si="22"/>
        <v>ｽｽﾞｷ ｴﾐﾘ</v>
      </c>
      <c r="P477" s="32" t="str">
        <f t="shared" si="23"/>
        <v>SUZUKI Emiri (02)</v>
      </c>
      <c r="Q477" s="32" t="str">
        <f>IFERROR(IF($F477="","",INDEX(リスト!$AL:$AL,MATCH($F477,リスト!$AK:$AK,0))),"")</f>
        <v>22</v>
      </c>
      <c r="R477" s="32" t="str">
        <f>IFERROR(IF($K477="","",INDEX(リスト!$AO:$AO,MATCH($K477,リスト!$AN:$AN,0))),"")</f>
        <v>JPN</v>
      </c>
      <c r="S477" s="32" t="str">
        <f>IF($B477="","",RIGHT($G477*1000+200+COUNTIF($G$2:$G477,$G477),9))</f>
        <v>021124202</v>
      </c>
    </row>
    <row r="478" spans="1:19" ht="18" customHeight="1" x14ac:dyDescent="0.55000000000000004">
      <c r="A478" t="s">
        <v>979</v>
      </c>
      <c r="B478">
        <v>478</v>
      </c>
      <c r="C478" t="s">
        <v>12653</v>
      </c>
      <c r="D478" t="s">
        <v>12654</v>
      </c>
      <c r="E478">
        <v>3</v>
      </c>
      <c r="F478" t="s">
        <v>153</v>
      </c>
      <c r="G478">
        <v>20020529</v>
      </c>
      <c r="H478" t="s">
        <v>12655</v>
      </c>
      <c r="I478" t="s">
        <v>2956</v>
      </c>
      <c r="J478" t="s">
        <v>11347</v>
      </c>
      <c r="K478" t="s">
        <v>72</v>
      </c>
      <c r="M478" s="32">
        <f>IFERROR(IF($B478="","",INDEX(所属情報!$E:$E,MATCH($A478,所属情報!$A:$A,0))),"")</f>
        <v>492204</v>
      </c>
      <c r="N478" s="32" t="str">
        <f t="shared" si="21"/>
        <v>依田　来巳 (3)</v>
      </c>
      <c r="O478" s="32" t="str">
        <f t="shared" si="22"/>
        <v>ﾖﾀﾞ ｸﾙﾐ</v>
      </c>
      <c r="P478" s="32" t="str">
        <f t="shared" si="23"/>
        <v>YODA Kurumi (02)</v>
      </c>
      <c r="Q478" s="32" t="str">
        <f>IFERROR(IF($F478="","",INDEX(リスト!$AL:$AL,MATCH($F478,リスト!$AK:$AK,0))),"")</f>
        <v>22</v>
      </c>
      <c r="R478" s="32" t="str">
        <f>IFERROR(IF($K478="","",INDEX(リスト!$AO:$AO,MATCH($K478,リスト!$AN:$AN,0))),"")</f>
        <v>JPN</v>
      </c>
      <c r="S478" s="32" t="str">
        <f>IF($B478="","",RIGHT($G478*1000+200+COUNTIF($G$2:$G478,$G478),9))</f>
        <v>020529201</v>
      </c>
    </row>
    <row r="479" spans="1:19" ht="18" customHeight="1" x14ac:dyDescent="0.55000000000000004">
      <c r="A479" t="s">
        <v>979</v>
      </c>
      <c r="B479">
        <v>479</v>
      </c>
      <c r="C479" t="s">
        <v>12656</v>
      </c>
      <c r="D479" t="s">
        <v>12657</v>
      </c>
      <c r="E479">
        <v>2</v>
      </c>
      <c r="F479" t="s">
        <v>169</v>
      </c>
      <c r="G479">
        <v>20040228</v>
      </c>
      <c r="H479" t="s">
        <v>12658</v>
      </c>
      <c r="I479" t="s">
        <v>10294</v>
      </c>
      <c r="J479" t="s">
        <v>12659</v>
      </c>
      <c r="K479" t="s">
        <v>72</v>
      </c>
      <c r="M479" s="32">
        <f>IFERROR(IF($B479="","",INDEX(所属情報!$E:$E,MATCH($A479,所属情報!$A:$A,0))),"")</f>
        <v>492204</v>
      </c>
      <c r="N479" s="32" t="str">
        <f t="shared" si="21"/>
        <v>鎌田　幸来 (2)</v>
      </c>
      <c r="O479" s="32" t="str">
        <f t="shared" si="22"/>
        <v>ｶﾏﾀﾞ ｺｺ</v>
      </c>
      <c r="P479" s="32" t="str">
        <f t="shared" si="23"/>
        <v>KAMADA Koko (04)</v>
      </c>
      <c r="Q479" s="32" t="str">
        <f>IFERROR(IF($F479="","",INDEX(リスト!$AL:$AL,MATCH($F479,リスト!$AK:$AK,0))),"")</f>
        <v>26</v>
      </c>
      <c r="R479" s="32" t="str">
        <f>IFERROR(IF($K479="","",INDEX(リスト!$AO:$AO,MATCH($K479,リスト!$AN:$AN,0))),"")</f>
        <v>JPN</v>
      </c>
      <c r="S479" s="32" t="str">
        <f>IF($B479="","",RIGHT($G479*1000+200+COUNTIF($G$2:$G479,$G479),9))</f>
        <v>040228202</v>
      </c>
    </row>
    <row r="480" spans="1:19" ht="18" customHeight="1" x14ac:dyDescent="0.55000000000000004">
      <c r="A480" t="s">
        <v>979</v>
      </c>
      <c r="B480">
        <v>480</v>
      </c>
      <c r="C480" t="s">
        <v>12660</v>
      </c>
      <c r="D480" t="s">
        <v>12661</v>
      </c>
      <c r="E480">
        <v>2</v>
      </c>
      <c r="F480" t="s">
        <v>86</v>
      </c>
      <c r="G480">
        <v>20030806</v>
      </c>
      <c r="H480" t="s">
        <v>12662</v>
      </c>
      <c r="I480" t="s">
        <v>1645</v>
      </c>
      <c r="J480" t="s">
        <v>12508</v>
      </c>
      <c r="K480" t="s">
        <v>72</v>
      </c>
      <c r="M480" s="32">
        <f>IFERROR(IF($B480="","",INDEX(所属情報!$E:$E,MATCH($A480,所属情報!$A:$A,0))),"")</f>
        <v>492204</v>
      </c>
      <c r="N480" s="32" t="str">
        <f t="shared" si="21"/>
        <v>三浦　萌 (2)</v>
      </c>
      <c r="O480" s="32" t="str">
        <f t="shared" si="22"/>
        <v>ﾐｳﾗ ﾓｴ</v>
      </c>
      <c r="P480" s="32" t="str">
        <f t="shared" si="23"/>
        <v>MIURA Moe (03)</v>
      </c>
      <c r="Q480" s="32" t="str">
        <f>IFERROR(IF($F480="","",INDEX(リスト!$AL:$AL,MATCH($F480,リスト!$AK:$AK,0))),"")</f>
        <v>05</v>
      </c>
      <c r="R480" s="32" t="str">
        <f>IFERROR(IF($K480="","",INDEX(リスト!$AO:$AO,MATCH($K480,リスト!$AN:$AN,0))),"")</f>
        <v>JPN</v>
      </c>
      <c r="S480" s="32" t="str">
        <f>IF($B480="","",RIGHT($G480*1000+200+COUNTIF($G$2:$G480,$G480),9))</f>
        <v>030806202</v>
      </c>
    </row>
    <row r="481" spans="1:19" ht="18" customHeight="1" x14ac:dyDescent="0.55000000000000004">
      <c r="A481" t="s">
        <v>979</v>
      </c>
      <c r="B481">
        <v>481</v>
      </c>
      <c r="C481" t="s">
        <v>12663</v>
      </c>
      <c r="D481" t="s">
        <v>12664</v>
      </c>
      <c r="E481">
        <v>2</v>
      </c>
      <c r="F481" t="s">
        <v>237</v>
      </c>
      <c r="G481">
        <v>20040223</v>
      </c>
      <c r="H481" t="s">
        <v>12665</v>
      </c>
      <c r="I481" t="s">
        <v>1804</v>
      </c>
      <c r="J481" t="s">
        <v>11000</v>
      </c>
      <c r="K481" t="s">
        <v>72</v>
      </c>
      <c r="M481" s="32">
        <f>IFERROR(IF($B481="","",INDEX(所属情報!$E:$E,MATCH($A481,所属情報!$A:$A,0))),"")</f>
        <v>492204</v>
      </c>
      <c r="N481" s="32" t="str">
        <f t="shared" si="21"/>
        <v>山下　彩菜 (2)</v>
      </c>
      <c r="O481" s="32" t="str">
        <f t="shared" si="22"/>
        <v>ﾔﾏｼﾀ ｱﾔﾅ</v>
      </c>
      <c r="P481" s="32" t="str">
        <f t="shared" si="23"/>
        <v>YAMASHITA Ayana (04)</v>
      </c>
      <c r="Q481" s="32" t="str">
        <f>IFERROR(IF($F481="","",INDEX(リスト!$AL:$AL,MATCH($F481,リスト!$AK:$AK,0))),"")</f>
        <v>43</v>
      </c>
      <c r="R481" s="32" t="str">
        <f>IFERROR(IF($K481="","",INDEX(リスト!$AO:$AO,MATCH($K481,リスト!$AN:$AN,0))),"")</f>
        <v>JPN</v>
      </c>
      <c r="S481" s="32" t="str">
        <f>IF($B481="","",RIGHT($G481*1000+200+COUNTIF($G$2:$G481,$G481),9))</f>
        <v>040223202</v>
      </c>
    </row>
    <row r="482" spans="1:19" ht="18" customHeight="1" x14ac:dyDescent="0.55000000000000004">
      <c r="A482" t="s">
        <v>979</v>
      </c>
      <c r="B482">
        <v>482</v>
      </c>
      <c r="C482" t="s">
        <v>12666</v>
      </c>
      <c r="D482" t="s">
        <v>12667</v>
      </c>
      <c r="E482">
        <v>1</v>
      </c>
      <c r="F482" t="s">
        <v>153</v>
      </c>
      <c r="G482">
        <v>20041002</v>
      </c>
      <c r="H482" t="s">
        <v>12668</v>
      </c>
      <c r="I482" t="s">
        <v>2956</v>
      </c>
      <c r="J482" t="s">
        <v>12669</v>
      </c>
      <c r="K482" t="s">
        <v>72</v>
      </c>
      <c r="M482" s="32">
        <f>IFERROR(IF($B482="","",INDEX(所属情報!$E:$E,MATCH($A482,所属情報!$A:$A,0))),"")</f>
        <v>492204</v>
      </c>
      <c r="N482" s="32" t="str">
        <f t="shared" si="21"/>
        <v>依田　采巳 (1)</v>
      </c>
      <c r="O482" s="32" t="str">
        <f t="shared" si="22"/>
        <v>ﾖﾀﾞ ｱﾔﾐ</v>
      </c>
      <c r="P482" s="32" t="str">
        <f t="shared" si="23"/>
        <v>YODA Ayami (04)</v>
      </c>
      <c r="Q482" s="32" t="str">
        <f>IFERROR(IF($F482="","",INDEX(リスト!$AL:$AL,MATCH($F482,リスト!$AK:$AK,0))),"")</f>
        <v>22</v>
      </c>
      <c r="R482" s="32" t="str">
        <f>IFERROR(IF($K482="","",INDEX(リスト!$AO:$AO,MATCH($K482,リスト!$AN:$AN,0))),"")</f>
        <v>JPN</v>
      </c>
      <c r="S482" s="32" t="str">
        <f>IF($B482="","",RIGHT($G482*1000+200+COUNTIF($G$2:$G482,$G482),9))</f>
        <v>041002202</v>
      </c>
    </row>
    <row r="483" spans="1:19" ht="18" customHeight="1" x14ac:dyDescent="0.55000000000000004">
      <c r="A483" t="s">
        <v>979</v>
      </c>
      <c r="B483">
        <v>483</v>
      </c>
      <c r="C483" t="s">
        <v>12670</v>
      </c>
      <c r="D483" t="s">
        <v>12671</v>
      </c>
      <c r="E483">
        <v>1</v>
      </c>
      <c r="F483" t="s">
        <v>153</v>
      </c>
      <c r="G483">
        <v>20040917</v>
      </c>
      <c r="H483" t="s">
        <v>12672</v>
      </c>
      <c r="I483" t="s">
        <v>9887</v>
      </c>
      <c r="J483" t="s">
        <v>11858</v>
      </c>
      <c r="K483" t="s">
        <v>72</v>
      </c>
      <c r="M483" s="32">
        <f>IFERROR(IF($B483="","",INDEX(所属情報!$E:$E,MATCH($A483,所属情報!$A:$A,0))),"")</f>
        <v>492204</v>
      </c>
      <c r="N483" s="32" t="str">
        <f t="shared" si="21"/>
        <v>千葉　妃華 (1)</v>
      </c>
      <c r="O483" s="32" t="str">
        <f t="shared" si="22"/>
        <v>ﾁﾊﾞ ﾋﾒｶ</v>
      </c>
      <c r="P483" s="32" t="str">
        <f t="shared" si="23"/>
        <v>CHIBA Himeka (04)</v>
      </c>
      <c r="Q483" s="32" t="str">
        <f>IFERROR(IF($F483="","",INDEX(リスト!$AL:$AL,MATCH($F483,リスト!$AK:$AK,0))),"")</f>
        <v>22</v>
      </c>
      <c r="R483" s="32" t="str">
        <f>IFERROR(IF($K483="","",INDEX(リスト!$AO:$AO,MATCH($K483,リスト!$AN:$AN,0))),"")</f>
        <v>JPN</v>
      </c>
      <c r="S483" s="32" t="str">
        <f>IF($B483="","",RIGHT($G483*1000+200+COUNTIF($G$2:$G483,$G483),9))</f>
        <v>040917201</v>
      </c>
    </row>
    <row r="484" spans="1:19" ht="18" customHeight="1" x14ac:dyDescent="0.55000000000000004">
      <c r="A484" t="s">
        <v>979</v>
      </c>
      <c r="B484">
        <v>484</v>
      </c>
      <c r="C484" t="s">
        <v>12673</v>
      </c>
      <c r="D484" t="s">
        <v>12674</v>
      </c>
      <c r="E484">
        <v>1</v>
      </c>
      <c r="F484" t="s">
        <v>177</v>
      </c>
      <c r="G484">
        <v>20041216</v>
      </c>
      <c r="H484" t="s">
        <v>12675</v>
      </c>
      <c r="I484" t="s">
        <v>5642</v>
      </c>
      <c r="J484" t="s">
        <v>12676</v>
      </c>
      <c r="K484" t="s">
        <v>72</v>
      </c>
      <c r="M484" s="32">
        <f>IFERROR(IF($B484="","",INDEX(所属情報!$E:$E,MATCH($A484,所属情報!$A:$A,0))),"")</f>
        <v>492204</v>
      </c>
      <c r="N484" s="32" t="str">
        <f t="shared" si="21"/>
        <v>北野　寧々 (1)</v>
      </c>
      <c r="O484" s="32" t="str">
        <f t="shared" si="22"/>
        <v>ｷﾀﾉ ﾈﾈ</v>
      </c>
      <c r="P484" s="32" t="str">
        <f t="shared" si="23"/>
        <v>KITANO Nene (04)</v>
      </c>
      <c r="Q484" s="32" t="str">
        <f>IFERROR(IF($F484="","",INDEX(リスト!$AL:$AL,MATCH($F484,リスト!$AK:$AK,0))),"")</f>
        <v>28</v>
      </c>
      <c r="R484" s="32" t="str">
        <f>IFERROR(IF($K484="","",INDEX(リスト!$AO:$AO,MATCH($K484,リスト!$AN:$AN,0))),"")</f>
        <v>JPN</v>
      </c>
      <c r="S484" s="32" t="str">
        <f>IF($B484="","",RIGHT($G484*1000+200+COUNTIF($G$2:$G484,$G484),9))</f>
        <v>041216201</v>
      </c>
    </row>
    <row r="485" spans="1:19" ht="18" customHeight="1" x14ac:dyDescent="0.55000000000000004">
      <c r="A485" t="s">
        <v>863</v>
      </c>
      <c r="B485">
        <v>485</v>
      </c>
      <c r="C485" t="s">
        <v>12677</v>
      </c>
      <c r="D485" t="s">
        <v>12678</v>
      </c>
      <c r="E485" t="s">
        <v>1165</v>
      </c>
      <c r="F485" t="s">
        <v>173</v>
      </c>
      <c r="G485">
        <v>19981014</v>
      </c>
      <c r="H485" t="s">
        <v>12679</v>
      </c>
      <c r="I485" t="s">
        <v>3068</v>
      </c>
      <c r="J485" t="s">
        <v>11091</v>
      </c>
      <c r="K485" t="s">
        <v>72</v>
      </c>
      <c r="M485" s="32">
        <f>IFERROR(IF($B485="","",INDEX(所属情報!$E:$E,MATCH($A485,所属情報!$A:$A,0))),"")</f>
        <v>490048</v>
      </c>
      <c r="N485" s="32" t="str">
        <f t="shared" si="21"/>
        <v>高木　穂乃香 (M2)</v>
      </c>
      <c r="O485" s="32" t="str">
        <f t="shared" si="22"/>
        <v>ﾀｶｷﾞ ﾎﾉｶ</v>
      </c>
      <c r="P485" s="32" t="str">
        <f t="shared" si="23"/>
        <v>TAKAGI Honoka (98)</v>
      </c>
      <c r="Q485" s="32" t="str">
        <f>IFERROR(IF($F485="","",INDEX(リスト!$AL:$AL,MATCH($F485,リスト!$AK:$AK,0))),"")</f>
        <v>27</v>
      </c>
      <c r="R485" s="32" t="str">
        <f>IFERROR(IF($K485="","",INDEX(リスト!$AO:$AO,MATCH($K485,リスト!$AN:$AN,0))),"")</f>
        <v>JPN</v>
      </c>
      <c r="S485" s="32" t="str">
        <f>IF($B485="","",RIGHT($G485*1000+200+COUNTIF($G$2:$G485,$G485),9))</f>
        <v>981014201</v>
      </c>
    </row>
    <row r="486" spans="1:19" ht="18" customHeight="1" x14ac:dyDescent="0.55000000000000004">
      <c r="A486" t="s">
        <v>863</v>
      </c>
      <c r="B486">
        <v>486</v>
      </c>
      <c r="C486" t="s">
        <v>12680</v>
      </c>
      <c r="D486" t="s">
        <v>12681</v>
      </c>
      <c r="E486">
        <v>4</v>
      </c>
      <c r="F486" t="s">
        <v>177</v>
      </c>
      <c r="G486">
        <v>20010511</v>
      </c>
      <c r="H486" t="s">
        <v>12682</v>
      </c>
      <c r="I486" t="s">
        <v>11177</v>
      </c>
      <c r="J486" t="s">
        <v>10972</v>
      </c>
      <c r="K486" t="s">
        <v>72</v>
      </c>
      <c r="M486" s="32">
        <f>IFERROR(IF($B486="","",INDEX(所属情報!$E:$E,MATCH($A486,所属情報!$A:$A,0))),"")</f>
        <v>490048</v>
      </c>
      <c r="N486" s="32" t="str">
        <f t="shared" si="21"/>
        <v>三好　紗椰 (4)</v>
      </c>
      <c r="O486" s="32" t="str">
        <f t="shared" si="22"/>
        <v>ﾐﾖｼ ｻﾔ</v>
      </c>
      <c r="P486" s="32" t="str">
        <f t="shared" si="23"/>
        <v>MIYOSHI Saya (01)</v>
      </c>
      <c r="Q486" s="32" t="str">
        <f>IFERROR(IF($F486="","",INDEX(リスト!$AL:$AL,MATCH($F486,リスト!$AK:$AK,0))),"")</f>
        <v>28</v>
      </c>
      <c r="R486" s="32" t="str">
        <f>IFERROR(IF($K486="","",INDEX(リスト!$AO:$AO,MATCH($K486,リスト!$AN:$AN,0))),"")</f>
        <v>JPN</v>
      </c>
      <c r="S486" s="32" t="str">
        <f>IF($B486="","",RIGHT($G486*1000+200+COUNTIF($G$2:$G486,$G486),9))</f>
        <v>010511201</v>
      </c>
    </row>
    <row r="487" spans="1:19" ht="18" customHeight="1" x14ac:dyDescent="0.55000000000000004">
      <c r="A487" t="s">
        <v>863</v>
      </c>
      <c r="B487">
        <v>487</v>
      </c>
      <c r="C487" t="s">
        <v>12683</v>
      </c>
      <c r="D487" t="s">
        <v>12684</v>
      </c>
      <c r="E487">
        <v>4</v>
      </c>
      <c r="F487" t="s">
        <v>177</v>
      </c>
      <c r="G487">
        <v>20010421</v>
      </c>
      <c r="H487" t="s">
        <v>12685</v>
      </c>
      <c r="I487" t="s">
        <v>12686</v>
      </c>
      <c r="J487" t="s">
        <v>11144</v>
      </c>
      <c r="K487" t="s">
        <v>72</v>
      </c>
      <c r="M487" s="32">
        <f>IFERROR(IF($B487="","",INDEX(所属情報!$E:$E,MATCH($A487,所属情報!$A:$A,0))),"")</f>
        <v>490048</v>
      </c>
      <c r="N487" s="32" t="str">
        <f t="shared" si="21"/>
        <v>日野谷　レナ (4)</v>
      </c>
      <c r="O487" s="32" t="str">
        <f t="shared" si="22"/>
        <v>ﾋﾉﾀﾆ ﾚﾅ</v>
      </c>
      <c r="P487" s="32" t="str">
        <f t="shared" si="23"/>
        <v>HINOTANI Rena (01)</v>
      </c>
      <c r="Q487" s="32" t="str">
        <f>IFERROR(IF($F487="","",INDEX(リスト!$AL:$AL,MATCH($F487,リスト!$AK:$AK,0))),"")</f>
        <v>28</v>
      </c>
      <c r="R487" s="32" t="str">
        <f>IFERROR(IF($K487="","",INDEX(リスト!$AO:$AO,MATCH($K487,リスト!$AN:$AN,0))),"")</f>
        <v>JPN</v>
      </c>
      <c r="S487" s="32" t="str">
        <f>IF($B487="","",RIGHT($G487*1000+200+COUNTIF($G$2:$G487,$G487),9))</f>
        <v>010421201</v>
      </c>
    </row>
    <row r="488" spans="1:19" ht="18" customHeight="1" x14ac:dyDescent="0.55000000000000004">
      <c r="A488" t="s">
        <v>863</v>
      </c>
      <c r="B488">
        <v>488</v>
      </c>
      <c r="C488" t="s">
        <v>12687</v>
      </c>
      <c r="D488" t="s">
        <v>12688</v>
      </c>
      <c r="E488">
        <v>4</v>
      </c>
      <c r="F488" t="s">
        <v>177</v>
      </c>
      <c r="G488">
        <v>20010506</v>
      </c>
      <c r="H488" t="s">
        <v>12689</v>
      </c>
      <c r="I488" t="s">
        <v>12690</v>
      </c>
      <c r="J488" t="s">
        <v>2500</v>
      </c>
      <c r="K488" t="s">
        <v>72</v>
      </c>
      <c r="M488" s="32">
        <f>IFERROR(IF($B488="","",INDEX(所属情報!$E:$E,MATCH($A488,所属情報!$A:$A,0))),"")</f>
        <v>490048</v>
      </c>
      <c r="N488" s="32" t="str">
        <f t="shared" si="21"/>
        <v>森尾　美月 (4)</v>
      </c>
      <c r="O488" s="32" t="str">
        <f t="shared" si="22"/>
        <v>ﾓﾘｵ ﾐﾂﾞｷ</v>
      </c>
      <c r="P488" s="32" t="str">
        <f t="shared" si="23"/>
        <v>MORIO Mizuki (01)</v>
      </c>
      <c r="Q488" s="32" t="str">
        <f>IFERROR(IF($F488="","",INDEX(リスト!$AL:$AL,MATCH($F488,リスト!$AK:$AK,0))),"")</f>
        <v>28</v>
      </c>
      <c r="R488" s="32" t="str">
        <f>IFERROR(IF($K488="","",INDEX(リスト!$AO:$AO,MATCH($K488,リスト!$AN:$AN,0))),"")</f>
        <v>JPN</v>
      </c>
      <c r="S488" s="32" t="str">
        <f>IF($B488="","",RIGHT($G488*1000+200+COUNTIF($G$2:$G488,$G488),9))</f>
        <v>010506201</v>
      </c>
    </row>
    <row r="489" spans="1:19" ht="18" customHeight="1" x14ac:dyDescent="0.55000000000000004">
      <c r="A489" t="s">
        <v>863</v>
      </c>
      <c r="B489">
        <v>489</v>
      </c>
      <c r="C489" t="s">
        <v>12691</v>
      </c>
      <c r="D489" t="s">
        <v>12692</v>
      </c>
      <c r="E489">
        <v>3</v>
      </c>
      <c r="F489" t="s">
        <v>169</v>
      </c>
      <c r="G489">
        <v>20010702</v>
      </c>
      <c r="H489" t="s">
        <v>12693</v>
      </c>
      <c r="I489" t="s">
        <v>12694</v>
      </c>
      <c r="J489" t="s">
        <v>11556</v>
      </c>
      <c r="K489" t="s">
        <v>72</v>
      </c>
      <c r="M489" s="32">
        <f>IFERROR(IF($B489="","",INDEX(所属情報!$E:$E,MATCH($A489,所属情報!$A:$A,0))),"")</f>
        <v>490048</v>
      </c>
      <c r="N489" s="32" t="str">
        <f t="shared" si="21"/>
        <v>新保　歩 (3)</v>
      </c>
      <c r="O489" s="32" t="str">
        <f t="shared" si="22"/>
        <v>ｼﾝﾎﾞ ｱﾕﾐ</v>
      </c>
      <c r="P489" s="32" t="str">
        <f t="shared" si="23"/>
        <v>SHIMBO Ayumi (01)</v>
      </c>
      <c r="Q489" s="32" t="str">
        <f>IFERROR(IF($F489="","",INDEX(リスト!$AL:$AL,MATCH($F489,リスト!$AK:$AK,0))),"")</f>
        <v>26</v>
      </c>
      <c r="R489" s="32" t="str">
        <f>IFERROR(IF($K489="","",INDEX(リスト!$AO:$AO,MATCH($K489,リスト!$AN:$AN,0))),"")</f>
        <v>JPN</v>
      </c>
      <c r="S489" s="32" t="str">
        <f>IF($B489="","",RIGHT($G489*1000+200+COUNTIF($G$2:$G489,$G489),9))</f>
        <v>010702201</v>
      </c>
    </row>
    <row r="490" spans="1:19" ht="18" customHeight="1" x14ac:dyDescent="0.55000000000000004">
      <c r="A490" t="s">
        <v>863</v>
      </c>
      <c r="B490">
        <v>490</v>
      </c>
      <c r="C490" t="s">
        <v>12695</v>
      </c>
      <c r="D490" t="s">
        <v>12696</v>
      </c>
      <c r="E490">
        <v>3</v>
      </c>
      <c r="F490" t="s">
        <v>169</v>
      </c>
      <c r="G490">
        <v>20021207</v>
      </c>
      <c r="H490" t="s">
        <v>12697</v>
      </c>
      <c r="I490" t="s">
        <v>1344</v>
      </c>
      <c r="J490" t="s">
        <v>11342</v>
      </c>
      <c r="K490" t="s">
        <v>72</v>
      </c>
      <c r="M490" s="32">
        <f>IFERROR(IF($B490="","",INDEX(所属情報!$E:$E,MATCH($A490,所属情報!$A:$A,0))),"")</f>
        <v>490048</v>
      </c>
      <c r="N490" s="32" t="str">
        <f t="shared" si="21"/>
        <v>周藤　紗季 (3)</v>
      </c>
      <c r="O490" s="32" t="str">
        <f t="shared" si="22"/>
        <v>ｽﾄｳ ｻｷ</v>
      </c>
      <c r="P490" s="32" t="str">
        <f t="shared" si="23"/>
        <v>SUTO Saki (02)</v>
      </c>
      <c r="Q490" s="32" t="str">
        <f>IFERROR(IF($F490="","",INDEX(リスト!$AL:$AL,MATCH($F490,リスト!$AK:$AK,0))),"")</f>
        <v>26</v>
      </c>
      <c r="R490" s="32" t="str">
        <f>IFERROR(IF($K490="","",INDEX(リスト!$AO:$AO,MATCH($K490,リスト!$AN:$AN,0))),"")</f>
        <v>JPN</v>
      </c>
      <c r="S490" s="32" t="str">
        <f>IF($B490="","",RIGHT($G490*1000+200+COUNTIF($G$2:$G490,$G490),9))</f>
        <v>021207201</v>
      </c>
    </row>
    <row r="491" spans="1:19" ht="18" customHeight="1" x14ac:dyDescent="0.55000000000000004">
      <c r="A491" t="s">
        <v>863</v>
      </c>
      <c r="B491">
        <v>491</v>
      </c>
      <c r="C491" t="s">
        <v>12698</v>
      </c>
      <c r="D491" t="s">
        <v>12699</v>
      </c>
      <c r="E491">
        <v>3</v>
      </c>
      <c r="F491" t="s">
        <v>149</v>
      </c>
      <c r="G491">
        <v>20021005</v>
      </c>
      <c r="H491" t="s">
        <v>12700</v>
      </c>
      <c r="I491" t="s">
        <v>12701</v>
      </c>
      <c r="J491" t="s">
        <v>11457</v>
      </c>
      <c r="K491" t="s">
        <v>72</v>
      </c>
      <c r="M491" s="32">
        <f>IFERROR(IF($B491="","",INDEX(所属情報!$E:$E,MATCH($A491,所属情報!$A:$A,0))),"")</f>
        <v>490048</v>
      </c>
      <c r="N491" s="32" t="str">
        <f t="shared" si="21"/>
        <v>篠田　佳奈 (3)</v>
      </c>
      <c r="O491" s="32" t="str">
        <f t="shared" si="22"/>
        <v>ｼﾉﾀﾞ ｶﾅ</v>
      </c>
      <c r="P491" s="32" t="str">
        <f t="shared" si="23"/>
        <v>SHINODA Kana (02)</v>
      </c>
      <c r="Q491" s="32" t="str">
        <f>IFERROR(IF($F491="","",INDEX(リスト!$AL:$AL,MATCH($F491,リスト!$AK:$AK,0))),"")</f>
        <v>21</v>
      </c>
      <c r="R491" s="32" t="str">
        <f>IFERROR(IF($K491="","",INDEX(リスト!$AO:$AO,MATCH($K491,リスト!$AN:$AN,0))),"")</f>
        <v>JPN</v>
      </c>
      <c r="S491" s="32" t="str">
        <f>IF($B491="","",RIGHT($G491*1000+200+COUNTIF($G$2:$G491,$G491),9))</f>
        <v>021005202</v>
      </c>
    </row>
    <row r="492" spans="1:19" ht="18" customHeight="1" x14ac:dyDescent="0.55000000000000004">
      <c r="A492" t="s">
        <v>863</v>
      </c>
      <c r="B492">
        <v>492</v>
      </c>
      <c r="C492" t="s">
        <v>12702</v>
      </c>
      <c r="D492" t="s">
        <v>12703</v>
      </c>
      <c r="E492">
        <v>4</v>
      </c>
      <c r="F492" t="s">
        <v>145</v>
      </c>
      <c r="G492">
        <v>20010708</v>
      </c>
      <c r="H492" t="s">
        <v>12704</v>
      </c>
      <c r="I492" t="s">
        <v>12705</v>
      </c>
      <c r="J492" t="s">
        <v>12706</v>
      </c>
      <c r="K492" t="s">
        <v>72</v>
      </c>
      <c r="M492" s="32">
        <f>IFERROR(IF($B492="","",INDEX(所属情報!$E:$E,MATCH($A492,所属情報!$A:$A,0))),"")</f>
        <v>490048</v>
      </c>
      <c r="N492" s="32" t="str">
        <f t="shared" si="21"/>
        <v>平林　里和子 (4)</v>
      </c>
      <c r="O492" s="32" t="str">
        <f t="shared" si="22"/>
        <v>ﾋﾗﾊﾞﾔｼ ﾘﾜｺ</v>
      </c>
      <c r="P492" s="32" t="str">
        <f t="shared" si="23"/>
        <v>HIRABAYASHI Riwako (01)</v>
      </c>
      <c r="Q492" s="32" t="str">
        <f>IFERROR(IF($F492="","",INDEX(リスト!$AL:$AL,MATCH($F492,リスト!$AK:$AK,0))),"")</f>
        <v>20</v>
      </c>
      <c r="R492" s="32" t="str">
        <f>IFERROR(IF($K492="","",INDEX(リスト!$AO:$AO,MATCH($K492,リスト!$AN:$AN,0))),"")</f>
        <v>JPN</v>
      </c>
      <c r="S492" s="32" t="str">
        <f>IF($B492="","",RIGHT($G492*1000+200+COUNTIF($G$2:$G492,$G492),9))</f>
        <v>010708202</v>
      </c>
    </row>
    <row r="493" spans="1:19" ht="18" customHeight="1" x14ac:dyDescent="0.55000000000000004">
      <c r="A493" t="s">
        <v>863</v>
      </c>
      <c r="B493">
        <v>493</v>
      </c>
      <c r="C493" t="s">
        <v>12707</v>
      </c>
      <c r="D493" t="s">
        <v>12708</v>
      </c>
      <c r="E493">
        <v>2</v>
      </c>
      <c r="F493" t="s">
        <v>197</v>
      </c>
      <c r="G493">
        <v>20030719</v>
      </c>
      <c r="H493" t="s">
        <v>12709</v>
      </c>
      <c r="I493" t="s">
        <v>3248</v>
      </c>
      <c r="J493" t="s">
        <v>12710</v>
      </c>
      <c r="K493" t="s">
        <v>72</v>
      </c>
      <c r="M493" s="32">
        <f>IFERROR(IF($B493="","",INDEX(所属情報!$E:$E,MATCH($A493,所属情報!$A:$A,0))),"")</f>
        <v>490048</v>
      </c>
      <c r="N493" s="32" t="str">
        <f t="shared" si="21"/>
        <v>小倉　唯愛 (2)</v>
      </c>
      <c r="O493" s="32" t="str">
        <f t="shared" si="22"/>
        <v>ｵｸﾞﾗ ﾕｲﾅ</v>
      </c>
      <c r="P493" s="32" t="str">
        <f t="shared" si="23"/>
        <v>OGURA Yuina (03)</v>
      </c>
      <c r="Q493" s="32" t="str">
        <f>IFERROR(IF($F493="","",INDEX(リスト!$AL:$AL,MATCH($F493,リスト!$AK:$AK,0))),"")</f>
        <v>33</v>
      </c>
      <c r="R493" s="32" t="str">
        <f>IFERROR(IF($K493="","",INDEX(リスト!$AO:$AO,MATCH($K493,リスト!$AN:$AN,0))),"")</f>
        <v>JPN</v>
      </c>
      <c r="S493" s="32" t="str">
        <f>IF($B493="","",RIGHT($G493*1000+200+COUNTIF($G$2:$G493,$G493),9))</f>
        <v>030719201</v>
      </c>
    </row>
    <row r="494" spans="1:19" ht="18" customHeight="1" x14ac:dyDescent="0.55000000000000004">
      <c r="A494" t="s">
        <v>863</v>
      </c>
      <c r="B494">
        <v>494</v>
      </c>
      <c r="C494" t="s">
        <v>12711</v>
      </c>
      <c r="D494" t="s">
        <v>12712</v>
      </c>
      <c r="E494">
        <v>2</v>
      </c>
      <c r="F494" t="s">
        <v>110</v>
      </c>
      <c r="G494">
        <v>20020510</v>
      </c>
      <c r="H494" t="s">
        <v>12713</v>
      </c>
      <c r="I494" t="s">
        <v>4213</v>
      </c>
      <c r="J494" t="s">
        <v>12714</v>
      </c>
      <c r="K494" t="s">
        <v>72</v>
      </c>
      <c r="M494" s="32">
        <f>IFERROR(IF($B494="","",INDEX(所属情報!$E:$E,MATCH($A494,所属情報!$A:$A,0))),"")</f>
        <v>490048</v>
      </c>
      <c r="N494" s="32" t="str">
        <f t="shared" si="21"/>
        <v>平松　藍 (2)</v>
      </c>
      <c r="O494" s="32" t="str">
        <f t="shared" si="22"/>
        <v>ﾋﾗﾏﾂ ﾗﾝ</v>
      </c>
      <c r="P494" s="32" t="str">
        <f t="shared" si="23"/>
        <v>HIRAMATSU Ran (02)</v>
      </c>
      <c r="Q494" s="32" t="str">
        <f>IFERROR(IF($F494="","",INDEX(リスト!$AL:$AL,MATCH($F494,リスト!$AK:$AK,0))),"")</f>
        <v>11</v>
      </c>
      <c r="R494" s="32" t="str">
        <f>IFERROR(IF($K494="","",INDEX(リスト!$AO:$AO,MATCH($K494,リスト!$AN:$AN,0))),"")</f>
        <v>JPN</v>
      </c>
      <c r="S494" s="32" t="str">
        <f>IF($B494="","",RIGHT($G494*1000+200+COUNTIF($G$2:$G494,$G494),9))</f>
        <v>020510201</v>
      </c>
    </row>
    <row r="495" spans="1:19" ht="18" customHeight="1" x14ac:dyDescent="0.55000000000000004">
      <c r="A495" t="s">
        <v>863</v>
      </c>
      <c r="B495">
        <v>495</v>
      </c>
      <c r="C495" t="s">
        <v>12715</v>
      </c>
      <c r="D495" t="s">
        <v>12716</v>
      </c>
      <c r="E495">
        <v>3</v>
      </c>
      <c r="F495" t="s">
        <v>157</v>
      </c>
      <c r="G495">
        <v>20020628</v>
      </c>
      <c r="H495" t="s">
        <v>12717</v>
      </c>
      <c r="I495" t="s">
        <v>1682</v>
      </c>
      <c r="J495" t="s">
        <v>12718</v>
      </c>
      <c r="K495" t="s">
        <v>72</v>
      </c>
      <c r="M495" s="32">
        <f>IFERROR(IF($B495="","",INDEX(所属情報!$E:$E,MATCH($A495,所属情報!$A:$A,0))),"")</f>
        <v>490048</v>
      </c>
      <c r="N495" s="32" t="str">
        <f t="shared" si="21"/>
        <v>中野　直子 (3)</v>
      </c>
      <c r="O495" s="32" t="str">
        <f t="shared" si="22"/>
        <v>ﾅｶﾉ ﾅｵｺ</v>
      </c>
      <c r="P495" s="32" t="str">
        <f t="shared" si="23"/>
        <v>NAKANO Naoko (02)</v>
      </c>
      <c r="Q495" s="32" t="str">
        <f>IFERROR(IF($F495="","",INDEX(リスト!$AL:$AL,MATCH($F495,リスト!$AK:$AK,0))),"")</f>
        <v>23</v>
      </c>
      <c r="R495" s="32" t="str">
        <f>IFERROR(IF($K495="","",INDEX(リスト!$AO:$AO,MATCH($K495,リスト!$AN:$AN,0))),"")</f>
        <v>JPN</v>
      </c>
      <c r="S495" s="32" t="str">
        <f>IF($B495="","",RIGHT($G495*1000+200+COUNTIF($G$2:$G495,$G495),9))</f>
        <v>020628202</v>
      </c>
    </row>
    <row r="496" spans="1:19" ht="18" customHeight="1" x14ac:dyDescent="0.55000000000000004">
      <c r="A496" t="s">
        <v>863</v>
      </c>
      <c r="B496">
        <v>496</v>
      </c>
      <c r="C496" t="s">
        <v>12719</v>
      </c>
      <c r="D496" t="s">
        <v>12720</v>
      </c>
      <c r="E496" t="s">
        <v>1165</v>
      </c>
      <c r="F496" t="s">
        <v>173</v>
      </c>
      <c r="G496">
        <v>19991114</v>
      </c>
      <c r="H496" t="s">
        <v>12721</v>
      </c>
      <c r="I496" t="s">
        <v>12099</v>
      </c>
      <c r="J496" t="s">
        <v>12722</v>
      </c>
      <c r="K496" t="s">
        <v>72</v>
      </c>
      <c r="M496" s="32">
        <f>IFERROR(IF($B496="","",INDEX(所属情報!$E:$E,MATCH($A496,所属情報!$A:$A,0))),"")</f>
        <v>490048</v>
      </c>
      <c r="N496" s="32" t="str">
        <f t="shared" si="21"/>
        <v>小坂　みゅ海 (M2)</v>
      </c>
      <c r="O496" s="32" t="str">
        <f t="shared" si="22"/>
        <v>ｺｻｶ ﾐｭｳ</v>
      </c>
      <c r="P496" s="32" t="str">
        <f t="shared" si="23"/>
        <v>KOSAKA Myu (99)</v>
      </c>
      <c r="Q496" s="32" t="str">
        <f>IFERROR(IF($F496="","",INDEX(リスト!$AL:$AL,MATCH($F496,リスト!$AK:$AK,0))),"")</f>
        <v>27</v>
      </c>
      <c r="R496" s="32" t="str">
        <f>IFERROR(IF($K496="","",INDEX(リスト!$AO:$AO,MATCH($K496,リスト!$AN:$AN,0))),"")</f>
        <v>JPN</v>
      </c>
      <c r="S496" s="32" t="str">
        <f>IF($B496="","",RIGHT($G496*1000+200+COUNTIF($G$2:$G496,$G496),9))</f>
        <v>991114201</v>
      </c>
    </row>
    <row r="497" spans="1:19" ht="18" customHeight="1" x14ac:dyDescent="0.55000000000000004">
      <c r="A497" t="s">
        <v>863</v>
      </c>
      <c r="B497">
        <v>497</v>
      </c>
      <c r="C497" t="s">
        <v>12723</v>
      </c>
      <c r="D497" t="s">
        <v>12724</v>
      </c>
      <c r="E497">
        <v>2</v>
      </c>
      <c r="F497" t="s">
        <v>121</v>
      </c>
      <c r="G497">
        <v>20030115</v>
      </c>
      <c r="H497" t="s">
        <v>12725</v>
      </c>
      <c r="I497" t="s">
        <v>2845</v>
      </c>
      <c r="J497" t="s">
        <v>1997</v>
      </c>
      <c r="K497" t="s">
        <v>72</v>
      </c>
      <c r="M497" s="32">
        <f>IFERROR(IF($B497="","",INDEX(所属情報!$E:$E,MATCH($A497,所属情報!$A:$A,0))),"")</f>
        <v>490048</v>
      </c>
      <c r="N497" s="32" t="str">
        <f t="shared" si="21"/>
        <v>石原　優花 (2)</v>
      </c>
      <c r="O497" s="32" t="str">
        <f t="shared" si="22"/>
        <v>ｲｼﾊﾗ ﾕｶ</v>
      </c>
      <c r="P497" s="32" t="str">
        <f t="shared" si="23"/>
        <v>ISHIHARA Yuka (03)</v>
      </c>
      <c r="Q497" s="32" t="str">
        <f>IFERROR(IF($F497="","",INDEX(リスト!$AL:$AL,MATCH($F497,リスト!$AK:$AK,0))),"")</f>
        <v>14</v>
      </c>
      <c r="R497" s="32" t="str">
        <f>IFERROR(IF($K497="","",INDEX(リスト!$AO:$AO,MATCH($K497,リスト!$AN:$AN,0))),"")</f>
        <v>JPN</v>
      </c>
      <c r="S497" s="32" t="str">
        <f>IF($B497="","",RIGHT($G497*1000+200+COUNTIF($G$2:$G497,$G497),9))</f>
        <v>030115201</v>
      </c>
    </row>
    <row r="498" spans="1:19" ht="18" customHeight="1" x14ac:dyDescent="0.55000000000000004">
      <c r="A498" t="s">
        <v>863</v>
      </c>
      <c r="B498">
        <v>498</v>
      </c>
      <c r="C498" t="s">
        <v>12726</v>
      </c>
      <c r="D498" t="s">
        <v>12727</v>
      </c>
      <c r="E498">
        <v>2</v>
      </c>
      <c r="F498" t="s">
        <v>153</v>
      </c>
      <c r="G498">
        <v>20030929</v>
      </c>
      <c r="H498" t="s">
        <v>12728</v>
      </c>
      <c r="I498" t="s">
        <v>1252</v>
      </c>
      <c r="J498" t="s">
        <v>12729</v>
      </c>
      <c r="K498" t="s">
        <v>72</v>
      </c>
      <c r="M498" s="32">
        <f>IFERROR(IF($B498="","",INDEX(所属情報!$E:$E,MATCH($A498,所属情報!$A:$A,0))),"")</f>
        <v>490048</v>
      </c>
      <c r="N498" s="32" t="str">
        <f t="shared" si="21"/>
        <v>齋藤　虹香 (2)</v>
      </c>
      <c r="O498" s="32" t="str">
        <f t="shared" si="22"/>
        <v>ｻｲﾄｳ ﾆｼﾞｶ</v>
      </c>
      <c r="P498" s="32" t="str">
        <f t="shared" si="23"/>
        <v>SAITO Nijika (03)</v>
      </c>
      <c r="Q498" s="32" t="str">
        <f>IFERROR(IF($F498="","",INDEX(リスト!$AL:$AL,MATCH($F498,リスト!$AK:$AK,0))),"")</f>
        <v>22</v>
      </c>
      <c r="R498" s="32" t="str">
        <f>IFERROR(IF($K498="","",INDEX(リスト!$AO:$AO,MATCH($K498,リスト!$AN:$AN,0))),"")</f>
        <v>JPN</v>
      </c>
      <c r="S498" s="32" t="str">
        <f>IF($B498="","",RIGHT($G498*1000+200+COUNTIF($G$2:$G498,$G498),9))</f>
        <v>030929203</v>
      </c>
    </row>
    <row r="499" spans="1:19" ht="18" customHeight="1" x14ac:dyDescent="0.55000000000000004">
      <c r="A499" t="s">
        <v>863</v>
      </c>
      <c r="B499">
        <v>499</v>
      </c>
      <c r="C499" t="s">
        <v>12730</v>
      </c>
      <c r="D499" t="s">
        <v>12731</v>
      </c>
      <c r="E499">
        <v>3</v>
      </c>
      <c r="F499" t="s">
        <v>169</v>
      </c>
      <c r="G499">
        <v>20030115</v>
      </c>
      <c r="H499" t="s">
        <v>12732</v>
      </c>
      <c r="I499" t="s">
        <v>4553</v>
      </c>
      <c r="J499" t="s">
        <v>12114</v>
      </c>
      <c r="K499" t="s">
        <v>72</v>
      </c>
      <c r="M499" s="32">
        <f>IFERROR(IF($B499="","",INDEX(所属情報!$E:$E,MATCH($A499,所属情報!$A:$A,0))),"")</f>
        <v>490048</v>
      </c>
      <c r="N499" s="32" t="str">
        <f t="shared" si="21"/>
        <v>平岡　雪乃 (3)</v>
      </c>
      <c r="O499" s="32" t="str">
        <f t="shared" si="22"/>
        <v>ﾋﾗｵｶ ﾕｷﾉ</v>
      </c>
      <c r="P499" s="32" t="str">
        <f t="shared" si="23"/>
        <v>HIRAOKA Yukino (03)</v>
      </c>
      <c r="Q499" s="32" t="str">
        <f>IFERROR(IF($F499="","",INDEX(リスト!$AL:$AL,MATCH($F499,リスト!$AK:$AK,0))),"")</f>
        <v>26</v>
      </c>
      <c r="R499" s="32" t="str">
        <f>IFERROR(IF($K499="","",INDEX(リスト!$AO:$AO,MATCH($K499,リスト!$AN:$AN,0))),"")</f>
        <v>JPN</v>
      </c>
      <c r="S499" s="32" t="str">
        <f>IF($B499="","",RIGHT($G499*1000+200+COUNTIF($G$2:$G499,$G499),9))</f>
        <v>030115202</v>
      </c>
    </row>
    <row r="500" spans="1:19" ht="18" customHeight="1" x14ac:dyDescent="0.55000000000000004">
      <c r="A500" t="s">
        <v>863</v>
      </c>
      <c r="B500">
        <v>500</v>
      </c>
      <c r="C500" t="s">
        <v>12733</v>
      </c>
      <c r="D500" t="s">
        <v>12734</v>
      </c>
      <c r="E500" t="s">
        <v>1165</v>
      </c>
      <c r="F500" t="s">
        <v>173</v>
      </c>
      <c r="G500">
        <v>19991223</v>
      </c>
      <c r="H500" t="s">
        <v>12735</v>
      </c>
      <c r="I500" t="s">
        <v>1291</v>
      </c>
      <c r="J500" t="s">
        <v>2500</v>
      </c>
      <c r="K500" t="s">
        <v>72</v>
      </c>
      <c r="M500" s="32">
        <f>IFERROR(IF($B500="","",INDEX(所属情報!$E:$E,MATCH($A500,所属情報!$A:$A,0))),"")</f>
        <v>490048</v>
      </c>
      <c r="N500" s="32" t="str">
        <f t="shared" si="21"/>
        <v>小島　美月 (M2)</v>
      </c>
      <c r="O500" s="32" t="str">
        <f t="shared" si="22"/>
        <v>ｺｼﾞﾏ ﾐﾂﾞｷ</v>
      </c>
      <c r="P500" s="32" t="str">
        <f t="shared" si="23"/>
        <v>KOJIMA Mizuki (99)</v>
      </c>
      <c r="Q500" s="32" t="str">
        <f>IFERROR(IF($F500="","",INDEX(リスト!$AL:$AL,MATCH($F500,リスト!$AK:$AK,0))),"")</f>
        <v>27</v>
      </c>
      <c r="R500" s="32" t="str">
        <f>IFERROR(IF($K500="","",INDEX(リスト!$AO:$AO,MATCH($K500,リスト!$AN:$AN,0))),"")</f>
        <v>JPN</v>
      </c>
      <c r="S500" s="32" t="str">
        <f>IF($B500="","",RIGHT($G500*1000+200+COUNTIF($G$2:$G500,$G500),9))</f>
        <v>991223201</v>
      </c>
    </row>
    <row r="501" spans="1:19" ht="18" customHeight="1" x14ac:dyDescent="0.55000000000000004">
      <c r="A501" t="s">
        <v>1131</v>
      </c>
      <c r="B501">
        <v>501</v>
      </c>
      <c r="C501" t="s">
        <v>12736</v>
      </c>
      <c r="D501" t="s">
        <v>12737</v>
      </c>
      <c r="E501">
        <v>3</v>
      </c>
      <c r="F501" t="s">
        <v>173</v>
      </c>
      <c r="G501">
        <v>20030225</v>
      </c>
      <c r="H501" t="s">
        <v>12738</v>
      </c>
      <c r="I501" t="s">
        <v>12739</v>
      </c>
      <c r="J501" t="s">
        <v>12740</v>
      </c>
      <c r="K501" t="s">
        <v>299</v>
      </c>
      <c r="M501" s="32">
        <f>IFERROR(IF($B501="","",INDEX(所属情報!$E:$E,MATCH($A501,所属情報!$A:$A,0))),"")</f>
        <v>492523</v>
      </c>
      <c r="N501" s="32" t="str">
        <f t="shared" si="21"/>
        <v>アシィ　しおりパメラ (3)</v>
      </c>
      <c r="O501" s="32" t="str">
        <f t="shared" si="22"/>
        <v>ｱｼｨ ｼｵﾘﾊﾟﾒﾗ</v>
      </c>
      <c r="P501" s="32" t="str">
        <f t="shared" si="23"/>
        <v>ACHY Shioripamela (03)</v>
      </c>
      <c r="Q501" s="32" t="str">
        <f>IFERROR(IF($F501="","",INDEX(リスト!$AL:$AL,MATCH($F501,リスト!$AK:$AK,0))),"")</f>
        <v>27</v>
      </c>
      <c r="R501" s="32" t="str">
        <f>IFERROR(IF($K501="","",INDEX(リスト!$AO:$AO,MATCH($K501,リスト!$AN:$AN,0))),"")</f>
        <v>CIV</v>
      </c>
      <c r="S501" s="32" t="str">
        <f>IF($B501="","",RIGHT($G501*1000+200+COUNTIF($G$2:$G501,$G501),9))</f>
        <v>030225201</v>
      </c>
    </row>
    <row r="502" spans="1:19" ht="18" customHeight="1" x14ac:dyDescent="0.55000000000000004">
      <c r="A502" t="s">
        <v>1131</v>
      </c>
      <c r="B502">
        <v>502</v>
      </c>
      <c r="C502" t="s">
        <v>12741</v>
      </c>
      <c r="D502" t="s">
        <v>12742</v>
      </c>
      <c r="E502">
        <v>2</v>
      </c>
      <c r="F502" t="s">
        <v>173</v>
      </c>
      <c r="G502">
        <v>20030414</v>
      </c>
      <c r="H502" t="s">
        <v>12743</v>
      </c>
      <c r="I502" t="s">
        <v>4012</v>
      </c>
      <c r="J502" t="s">
        <v>11214</v>
      </c>
      <c r="K502" t="s">
        <v>72</v>
      </c>
      <c r="M502" s="32">
        <f>IFERROR(IF($B502="","",INDEX(所属情報!$E:$E,MATCH($A502,所属情報!$A:$A,0))),"")</f>
        <v>492523</v>
      </c>
      <c r="N502" s="32" t="str">
        <f t="shared" si="21"/>
        <v>宮崎　佳乃 (2)</v>
      </c>
      <c r="O502" s="32" t="str">
        <f t="shared" si="22"/>
        <v>ﾐﾔｻﾞｷ ｶﾉ</v>
      </c>
      <c r="P502" s="32" t="str">
        <f t="shared" si="23"/>
        <v>MIYAZAKI Kano (03)</v>
      </c>
      <c r="Q502" s="32" t="str">
        <f>IFERROR(IF($F502="","",INDEX(リスト!$AL:$AL,MATCH($F502,リスト!$AK:$AK,0))),"")</f>
        <v>27</v>
      </c>
      <c r="R502" s="32" t="str">
        <f>IFERROR(IF($K502="","",INDEX(リスト!$AO:$AO,MATCH($K502,リスト!$AN:$AN,0))),"")</f>
        <v>JPN</v>
      </c>
      <c r="S502" s="32" t="str">
        <f>IF($B502="","",RIGHT($G502*1000+200+COUNTIF($G$2:$G502,$G502),9))</f>
        <v>030414203</v>
      </c>
    </row>
    <row r="503" spans="1:19" ht="18" customHeight="1" x14ac:dyDescent="0.55000000000000004">
      <c r="A503" t="s">
        <v>1131</v>
      </c>
      <c r="B503">
        <v>503</v>
      </c>
      <c r="C503" t="s">
        <v>12744</v>
      </c>
      <c r="D503" t="s">
        <v>12745</v>
      </c>
      <c r="E503">
        <v>2</v>
      </c>
      <c r="F503" t="s">
        <v>173</v>
      </c>
      <c r="G503">
        <v>20031115</v>
      </c>
      <c r="H503" t="s">
        <v>12746</v>
      </c>
      <c r="I503" t="s">
        <v>4859</v>
      </c>
      <c r="J503" t="s">
        <v>12747</v>
      </c>
      <c r="K503" t="s">
        <v>72</v>
      </c>
      <c r="M503" s="32">
        <f>IFERROR(IF($B503="","",INDEX(所属情報!$E:$E,MATCH($A503,所属情報!$A:$A,0))),"")</f>
        <v>492523</v>
      </c>
      <c r="N503" s="32" t="str">
        <f t="shared" si="21"/>
        <v>山根　千歩 (2)</v>
      </c>
      <c r="O503" s="32" t="str">
        <f t="shared" si="22"/>
        <v>ﾔﾏﾈ ﾁﾎ</v>
      </c>
      <c r="P503" s="32" t="str">
        <f t="shared" si="23"/>
        <v>YAMANE Chiho (03)</v>
      </c>
      <c r="Q503" s="32" t="str">
        <f>IFERROR(IF($F503="","",INDEX(リスト!$AL:$AL,MATCH($F503,リスト!$AK:$AK,0))),"")</f>
        <v>27</v>
      </c>
      <c r="R503" s="32" t="str">
        <f>IFERROR(IF($K503="","",INDEX(リスト!$AO:$AO,MATCH($K503,リスト!$AN:$AN,0))),"")</f>
        <v>JPN</v>
      </c>
      <c r="S503" s="32" t="str">
        <f>IF($B503="","",RIGHT($G503*1000+200+COUNTIF($G$2:$G503,$G503),9))</f>
        <v>031115201</v>
      </c>
    </row>
    <row r="504" spans="1:19" ht="18" customHeight="1" x14ac:dyDescent="0.55000000000000004">
      <c r="A504" t="s">
        <v>1131</v>
      </c>
      <c r="B504">
        <v>504</v>
      </c>
      <c r="C504" t="s">
        <v>12748</v>
      </c>
      <c r="D504" t="s">
        <v>12749</v>
      </c>
      <c r="E504">
        <v>2</v>
      </c>
      <c r="F504" t="s">
        <v>169</v>
      </c>
      <c r="G504">
        <v>20030715</v>
      </c>
      <c r="H504" t="s">
        <v>12750</v>
      </c>
      <c r="I504" t="s">
        <v>1686</v>
      </c>
      <c r="J504" t="s">
        <v>12710</v>
      </c>
      <c r="K504" t="s">
        <v>72</v>
      </c>
      <c r="M504" s="32">
        <f>IFERROR(IF($B504="","",INDEX(所属情報!$E:$E,MATCH($A504,所属情報!$A:$A,0))),"")</f>
        <v>492523</v>
      </c>
      <c r="N504" s="32" t="str">
        <f t="shared" si="21"/>
        <v>黒田　結生 (2)</v>
      </c>
      <c r="O504" s="32" t="str">
        <f t="shared" si="22"/>
        <v>ｸﾛﾀﾞ ﾕｲﾅ</v>
      </c>
      <c r="P504" s="32" t="str">
        <f t="shared" si="23"/>
        <v>KURODA Yuina (03)</v>
      </c>
      <c r="Q504" s="32" t="str">
        <f>IFERROR(IF($F504="","",INDEX(リスト!$AL:$AL,MATCH($F504,リスト!$AK:$AK,0))),"")</f>
        <v>26</v>
      </c>
      <c r="R504" s="32" t="str">
        <f>IFERROR(IF($K504="","",INDEX(リスト!$AO:$AO,MATCH($K504,リスト!$AN:$AN,0))),"")</f>
        <v>JPN</v>
      </c>
      <c r="S504" s="32" t="str">
        <f>IF($B504="","",RIGHT($G504*1000+200+COUNTIF($G$2:$G504,$G504),9))</f>
        <v>030715201</v>
      </c>
    </row>
    <row r="505" spans="1:19" ht="18" customHeight="1" x14ac:dyDescent="0.55000000000000004">
      <c r="A505" t="s">
        <v>1131</v>
      </c>
      <c r="B505">
        <v>505</v>
      </c>
      <c r="C505" t="s">
        <v>12751</v>
      </c>
      <c r="D505" t="s">
        <v>12752</v>
      </c>
      <c r="E505">
        <v>2</v>
      </c>
      <c r="F505" t="s">
        <v>173</v>
      </c>
      <c r="G505">
        <v>20030501</v>
      </c>
      <c r="H505" t="s">
        <v>12753</v>
      </c>
      <c r="I505" t="s">
        <v>3648</v>
      </c>
      <c r="J505" t="s">
        <v>1494</v>
      </c>
      <c r="K505" t="s">
        <v>72</v>
      </c>
      <c r="M505" s="32">
        <f>IFERROR(IF($B505="","",INDEX(所属情報!$E:$E,MATCH($A505,所属情報!$A:$A,0))),"")</f>
        <v>492523</v>
      </c>
      <c r="N505" s="32" t="str">
        <f t="shared" si="21"/>
        <v>石田　悠月 (2)</v>
      </c>
      <c r="O505" s="32" t="str">
        <f t="shared" si="22"/>
        <v>ｲｼﾀﾞ ﾕｽﾞｷ</v>
      </c>
      <c r="P505" s="32" t="str">
        <f t="shared" si="23"/>
        <v>ISHIDA Yuzuki (03)</v>
      </c>
      <c r="Q505" s="32" t="str">
        <f>IFERROR(IF($F505="","",INDEX(リスト!$AL:$AL,MATCH($F505,リスト!$AK:$AK,0))),"")</f>
        <v>27</v>
      </c>
      <c r="R505" s="32" t="str">
        <f>IFERROR(IF($K505="","",INDEX(リスト!$AO:$AO,MATCH($K505,リスト!$AN:$AN,0))),"")</f>
        <v>JPN</v>
      </c>
      <c r="S505" s="32" t="str">
        <f>IF($B505="","",RIGHT($G505*1000+200+COUNTIF($G$2:$G505,$G505),9))</f>
        <v>030501201</v>
      </c>
    </row>
    <row r="506" spans="1:19" ht="18" customHeight="1" x14ac:dyDescent="0.55000000000000004">
      <c r="A506" t="s">
        <v>1131</v>
      </c>
      <c r="B506">
        <v>506</v>
      </c>
      <c r="C506" t="s">
        <v>12754</v>
      </c>
      <c r="D506" t="s">
        <v>12755</v>
      </c>
      <c r="E506">
        <v>2</v>
      </c>
      <c r="F506" t="s">
        <v>173</v>
      </c>
      <c r="G506">
        <v>20040122</v>
      </c>
      <c r="H506" t="s">
        <v>12756</v>
      </c>
      <c r="I506" t="s">
        <v>1617</v>
      </c>
      <c r="J506" t="s">
        <v>11083</v>
      </c>
      <c r="K506" t="s">
        <v>72</v>
      </c>
      <c r="M506" s="32">
        <f>IFERROR(IF($B506="","",INDEX(所属情報!$E:$E,MATCH($A506,所属情報!$A:$A,0))),"")</f>
        <v>492523</v>
      </c>
      <c r="N506" s="32" t="str">
        <f t="shared" si="21"/>
        <v>高橋　茉柚 (2)</v>
      </c>
      <c r="O506" s="32" t="str">
        <f t="shared" si="22"/>
        <v>ﾀｶﾊｼ ﾏﾕ</v>
      </c>
      <c r="P506" s="32" t="str">
        <f t="shared" si="23"/>
        <v>TAKAHASHI Mayu (04)</v>
      </c>
      <c r="Q506" s="32" t="str">
        <f>IFERROR(IF($F506="","",INDEX(リスト!$AL:$AL,MATCH($F506,リスト!$AK:$AK,0))),"")</f>
        <v>27</v>
      </c>
      <c r="R506" s="32" t="str">
        <f>IFERROR(IF($K506="","",INDEX(リスト!$AO:$AO,MATCH($K506,リスト!$AN:$AN,0))),"")</f>
        <v>JPN</v>
      </c>
      <c r="S506" s="32" t="str">
        <f>IF($B506="","",RIGHT($G506*1000+200+COUNTIF($G$2:$G506,$G506),9))</f>
        <v>040122201</v>
      </c>
    </row>
    <row r="507" spans="1:19" ht="18" customHeight="1" x14ac:dyDescent="0.55000000000000004">
      <c r="A507" t="s">
        <v>1131</v>
      </c>
      <c r="B507">
        <v>507</v>
      </c>
      <c r="C507" t="s">
        <v>12757</v>
      </c>
      <c r="D507" t="s">
        <v>12758</v>
      </c>
      <c r="E507">
        <v>2</v>
      </c>
      <c r="F507" t="s">
        <v>173</v>
      </c>
      <c r="G507">
        <v>20030724</v>
      </c>
      <c r="H507" t="s">
        <v>12759</v>
      </c>
      <c r="I507" t="s">
        <v>7199</v>
      </c>
      <c r="J507" t="s">
        <v>11966</v>
      </c>
      <c r="K507" t="s">
        <v>72</v>
      </c>
      <c r="M507" s="32">
        <f>IFERROR(IF($B507="","",INDEX(所属情報!$E:$E,MATCH($A507,所属情報!$A:$A,0))),"")</f>
        <v>492523</v>
      </c>
      <c r="N507" s="32" t="str">
        <f t="shared" si="21"/>
        <v>福田　七海 (2)</v>
      </c>
      <c r="O507" s="32" t="str">
        <f t="shared" si="22"/>
        <v>ﾌｸﾀﾞ ﾅﾐ</v>
      </c>
      <c r="P507" s="32" t="str">
        <f t="shared" si="23"/>
        <v>FUKUDA Nami (03)</v>
      </c>
      <c r="Q507" s="32" t="str">
        <f>IFERROR(IF($F507="","",INDEX(リスト!$AL:$AL,MATCH($F507,リスト!$AK:$AK,0))),"")</f>
        <v>27</v>
      </c>
      <c r="R507" s="32" t="str">
        <f>IFERROR(IF($K507="","",INDEX(リスト!$AO:$AO,MATCH($K507,リスト!$AN:$AN,0))),"")</f>
        <v>JPN</v>
      </c>
      <c r="S507" s="32" t="str">
        <f>IF($B507="","",RIGHT($G507*1000+200+COUNTIF($G$2:$G507,$G507),9))</f>
        <v>030724201</v>
      </c>
    </row>
    <row r="508" spans="1:19" ht="18" customHeight="1" x14ac:dyDescent="0.55000000000000004">
      <c r="A508" t="s">
        <v>1131</v>
      </c>
      <c r="B508">
        <v>508</v>
      </c>
      <c r="C508" t="s">
        <v>12760</v>
      </c>
      <c r="D508" t="s">
        <v>12761</v>
      </c>
      <c r="E508">
        <v>2</v>
      </c>
      <c r="F508" t="s">
        <v>173</v>
      </c>
      <c r="G508">
        <v>20040330</v>
      </c>
      <c r="H508" t="s">
        <v>12762</v>
      </c>
      <c r="I508" t="s">
        <v>12763</v>
      </c>
      <c r="J508" t="s">
        <v>3314</v>
      </c>
      <c r="K508" t="s">
        <v>72</v>
      </c>
      <c r="M508" s="32">
        <f>IFERROR(IF($B508="","",INDEX(所属情報!$E:$E,MATCH($A508,所属情報!$A:$A,0))),"")</f>
        <v>492523</v>
      </c>
      <c r="N508" s="32" t="str">
        <f t="shared" si="21"/>
        <v>菅原　真桜 (2)</v>
      </c>
      <c r="O508" s="32" t="str">
        <f t="shared" si="22"/>
        <v>ｽｶﾞﾜﾗ ﾏｵ</v>
      </c>
      <c r="P508" s="32" t="str">
        <f t="shared" si="23"/>
        <v>SUGAWARA Mao (04)</v>
      </c>
      <c r="Q508" s="32" t="str">
        <f>IFERROR(IF($F508="","",INDEX(リスト!$AL:$AL,MATCH($F508,リスト!$AK:$AK,0))),"")</f>
        <v>27</v>
      </c>
      <c r="R508" s="32" t="str">
        <f>IFERROR(IF($K508="","",INDEX(リスト!$AO:$AO,MATCH($K508,リスト!$AN:$AN,0))),"")</f>
        <v>JPN</v>
      </c>
      <c r="S508" s="32" t="str">
        <f>IF($B508="","",RIGHT($G508*1000+200+COUNTIF($G$2:$G508,$G508),9))</f>
        <v>040330201</v>
      </c>
    </row>
    <row r="509" spans="1:19" ht="18" customHeight="1" x14ac:dyDescent="0.55000000000000004">
      <c r="A509" t="s">
        <v>1131</v>
      </c>
      <c r="B509">
        <v>509</v>
      </c>
      <c r="C509" t="s">
        <v>12764</v>
      </c>
      <c r="D509" t="s">
        <v>12765</v>
      </c>
      <c r="E509">
        <v>2</v>
      </c>
      <c r="F509" t="s">
        <v>173</v>
      </c>
      <c r="G509">
        <v>20030803</v>
      </c>
      <c r="H509" t="s">
        <v>12766</v>
      </c>
      <c r="I509" t="s">
        <v>2023</v>
      </c>
      <c r="J509" t="s">
        <v>12767</v>
      </c>
      <c r="K509" t="s">
        <v>72</v>
      </c>
      <c r="M509" s="32">
        <f>IFERROR(IF($B509="","",INDEX(所属情報!$E:$E,MATCH($A509,所属情報!$A:$A,0))),"")</f>
        <v>492523</v>
      </c>
      <c r="N509" s="32" t="str">
        <f t="shared" si="21"/>
        <v>吉川　彩華 (2)</v>
      </c>
      <c r="O509" s="32" t="str">
        <f t="shared" si="22"/>
        <v>ﾖｼｶﾜ ｻｲｶ</v>
      </c>
      <c r="P509" s="32" t="str">
        <f t="shared" si="23"/>
        <v>YOSHIKAWA Saika (03)</v>
      </c>
      <c r="Q509" s="32" t="str">
        <f>IFERROR(IF($F509="","",INDEX(リスト!$AL:$AL,MATCH($F509,リスト!$AK:$AK,0))),"")</f>
        <v>27</v>
      </c>
      <c r="R509" s="32" t="str">
        <f>IFERROR(IF($K509="","",INDEX(リスト!$AO:$AO,MATCH($K509,リスト!$AN:$AN,0))),"")</f>
        <v>JPN</v>
      </c>
      <c r="S509" s="32" t="str">
        <f>IF($B509="","",RIGHT($G509*1000+200+COUNTIF($G$2:$G509,$G509),9))</f>
        <v>030803201</v>
      </c>
    </row>
    <row r="510" spans="1:19" ht="18" customHeight="1" x14ac:dyDescent="0.55000000000000004">
      <c r="A510" t="s">
        <v>1131</v>
      </c>
      <c r="B510">
        <v>510</v>
      </c>
      <c r="C510" t="s">
        <v>12768</v>
      </c>
      <c r="D510" t="s">
        <v>12769</v>
      </c>
      <c r="E510">
        <v>1</v>
      </c>
      <c r="F510" t="s">
        <v>173</v>
      </c>
      <c r="G510">
        <v>20050206</v>
      </c>
      <c r="H510" t="s">
        <v>12770</v>
      </c>
      <c r="I510" t="s">
        <v>12771</v>
      </c>
      <c r="J510" t="s">
        <v>2342</v>
      </c>
      <c r="K510" t="s">
        <v>72</v>
      </c>
      <c r="M510" s="32">
        <f>IFERROR(IF($B510="","",INDEX(所属情報!$E:$E,MATCH($A510,所属情報!$A:$A,0))),"")</f>
        <v>492523</v>
      </c>
      <c r="N510" s="32" t="str">
        <f t="shared" si="21"/>
        <v>平木　陽 (1)</v>
      </c>
      <c r="O510" s="32" t="str">
        <f t="shared" si="22"/>
        <v>ﾋﾗｷ ﾊﾙ</v>
      </c>
      <c r="P510" s="32" t="str">
        <f t="shared" si="23"/>
        <v>HIRAKI Haru (05)</v>
      </c>
      <c r="Q510" s="32" t="str">
        <f>IFERROR(IF($F510="","",INDEX(リスト!$AL:$AL,MATCH($F510,リスト!$AK:$AK,0))),"")</f>
        <v>27</v>
      </c>
      <c r="R510" s="32" t="str">
        <f>IFERROR(IF($K510="","",INDEX(リスト!$AO:$AO,MATCH($K510,リスト!$AN:$AN,0))),"")</f>
        <v>JPN</v>
      </c>
      <c r="S510" s="32" t="str">
        <f>IF($B510="","",RIGHT($G510*1000+200+COUNTIF($G$2:$G510,$G510),9))</f>
        <v>050206201</v>
      </c>
    </row>
    <row r="511" spans="1:19" ht="18" customHeight="1" x14ac:dyDescent="0.55000000000000004">
      <c r="A511" t="s">
        <v>1131</v>
      </c>
      <c r="B511">
        <v>511</v>
      </c>
      <c r="C511" t="s">
        <v>12772</v>
      </c>
      <c r="D511" t="s">
        <v>12773</v>
      </c>
      <c r="E511">
        <v>1</v>
      </c>
      <c r="F511" t="s">
        <v>173</v>
      </c>
      <c r="G511">
        <v>20040910</v>
      </c>
      <c r="H511" t="s">
        <v>12774</v>
      </c>
      <c r="I511" t="s">
        <v>1727</v>
      </c>
      <c r="J511" t="s">
        <v>12659</v>
      </c>
      <c r="K511" t="s">
        <v>72</v>
      </c>
      <c r="M511" s="32">
        <f>IFERROR(IF($B511="","",INDEX(所属情報!$E:$E,MATCH($A511,所属情報!$A:$A,0))),"")</f>
        <v>492523</v>
      </c>
      <c r="N511" s="32" t="str">
        <f t="shared" si="21"/>
        <v>中島　心 (1)</v>
      </c>
      <c r="O511" s="32" t="str">
        <f t="shared" si="22"/>
        <v>ﾅｶｼﾏ ｺｺ</v>
      </c>
      <c r="P511" s="32" t="str">
        <f t="shared" si="23"/>
        <v>NAKASHIMA Koko (04)</v>
      </c>
      <c r="Q511" s="32" t="str">
        <f>IFERROR(IF($F511="","",INDEX(リスト!$AL:$AL,MATCH($F511,リスト!$AK:$AK,0))),"")</f>
        <v>27</v>
      </c>
      <c r="R511" s="32" t="str">
        <f>IFERROR(IF($K511="","",INDEX(リスト!$AO:$AO,MATCH($K511,リスト!$AN:$AN,0))),"")</f>
        <v>JPN</v>
      </c>
      <c r="S511" s="32" t="str">
        <f>IF($B511="","",RIGHT($G511*1000+200+COUNTIF($G$2:$G511,$G511),9))</f>
        <v>040910201</v>
      </c>
    </row>
    <row r="512" spans="1:19" ht="18" customHeight="1" x14ac:dyDescent="0.55000000000000004">
      <c r="A512" t="s">
        <v>1131</v>
      </c>
      <c r="B512">
        <v>512</v>
      </c>
      <c r="C512" t="s">
        <v>12775</v>
      </c>
      <c r="D512" t="s">
        <v>12776</v>
      </c>
      <c r="E512">
        <v>1</v>
      </c>
      <c r="F512" t="s">
        <v>173</v>
      </c>
      <c r="G512">
        <v>20040603</v>
      </c>
      <c r="H512" t="s">
        <v>12777</v>
      </c>
      <c r="I512" t="s">
        <v>2433</v>
      </c>
      <c r="J512" t="s">
        <v>2460</v>
      </c>
      <c r="K512" t="s">
        <v>72</v>
      </c>
      <c r="M512" s="32">
        <f>IFERROR(IF($B512="","",INDEX(所属情報!$E:$E,MATCH($A512,所属情報!$A:$A,0))),"")</f>
        <v>492523</v>
      </c>
      <c r="N512" s="32" t="str">
        <f t="shared" si="21"/>
        <v>渡辺　ひなた (1)</v>
      </c>
      <c r="O512" s="32" t="str">
        <f t="shared" si="22"/>
        <v>ﾜﾀﾅﾍﾞ ﾋﾅﾀ</v>
      </c>
      <c r="P512" s="32" t="str">
        <f t="shared" si="23"/>
        <v>WATANABE Hinata (04)</v>
      </c>
      <c r="Q512" s="32" t="str">
        <f>IFERROR(IF($F512="","",INDEX(リスト!$AL:$AL,MATCH($F512,リスト!$AK:$AK,0))),"")</f>
        <v>27</v>
      </c>
      <c r="R512" s="32" t="str">
        <f>IFERROR(IF($K512="","",INDEX(リスト!$AO:$AO,MATCH($K512,リスト!$AN:$AN,0))),"")</f>
        <v>JPN</v>
      </c>
      <c r="S512" s="32" t="str">
        <f>IF($B512="","",RIGHT($G512*1000+200+COUNTIF($G$2:$G512,$G512),9))</f>
        <v>040603201</v>
      </c>
    </row>
    <row r="513" spans="1:19" ht="18" customHeight="1" x14ac:dyDescent="0.55000000000000004">
      <c r="A513" t="s">
        <v>1131</v>
      </c>
      <c r="B513">
        <v>513</v>
      </c>
      <c r="C513" t="s">
        <v>12778</v>
      </c>
      <c r="D513" t="s">
        <v>12779</v>
      </c>
      <c r="E513">
        <v>1</v>
      </c>
      <c r="F513" t="s">
        <v>173</v>
      </c>
      <c r="G513">
        <v>20050224</v>
      </c>
      <c r="H513" t="s">
        <v>12780</v>
      </c>
      <c r="I513" t="s">
        <v>4896</v>
      </c>
      <c r="J513" t="s">
        <v>12081</v>
      </c>
      <c r="K513" t="s">
        <v>72</v>
      </c>
      <c r="M513" s="32">
        <f>IFERROR(IF($B513="","",INDEX(所属情報!$E:$E,MATCH($A513,所属情報!$A:$A,0))),"")</f>
        <v>492523</v>
      </c>
      <c r="N513" s="32" t="str">
        <f t="shared" si="21"/>
        <v>武田　夏歩 (1)</v>
      </c>
      <c r="O513" s="32" t="str">
        <f t="shared" si="22"/>
        <v>ﾀｹﾀﾞ ｶﾎ</v>
      </c>
      <c r="P513" s="32" t="str">
        <f t="shared" si="23"/>
        <v>TAKEDA Kaho (05)</v>
      </c>
      <c r="Q513" s="32" t="str">
        <f>IFERROR(IF($F513="","",INDEX(リスト!$AL:$AL,MATCH($F513,リスト!$AK:$AK,0))),"")</f>
        <v>27</v>
      </c>
      <c r="R513" s="32" t="str">
        <f>IFERROR(IF($K513="","",INDEX(リスト!$AO:$AO,MATCH($K513,リスト!$AN:$AN,0))),"")</f>
        <v>JPN</v>
      </c>
      <c r="S513" s="32" t="str">
        <f>IF($B513="","",RIGHT($G513*1000+200+COUNTIF($G$2:$G513,$G513),9))</f>
        <v>050224201</v>
      </c>
    </row>
    <row r="514" spans="1:19" ht="18" customHeight="1" x14ac:dyDescent="0.55000000000000004">
      <c r="A514" t="s">
        <v>1131</v>
      </c>
      <c r="B514">
        <v>514</v>
      </c>
      <c r="C514" t="s">
        <v>12781</v>
      </c>
      <c r="D514" t="s">
        <v>12782</v>
      </c>
      <c r="E514">
        <v>1</v>
      </c>
      <c r="F514" t="s">
        <v>173</v>
      </c>
      <c r="G514">
        <v>20040430</v>
      </c>
      <c r="H514" t="s">
        <v>12783</v>
      </c>
      <c r="I514" t="s">
        <v>12784</v>
      </c>
      <c r="J514" t="s">
        <v>12785</v>
      </c>
      <c r="K514" t="s">
        <v>219</v>
      </c>
      <c r="M514" s="32">
        <f>IFERROR(IF($B514="","",INDEX(所属情報!$E:$E,MATCH($A514,所属情報!$A:$A,0))),"")</f>
        <v>492523</v>
      </c>
      <c r="N514" s="32" t="str">
        <f t="shared" si="21"/>
        <v>ハッサン　ナワール (1)</v>
      </c>
      <c r="O514" s="32" t="str">
        <f t="shared" si="22"/>
        <v>ﾊｯｻﾝ ﾅﾜｰﾙ</v>
      </c>
      <c r="P514" s="32" t="str">
        <f t="shared" si="23"/>
        <v>HASSEN Nawal (04)</v>
      </c>
      <c r="Q514" s="32" t="str">
        <f>IFERROR(IF($F514="","",INDEX(リスト!$AL:$AL,MATCH($F514,リスト!$AK:$AK,0))),"")</f>
        <v>27</v>
      </c>
      <c r="R514" s="32" t="str">
        <f>IFERROR(IF($K514="","",INDEX(リスト!$AO:$AO,MATCH($K514,リスト!$AN:$AN,0))),"")</f>
        <v>GHA</v>
      </c>
      <c r="S514" s="32" t="str">
        <f>IF($B514="","",RIGHT($G514*1000+200+COUNTIF($G$2:$G514,$G514),9))</f>
        <v>040430201</v>
      </c>
    </row>
    <row r="515" spans="1:19" ht="18" customHeight="1" x14ac:dyDescent="0.55000000000000004">
      <c r="A515" t="s">
        <v>1131</v>
      </c>
      <c r="B515">
        <v>515</v>
      </c>
      <c r="C515" t="s">
        <v>12786</v>
      </c>
      <c r="D515" t="s">
        <v>12787</v>
      </c>
      <c r="E515">
        <v>1</v>
      </c>
      <c r="F515" t="s">
        <v>173</v>
      </c>
      <c r="G515">
        <v>20041026</v>
      </c>
      <c r="H515" t="s">
        <v>12788</v>
      </c>
      <c r="I515" t="s">
        <v>12789</v>
      </c>
      <c r="J515" t="s">
        <v>11556</v>
      </c>
      <c r="K515" t="s">
        <v>72</v>
      </c>
      <c r="M515" s="32">
        <f>IFERROR(IF($B515="","",INDEX(所属情報!$E:$E,MATCH($A515,所属情報!$A:$A,0))),"")</f>
        <v>492523</v>
      </c>
      <c r="N515" s="32" t="str">
        <f t="shared" ref="N515:N578" si="24">IF($C515="","",IF($E515="",$C515,$C515&amp;" ("&amp;$E515&amp;")"))</f>
        <v>奥橋　歩実 (1)</v>
      </c>
      <c r="O515" s="32" t="str">
        <f t="shared" ref="O515:O578" si="25">IF($D515="","",ASC($D515))</f>
        <v>ｵｸﾊｼ ｱﾕﾐ</v>
      </c>
      <c r="P515" s="32" t="str">
        <f t="shared" ref="P515:P578" si="26">IF($I515="","",UPPER($I515)&amp;" "&amp;UPPER(LEFT($J515,1))&amp;LOWER(RIGHT($J515,LEN($J515)-1))&amp;" ("&amp;MID($G515,3,2)&amp;")")</f>
        <v>OKUHASHI Ayumi (04)</v>
      </c>
      <c r="Q515" s="32" t="str">
        <f>IFERROR(IF($F515="","",INDEX(リスト!$AL:$AL,MATCH($F515,リスト!$AK:$AK,0))),"")</f>
        <v>27</v>
      </c>
      <c r="R515" s="32" t="str">
        <f>IFERROR(IF($K515="","",INDEX(リスト!$AO:$AO,MATCH($K515,リスト!$AN:$AN,0))),"")</f>
        <v>JPN</v>
      </c>
      <c r="S515" s="32" t="str">
        <f>IF($B515="","",RIGHT($G515*1000+200+COUNTIF($G$2:$G515,$G515),9))</f>
        <v>041026201</v>
      </c>
    </row>
    <row r="516" spans="1:19" ht="18" customHeight="1" x14ac:dyDescent="0.55000000000000004">
      <c r="A516" t="s">
        <v>1079</v>
      </c>
      <c r="B516">
        <v>516</v>
      </c>
      <c r="C516" t="s">
        <v>12790</v>
      </c>
      <c r="D516" t="s">
        <v>12791</v>
      </c>
      <c r="E516">
        <v>4</v>
      </c>
      <c r="F516" t="s">
        <v>181</v>
      </c>
      <c r="G516">
        <v>20010521</v>
      </c>
      <c r="H516" t="s">
        <v>12792</v>
      </c>
      <c r="I516" t="s">
        <v>12793</v>
      </c>
      <c r="J516" t="s">
        <v>1494</v>
      </c>
      <c r="K516" t="s">
        <v>72</v>
      </c>
      <c r="M516" s="32">
        <f>IFERROR(IF($B516="","",INDEX(所属情報!$E:$E,MATCH($A516,所属情報!$A:$A,0))),"")</f>
        <v>492249</v>
      </c>
      <c r="N516" s="32" t="str">
        <f t="shared" si="24"/>
        <v>辻村　柚月 (4)</v>
      </c>
      <c r="O516" s="32" t="str">
        <f t="shared" si="25"/>
        <v>ﾂｼﾞﾑﾗ ﾕﾂﾞｷ</v>
      </c>
      <c r="P516" s="32" t="str">
        <f t="shared" si="26"/>
        <v>TSUJIMURA Yuzuki (01)</v>
      </c>
      <c r="Q516" s="32" t="str">
        <f>IFERROR(IF($F516="","",INDEX(リスト!$AL:$AL,MATCH($F516,リスト!$AK:$AK,0))),"")</f>
        <v>29</v>
      </c>
      <c r="R516" s="32" t="str">
        <f>IFERROR(IF($K516="","",INDEX(リスト!$AO:$AO,MATCH($K516,リスト!$AN:$AN,0))),"")</f>
        <v>JPN</v>
      </c>
      <c r="S516" s="32" t="str">
        <f>IF($B516="","",RIGHT($G516*1000+200+COUNTIF($G$2:$G516,$G516),9))</f>
        <v>010521203</v>
      </c>
    </row>
    <row r="517" spans="1:19" ht="18" customHeight="1" x14ac:dyDescent="0.55000000000000004">
      <c r="A517" t="s">
        <v>1079</v>
      </c>
      <c r="B517">
        <v>517</v>
      </c>
      <c r="C517" t="s">
        <v>12794</v>
      </c>
      <c r="D517" t="s">
        <v>12795</v>
      </c>
      <c r="E517">
        <v>4</v>
      </c>
      <c r="F517" t="s">
        <v>169</v>
      </c>
      <c r="G517">
        <v>20010520</v>
      </c>
      <c r="H517" t="s">
        <v>12796</v>
      </c>
      <c r="I517" t="s">
        <v>1172</v>
      </c>
      <c r="J517" t="s">
        <v>6975</v>
      </c>
      <c r="K517" t="s">
        <v>72</v>
      </c>
      <c r="M517" s="32">
        <f>IFERROR(IF($B517="","",INDEX(所属情報!$E:$E,MATCH($A517,所属情報!$A:$A,0))),"")</f>
        <v>492249</v>
      </c>
      <c r="N517" s="32" t="str">
        <f t="shared" si="24"/>
        <v>吉田　実由 (4)</v>
      </c>
      <c r="O517" s="32" t="str">
        <f t="shared" si="25"/>
        <v>ﾖｼﾀﾞ ﾐﾕ</v>
      </c>
      <c r="P517" s="32" t="str">
        <f t="shared" si="26"/>
        <v>YOSHIDA Miyu (01)</v>
      </c>
      <c r="Q517" s="32" t="str">
        <f>IFERROR(IF($F517="","",INDEX(リスト!$AL:$AL,MATCH($F517,リスト!$AK:$AK,0))),"")</f>
        <v>26</v>
      </c>
      <c r="R517" s="32" t="str">
        <f>IFERROR(IF($K517="","",INDEX(リスト!$AO:$AO,MATCH($K517,リスト!$AN:$AN,0))),"")</f>
        <v>JPN</v>
      </c>
      <c r="S517" s="32" t="str">
        <f>IF($B517="","",RIGHT($G517*1000+200+COUNTIF($G$2:$G517,$G517),9))</f>
        <v>010520201</v>
      </c>
    </row>
    <row r="518" spans="1:19" ht="18" customHeight="1" x14ac:dyDescent="0.55000000000000004">
      <c r="A518" t="s">
        <v>1079</v>
      </c>
      <c r="B518">
        <v>518</v>
      </c>
      <c r="C518" t="s">
        <v>12797</v>
      </c>
      <c r="D518" t="s">
        <v>12798</v>
      </c>
      <c r="E518">
        <v>3</v>
      </c>
      <c r="F518" t="s">
        <v>181</v>
      </c>
      <c r="G518">
        <v>20020731</v>
      </c>
      <c r="H518" t="s">
        <v>12799</v>
      </c>
      <c r="I518" t="s">
        <v>12800</v>
      </c>
      <c r="J518" t="s">
        <v>12801</v>
      </c>
      <c r="K518" t="s">
        <v>72</v>
      </c>
      <c r="M518" s="32">
        <f>IFERROR(IF($B518="","",INDEX(所属情報!$E:$E,MATCH($A518,所属情報!$A:$A,0))),"")</f>
        <v>492249</v>
      </c>
      <c r="N518" s="32" t="str">
        <f t="shared" si="24"/>
        <v>鶴尾　奈々佳 (3)</v>
      </c>
      <c r="O518" s="32" t="str">
        <f t="shared" si="25"/>
        <v>ﾂﾙｵ ﾅﾅｶ</v>
      </c>
      <c r="P518" s="32" t="str">
        <f t="shared" si="26"/>
        <v>TSURUO Nanaka (02)</v>
      </c>
      <c r="Q518" s="32" t="str">
        <f>IFERROR(IF($F518="","",INDEX(リスト!$AL:$AL,MATCH($F518,リスト!$AK:$AK,0))),"")</f>
        <v>29</v>
      </c>
      <c r="R518" s="32" t="str">
        <f>IFERROR(IF($K518="","",INDEX(リスト!$AO:$AO,MATCH($K518,リスト!$AN:$AN,0))),"")</f>
        <v>JPN</v>
      </c>
      <c r="S518" s="32" t="str">
        <f>IF($B518="","",RIGHT($G518*1000+200+COUNTIF($G$2:$G518,$G518),9))</f>
        <v>020731201</v>
      </c>
    </row>
    <row r="519" spans="1:19" ht="18" customHeight="1" x14ac:dyDescent="0.55000000000000004">
      <c r="A519" t="s">
        <v>1079</v>
      </c>
      <c r="B519">
        <v>519</v>
      </c>
      <c r="C519" t="s">
        <v>12802</v>
      </c>
      <c r="D519" t="s">
        <v>12803</v>
      </c>
      <c r="E519">
        <v>3</v>
      </c>
      <c r="F519" t="s">
        <v>161</v>
      </c>
      <c r="G519">
        <v>20021014</v>
      </c>
      <c r="H519" t="s">
        <v>12804</v>
      </c>
      <c r="I519" t="s">
        <v>3917</v>
      </c>
      <c r="J519" t="s">
        <v>11621</v>
      </c>
      <c r="K519" t="s">
        <v>72</v>
      </c>
      <c r="M519" s="32">
        <f>IFERROR(IF($B519="","",INDEX(所属情報!$E:$E,MATCH($A519,所属情報!$A:$A,0))),"")</f>
        <v>492249</v>
      </c>
      <c r="N519" s="32" t="str">
        <f t="shared" si="24"/>
        <v>加納　京果 (3)</v>
      </c>
      <c r="O519" s="32" t="str">
        <f t="shared" si="25"/>
        <v>ｶﾉｳ ｷｮｳｶ</v>
      </c>
      <c r="P519" s="32" t="str">
        <f t="shared" si="26"/>
        <v>KANO Kyoka (02)</v>
      </c>
      <c r="Q519" s="32" t="str">
        <f>IFERROR(IF($F519="","",INDEX(リスト!$AL:$AL,MATCH($F519,リスト!$AK:$AK,0))),"")</f>
        <v>24</v>
      </c>
      <c r="R519" s="32" t="str">
        <f>IFERROR(IF($K519="","",INDEX(リスト!$AO:$AO,MATCH($K519,リスト!$AN:$AN,0))),"")</f>
        <v>JPN</v>
      </c>
      <c r="S519" s="32" t="str">
        <f>IF($B519="","",RIGHT($G519*1000+200+COUNTIF($G$2:$G519,$G519),9))</f>
        <v>021014202</v>
      </c>
    </row>
    <row r="520" spans="1:19" ht="18" customHeight="1" x14ac:dyDescent="0.55000000000000004">
      <c r="A520" t="s">
        <v>1079</v>
      </c>
      <c r="B520">
        <v>520</v>
      </c>
      <c r="C520" t="s">
        <v>12805</v>
      </c>
      <c r="D520" t="s">
        <v>12806</v>
      </c>
      <c r="E520">
        <v>3</v>
      </c>
      <c r="F520" t="s">
        <v>181</v>
      </c>
      <c r="G520">
        <v>20021226</v>
      </c>
      <c r="H520" t="s">
        <v>12807</v>
      </c>
      <c r="I520" t="s">
        <v>1823</v>
      </c>
      <c r="J520" t="s">
        <v>12508</v>
      </c>
      <c r="K520" t="s">
        <v>72</v>
      </c>
      <c r="M520" s="32">
        <f>IFERROR(IF($B520="","",INDEX(所属情報!$E:$E,MATCH($A520,所属情報!$A:$A,0))),"")</f>
        <v>492249</v>
      </c>
      <c r="N520" s="32" t="str">
        <f t="shared" si="24"/>
        <v>佐々木　萌恵 (3)</v>
      </c>
      <c r="O520" s="32" t="str">
        <f t="shared" si="25"/>
        <v>ｻｻｷ ﾓｴ</v>
      </c>
      <c r="P520" s="32" t="str">
        <f t="shared" si="26"/>
        <v>SASAKI Moe (02)</v>
      </c>
      <c r="Q520" s="32" t="str">
        <f>IFERROR(IF($F520="","",INDEX(リスト!$AL:$AL,MATCH($F520,リスト!$AK:$AK,0))),"")</f>
        <v>29</v>
      </c>
      <c r="R520" s="32" t="str">
        <f>IFERROR(IF($K520="","",INDEX(リスト!$AO:$AO,MATCH($K520,リスト!$AN:$AN,0))),"")</f>
        <v>JPN</v>
      </c>
      <c r="S520" s="32" t="str">
        <f>IF($B520="","",RIGHT($G520*1000+200+COUNTIF($G$2:$G520,$G520),9))</f>
        <v>021226204</v>
      </c>
    </row>
    <row r="521" spans="1:19" ht="18" customHeight="1" x14ac:dyDescent="0.55000000000000004">
      <c r="A521" t="s">
        <v>1079</v>
      </c>
      <c r="B521">
        <v>521</v>
      </c>
      <c r="C521" t="s">
        <v>12808</v>
      </c>
      <c r="D521" t="s">
        <v>12809</v>
      </c>
      <c r="E521">
        <v>3</v>
      </c>
      <c r="F521" t="s">
        <v>181</v>
      </c>
      <c r="G521">
        <v>20020705</v>
      </c>
      <c r="H521" t="s">
        <v>12810</v>
      </c>
      <c r="I521" t="s">
        <v>12811</v>
      </c>
      <c r="J521" t="s">
        <v>12812</v>
      </c>
      <c r="K521" t="s">
        <v>72</v>
      </c>
      <c r="M521" s="32">
        <f>IFERROR(IF($B521="","",INDEX(所属情報!$E:$E,MATCH($A521,所属情報!$A:$A,0))),"")</f>
        <v>492249</v>
      </c>
      <c r="N521" s="32" t="str">
        <f t="shared" si="24"/>
        <v>水越　青空 (3)</v>
      </c>
      <c r="O521" s="32" t="str">
        <f t="shared" si="25"/>
        <v>ﾐｽﾞｺｼ ｱｵｿﾞﾗ</v>
      </c>
      <c r="P521" s="32" t="str">
        <f t="shared" si="26"/>
        <v>MIZUKOSHI Aozora (02)</v>
      </c>
      <c r="Q521" s="32" t="str">
        <f>IFERROR(IF($F521="","",INDEX(リスト!$AL:$AL,MATCH($F521,リスト!$AK:$AK,0))),"")</f>
        <v>29</v>
      </c>
      <c r="R521" s="32" t="str">
        <f>IFERROR(IF($K521="","",INDEX(リスト!$AO:$AO,MATCH($K521,リスト!$AN:$AN,0))),"")</f>
        <v>JPN</v>
      </c>
      <c r="S521" s="32" t="str">
        <f>IF($B521="","",RIGHT($G521*1000+200+COUNTIF($G$2:$G521,$G521),9))</f>
        <v>020705201</v>
      </c>
    </row>
    <row r="522" spans="1:19" ht="18" customHeight="1" x14ac:dyDescent="0.55000000000000004">
      <c r="A522" t="s">
        <v>1079</v>
      </c>
      <c r="B522">
        <v>522</v>
      </c>
      <c r="C522" t="s">
        <v>12813</v>
      </c>
      <c r="D522" t="s">
        <v>12814</v>
      </c>
      <c r="E522">
        <v>2</v>
      </c>
      <c r="F522" t="s">
        <v>181</v>
      </c>
      <c r="G522">
        <v>20030926</v>
      </c>
      <c r="H522" t="s">
        <v>12815</v>
      </c>
      <c r="I522" t="s">
        <v>12816</v>
      </c>
      <c r="J522" t="s">
        <v>6202</v>
      </c>
      <c r="K522" t="s">
        <v>72</v>
      </c>
      <c r="M522" s="32">
        <f>IFERROR(IF($B522="","",INDEX(所属情報!$E:$E,MATCH($A522,所属情報!$A:$A,0))),"")</f>
        <v>492249</v>
      </c>
      <c r="N522" s="32" t="str">
        <f t="shared" si="24"/>
        <v>新免　菜央 (2)</v>
      </c>
      <c r="O522" s="32" t="str">
        <f t="shared" si="25"/>
        <v>ｼﾝﾒﾝ ﾅｵ</v>
      </c>
      <c r="P522" s="32" t="str">
        <f t="shared" si="26"/>
        <v>SHIMMEN Nao (03)</v>
      </c>
      <c r="Q522" s="32" t="str">
        <f>IFERROR(IF($F522="","",INDEX(リスト!$AL:$AL,MATCH($F522,リスト!$AK:$AK,0))),"")</f>
        <v>29</v>
      </c>
      <c r="R522" s="32" t="str">
        <f>IFERROR(IF($K522="","",INDEX(リスト!$AO:$AO,MATCH($K522,リスト!$AN:$AN,0))),"")</f>
        <v>JPN</v>
      </c>
      <c r="S522" s="32" t="str">
        <f>IF($B522="","",RIGHT($G522*1000+200+COUNTIF($G$2:$G522,$G522),9))</f>
        <v>030926202</v>
      </c>
    </row>
    <row r="523" spans="1:19" ht="18" customHeight="1" x14ac:dyDescent="0.55000000000000004">
      <c r="A523" t="s">
        <v>1079</v>
      </c>
      <c r="B523">
        <v>523</v>
      </c>
      <c r="C523" t="s">
        <v>12817</v>
      </c>
      <c r="D523" t="s">
        <v>12818</v>
      </c>
      <c r="E523">
        <v>2</v>
      </c>
      <c r="F523" t="s">
        <v>181</v>
      </c>
      <c r="G523">
        <v>20040321</v>
      </c>
      <c r="H523" t="s">
        <v>12819</v>
      </c>
      <c r="I523" t="s">
        <v>12820</v>
      </c>
      <c r="J523" t="s">
        <v>12821</v>
      </c>
      <c r="K523" t="s">
        <v>72</v>
      </c>
      <c r="M523" s="32">
        <f>IFERROR(IF($B523="","",INDEX(所属情報!$E:$E,MATCH($A523,所属情報!$A:$A,0))),"")</f>
        <v>492249</v>
      </c>
      <c r="N523" s="32" t="str">
        <f t="shared" si="24"/>
        <v>御前　有莉奈 (2)</v>
      </c>
      <c r="O523" s="32" t="str">
        <f t="shared" si="25"/>
        <v>ﾐｻｷ ﾕﾘﾅ</v>
      </c>
      <c r="P523" s="32" t="str">
        <f t="shared" si="26"/>
        <v>MISAKI Yurina (04)</v>
      </c>
      <c r="Q523" s="32" t="str">
        <f>IFERROR(IF($F523="","",INDEX(リスト!$AL:$AL,MATCH($F523,リスト!$AK:$AK,0))),"")</f>
        <v>29</v>
      </c>
      <c r="R523" s="32" t="str">
        <f>IFERROR(IF($K523="","",INDEX(リスト!$AO:$AO,MATCH($K523,リスト!$AN:$AN,0))),"")</f>
        <v>JPN</v>
      </c>
      <c r="S523" s="32" t="str">
        <f>IF($B523="","",RIGHT($G523*1000+200+COUNTIF($G$2:$G523,$G523),9))</f>
        <v>040321201</v>
      </c>
    </row>
    <row r="524" spans="1:19" ht="18" customHeight="1" x14ac:dyDescent="0.55000000000000004">
      <c r="A524" t="s">
        <v>1079</v>
      </c>
      <c r="B524">
        <v>524</v>
      </c>
      <c r="C524" t="s">
        <v>12822</v>
      </c>
      <c r="D524" t="s">
        <v>12823</v>
      </c>
      <c r="E524">
        <v>2</v>
      </c>
      <c r="F524" t="s">
        <v>133</v>
      </c>
      <c r="G524">
        <v>20030610</v>
      </c>
      <c r="H524" t="s">
        <v>12824</v>
      </c>
      <c r="I524" t="s">
        <v>12825</v>
      </c>
      <c r="J524" t="s">
        <v>12826</v>
      </c>
      <c r="K524" t="s">
        <v>72</v>
      </c>
      <c r="M524" s="32">
        <f>IFERROR(IF($B524="","",INDEX(所属情報!$E:$E,MATCH($A524,所属情報!$A:$A,0))),"")</f>
        <v>492249</v>
      </c>
      <c r="N524" s="32" t="str">
        <f t="shared" si="24"/>
        <v>星場　麗羽 (2)</v>
      </c>
      <c r="O524" s="32" t="str">
        <f t="shared" si="25"/>
        <v>ﾎｼﾊﾞ ｳﾙﾊ</v>
      </c>
      <c r="P524" s="32" t="str">
        <f t="shared" si="26"/>
        <v>HOSHIBA Uruha (03)</v>
      </c>
      <c r="Q524" s="32" t="str">
        <f>IFERROR(IF($F524="","",INDEX(リスト!$AL:$AL,MATCH($F524,リスト!$AK:$AK,0))),"")</f>
        <v>17</v>
      </c>
      <c r="R524" s="32" t="str">
        <f>IFERROR(IF($K524="","",INDEX(リスト!$AO:$AO,MATCH($K524,リスト!$AN:$AN,0))),"")</f>
        <v>JPN</v>
      </c>
      <c r="S524" s="32" t="str">
        <f>IF($B524="","",RIGHT($G524*1000+200+COUNTIF($G$2:$G524,$G524),9))</f>
        <v>030610201</v>
      </c>
    </row>
    <row r="525" spans="1:19" ht="18" customHeight="1" x14ac:dyDescent="0.55000000000000004">
      <c r="A525" t="s">
        <v>1079</v>
      </c>
      <c r="B525">
        <v>525</v>
      </c>
      <c r="C525" t="s">
        <v>12827</v>
      </c>
      <c r="D525" t="s">
        <v>12828</v>
      </c>
      <c r="E525">
        <v>2</v>
      </c>
      <c r="F525" t="s">
        <v>177</v>
      </c>
      <c r="G525">
        <v>20030722</v>
      </c>
      <c r="H525" t="s">
        <v>12829</v>
      </c>
      <c r="I525" t="s">
        <v>5881</v>
      </c>
      <c r="J525" t="s">
        <v>11103</v>
      </c>
      <c r="K525" t="s">
        <v>72</v>
      </c>
      <c r="M525" s="32">
        <f>IFERROR(IF($B525="","",INDEX(所属情報!$E:$E,MATCH($A525,所属情報!$A:$A,0))),"")</f>
        <v>492249</v>
      </c>
      <c r="N525" s="32" t="str">
        <f t="shared" si="24"/>
        <v>寺本　葵 (2)</v>
      </c>
      <c r="O525" s="32" t="str">
        <f t="shared" si="25"/>
        <v>ﾃﾗﾓﾄ ｱｵｲ</v>
      </c>
      <c r="P525" s="32" t="str">
        <f t="shared" si="26"/>
        <v>TERAMOTO Aoi (03)</v>
      </c>
      <c r="Q525" s="32" t="str">
        <f>IFERROR(IF($F525="","",INDEX(リスト!$AL:$AL,MATCH($F525,リスト!$AK:$AK,0))),"")</f>
        <v>28</v>
      </c>
      <c r="R525" s="32" t="str">
        <f>IFERROR(IF($K525="","",INDEX(リスト!$AO:$AO,MATCH($K525,リスト!$AN:$AN,0))),"")</f>
        <v>JPN</v>
      </c>
      <c r="S525" s="32" t="str">
        <f>IF($B525="","",RIGHT($G525*1000+200+COUNTIF($G$2:$G525,$G525),9))</f>
        <v>030722201</v>
      </c>
    </row>
    <row r="526" spans="1:19" ht="18" customHeight="1" x14ac:dyDescent="0.55000000000000004">
      <c r="A526" t="s">
        <v>1079</v>
      </c>
      <c r="B526">
        <v>526</v>
      </c>
      <c r="C526" t="s">
        <v>12830</v>
      </c>
      <c r="D526" t="s">
        <v>12831</v>
      </c>
      <c r="E526">
        <v>2</v>
      </c>
      <c r="F526" t="s">
        <v>177</v>
      </c>
      <c r="G526">
        <v>20030602</v>
      </c>
      <c r="H526" t="s">
        <v>12832</v>
      </c>
      <c r="I526" t="s">
        <v>1222</v>
      </c>
      <c r="J526" t="s">
        <v>3391</v>
      </c>
      <c r="K526" t="s">
        <v>72</v>
      </c>
      <c r="M526" s="32">
        <f>IFERROR(IF($B526="","",INDEX(所属情報!$E:$E,MATCH($A526,所属情報!$A:$A,0))),"")</f>
        <v>492249</v>
      </c>
      <c r="N526" s="32" t="str">
        <f t="shared" si="24"/>
        <v>田中　凜 (2)</v>
      </c>
      <c r="O526" s="32" t="str">
        <f t="shared" si="25"/>
        <v>ﾀﾅｶ ﾘﾝ</v>
      </c>
      <c r="P526" s="32" t="str">
        <f t="shared" si="26"/>
        <v>TANAKA Rin (03)</v>
      </c>
      <c r="Q526" s="32" t="str">
        <f>IFERROR(IF($F526="","",INDEX(リスト!$AL:$AL,MATCH($F526,リスト!$AK:$AK,0))),"")</f>
        <v>28</v>
      </c>
      <c r="R526" s="32" t="str">
        <f>IFERROR(IF($K526="","",INDEX(リスト!$AO:$AO,MATCH($K526,リスト!$AN:$AN,0))),"")</f>
        <v>JPN</v>
      </c>
      <c r="S526" s="32" t="str">
        <f>IF($B526="","",RIGHT($G526*1000+200+COUNTIF($G$2:$G526,$G526),9))</f>
        <v>030602202</v>
      </c>
    </row>
    <row r="527" spans="1:19" ht="18" customHeight="1" x14ac:dyDescent="0.55000000000000004">
      <c r="A527" t="s">
        <v>1079</v>
      </c>
      <c r="B527">
        <v>527</v>
      </c>
      <c r="C527" t="s">
        <v>12833</v>
      </c>
      <c r="D527" t="s">
        <v>12834</v>
      </c>
      <c r="E527">
        <v>2</v>
      </c>
      <c r="F527" t="s">
        <v>181</v>
      </c>
      <c r="G527">
        <v>20030507</v>
      </c>
      <c r="H527" t="s">
        <v>12835</v>
      </c>
      <c r="I527" t="s">
        <v>1389</v>
      </c>
      <c r="J527" t="s">
        <v>1678</v>
      </c>
      <c r="K527" t="s">
        <v>72</v>
      </c>
      <c r="M527" s="32">
        <f>IFERROR(IF($B527="","",INDEX(所属情報!$E:$E,MATCH($A527,所属情報!$A:$A,0))),"")</f>
        <v>492249</v>
      </c>
      <c r="N527" s="32" t="str">
        <f t="shared" si="24"/>
        <v>中尾　美咲 (2)</v>
      </c>
      <c r="O527" s="32" t="str">
        <f t="shared" si="25"/>
        <v>ﾅｶｵ ﾐｻｷ</v>
      </c>
      <c r="P527" s="32" t="str">
        <f t="shared" si="26"/>
        <v>NAKAO Misaki (03)</v>
      </c>
      <c r="Q527" s="32" t="str">
        <f>IFERROR(IF($F527="","",INDEX(リスト!$AL:$AL,MATCH($F527,リスト!$AK:$AK,0))),"")</f>
        <v>29</v>
      </c>
      <c r="R527" s="32" t="str">
        <f>IFERROR(IF($K527="","",INDEX(リスト!$AO:$AO,MATCH($K527,リスト!$AN:$AN,0))),"")</f>
        <v>JPN</v>
      </c>
      <c r="S527" s="32" t="str">
        <f>IF($B527="","",RIGHT($G527*1000+200+COUNTIF($G$2:$G527,$G527),9))</f>
        <v>030507201</v>
      </c>
    </row>
    <row r="528" spans="1:19" ht="18" customHeight="1" x14ac:dyDescent="0.55000000000000004">
      <c r="A528" t="s">
        <v>1079</v>
      </c>
      <c r="B528">
        <v>528</v>
      </c>
      <c r="C528" t="s">
        <v>12836</v>
      </c>
      <c r="D528" t="s">
        <v>12837</v>
      </c>
      <c r="E528">
        <v>2</v>
      </c>
      <c r="F528" t="s">
        <v>173</v>
      </c>
      <c r="G528">
        <v>20031220</v>
      </c>
      <c r="H528" t="s">
        <v>12838</v>
      </c>
      <c r="I528" t="s">
        <v>6576</v>
      </c>
      <c r="J528" t="s">
        <v>12839</v>
      </c>
      <c r="K528" t="s">
        <v>72</v>
      </c>
      <c r="M528" s="32">
        <f>IFERROR(IF($B528="","",INDEX(所属情報!$E:$E,MATCH($A528,所属情報!$A:$A,0))),"")</f>
        <v>492249</v>
      </c>
      <c r="N528" s="32" t="str">
        <f t="shared" si="24"/>
        <v>大谷　華未 (2)</v>
      </c>
      <c r="O528" s="32" t="str">
        <f t="shared" si="25"/>
        <v>ｵｵﾀﾆ ﾊﾅﾐ</v>
      </c>
      <c r="P528" s="32" t="str">
        <f t="shared" si="26"/>
        <v>OTANI Hanami (03)</v>
      </c>
      <c r="Q528" s="32" t="str">
        <f>IFERROR(IF($F528="","",INDEX(リスト!$AL:$AL,MATCH($F528,リスト!$AK:$AK,0))),"")</f>
        <v>27</v>
      </c>
      <c r="R528" s="32" t="str">
        <f>IFERROR(IF($K528="","",INDEX(リスト!$AO:$AO,MATCH($K528,リスト!$AN:$AN,0))),"")</f>
        <v>JPN</v>
      </c>
      <c r="S528" s="32" t="str">
        <f>IF($B528="","",RIGHT($G528*1000+200+COUNTIF($G$2:$G528,$G528),9))</f>
        <v>031220201</v>
      </c>
    </row>
    <row r="529" spans="1:19" ht="18" customHeight="1" x14ac:dyDescent="0.55000000000000004">
      <c r="A529" t="s">
        <v>1079</v>
      </c>
      <c r="B529">
        <v>529</v>
      </c>
      <c r="C529" t="s">
        <v>12840</v>
      </c>
      <c r="D529" t="s">
        <v>12841</v>
      </c>
      <c r="E529">
        <v>2</v>
      </c>
      <c r="F529" t="s">
        <v>169</v>
      </c>
      <c r="G529">
        <v>20030715</v>
      </c>
      <c r="H529" t="s">
        <v>12842</v>
      </c>
      <c r="I529" t="s">
        <v>1700</v>
      </c>
      <c r="J529" t="s">
        <v>12843</v>
      </c>
      <c r="K529" t="s">
        <v>72</v>
      </c>
      <c r="M529" s="32">
        <f>IFERROR(IF($B529="","",INDEX(所属情報!$E:$E,MATCH($A529,所属情報!$A:$A,0))),"")</f>
        <v>492249</v>
      </c>
      <c r="N529" s="32" t="str">
        <f t="shared" si="24"/>
        <v>大野　藍美 (2)</v>
      </c>
      <c r="O529" s="32" t="str">
        <f t="shared" si="25"/>
        <v>ｵｵﾉ ｱｲﾐ</v>
      </c>
      <c r="P529" s="32" t="str">
        <f t="shared" si="26"/>
        <v>ONO Aimi (03)</v>
      </c>
      <c r="Q529" s="32" t="str">
        <f>IFERROR(IF($F529="","",INDEX(リスト!$AL:$AL,MATCH($F529,リスト!$AK:$AK,0))),"")</f>
        <v>26</v>
      </c>
      <c r="R529" s="32" t="str">
        <f>IFERROR(IF($K529="","",INDEX(リスト!$AO:$AO,MATCH($K529,リスト!$AN:$AN,0))),"")</f>
        <v>JPN</v>
      </c>
      <c r="S529" s="32" t="str">
        <f>IF($B529="","",RIGHT($G529*1000+200+COUNTIF($G$2:$G529,$G529),9))</f>
        <v>030715202</v>
      </c>
    </row>
    <row r="530" spans="1:19" ht="18" customHeight="1" x14ac:dyDescent="0.55000000000000004">
      <c r="A530" t="s">
        <v>1079</v>
      </c>
      <c r="B530">
        <v>530</v>
      </c>
      <c r="C530" t="s">
        <v>12844</v>
      </c>
      <c r="D530" t="s">
        <v>12845</v>
      </c>
      <c r="E530">
        <v>2</v>
      </c>
      <c r="F530" t="s">
        <v>173</v>
      </c>
      <c r="G530">
        <v>20030827</v>
      </c>
      <c r="H530" t="s">
        <v>12846</v>
      </c>
      <c r="I530" t="s">
        <v>1409</v>
      </c>
      <c r="J530" t="s">
        <v>12847</v>
      </c>
      <c r="K530" t="s">
        <v>72</v>
      </c>
      <c r="M530" s="32">
        <f>IFERROR(IF($B530="","",INDEX(所属情報!$E:$E,MATCH($A530,所属情報!$A:$A,0))),"")</f>
        <v>492249</v>
      </c>
      <c r="N530" s="32" t="str">
        <f t="shared" si="24"/>
        <v>松本　愛子 (2)</v>
      </c>
      <c r="O530" s="32" t="str">
        <f t="shared" si="25"/>
        <v>ﾏﾂﾓﾄ ｱｲｺ</v>
      </c>
      <c r="P530" s="32" t="str">
        <f t="shared" si="26"/>
        <v>MATSUMOTO Aiko (03)</v>
      </c>
      <c r="Q530" s="32" t="str">
        <f>IFERROR(IF($F530="","",INDEX(リスト!$AL:$AL,MATCH($F530,リスト!$AK:$AK,0))),"")</f>
        <v>27</v>
      </c>
      <c r="R530" s="32" t="str">
        <f>IFERROR(IF($K530="","",INDEX(リスト!$AO:$AO,MATCH($K530,リスト!$AN:$AN,0))),"")</f>
        <v>JPN</v>
      </c>
      <c r="S530" s="32" t="str">
        <f>IF($B530="","",RIGHT($G530*1000+200+COUNTIF($G$2:$G530,$G530),9))</f>
        <v>030827201</v>
      </c>
    </row>
    <row r="531" spans="1:19" ht="18" customHeight="1" x14ac:dyDescent="0.55000000000000004">
      <c r="A531" t="s">
        <v>1079</v>
      </c>
      <c r="B531">
        <v>531</v>
      </c>
      <c r="C531" t="s">
        <v>12848</v>
      </c>
      <c r="D531" t="s">
        <v>12849</v>
      </c>
      <c r="E531">
        <v>2</v>
      </c>
      <c r="F531" t="s">
        <v>181</v>
      </c>
      <c r="G531">
        <v>20030803</v>
      </c>
      <c r="H531" t="s">
        <v>12850</v>
      </c>
      <c r="I531" t="s">
        <v>1409</v>
      </c>
      <c r="J531" t="s">
        <v>11428</v>
      </c>
      <c r="K531" t="s">
        <v>72</v>
      </c>
      <c r="M531" s="32">
        <f>IFERROR(IF($B531="","",INDEX(所属情報!$E:$E,MATCH($A531,所属情報!$A:$A,0))),"")</f>
        <v>492249</v>
      </c>
      <c r="N531" s="32" t="str">
        <f t="shared" si="24"/>
        <v>松本　桃佳 (2)</v>
      </c>
      <c r="O531" s="32" t="str">
        <f t="shared" si="25"/>
        <v>ﾏﾂﾓﾄ ﾓﾓｶ</v>
      </c>
      <c r="P531" s="32" t="str">
        <f t="shared" si="26"/>
        <v>MATSUMOTO Momoka (03)</v>
      </c>
      <c r="Q531" s="32" t="str">
        <f>IFERROR(IF($F531="","",INDEX(リスト!$AL:$AL,MATCH($F531,リスト!$AK:$AK,0))),"")</f>
        <v>29</v>
      </c>
      <c r="R531" s="32" t="str">
        <f>IFERROR(IF($K531="","",INDEX(リスト!$AO:$AO,MATCH($K531,リスト!$AN:$AN,0))),"")</f>
        <v>JPN</v>
      </c>
      <c r="S531" s="32" t="str">
        <f>IF($B531="","",RIGHT($G531*1000+200+COUNTIF($G$2:$G531,$G531),9))</f>
        <v>030803202</v>
      </c>
    </row>
    <row r="532" spans="1:19" ht="18" customHeight="1" x14ac:dyDescent="0.55000000000000004">
      <c r="A532" t="s">
        <v>1079</v>
      </c>
      <c r="B532">
        <v>532</v>
      </c>
      <c r="C532" t="s">
        <v>12851</v>
      </c>
      <c r="D532" t="s">
        <v>12852</v>
      </c>
      <c r="E532">
        <v>2</v>
      </c>
      <c r="F532" t="s">
        <v>181</v>
      </c>
      <c r="G532">
        <v>20030515</v>
      </c>
      <c r="H532" t="s">
        <v>12853</v>
      </c>
      <c r="I532" t="s">
        <v>2667</v>
      </c>
      <c r="J532" t="s">
        <v>12586</v>
      </c>
      <c r="K532" t="s">
        <v>72</v>
      </c>
      <c r="M532" s="32">
        <f>IFERROR(IF($B532="","",INDEX(所属情報!$E:$E,MATCH($A532,所属情報!$A:$A,0))),"")</f>
        <v>492249</v>
      </c>
      <c r="N532" s="32" t="str">
        <f t="shared" si="24"/>
        <v>山崎　真帆 (2)</v>
      </c>
      <c r="O532" s="32" t="str">
        <f t="shared" si="25"/>
        <v>ﾔﾏｻﾞｷ ﾏﾎ</v>
      </c>
      <c r="P532" s="32" t="str">
        <f t="shared" si="26"/>
        <v>YAMAZAKI Maho (03)</v>
      </c>
      <c r="Q532" s="32" t="str">
        <f>IFERROR(IF($F532="","",INDEX(リスト!$AL:$AL,MATCH($F532,リスト!$AK:$AK,0))),"")</f>
        <v>29</v>
      </c>
      <c r="R532" s="32" t="str">
        <f>IFERROR(IF($K532="","",INDEX(リスト!$AO:$AO,MATCH($K532,リスト!$AN:$AN,0))),"")</f>
        <v>JPN</v>
      </c>
      <c r="S532" s="32" t="str">
        <f>IF($B532="","",RIGHT($G532*1000+200+COUNTIF($G$2:$G532,$G532),9))</f>
        <v>030515201</v>
      </c>
    </row>
    <row r="533" spans="1:19" ht="18" customHeight="1" x14ac:dyDescent="0.55000000000000004">
      <c r="A533" t="s">
        <v>1055</v>
      </c>
      <c r="B533">
        <v>533</v>
      </c>
      <c r="C533" t="s">
        <v>12854</v>
      </c>
      <c r="D533" t="s">
        <v>12855</v>
      </c>
      <c r="E533">
        <v>4</v>
      </c>
      <c r="F533" t="s">
        <v>177</v>
      </c>
      <c r="G533">
        <v>20020322</v>
      </c>
      <c r="H533" t="s">
        <v>12856</v>
      </c>
      <c r="I533" t="s">
        <v>12857</v>
      </c>
      <c r="J533" t="s">
        <v>12858</v>
      </c>
      <c r="K533" t="s">
        <v>72</v>
      </c>
      <c r="M533" s="32">
        <f>IFERROR(IF($B533="","",INDEX(所属情報!$E:$E,MATCH($A533,所属情報!$A:$A,0))),"")</f>
        <v>492237</v>
      </c>
      <c r="N533" s="32" t="str">
        <f t="shared" si="24"/>
        <v>臼野　友実子 (4)</v>
      </c>
      <c r="O533" s="32" t="str">
        <f t="shared" si="25"/>
        <v>ｳｽﾉ ﾕﾐｺ</v>
      </c>
      <c r="P533" s="32" t="str">
        <f t="shared" si="26"/>
        <v>USUNO Yumiko (02)</v>
      </c>
      <c r="Q533" s="32" t="str">
        <f>IFERROR(IF($F533="","",INDEX(リスト!$AL:$AL,MATCH($F533,リスト!$AK:$AK,0))),"")</f>
        <v>28</v>
      </c>
      <c r="R533" s="32" t="str">
        <f>IFERROR(IF($K533="","",INDEX(リスト!$AO:$AO,MATCH($K533,リスト!$AN:$AN,0))),"")</f>
        <v>JPN</v>
      </c>
      <c r="S533" s="32" t="str">
        <f>IF($B533="","",RIGHT($G533*1000+200+COUNTIF($G$2:$G533,$G533),9))</f>
        <v>020322201</v>
      </c>
    </row>
    <row r="534" spans="1:19" ht="18" customHeight="1" x14ac:dyDescent="0.55000000000000004">
      <c r="A534" t="s">
        <v>1055</v>
      </c>
      <c r="B534">
        <v>534</v>
      </c>
      <c r="C534" t="s">
        <v>12859</v>
      </c>
      <c r="D534" t="s">
        <v>12860</v>
      </c>
      <c r="E534">
        <v>4</v>
      </c>
      <c r="F534" t="s">
        <v>177</v>
      </c>
      <c r="G534">
        <v>20011011</v>
      </c>
      <c r="H534" t="s">
        <v>12861</v>
      </c>
      <c r="I534" t="s">
        <v>12862</v>
      </c>
      <c r="J534" t="s">
        <v>1494</v>
      </c>
      <c r="K534" t="s">
        <v>72</v>
      </c>
      <c r="M534" s="32">
        <f>IFERROR(IF($B534="","",INDEX(所属情報!$E:$E,MATCH($A534,所属情報!$A:$A,0))),"")</f>
        <v>492237</v>
      </c>
      <c r="N534" s="32" t="str">
        <f t="shared" si="24"/>
        <v>小髙　由津紀 (4)</v>
      </c>
      <c r="O534" s="32" t="str">
        <f t="shared" si="25"/>
        <v>ｺﾀｶ ﾕﾂﾞｷ</v>
      </c>
      <c r="P534" s="32" t="str">
        <f t="shared" si="26"/>
        <v>KOTAKA Yuzuki (01)</v>
      </c>
      <c r="Q534" s="32" t="str">
        <f>IFERROR(IF($F534="","",INDEX(リスト!$AL:$AL,MATCH($F534,リスト!$AK:$AK,0))),"")</f>
        <v>28</v>
      </c>
      <c r="R534" s="32" t="str">
        <f>IFERROR(IF($K534="","",INDEX(リスト!$AO:$AO,MATCH($K534,リスト!$AN:$AN,0))),"")</f>
        <v>JPN</v>
      </c>
      <c r="S534" s="32" t="str">
        <f>IF($B534="","",RIGHT($G534*1000+200+COUNTIF($G$2:$G534,$G534),9))</f>
        <v>011011201</v>
      </c>
    </row>
    <row r="535" spans="1:19" ht="18" customHeight="1" x14ac:dyDescent="0.55000000000000004">
      <c r="A535" t="s">
        <v>1055</v>
      </c>
      <c r="B535">
        <v>535</v>
      </c>
      <c r="C535" t="s">
        <v>12863</v>
      </c>
      <c r="D535" t="s">
        <v>12864</v>
      </c>
      <c r="E535">
        <v>4</v>
      </c>
      <c r="F535" t="s">
        <v>149</v>
      </c>
      <c r="G535">
        <v>20010829</v>
      </c>
      <c r="H535" t="s">
        <v>12865</v>
      </c>
      <c r="I535" t="s">
        <v>5602</v>
      </c>
      <c r="J535" t="s">
        <v>11958</v>
      </c>
      <c r="K535" t="s">
        <v>72</v>
      </c>
      <c r="M535" s="32">
        <f>IFERROR(IF($B535="","",INDEX(所属情報!$E:$E,MATCH($A535,所属情報!$A:$A,0))),"")</f>
        <v>492237</v>
      </c>
      <c r="N535" s="32" t="str">
        <f t="shared" si="24"/>
        <v>須田　花音 (4)</v>
      </c>
      <c r="O535" s="32" t="str">
        <f t="shared" si="25"/>
        <v>ｽﾀﾞ ｶﾉﾝ</v>
      </c>
      <c r="P535" s="32" t="str">
        <f t="shared" si="26"/>
        <v>SUDA Kanon (01)</v>
      </c>
      <c r="Q535" s="32" t="str">
        <f>IFERROR(IF($F535="","",INDEX(リスト!$AL:$AL,MATCH($F535,リスト!$AK:$AK,0))),"")</f>
        <v>21</v>
      </c>
      <c r="R535" s="32" t="str">
        <f>IFERROR(IF($K535="","",INDEX(リスト!$AO:$AO,MATCH($K535,リスト!$AN:$AN,0))),"")</f>
        <v>JPN</v>
      </c>
      <c r="S535" s="32" t="str">
        <f>IF($B535="","",RIGHT($G535*1000+200+COUNTIF($G$2:$G535,$G535),9))</f>
        <v>010829202</v>
      </c>
    </row>
    <row r="536" spans="1:19" ht="18" customHeight="1" x14ac:dyDescent="0.55000000000000004">
      <c r="A536" t="s">
        <v>1055</v>
      </c>
      <c r="B536">
        <v>536</v>
      </c>
      <c r="C536" t="s">
        <v>12866</v>
      </c>
      <c r="D536" t="s">
        <v>12867</v>
      </c>
      <c r="E536">
        <v>4</v>
      </c>
      <c r="F536" t="s">
        <v>157</v>
      </c>
      <c r="G536">
        <v>20010612</v>
      </c>
      <c r="H536" t="s">
        <v>12868</v>
      </c>
      <c r="I536" t="s">
        <v>3053</v>
      </c>
      <c r="J536" t="s">
        <v>11355</v>
      </c>
      <c r="K536" t="s">
        <v>72</v>
      </c>
      <c r="M536" s="32">
        <f>IFERROR(IF($B536="","",INDEX(所属情報!$E:$E,MATCH($A536,所属情報!$A:$A,0))),"")</f>
        <v>492237</v>
      </c>
      <c r="N536" s="32" t="str">
        <f t="shared" si="24"/>
        <v>堀　綾花 (4)</v>
      </c>
      <c r="O536" s="32" t="str">
        <f t="shared" si="25"/>
        <v>ﾎﾘ ｱﾔｶ</v>
      </c>
      <c r="P536" s="32" t="str">
        <f t="shared" si="26"/>
        <v>HORI Ayaka (01)</v>
      </c>
      <c r="Q536" s="32" t="str">
        <f>IFERROR(IF($F536="","",INDEX(リスト!$AL:$AL,MATCH($F536,リスト!$AK:$AK,0))),"")</f>
        <v>23</v>
      </c>
      <c r="R536" s="32" t="str">
        <f>IFERROR(IF($K536="","",INDEX(リスト!$AO:$AO,MATCH($K536,リスト!$AN:$AN,0))),"")</f>
        <v>JPN</v>
      </c>
      <c r="S536" s="32" t="str">
        <f>IF($B536="","",RIGHT($G536*1000+200+COUNTIF($G$2:$G536,$G536),9))</f>
        <v>010612201</v>
      </c>
    </row>
    <row r="537" spans="1:19" ht="18" customHeight="1" x14ac:dyDescent="0.55000000000000004">
      <c r="A537" t="s">
        <v>1055</v>
      </c>
      <c r="B537">
        <v>537</v>
      </c>
      <c r="C537" t="s">
        <v>12869</v>
      </c>
      <c r="D537" t="s">
        <v>12870</v>
      </c>
      <c r="E537">
        <v>4</v>
      </c>
      <c r="F537" t="s">
        <v>213</v>
      </c>
      <c r="G537">
        <v>20020125</v>
      </c>
      <c r="H537" t="s">
        <v>12871</v>
      </c>
      <c r="I537" t="s">
        <v>1409</v>
      </c>
      <c r="J537" t="s">
        <v>12268</v>
      </c>
      <c r="K537" t="s">
        <v>72</v>
      </c>
      <c r="M537" s="32">
        <f>IFERROR(IF($B537="","",INDEX(所属情報!$E:$E,MATCH($A537,所属情報!$A:$A,0))),"")</f>
        <v>492237</v>
      </c>
      <c r="N537" s="32" t="str">
        <f t="shared" si="24"/>
        <v>松本　妃奈乃 (4)</v>
      </c>
      <c r="O537" s="32" t="str">
        <f t="shared" si="25"/>
        <v>ﾏﾂﾓﾄ ﾋﾅﾉ</v>
      </c>
      <c r="P537" s="32" t="str">
        <f t="shared" si="26"/>
        <v>MATSUMOTO Hinano (02)</v>
      </c>
      <c r="Q537" s="32" t="str">
        <f>IFERROR(IF($F537="","",INDEX(リスト!$AL:$AL,MATCH($F537,リスト!$AK:$AK,0))),"")</f>
        <v>37</v>
      </c>
      <c r="R537" s="32" t="str">
        <f>IFERROR(IF($K537="","",INDEX(リスト!$AO:$AO,MATCH($K537,リスト!$AN:$AN,0))),"")</f>
        <v>JPN</v>
      </c>
      <c r="S537" s="32" t="str">
        <f>IF($B537="","",RIGHT($G537*1000+200+COUNTIF($G$2:$G537,$G537),9))</f>
        <v>020125202</v>
      </c>
    </row>
    <row r="538" spans="1:19" ht="18" customHeight="1" x14ac:dyDescent="0.55000000000000004">
      <c r="A538" t="s">
        <v>1055</v>
      </c>
      <c r="B538">
        <v>538</v>
      </c>
      <c r="C538" t="s">
        <v>12872</v>
      </c>
      <c r="D538" t="s">
        <v>12873</v>
      </c>
      <c r="E538">
        <v>4</v>
      </c>
      <c r="F538" t="s">
        <v>177</v>
      </c>
      <c r="G538">
        <v>20010911</v>
      </c>
      <c r="H538" t="s">
        <v>12874</v>
      </c>
      <c r="I538" t="s">
        <v>10425</v>
      </c>
      <c r="J538" t="s">
        <v>8512</v>
      </c>
      <c r="K538" t="s">
        <v>72</v>
      </c>
      <c r="M538" s="32">
        <f>IFERROR(IF($B538="","",INDEX(所属情報!$E:$E,MATCH($A538,所属情報!$A:$A,0))),"")</f>
        <v>492237</v>
      </c>
      <c r="N538" s="32" t="str">
        <f t="shared" si="24"/>
        <v>湯元　七海 (4)</v>
      </c>
      <c r="O538" s="32" t="str">
        <f t="shared" si="25"/>
        <v>ﾕﾓﾄ ﾅﾅﾐ</v>
      </c>
      <c r="P538" s="32" t="str">
        <f t="shared" si="26"/>
        <v>YUMOTO Nanami (01)</v>
      </c>
      <c r="Q538" s="32" t="str">
        <f>IFERROR(IF($F538="","",INDEX(リスト!$AL:$AL,MATCH($F538,リスト!$AK:$AK,0))),"")</f>
        <v>28</v>
      </c>
      <c r="R538" s="32" t="str">
        <f>IFERROR(IF($K538="","",INDEX(リスト!$AO:$AO,MATCH($K538,リスト!$AN:$AN,0))),"")</f>
        <v>JPN</v>
      </c>
      <c r="S538" s="32" t="str">
        <f>IF($B538="","",RIGHT($G538*1000+200+COUNTIF($G$2:$G538,$G538),9))</f>
        <v>010911201</v>
      </c>
    </row>
    <row r="539" spans="1:19" ht="18" customHeight="1" x14ac:dyDescent="0.55000000000000004">
      <c r="A539" t="s">
        <v>1055</v>
      </c>
      <c r="B539">
        <v>539</v>
      </c>
      <c r="C539" t="s">
        <v>12875</v>
      </c>
      <c r="D539" t="s">
        <v>12876</v>
      </c>
      <c r="E539">
        <v>3</v>
      </c>
      <c r="F539" t="s">
        <v>177</v>
      </c>
      <c r="G539">
        <v>20020524</v>
      </c>
      <c r="H539" t="s">
        <v>12877</v>
      </c>
      <c r="I539" t="s">
        <v>12878</v>
      </c>
      <c r="J539" t="s">
        <v>11284</v>
      </c>
      <c r="K539" t="s">
        <v>72</v>
      </c>
      <c r="M539" s="32">
        <f>IFERROR(IF($B539="","",INDEX(所属情報!$E:$E,MATCH($A539,所属情報!$A:$A,0))),"")</f>
        <v>492237</v>
      </c>
      <c r="N539" s="32" t="str">
        <f t="shared" si="24"/>
        <v>神吉　優海 (3)</v>
      </c>
      <c r="O539" s="32" t="str">
        <f t="shared" si="25"/>
        <v>ｶﾝｷ ﾕｳﾐ</v>
      </c>
      <c r="P539" s="32" t="str">
        <f t="shared" si="26"/>
        <v>KANKI Yumi (02)</v>
      </c>
      <c r="Q539" s="32" t="str">
        <f>IFERROR(IF($F539="","",INDEX(リスト!$AL:$AL,MATCH($F539,リスト!$AK:$AK,0))),"")</f>
        <v>28</v>
      </c>
      <c r="R539" s="32" t="str">
        <f>IFERROR(IF($K539="","",INDEX(リスト!$AO:$AO,MATCH($K539,リスト!$AN:$AN,0))),"")</f>
        <v>JPN</v>
      </c>
      <c r="S539" s="32" t="str">
        <f>IF($B539="","",RIGHT($G539*1000+200+COUNTIF($G$2:$G539,$G539),9))</f>
        <v>020524201</v>
      </c>
    </row>
    <row r="540" spans="1:19" ht="18" customHeight="1" x14ac:dyDescent="0.55000000000000004">
      <c r="A540" t="s">
        <v>1055</v>
      </c>
      <c r="B540">
        <v>540</v>
      </c>
      <c r="C540" t="s">
        <v>12879</v>
      </c>
      <c r="D540" t="s">
        <v>12880</v>
      </c>
      <c r="E540">
        <v>3</v>
      </c>
      <c r="F540" t="s">
        <v>177</v>
      </c>
      <c r="G540">
        <v>20021005</v>
      </c>
      <c r="H540" t="s">
        <v>12881</v>
      </c>
      <c r="I540" t="s">
        <v>12882</v>
      </c>
      <c r="J540" t="s">
        <v>12316</v>
      </c>
      <c r="K540" t="s">
        <v>72</v>
      </c>
      <c r="M540" s="32">
        <f>IFERROR(IF($B540="","",INDEX(所属情報!$E:$E,MATCH($A540,所属情報!$A:$A,0))),"")</f>
        <v>492237</v>
      </c>
      <c r="N540" s="32" t="str">
        <f t="shared" si="24"/>
        <v>大江　百華 (3)</v>
      </c>
      <c r="O540" s="32" t="str">
        <f t="shared" si="25"/>
        <v>ｵｵｴ ﾓｶ</v>
      </c>
      <c r="P540" s="32" t="str">
        <f t="shared" si="26"/>
        <v>OE Moka (02)</v>
      </c>
      <c r="Q540" s="32" t="str">
        <f>IFERROR(IF($F540="","",INDEX(リスト!$AL:$AL,MATCH($F540,リスト!$AK:$AK,0))),"")</f>
        <v>28</v>
      </c>
      <c r="R540" s="32" t="str">
        <f>IFERROR(IF($K540="","",INDEX(リスト!$AO:$AO,MATCH($K540,リスト!$AN:$AN,0))),"")</f>
        <v>JPN</v>
      </c>
      <c r="S540" s="32" t="str">
        <f>IF($B540="","",RIGHT($G540*1000+200+COUNTIF($G$2:$G540,$G540),9))</f>
        <v>021005203</v>
      </c>
    </row>
    <row r="541" spans="1:19" ht="18" customHeight="1" x14ac:dyDescent="0.55000000000000004">
      <c r="A541" t="s">
        <v>1055</v>
      </c>
      <c r="B541">
        <v>541</v>
      </c>
      <c r="C541" t="s">
        <v>12883</v>
      </c>
      <c r="D541" t="s">
        <v>12884</v>
      </c>
      <c r="E541">
        <v>3</v>
      </c>
      <c r="F541" t="s">
        <v>149</v>
      </c>
      <c r="G541">
        <v>20021124</v>
      </c>
      <c r="H541" t="s">
        <v>12885</v>
      </c>
      <c r="I541" t="s">
        <v>3497</v>
      </c>
      <c r="J541" t="s">
        <v>12886</v>
      </c>
      <c r="K541" t="s">
        <v>72</v>
      </c>
      <c r="M541" s="32">
        <f>IFERROR(IF($B541="","",INDEX(所属情報!$E:$E,MATCH($A541,所属情報!$A:$A,0))),"")</f>
        <v>492237</v>
      </c>
      <c r="N541" s="32" t="str">
        <f t="shared" si="24"/>
        <v>古川　天音 (3)</v>
      </c>
      <c r="O541" s="32" t="str">
        <f t="shared" si="25"/>
        <v>ﾌﾙｶﾜ ｱﾏﾈ</v>
      </c>
      <c r="P541" s="32" t="str">
        <f t="shared" si="26"/>
        <v>FURUKAWA Amane (02)</v>
      </c>
      <c r="Q541" s="32" t="str">
        <f>IFERROR(IF($F541="","",INDEX(リスト!$AL:$AL,MATCH($F541,リスト!$AK:$AK,0))),"")</f>
        <v>21</v>
      </c>
      <c r="R541" s="32" t="str">
        <f>IFERROR(IF($K541="","",INDEX(リスト!$AO:$AO,MATCH($K541,リスト!$AN:$AN,0))),"")</f>
        <v>JPN</v>
      </c>
      <c r="S541" s="32" t="str">
        <f>IF($B541="","",RIGHT($G541*1000+200+COUNTIF($G$2:$G541,$G541),9))</f>
        <v>021124203</v>
      </c>
    </row>
    <row r="542" spans="1:19" ht="18" customHeight="1" x14ac:dyDescent="0.55000000000000004">
      <c r="A542" t="s">
        <v>1055</v>
      </c>
      <c r="B542">
        <v>542</v>
      </c>
      <c r="C542" t="s">
        <v>12887</v>
      </c>
      <c r="D542" t="s">
        <v>12888</v>
      </c>
      <c r="E542">
        <v>3</v>
      </c>
      <c r="F542" t="s">
        <v>177</v>
      </c>
      <c r="G542">
        <v>20021208</v>
      </c>
      <c r="H542" t="s">
        <v>12889</v>
      </c>
      <c r="I542" t="s">
        <v>3879</v>
      </c>
      <c r="J542" t="s">
        <v>11680</v>
      </c>
      <c r="K542" t="s">
        <v>72</v>
      </c>
      <c r="M542" s="32">
        <f>IFERROR(IF($B542="","",INDEX(所属情報!$E:$E,MATCH($A542,所属情報!$A:$A,0))),"")</f>
        <v>492237</v>
      </c>
      <c r="N542" s="32" t="str">
        <f t="shared" si="24"/>
        <v>三戸　真美 (3)</v>
      </c>
      <c r="O542" s="32" t="str">
        <f t="shared" si="25"/>
        <v>ﾐﾄ ﾏﾐ</v>
      </c>
      <c r="P542" s="32" t="str">
        <f t="shared" si="26"/>
        <v>MITO Mami (02)</v>
      </c>
      <c r="Q542" s="32" t="str">
        <f>IFERROR(IF($F542="","",INDEX(リスト!$AL:$AL,MATCH($F542,リスト!$AK:$AK,0))),"")</f>
        <v>28</v>
      </c>
      <c r="R542" s="32" t="str">
        <f>IFERROR(IF($K542="","",INDEX(リスト!$AO:$AO,MATCH($K542,リスト!$AN:$AN,0))),"")</f>
        <v>JPN</v>
      </c>
      <c r="S542" s="32" t="str">
        <f>IF($B542="","",RIGHT($G542*1000+200+COUNTIF($G$2:$G542,$G542),9))</f>
        <v>021208201</v>
      </c>
    </row>
    <row r="543" spans="1:19" ht="18" customHeight="1" x14ac:dyDescent="0.55000000000000004">
      <c r="A543" t="s">
        <v>1055</v>
      </c>
      <c r="B543">
        <v>543</v>
      </c>
      <c r="C543" t="s">
        <v>12890</v>
      </c>
      <c r="D543" t="s">
        <v>12891</v>
      </c>
      <c r="E543">
        <v>2</v>
      </c>
      <c r="F543" t="s">
        <v>177</v>
      </c>
      <c r="G543">
        <v>20040221</v>
      </c>
      <c r="H543" t="s">
        <v>12892</v>
      </c>
      <c r="I543" t="s">
        <v>5642</v>
      </c>
      <c r="J543" t="s">
        <v>12893</v>
      </c>
      <c r="K543" t="s">
        <v>72</v>
      </c>
      <c r="M543" s="32">
        <f>IFERROR(IF($B543="","",INDEX(所属情報!$E:$E,MATCH($A543,所属情報!$A:$A,0))),"")</f>
        <v>492237</v>
      </c>
      <c r="N543" s="32" t="str">
        <f t="shared" si="24"/>
        <v>北野　小槙 (2)</v>
      </c>
      <c r="O543" s="32" t="str">
        <f t="shared" si="25"/>
        <v>ｷﾀﾉ ｺﾏｷ</v>
      </c>
      <c r="P543" s="32" t="str">
        <f t="shared" si="26"/>
        <v>KITANO Komaki (04)</v>
      </c>
      <c r="Q543" s="32" t="str">
        <f>IFERROR(IF($F543="","",INDEX(リスト!$AL:$AL,MATCH($F543,リスト!$AK:$AK,0))),"")</f>
        <v>28</v>
      </c>
      <c r="R543" s="32" t="str">
        <f>IFERROR(IF($K543="","",INDEX(リスト!$AO:$AO,MATCH($K543,リスト!$AN:$AN,0))),"")</f>
        <v>JPN</v>
      </c>
      <c r="S543" s="32" t="str">
        <f>IF($B543="","",RIGHT($G543*1000+200+COUNTIF($G$2:$G543,$G543),9))</f>
        <v>040221202</v>
      </c>
    </row>
    <row r="544" spans="1:19" ht="18" customHeight="1" x14ac:dyDescent="0.55000000000000004">
      <c r="A544" t="s">
        <v>1055</v>
      </c>
      <c r="B544">
        <v>544</v>
      </c>
      <c r="C544" t="s">
        <v>12894</v>
      </c>
      <c r="D544" t="s">
        <v>12895</v>
      </c>
      <c r="E544">
        <v>2</v>
      </c>
      <c r="F544" t="s">
        <v>177</v>
      </c>
      <c r="G544">
        <v>20031208</v>
      </c>
      <c r="H544" t="s">
        <v>12896</v>
      </c>
      <c r="I544" t="s">
        <v>4384</v>
      </c>
      <c r="J544" t="s">
        <v>11694</v>
      </c>
      <c r="K544" t="s">
        <v>72</v>
      </c>
      <c r="M544" s="32">
        <f>IFERROR(IF($B544="","",INDEX(所属情報!$E:$E,MATCH($A544,所属情報!$A:$A,0))),"")</f>
        <v>492237</v>
      </c>
      <c r="N544" s="32" t="str">
        <f t="shared" si="24"/>
        <v>桑田　渚 (2)</v>
      </c>
      <c r="O544" s="32" t="str">
        <f t="shared" si="25"/>
        <v>ｸﾜﾀ ﾅｷﾞｻ</v>
      </c>
      <c r="P544" s="32" t="str">
        <f t="shared" si="26"/>
        <v>KUWATA Nagisa (03)</v>
      </c>
      <c r="Q544" s="32" t="str">
        <f>IFERROR(IF($F544="","",INDEX(リスト!$AL:$AL,MATCH($F544,リスト!$AK:$AK,0))),"")</f>
        <v>28</v>
      </c>
      <c r="R544" s="32" t="str">
        <f>IFERROR(IF($K544="","",INDEX(リスト!$AO:$AO,MATCH($K544,リスト!$AN:$AN,0))),"")</f>
        <v>JPN</v>
      </c>
      <c r="S544" s="32" t="str">
        <f>IF($B544="","",RIGHT($G544*1000+200+COUNTIF($G$2:$G544,$G544),9))</f>
        <v>031208201</v>
      </c>
    </row>
    <row r="545" spans="1:19" ht="18" customHeight="1" x14ac:dyDescent="0.55000000000000004">
      <c r="A545" t="s">
        <v>1055</v>
      </c>
      <c r="B545">
        <v>545</v>
      </c>
      <c r="C545" t="s">
        <v>12897</v>
      </c>
      <c r="D545" t="s">
        <v>12898</v>
      </c>
      <c r="E545">
        <v>2</v>
      </c>
      <c r="F545" t="s">
        <v>177</v>
      </c>
      <c r="G545">
        <v>20030930</v>
      </c>
      <c r="H545" t="s">
        <v>12899</v>
      </c>
      <c r="I545" t="s">
        <v>1316</v>
      </c>
      <c r="J545" t="s">
        <v>12606</v>
      </c>
      <c r="K545" t="s">
        <v>72</v>
      </c>
      <c r="M545" s="32">
        <f>IFERROR(IF($B545="","",INDEX(所属情報!$E:$E,MATCH($A545,所属情報!$A:$A,0))),"")</f>
        <v>492237</v>
      </c>
      <c r="N545" s="32" t="str">
        <f t="shared" si="24"/>
        <v>佐藤　友香 (2)</v>
      </c>
      <c r="O545" s="32" t="str">
        <f t="shared" si="25"/>
        <v>ｻﾄｳ ﾄﾓｶ</v>
      </c>
      <c r="P545" s="32" t="str">
        <f t="shared" si="26"/>
        <v>SATO Tomoka (03)</v>
      </c>
      <c r="Q545" s="32" t="str">
        <f>IFERROR(IF($F545="","",INDEX(リスト!$AL:$AL,MATCH($F545,リスト!$AK:$AK,0))),"")</f>
        <v>28</v>
      </c>
      <c r="R545" s="32" t="str">
        <f>IFERROR(IF($K545="","",INDEX(リスト!$AO:$AO,MATCH($K545,リスト!$AN:$AN,0))),"")</f>
        <v>JPN</v>
      </c>
      <c r="S545" s="32" t="str">
        <f>IF($B545="","",RIGHT($G545*1000+200+COUNTIF($G$2:$G545,$G545),9))</f>
        <v>030930201</v>
      </c>
    </row>
    <row r="546" spans="1:19" ht="18" customHeight="1" x14ac:dyDescent="0.55000000000000004">
      <c r="A546" t="s">
        <v>1055</v>
      </c>
      <c r="B546">
        <v>546</v>
      </c>
      <c r="C546" t="s">
        <v>12900</v>
      </c>
      <c r="D546" t="s">
        <v>12901</v>
      </c>
      <c r="E546">
        <v>2</v>
      </c>
      <c r="F546" t="s">
        <v>165</v>
      </c>
      <c r="G546">
        <v>20030924</v>
      </c>
      <c r="H546" t="s">
        <v>12902</v>
      </c>
      <c r="I546" t="s">
        <v>12903</v>
      </c>
      <c r="J546" t="s">
        <v>11787</v>
      </c>
      <c r="K546" t="s">
        <v>72</v>
      </c>
      <c r="M546" s="32">
        <f>IFERROR(IF($B546="","",INDEX(所属情報!$E:$E,MATCH($A546,所属情報!$A:$A,0))),"")</f>
        <v>492237</v>
      </c>
      <c r="N546" s="32" t="str">
        <f t="shared" si="24"/>
        <v>花田　麻衣 (2)</v>
      </c>
      <c r="O546" s="32" t="str">
        <f t="shared" si="25"/>
        <v>ﾊﾅﾀﾞ ﾏｲ</v>
      </c>
      <c r="P546" s="32" t="str">
        <f t="shared" si="26"/>
        <v>HANADA Mai (03)</v>
      </c>
      <c r="Q546" s="32" t="str">
        <f>IFERROR(IF($F546="","",INDEX(リスト!$AL:$AL,MATCH($F546,リスト!$AK:$AK,0))),"")</f>
        <v>25</v>
      </c>
      <c r="R546" s="32" t="str">
        <f>IFERROR(IF($K546="","",INDEX(リスト!$AO:$AO,MATCH($K546,リスト!$AN:$AN,0))),"")</f>
        <v>JPN</v>
      </c>
      <c r="S546" s="32" t="str">
        <f>IF($B546="","",RIGHT($G546*1000+200+COUNTIF($G$2:$G546,$G546),9))</f>
        <v>030924201</v>
      </c>
    </row>
    <row r="547" spans="1:19" ht="18" customHeight="1" x14ac:dyDescent="0.55000000000000004">
      <c r="A547" t="s">
        <v>1055</v>
      </c>
      <c r="B547">
        <v>547</v>
      </c>
      <c r="C547" t="s">
        <v>12904</v>
      </c>
      <c r="D547" t="s">
        <v>12905</v>
      </c>
      <c r="E547">
        <v>2</v>
      </c>
      <c r="F547" t="s">
        <v>177</v>
      </c>
      <c r="G547">
        <v>20031031</v>
      </c>
      <c r="H547" t="s">
        <v>12906</v>
      </c>
      <c r="I547" t="s">
        <v>12907</v>
      </c>
      <c r="J547" t="s">
        <v>10976</v>
      </c>
      <c r="K547" t="s">
        <v>72</v>
      </c>
      <c r="M547" s="32">
        <f>IFERROR(IF($B547="","",INDEX(所属情報!$E:$E,MATCH($A547,所属情報!$A:$A,0))),"")</f>
        <v>492237</v>
      </c>
      <c r="N547" s="32" t="str">
        <f t="shared" si="24"/>
        <v>宮定　愛実 (2)</v>
      </c>
      <c r="O547" s="32" t="str">
        <f t="shared" si="25"/>
        <v>ﾐﾔｻﾀﾞ ｱﾐ</v>
      </c>
      <c r="P547" s="32" t="str">
        <f t="shared" si="26"/>
        <v>MIYASADA Ami (03)</v>
      </c>
      <c r="Q547" s="32" t="str">
        <f>IFERROR(IF($F547="","",INDEX(リスト!$AL:$AL,MATCH($F547,リスト!$AK:$AK,0))),"")</f>
        <v>28</v>
      </c>
      <c r="R547" s="32" t="str">
        <f>IFERROR(IF($K547="","",INDEX(リスト!$AO:$AO,MATCH($K547,リスト!$AN:$AN,0))),"")</f>
        <v>JPN</v>
      </c>
      <c r="S547" s="32" t="str">
        <f>IF($B547="","",RIGHT($G547*1000+200+COUNTIF($G$2:$G547,$G547),9))</f>
        <v>031031201</v>
      </c>
    </row>
    <row r="548" spans="1:19" ht="18" customHeight="1" x14ac:dyDescent="0.55000000000000004">
      <c r="A548" t="s">
        <v>1055</v>
      </c>
      <c r="B548">
        <v>548</v>
      </c>
      <c r="C548" t="s">
        <v>12908</v>
      </c>
      <c r="D548" t="s">
        <v>12909</v>
      </c>
      <c r="E548">
        <v>2</v>
      </c>
      <c r="F548" t="s">
        <v>177</v>
      </c>
      <c r="G548">
        <v>20040320</v>
      </c>
      <c r="H548" t="s">
        <v>12910</v>
      </c>
      <c r="I548" t="s">
        <v>1493</v>
      </c>
      <c r="J548" t="s">
        <v>12911</v>
      </c>
      <c r="K548" t="s">
        <v>72</v>
      </c>
      <c r="M548" s="32">
        <f>IFERROR(IF($B548="","",INDEX(所属情報!$E:$E,MATCH($A548,所属情報!$A:$A,0))),"")</f>
        <v>492237</v>
      </c>
      <c r="N548" s="32" t="str">
        <f t="shared" si="24"/>
        <v>山田　永恋 (2)</v>
      </c>
      <c r="O548" s="32" t="str">
        <f t="shared" si="25"/>
        <v>ﾔﾏﾀﾞ ｴﾚﾝ</v>
      </c>
      <c r="P548" s="32" t="str">
        <f t="shared" si="26"/>
        <v>YAMADA Eren (04)</v>
      </c>
      <c r="Q548" s="32" t="str">
        <f>IFERROR(IF($F548="","",INDEX(リスト!$AL:$AL,MATCH($F548,リスト!$AK:$AK,0))),"")</f>
        <v>28</v>
      </c>
      <c r="R548" s="32" t="str">
        <f>IFERROR(IF($K548="","",INDEX(リスト!$AO:$AO,MATCH($K548,リスト!$AN:$AN,0))),"")</f>
        <v>JPN</v>
      </c>
      <c r="S548" s="32" t="str">
        <f>IF($B548="","",RIGHT($G548*1000+200+COUNTIF($G$2:$G548,$G548),9))</f>
        <v>040320201</v>
      </c>
    </row>
    <row r="549" spans="1:19" ht="18" customHeight="1" x14ac:dyDescent="0.55000000000000004">
      <c r="A549" t="s">
        <v>1055</v>
      </c>
      <c r="B549">
        <v>549</v>
      </c>
      <c r="C549" t="s">
        <v>12912</v>
      </c>
      <c r="D549" t="s">
        <v>12913</v>
      </c>
      <c r="E549">
        <v>3</v>
      </c>
      <c r="F549" t="s">
        <v>177</v>
      </c>
      <c r="G549">
        <v>20000518</v>
      </c>
      <c r="I549" t="s">
        <v>7199</v>
      </c>
      <c r="J549" t="s">
        <v>11428</v>
      </c>
      <c r="K549" t="s">
        <v>72</v>
      </c>
      <c r="M549" s="32">
        <f>IFERROR(IF($B549="","",INDEX(所属情報!$E:$E,MATCH($A549,所属情報!$A:$A,0))),"")</f>
        <v>492237</v>
      </c>
      <c r="N549" s="32" t="str">
        <f t="shared" si="24"/>
        <v>福田　百茄 (3)</v>
      </c>
      <c r="O549" s="32" t="str">
        <f t="shared" si="25"/>
        <v>ﾌｸﾀﾞ ﾓﾓｶ</v>
      </c>
      <c r="P549" s="32" t="str">
        <f t="shared" si="26"/>
        <v>FUKUDA Momoka (00)</v>
      </c>
      <c r="Q549" s="32" t="str">
        <f>IFERROR(IF($F549="","",INDEX(リスト!$AL:$AL,MATCH($F549,リスト!$AK:$AK,0))),"")</f>
        <v>28</v>
      </c>
      <c r="R549" s="32" t="str">
        <f>IFERROR(IF($K549="","",INDEX(リスト!$AO:$AO,MATCH($K549,リスト!$AN:$AN,0))),"")</f>
        <v>JPN</v>
      </c>
      <c r="S549" s="32" t="str">
        <f>IF($B549="","",RIGHT($G549*1000+200+COUNTIF($G$2:$G549,$G549),9))</f>
        <v>000518201</v>
      </c>
    </row>
    <row r="550" spans="1:19" ht="18" customHeight="1" x14ac:dyDescent="0.55000000000000004">
      <c r="A550" t="s">
        <v>1055</v>
      </c>
      <c r="B550">
        <v>550</v>
      </c>
      <c r="C550" t="s">
        <v>12914</v>
      </c>
      <c r="D550" t="s">
        <v>12915</v>
      </c>
      <c r="E550">
        <v>1</v>
      </c>
      <c r="F550" t="s">
        <v>177</v>
      </c>
      <c r="G550">
        <v>20040427</v>
      </c>
      <c r="H550" t="s">
        <v>12916</v>
      </c>
      <c r="I550" t="s">
        <v>12917</v>
      </c>
      <c r="J550" t="s">
        <v>10959</v>
      </c>
      <c r="K550" t="s">
        <v>72</v>
      </c>
      <c r="M550" s="32">
        <f>IFERROR(IF($B550="","",INDEX(所属情報!$E:$E,MATCH($A550,所属情報!$A:$A,0))),"")</f>
        <v>492237</v>
      </c>
      <c r="N550" s="32" t="str">
        <f t="shared" si="24"/>
        <v>青沼　明生 (1)</v>
      </c>
      <c r="O550" s="32" t="str">
        <f t="shared" si="25"/>
        <v>ｱｵﾇﾏ ﾒｲ</v>
      </c>
      <c r="P550" s="32" t="str">
        <f t="shared" si="26"/>
        <v>AONUMA Mei (04)</v>
      </c>
      <c r="Q550" s="32" t="str">
        <f>IFERROR(IF($F550="","",INDEX(リスト!$AL:$AL,MATCH($F550,リスト!$AK:$AK,0))),"")</f>
        <v>28</v>
      </c>
      <c r="R550" s="32" t="str">
        <f>IFERROR(IF($K550="","",INDEX(リスト!$AO:$AO,MATCH($K550,リスト!$AN:$AN,0))),"")</f>
        <v>JPN</v>
      </c>
      <c r="S550" s="32" t="str">
        <f>IF($B550="","",RIGHT($G550*1000+200+COUNTIF($G$2:$G550,$G550),9))</f>
        <v>040427202</v>
      </c>
    </row>
    <row r="551" spans="1:19" ht="18" customHeight="1" x14ac:dyDescent="0.55000000000000004">
      <c r="A551" t="s">
        <v>1055</v>
      </c>
      <c r="B551">
        <v>551</v>
      </c>
      <c r="C551" t="s">
        <v>12918</v>
      </c>
      <c r="D551" t="s">
        <v>12919</v>
      </c>
      <c r="E551">
        <v>1</v>
      </c>
      <c r="F551" t="s">
        <v>177</v>
      </c>
      <c r="G551">
        <v>20040803</v>
      </c>
      <c r="H551" t="s">
        <v>12920</v>
      </c>
      <c r="I551" t="s">
        <v>2441</v>
      </c>
      <c r="J551" t="s">
        <v>11596</v>
      </c>
      <c r="K551" t="s">
        <v>72</v>
      </c>
      <c r="M551" s="32">
        <f>IFERROR(IF($B551="","",INDEX(所属情報!$E:$E,MATCH($A551,所属情報!$A:$A,0))),"")</f>
        <v>492237</v>
      </c>
      <c r="N551" s="32" t="str">
        <f t="shared" si="24"/>
        <v>迫田　夏歩 (1)</v>
      </c>
      <c r="O551" s="32" t="str">
        <f t="shared" si="25"/>
        <v>ｻｺﾀﾞ ﾅﾂﾎ</v>
      </c>
      <c r="P551" s="32" t="str">
        <f t="shared" si="26"/>
        <v>SAKODA Natsuho (04)</v>
      </c>
      <c r="Q551" s="32" t="str">
        <f>IFERROR(IF($F551="","",INDEX(リスト!$AL:$AL,MATCH($F551,リスト!$AK:$AK,0))),"")</f>
        <v>28</v>
      </c>
      <c r="R551" s="32" t="str">
        <f>IFERROR(IF($K551="","",INDEX(リスト!$AO:$AO,MATCH($K551,リスト!$AN:$AN,0))),"")</f>
        <v>JPN</v>
      </c>
      <c r="S551" s="32" t="str">
        <f>IF($B551="","",RIGHT($G551*1000+200+COUNTIF($G$2:$G551,$G551),9))</f>
        <v>040803201</v>
      </c>
    </row>
    <row r="552" spans="1:19" ht="18" customHeight="1" x14ac:dyDescent="0.55000000000000004">
      <c r="A552" t="s">
        <v>1055</v>
      </c>
      <c r="B552">
        <v>552</v>
      </c>
      <c r="C552" t="s">
        <v>12921</v>
      </c>
      <c r="D552" t="s">
        <v>12922</v>
      </c>
      <c r="E552">
        <v>1</v>
      </c>
      <c r="F552" t="s">
        <v>177</v>
      </c>
      <c r="G552">
        <v>20041024</v>
      </c>
      <c r="H552" t="s">
        <v>12923</v>
      </c>
      <c r="I552" t="s">
        <v>12924</v>
      </c>
      <c r="J552" t="s">
        <v>11250</v>
      </c>
      <c r="K552" t="s">
        <v>72</v>
      </c>
      <c r="M552" s="32">
        <f>IFERROR(IF($B552="","",INDEX(所属情報!$E:$E,MATCH($A552,所属情報!$A:$A,0))),"")</f>
        <v>492237</v>
      </c>
      <c r="N552" s="32" t="str">
        <f t="shared" si="24"/>
        <v>住友　琴音 (1)</v>
      </c>
      <c r="O552" s="32" t="str">
        <f t="shared" si="25"/>
        <v>ｽﾐﾄﾓ ｺﾄﾈ</v>
      </c>
      <c r="P552" s="32" t="str">
        <f t="shared" si="26"/>
        <v>SUMITOMO Kotone (04)</v>
      </c>
      <c r="Q552" s="32" t="str">
        <f>IFERROR(IF($F552="","",INDEX(リスト!$AL:$AL,MATCH($F552,リスト!$AK:$AK,0))),"")</f>
        <v>28</v>
      </c>
      <c r="R552" s="32" t="str">
        <f>IFERROR(IF($K552="","",INDEX(リスト!$AO:$AO,MATCH($K552,リスト!$AN:$AN,0))),"")</f>
        <v>JPN</v>
      </c>
      <c r="S552" s="32" t="str">
        <f>IF($B552="","",RIGHT($G552*1000+200+COUNTIF($G$2:$G552,$G552),9))</f>
        <v>041024201</v>
      </c>
    </row>
    <row r="553" spans="1:19" ht="18" customHeight="1" x14ac:dyDescent="0.55000000000000004">
      <c r="A553" t="s">
        <v>1055</v>
      </c>
      <c r="B553">
        <v>553</v>
      </c>
      <c r="C553" t="s">
        <v>12925</v>
      </c>
      <c r="D553" t="s">
        <v>12926</v>
      </c>
      <c r="E553">
        <v>1</v>
      </c>
      <c r="F553" t="s">
        <v>185</v>
      </c>
      <c r="G553">
        <v>20050129</v>
      </c>
      <c r="H553" t="s">
        <v>12927</v>
      </c>
      <c r="I553" t="s">
        <v>10002</v>
      </c>
      <c r="J553" t="s">
        <v>12928</v>
      </c>
      <c r="K553" t="s">
        <v>72</v>
      </c>
      <c r="M553" s="32">
        <f>IFERROR(IF($B553="","",INDEX(所属情報!$E:$E,MATCH($A553,所属情報!$A:$A,0))),"")</f>
        <v>492237</v>
      </c>
      <c r="N553" s="32" t="str">
        <f t="shared" si="24"/>
        <v>原田　凜果 (1)</v>
      </c>
      <c r="O553" s="32" t="str">
        <f t="shared" si="25"/>
        <v>ﾊﾗﾀﾞ ﾘﾝｶ</v>
      </c>
      <c r="P553" s="32" t="str">
        <f t="shared" si="26"/>
        <v>HARADA Rinka (05)</v>
      </c>
      <c r="Q553" s="32" t="str">
        <f>IFERROR(IF($F553="","",INDEX(リスト!$AL:$AL,MATCH($F553,リスト!$AK:$AK,0))),"")</f>
        <v>30</v>
      </c>
      <c r="R553" s="32" t="str">
        <f>IFERROR(IF($K553="","",INDEX(リスト!$AO:$AO,MATCH($K553,リスト!$AN:$AN,0))),"")</f>
        <v>JPN</v>
      </c>
      <c r="S553" s="32" t="str">
        <f>IF($B553="","",RIGHT($G553*1000+200+COUNTIF($G$2:$G553,$G553),9))</f>
        <v>050129201</v>
      </c>
    </row>
    <row r="554" spans="1:19" ht="18" customHeight="1" x14ac:dyDescent="0.55000000000000004">
      <c r="A554" t="s">
        <v>875</v>
      </c>
      <c r="B554">
        <v>554</v>
      </c>
      <c r="C554" t="s">
        <v>12929</v>
      </c>
      <c r="D554" t="s">
        <v>12930</v>
      </c>
      <c r="E554" t="s">
        <v>1165</v>
      </c>
      <c r="F554" t="s">
        <v>173</v>
      </c>
      <c r="G554">
        <v>19981208</v>
      </c>
      <c r="H554" t="s">
        <v>12931</v>
      </c>
      <c r="I554" t="s">
        <v>12523</v>
      </c>
      <c r="J554" t="s">
        <v>11205</v>
      </c>
      <c r="K554" t="s">
        <v>72</v>
      </c>
      <c r="M554" s="32">
        <f>IFERROR(IF($B554="","",INDEX(所属情報!$E:$E,MATCH($A554,所属情報!$A:$A,0))),"")</f>
        <v>490051</v>
      </c>
      <c r="N554" s="32" t="str">
        <f t="shared" si="24"/>
        <v>延安　美穂 (M2)</v>
      </c>
      <c r="O554" s="32" t="str">
        <f t="shared" si="25"/>
        <v>ﾉﾌﾞﾔｽ ﾐﾎ</v>
      </c>
      <c r="P554" s="32" t="str">
        <f t="shared" si="26"/>
        <v>NOBUYASU Miho (98)</v>
      </c>
      <c r="Q554" s="32" t="str">
        <f>IFERROR(IF($F554="","",INDEX(リスト!$AL:$AL,MATCH($F554,リスト!$AK:$AK,0))),"")</f>
        <v>27</v>
      </c>
      <c r="R554" s="32" t="str">
        <f>IFERROR(IF($K554="","",INDEX(リスト!$AO:$AO,MATCH($K554,リスト!$AN:$AN,0))),"")</f>
        <v>JPN</v>
      </c>
      <c r="S554" s="32" t="str">
        <f>IF($B554="","",RIGHT($G554*1000+200+COUNTIF($G$2:$G554,$G554),9))</f>
        <v>981208201</v>
      </c>
    </row>
    <row r="555" spans="1:19" ht="18" customHeight="1" x14ac:dyDescent="0.55000000000000004">
      <c r="A555" t="s">
        <v>875</v>
      </c>
      <c r="B555">
        <v>555</v>
      </c>
      <c r="C555" t="s">
        <v>12932</v>
      </c>
      <c r="D555" t="s">
        <v>12933</v>
      </c>
      <c r="E555" t="s">
        <v>1165</v>
      </c>
      <c r="F555" t="s">
        <v>173</v>
      </c>
      <c r="G555">
        <v>19980414</v>
      </c>
      <c r="H555" t="s">
        <v>12934</v>
      </c>
      <c r="I555" t="s">
        <v>1222</v>
      </c>
      <c r="J555" t="s">
        <v>12847</v>
      </c>
      <c r="K555" t="s">
        <v>72</v>
      </c>
      <c r="M555" s="32">
        <f>IFERROR(IF($B555="","",INDEX(所属情報!$E:$E,MATCH($A555,所属情報!$A:$A,0))),"")</f>
        <v>490051</v>
      </c>
      <c r="N555" s="32" t="str">
        <f t="shared" si="24"/>
        <v>田中　愛子 (M2)</v>
      </c>
      <c r="O555" s="32" t="str">
        <f t="shared" si="25"/>
        <v>ﾀﾅｶ ｱｲｺ</v>
      </c>
      <c r="P555" s="32" t="str">
        <f t="shared" si="26"/>
        <v>TANAKA Aiko (98)</v>
      </c>
      <c r="Q555" s="32" t="str">
        <f>IFERROR(IF($F555="","",INDEX(リスト!$AL:$AL,MATCH($F555,リスト!$AK:$AK,0))),"")</f>
        <v>27</v>
      </c>
      <c r="R555" s="32" t="str">
        <f>IFERROR(IF($K555="","",INDEX(リスト!$AO:$AO,MATCH($K555,リスト!$AN:$AN,0))),"")</f>
        <v>JPN</v>
      </c>
      <c r="S555" s="32" t="str">
        <f>IF($B555="","",RIGHT($G555*1000+200+COUNTIF($G$2:$G555,$G555),9))</f>
        <v>980414201</v>
      </c>
    </row>
    <row r="556" spans="1:19" ht="18" customHeight="1" x14ac:dyDescent="0.55000000000000004">
      <c r="A556" t="s">
        <v>875</v>
      </c>
      <c r="B556">
        <v>556</v>
      </c>
      <c r="C556" t="s">
        <v>12935</v>
      </c>
      <c r="D556" t="s">
        <v>12936</v>
      </c>
      <c r="E556">
        <v>4</v>
      </c>
      <c r="F556" t="s">
        <v>173</v>
      </c>
      <c r="G556">
        <v>20001025</v>
      </c>
      <c r="H556" t="s">
        <v>12937</v>
      </c>
      <c r="I556" t="s">
        <v>11394</v>
      </c>
      <c r="J556" t="s">
        <v>12938</v>
      </c>
      <c r="K556" t="s">
        <v>72</v>
      </c>
      <c r="M556" s="32">
        <f>IFERROR(IF($B556="","",INDEX(所属情報!$E:$E,MATCH($A556,所属情報!$A:$A,0))),"")</f>
        <v>490051</v>
      </c>
      <c r="N556" s="32" t="str">
        <f t="shared" si="24"/>
        <v>大岡　千咲 (4)</v>
      </c>
      <c r="O556" s="32" t="str">
        <f t="shared" si="25"/>
        <v>ｵｵｵｶ ﾁｻｷ</v>
      </c>
      <c r="P556" s="32" t="str">
        <f t="shared" si="26"/>
        <v>OOKA Chisaki (00)</v>
      </c>
      <c r="Q556" s="32" t="str">
        <f>IFERROR(IF($F556="","",INDEX(リスト!$AL:$AL,MATCH($F556,リスト!$AK:$AK,0))),"")</f>
        <v>27</v>
      </c>
      <c r="R556" s="32" t="str">
        <f>IFERROR(IF($K556="","",INDEX(リスト!$AO:$AO,MATCH($K556,リスト!$AN:$AN,0))),"")</f>
        <v>JPN</v>
      </c>
      <c r="S556" s="32" t="str">
        <f>IF($B556="","",RIGHT($G556*1000+200+COUNTIF($G$2:$G556,$G556),9))</f>
        <v>001025201</v>
      </c>
    </row>
    <row r="557" spans="1:19" ht="18" customHeight="1" x14ac:dyDescent="0.55000000000000004">
      <c r="A557" t="s">
        <v>875</v>
      </c>
      <c r="B557">
        <v>557</v>
      </c>
      <c r="C557" t="s">
        <v>12939</v>
      </c>
      <c r="D557" t="s">
        <v>12940</v>
      </c>
      <c r="E557">
        <v>4</v>
      </c>
      <c r="F557" t="s">
        <v>173</v>
      </c>
      <c r="G557">
        <v>20001224</v>
      </c>
      <c r="H557" t="s">
        <v>12941</v>
      </c>
      <c r="I557" t="s">
        <v>9914</v>
      </c>
      <c r="J557" t="s">
        <v>11556</v>
      </c>
      <c r="K557" t="s">
        <v>72</v>
      </c>
      <c r="M557" s="32">
        <f>IFERROR(IF($B557="","",INDEX(所属情報!$E:$E,MATCH($A557,所属情報!$A:$A,0))),"")</f>
        <v>490051</v>
      </c>
      <c r="N557" s="32" t="str">
        <f t="shared" si="24"/>
        <v>杉林　歩 (4)</v>
      </c>
      <c r="O557" s="32" t="str">
        <f t="shared" si="25"/>
        <v>ｽｷﾞﾊﾞﾔｼ ｱﾕﾐ</v>
      </c>
      <c r="P557" s="32" t="str">
        <f t="shared" si="26"/>
        <v>SUGIBAYASHI Ayumi (00)</v>
      </c>
      <c r="Q557" s="32" t="str">
        <f>IFERROR(IF($F557="","",INDEX(リスト!$AL:$AL,MATCH($F557,リスト!$AK:$AK,0))),"")</f>
        <v>27</v>
      </c>
      <c r="R557" s="32" t="str">
        <f>IFERROR(IF($K557="","",INDEX(リスト!$AO:$AO,MATCH($K557,リスト!$AN:$AN,0))),"")</f>
        <v>JPN</v>
      </c>
      <c r="S557" s="32" t="str">
        <f>IF($B557="","",RIGHT($G557*1000+200+COUNTIF($G$2:$G557,$G557),9))</f>
        <v>001224201</v>
      </c>
    </row>
    <row r="558" spans="1:19" ht="18" customHeight="1" x14ac:dyDescent="0.55000000000000004">
      <c r="A558" t="s">
        <v>875</v>
      </c>
      <c r="B558">
        <v>558</v>
      </c>
      <c r="C558" t="s">
        <v>12942</v>
      </c>
      <c r="D558" t="s">
        <v>12943</v>
      </c>
      <c r="E558">
        <v>4</v>
      </c>
      <c r="F558" t="s">
        <v>177</v>
      </c>
      <c r="G558">
        <v>20010510</v>
      </c>
      <c r="H558" t="s">
        <v>12944</v>
      </c>
      <c r="I558" t="s">
        <v>12945</v>
      </c>
      <c r="J558" t="s">
        <v>12946</v>
      </c>
      <c r="K558" t="s">
        <v>72</v>
      </c>
      <c r="M558" s="32">
        <f>IFERROR(IF($B558="","",INDEX(所属情報!$E:$E,MATCH($A558,所属情報!$A:$A,0))),"")</f>
        <v>490051</v>
      </c>
      <c r="N558" s="32" t="str">
        <f t="shared" si="24"/>
        <v>高井　知沙 (4)</v>
      </c>
      <c r="O558" s="32" t="str">
        <f t="shared" si="25"/>
        <v>ﾀｶｲ ﾁｻ</v>
      </c>
      <c r="P558" s="32" t="str">
        <f t="shared" si="26"/>
        <v>TAKAI Chisa (01)</v>
      </c>
      <c r="Q558" s="32" t="str">
        <f>IFERROR(IF($F558="","",INDEX(リスト!$AL:$AL,MATCH($F558,リスト!$AK:$AK,0))),"")</f>
        <v>28</v>
      </c>
      <c r="R558" s="32" t="str">
        <f>IFERROR(IF($K558="","",INDEX(リスト!$AO:$AO,MATCH($K558,リスト!$AN:$AN,0))),"")</f>
        <v>JPN</v>
      </c>
      <c r="S558" s="32" t="str">
        <f>IF($B558="","",RIGHT($G558*1000+200+COUNTIF($G$2:$G558,$G558),9))</f>
        <v>010510201</v>
      </c>
    </row>
    <row r="559" spans="1:19" ht="18" customHeight="1" x14ac:dyDescent="0.55000000000000004">
      <c r="A559" t="s">
        <v>875</v>
      </c>
      <c r="B559">
        <v>559</v>
      </c>
      <c r="C559" t="s">
        <v>12947</v>
      </c>
      <c r="D559" t="s">
        <v>12948</v>
      </c>
      <c r="E559">
        <v>4</v>
      </c>
      <c r="F559" t="s">
        <v>129</v>
      </c>
      <c r="G559">
        <v>20020122</v>
      </c>
      <c r="H559" t="s">
        <v>12949</v>
      </c>
      <c r="I559" t="s">
        <v>12950</v>
      </c>
      <c r="J559" t="s">
        <v>10931</v>
      </c>
      <c r="K559" t="s">
        <v>72</v>
      </c>
      <c r="M559" s="32">
        <f>IFERROR(IF($B559="","",INDEX(所属情報!$E:$E,MATCH($A559,所属情報!$A:$A,0))),"")</f>
        <v>490051</v>
      </c>
      <c r="N559" s="32" t="str">
        <f t="shared" si="24"/>
        <v>丸箸　里奈 (4)</v>
      </c>
      <c r="O559" s="32" t="str">
        <f t="shared" si="25"/>
        <v>ﾏﾙﾊｼ ﾘﾅ</v>
      </c>
      <c r="P559" s="32" t="str">
        <f t="shared" si="26"/>
        <v>MARUHASHI Rina (02)</v>
      </c>
      <c r="Q559" s="32" t="str">
        <f>IFERROR(IF($F559="","",INDEX(リスト!$AL:$AL,MATCH($F559,リスト!$AK:$AK,0))),"")</f>
        <v>16</v>
      </c>
      <c r="R559" s="32" t="str">
        <f>IFERROR(IF($K559="","",INDEX(リスト!$AO:$AO,MATCH($K559,リスト!$AN:$AN,0))),"")</f>
        <v>JPN</v>
      </c>
      <c r="S559" s="32" t="str">
        <f>IF($B559="","",RIGHT($G559*1000+200+COUNTIF($G$2:$G559,$G559),9))</f>
        <v>020122202</v>
      </c>
    </row>
    <row r="560" spans="1:19" ht="18" customHeight="1" x14ac:dyDescent="0.55000000000000004">
      <c r="A560" t="s">
        <v>875</v>
      </c>
      <c r="B560">
        <v>560</v>
      </c>
      <c r="C560" t="s">
        <v>12951</v>
      </c>
      <c r="D560" t="s">
        <v>12952</v>
      </c>
      <c r="E560">
        <v>3</v>
      </c>
      <c r="F560" t="s">
        <v>177</v>
      </c>
      <c r="G560">
        <v>20010914</v>
      </c>
      <c r="H560" t="s">
        <v>12953</v>
      </c>
      <c r="I560" t="s">
        <v>1177</v>
      </c>
      <c r="J560" t="s">
        <v>12954</v>
      </c>
      <c r="K560" t="s">
        <v>72</v>
      </c>
      <c r="M560" s="32">
        <f>IFERROR(IF($B560="","",INDEX(所属情報!$E:$E,MATCH($A560,所属情報!$A:$A,0))),"")</f>
        <v>490051</v>
      </c>
      <c r="N560" s="32" t="str">
        <f t="shared" si="24"/>
        <v>濱田　惠美 (3)</v>
      </c>
      <c r="O560" s="32" t="str">
        <f t="shared" si="25"/>
        <v>ﾊﾏﾀﾞ ｴﾐ</v>
      </c>
      <c r="P560" s="32" t="str">
        <f t="shared" si="26"/>
        <v>HAMADA Emi (01)</v>
      </c>
      <c r="Q560" s="32" t="str">
        <f>IFERROR(IF($F560="","",INDEX(リスト!$AL:$AL,MATCH($F560,リスト!$AK:$AK,0))),"")</f>
        <v>28</v>
      </c>
      <c r="R560" s="32" t="str">
        <f>IFERROR(IF($K560="","",INDEX(リスト!$AO:$AO,MATCH($K560,リスト!$AN:$AN,0))),"")</f>
        <v>JPN</v>
      </c>
      <c r="S560" s="32" t="str">
        <f>IF($B560="","",RIGHT($G560*1000+200+COUNTIF($G$2:$G560,$G560),9))</f>
        <v>010914201</v>
      </c>
    </row>
    <row r="561" spans="1:19" ht="18" customHeight="1" x14ac:dyDescent="0.55000000000000004">
      <c r="A561" t="s">
        <v>875</v>
      </c>
      <c r="B561">
        <v>561</v>
      </c>
      <c r="C561" t="s">
        <v>12955</v>
      </c>
      <c r="D561" t="s">
        <v>12956</v>
      </c>
      <c r="E561">
        <v>3</v>
      </c>
      <c r="F561" t="s">
        <v>137</v>
      </c>
      <c r="G561">
        <v>20030114</v>
      </c>
      <c r="H561" t="s">
        <v>12957</v>
      </c>
      <c r="I561" t="s">
        <v>1525</v>
      </c>
      <c r="J561" t="s">
        <v>12958</v>
      </c>
      <c r="K561" t="s">
        <v>72</v>
      </c>
      <c r="M561" s="32">
        <f>IFERROR(IF($B561="","",INDEX(所属情報!$E:$E,MATCH($A561,所属情報!$A:$A,0))),"")</f>
        <v>490051</v>
      </c>
      <c r="N561" s="32" t="str">
        <f t="shared" si="24"/>
        <v>小川　桃依 (3)</v>
      </c>
      <c r="O561" s="32" t="str">
        <f t="shared" si="25"/>
        <v>ｵｶﾞﾜ ﾓﾓｴ</v>
      </c>
      <c r="P561" s="32" t="str">
        <f t="shared" si="26"/>
        <v>OGAWA Momoe (03)</v>
      </c>
      <c r="Q561" s="32" t="str">
        <f>IFERROR(IF($F561="","",INDEX(リスト!$AL:$AL,MATCH($F561,リスト!$AK:$AK,0))),"")</f>
        <v>18</v>
      </c>
      <c r="R561" s="32" t="str">
        <f>IFERROR(IF($K561="","",INDEX(リスト!$AO:$AO,MATCH($K561,リスト!$AN:$AN,0))),"")</f>
        <v>JPN</v>
      </c>
      <c r="S561" s="32" t="str">
        <f>IF($B561="","",RIGHT($G561*1000+200+COUNTIF($G$2:$G561,$G561),9))</f>
        <v>030114202</v>
      </c>
    </row>
    <row r="562" spans="1:19" ht="18" customHeight="1" x14ac:dyDescent="0.55000000000000004">
      <c r="A562" t="s">
        <v>875</v>
      </c>
      <c r="B562">
        <v>562</v>
      </c>
      <c r="C562" t="s">
        <v>12959</v>
      </c>
      <c r="D562" t="s">
        <v>12960</v>
      </c>
      <c r="E562">
        <v>3</v>
      </c>
      <c r="F562" t="s">
        <v>177</v>
      </c>
      <c r="G562">
        <v>20010410</v>
      </c>
      <c r="H562" t="s">
        <v>12961</v>
      </c>
      <c r="I562" t="s">
        <v>6440</v>
      </c>
      <c r="J562" t="s">
        <v>12962</v>
      </c>
      <c r="K562" t="s">
        <v>72</v>
      </c>
      <c r="M562" s="32">
        <f>IFERROR(IF($B562="","",INDEX(所属情報!$E:$E,MATCH($A562,所属情報!$A:$A,0))),"")</f>
        <v>490051</v>
      </c>
      <c r="N562" s="32" t="str">
        <f t="shared" si="24"/>
        <v>二井　範子 (3)</v>
      </c>
      <c r="O562" s="32" t="str">
        <f t="shared" si="25"/>
        <v>ﾌﾀｲ ﾉﾘｺ</v>
      </c>
      <c r="P562" s="32" t="str">
        <f t="shared" si="26"/>
        <v>FUTAI Noriko (01)</v>
      </c>
      <c r="Q562" s="32" t="str">
        <f>IFERROR(IF($F562="","",INDEX(リスト!$AL:$AL,MATCH($F562,リスト!$AK:$AK,0))),"")</f>
        <v>28</v>
      </c>
      <c r="R562" s="32" t="str">
        <f>IFERROR(IF($K562="","",INDEX(リスト!$AO:$AO,MATCH($K562,リスト!$AN:$AN,0))),"")</f>
        <v>JPN</v>
      </c>
      <c r="S562" s="32" t="str">
        <f>IF($B562="","",RIGHT($G562*1000+200+COUNTIF($G$2:$G562,$G562),9))</f>
        <v>010410201</v>
      </c>
    </row>
    <row r="563" spans="1:19" ht="18" customHeight="1" x14ac:dyDescent="0.55000000000000004">
      <c r="A563" t="s">
        <v>875</v>
      </c>
      <c r="B563">
        <v>563</v>
      </c>
      <c r="C563" t="s">
        <v>12963</v>
      </c>
      <c r="D563" t="s">
        <v>12964</v>
      </c>
      <c r="E563">
        <v>3</v>
      </c>
      <c r="F563" t="s">
        <v>181</v>
      </c>
      <c r="G563">
        <v>20011120</v>
      </c>
      <c r="H563" t="s">
        <v>12965</v>
      </c>
      <c r="I563" t="s">
        <v>2688</v>
      </c>
      <c r="J563" t="s">
        <v>11219</v>
      </c>
      <c r="K563" t="s">
        <v>72</v>
      </c>
      <c r="M563" s="32">
        <f>IFERROR(IF($B563="","",INDEX(所属情報!$E:$E,MATCH($A563,所属情報!$A:$A,0))),"")</f>
        <v>490051</v>
      </c>
      <c r="N563" s="32" t="str">
        <f t="shared" si="24"/>
        <v>阿部　愛美 (3)</v>
      </c>
      <c r="O563" s="32" t="str">
        <f t="shared" si="25"/>
        <v>ｱﾍﾞ ﾏﾅﾐ</v>
      </c>
      <c r="P563" s="32" t="str">
        <f t="shared" si="26"/>
        <v>ABE Manami (01)</v>
      </c>
      <c r="Q563" s="32" t="str">
        <f>IFERROR(IF($F563="","",INDEX(リスト!$AL:$AL,MATCH($F563,リスト!$AK:$AK,0))),"")</f>
        <v>29</v>
      </c>
      <c r="R563" s="32" t="str">
        <f>IFERROR(IF($K563="","",INDEX(リスト!$AO:$AO,MATCH($K563,リスト!$AN:$AN,0))),"")</f>
        <v>JPN</v>
      </c>
      <c r="S563" s="32" t="str">
        <f>IF($B563="","",RIGHT($G563*1000+200+COUNTIF($G$2:$G563,$G563),9))</f>
        <v>011120201</v>
      </c>
    </row>
    <row r="564" spans="1:19" ht="18" customHeight="1" x14ac:dyDescent="0.55000000000000004">
      <c r="A564" t="s">
        <v>875</v>
      </c>
      <c r="B564">
        <v>564</v>
      </c>
      <c r="C564" t="s">
        <v>12966</v>
      </c>
      <c r="D564" t="s">
        <v>12967</v>
      </c>
      <c r="E564">
        <v>2</v>
      </c>
      <c r="F564" t="s">
        <v>177</v>
      </c>
      <c r="G564">
        <v>20030717</v>
      </c>
      <c r="H564" t="s">
        <v>12968</v>
      </c>
      <c r="I564" t="s">
        <v>1525</v>
      </c>
      <c r="J564" t="s">
        <v>12586</v>
      </c>
      <c r="K564" t="s">
        <v>72</v>
      </c>
      <c r="M564" s="32">
        <f>IFERROR(IF($B564="","",INDEX(所属情報!$E:$E,MATCH($A564,所属情報!$A:$A,0))),"")</f>
        <v>490051</v>
      </c>
      <c r="N564" s="32" t="str">
        <f t="shared" si="24"/>
        <v>小川　真帆 (2)</v>
      </c>
      <c r="O564" s="32" t="str">
        <f t="shared" si="25"/>
        <v>ｵｶﾞﾜ ﾏﾎ</v>
      </c>
      <c r="P564" s="32" t="str">
        <f t="shared" si="26"/>
        <v>OGAWA Maho (03)</v>
      </c>
      <c r="Q564" s="32" t="str">
        <f>IFERROR(IF($F564="","",INDEX(リスト!$AL:$AL,MATCH($F564,リスト!$AK:$AK,0))),"")</f>
        <v>28</v>
      </c>
      <c r="R564" s="32" t="str">
        <f>IFERROR(IF($K564="","",INDEX(リスト!$AO:$AO,MATCH($K564,リスト!$AN:$AN,0))),"")</f>
        <v>JPN</v>
      </c>
      <c r="S564" s="32" t="str">
        <f>IF($B564="","",RIGHT($G564*1000+200+COUNTIF($G$2:$G564,$G564),9))</f>
        <v>030717202</v>
      </c>
    </row>
    <row r="565" spans="1:19" ht="18" customHeight="1" x14ac:dyDescent="0.55000000000000004">
      <c r="A565" t="s">
        <v>875</v>
      </c>
      <c r="B565">
        <v>565</v>
      </c>
      <c r="C565" t="s">
        <v>12969</v>
      </c>
      <c r="D565" t="s">
        <v>12970</v>
      </c>
      <c r="E565">
        <v>3</v>
      </c>
      <c r="F565" t="s">
        <v>177</v>
      </c>
      <c r="G565">
        <v>20030119</v>
      </c>
      <c r="H565" t="s">
        <v>12971</v>
      </c>
      <c r="I565" t="s">
        <v>8232</v>
      </c>
      <c r="J565" t="s">
        <v>12972</v>
      </c>
      <c r="K565" t="s">
        <v>72</v>
      </c>
      <c r="M565" s="32">
        <f>IFERROR(IF($B565="","",INDEX(所属情報!$E:$E,MATCH($A565,所属情報!$A:$A,0))),"")</f>
        <v>490051</v>
      </c>
      <c r="N565" s="32" t="str">
        <f t="shared" si="24"/>
        <v>竹中　ゆりあ (3)</v>
      </c>
      <c r="O565" s="32" t="str">
        <f t="shared" si="25"/>
        <v>ﾀｹﾅｶ ﾕﾘｱ</v>
      </c>
      <c r="P565" s="32" t="str">
        <f t="shared" si="26"/>
        <v>TAKENAKA Yuria (03)</v>
      </c>
      <c r="Q565" s="32" t="str">
        <f>IFERROR(IF($F565="","",INDEX(リスト!$AL:$AL,MATCH($F565,リスト!$AK:$AK,0))),"")</f>
        <v>28</v>
      </c>
      <c r="R565" s="32" t="str">
        <f>IFERROR(IF($K565="","",INDEX(リスト!$AO:$AO,MATCH($K565,リスト!$AN:$AN,0))),"")</f>
        <v>JPN</v>
      </c>
      <c r="S565" s="32" t="str">
        <f>IF($B565="","",RIGHT($G565*1000+200+COUNTIF($G$2:$G565,$G565),9))</f>
        <v>030119201</v>
      </c>
    </row>
    <row r="566" spans="1:19" ht="18" customHeight="1" x14ac:dyDescent="0.55000000000000004">
      <c r="A566" t="s">
        <v>875</v>
      </c>
      <c r="B566">
        <v>566</v>
      </c>
      <c r="C566" t="s">
        <v>12973</v>
      </c>
      <c r="D566" t="s">
        <v>12974</v>
      </c>
      <c r="E566">
        <v>2</v>
      </c>
      <c r="F566" t="s">
        <v>165</v>
      </c>
      <c r="G566">
        <v>20040120</v>
      </c>
      <c r="H566" t="s">
        <v>12975</v>
      </c>
      <c r="I566" t="s">
        <v>1339</v>
      </c>
      <c r="J566" t="s">
        <v>12976</v>
      </c>
      <c r="K566" t="s">
        <v>72</v>
      </c>
      <c r="M566" s="32">
        <f>IFERROR(IF($B566="","",INDEX(所属情報!$E:$E,MATCH($A566,所属情報!$A:$A,0))),"")</f>
        <v>490051</v>
      </c>
      <c r="N566" s="32" t="str">
        <f t="shared" si="24"/>
        <v>中谷　心愛 (2)</v>
      </c>
      <c r="O566" s="32" t="str">
        <f t="shared" si="25"/>
        <v>ﾅｶﾀﾆ ｺｺｱ</v>
      </c>
      <c r="P566" s="32" t="str">
        <f t="shared" si="26"/>
        <v>NAKATANI Kokoa (04)</v>
      </c>
      <c r="Q566" s="32" t="str">
        <f>IFERROR(IF($F566="","",INDEX(リスト!$AL:$AL,MATCH($F566,リスト!$AK:$AK,0))),"")</f>
        <v>25</v>
      </c>
      <c r="R566" s="32" t="str">
        <f>IFERROR(IF($K566="","",INDEX(リスト!$AO:$AO,MATCH($K566,リスト!$AN:$AN,0))),"")</f>
        <v>JPN</v>
      </c>
      <c r="S566" s="32" t="str">
        <f>IF($B566="","",RIGHT($G566*1000+200+COUNTIF($G$2:$G566,$G566),9))</f>
        <v>040120201</v>
      </c>
    </row>
    <row r="567" spans="1:19" ht="18" customHeight="1" x14ac:dyDescent="0.55000000000000004">
      <c r="A567" t="s">
        <v>875</v>
      </c>
      <c r="B567">
        <v>567</v>
      </c>
      <c r="C567" t="s">
        <v>12977</v>
      </c>
      <c r="D567" t="s">
        <v>12978</v>
      </c>
      <c r="E567">
        <v>2</v>
      </c>
      <c r="F567" t="s">
        <v>177</v>
      </c>
      <c r="G567">
        <v>20040220</v>
      </c>
      <c r="H567" t="s">
        <v>12979</v>
      </c>
      <c r="I567" t="s">
        <v>12980</v>
      </c>
      <c r="J567" t="s">
        <v>8404</v>
      </c>
      <c r="K567" t="s">
        <v>72</v>
      </c>
      <c r="M567" s="32">
        <f>IFERROR(IF($B567="","",INDEX(所属情報!$E:$E,MATCH($A567,所属情報!$A:$A,0))),"")</f>
        <v>490051</v>
      </c>
      <c r="N567" s="32" t="str">
        <f t="shared" si="24"/>
        <v>塩井　春翔 (2)</v>
      </c>
      <c r="O567" s="32" t="str">
        <f t="shared" si="25"/>
        <v>ｼｵｲ ﾊﾙｶ</v>
      </c>
      <c r="P567" s="32" t="str">
        <f t="shared" si="26"/>
        <v>SHIOI Haruka (04)</v>
      </c>
      <c r="Q567" s="32" t="str">
        <f>IFERROR(IF($F567="","",INDEX(リスト!$AL:$AL,MATCH($F567,リスト!$AK:$AK,0))),"")</f>
        <v>28</v>
      </c>
      <c r="R567" s="32" t="str">
        <f>IFERROR(IF($K567="","",INDEX(リスト!$AO:$AO,MATCH($K567,リスト!$AN:$AN,0))),"")</f>
        <v>JPN</v>
      </c>
      <c r="S567" s="32" t="str">
        <f>IF($B567="","",RIGHT($G567*1000+200+COUNTIF($G$2:$G567,$G567),9))</f>
        <v>040220201</v>
      </c>
    </row>
    <row r="568" spans="1:19" ht="18" customHeight="1" x14ac:dyDescent="0.55000000000000004">
      <c r="A568" t="s">
        <v>875</v>
      </c>
      <c r="B568">
        <v>568</v>
      </c>
      <c r="C568" t="s">
        <v>12981</v>
      </c>
      <c r="D568" t="s">
        <v>12982</v>
      </c>
      <c r="E568">
        <v>2</v>
      </c>
      <c r="F568" t="s">
        <v>177</v>
      </c>
      <c r="G568">
        <v>20030107</v>
      </c>
      <c r="H568" t="s">
        <v>12983</v>
      </c>
      <c r="I568" t="s">
        <v>12984</v>
      </c>
      <c r="J568" t="s">
        <v>12614</v>
      </c>
      <c r="K568" t="s">
        <v>72</v>
      </c>
      <c r="M568" s="32">
        <f>IFERROR(IF($B568="","",INDEX(所属情報!$E:$E,MATCH($A568,所属情報!$A:$A,0))),"")</f>
        <v>490051</v>
      </c>
      <c r="N568" s="32" t="str">
        <f t="shared" si="24"/>
        <v>大名門　里歩 (2)</v>
      </c>
      <c r="O568" s="32" t="str">
        <f t="shared" si="25"/>
        <v>ｵｵﾅｶﾄﾞ ﾘﾎ</v>
      </c>
      <c r="P568" s="32" t="str">
        <f t="shared" si="26"/>
        <v>ONAKADO Riho (03)</v>
      </c>
      <c r="Q568" s="32" t="str">
        <f>IFERROR(IF($F568="","",INDEX(リスト!$AL:$AL,MATCH($F568,リスト!$AK:$AK,0))),"")</f>
        <v>28</v>
      </c>
      <c r="R568" s="32" t="str">
        <f>IFERROR(IF($K568="","",INDEX(リスト!$AO:$AO,MATCH($K568,リスト!$AN:$AN,0))),"")</f>
        <v>JPN</v>
      </c>
      <c r="S568" s="32" t="str">
        <f>IF($B568="","",RIGHT($G568*1000+200+COUNTIF($G$2:$G568,$G568),9))</f>
        <v>030107201</v>
      </c>
    </row>
    <row r="569" spans="1:19" ht="18" customHeight="1" x14ac:dyDescent="0.55000000000000004">
      <c r="A569" t="s">
        <v>875</v>
      </c>
      <c r="B569">
        <v>569</v>
      </c>
      <c r="C569" t="s">
        <v>12985</v>
      </c>
      <c r="D569" t="s">
        <v>12986</v>
      </c>
      <c r="E569">
        <v>2</v>
      </c>
      <c r="F569" t="s">
        <v>173</v>
      </c>
      <c r="G569">
        <v>20020622</v>
      </c>
      <c r="H569" t="s">
        <v>12987</v>
      </c>
      <c r="I569" t="s">
        <v>5161</v>
      </c>
      <c r="J569" t="s">
        <v>3368</v>
      </c>
      <c r="K569" t="s">
        <v>72</v>
      </c>
      <c r="M569" s="32">
        <f>IFERROR(IF($B569="","",INDEX(所属情報!$E:$E,MATCH($A569,所属情報!$A:$A,0))),"")</f>
        <v>490051</v>
      </c>
      <c r="N569" s="32" t="str">
        <f t="shared" si="24"/>
        <v>梅田　夏希 (2)</v>
      </c>
      <c r="O569" s="32" t="str">
        <f t="shared" si="25"/>
        <v>ｳﾒﾀﾞ ﾅﾂｷ</v>
      </c>
      <c r="P569" s="32" t="str">
        <f t="shared" si="26"/>
        <v>UMEDA Natsuki (02)</v>
      </c>
      <c r="Q569" s="32" t="str">
        <f>IFERROR(IF($F569="","",INDEX(リスト!$AL:$AL,MATCH($F569,リスト!$AK:$AK,0))),"")</f>
        <v>27</v>
      </c>
      <c r="R569" s="32" t="str">
        <f>IFERROR(IF($K569="","",INDEX(リスト!$AO:$AO,MATCH($K569,リスト!$AN:$AN,0))),"")</f>
        <v>JPN</v>
      </c>
      <c r="S569" s="32" t="str">
        <f>IF($B569="","",RIGHT($G569*1000+200+COUNTIF($G$2:$G569,$G569),9))</f>
        <v>020622201</v>
      </c>
    </row>
    <row r="570" spans="1:19" ht="18" customHeight="1" x14ac:dyDescent="0.55000000000000004">
      <c r="A570" t="s">
        <v>875</v>
      </c>
      <c r="B570">
        <v>570</v>
      </c>
      <c r="C570" t="s">
        <v>12988</v>
      </c>
      <c r="D570" t="s">
        <v>12989</v>
      </c>
      <c r="E570">
        <v>2</v>
      </c>
      <c r="F570" t="s">
        <v>161</v>
      </c>
      <c r="G570">
        <v>20030507</v>
      </c>
      <c r="H570" t="s">
        <v>12990</v>
      </c>
      <c r="I570" t="s">
        <v>5877</v>
      </c>
      <c r="J570" t="s">
        <v>10972</v>
      </c>
      <c r="K570" t="s">
        <v>72</v>
      </c>
      <c r="M570" s="32">
        <f>IFERROR(IF($B570="","",INDEX(所属情報!$E:$E,MATCH($A570,所属情報!$A:$A,0))),"")</f>
        <v>490051</v>
      </c>
      <c r="N570" s="32" t="str">
        <f t="shared" si="24"/>
        <v>辻　皐耶 (2)</v>
      </c>
      <c r="O570" s="32" t="str">
        <f t="shared" si="25"/>
        <v>ﾂｼﾞ ｻﾔ</v>
      </c>
      <c r="P570" s="32" t="str">
        <f t="shared" si="26"/>
        <v>TSUJI Saya (03)</v>
      </c>
      <c r="Q570" s="32" t="str">
        <f>IFERROR(IF($F570="","",INDEX(リスト!$AL:$AL,MATCH($F570,リスト!$AK:$AK,0))),"")</f>
        <v>24</v>
      </c>
      <c r="R570" s="32" t="str">
        <f>IFERROR(IF($K570="","",INDEX(リスト!$AO:$AO,MATCH($K570,リスト!$AN:$AN,0))),"")</f>
        <v>JPN</v>
      </c>
      <c r="S570" s="32" t="str">
        <f>IF($B570="","",RIGHT($G570*1000+200+COUNTIF($G$2:$G570,$G570),9))</f>
        <v>030507202</v>
      </c>
    </row>
    <row r="571" spans="1:19" ht="18" customHeight="1" x14ac:dyDescent="0.55000000000000004">
      <c r="A571" t="s">
        <v>1103</v>
      </c>
      <c r="B571">
        <v>571</v>
      </c>
      <c r="C571" t="s">
        <v>12991</v>
      </c>
      <c r="D571" t="s">
        <v>12992</v>
      </c>
      <c r="E571">
        <v>3</v>
      </c>
      <c r="F571" t="s">
        <v>177</v>
      </c>
      <c r="G571">
        <v>20020908</v>
      </c>
      <c r="H571" t="s">
        <v>12993</v>
      </c>
      <c r="I571" t="s">
        <v>3253</v>
      </c>
      <c r="J571" t="s">
        <v>11506</v>
      </c>
      <c r="K571" t="s">
        <v>72</v>
      </c>
      <c r="M571" s="32">
        <f>IFERROR(IF($B571="","",INDEX(所属情報!$E:$E,MATCH($A571,所属情報!$A:$A,0))),"")</f>
        <v>492413</v>
      </c>
      <c r="N571" s="32" t="str">
        <f t="shared" si="24"/>
        <v>白井　かすみ (3)</v>
      </c>
      <c r="O571" s="32" t="str">
        <f t="shared" si="25"/>
        <v>ｼﾗｲ ｶｽﾐ</v>
      </c>
      <c r="P571" s="32" t="str">
        <f t="shared" si="26"/>
        <v>SHIRAI Kasumi (02)</v>
      </c>
      <c r="Q571" s="32" t="str">
        <f>IFERROR(IF($F571="","",INDEX(リスト!$AL:$AL,MATCH($F571,リスト!$AK:$AK,0))),"")</f>
        <v>28</v>
      </c>
      <c r="R571" s="32" t="str">
        <f>IFERROR(IF($K571="","",INDEX(リスト!$AO:$AO,MATCH($K571,リスト!$AN:$AN,0))),"")</f>
        <v>JPN</v>
      </c>
      <c r="S571" s="32" t="str">
        <f>IF($B571="","",RIGHT($G571*1000+200+COUNTIF($G$2:$G571,$G571),9))</f>
        <v>020908201</v>
      </c>
    </row>
    <row r="572" spans="1:19" ht="18" customHeight="1" x14ac:dyDescent="0.55000000000000004">
      <c r="A572" t="s">
        <v>1103</v>
      </c>
      <c r="B572">
        <v>572</v>
      </c>
      <c r="C572" t="s">
        <v>12994</v>
      </c>
      <c r="D572" t="s">
        <v>12995</v>
      </c>
      <c r="E572">
        <v>3</v>
      </c>
      <c r="F572" t="s">
        <v>177</v>
      </c>
      <c r="G572">
        <v>20030314</v>
      </c>
      <c r="H572" t="s">
        <v>12996</v>
      </c>
      <c r="I572" t="s">
        <v>8340</v>
      </c>
      <c r="J572" t="s">
        <v>12997</v>
      </c>
      <c r="K572" t="s">
        <v>72</v>
      </c>
      <c r="M572" s="32">
        <f>IFERROR(IF($B572="","",INDEX(所属情報!$E:$E,MATCH($A572,所属情報!$A:$A,0))),"")</f>
        <v>492413</v>
      </c>
      <c r="N572" s="32" t="str">
        <f t="shared" si="24"/>
        <v>長岡　あず (3)</v>
      </c>
      <c r="O572" s="32" t="str">
        <f t="shared" si="25"/>
        <v>ﾅｶﾞｵｶ ｱｽﾞ</v>
      </c>
      <c r="P572" s="32" t="str">
        <f t="shared" si="26"/>
        <v>NAGAOKA Azu (03)</v>
      </c>
      <c r="Q572" s="32" t="str">
        <f>IFERROR(IF($F572="","",INDEX(リスト!$AL:$AL,MATCH($F572,リスト!$AK:$AK,0))),"")</f>
        <v>28</v>
      </c>
      <c r="R572" s="32" t="str">
        <f>IFERROR(IF($K572="","",INDEX(リスト!$AO:$AO,MATCH($K572,リスト!$AN:$AN,0))),"")</f>
        <v>JPN</v>
      </c>
      <c r="S572" s="32" t="str">
        <f>IF($B572="","",RIGHT($G572*1000+200+COUNTIF($G$2:$G572,$G572),9))</f>
        <v>030314202</v>
      </c>
    </row>
    <row r="573" spans="1:19" ht="18" customHeight="1" x14ac:dyDescent="0.55000000000000004">
      <c r="A573" t="s">
        <v>1103</v>
      </c>
      <c r="B573">
        <v>573</v>
      </c>
      <c r="C573" t="s">
        <v>12998</v>
      </c>
      <c r="D573" t="s">
        <v>12999</v>
      </c>
      <c r="E573">
        <v>3</v>
      </c>
      <c r="F573" t="s">
        <v>177</v>
      </c>
      <c r="G573">
        <v>20030325</v>
      </c>
      <c r="H573" t="s">
        <v>13000</v>
      </c>
      <c r="I573" t="s">
        <v>10991</v>
      </c>
      <c r="J573" t="s">
        <v>10954</v>
      </c>
      <c r="K573" t="s">
        <v>72</v>
      </c>
      <c r="M573" s="32">
        <f>IFERROR(IF($B573="","",INDEX(所属情報!$E:$E,MATCH($A573,所属情報!$A:$A,0))),"")</f>
        <v>492413</v>
      </c>
      <c r="N573" s="32" t="str">
        <f t="shared" si="24"/>
        <v>福永　愛佳 (3)</v>
      </c>
      <c r="O573" s="32" t="str">
        <f t="shared" si="25"/>
        <v>ﾌｸﾅｶﾞ ｱｲｶ</v>
      </c>
      <c r="P573" s="32" t="str">
        <f t="shared" si="26"/>
        <v>FUKUNAGA Aika (03)</v>
      </c>
      <c r="Q573" s="32" t="str">
        <f>IFERROR(IF($F573="","",INDEX(リスト!$AL:$AL,MATCH($F573,リスト!$AK:$AK,0))),"")</f>
        <v>28</v>
      </c>
      <c r="R573" s="32" t="str">
        <f>IFERROR(IF($K573="","",INDEX(リスト!$AO:$AO,MATCH($K573,リスト!$AN:$AN,0))),"")</f>
        <v>JPN</v>
      </c>
      <c r="S573" s="32" t="str">
        <f>IF($B573="","",RIGHT($G573*1000+200+COUNTIF($G$2:$G573,$G573),9))</f>
        <v>030325201</v>
      </c>
    </row>
    <row r="574" spans="1:19" ht="18" customHeight="1" x14ac:dyDescent="0.55000000000000004">
      <c r="A574" t="s">
        <v>1103</v>
      </c>
      <c r="B574">
        <v>574</v>
      </c>
      <c r="C574" t="s">
        <v>13001</v>
      </c>
      <c r="D574" t="s">
        <v>13002</v>
      </c>
      <c r="E574">
        <v>2</v>
      </c>
      <c r="F574" t="s">
        <v>177</v>
      </c>
      <c r="G574">
        <v>20030622</v>
      </c>
      <c r="H574" t="s">
        <v>13003</v>
      </c>
      <c r="I574" t="s">
        <v>7128</v>
      </c>
      <c r="J574" t="s">
        <v>13004</v>
      </c>
      <c r="K574" t="s">
        <v>72</v>
      </c>
      <c r="M574" s="32">
        <f>IFERROR(IF($B574="","",INDEX(所属情報!$E:$E,MATCH($A574,所属情報!$A:$A,0))),"")</f>
        <v>492413</v>
      </c>
      <c r="N574" s="32" t="str">
        <f t="shared" si="24"/>
        <v>尾中　花和 (2)</v>
      </c>
      <c r="O574" s="32" t="str">
        <f t="shared" si="25"/>
        <v>ｵﾅｶ ﾊﾅﾅ</v>
      </c>
      <c r="P574" s="32" t="str">
        <f t="shared" si="26"/>
        <v>ONAKA Hanana (03)</v>
      </c>
      <c r="Q574" s="32" t="str">
        <f>IFERROR(IF($F574="","",INDEX(リスト!$AL:$AL,MATCH($F574,リスト!$AK:$AK,0))),"")</f>
        <v>28</v>
      </c>
      <c r="R574" s="32" t="str">
        <f>IFERROR(IF($K574="","",INDEX(リスト!$AO:$AO,MATCH($K574,リスト!$AN:$AN,0))),"")</f>
        <v>JPN</v>
      </c>
      <c r="S574" s="32" t="str">
        <f>IF($B574="","",RIGHT($G574*1000+200+COUNTIF($G$2:$G574,$G574),9))</f>
        <v>030622202</v>
      </c>
    </row>
    <row r="575" spans="1:19" ht="18" customHeight="1" x14ac:dyDescent="0.55000000000000004">
      <c r="A575" t="s">
        <v>1103</v>
      </c>
      <c r="B575">
        <v>575</v>
      </c>
      <c r="C575" t="s">
        <v>13005</v>
      </c>
      <c r="D575" t="s">
        <v>13006</v>
      </c>
      <c r="E575">
        <v>2</v>
      </c>
      <c r="F575" t="s">
        <v>253</v>
      </c>
      <c r="G575">
        <v>20030609</v>
      </c>
      <c r="I575" t="s">
        <v>13007</v>
      </c>
      <c r="J575" t="s">
        <v>13008</v>
      </c>
      <c r="K575" t="s">
        <v>72</v>
      </c>
      <c r="M575" s="32">
        <f>IFERROR(IF($B575="","",INDEX(所属情報!$E:$E,MATCH($A575,所属情報!$A:$A,0))),"")</f>
        <v>492413</v>
      </c>
      <c r="N575" s="32" t="str">
        <f t="shared" si="24"/>
        <v>佐渡山　真雅 (2)</v>
      </c>
      <c r="O575" s="32" t="str">
        <f t="shared" si="25"/>
        <v>ｻﾄﾞﾔﾏ ﾏﾐﾔ</v>
      </c>
      <c r="P575" s="32" t="str">
        <f t="shared" si="26"/>
        <v>SADOYAMA Mamiya (03)</v>
      </c>
      <c r="Q575" s="32" t="str">
        <f>IFERROR(IF($F575="","",INDEX(リスト!$AL:$AL,MATCH($F575,リスト!$AK:$AK,0))),"")</f>
        <v>47</v>
      </c>
      <c r="R575" s="32" t="str">
        <f>IFERROR(IF($K575="","",INDEX(リスト!$AO:$AO,MATCH($K575,リスト!$AN:$AN,0))),"")</f>
        <v>JPN</v>
      </c>
      <c r="S575" s="32" t="str">
        <f>IF($B575="","",RIGHT($G575*1000+200+COUNTIF($G$2:$G575,$G575),9))</f>
        <v>030609202</v>
      </c>
    </row>
    <row r="576" spans="1:19" ht="18" customHeight="1" x14ac:dyDescent="0.55000000000000004">
      <c r="A576" t="s">
        <v>1103</v>
      </c>
      <c r="B576">
        <v>576</v>
      </c>
      <c r="C576" t="s">
        <v>13009</v>
      </c>
      <c r="D576" t="s">
        <v>13010</v>
      </c>
      <c r="E576">
        <v>1</v>
      </c>
      <c r="F576" t="s">
        <v>177</v>
      </c>
      <c r="G576">
        <v>20041211</v>
      </c>
      <c r="I576" t="s">
        <v>1750</v>
      </c>
      <c r="J576" t="s">
        <v>13011</v>
      </c>
      <c r="K576" t="s">
        <v>72</v>
      </c>
      <c r="M576" s="32">
        <f>IFERROR(IF($B576="","",INDEX(所属情報!$E:$E,MATCH($A576,所属情報!$A:$A,0))),"")</f>
        <v>492413</v>
      </c>
      <c r="N576" s="32" t="str">
        <f t="shared" si="24"/>
        <v>大西　文香 (1)</v>
      </c>
      <c r="O576" s="32" t="str">
        <f t="shared" si="25"/>
        <v>ｵｵﾆｼ ﾌﾐｶ</v>
      </c>
      <c r="P576" s="32" t="str">
        <f t="shared" si="26"/>
        <v>ONISHI Fumika (04)</v>
      </c>
      <c r="Q576" s="32" t="str">
        <f>IFERROR(IF($F576="","",INDEX(リスト!$AL:$AL,MATCH($F576,リスト!$AK:$AK,0))),"")</f>
        <v>28</v>
      </c>
      <c r="R576" s="32" t="str">
        <f>IFERROR(IF($K576="","",INDEX(リスト!$AO:$AO,MATCH($K576,リスト!$AN:$AN,0))),"")</f>
        <v>JPN</v>
      </c>
      <c r="S576" s="32" t="str">
        <f>IF($B576="","",RIGHT($G576*1000+200+COUNTIF($G$2:$G576,$G576),9))</f>
        <v>041211201</v>
      </c>
    </row>
    <row r="577" spans="1:19" ht="18" customHeight="1" x14ac:dyDescent="0.55000000000000004">
      <c r="A577" t="s">
        <v>1103</v>
      </c>
      <c r="B577">
        <v>577</v>
      </c>
      <c r="C577" t="s">
        <v>13012</v>
      </c>
      <c r="D577" t="s">
        <v>13013</v>
      </c>
      <c r="E577">
        <v>1</v>
      </c>
      <c r="F577" t="s">
        <v>177</v>
      </c>
      <c r="G577">
        <v>20040407</v>
      </c>
      <c r="I577" t="s">
        <v>7626</v>
      </c>
      <c r="J577" t="s">
        <v>12201</v>
      </c>
      <c r="K577" t="s">
        <v>72</v>
      </c>
      <c r="M577" s="32">
        <f>IFERROR(IF($B577="","",INDEX(所属情報!$E:$E,MATCH($A577,所属情報!$A:$A,0))),"")</f>
        <v>492413</v>
      </c>
      <c r="N577" s="32" t="str">
        <f t="shared" si="24"/>
        <v>霞末　志歩 (1)</v>
      </c>
      <c r="O577" s="32" t="str">
        <f t="shared" si="25"/>
        <v>ｶｽｴ ｼﾎ</v>
      </c>
      <c r="P577" s="32" t="str">
        <f t="shared" si="26"/>
        <v>KASUE Shiho (04)</v>
      </c>
      <c r="Q577" s="32" t="str">
        <f>IFERROR(IF($F577="","",INDEX(リスト!$AL:$AL,MATCH($F577,リスト!$AK:$AK,0))),"")</f>
        <v>28</v>
      </c>
      <c r="R577" s="32" t="str">
        <f>IFERROR(IF($K577="","",INDEX(リスト!$AO:$AO,MATCH($K577,リスト!$AN:$AN,0))),"")</f>
        <v>JPN</v>
      </c>
      <c r="S577" s="32" t="str">
        <f>IF($B577="","",RIGHT($G577*1000+200+COUNTIF($G$2:$G577,$G577),9))</f>
        <v>040407201</v>
      </c>
    </row>
    <row r="578" spans="1:19" ht="18" customHeight="1" x14ac:dyDescent="0.55000000000000004">
      <c r="A578" t="s">
        <v>1103</v>
      </c>
      <c r="B578">
        <v>578</v>
      </c>
      <c r="C578" t="s">
        <v>13014</v>
      </c>
      <c r="D578" t="s">
        <v>13015</v>
      </c>
      <c r="E578">
        <v>1</v>
      </c>
      <c r="F578" t="s">
        <v>213</v>
      </c>
      <c r="G578">
        <v>20040722</v>
      </c>
      <c r="I578" t="s">
        <v>8183</v>
      </c>
      <c r="J578" t="s">
        <v>2500</v>
      </c>
      <c r="K578" t="s">
        <v>72</v>
      </c>
      <c r="M578" s="32">
        <f>IFERROR(IF($B578="","",INDEX(所属情報!$E:$E,MATCH($A578,所属情報!$A:$A,0))),"")</f>
        <v>492413</v>
      </c>
      <c r="N578" s="32" t="str">
        <f t="shared" si="24"/>
        <v>杉村　瑞稀 (1)</v>
      </c>
      <c r="O578" s="32" t="str">
        <f t="shared" si="25"/>
        <v>ｽｷﾞﾑﾗ ﾐｽﾞｷ</v>
      </c>
      <c r="P578" s="32" t="str">
        <f t="shared" si="26"/>
        <v>SUGIMURA Mizuki (04)</v>
      </c>
      <c r="Q578" s="32" t="str">
        <f>IFERROR(IF($F578="","",INDEX(リスト!$AL:$AL,MATCH($F578,リスト!$AK:$AK,0))),"")</f>
        <v>37</v>
      </c>
      <c r="R578" s="32" t="str">
        <f>IFERROR(IF($K578="","",INDEX(リスト!$AO:$AO,MATCH($K578,リスト!$AN:$AN,0))),"")</f>
        <v>JPN</v>
      </c>
      <c r="S578" s="32" t="str">
        <f>IF($B578="","",RIGHT($G578*1000+200+COUNTIF($G$2:$G578,$G578),9))</f>
        <v>040722201</v>
      </c>
    </row>
    <row r="579" spans="1:19" ht="18" customHeight="1" x14ac:dyDescent="0.55000000000000004">
      <c r="A579" t="s">
        <v>1103</v>
      </c>
      <c r="B579">
        <v>579</v>
      </c>
      <c r="C579" t="s">
        <v>13016</v>
      </c>
      <c r="D579" t="s">
        <v>13017</v>
      </c>
      <c r="E579">
        <v>1</v>
      </c>
      <c r="F579" t="s">
        <v>197</v>
      </c>
      <c r="G579">
        <v>20041129</v>
      </c>
      <c r="I579" t="s">
        <v>8847</v>
      </c>
      <c r="J579" t="s">
        <v>4496</v>
      </c>
      <c r="K579" t="s">
        <v>72</v>
      </c>
      <c r="M579" s="32">
        <f>IFERROR(IF($B579="","",INDEX(所属情報!$E:$E,MATCH($A579,所属情報!$A:$A,0))),"")</f>
        <v>492413</v>
      </c>
      <c r="N579" s="32" t="str">
        <f t="shared" ref="N579:N642" si="27">IF($C579="","",IF($E579="",$C579,$C579&amp;" ("&amp;$E579&amp;")"))</f>
        <v>難波　聖菜 (1)</v>
      </c>
      <c r="O579" s="32" t="str">
        <f t="shared" ref="O579:O642" si="28">IF($D579="","",ASC($D579))</f>
        <v>ﾅﾝﾊﾞ ｾﾅ</v>
      </c>
      <c r="P579" s="32" t="str">
        <f t="shared" ref="P579:P642" si="29">IF($I579="","",UPPER($I579)&amp;" "&amp;UPPER(LEFT($J579,1))&amp;LOWER(RIGHT($J579,LEN($J579)-1))&amp;" ("&amp;MID($G579,3,2)&amp;")")</f>
        <v>NAMBA Sena (04)</v>
      </c>
      <c r="Q579" s="32" t="str">
        <f>IFERROR(IF($F579="","",INDEX(リスト!$AL:$AL,MATCH($F579,リスト!$AK:$AK,0))),"")</f>
        <v>33</v>
      </c>
      <c r="R579" s="32" t="str">
        <f>IFERROR(IF($K579="","",INDEX(リスト!$AO:$AO,MATCH($K579,リスト!$AN:$AN,0))),"")</f>
        <v>JPN</v>
      </c>
      <c r="S579" s="32" t="str">
        <f>IF($B579="","",RIGHT($G579*1000+200+COUNTIF($G$2:$G579,$G579),9))</f>
        <v>041129202</v>
      </c>
    </row>
    <row r="580" spans="1:19" ht="18" customHeight="1" x14ac:dyDescent="0.55000000000000004">
      <c r="A580" t="s">
        <v>1103</v>
      </c>
      <c r="B580">
        <v>580</v>
      </c>
      <c r="C580" t="s">
        <v>13018</v>
      </c>
      <c r="D580" t="s">
        <v>13019</v>
      </c>
      <c r="E580">
        <v>1</v>
      </c>
      <c r="F580" t="s">
        <v>177</v>
      </c>
      <c r="G580">
        <v>20040922</v>
      </c>
      <c r="I580" t="s">
        <v>1543</v>
      </c>
      <c r="J580" t="s">
        <v>11000</v>
      </c>
      <c r="K580" t="s">
        <v>72</v>
      </c>
      <c r="M580" s="32">
        <f>IFERROR(IF($B580="","",INDEX(所属情報!$E:$E,MATCH($A580,所属情報!$A:$A,0))),"")</f>
        <v>492413</v>
      </c>
      <c r="N580" s="32" t="str">
        <f t="shared" si="27"/>
        <v>山本　彩菜 (1)</v>
      </c>
      <c r="O580" s="32" t="str">
        <f t="shared" si="28"/>
        <v>ﾔﾏﾓﾄ ｱﾔﾅ</v>
      </c>
      <c r="P580" s="32" t="str">
        <f t="shared" si="29"/>
        <v>YAMAMOTO Ayana (04)</v>
      </c>
      <c r="Q580" s="32" t="str">
        <f>IFERROR(IF($F580="","",INDEX(リスト!$AL:$AL,MATCH($F580,リスト!$AK:$AK,0))),"")</f>
        <v>28</v>
      </c>
      <c r="R580" s="32" t="str">
        <f>IFERROR(IF($K580="","",INDEX(リスト!$AO:$AO,MATCH($K580,リスト!$AN:$AN,0))),"")</f>
        <v>JPN</v>
      </c>
      <c r="S580" s="32" t="str">
        <f>IF($B580="","",RIGHT($G580*1000+200+COUNTIF($G$2:$G580,$G580),9))</f>
        <v>040922201</v>
      </c>
    </row>
    <row r="581" spans="1:19" ht="18" customHeight="1" x14ac:dyDescent="0.55000000000000004">
      <c r="A581" t="s">
        <v>1127</v>
      </c>
      <c r="B581">
        <v>581</v>
      </c>
      <c r="C581" t="s">
        <v>13020</v>
      </c>
      <c r="D581" t="s">
        <v>13021</v>
      </c>
      <c r="E581">
        <v>4</v>
      </c>
      <c r="F581" t="s">
        <v>169</v>
      </c>
      <c r="G581">
        <v>20010914</v>
      </c>
      <c r="H581" t="s">
        <v>13022</v>
      </c>
      <c r="I581" t="s">
        <v>10311</v>
      </c>
      <c r="J581" t="s">
        <v>12081</v>
      </c>
      <c r="K581" t="s">
        <v>72</v>
      </c>
      <c r="M581" s="32">
        <f>IFERROR(IF($B581="","",INDEX(所属情報!$E:$E,MATCH($A581,所属情報!$A:$A,0))),"")</f>
        <v>492522</v>
      </c>
      <c r="N581" s="32" t="str">
        <f t="shared" si="27"/>
        <v>荒井　香穂 (4)</v>
      </c>
      <c r="O581" s="32" t="str">
        <f t="shared" si="28"/>
        <v>ｱﾗｲ ｶﾎ</v>
      </c>
      <c r="P581" s="32" t="str">
        <f t="shared" si="29"/>
        <v>ARAI Kaho (01)</v>
      </c>
      <c r="Q581" s="32" t="str">
        <f>IFERROR(IF($F581="","",INDEX(リスト!$AL:$AL,MATCH($F581,リスト!$AK:$AK,0))),"")</f>
        <v>26</v>
      </c>
      <c r="R581" s="32" t="str">
        <f>IFERROR(IF($K581="","",INDEX(リスト!$AO:$AO,MATCH($K581,リスト!$AN:$AN,0))),"")</f>
        <v>JPN</v>
      </c>
      <c r="S581" s="32" t="str">
        <f>IF($B581="","",RIGHT($G581*1000+200+COUNTIF($G$2:$G581,$G581),9))</f>
        <v>010914202</v>
      </c>
    </row>
    <row r="582" spans="1:19" ht="18" customHeight="1" x14ac:dyDescent="0.55000000000000004">
      <c r="A582" t="s">
        <v>1127</v>
      </c>
      <c r="B582">
        <v>582</v>
      </c>
      <c r="C582" t="s">
        <v>13023</v>
      </c>
      <c r="D582" t="s">
        <v>13024</v>
      </c>
      <c r="E582">
        <v>4</v>
      </c>
      <c r="F582" t="s">
        <v>189</v>
      </c>
      <c r="G582">
        <v>20010404</v>
      </c>
      <c r="H582" t="s">
        <v>13025</v>
      </c>
      <c r="I582" t="s">
        <v>13026</v>
      </c>
      <c r="J582" t="s">
        <v>13027</v>
      </c>
      <c r="K582" t="s">
        <v>72</v>
      </c>
      <c r="M582" s="32">
        <f>IFERROR(IF($B582="","",INDEX(所属情報!$E:$E,MATCH($A582,所属情報!$A:$A,0))),"")</f>
        <v>492522</v>
      </c>
      <c r="N582" s="32" t="str">
        <f t="shared" si="27"/>
        <v>有本　吏里 (4)</v>
      </c>
      <c r="O582" s="32" t="str">
        <f t="shared" si="28"/>
        <v>ｱﾘﾓﾄ ﾘﾘ</v>
      </c>
      <c r="P582" s="32" t="str">
        <f t="shared" si="29"/>
        <v>ARIMOTO Riri (01)</v>
      </c>
      <c r="Q582" s="32" t="str">
        <f>IFERROR(IF($F582="","",INDEX(リスト!$AL:$AL,MATCH($F582,リスト!$AK:$AK,0))),"")</f>
        <v>31</v>
      </c>
      <c r="R582" s="32" t="str">
        <f>IFERROR(IF($K582="","",INDEX(リスト!$AO:$AO,MATCH($K582,リスト!$AN:$AN,0))),"")</f>
        <v>JPN</v>
      </c>
      <c r="S582" s="32" t="str">
        <f>IF($B582="","",RIGHT($G582*1000+200+COUNTIF($G$2:$G582,$G582),9))</f>
        <v>010404201</v>
      </c>
    </row>
    <row r="583" spans="1:19" ht="18" customHeight="1" x14ac:dyDescent="0.55000000000000004">
      <c r="A583" t="s">
        <v>1127</v>
      </c>
      <c r="B583">
        <v>583</v>
      </c>
      <c r="C583" t="s">
        <v>13028</v>
      </c>
      <c r="D583" t="s">
        <v>13029</v>
      </c>
      <c r="E583">
        <v>4</v>
      </c>
      <c r="F583" t="s">
        <v>173</v>
      </c>
      <c r="G583">
        <v>20020307</v>
      </c>
      <c r="H583" t="s">
        <v>13030</v>
      </c>
      <c r="I583" t="s">
        <v>2927</v>
      </c>
      <c r="J583" t="s">
        <v>11457</v>
      </c>
      <c r="K583" t="s">
        <v>72</v>
      </c>
      <c r="M583" s="32">
        <f>IFERROR(IF($B583="","",INDEX(所属情報!$E:$E,MATCH($A583,所属情報!$A:$A,0))),"")</f>
        <v>492522</v>
      </c>
      <c r="N583" s="32" t="str">
        <f t="shared" si="27"/>
        <v>木下　嘉奈 (4)</v>
      </c>
      <c r="O583" s="32" t="str">
        <f t="shared" si="28"/>
        <v>ｷﾉｼﾀ ｶﾅ</v>
      </c>
      <c r="P583" s="32" t="str">
        <f t="shared" si="29"/>
        <v>KINOSHITA Kana (02)</v>
      </c>
      <c r="Q583" s="32" t="str">
        <f>IFERROR(IF($F583="","",INDEX(リスト!$AL:$AL,MATCH($F583,リスト!$AK:$AK,0))),"")</f>
        <v>27</v>
      </c>
      <c r="R583" s="32" t="str">
        <f>IFERROR(IF($K583="","",INDEX(リスト!$AO:$AO,MATCH($K583,リスト!$AN:$AN,0))),"")</f>
        <v>JPN</v>
      </c>
      <c r="S583" s="32" t="str">
        <f>IF($B583="","",RIGHT($G583*1000+200+COUNTIF($G$2:$G583,$G583),9))</f>
        <v>020307201</v>
      </c>
    </row>
    <row r="584" spans="1:19" ht="18" customHeight="1" x14ac:dyDescent="0.55000000000000004">
      <c r="A584" t="s">
        <v>1127</v>
      </c>
      <c r="B584">
        <v>584</v>
      </c>
      <c r="C584" t="s">
        <v>13031</v>
      </c>
      <c r="D584" t="s">
        <v>13032</v>
      </c>
      <c r="E584">
        <v>4</v>
      </c>
      <c r="F584" t="s">
        <v>165</v>
      </c>
      <c r="G584">
        <v>20010605</v>
      </c>
      <c r="H584" t="s">
        <v>13033</v>
      </c>
      <c r="I584" t="s">
        <v>13034</v>
      </c>
      <c r="J584" t="s">
        <v>11450</v>
      </c>
      <c r="K584" t="s">
        <v>72</v>
      </c>
      <c r="M584" s="32">
        <f>IFERROR(IF($B584="","",INDEX(所属情報!$E:$E,MATCH($A584,所属情報!$A:$A,0))),"")</f>
        <v>492522</v>
      </c>
      <c r="N584" s="32" t="str">
        <f t="shared" si="27"/>
        <v>杉江　美香 (4)</v>
      </c>
      <c r="O584" s="32" t="str">
        <f t="shared" si="28"/>
        <v>ｽｷﾞｴ ﾐｶ</v>
      </c>
      <c r="P584" s="32" t="str">
        <f t="shared" si="29"/>
        <v>SUGIE Mika (01)</v>
      </c>
      <c r="Q584" s="32" t="str">
        <f>IFERROR(IF($F584="","",INDEX(リスト!$AL:$AL,MATCH($F584,リスト!$AK:$AK,0))),"")</f>
        <v>25</v>
      </c>
      <c r="R584" s="32" t="str">
        <f>IFERROR(IF($K584="","",INDEX(リスト!$AO:$AO,MATCH($K584,リスト!$AN:$AN,0))),"")</f>
        <v>JPN</v>
      </c>
      <c r="S584" s="32" t="str">
        <f>IF($B584="","",RIGHT($G584*1000+200+COUNTIF($G$2:$G584,$G584),9))</f>
        <v>010605201</v>
      </c>
    </row>
    <row r="585" spans="1:19" ht="18" customHeight="1" x14ac:dyDescent="0.55000000000000004">
      <c r="A585" t="s">
        <v>1127</v>
      </c>
      <c r="B585">
        <v>585</v>
      </c>
      <c r="C585" t="s">
        <v>13035</v>
      </c>
      <c r="D585" t="s">
        <v>13036</v>
      </c>
      <c r="E585">
        <v>4</v>
      </c>
      <c r="F585" t="s">
        <v>165</v>
      </c>
      <c r="G585">
        <v>20010706</v>
      </c>
      <c r="H585" t="s">
        <v>13037</v>
      </c>
      <c r="I585" t="s">
        <v>2114</v>
      </c>
      <c r="J585" t="s">
        <v>13038</v>
      </c>
      <c r="K585" t="s">
        <v>72</v>
      </c>
      <c r="M585" s="32">
        <f>IFERROR(IF($B585="","",INDEX(所属情報!$E:$E,MATCH($A585,所属情報!$A:$A,0))),"")</f>
        <v>492522</v>
      </c>
      <c r="N585" s="32" t="str">
        <f t="shared" si="27"/>
        <v>藤岡　成美 (4)</v>
      </c>
      <c r="O585" s="32" t="str">
        <f t="shared" si="28"/>
        <v>ﾌｼﾞｵｶ ﾅﾙﾐ</v>
      </c>
      <c r="P585" s="32" t="str">
        <f t="shared" si="29"/>
        <v>FUJIOKA Narumi (01)</v>
      </c>
      <c r="Q585" s="32" t="str">
        <f>IFERROR(IF($F585="","",INDEX(リスト!$AL:$AL,MATCH($F585,リスト!$AK:$AK,0))),"")</f>
        <v>25</v>
      </c>
      <c r="R585" s="32" t="str">
        <f>IFERROR(IF($K585="","",INDEX(リスト!$AO:$AO,MATCH($K585,リスト!$AN:$AN,0))),"")</f>
        <v>JPN</v>
      </c>
      <c r="S585" s="32" t="str">
        <f>IF($B585="","",RIGHT($G585*1000+200+COUNTIF($G$2:$G585,$G585),9))</f>
        <v>010706201</v>
      </c>
    </row>
    <row r="586" spans="1:19" ht="18" customHeight="1" x14ac:dyDescent="0.55000000000000004">
      <c r="A586" t="s">
        <v>1127</v>
      </c>
      <c r="B586">
        <v>586</v>
      </c>
      <c r="C586" t="s">
        <v>13039</v>
      </c>
      <c r="D586" t="s">
        <v>13040</v>
      </c>
      <c r="E586">
        <v>4</v>
      </c>
      <c r="F586" t="s">
        <v>149</v>
      </c>
      <c r="G586">
        <v>20010407</v>
      </c>
      <c r="H586" t="s">
        <v>13041</v>
      </c>
      <c r="I586" t="s">
        <v>13042</v>
      </c>
      <c r="J586" t="s">
        <v>13043</v>
      </c>
      <c r="K586" t="s">
        <v>72</v>
      </c>
      <c r="M586" s="32">
        <f>IFERROR(IF($B586="","",INDEX(所属情報!$E:$E,MATCH($A586,所属情報!$A:$A,0))),"")</f>
        <v>492522</v>
      </c>
      <c r="N586" s="32" t="str">
        <f t="shared" si="27"/>
        <v>宮前　鼓 (4)</v>
      </c>
      <c r="O586" s="32" t="str">
        <f t="shared" si="28"/>
        <v>ﾐﾔﾏｴ ﾂﾂﾞﾐ</v>
      </c>
      <c r="P586" s="32" t="str">
        <f t="shared" si="29"/>
        <v>MIYAMAE Tsuzumi (01)</v>
      </c>
      <c r="Q586" s="32" t="str">
        <f>IFERROR(IF($F586="","",INDEX(リスト!$AL:$AL,MATCH($F586,リスト!$AK:$AK,0))),"")</f>
        <v>21</v>
      </c>
      <c r="R586" s="32" t="str">
        <f>IFERROR(IF($K586="","",INDEX(リスト!$AO:$AO,MATCH($K586,リスト!$AN:$AN,0))),"")</f>
        <v>JPN</v>
      </c>
      <c r="S586" s="32" t="str">
        <f>IF($B586="","",RIGHT($G586*1000+200+COUNTIF($G$2:$G586,$G586),9))</f>
        <v>010407201</v>
      </c>
    </row>
    <row r="587" spans="1:19" ht="18" customHeight="1" x14ac:dyDescent="0.55000000000000004">
      <c r="A587" t="s">
        <v>1127</v>
      </c>
      <c r="B587">
        <v>587</v>
      </c>
      <c r="C587" t="s">
        <v>13044</v>
      </c>
      <c r="D587" t="s">
        <v>13045</v>
      </c>
      <c r="E587">
        <v>4</v>
      </c>
      <c r="F587" t="s">
        <v>181</v>
      </c>
      <c r="G587">
        <v>20010420</v>
      </c>
      <c r="H587" t="s">
        <v>13046</v>
      </c>
      <c r="I587" t="s">
        <v>1804</v>
      </c>
      <c r="J587" t="s">
        <v>12722</v>
      </c>
      <c r="K587" t="s">
        <v>72</v>
      </c>
      <c r="M587" s="32">
        <f>IFERROR(IF($B587="","",INDEX(所属情報!$E:$E,MATCH($A587,所属情報!$A:$A,0))),"")</f>
        <v>492522</v>
      </c>
      <c r="N587" s="32" t="str">
        <f t="shared" si="27"/>
        <v>山下　未夢 (4)</v>
      </c>
      <c r="O587" s="32" t="str">
        <f t="shared" si="28"/>
        <v>ﾔﾏｼﾀ ﾐｭｳ</v>
      </c>
      <c r="P587" s="32" t="str">
        <f t="shared" si="29"/>
        <v>YAMASHITA Myu (01)</v>
      </c>
      <c r="Q587" s="32" t="str">
        <f>IFERROR(IF($F587="","",INDEX(リスト!$AL:$AL,MATCH($F587,リスト!$AK:$AK,0))),"")</f>
        <v>29</v>
      </c>
      <c r="R587" s="32" t="str">
        <f>IFERROR(IF($K587="","",INDEX(リスト!$AO:$AO,MATCH($K587,リスト!$AN:$AN,0))),"")</f>
        <v>JPN</v>
      </c>
      <c r="S587" s="32" t="str">
        <f>IF($B587="","",RIGHT($G587*1000+200+COUNTIF($G$2:$G587,$G587),9))</f>
        <v>010420201</v>
      </c>
    </row>
    <row r="588" spans="1:19" ht="18" customHeight="1" x14ac:dyDescent="0.55000000000000004">
      <c r="A588" t="s">
        <v>1127</v>
      </c>
      <c r="B588">
        <v>588</v>
      </c>
      <c r="C588" t="s">
        <v>13047</v>
      </c>
      <c r="D588" t="s">
        <v>13048</v>
      </c>
      <c r="E588">
        <v>3</v>
      </c>
      <c r="F588" t="s">
        <v>173</v>
      </c>
      <c r="G588">
        <v>20030128</v>
      </c>
      <c r="H588" t="s">
        <v>13049</v>
      </c>
      <c r="I588" t="s">
        <v>9399</v>
      </c>
      <c r="J588" t="s">
        <v>13050</v>
      </c>
      <c r="K588" t="s">
        <v>72</v>
      </c>
      <c r="M588" s="32">
        <f>IFERROR(IF($B588="","",INDEX(所属情報!$E:$E,MATCH($A588,所属情報!$A:$A,0))),"")</f>
        <v>492522</v>
      </c>
      <c r="N588" s="32" t="str">
        <f t="shared" si="27"/>
        <v>島中　初音 (3)</v>
      </c>
      <c r="O588" s="32" t="str">
        <f t="shared" si="28"/>
        <v>ｼﾏﾅｶ ﾊﾂﾈ</v>
      </c>
      <c r="P588" s="32" t="str">
        <f t="shared" si="29"/>
        <v>SHIMANAKA Hatsune (03)</v>
      </c>
      <c r="Q588" s="32" t="str">
        <f>IFERROR(IF($F588="","",INDEX(リスト!$AL:$AL,MATCH($F588,リスト!$AK:$AK,0))),"")</f>
        <v>27</v>
      </c>
      <c r="R588" s="32" t="str">
        <f>IFERROR(IF($K588="","",INDEX(リスト!$AO:$AO,MATCH($K588,リスト!$AN:$AN,0))),"")</f>
        <v>JPN</v>
      </c>
      <c r="S588" s="32" t="str">
        <f>IF($B588="","",RIGHT($G588*1000+200+COUNTIF($G$2:$G588,$G588),9))</f>
        <v>030128201</v>
      </c>
    </row>
    <row r="589" spans="1:19" ht="18" customHeight="1" x14ac:dyDescent="0.55000000000000004">
      <c r="A589" t="s">
        <v>1127</v>
      </c>
      <c r="B589">
        <v>589</v>
      </c>
      <c r="C589" t="s">
        <v>13051</v>
      </c>
      <c r="D589" t="s">
        <v>13052</v>
      </c>
      <c r="E589">
        <v>3</v>
      </c>
      <c r="F589" t="s">
        <v>165</v>
      </c>
      <c r="G589">
        <v>20020820</v>
      </c>
      <c r="H589" t="s">
        <v>13053</v>
      </c>
      <c r="I589" t="s">
        <v>2487</v>
      </c>
      <c r="J589" t="s">
        <v>9967</v>
      </c>
      <c r="K589" t="s">
        <v>72</v>
      </c>
      <c r="M589" s="32">
        <f>IFERROR(IF($B589="","",INDEX(所属情報!$E:$E,MATCH($A589,所属情報!$A:$A,0))),"")</f>
        <v>492522</v>
      </c>
      <c r="N589" s="32" t="str">
        <f t="shared" si="27"/>
        <v>中藤　望 (3)</v>
      </c>
      <c r="O589" s="32" t="str">
        <f t="shared" si="28"/>
        <v>ﾅｶﾄｳ ﾉｿﾞﾐ</v>
      </c>
      <c r="P589" s="32" t="str">
        <f t="shared" si="29"/>
        <v>NAKATO Nozomi (02)</v>
      </c>
      <c r="Q589" s="32" t="str">
        <f>IFERROR(IF($F589="","",INDEX(リスト!$AL:$AL,MATCH($F589,リスト!$AK:$AK,0))),"")</f>
        <v>25</v>
      </c>
      <c r="R589" s="32" t="str">
        <f>IFERROR(IF($K589="","",INDEX(リスト!$AO:$AO,MATCH($K589,リスト!$AN:$AN,0))),"")</f>
        <v>JPN</v>
      </c>
      <c r="S589" s="32" t="str">
        <f>IF($B589="","",RIGHT($G589*1000+200+COUNTIF($G$2:$G589,$G589),9))</f>
        <v>020820201</v>
      </c>
    </row>
    <row r="590" spans="1:19" ht="18" customHeight="1" x14ac:dyDescent="0.55000000000000004">
      <c r="A590" t="s">
        <v>1127</v>
      </c>
      <c r="B590">
        <v>590</v>
      </c>
      <c r="C590" t="s">
        <v>13054</v>
      </c>
      <c r="D590" t="s">
        <v>13055</v>
      </c>
      <c r="E590">
        <v>3</v>
      </c>
      <c r="F590" t="s">
        <v>165</v>
      </c>
      <c r="G590">
        <v>20020629</v>
      </c>
      <c r="H590" t="s">
        <v>13056</v>
      </c>
      <c r="I590" t="s">
        <v>1334</v>
      </c>
      <c r="J590" t="s">
        <v>11219</v>
      </c>
      <c r="K590" t="s">
        <v>72</v>
      </c>
      <c r="M590" s="32">
        <f>IFERROR(IF($B590="","",INDEX(所属情報!$E:$E,MATCH($A590,所属情報!$A:$A,0))),"")</f>
        <v>492522</v>
      </c>
      <c r="N590" s="32" t="str">
        <f t="shared" si="27"/>
        <v>林　真奈美 (3)</v>
      </c>
      <c r="O590" s="32" t="str">
        <f t="shared" si="28"/>
        <v>ﾊﾔｼ ﾏﾅﾐ</v>
      </c>
      <c r="P590" s="32" t="str">
        <f t="shared" si="29"/>
        <v>HAYASHI Manami (02)</v>
      </c>
      <c r="Q590" s="32" t="str">
        <f>IFERROR(IF($F590="","",INDEX(リスト!$AL:$AL,MATCH($F590,リスト!$AK:$AK,0))),"")</f>
        <v>25</v>
      </c>
      <c r="R590" s="32" t="str">
        <f>IFERROR(IF($K590="","",INDEX(リスト!$AO:$AO,MATCH($K590,リスト!$AN:$AN,0))),"")</f>
        <v>JPN</v>
      </c>
      <c r="S590" s="32" t="str">
        <f>IF($B590="","",RIGHT($G590*1000+200+COUNTIF($G$2:$G590,$G590),9))</f>
        <v>020629201</v>
      </c>
    </row>
    <row r="591" spans="1:19" ht="18" customHeight="1" x14ac:dyDescent="0.55000000000000004">
      <c r="A591" t="s">
        <v>1127</v>
      </c>
      <c r="B591">
        <v>591</v>
      </c>
      <c r="C591" t="s">
        <v>13057</v>
      </c>
      <c r="D591" t="s">
        <v>13058</v>
      </c>
      <c r="E591">
        <v>2</v>
      </c>
      <c r="F591" t="s">
        <v>165</v>
      </c>
      <c r="G591">
        <v>20040117</v>
      </c>
      <c r="H591" t="s">
        <v>13059</v>
      </c>
      <c r="I591" t="s">
        <v>1750</v>
      </c>
      <c r="J591" t="s">
        <v>12483</v>
      </c>
      <c r="K591" t="s">
        <v>72</v>
      </c>
      <c r="M591" s="32">
        <f>IFERROR(IF($B591="","",INDEX(所属情報!$E:$E,MATCH($A591,所属情報!$A:$A,0))),"")</f>
        <v>492522</v>
      </c>
      <c r="N591" s="32" t="str">
        <f t="shared" si="27"/>
        <v>大西　夢七 (2)</v>
      </c>
      <c r="O591" s="32" t="str">
        <f t="shared" si="28"/>
        <v>ｵｵﾆｼ ﾕﾒﾅ</v>
      </c>
      <c r="P591" s="32" t="str">
        <f t="shared" si="29"/>
        <v>ONISHI Yumena (04)</v>
      </c>
      <c r="Q591" s="32" t="str">
        <f>IFERROR(IF($F591="","",INDEX(リスト!$AL:$AL,MATCH($F591,リスト!$AK:$AK,0))),"")</f>
        <v>25</v>
      </c>
      <c r="R591" s="32" t="str">
        <f>IFERROR(IF($K591="","",INDEX(リスト!$AO:$AO,MATCH($K591,リスト!$AN:$AN,0))),"")</f>
        <v>JPN</v>
      </c>
      <c r="S591" s="32" t="str">
        <f>IF($B591="","",RIGHT($G591*1000+200+COUNTIF($G$2:$G591,$G591),9))</f>
        <v>040117201</v>
      </c>
    </row>
    <row r="592" spans="1:19" ht="18" customHeight="1" x14ac:dyDescent="0.55000000000000004">
      <c r="A592" t="s">
        <v>1127</v>
      </c>
      <c r="B592">
        <v>592</v>
      </c>
      <c r="C592" t="s">
        <v>13060</v>
      </c>
      <c r="D592" t="s">
        <v>13061</v>
      </c>
      <c r="E592">
        <v>2</v>
      </c>
      <c r="F592" t="s">
        <v>165</v>
      </c>
      <c r="G592">
        <v>20030418</v>
      </c>
      <c r="H592" t="s">
        <v>13062</v>
      </c>
      <c r="I592" t="s">
        <v>1673</v>
      </c>
      <c r="J592" t="s">
        <v>3465</v>
      </c>
      <c r="K592" t="s">
        <v>72</v>
      </c>
      <c r="M592" s="32">
        <f>IFERROR(IF($B592="","",INDEX(所属情報!$E:$E,MATCH($A592,所属情報!$A:$A,0))),"")</f>
        <v>492522</v>
      </c>
      <c r="N592" s="32" t="str">
        <f t="shared" si="27"/>
        <v>奥村　瑠依 (2)</v>
      </c>
      <c r="O592" s="32" t="str">
        <f t="shared" si="28"/>
        <v>ｵｸﾑﾗ ﾙｲ</v>
      </c>
      <c r="P592" s="32" t="str">
        <f t="shared" si="29"/>
        <v>OKUMURA Rui (03)</v>
      </c>
      <c r="Q592" s="32" t="str">
        <f>IFERROR(IF($F592="","",INDEX(リスト!$AL:$AL,MATCH($F592,リスト!$AK:$AK,0))),"")</f>
        <v>25</v>
      </c>
      <c r="R592" s="32" t="str">
        <f>IFERROR(IF($K592="","",INDEX(リスト!$AO:$AO,MATCH($K592,リスト!$AN:$AN,0))),"")</f>
        <v>JPN</v>
      </c>
      <c r="S592" s="32" t="str">
        <f>IF($B592="","",RIGHT($G592*1000+200+COUNTIF($G$2:$G592,$G592),9))</f>
        <v>030418203</v>
      </c>
    </row>
    <row r="593" spans="1:19" ht="18" customHeight="1" x14ac:dyDescent="0.55000000000000004">
      <c r="A593" t="s">
        <v>1127</v>
      </c>
      <c r="B593">
        <v>593</v>
      </c>
      <c r="C593" t="s">
        <v>13063</v>
      </c>
      <c r="D593" t="s">
        <v>13064</v>
      </c>
      <c r="E593">
        <v>2</v>
      </c>
      <c r="F593" t="s">
        <v>165</v>
      </c>
      <c r="G593">
        <v>20040105</v>
      </c>
      <c r="H593" t="s">
        <v>13065</v>
      </c>
      <c r="I593" t="s">
        <v>6784</v>
      </c>
      <c r="J593" t="s">
        <v>8404</v>
      </c>
      <c r="K593" t="s">
        <v>72</v>
      </c>
      <c r="M593" s="32">
        <f>IFERROR(IF($B593="","",INDEX(所属情報!$E:$E,MATCH($A593,所属情報!$A:$A,0))),"")</f>
        <v>492522</v>
      </c>
      <c r="N593" s="32" t="str">
        <f t="shared" si="27"/>
        <v>中部　遥 (2)</v>
      </c>
      <c r="O593" s="32" t="str">
        <f t="shared" si="28"/>
        <v>ﾅｶﾍﾞ ﾊﾙｶ</v>
      </c>
      <c r="P593" s="32" t="str">
        <f t="shared" si="29"/>
        <v>NAKABE Haruka (04)</v>
      </c>
      <c r="Q593" s="32" t="str">
        <f>IFERROR(IF($F593="","",INDEX(リスト!$AL:$AL,MATCH($F593,リスト!$AK:$AK,0))),"")</f>
        <v>25</v>
      </c>
      <c r="R593" s="32" t="str">
        <f>IFERROR(IF($K593="","",INDEX(リスト!$AO:$AO,MATCH($K593,リスト!$AN:$AN,0))),"")</f>
        <v>JPN</v>
      </c>
      <c r="S593" s="32" t="str">
        <f>IF($B593="","",RIGHT($G593*1000+200+COUNTIF($G$2:$G593,$G593),9))</f>
        <v>040105201</v>
      </c>
    </row>
    <row r="594" spans="1:19" ht="18" customHeight="1" x14ac:dyDescent="0.55000000000000004">
      <c r="A594" t="s">
        <v>1127</v>
      </c>
      <c r="B594">
        <v>594</v>
      </c>
      <c r="C594" t="s">
        <v>13066</v>
      </c>
      <c r="D594" t="s">
        <v>13067</v>
      </c>
      <c r="E594">
        <v>2</v>
      </c>
      <c r="F594" t="s">
        <v>165</v>
      </c>
      <c r="G594">
        <v>20040329</v>
      </c>
      <c r="H594" t="s">
        <v>13068</v>
      </c>
      <c r="I594" t="s">
        <v>3833</v>
      </c>
      <c r="J594" t="s">
        <v>13069</v>
      </c>
      <c r="K594" t="s">
        <v>72</v>
      </c>
      <c r="M594" s="32">
        <f>IFERROR(IF($B594="","",INDEX(所属情報!$E:$E,MATCH($A594,所属情報!$A:$A,0))),"")</f>
        <v>492522</v>
      </c>
      <c r="N594" s="32" t="str">
        <f t="shared" si="27"/>
        <v>瀬尾　あやす (2)</v>
      </c>
      <c r="O594" s="32" t="str">
        <f t="shared" si="28"/>
        <v>ｾｵ ｱﾔｽ</v>
      </c>
      <c r="P594" s="32" t="str">
        <f t="shared" si="29"/>
        <v>SEO Ayasu (04)</v>
      </c>
      <c r="Q594" s="32" t="str">
        <f>IFERROR(IF($F594="","",INDEX(リスト!$AL:$AL,MATCH($F594,リスト!$AK:$AK,0))),"")</f>
        <v>25</v>
      </c>
      <c r="R594" s="32" t="str">
        <f>IFERROR(IF($K594="","",INDEX(リスト!$AO:$AO,MATCH($K594,リスト!$AN:$AN,0))),"")</f>
        <v>JPN</v>
      </c>
      <c r="S594" s="32" t="str">
        <f>IF($B594="","",RIGHT($G594*1000+200+COUNTIF($G$2:$G594,$G594),9))</f>
        <v>040329202</v>
      </c>
    </row>
    <row r="595" spans="1:19" ht="18" customHeight="1" x14ac:dyDescent="0.55000000000000004">
      <c r="A595" t="s">
        <v>1127</v>
      </c>
      <c r="B595">
        <v>595</v>
      </c>
      <c r="C595" t="s">
        <v>13070</v>
      </c>
      <c r="D595" t="s">
        <v>13071</v>
      </c>
      <c r="E595">
        <v>2</v>
      </c>
      <c r="F595" t="s">
        <v>165</v>
      </c>
      <c r="G595">
        <v>20030909</v>
      </c>
      <c r="H595" t="s">
        <v>13072</v>
      </c>
      <c r="I595" t="s">
        <v>13073</v>
      </c>
      <c r="J595" t="s">
        <v>13074</v>
      </c>
      <c r="K595" t="s">
        <v>72</v>
      </c>
      <c r="M595" s="32">
        <f>IFERROR(IF($B595="","",INDEX(所属情報!$E:$E,MATCH($A595,所属情報!$A:$A,0))),"")</f>
        <v>492522</v>
      </c>
      <c r="N595" s="32" t="str">
        <f t="shared" si="27"/>
        <v>正木　恵 (2)</v>
      </c>
      <c r="O595" s="32" t="str">
        <f t="shared" si="28"/>
        <v>ﾏｻｷ ﾒｸﾞﾐ</v>
      </c>
      <c r="P595" s="32" t="str">
        <f t="shared" si="29"/>
        <v>MASAKI Megumi (03)</v>
      </c>
      <c r="Q595" s="32" t="str">
        <f>IFERROR(IF($F595="","",INDEX(リスト!$AL:$AL,MATCH($F595,リスト!$AK:$AK,0))),"")</f>
        <v>25</v>
      </c>
      <c r="R595" s="32" t="str">
        <f>IFERROR(IF($K595="","",INDEX(リスト!$AO:$AO,MATCH($K595,リスト!$AN:$AN,0))),"")</f>
        <v>JPN</v>
      </c>
      <c r="S595" s="32" t="str">
        <f>IF($B595="","",RIGHT($G595*1000+200+COUNTIF($G$2:$G595,$G595),9))</f>
        <v>030909201</v>
      </c>
    </row>
    <row r="596" spans="1:19" ht="18" customHeight="1" x14ac:dyDescent="0.55000000000000004">
      <c r="A596" t="s">
        <v>1127</v>
      </c>
      <c r="B596">
        <v>596</v>
      </c>
      <c r="C596" t="s">
        <v>13075</v>
      </c>
      <c r="D596" t="s">
        <v>13076</v>
      </c>
      <c r="E596">
        <v>1</v>
      </c>
      <c r="F596" t="s">
        <v>181</v>
      </c>
      <c r="G596">
        <v>20041116</v>
      </c>
      <c r="I596" t="s">
        <v>5312</v>
      </c>
      <c r="J596" t="s">
        <v>11265</v>
      </c>
      <c r="K596" t="s">
        <v>72</v>
      </c>
      <c r="M596" s="32">
        <f>IFERROR(IF($B596="","",INDEX(所属情報!$E:$E,MATCH($A596,所属情報!$A:$A,0))),"")</f>
        <v>492522</v>
      </c>
      <c r="N596" s="32" t="str">
        <f t="shared" si="27"/>
        <v>水谷　和佳奈 (1)</v>
      </c>
      <c r="O596" s="32" t="str">
        <f t="shared" si="28"/>
        <v>ﾐｽﾞﾀﾆ ﾜｶﾅ</v>
      </c>
      <c r="P596" s="32" t="str">
        <f t="shared" si="29"/>
        <v>MIZUTANI Wakana (04)</v>
      </c>
      <c r="Q596" s="32" t="str">
        <f>IFERROR(IF($F596="","",INDEX(リスト!$AL:$AL,MATCH($F596,リスト!$AK:$AK,0))),"")</f>
        <v>29</v>
      </c>
      <c r="R596" s="32" t="str">
        <f>IFERROR(IF($K596="","",INDEX(リスト!$AO:$AO,MATCH($K596,リスト!$AN:$AN,0))),"")</f>
        <v>JPN</v>
      </c>
      <c r="S596" s="32" t="str">
        <f>IF($B596="","",RIGHT($G596*1000+200+COUNTIF($G$2:$G596,$G596),9))</f>
        <v>041116201</v>
      </c>
    </row>
    <row r="597" spans="1:19" ht="18" customHeight="1" x14ac:dyDescent="0.55000000000000004">
      <c r="A597" t="s">
        <v>1127</v>
      </c>
      <c r="B597">
        <v>597</v>
      </c>
      <c r="C597" t="s">
        <v>13077</v>
      </c>
      <c r="D597" t="s">
        <v>13078</v>
      </c>
      <c r="E597">
        <v>1</v>
      </c>
      <c r="F597" t="s">
        <v>169</v>
      </c>
      <c r="G597">
        <v>20040816</v>
      </c>
      <c r="I597" t="s">
        <v>4144</v>
      </c>
      <c r="J597" t="s">
        <v>1947</v>
      </c>
      <c r="K597" t="s">
        <v>72</v>
      </c>
      <c r="M597" s="32">
        <f>IFERROR(IF($B597="","",INDEX(所属情報!$E:$E,MATCH($A597,所属情報!$A:$A,0))),"")</f>
        <v>492522</v>
      </c>
      <c r="N597" s="32" t="str">
        <f t="shared" si="27"/>
        <v>小西　ひかる (1)</v>
      </c>
      <c r="O597" s="32" t="str">
        <f t="shared" si="28"/>
        <v>ｺﾆｼ ﾋｶﾙ</v>
      </c>
      <c r="P597" s="32" t="str">
        <f t="shared" si="29"/>
        <v>KONISHI Hikaru (04)</v>
      </c>
      <c r="Q597" s="32" t="str">
        <f>IFERROR(IF($F597="","",INDEX(リスト!$AL:$AL,MATCH($F597,リスト!$AK:$AK,0))),"")</f>
        <v>26</v>
      </c>
      <c r="R597" s="32" t="str">
        <f>IFERROR(IF($K597="","",INDEX(リスト!$AO:$AO,MATCH($K597,リスト!$AN:$AN,0))),"")</f>
        <v>JPN</v>
      </c>
      <c r="S597" s="32" t="str">
        <f>IF($B597="","",RIGHT($G597*1000+200+COUNTIF($G$2:$G597,$G597),9))</f>
        <v>040816201</v>
      </c>
    </row>
    <row r="598" spans="1:19" ht="18" customHeight="1" x14ac:dyDescent="0.55000000000000004">
      <c r="A598" t="s">
        <v>1127</v>
      </c>
      <c r="B598">
        <v>598</v>
      </c>
      <c r="C598" t="s">
        <v>13079</v>
      </c>
      <c r="D598" t="s">
        <v>13080</v>
      </c>
      <c r="E598">
        <v>1</v>
      </c>
      <c r="F598" t="s">
        <v>225</v>
      </c>
      <c r="G598">
        <v>20040803</v>
      </c>
      <c r="I598" t="s">
        <v>13081</v>
      </c>
      <c r="J598" t="s">
        <v>13082</v>
      </c>
      <c r="K598" t="s">
        <v>72</v>
      </c>
      <c r="M598" s="32">
        <f>IFERROR(IF($B598="","",INDEX(所属情報!$E:$E,MATCH($A598,所属情報!$A:$A,0))),"")</f>
        <v>492522</v>
      </c>
      <c r="N598" s="32" t="str">
        <f t="shared" si="27"/>
        <v>副島　珠華 (1)</v>
      </c>
      <c r="O598" s="32" t="str">
        <f t="shared" si="28"/>
        <v>ｿｴｼﾞﾏ ｼﾞｭｶ</v>
      </c>
      <c r="P598" s="32" t="str">
        <f t="shared" si="29"/>
        <v>SOEJIMA Juka (04)</v>
      </c>
      <c r="Q598" s="32" t="str">
        <f>IFERROR(IF($F598="","",INDEX(リスト!$AL:$AL,MATCH($F598,リスト!$AK:$AK,0))),"")</f>
        <v>40</v>
      </c>
      <c r="R598" s="32" t="str">
        <f>IFERROR(IF($K598="","",INDEX(リスト!$AO:$AO,MATCH($K598,リスト!$AN:$AN,0))),"")</f>
        <v>JPN</v>
      </c>
      <c r="S598" s="32" t="str">
        <f>IF($B598="","",RIGHT($G598*1000+200+COUNTIF($G$2:$G598,$G598),9))</f>
        <v>040803202</v>
      </c>
    </row>
    <row r="599" spans="1:19" ht="18" customHeight="1" x14ac:dyDescent="0.55000000000000004">
      <c r="A599" t="s">
        <v>1127</v>
      </c>
      <c r="B599">
        <v>599</v>
      </c>
      <c r="C599" t="s">
        <v>13083</v>
      </c>
      <c r="D599" t="s">
        <v>13084</v>
      </c>
      <c r="E599">
        <v>1</v>
      </c>
      <c r="F599" t="s">
        <v>169</v>
      </c>
      <c r="G599">
        <v>20041116</v>
      </c>
      <c r="I599" t="s">
        <v>7678</v>
      </c>
      <c r="J599" t="s">
        <v>11450</v>
      </c>
      <c r="K599" t="s">
        <v>72</v>
      </c>
      <c r="M599" s="32">
        <f>IFERROR(IF($B599="","",INDEX(所属情報!$E:$E,MATCH($A599,所属情報!$A:$A,0))),"")</f>
        <v>492522</v>
      </c>
      <c r="N599" s="32" t="str">
        <f t="shared" si="27"/>
        <v>畑　味伽 (1)</v>
      </c>
      <c r="O599" s="32" t="str">
        <f t="shared" si="28"/>
        <v>ﾊﾀ ﾐｶ</v>
      </c>
      <c r="P599" s="32" t="str">
        <f t="shared" si="29"/>
        <v>HATA Mika (04)</v>
      </c>
      <c r="Q599" s="32" t="str">
        <f>IFERROR(IF($F599="","",INDEX(リスト!$AL:$AL,MATCH($F599,リスト!$AK:$AK,0))),"")</f>
        <v>26</v>
      </c>
      <c r="R599" s="32" t="str">
        <f>IFERROR(IF($K599="","",INDEX(リスト!$AO:$AO,MATCH($K599,リスト!$AN:$AN,0))),"")</f>
        <v>JPN</v>
      </c>
      <c r="S599" s="32" t="str">
        <f>IF($B599="","",RIGHT($G599*1000+200+COUNTIF($G$2:$G599,$G599),9))</f>
        <v>041116202</v>
      </c>
    </row>
    <row r="600" spans="1:19" ht="18" customHeight="1" x14ac:dyDescent="0.55000000000000004">
      <c r="A600" t="s">
        <v>1027</v>
      </c>
      <c r="B600">
        <v>600</v>
      </c>
      <c r="C600" t="s">
        <v>13085</v>
      </c>
      <c r="D600" t="s">
        <v>13086</v>
      </c>
      <c r="E600">
        <v>4</v>
      </c>
      <c r="F600" t="s">
        <v>173</v>
      </c>
      <c r="G600">
        <v>20011209</v>
      </c>
      <c r="H600" t="s">
        <v>13087</v>
      </c>
      <c r="I600" t="s">
        <v>3248</v>
      </c>
      <c r="J600" t="s">
        <v>1947</v>
      </c>
      <c r="K600" t="s">
        <v>72</v>
      </c>
      <c r="M600" s="32">
        <f>IFERROR(IF($B600="","",INDEX(所属情報!$E:$E,MATCH($A600,所属情報!$A:$A,0))),"")</f>
        <v>492220</v>
      </c>
      <c r="N600" s="32" t="str">
        <f t="shared" si="27"/>
        <v>小椋　美洸 (4)</v>
      </c>
      <c r="O600" s="32" t="str">
        <f t="shared" si="28"/>
        <v>ｵｸﾞﾗ ﾋｶﾙ</v>
      </c>
      <c r="P600" s="32" t="str">
        <f t="shared" si="29"/>
        <v>OGURA Hikaru (01)</v>
      </c>
      <c r="Q600" s="32" t="str">
        <f>IFERROR(IF($F600="","",INDEX(リスト!$AL:$AL,MATCH($F600,リスト!$AK:$AK,0))),"")</f>
        <v>27</v>
      </c>
      <c r="R600" s="32" t="str">
        <f>IFERROR(IF($K600="","",INDEX(リスト!$AO:$AO,MATCH($K600,リスト!$AN:$AN,0))),"")</f>
        <v>JPN</v>
      </c>
      <c r="S600" s="32" t="str">
        <f>IF($B600="","",RIGHT($G600*1000+200+COUNTIF($G$2:$G600,$G600),9))</f>
        <v>011209201</v>
      </c>
    </row>
    <row r="601" spans="1:19" ht="18" customHeight="1" x14ac:dyDescent="0.55000000000000004">
      <c r="A601" t="s">
        <v>1027</v>
      </c>
      <c r="B601">
        <v>601</v>
      </c>
      <c r="C601" t="s">
        <v>13088</v>
      </c>
      <c r="D601" t="s">
        <v>13089</v>
      </c>
      <c r="E601">
        <v>4</v>
      </c>
      <c r="F601" t="s">
        <v>173</v>
      </c>
      <c r="G601">
        <v>20011111</v>
      </c>
      <c r="H601" t="s">
        <v>13090</v>
      </c>
      <c r="I601" t="s">
        <v>1242</v>
      </c>
      <c r="J601" t="s">
        <v>12316</v>
      </c>
      <c r="K601" t="s">
        <v>72</v>
      </c>
      <c r="M601" s="32">
        <f>IFERROR(IF($B601="","",INDEX(所属情報!$E:$E,MATCH($A601,所属情報!$A:$A,0))),"")</f>
        <v>492220</v>
      </c>
      <c r="N601" s="32" t="str">
        <f t="shared" si="27"/>
        <v>清水　萌楓 (4)</v>
      </c>
      <c r="O601" s="32" t="str">
        <f t="shared" si="28"/>
        <v>ｼﾐｽﾞ ﾓｶ</v>
      </c>
      <c r="P601" s="32" t="str">
        <f t="shared" si="29"/>
        <v>SHIMIZU Moka (01)</v>
      </c>
      <c r="Q601" s="32" t="str">
        <f>IFERROR(IF($F601="","",INDEX(リスト!$AL:$AL,MATCH($F601,リスト!$AK:$AK,0))),"")</f>
        <v>27</v>
      </c>
      <c r="R601" s="32" t="str">
        <f>IFERROR(IF($K601="","",INDEX(リスト!$AO:$AO,MATCH($K601,リスト!$AN:$AN,0))),"")</f>
        <v>JPN</v>
      </c>
      <c r="S601" s="32" t="str">
        <f>IF($B601="","",RIGHT($G601*1000+200+COUNTIF($G$2:$G601,$G601),9))</f>
        <v>011111201</v>
      </c>
    </row>
    <row r="602" spans="1:19" ht="18" customHeight="1" x14ac:dyDescent="0.55000000000000004">
      <c r="A602" t="s">
        <v>1027</v>
      </c>
      <c r="B602">
        <v>602</v>
      </c>
      <c r="C602" t="s">
        <v>13091</v>
      </c>
      <c r="D602" t="s">
        <v>13092</v>
      </c>
      <c r="E602">
        <v>4</v>
      </c>
      <c r="F602" t="s">
        <v>209</v>
      </c>
      <c r="G602">
        <v>20020207</v>
      </c>
      <c r="H602" t="s">
        <v>13093</v>
      </c>
      <c r="I602" t="s">
        <v>13094</v>
      </c>
      <c r="J602" t="s">
        <v>13095</v>
      </c>
      <c r="K602" t="s">
        <v>72</v>
      </c>
      <c r="M602" s="32">
        <f>IFERROR(IF($B602="","",INDEX(所属情報!$E:$E,MATCH($A602,所属情報!$A:$A,0))),"")</f>
        <v>492220</v>
      </c>
      <c r="N602" s="32" t="str">
        <f t="shared" si="27"/>
        <v>友江　奈穂子 (4)</v>
      </c>
      <c r="O602" s="32" t="str">
        <f t="shared" si="28"/>
        <v>ﾄﾓｴ ﾅﾎｺ</v>
      </c>
      <c r="P602" s="32" t="str">
        <f t="shared" si="29"/>
        <v>TOMOE Nahoko (02)</v>
      </c>
      <c r="Q602" s="32" t="str">
        <f>IFERROR(IF($F602="","",INDEX(リスト!$AL:$AL,MATCH($F602,リスト!$AK:$AK,0))),"")</f>
        <v>36</v>
      </c>
      <c r="R602" s="32" t="str">
        <f>IFERROR(IF($K602="","",INDEX(リスト!$AO:$AO,MATCH($K602,リスト!$AN:$AN,0))),"")</f>
        <v>JPN</v>
      </c>
      <c r="S602" s="32" t="str">
        <f>IF($B602="","",RIGHT($G602*1000+200+COUNTIF($G$2:$G602,$G602),9))</f>
        <v>020207202</v>
      </c>
    </row>
    <row r="603" spans="1:19" ht="18" customHeight="1" x14ac:dyDescent="0.55000000000000004">
      <c r="A603" t="s">
        <v>1027</v>
      </c>
      <c r="B603">
        <v>603</v>
      </c>
      <c r="C603" t="s">
        <v>13096</v>
      </c>
      <c r="D603" t="s">
        <v>13097</v>
      </c>
      <c r="E603">
        <v>4</v>
      </c>
      <c r="F603" t="s">
        <v>125</v>
      </c>
      <c r="G603">
        <v>20010622</v>
      </c>
      <c r="H603" t="s">
        <v>13098</v>
      </c>
      <c r="I603" t="s">
        <v>1447</v>
      </c>
      <c r="J603" t="s">
        <v>10940</v>
      </c>
      <c r="K603" t="s">
        <v>72</v>
      </c>
      <c r="M603" s="32">
        <f>IFERROR(IF($B603="","",INDEX(所属情報!$E:$E,MATCH($A603,所属情報!$A:$A,0))),"")</f>
        <v>492220</v>
      </c>
      <c r="N603" s="32" t="str">
        <f t="shared" si="27"/>
        <v>山岸　みなみ (4)</v>
      </c>
      <c r="O603" s="32" t="str">
        <f t="shared" si="28"/>
        <v>ﾔﾏｷﾞｼ ﾐﾅﾐ</v>
      </c>
      <c r="P603" s="32" t="str">
        <f t="shared" si="29"/>
        <v>YAMAGISHI Minami (01)</v>
      </c>
      <c r="Q603" s="32" t="str">
        <f>IFERROR(IF($F603="","",INDEX(リスト!$AL:$AL,MATCH($F603,リスト!$AK:$AK,0))),"")</f>
        <v>15</v>
      </c>
      <c r="R603" s="32" t="str">
        <f>IFERROR(IF($K603="","",INDEX(リスト!$AO:$AO,MATCH($K603,リスト!$AN:$AN,0))),"")</f>
        <v>JPN</v>
      </c>
      <c r="S603" s="32" t="str">
        <f>IF($B603="","",RIGHT($G603*1000+200+COUNTIF($G$2:$G603,$G603),9))</f>
        <v>010622201</v>
      </c>
    </row>
    <row r="604" spans="1:19" ht="18" customHeight="1" x14ac:dyDescent="0.55000000000000004">
      <c r="A604" t="s">
        <v>1027</v>
      </c>
      <c r="B604">
        <v>604</v>
      </c>
      <c r="C604" t="s">
        <v>13099</v>
      </c>
      <c r="D604" t="s">
        <v>13100</v>
      </c>
      <c r="E604">
        <v>3</v>
      </c>
      <c r="F604" t="s">
        <v>1220</v>
      </c>
      <c r="G604">
        <v>20021001</v>
      </c>
      <c r="H604" t="s">
        <v>13101</v>
      </c>
      <c r="I604" t="s">
        <v>13102</v>
      </c>
      <c r="J604" t="s">
        <v>11556</v>
      </c>
      <c r="K604" t="s">
        <v>72</v>
      </c>
      <c r="M604" s="32">
        <f>IFERROR(IF($B604="","",INDEX(所属情報!$E:$E,MATCH($A604,所属情報!$A:$A,0))),"")</f>
        <v>492220</v>
      </c>
      <c r="N604" s="32" t="str">
        <f t="shared" si="27"/>
        <v>上本　歩未 (3)</v>
      </c>
      <c r="O604" s="32" t="str">
        <f t="shared" si="28"/>
        <v>ｳｴﾓﾄ ｱﾕﾐ</v>
      </c>
      <c r="P604" s="32" t="str">
        <f t="shared" si="29"/>
        <v>UEMOTO Ayumi (02)</v>
      </c>
      <c r="Q604" s="32" t="str">
        <f>IFERROR(IF($F604="","",INDEX(リスト!$AL:$AL,MATCH($F604,リスト!$AK:$AK,0))),"")</f>
        <v>49</v>
      </c>
      <c r="R604" s="32" t="str">
        <f>IFERROR(IF($K604="","",INDEX(リスト!$AO:$AO,MATCH($K604,リスト!$AN:$AN,0))),"")</f>
        <v>JPN</v>
      </c>
      <c r="S604" s="32" t="str">
        <f>IF($B604="","",RIGHT($G604*1000+200+COUNTIF($G$2:$G604,$G604),9))</f>
        <v>021001202</v>
      </c>
    </row>
    <row r="605" spans="1:19" ht="18" customHeight="1" x14ac:dyDescent="0.55000000000000004">
      <c r="A605" t="s">
        <v>1027</v>
      </c>
      <c r="B605">
        <v>605</v>
      </c>
      <c r="C605" t="s">
        <v>13103</v>
      </c>
      <c r="D605" t="s">
        <v>13104</v>
      </c>
      <c r="E605">
        <v>3</v>
      </c>
      <c r="F605" t="s">
        <v>237</v>
      </c>
      <c r="G605">
        <v>20030215</v>
      </c>
      <c r="H605" t="s">
        <v>13105</v>
      </c>
      <c r="I605" t="s">
        <v>1316</v>
      </c>
      <c r="J605" t="s">
        <v>13106</v>
      </c>
      <c r="K605" t="s">
        <v>72</v>
      </c>
      <c r="M605" s="32">
        <f>IFERROR(IF($B605="","",INDEX(所属情報!$E:$E,MATCH($A605,所属情報!$A:$A,0))),"")</f>
        <v>492220</v>
      </c>
      <c r="N605" s="32" t="str">
        <f t="shared" si="27"/>
        <v>佐藤　桜子 (3)</v>
      </c>
      <c r="O605" s="32" t="str">
        <f t="shared" si="28"/>
        <v>ｻﾄｳ ｻｸﾗｺ</v>
      </c>
      <c r="P605" s="32" t="str">
        <f t="shared" si="29"/>
        <v>SATO Sakurako (03)</v>
      </c>
      <c r="Q605" s="32" t="str">
        <f>IFERROR(IF($F605="","",INDEX(リスト!$AL:$AL,MATCH($F605,リスト!$AK:$AK,0))),"")</f>
        <v>43</v>
      </c>
      <c r="R605" s="32" t="str">
        <f>IFERROR(IF($K605="","",INDEX(リスト!$AO:$AO,MATCH($K605,リスト!$AN:$AN,0))),"")</f>
        <v>JPN</v>
      </c>
      <c r="S605" s="32" t="str">
        <f>IF($B605="","",RIGHT($G605*1000+200+COUNTIF($G$2:$G605,$G605),9))</f>
        <v>030215201</v>
      </c>
    </row>
    <row r="606" spans="1:19" ht="18" customHeight="1" x14ac:dyDescent="0.55000000000000004">
      <c r="A606" t="s">
        <v>1027</v>
      </c>
      <c r="B606">
        <v>606</v>
      </c>
      <c r="C606" t="s">
        <v>13107</v>
      </c>
      <c r="D606" t="s">
        <v>13108</v>
      </c>
      <c r="E606">
        <v>3</v>
      </c>
      <c r="F606" t="s">
        <v>149</v>
      </c>
      <c r="G606">
        <v>20030321</v>
      </c>
      <c r="H606" t="s">
        <v>13109</v>
      </c>
      <c r="I606" t="s">
        <v>2482</v>
      </c>
      <c r="J606" t="s">
        <v>13110</v>
      </c>
      <c r="K606" t="s">
        <v>72</v>
      </c>
      <c r="M606" s="32">
        <f>IFERROR(IF($B606="","",INDEX(所属情報!$E:$E,MATCH($A606,所属情報!$A:$A,0))),"")</f>
        <v>492220</v>
      </c>
      <c r="N606" s="32" t="str">
        <f t="shared" si="27"/>
        <v>杉山　静香 (3)</v>
      </c>
      <c r="O606" s="32" t="str">
        <f t="shared" si="28"/>
        <v>ｽｷﾞﾔﾏ ｼｽﾞｶ</v>
      </c>
      <c r="P606" s="32" t="str">
        <f t="shared" si="29"/>
        <v>SUGIYAMA Shizuka (03)</v>
      </c>
      <c r="Q606" s="32" t="str">
        <f>IFERROR(IF($F606="","",INDEX(リスト!$AL:$AL,MATCH($F606,リスト!$AK:$AK,0))),"")</f>
        <v>21</v>
      </c>
      <c r="R606" s="32" t="str">
        <f>IFERROR(IF($K606="","",INDEX(リスト!$AO:$AO,MATCH($K606,リスト!$AN:$AN,0))),"")</f>
        <v>JPN</v>
      </c>
      <c r="S606" s="32" t="str">
        <f>IF($B606="","",RIGHT($G606*1000+200+COUNTIF($G$2:$G606,$G606),9))</f>
        <v>030321201</v>
      </c>
    </row>
    <row r="607" spans="1:19" ht="18" customHeight="1" x14ac:dyDescent="0.55000000000000004">
      <c r="A607" t="s">
        <v>1027</v>
      </c>
      <c r="B607">
        <v>607</v>
      </c>
      <c r="C607" t="s">
        <v>13111</v>
      </c>
      <c r="D607" t="s">
        <v>13112</v>
      </c>
      <c r="E607">
        <v>3</v>
      </c>
      <c r="F607" t="s">
        <v>125</v>
      </c>
      <c r="G607">
        <v>20020509</v>
      </c>
      <c r="H607" t="s">
        <v>13113</v>
      </c>
      <c r="I607" t="s">
        <v>4896</v>
      </c>
      <c r="J607" t="s">
        <v>10959</v>
      </c>
      <c r="K607" t="s">
        <v>72</v>
      </c>
      <c r="M607" s="32">
        <f>IFERROR(IF($B607="","",INDEX(所属情報!$E:$E,MATCH($A607,所属情報!$A:$A,0))),"")</f>
        <v>492220</v>
      </c>
      <c r="N607" s="32" t="str">
        <f t="shared" si="27"/>
        <v>武田　芽依 (3)</v>
      </c>
      <c r="O607" s="32" t="str">
        <f t="shared" si="28"/>
        <v>ﾀｹﾀﾞ ﾒｲ</v>
      </c>
      <c r="P607" s="32" t="str">
        <f t="shared" si="29"/>
        <v>TAKEDA Mei (02)</v>
      </c>
      <c r="Q607" s="32" t="str">
        <f>IFERROR(IF($F607="","",INDEX(リスト!$AL:$AL,MATCH($F607,リスト!$AK:$AK,0))),"")</f>
        <v>15</v>
      </c>
      <c r="R607" s="32" t="str">
        <f>IFERROR(IF($K607="","",INDEX(リスト!$AO:$AO,MATCH($K607,リスト!$AN:$AN,0))),"")</f>
        <v>JPN</v>
      </c>
      <c r="S607" s="32" t="str">
        <f>IF($B607="","",RIGHT($G607*1000+200+COUNTIF($G$2:$G607,$G607),9))</f>
        <v>020509201</v>
      </c>
    </row>
    <row r="608" spans="1:19" ht="18" customHeight="1" x14ac:dyDescent="0.55000000000000004">
      <c r="A608" t="s">
        <v>1027</v>
      </c>
      <c r="B608">
        <v>608</v>
      </c>
      <c r="C608" t="s">
        <v>13114</v>
      </c>
      <c r="D608" t="s">
        <v>13115</v>
      </c>
      <c r="E608">
        <v>3</v>
      </c>
      <c r="F608" t="s">
        <v>1220</v>
      </c>
      <c r="G608">
        <v>20020819</v>
      </c>
      <c r="H608" t="s">
        <v>13116</v>
      </c>
      <c r="I608" t="s">
        <v>1677</v>
      </c>
      <c r="J608" t="s">
        <v>9163</v>
      </c>
      <c r="K608" t="s">
        <v>72</v>
      </c>
      <c r="M608" s="32">
        <f>IFERROR(IF($B608="","",INDEX(所属情報!$E:$E,MATCH($A608,所属情報!$A:$A,0))),"")</f>
        <v>492220</v>
      </c>
      <c r="N608" s="32" t="str">
        <f t="shared" si="27"/>
        <v>西田　涼夏 (3)</v>
      </c>
      <c r="O608" s="32" t="str">
        <f t="shared" si="28"/>
        <v>ﾆｼﾀﾞ ｽｽﾞｶ</v>
      </c>
      <c r="P608" s="32" t="str">
        <f t="shared" si="29"/>
        <v>NISHIDA Suzuka (02)</v>
      </c>
      <c r="Q608" s="32" t="str">
        <f>IFERROR(IF($F608="","",INDEX(リスト!$AL:$AL,MATCH($F608,リスト!$AK:$AK,0))),"")</f>
        <v>49</v>
      </c>
      <c r="R608" s="32" t="str">
        <f>IFERROR(IF($K608="","",INDEX(リスト!$AO:$AO,MATCH($K608,リスト!$AN:$AN,0))),"")</f>
        <v>JPN</v>
      </c>
      <c r="S608" s="32" t="str">
        <f>IF($B608="","",RIGHT($G608*1000+200+COUNTIF($G$2:$G608,$G608),9))</f>
        <v>020819201</v>
      </c>
    </row>
    <row r="609" spans="1:19" ht="18" customHeight="1" x14ac:dyDescent="0.55000000000000004">
      <c r="A609" t="s">
        <v>1027</v>
      </c>
      <c r="B609">
        <v>609</v>
      </c>
      <c r="C609" t="s">
        <v>13117</v>
      </c>
      <c r="D609" t="s">
        <v>13118</v>
      </c>
      <c r="E609">
        <v>3</v>
      </c>
      <c r="F609" t="s">
        <v>173</v>
      </c>
      <c r="G609">
        <v>20020815</v>
      </c>
      <c r="H609" t="s">
        <v>13119</v>
      </c>
      <c r="I609" t="s">
        <v>13120</v>
      </c>
      <c r="J609" t="s">
        <v>11465</v>
      </c>
      <c r="K609" t="s">
        <v>72</v>
      </c>
      <c r="M609" s="32">
        <f>IFERROR(IF($B609="","",INDEX(所属情報!$E:$E,MATCH($A609,所属情報!$A:$A,0))),"")</f>
        <v>492220</v>
      </c>
      <c r="N609" s="32" t="str">
        <f t="shared" si="27"/>
        <v>増原　なつみ (3)</v>
      </c>
      <c r="O609" s="32" t="str">
        <f t="shared" si="28"/>
        <v>ﾏｽﾊﾗ ﾅﾂﾐ</v>
      </c>
      <c r="P609" s="32" t="str">
        <f t="shared" si="29"/>
        <v>MASUHARA Natsumi (02)</v>
      </c>
      <c r="Q609" s="32" t="str">
        <f>IFERROR(IF($F609="","",INDEX(リスト!$AL:$AL,MATCH($F609,リスト!$AK:$AK,0))),"")</f>
        <v>27</v>
      </c>
      <c r="R609" s="32" t="str">
        <f>IFERROR(IF($K609="","",INDEX(リスト!$AO:$AO,MATCH($K609,リスト!$AN:$AN,0))),"")</f>
        <v>JPN</v>
      </c>
      <c r="S609" s="32" t="str">
        <f>IF($B609="","",RIGHT($G609*1000+200+COUNTIF($G$2:$G609,$G609),9))</f>
        <v>020815201</v>
      </c>
    </row>
    <row r="610" spans="1:19" ht="18" customHeight="1" x14ac:dyDescent="0.55000000000000004">
      <c r="A610" t="s">
        <v>1027</v>
      </c>
      <c r="B610">
        <v>610</v>
      </c>
      <c r="C610" t="s">
        <v>13121</v>
      </c>
      <c r="D610" t="s">
        <v>13122</v>
      </c>
      <c r="E610">
        <v>3</v>
      </c>
      <c r="F610" t="s">
        <v>117</v>
      </c>
      <c r="G610">
        <v>20020407</v>
      </c>
      <c r="H610" t="s">
        <v>13123</v>
      </c>
      <c r="I610" t="s">
        <v>9436</v>
      </c>
      <c r="J610" t="s">
        <v>11962</v>
      </c>
      <c r="K610" t="s">
        <v>72</v>
      </c>
      <c r="M610" s="32">
        <f>IFERROR(IF($B610="","",INDEX(所属情報!$E:$E,MATCH($A610,所属情報!$A:$A,0))),"")</f>
        <v>492220</v>
      </c>
      <c r="N610" s="32" t="str">
        <f t="shared" si="27"/>
        <v>三輪　南菜子 (3)</v>
      </c>
      <c r="O610" s="32" t="str">
        <f t="shared" si="28"/>
        <v>ﾐﾜ ﾅﾅｺ</v>
      </c>
      <c r="P610" s="32" t="str">
        <f t="shared" si="29"/>
        <v>MIWA Nanako (02)</v>
      </c>
      <c r="Q610" s="32" t="str">
        <f>IFERROR(IF($F610="","",INDEX(リスト!$AL:$AL,MATCH($F610,リスト!$AK:$AK,0))),"")</f>
        <v>13</v>
      </c>
      <c r="R610" s="32" t="str">
        <f>IFERROR(IF($K610="","",INDEX(リスト!$AO:$AO,MATCH($K610,リスト!$AN:$AN,0))),"")</f>
        <v>JPN</v>
      </c>
      <c r="S610" s="32" t="str">
        <f>IF($B610="","",RIGHT($G610*1000+200+COUNTIF($G$2:$G610,$G610),9))</f>
        <v>020407201</v>
      </c>
    </row>
    <row r="611" spans="1:19" ht="18" customHeight="1" x14ac:dyDescent="0.55000000000000004">
      <c r="A611" t="s">
        <v>1027</v>
      </c>
      <c r="B611">
        <v>611</v>
      </c>
      <c r="C611" t="s">
        <v>13124</v>
      </c>
      <c r="D611" t="s">
        <v>13125</v>
      </c>
      <c r="E611">
        <v>2</v>
      </c>
      <c r="F611" t="s">
        <v>110</v>
      </c>
      <c r="G611">
        <v>20030417</v>
      </c>
      <c r="H611" t="s">
        <v>13126</v>
      </c>
      <c r="I611" t="s">
        <v>13127</v>
      </c>
      <c r="J611" t="s">
        <v>12110</v>
      </c>
      <c r="K611" t="s">
        <v>72</v>
      </c>
      <c r="M611" s="32">
        <f>IFERROR(IF($B611="","",INDEX(所属情報!$E:$E,MATCH($A611,所属情報!$A:$A,0))),"")</f>
        <v>492220</v>
      </c>
      <c r="N611" s="32" t="str">
        <f t="shared" si="27"/>
        <v>札場　美桜 (2)</v>
      </c>
      <c r="O611" s="32" t="str">
        <f t="shared" si="28"/>
        <v>ﾌﾀﾞﾊﾞ ﾐｵ</v>
      </c>
      <c r="P611" s="32" t="str">
        <f t="shared" si="29"/>
        <v>FUDABA Mio (03)</v>
      </c>
      <c r="Q611" s="32" t="str">
        <f>IFERROR(IF($F611="","",INDEX(リスト!$AL:$AL,MATCH($F611,リスト!$AK:$AK,0))),"")</f>
        <v>11</v>
      </c>
      <c r="R611" s="32" t="str">
        <f>IFERROR(IF($K611="","",INDEX(リスト!$AO:$AO,MATCH($K611,リスト!$AN:$AN,0))),"")</f>
        <v>JPN</v>
      </c>
      <c r="S611" s="32" t="str">
        <f>IF($B611="","",RIGHT($G611*1000+200+COUNTIF($G$2:$G611,$G611),9))</f>
        <v>030417202</v>
      </c>
    </row>
    <row r="612" spans="1:19" ht="18" customHeight="1" x14ac:dyDescent="0.55000000000000004">
      <c r="A612" t="s">
        <v>1027</v>
      </c>
      <c r="B612">
        <v>612</v>
      </c>
      <c r="C612" t="s">
        <v>13128</v>
      </c>
      <c r="D612" t="s">
        <v>13129</v>
      </c>
      <c r="E612">
        <v>2</v>
      </c>
      <c r="F612" t="s">
        <v>169</v>
      </c>
      <c r="G612">
        <v>20030811</v>
      </c>
      <c r="H612" t="s">
        <v>13130</v>
      </c>
      <c r="I612" t="s">
        <v>2282</v>
      </c>
      <c r="J612" t="s">
        <v>13131</v>
      </c>
      <c r="K612" t="s">
        <v>72</v>
      </c>
      <c r="M612" s="32">
        <f>IFERROR(IF($B612="","",INDEX(所属情報!$E:$E,MATCH($A612,所属情報!$A:$A,0))),"")</f>
        <v>492220</v>
      </c>
      <c r="N612" s="32" t="str">
        <f t="shared" si="27"/>
        <v>松井　あれさ (2)</v>
      </c>
      <c r="O612" s="32" t="str">
        <f t="shared" si="28"/>
        <v>ﾏﾂｲ ｱﾚｻ</v>
      </c>
      <c r="P612" s="32" t="str">
        <f t="shared" si="29"/>
        <v>MATSUI Aresa (03)</v>
      </c>
      <c r="Q612" s="32" t="str">
        <f>IFERROR(IF($F612="","",INDEX(リスト!$AL:$AL,MATCH($F612,リスト!$AK:$AK,0))),"")</f>
        <v>26</v>
      </c>
      <c r="R612" s="32" t="str">
        <f>IFERROR(IF($K612="","",INDEX(リスト!$AO:$AO,MATCH($K612,リスト!$AN:$AN,0))),"")</f>
        <v>JPN</v>
      </c>
      <c r="S612" s="32" t="str">
        <f>IF($B612="","",RIGHT($G612*1000+200+COUNTIF($G$2:$G612,$G612),9))</f>
        <v>030811201</v>
      </c>
    </row>
    <row r="613" spans="1:19" ht="18" customHeight="1" x14ac:dyDescent="0.55000000000000004">
      <c r="A613" t="s">
        <v>1027</v>
      </c>
      <c r="B613">
        <v>613</v>
      </c>
      <c r="C613" t="s">
        <v>13132</v>
      </c>
      <c r="D613" t="s">
        <v>13133</v>
      </c>
      <c r="E613">
        <v>2</v>
      </c>
      <c r="F613" t="s">
        <v>78</v>
      </c>
      <c r="G613">
        <v>20040113</v>
      </c>
      <c r="H613" t="s">
        <v>13134</v>
      </c>
      <c r="I613" t="s">
        <v>13135</v>
      </c>
      <c r="J613" t="s">
        <v>1947</v>
      </c>
      <c r="K613" t="s">
        <v>72</v>
      </c>
      <c r="M613" s="32">
        <f>IFERROR(IF($B613="","",INDEX(所属情報!$E:$E,MATCH($A613,所属情報!$A:$A,0))),"")</f>
        <v>492220</v>
      </c>
      <c r="N613" s="32" t="str">
        <f t="shared" si="27"/>
        <v>水川　陽香留 (2)</v>
      </c>
      <c r="O613" s="32" t="str">
        <f t="shared" si="28"/>
        <v>ﾐｽﾞｶﾜ ﾋｶﾙ</v>
      </c>
      <c r="P613" s="32" t="str">
        <f t="shared" si="29"/>
        <v>MIZUKAWA Hikaru (04)</v>
      </c>
      <c r="Q613" s="32" t="str">
        <f>IFERROR(IF($F613="","",INDEX(リスト!$AL:$AL,MATCH($F613,リスト!$AK:$AK,0))),"")</f>
        <v>03</v>
      </c>
      <c r="R613" s="32" t="str">
        <f>IFERROR(IF($K613="","",INDEX(リスト!$AO:$AO,MATCH($K613,リスト!$AN:$AN,0))),"")</f>
        <v>JPN</v>
      </c>
      <c r="S613" s="32" t="str">
        <f>IF($B613="","",RIGHT($G613*1000+200+COUNTIF($G$2:$G613,$G613),9))</f>
        <v>040113202</v>
      </c>
    </row>
    <row r="614" spans="1:19" ht="18" customHeight="1" x14ac:dyDescent="0.55000000000000004">
      <c r="A614" t="s">
        <v>1027</v>
      </c>
      <c r="B614">
        <v>614</v>
      </c>
      <c r="C614" t="s">
        <v>13136</v>
      </c>
      <c r="D614" t="s">
        <v>13137</v>
      </c>
      <c r="E614">
        <v>2</v>
      </c>
      <c r="F614" t="s">
        <v>173</v>
      </c>
      <c r="G614">
        <v>20030816</v>
      </c>
      <c r="H614" t="s">
        <v>13138</v>
      </c>
      <c r="I614" t="s">
        <v>13139</v>
      </c>
      <c r="J614" t="s">
        <v>11587</v>
      </c>
      <c r="K614" t="s">
        <v>72</v>
      </c>
      <c r="M614" s="32">
        <f>IFERROR(IF($B614="","",INDEX(所属情報!$E:$E,MATCH($A614,所属情報!$A:$A,0))),"")</f>
        <v>492220</v>
      </c>
      <c r="N614" s="32" t="str">
        <f t="shared" si="27"/>
        <v>室山　優奈 (2)</v>
      </c>
      <c r="O614" s="32" t="str">
        <f t="shared" si="28"/>
        <v>ﾑﾛﾔﾏ ﾕｳﾅ</v>
      </c>
      <c r="P614" s="32" t="str">
        <f t="shared" si="29"/>
        <v>MUROYAMA Yuna (03)</v>
      </c>
      <c r="Q614" s="32" t="str">
        <f>IFERROR(IF($F614="","",INDEX(リスト!$AL:$AL,MATCH($F614,リスト!$AK:$AK,0))),"")</f>
        <v>27</v>
      </c>
      <c r="R614" s="32" t="str">
        <f>IFERROR(IF($K614="","",INDEX(リスト!$AO:$AO,MATCH($K614,リスト!$AN:$AN,0))),"")</f>
        <v>JPN</v>
      </c>
      <c r="S614" s="32" t="str">
        <f>IF($B614="","",RIGHT($G614*1000+200+COUNTIF($G$2:$G614,$G614),9))</f>
        <v>030816202</v>
      </c>
    </row>
    <row r="615" spans="1:19" ht="18" customHeight="1" x14ac:dyDescent="0.55000000000000004">
      <c r="A615" t="s">
        <v>1027</v>
      </c>
      <c r="B615">
        <v>615</v>
      </c>
      <c r="C615" t="s">
        <v>13140</v>
      </c>
      <c r="D615" t="s">
        <v>13141</v>
      </c>
      <c r="E615">
        <v>4</v>
      </c>
      <c r="F615" t="s">
        <v>173</v>
      </c>
      <c r="G615">
        <v>20010603</v>
      </c>
      <c r="H615" t="s">
        <v>13142</v>
      </c>
      <c r="I615" t="s">
        <v>4017</v>
      </c>
      <c r="J615" t="s">
        <v>11173</v>
      </c>
      <c r="K615" t="s">
        <v>72</v>
      </c>
      <c r="M615" s="32">
        <f>IFERROR(IF($B615="","",INDEX(所属情報!$E:$E,MATCH($A615,所属情報!$A:$A,0))),"")</f>
        <v>492220</v>
      </c>
      <c r="N615" s="32" t="str">
        <f t="shared" si="27"/>
        <v>宮本　愛香 (4)</v>
      </c>
      <c r="O615" s="32" t="str">
        <f t="shared" si="28"/>
        <v>ﾐﾔﾓﾄ ﾏﾅｶ</v>
      </c>
      <c r="P615" s="32" t="str">
        <f t="shared" si="29"/>
        <v>MIYAMOTO Manaka (01)</v>
      </c>
      <c r="Q615" s="32" t="str">
        <f>IFERROR(IF($F615="","",INDEX(リスト!$AL:$AL,MATCH($F615,リスト!$AK:$AK,0))),"")</f>
        <v>27</v>
      </c>
      <c r="R615" s="32" t="str">
        <f>IFERROR(IF($K615="","",INDEX(リスト!$AO:$AO,MATCH($K615,リスト!$AN:$AN,0))),"")</f>
        <v>JPN</v>
      </c>
      <c r="S615" s="32" t="str">
        <f>IF($B615="","",RIGHT($G615*1000+200+COUNTIF($G$2:$G615,$G615),9))</f>
        <v>010603201</v>
      </c>
    </row>
    <row r="616" spans="1:19" ht="18" customHeight="1" x14ac:dyDescent="0.55000000000000004">
      <c r="A616" t="s">
        <v>1027</v>
      </c>
      <c r="B616">
        <v>616</v>
      </c>
      <c r="C616" t="s">
        <v>13143</v>
      </c>
      <c r="D616" t="s">
        <v>13144</v>
      </c>
      <c r="E616">
        <v>4</v>
      </c>
      <c r="F616" t="s">
        <v>173</v>
      </c>
      <c r="G616">
        <v>20011212</v>
      </c>
      <c r="H616" t="s">
        <v>13145</v>
      </c>
      <c r="I616" t="s">
        <v>1177</v>
      </c>
      <c r="J616" t="s">
        <v>11446</v>
      </c>
      <c r="K616" t="s">
        <v>72</v>
      </c>
      <c r="M616" s="32">
        <f>IFERROR(IF($B616="","",INDEX(所属情報!$E:$E,MATCH($A616,所属情報!$A:$A,0))),"")</f>
        <v>492220</v>
      </c>
      <c r="N616" s="32" t="str">
        <f t="shared" si="27"/>
        <v>浜田　愛梨 (4)</v>
      </c>
      <c r="O616" s="32" t="str">
        <f t="shared" si="28"/>
        <v>ﾊﾏﾀﾞ ｱｲﾘ</v>
      </c>
      <c r="P616" s="32" t="str">
        <f t="shared" si="29"/>
        <v>HAMADA Airi (01)</v>
      </c>
      <c r="Q616" s="32" t="str">
        <f>IFERROR(IF($F616="","",INDEX(リスト!$AL:$AL,MATCH($F616,リスト!$AK:$AK,0))),"")</f>
        <v>27</v>
      </c>
      <c r="R616" s="32" t="str">
        <f>IFERROR(IF($K616="","",INDEX(リスト!$AO:$AO,MATCH($K616,リスト!$AN:$AN,0))),"")</f>
        <v>JPN</v>
      </c>
      <c r="S616" s="32" t="str">
        <f>IF($B616="","",RIGHT($G616*1000+200+COUNTIF($G$2:$G616,$G616),9))</f>
        <v>011212201</v>
      </c>
    </row>
    <row r="617" spans="1:19" ht="18" customHeight="1" x14ac:dyDescent="0.55000000000000004">
      <c r="A617" t="s">
        <v>1027</v>
      </c>
      <c r="B617">
        <v>617</v>
      </c>
      <c r="C617" t="s">
        <v>13146</v>
      </c>
      <c r="D617" t="s">
        <v>13147</v>
      </c>
      <c r="E617">
        <v>4</v>
      </c>
      <c r="F617" t="s">
        <v>169</v>
      </c>
      <c r="G617">
        <v>20010406</v>
      </c>
      <c r="H617" t="s">
        <v>13148</v>
      </c>
      <c r="I617" t="s">
        <v>12193</v>
      </c>
      <c r="J617" t="s">
        <v>11465</v>
      </c>
      <c r="K617" t="s">
        <v>72</v>
      </c>
      <c r="M617" s="32">
        <f>IFERROR(IF($B617="","",INDEX(所属情報!$E:$E,MATCH($A617,所属情報!$A:$A,0))),"")</f>
        <v>492220</v>
      </c>
      <c r="N617" s="32" t="str">
        <f t="shared" si="27"/>
        <v>田和　捺未 (4)</v>
      </c>
      <c r="O617" s="32" t="str">
        <f t="shared" si="28"/>
        <v>ﾀﾜ ﾅﾂﾐ</v>
      </c>
      <c r="P617" s="32" t="str">
        <f t="shared" si="29"/>
        <v>TAWA Natsumi (01)</v>
      </c>
      <c r="Q617" s="32" t="str">
        <f>IFERROR(IF($F617="","",INDEX(リスト!$AL:$AL,MATCH($F617,リスト!$AK:$AK,0))),"")</f>
        <v>26</v>
      </c>
      <c r="R617" s="32" t="str">
        <f>IFERROR(IF($K617="","",INDEX(リスト!$AO:$AO,MATCH($K617,リスト!$AN:$AN,0))),"")</f>
        <v>JPN</v>
      </c>
      <c r="S617" s="32" t="str">
        <f>IF($B617="","",RIGHT($G617*1000+200+COUNTIF($G$2:$G617,$G617),9))</f>
        <v>010406202</v>
      </c>
    </row>
    <row r="618" spans="1:19" ht="18" customHeight="1" x14ac:dyDescent="0.55000000000000004">
      <c r="A618" t="s">
        <v>1027</v>
      </c>
      <c r="B618">
        <v>618</v>
      </c>
      <c r="C618" t="s">
        <v>13149</v>
      </c>
      <c r="D618" t="s">
        <v>13150</v>
      </c>
      <c r="E618">
        <v>3</v>
      </c>
      <c r="F618" t="s">
        <v>173</v>
      </c>
      <c r="G618">
        <v>20021203</v>
      </c>
      <c r="H618" t="s">
        <v>13151</v>
      </c>
      <c r="I618" t="s">
        <v>6235</v>
      </c>
      <c r="J618" t="s">
        <v>12106</v>
      </c>
      <c r="K618" t="s">
        <v>72</v>
      </c>
      <c r="M618" s="32">
        <f>IFERROR(IF($B618="","",INDEX(所属情報!$E:$E,MATCH($A618,所属情報!$A:$A,0))),"")</f>
        <v>492220</v>
      </c>
      <c r="N618" s="32" t="str">
        <f t="shared" si="27"/>
        <v>森脇　奈々 (3)</v>
      </c>
      <c r="O618" s="32" t="str">
        <f t="shared" si="28"/>
        <v>ﾓﾘﾜｷ ﾅﾅ</v>
      </c>
      <c r="P618" s="32" t="str">
        <f t="shared" si="29"/>
        <v>MORIWAKI Nana (02)</v>
      </c>
      <c r="Q618" s="32" t="str">
        <f>IFERROR(IF($F618="","",INDEX(リスト!$AL:$AL,MATCH($F618,リスト!$AK:$AK,0))),"")</f>
        <v>27</v>
      </c>
      <c r="R618" s="32" t="str">
        <f>IFERROR(IF($K618="","",INDEX(リスト!$AO:$AO,MATCH($K618,リスト!$AN:$AN,0))),"")</f>
        <v>JPN</v>
      </c>
      <c r="S618" s="32" t="str">
        <f>IF($B618="","",RIGHT($G618*1000+200+COUNTIF($G$2:$G618,$G618),9))</f>
        <v>021203201</v>
      </c>
    </row>
    <row r="619" spans="1:19" ht="18" customHeight="1" x14ac:dyDescent="0.55000000000000004">
      <c r="A619" t="s">
        <v>1027</v>
      </c>
      <c r="B619">
        <v>619</v>
      </c>
      <c r="C619" t="s">
        <v>13152</v>
      </c>
      <c r="D619" t="s">
        <v>13153</v>
      </c>
      <c r="E619">
        <v>3</v>
      </c>
      <c r="F619" t="s">
        <v>173</v>
      </c>
      <c r="G619">
        <v>20020715</v>
      </c>
      <c r="H619" t="s">
        <v>13154</v>
      </c>
      <c r="I619" t="s">
        <v>13155</v>
      </c>
      <c r="J619" t="s">
        <v>13156</v>
      </c>
      <c r="K619" t="s">
        <v>72</v>
      </c>
      <c r="M619" s="32">
        <f>IFERROR(IF($B619="","",INDEX(所属情報!$E:$E,MATCH($A619,所属情報!$A:$A,0))),"")</f>
        <v>492220</v>
      </c>
      <c r="N619" s="32" t="str">
        <f t="shared" si="27"/>
        <v>比嘉　理仁 (3)</v>
      </c>
      <c r="O619" s="32" t="str">
        <f t="shared" si="28"/>
        <v>ﾋｶﾞ ﾘﾄ</v>
      </c>
      <c r="P619" s="32" t="str">
        <f t="shared" si="29"/>
        <v>HIGA Rito (02)</v>
      </c>
      <c r="Q619" s="32" t="str">
        <f>IFERROR(IF($F619="","",INDEX(リスト!$AL:$AL,MATCH($F619,リスト!$AK:$AK,0))),"")</f>
        <v>27</v>
      </c>
      <c r="R619" s="32" t="str">
        <f>IFERROR(IF($K619="","",INDEX(リスト!$AO:$AO,MATCH($K619,リスト!$AN:$AN,0))),"")</f>
        <v>JPN</v>
      </c>
      <c r="S619" s="32" t="str">
        <f>IF($B619="","",RIGHT($G619*1000+200+COUNTIF($G$2:$G619,$G619),9))</f>
        <v>020715201</v>
      </c>
    </row>
    <row r="620" spans="1:19" ht="18" customHeight="1" x14ac:dyDescent="0.55000000000000004">
      <c r="A620" t="s">
        <v>1027</v>
      </c>
      <c r="B620">
        <v>620</v>
      </c>
      <c r="C620" t="s">
        <v>13157</v>
      </c>
      <c r="D620" t="s">
        <v>13158</v>
      </c>
      <c r="E620">
        <v>3</v>
      </c>
      <c r="F620" t="s">
        <v>169</v>
      </c>
      <c r="G620">
        <v>20020709</v>
      </c>
      <c r="H620" t="s">
        <v>13159</v>
      </c>
      <c r="I620" t="s">
        <v>2482</v>
      </c>
      <c r="J620" t="s">
        <v>11205</v>
      </c>
      <c r="K620" t="s">
        <v>72</v>
      </c>
      <c r="M620" s="32">
        <f>IFERROR(IF($B620="","",INDEX(所属情報!$E:$E,MATCH($A620,所属情報!$A:$A,0))),"")</f>
        <v>492220</v>
      </c>
      <c r="N620" s="32" t="str">
        <f t="shared" si="27"/>
        <v>杉山　未帆 (3)</v>
      </c>
      <c r="O620" s="32" t="str">
        <f t="shared" si="28"/>
        <v>ｽｷﾞﾔﾏ ﾐﾎ</v>
      </c>
      <c r="P620" s="32" t="str">
        <f t="shared" si="29"/>
        <v>SUGIYAMA Miho (02)</v>
      </c>
      <c r="Q620" s="32" t="str">
        <f>IFERROR(IF($F620="","",INDEX(リスト!$AL:$AL,MATCH($F620,リスト!$AK:$AK,0))),"")</f>
        <v>26</v>
      </c>
      <c r="R620" s="32" t="str">
        <f>IFERROR(IF($K620="","",INDEX(リスト!$AO:$AO,MATCH($K620,リスト!$AN:$AN,0))),"")</f>
        <v>JPN</v>
      </c>
      <c r="S620" s="32" t="str">
        <f>IF($B620="","",RIGHT($G620*1000+200+COUNTIF($G$2:$G620,$G620),9))</f>
        <v>020709201</v>
      </c>
    </row>
    <row r="621" spans="1:19" ht="18" customHeight="1" x14ac:dyDescent="0.55000000000000004">
      <c r="A621" t="s">
        <v>1027</v>
      </c>
      <c r="B621">
        <v>621</v>
      </c>
      <c r="C621" t="s">
        <v>13160</v>
      </c>
      <c r="D621" t="s">
        <v>13161</v>
      </c>
      <c r="E621">
        <v>3</v>
      </c>
      <c r="F621" t="s">
        <v>173</v>
      </c>
      <c r="G621">
        <v>20020825</v>
      </c>
      <c r="H621" t="s">
        <v>13162</v>
      </c>
      <c r="I621" t="s">
        <v>2145</v>
      </c>
      <c r="J621" t="s">
        <v>11201</v>
      </c>
      <c r="K621" t="s">
        <v>72</v>
      </c>
      <c r="M621" s="32">
        <f>IFERROR(IF($B621="","",INDEX(所属情報!$E:$E,MATCH($A621,所属情報!$A:$A,0))),"")</f>
        <v>492220</v>
      </c>
      <c r="N621" s="32" t="str">
        <f t="shared" si="27"/>
        <v>伊藤　愛理咲 (3)</v>
      </c>
      <c r="O621" s="32" t="str">
        <f t="shared" si="28"/>
        <v>ｲﾄｳ ｱﾘｻ</v>
      </c>
      <c r="P621" s="32" t="str">
        <f t="shared" si="29"/>
        <v>ITO Arisa (02)</v>
      </c>
      <c r="Q621" s="32" t="str">
        <f>IFERROR(IF($F621="","",INDEX(リスト!$AL:$AL,MATCH($F621,リスト!$AK:$AK,0))),"")</f>
        <v>27</v>
      </c>
      <c r="R621" s="32" t="str">
        <f>IFERROR(IF($K621="","",INDEX(リスト!$AO:$AO,MATCH($K621,リスト!$AN:$AN,0))),"")</f>
        <v>JPN</v>
      </c>
      <c r="S621" s="32" t="str">
        <f>IF($B621="","",RIGHT($G621*1000+200+COUNTIF($G$2:$G621,$G621),9))</f>
        <v>020825201</v>
      </c>
    </row>
    <row r="622" spans="1:19" ht="18" customHeight="1" x14ac:dyDescent="0.55000000000000004">
      <c r="A622" t="s">
        <v>1027</v>
      </c>
      <c r="B622">
        <v>622</v>
      </c>
      <c r="C622" t="s">
        <v>13163</v>
      </c>
      <c r="D622" t="s">
        <v>13164</v>
      </c>
      <c r="E622">
        <v>2</v>
      </c>
      <c r="F622" t="s">
        <v>173</v>
      </c>
      <c r="G622">
        <v>20040326</v>
      </c>
      <c r="H622" t="s">
        <v>13165</v>
      </c>
      <c r="I622" t="s">
        <v>9440</v>
      </c>
      <c r="J622" t="s">
        <v>13166</v>
      </c>
      <c r="K622" t="s">
        <v>72</v>
      </c>
      <c r="M622" s="32">
        <f>IFERROR(IF($B622="","",INDEX(所属情報!$E:$E,MATCH($A622,所属情報!$A:$A,0))),"")</f>
        <v>492220</v>
      </c>
      <c r="N622" s="32" t="str">
        <f t="shared" si="27"/>
        <v>白石　羽蘭 (2)</v>
      </c>
      <c r="O622" s="32" t="str">
        <f t="shared" si="28"/>
        <v>ｼﾗｲｼ ｳﾗﾝ</v>
      </c>
      <c r="P622" s="32" t="str">
        <f t="shared" si="29"/>
        <v>SHIRAISHI Uran (04)</v>
      </c>
      <c r="Q622" s="32" t="str">
        <f>IFERROR(IF($F622="","",INDEX(リスト!$AL:$AL,MATCH($F622,リスト!$AK:$AK,0))),"")</f>
        <v>27</v>
      </c>
      <c r="R622" s="32" t="str">
        <f>IFERROR(IF($K622="","",INDEX(リスト!$AO:$AO,MATCH($K622,リスト!$AN:$AN,0))),"")</f>
        <v>JPN</v>
      </c>
      <c r="S622" s="32" t="str">
        <f>IF($B622="","",RIGHT($G622*1000+200+COUNTIF($G$2:$G622,$G622),9))</f>
        <v>040326201</v>
      </c>
    </row>
    <row r="623" spans="1:19" ht="18" customHeight="1" x14ac:dyDescent="0.55000000000000004">
      <c r="A623" t="s">
        <v>1027</v>
      </c>
      <c r="B623">
        <v>623</v>
      </c>
      <c r="C623" t="s">
        <v>13167</v>
      </c>
      <c r="D623" t="s">
        <v>13168</v>
      </c>
      <c r="E623">
        <v>3</v>
      </c>
      <c r="F623" t="s">
        <v>173</v>
      </c>
      <c r="G623">
        <v>20021108</v>
      </c>
      <c r="H623" t="s">
        <v>13169</v>
      </c>
      <c r="I623" t="s">
        <v>13170</v>
      </c>
      <c r="J623" t="s">
        <v>10992</v>
      </c>
      <c r="K623" t="s">
        <v>72</v>
      </c>
      <c r="M623" s="32">
        <f>IFERROR(IF($B623="","",INDEX(所属情報!$E:$E,MATCH($A623,所属情報!$A:$A,0))),"")</f>
        <v>492220</v>
      </c>
      <c r="N623" s="32" t="str">
        <f t="shared" si="27"/>
        <v>花畑　風香 (3)</v>
      </c>
      <c r="O623" s="32" t="str">
        <f t="shared" si="28"/>
        <v>ﾊﾅﾊﾞﾀ ﾌｳｶ</v>
      </c>
      <c r="P623" s="32" t="str">
        <f t="shared" si="29"/>
        <v>HANABATA Fuka (02)</v>
      </c>
      <c r="Q623" s="32" t="str">
        <f>IFERROR(IF($F623="","",INDEX(リスト!$AL:$AL,MATCH($F623,リスト!$AK:$AK,0))),"")</f>
        <v>27</v>
      </c>
      <c r="R623" s="32" t="str">
        <f>IFERROR(IF($K623="","",INDEX(リスト!$AO:$AO,MATCH($K623,リスト!$AN:$AN,0))),"")</f>
        <v>JPN</v>
      </c>
      <c r="S623" s="32" t="str">
        <f>IF($B623="","",RIGHT($G623*1000+200+COUNTIF($G$2:$G623,$G623),9))</f>
        <v>021108201</v>
      </c>
    </row>
    <row r="624" spans="1:19" ht="18" customHeight="1" x14ac:dyDescent="0.55000000000000004">
      <c r="A624" t="s">
        <v>1027</v>
      </c>
      <c r="B624">
        <v>624</v>
      </c>
      <c r="C624" t="s">
        <v>13171</v>
      </c>
      <c r="D624" t="s">
        <v>13172</v>
      </c>
      <c r="E624">
        <v>2</v>
      </c>
      <c r="F624" t="s">
        <v>173</v>
      </c>
      <c r="G624">
        <v>20031003</v>
      </c>
      <c r="H624" t="s">
        <v>13173</v>
      </c>
      <c r="I624" t="s">
        <v>1543</v>
      </c>
      <c r="J624" t="s">
        <v>10954</v>
      </c>
      <c r="K624" t="s">
        <v>72</v>
      </c>
      <c r="M624" s="32">
        <f>IFERROR(IF($B624="","",INDEX(所属情報!$E:$E,MATCH($A624,所属情報!$A:$A,0))),"")</f>
        <v>492220</v>
      </c>
      <c r="N624" s="32" t="str">
        <f t="shared" si="27"/>
        <v>山本　愛花 (2)</v>
      </c>
      <c r="O624" s="32" t="str">
        <f t="shared" si="28"/>
        <v>ﾔﾏﾓﾄ ｱｲｶ</v>
      </c>
      <c r="P624" s="32" t="str">
        <f t="shared" si="29"/>
        <v>YAMAMOTO Aika (03)</v>
      </c>
      <c r="Q624" s="32" t="str">
        <f>IFERROR(IF($F624="","",INDEX(リスト!$AL:$AL,MATCH($F624,リスト!$AK:$AK,0))),"")</f>
        <v>27</v>
      </c>
      <c r="R624" s="32" t="str">
        <f>IFERROR(IF($K624="","",INDEX(リスト!$AO:$AO,MATCH($K624,リスト!$AN:$AN,0))),"")</f>
        <v>JPN</v>
      </c>
      <c r="S624" s="32" t="str">
        <f>IF($B624="","",RIGHT($G624*1000+200+COUNTIF($G$2:$G624,$G624),9))</f>
        <v>031003201</v>
      </c>
    </row>
    <row r="625" spans="1:19" ht="18" customHeight="1" x14ac:dyDescent="0.55000000000000004">
      <c r="A625" t="s">
        <v>1027</v>
      </c>
      <c r="B625">
        <v>625</v>
      </c>
      <c r="C625" t="s">
        <v>13174</v>
      </c>
      <c r="D625" t="s">
        <v>13175</v>
      </c>
      <c r="E625">
        <v>2</v>
      </c>
      <c r="F625" t="s">
        <v>205</v>
      </c>
      <c r="G625">
        <v>20031121</v>
      </c>
      <c r="H625" t="s">
        <v>13176</v>
      </c>
      <c r="I625" t="s">
        <v>2145</v>
      </c>
      <c r="J625" t="s">
        <v>8404</v>
      </c>
      <c r="K625" t="s">
        <v>72</v>
      </c>
      <c r="M625" s="32">
        <f>IFERROR(IF($B625="","",INDEX(所属情報!$E:$E,MATCH($A625,所属情報!$A:$A,0))),"")</f>
        <v>492220</v>
      </c>
      <c r="N625" s="32" t="str">
        <f t="shared" si="27"/>
        <v>伊藤　陽香 (2)</v>
      </c>
      <c r="O625" s="32" t="str">
        <f t="shared" si="28"/>
        <v>ｲﾄｳ ﾊﾙｶ</v>
      </c>
      <c r="P625" s="32" t="str">
        <f t="shared" si="29"/>
        <v>ITO Haruka (03)</v>
      </c>
      <c r="Q625" s="32" t="str">
        <f>IFERROR(IF($F625="","",INDEX(リスト!$AL:$AL,MATCH($F625,リスト!$AK:$AK,0))),"")</f>
        <v>35</v>
      </c>
      <c r="R625" s="32" t="str">
        <f>IFERROR(IF($K625="","",INDEX(リスト!$AO:$AO,MATCH($K625,リスト!$AN:$AN,0))),"")</f>
        <v>JPN</v>
      </c>
      <c r="S625" s="32" t="str">
        <f>IF($B625="","",RIGHT($G625*1000+200+COUNTIF($G$2:$G625,$G625),9))</f>
        <v>031121201</v>
      </c>
    </row>
    <row r="626" spans="1:19" ht="18" customHeight="1" x14ac:dyDescent="0.55000000000000004">
      <c r="A626" t="s">
        <v>1027</v>
      </c>
      <c r="B626">
        <v>626</v>
      </c>
      <c r="C626" t="s">
        <v>13177</v>
      </c>
      <c r="D626" t="s">
        <v>13178</v>
      </c>
      <c r="E626">
        <v>1</v>
      </c>
      <c r="F626" t="s">
        <v>173</v>
      </c>
      <c r="G626">
        <v>20041115</v>
      </c>
      <c r="H626" t="s">
        <v>13179</v>
      </c>
      <c r="I626" t="s">
        <v>2054</v>
      </c>
      <c r="J626" t="s">
        <v>11975</v>
      </c>
      <c r="K626" t="s">
        <v>72</v>
      </c>
      <c r="M626" s="32">
        <f>IFERROR(IF($B626="","",INDEX(所属情報!$E:$E,MATCH($A626,所属情報!$A:$A,0))),"")</f>
        <v>492220</v>
      </c>
      <c r="N626" s="32" t="str">
        <f t="shared" si="27"/>
        <v>奥田　萌佳 (1)</v>
      </c>
      <c r="O626" s="32" t="str">
        <f t="shared" si="28"/>
        <v>ｵｸﾀﾞ ﾓｴｶ</v>
      </c>
      <c r="P626" s="32" t="str">
        <f t="shared" si="29"/>
        <v>OKUDA Moeka (04)</v>
      </c>
      <c r="Q626" s="32" t="str">
        <f>IFERROR(IF($F626="","",INDEX(リスト!$AL:$AL,MATCH($F626,リスト!$AK:$AK,0))),"")</f>
        <v>27</v>
      </c>
      <c r="R626" s="32" t="str">
        <f>IFERROR(IF($K626="","",INDEX(リスト!$AO:$AO,MATCH($K626,リスト!$AN:$AN,0))),"")</f>
        <v>JPN</v>
      </c>
      <c r="S626" s="32" t="str">
        <f>IF($B626="","",RIGHT($G626*1000+200+COUNTIF($G$2:$G626,$G626),9))</f>
        <v>041115201</v>
      </c>
    </row>
    <row r="627" spans="1:19" ht="18" customHeight="1" x14ac:dyDescent="0.55000000000000004">
      <c r="A627" t="s">
        <v>1027</v>
      </c>
      <c r="B627">
        <v>627</v>
      </c>
      <c r="C627" t="s">
        <v>13180</v>
      </c>
      <c r="D627" t="s">
        <v>13181</v>
      </c>
      <c r="E627">
        <v>1</v>
      </c>
      <c r="F627" t="s">
        <v>173</v>
      </c>
      <c r="G627">
        <v>20040810</v>
      </c>
      <c r="H627" t="s">
        <v>13182</v>
      </c>
      <c r="I627" t="s">
        <v>5687</v>
      </c>
      <c r="J627" t="s">
        <v>13183</v>
      </c>
      <c r="K627" t="s">
        <v>72</v>
      </c>
      <c r="M627" s="32">
        <f>IFERROR(IF($B627="","",INDEX(所属情報!$E:$E,MATCH($A627,所属情報!$A:$A,0))),"")</f>
        <v>492220</v>
      </c>
      <c r="N627" s="32" t="str">
        <f t="shared" si="27"/>
        <v>安井　千夏 (1)</v>
      </c>
      <c r="O627" s="32" t="str">
        <f t="shared" si="28"/>
        <v>ﾔｽｲ ﾁﾅﾂ</v>
      </c>
      <c r="P627" s="32" t="str">
        <f t="shared" si="29"/>
        <v>YASUI Chinatsu (04)</v>
      </c>
      <c r="Q627" s="32" t="str">
        <f>IFERROR(IF($F627="","",INDEX(リスト!$AL:$AL,MATCH($F627,リスト!$AK:$AK,0))),"")</f>
        <v>27</v>
      </c>
      <c r="R627" s="32" t="str">
        <f>IFERROR(IF($K627="","",INDEX(リスト!$AO:$AO,MATCH($K627,リスト!$AN:$AN,0))),"")</f>
        <v>JPN</v>
      </c>
      <c r="S627" s="32" t="str">
        <f>IF($B627="","",RIGHT($G627*1000+200+COUNTIF($G$2:$G627,$G627),9))</f>
        <v>040810201</v>
      </c>
    </row>
    <row r="628" spans="1:19" ht="18" customHeight="1" x14ac:dyDescent="0.55000000000000004">
      <c r="A628" t="s">
        <v>1027</v>
      </c>
      <c r="B628">
        <v>628</v>
      </c>
      <c r="C628" t="s">
        <v>13184</v>
      </c>
      <c r="D628" t="s">
        <v>13185</v>
      </c>
      <c r="E628">
        <v>1</v>
      </c>
      <c r="F628" t="s">
        <v>169</v>
      </c>
      <c r="G628">
        <v>20040810</v>
      </c>
      <c r="H628" t="s">
        <v>13186</v>
      </c>
      <c r="I628" t="s">
        <v>1232</v>
      </c>
      <c r="J628" t="s">
        <v>12382</v>
      </c>
      <c r="K628" t="s">
        <v>72</v>
      </c>
      <c r="M628" s="32">
        <f>IFERROR(IF($B628="","",INDEX(所属情報!$E:$E,MATCH($A628,所属情報!$A:$A,0))),"")</f>
        <v>492220</v>
      </c>
      <c r="N628" s="32" t="str">
        <f t="shared" si="27"/>
        <v>中村　百合花 (1)</v>
      </c>
      <c r="O628" s="32" t="str">
        <f t="shared" si="28"/>
        <v>ﾅｶﾑﾗ ﾕﾘｶ</v>
      </c>
      <c r="P628" s="32" t="str">
        <f t="shared" si="29"/>
        <v>NAKAMURA Yurika (04)</v>
      </c>
      <c r="Q628" s="32" t="str">
        <f>IFERROR(IF($F628="","",INDEX(リスト!$AL:$AL,MATCH($F628,リスト!$AK:$AK,0))),"")</f>
        <v>26</v>
      </c>
      <c r="R628" s="32" t="str">
        <f>IFERROR(IF($K628="","",INDEX(リスト!$AO:$AO,MATCH($K628,リスト!$AN:$AN,0))),"")</f>
        <v>JPN</v>
      </c>
      <c r="S628" s="32" t="str">
        <f>IF($B628="","",RIGHT($G628*1000+200+COUNTIF($G$2:$G628,$G628),9))</f>
        <v>040810202</v>
      </c>
    </row>
    <row r="629" spans="1:19" ht="18" customHeight="1" x14ac:dyDescent="0.55000000000000004">
      <c r="A629" t="s">
        <v>1027</v>
      </c>
      <c r="B629">
        <v>629</v>
      </c>
      <c r="C629" t="s">
        <v>13187</v>
      </c>
      <c r="D629" t="s">
        <v>13188</v>
      </c>
      <c r="E629">
        <v>1</v>
      </c>
      <c r="F629" t="s">
        <v>189</v>
      </c>
      <c r="G629">
        <v>20041111</v>
      </c>
      <c r="H629" t="s">
        <v>13189</v>
      </c>
      <c r="I629" t="s">
        <v>13190</v>
      </c>
      <c r="J629" t="s">
        <v>13191</v>
      </c>
      <c r="K629" t="s">
        <v>72</v>
      </c>
      <c r="M629" s="32">
        <f>IFERROR(IF($B629="","",INDEX(所属情報!$E:$E,MATCH($A629,所属情報!$A:$A,0))),"")</f>
        <v>492220</v>
      </c>
      <c r="N629" s="32" t="str">
        <f t="shared" si="27"/>
        <v>矢吹　美宙 (1)</v>
      </c>
      <c r="O629" s="32" t="str">
        <f t="shared" si="28"/>
        <v>ﾔﾌﾞｷ ﾐｿﾗ</v>
      </c>
      <c r="P629" s="32" t="str">
        <f t="shared" si="29"/>
        <v>YABUKI Misora (04)</v>
      </c>
      <c r="Q629" s="32" t="str">
        <f>IFERROR(IF($F629="","",INDEX(リスト!$AL:$AL,MATCH($F629,リスト!$AK:$AK,0))),"")</f>
        <v>31</v>
      </c>
      <c r="R629" s="32" t="str">
        <f>IFERROR(IF($K629="","",INDEX(リスト!$AO:$AO,MATCH($K629,リスト!$AN:$AN,0))),"")</f>
        <v>JPN</v>
      </c>
      <c r="S629" s="32" t="str">
        <f>IF($B629="","",RIGHT($G629*1000+200+COUNTIF($G$2:$G629,$G629),9))</f>
        <v>041111201</v>
      </c>
    </row>
    <row r="630" spans="1:19" ht="18" customHeight="1" x14ac:dyDescent="0.55000000000000004">
      <c r="A630" t="s">
        <v>1027</v>
      </c>
      <c r="B630">
        <v>630</v>
      </c>
      <c r="C630" t="s">
        <v>13192</v>
      </c>
      <c r="D630" t="s">
        <v>13193</v>
      </c>
      <c r="E630">
        <v>1</v>
      </c>
      <c r="F630" t="s">
        <v>157</v>
      </c>
      <c r="G630">
        <v>20041227</v>
      </c>
      <c r="H630" t="s">
        <v>13194</v>
      </c>
      <c r="I630" t="s">
        <v>1334</v>
      </c>
      <c r="J630" t="s">
        <v>13195</v>
      </c>
      <c r="K630" t="s">
        <v>72</v>
      </c>
      <c r="M630" s="32">
        <f>IFERROR(IF($B630="","",INDEX(所属情報!$E:$E,MATCH($A630,所属情報!$A:$A,0))),"")</f>
        <v>492220</v>
      </c>
      <c r="N630" s="32" t="str">
        <f t="shared" si="27"/>
        <v>林　那優 (1)</v>
      </c>
      <c r="O630" s="32" t="str">
        <f t="shared" si="28"/>
        <v>ﾊﾔｼ ﾅﾕ</v>
      </c>
      <c r="P630" s="32" t="str">
        <f t="shared" si="29"/>
        <v>HAYASHI Nayu (04)</v>
      </c>
      <c r="Q630" s="32" t="str">
        <f>IFERROR(IF($F630="","",INDEX(リスト!$AL:$AL,MATCH($F630,リスト!$AK:$AK,0))),"")</f>
        <v>23</v>
      </c>
      <c r="R630" s="32" t="str">
        <f>IFERROR(IF($K630="","",INDEX(リスト!$AO:$AO,MATCH($K630,リスト!$AN:$AN,0))),"")</f>
        <v>JPN</v>
      </c>
      <c r="S630" s="32" t="str">
        <f>IF($B630="","",RIGHT($G630*1000+200+COUNTIF($G$2:$G630,$G630),9))</f>
        <v>041227201</v>
      </c>
    </row>
    <row r="631" spans="1:19" ht="18" customHeight="1" x14ac:dyDescent="0.55000000000000004">
      <c r="A631" t="s">
        <v>967</v>
      </c>
      <c r="B631">
        <v>631</v>
      </c>
      <c r="C631" t="s">
        <v>13196</v>
      </c>
      <c r="D631" t="s">
        <v>13197</v>
      </c>
      <c r="E631">
        <v>4</v>
      </c>
      <c r="F631" t="s">
        <v>197</v>
      </c>
      <c r="G631">
        <v>20010507</v>
      </c>
      <c r="H631" t="s">
        <v>13198</v>
      </c>
      <c r="I631" t="s">
        <v>13199</v>
      </c>
      <c r="J631" t="s">
        <v>11741</v>
      </c>
      <c r="K631" t="s">
        <v>72</v>
      </c>
      <c r="M631" s="32">
        <f>IFERROR(IF($B631="","",INDEX(所属情報!$E:$E,MATCH($A631,所属情報!$A:$A,0))),"")</f>
        <v>492199</v>
      </c>
      <c r="N631" s="32" t="str">
        <f t="shared" si="27"/>
        <v>市本　桃子 (4)</v>
      </c>
      <c r="O631" s="32" t="str">
        <f t="shared" si="28"/>
        <v>ｲﾁﾓﾄ ﾓﾓｺ</v>
      </c>
      <c r="P631" s="32" t="str">
        <f t="shared" si="29"/>
        <v>ICHIMOTO Momoko (01)</v>
      </c>
      <c r="Q631" s="32" t="str">
        <f>IFERROR(IF($F631="","",INDEX(リスト!$AL:$AL,MATCH($F631,リスト!$AK:$AK,0))),"")</f>
        <v>33</v>
      </c>
      <c r="R631" s="32" t="str">
        <f>IFERROR(IF($K631="","",INDEX(リスト!$AO:$AO,MATCH($K631,リスト!$AN:$AN,0))),"")</f>
        <v>JPN</v>
      </c>
      <c r="S631" s="32" t="str">
        <f>IF($B631="","",RIGHT($G631*1000+200+COUNTIF($G$2:$G631,$G631),9))</f>
        <v>010507201</v>
      </c>
    </row>
    <row r="632" spans="1:19" ht="18" customHeight="1" x14ac:dyDescent="0.55000000000000004">
      <c r="A632" t="s">
        <v>967</v>
      </c>
      <c r="B632">
        <v>632</v>
      </c>
      <c r="C632" t="s">
        <v>13200</v>
      </c>
      <c r="D632" t="s">
        <v>13201</v>
      </c>
      <c r="E632">
        <v>4</v>
      </c>
      <c r="F632" t="s">
        <v>165</v>
      </c>
      <c r="G632">
        <v>20011101</v>
      </c>
      <c r="H632" t="s">
        <v>13202</v>
      </c>
      <c r="I632" t="s">
        <v>1242</v>
      </c>
      <c r="J632" t="s">
        <v>2460</v>
      </c>
      <c r="K632" t="s">
        <v>72</v>
      </c>
      <c r="M632" s="32">
        <f>IFERROR(IF($B632="","",INDEX(所属情報!$E:$E,MATCH($A632,所属情報!$A:$A,0))),"")</f>
        <v>492199</v>
      </c>
      <c r="N632" s="32" t="str">
        <f t="shared" si="27"/>
        <v>清水　ひなた (4)</v>
      </c>
      <c r="O632" s="32" t="str">
        <f t="shared" si="28"/>
        <v>ｼﾐｽﾞ ﾋﾅﾀ</v>
      </c>
      <c r="P632" s="32" t="str">
        <f t="shared" si="29"/>
        <v>SHIMIZU Hinata (01)</v>
      </c>
      <c r="Q632" s="32" t="str">
        <f>IFERROR(IF($F632="","",INDEX(リスト!$AL:$AL,MATCH($F632,リスト!$AK:$AK,0))),"")</f>
        <v>25</v>
      </c>
      <c r="R632" s="32" t="str">
        <f>IFERROR(IF($K632="","",INDEX(リスト!$AO:$AO,MATCH($K632,リスト!$AN:$AN,0))),"")</f>
        <v>JPN</v>
      </c>
      <c r="S632" s="32" t="str">
        <f>IF($B632="","",RIGHT($G632*1000+200+COUNTIF($G$2:$G632,$G632),9))</f>
        <v>011101201</v>
      </c>
    </row>
    <row r="633" spans="1:19" ht="18" customHeight="1" x14ac:dyDescent="0.55000000000000004">
      <c r="A633" t="s">
        <v>967</v>
      </c>
      <c r="B633">
        <v>633</v>
      </c>
      <c r="C633" t="s">
        <v>13203</v>
      </c>
      <c r="D633" t="s">
        <v>13204</v>
      </c>
      <c r="E633">
        <v>4</v>
      </c>
      <c r="F633" t="s">
        <v>169</v>
      </c>
      <c r="G633">
        <v>20011004</v>
      </c>
      <c r="H633" t="s">
        <v>13205</v>
      </c>
      <c r="I633" t="s">
        <v>13206</v>
      </c>
      <c r="J633" t="s">
        <v>11265</v>
      </c>
      <c r="K633" t="s">
        <v>72</v>
      </c>
      <c r="M633" s="32">
        <f>IFERROR(IF($B633="","",INDEX(所属情報!$E:$E,MATCH($A633,所属情報!$A:$A,0))),"")</f>
        <v>492199</v>
      </c>
      <c r="N633" s="32" t="str">
        <f t="shared" si="27"/>
        <v>千賀　若奈 (4)</v>
      </c>
      <c r="O633" s="32" t="str">
        <f t="shared" si="28"/>
        <v>ｾﾝｶﾞ ﾜｶﾅ</v>
      </c>
      <c r="P633" s="32" t="str">
        <f t="shared" si="29"/>
        <v>SENGA Wakana (01)</v>
      </c>
      <c r="Q633" s="32" t="str">
        <f>IFERROR(IF($F633="","",INDEX(リスト!$AL:$AL,MATCH($F633,リスト!$AK:$AK,0))),"")</f>
        <v>26</v>
      </c>
      <c r="R633" s="32" t="str">
        <f>IFERROR(IF($K633="","",INDEX(リスト!$AO:$AO,MATCH($K633,リスト!$AN:$AN,0))),"")</f>
        <v>JPN</v>
      </c>
      <c r="S633" s="32" t="str">
        <f>IF($B633="","",RIGHT($G633*1000+200+COUNTIF($G$2:$G633,$G633),9))</f>
        <v>011004201</v>
      </c>
    </row>
    <row r="634" spans="1:19" ht="18" customHeight="1" x14ac:dyDescent="0.55000000000000004">
      <c r="A634" t="s">
        <v>967</v>
      </c>
      <c r="B634">
        <v>634</v>
      </c>
      <c r="C634" t="s">
        <v>13207</v>
      </c>
      <c r="D634" t="s">
        <v>13208</v>
      </c>
      <c r="E634">
        <v>4</v>
      </c>
      <c r="F634" t="s">
        <v>133</v>
      </c>
      <c r="G634">
        <v>20020213</v>
      </c>
      <c r="H634" t="s">
        <v>13209</v>
      </c>
      <c r="I634" t="s">
        <v>1964</v>
      </c>
      <c r="J634" t="s">
        <v>2500</v>
      </c>
      <c r="K634" t="s">
        <v>72</v>
      </c>
      <c r="M634" s="32">
        <f>IFERROR(IF($B634="","",INDEX(所属情報!$E:$E,MATCH($A634,所属情報!$A:$A,0))),"")</f>
        <v>492199</v>
      </c>
      <c r="N634" s="32" t="str">
        <f t="shared" si="27"/>
        <v>中川　瑞稀 (4)</v>
      </c>
      <c r="O634" s="32" t="str">
        <f t="shared" si="28"/>
        <v>ﾅｶｶﾞﾜ ﾐｽﾞｷ</v>
      </c>
      <c r="P634" s="32" t="str">
        <f t="shared" si="29"/>
        <v>NAKAGAWA Mizuki (02)</v>
      </c>
      <c r="Q634" s="32" t="str">
        <f>IFERROR(IF($F634="","",INDEX(リスト!$AL:$AL,MATCH($F634,リスト!$AK:$AK,0))),"")</f>
        <v>17</v>
      </c>
      <c r="R634" s="32" t="str">
        <f>IFERROR(IF($K634="","",INDEX(リスト!$AO:$AO,MATCH($K634,リスト!$AN:$AN,0))),"")</f>
        <v>JPN</v>
      </c>
      <c r="S634" s="32" t="str">
        <f>IF($B634="","",RIGHT($G634*1000+200+COUNTIF($G$2:$G634,$G634),9))</f>
        <v>020213202</v>
      </c>
    </row>
    <row r="635" spans="1:19" ht="18" customHeight="1" x14ac:dyDescent="0.55000000000000004">
      <c r="A635" t="s">
        <v>967</v>
      </c>
      <c r="B635">
        <v>635</v>
      </c>
      <c r="C635" t="s">
        <v>13210</v>
      </c>
      <c r="D635" t="s">
        <v>13211</v>
      </c>
      <c r="E635">
        <v>4</v>
      </c>
      <c r="F635" t="s">
        <v>165</v>
      </c>
      <c r="G635">
        <v>20011013</v>
      </c>
      <c r="H635" t="s">
        <v>13212</v>
      </c>
      <c r="I635" t="s">
        <v>1645</v>
      </c>
      <c r="J635" t="s">
        <v>11916</v>
      </c>
      <c r="K635" t="s">
        <v>72</v>
      </c>
      <c r="M635" s="32">
        <f>IFERROR(IF($B635="","",INDEX(所属情報!$E:$E,MATCH($A635,所属情報!$A:$A,0))),"")</f>
        <v>492199</v>
      </c>
      <c r="N635" s="32" t="str">
        <f t="shared" si="27"/>
        <v>三浦　瞳 (4)</v>
      </c>
      <c r="O635" s="32" t="str">
        <f t="shared" si="28"/>
        <v>ﾐｳﾗ ﾋﾄﾐ</v>
      </c>
      <c r="P635" s="32" t="str">
        <f t="shared" si="29"/>
        <v>MIURA Hitomi (01)</v>
      </c>
      <c r="Q635" s="32" t="str">
        <f>IFERROR(IF($F635="","",INDEX(リスト!$AL:$AL,MATCH($F635,リスト!$AK:$AK,0))),"")</f>
        <v>25</v>
      </c>
      <c r="R635" s="32" t="str">
        <f>IFERROR(IF($K635="","",INDEX(リスト!$AO:$AO,MATCH($K635,リスト!$AN:$AN,0))),"")</f>
        <v>JPN</v>
      </c>
      <c r="S635" s="32" t="str">
        <f>IF($B635="","",RIGHT($G635*1000+200+COUNTIF($G$2:$G635,$G635),9))</f>
        <v>011013201</v>
      </c>
    </row>
    <row r="636" spans="1:19" ht="18" customHeight="1" x14ac:dyDescent="0.55000000000000004">
      <c r="A636" t="s">
        <v>967</v>
      </c>
      <c r="B636">
        <v>636</v>
      </c>
      <c r="C636" t="s">
        <v>13213</v>
      </c>
      <c r="D636" t="s">
        <v>13214</v>
      </c>
      <c r="E636">
        <v>4</v>
      </c>
      <c r="F636" t="s">
        <v>185</v>
      </c>
      <c r="G636">
        <v>20010515</v>
      </c>
      <c r="H636" t="s">
        <v>13215</v>
      </c>
      <c r="I636" t="s">
        <v>1172</v>
      </c>
      <c r="J636" t="s">
        <v>11121</v>
      </c>
      <c r="K636" t="s">
        <v>72</v>
      </c>
      <c r="M636" s="32">
        <f>IFERROR(IF($B636="","",INDEX(所属情報!$E:$E,MATCH($A636,所属情報!$A:$A,0))),"")</f>
        <v>492199</v>
      </c>
      <c r="N636" s="32" t="str">
        <f t="shared" si="27"/>
        <v>𠮷田　藍 (4)</v>
      </c>
      <c r="O636" s="32" t="str">
        <f t="shared" si="28"/>
        <v>ﾖｼﾀﾞ ｱｲ</v>
      </c>
      <c r="P636" s="32" t="str">
        <f t="shared" si="29"/>
        <v>YOSHIDA Ai (01)</v>
      </c>
      <c r="Q636" s="32" t="str">
        <f>IFERROR(IF($F636="","",INDEX(リスト!$AL:$AL,MATCH($F636,リスト!$AK:$AK,0))),"")</f>
        <v>30</v>
      </c>
      <c r="R636" s="32" t="str">
        <f>IFERROR(IF($K636="","",INDEX(リスト!$AO:$AO,MATCH($K636,リスト!$AN:$AN,0))),"")</f>
        <v>JPN</v>
      </c>
      <c r="S636" s="32" t="str">
        <f>IF($B636="","",RIGHT($G636*1000+200+COUNTIF($G$2:$G636,$G636),9))</f>
        <v>010515201</v>
      </c>
    </row>
    <row r="637" spans="1:19" ht="18" customHeight="1" x14ac:dyDescent="0.55000000000000004">
      <c r="A637" t="s">
        <v>967</v>
      </c>
      <c r="B637">
        <v>637</v>
      </c>
      <c r="C637" t="s">
        <v>13216</v>
      </c>
      <c r="D637" t="s">
        <v>13217</v>
      </c>
      <c r="E637">
        <v>3</v>
      </c>
      <c r="F637" t="s">
        <v>169</v>
      </c>
      <c r="G637">
        <v>20020825</v>
      </c>
      <c r="H637" t="s">
        <v>13218</v>
      </c>
      <c r="I637" t="s">
        <v>1888</v>
      </c>
      <c r="J637" t="s">
        <v>11193</v>
      </c>
      <c r="K637" t="s">
        <v>72</v>
      </c>
      <c r="M637" s="32">
        <f>IFERROR(IF($B637="","",INDEX(所属情報!$E:$E,MATCH($A637,所属情報!$A:$A,0))),"")</f>
        <v>492199</v>
      </c>
      <c r="N637" s="32" t="str">
        <f t="shared" si="27"/>
        <v>池田　朱里 (3)</v>
      </c>
      <c r="O637" s="32" t="str">
        <f t="shared" si="28"/>
        <v>ｲｹﾀﾞ ｱｶﾘ</v>
      </c>
      <c r="P637" s="32" t="str">
        <f t="shared" si="29"/>
        <v>IKEDA Akari (02)</v>
      </c>
      <c r="Q637" s="32" t="str">
        <f>IFERROR(IF($F637="","",INDEX(リスト!$AL:$AL,MATCH($F637,リスト!$AK:$AK,0))),"")</f>
        <v>26</v>
      </c>
      <c r="R637" s="32" t="str">
        <f>IFERROR(IF($K637="","",INDEX(リスト!$AO:$AO,MATCH($K637,リスト!$AN:$AN,0))),"")</f>
        <v>JPN</v>
      </c>
      <c r="S637" s="32" t="str">
        <f>IF($B637="","",RIGHT($G637*1000+200+COUNTIF($G$2:$G637,$G637),9))</f>
        <v>020825202</v>
      </c>
    </row>
    <row r="638" spans="1:19" ht="18" customHeight="1" x14ac:dyDescent="0.55000000000000004">
      <c r="A638" t="s">
        <v>967</v>
      </c>
      <c r="B638">
        <v>638</v>
      </c>
      <c r="C638" t="s">
        <v>13219</v>
      </c>
      <c r="D638" t="s">
        <v>13220</v>
      </c>
      <c r="E638">
        <v>3</v>
      </c>
      <c r="F638" t="s">
        <v>189</v>
      </c>
      <c r="G638">
        <v>20020409</v>
      </c>
      <c r="H638" t="s">
        <v>13221</v>
      </c>
      <c r="I638" t="s">
        <v>3657</v>
      </c>
      <c r="J638" t="s">
        <v>12508</v>
      </c>
      <c r="K638" t="s">
        <v>72</v>
      </c>
      <c r="M638" s="32">
        <f>IFERROR(IF($B638="","",INDEX(所属情報!$E:$E,MATCH($A638,所属情報!$A:$A,0))),"")</f>
        <v>492199</v>
      </c>
      <c r="N638" s="32" t="str">
        <f t="shared" si="27"/>
        <v>植田　萌恵 (3)</v>
      </c>
      <c r="O638" s="32" t="str">
        <f t="shared" si="28"/>
        <v>ｳｴﾀﾞ ﾓｴ</v>
      </c>
      <c r="P638" s="32" t="str">
        <f t="shared" si="29"/>
        <v>UEDA Moe (02)</v>
      </c>
      <c r="Q638" s="32" t="str">
        <f>IFERROR(IF($F638="","",INDEX(リスト!$AL:$AL,MATCH($F638,リスト!$AK:$AK,0))),"")</f>
        <v>31</v>
      </c>
      <c r="R638" s="32" t="str">
        <f>IFERROR(IF($K638="","",INDEX(リスト!$AO:$AO,MATCH($K638,リスト!$AN:$AN,0))),"")</f>
        <v>JPN</v>
      </c>
      <c r="S638" s="32" t="str">
        <f>IF($B638="","",RIGHT($G638*1000+200+COUNTIF($G$2:$G638,$G638),9))</f>
        <v>020409201</v>
      </c>
    </row>
    <row r="639" spans="1:19" ht="18" customHeight="1" x14ac:dyDescent="0.55000000000000004">
      <c r="A639" t="s">
        <v>967</v>
      </c>
      <c r="B639">
        <v>639</v>
      </c>
      <c r="C639" t="s">
        <v>13222</v>
      </c>
      <c r="D639" t="s">
        <v>13223</v>
      </c>
      <c r="E639">
        <v>3</v>
      </c>
      <c r="F639" t="s">
        <v>177</v>
      </c>
      <c r="G639">
        <v>20030120</v>
      </c>
      <c r="H639" t="s">
        <v>13224</v>
      </c>
      <c r="I639" t="s">
        <v>12226</v>
      </c>
      <c r="J639" t="s">
        <v>11227</v>
      </c>
      <c r="K639" t="s">
        <v>72</v>
      </c>
      <c r="M639" s="32">
        <f>IFERROR(IF($B639="","",INDEX(所属情報!$E:$E,MATCH($A639,所属情報!$A:$A,0))),"")</f>
        <v>492199</v>
      </c>
      <c r="N639" s="32" t="str">
        <f t="shared" si="27"/>
        <v>国本　陽菜 (3)</v>
      </c>
      <c r="O639" s="32" t="str">
        <f t="shared" si="28"/>
        <v>ｸﾆﾓﾄ ﾊﾙﾅ</v>
      </c>
      <c r="P639" s="32" t="str">
        <f t="shared" si="29"/>
        <v>KUNIMOTO Haruna (03)</v>
      </c>
      <c r="Q639" s="32" t="str">
        <f>IFERROR(IF($F639="","",INDEX(リスト!$AL:$AL,MATCH($F639,リスト!$AK:$AK,0))),"")</f>
        <v>28</v>
      </c>
      <c r="R639" s="32" t="str">
        <f>IFERROR(IF($K639="","",INDEX(リスト!$AO:$AO,MATCH($K639,リスト!$AN:$AN,0))),"")</f>
        <v>JPN</v>
      </c>
      <c r="S639" s="32" t="str">
        <f>IF($B639="","",RIGHT($G639*1000+200+COUNTIF($G$2:$G639,$G639),9))</f>
        <v>030120201</v>
      </c>
    </row>
    <row r="640" spans="1:19" ht="18" customHeight="1" x14ac:dyDescent="0.55000000000000004">
      <c r="A640" t="s">
        <v>967</v>
      </c>
      <c r="B640">
        <v>640</v>
      </c>
      <c r="C640" t="s">
        <v>13225</v>
      </c>
      <c r="D640" t="s">
        <v>13226</v>
      </c>
      <c r="E640">
        <v>3</v>
      </c>
      <c r="F640" t="s">
        <v>137</v>
      </c>
      <c r="G640">
        <v>20030223</v>
      </c>
      <c r="H640" t="s">
        <v>13227</v>
      </c>
      <c r="I640" t="s">
        <v>2066</v>
      </c>
      <c r="J640" t="s">
        <v>1494</v>
      </c>
      <c r="K640" t="s">
        <v>72</v>
      </c>
      <c r="M640" s="32">
        <f>IFERROR(IF($B640="","",INDEX(所属情報!$E:$E,MATCH($A640,所属情報!$A:$A,0))),"")</f>
        <v>492199</v>
      </c>
      <c r="N640" s="32" t="str">
        <f t="shared" si="27"/>
        <v>高瀨　優月 (3)</v>
      </c>
      <c r="O640" s="32" t="str">
        <f t="shared" si="28"/>
        <v>ﾀｶｾ ﾕﾂﾞｷ</v>
      </c>
      <c r="P640" s="32" t="str">
        <f t="shared" si="29"/>
        <v>TAKASE Yuzuki (03)</v>
      </c>
      <c r="Q640" s="32" t="str">
        <f>IFERROR(IF($F640="","",INDEX(リスト!$AL:$AL,MATCH($F640,リスト!$AK:$AK,0))),"")</f>
        <v>18</v>
      </c>
      <c r="R640" s="32" t="str">
        <f>IFERROR(IF($K640="","",INDEX(リスト!$AO:$AO,MATCH($K640,リスト!$AN:$AN,0))),"")</f>
        <v>JPN</v>
      </c>
      <c r="S640" s="32" t="str">
        <f>IF($B640="","",RIGHT($G640*1000+200+COUNTIF($G$2:$G640,$G640),9))</f>
        <v>030223201</v>
      </c>
    </row>
    <row r="641" spans="1:19" ht="18" customHeight="1" x14ac:dyDescent="0.55000000000000004">
      <c r="A641" t="s">
        <v>967</v>
      </c>
      <c r="B641">
        <v>641</v>
      </c>
      <c r="C641" t="s">
        <v>13228</v>
      </c>
      <c r="D641" t="s">
        <v>13229</v>
      </c>
      <c r="E641">
        <v>3</v>
      </c>
      <c r="F641" t="s">
        <v>225</v>
      </c>
      <c r="G641">
        <v>20020409</v>
      </c>
      <c r="H641" t="s">
        <v>13230</v>
      </c>
      <c r="I641" t="s">
        <v>1326</v>
      </c>
      <c r="J641" t="s">
        <v>13231</v>
      </c>
      <c r="K641" t="s">
        <v>72</v>
      </c>
      <c r="M641" s="32">
        <f>IFERROR(IF($B641="","",INDEX(所属情報!$E:$E,MATCH($A641,所属情報!$A:$A,0))),"")</f>
        <v>492199</v>
      </c>
      <c r="N641" s="32" t="str">
        <f t="shared" si="27"/>
        <v>髙田　陽織 (3)</v>
      </c>
      <c r="O641" s="32" t="str">
        <f t="shared" si="28"/>
        <v>ﾀｶﾀﾞ ﾋｵﾘ</v>
      </c>
      <c r="P641" s="32" t="str">
        <f t="shared" si="29"/>
        <v>TAKADA Hiori (02)</v>
      </c>
      <c r="Q641" s="32" t="str">
        <f>IFERROR(IF($F641="","",INDEX(リスト!$AL:$AL,MATCH($F641,リスト!$AK:$AK,0))),"")</f>
        <v>40</v>
      </c>
      <c r="R641" s="32" t="str">
        <f>IFERROR(IF($K641="","",INDEX(リスト!$AO:$AO,MATCH($K641,リスト!$AN:$AN,0))),"")</f>
        <v>JPN</v>
      </c>
      <c r="S641" s="32" t="str">
        <f>IF($B641="","",RIGHT($G641*1000+200+COUNTIF($G$2:$G641,$G641),9))</f>
        <v>020409202</v>
      </c>
    </row>
    <row r="642" spans="1:19" ht="18" customHeight="1" x14ac:dyDescent="0.55000000000000004">
      <c r="A642" t="s">
        <v>967</v>
      </c>
      <c r="B642">
        <v>642</v>
      </c>
      <c r="C642" t="s">
        <v>13232</v>
      </c>
      <c r="D642" t="s">
        <v>13233</v>
      </c>
      <c r="E642">
        <v>3</v>
      </c>
      <c r="F642" t="s">
        <v>157</v>
      </c>
      <c r="G642">
        <v>20021205</v>
      </c>
      <c r="H642" t="s">
        <v>13234</v>
      </c>
      <c r="I642" t="s">
        <v>1553</v>
      </c>
      <c r="J642" t="s">
        <v>11536</v>
      </c>
      <c r="K642" t="s">
        <v>72</v>
      </c>
      <c r="M642" s="32">
        <f>IFERROR(IF($B642="","",INDEX(所属情報!$E:$E,MATCH($A642,所属情報!$A:$A,0))),"")</f>
        <v>492199</v>
      </c>
      <c r="N642" s="32" t="str">
        <f t="shared" si="27"/>
        <v>森　乙葉 (3)</v>
      </c>
      <c r="O642" s="32" t="str">
        <f t="shared" si="28"/>
        <v>ﾓﾘ ｵﾄﾊ</v>
      </c>
      <c r="P642" s="32" t="str">
        <f t="shared" si="29"/>
        <v>MORI Otoha (02)</v>
      </c>
      <c r="Q642" s="32" t="str">
        <f>IFERROR(IF($F642="","",INDEX(リスト!$AL:$AL,MATCH($F642,リスト!$AK:$AK,0))),"")</f>
        <v>23</v>
      </c>
      <c r="R642" s="32" t="str">
        <f>IFERROR(IF($K642="","",INDEX(リスト!$AO:$AO,MATCH($K642,リスト!$AN:$AN,0))),"")</f>
        <v>JPN</v>
      </c>
      <c r="S642" s="32" t="str">
        <f>IF($B642="","",RIGHT($G642*1000+200+COUNTIF($G$2:$G642,$G642),9))</f>
        <v>021205201</v>
      </c>
    </row>
    <row r="643" spans="1:19" ht="18" customHeight="1" x14ac:dyDescent="0.55000000000000004">
      <c r="A643" t="s">
        <v>967</v>
      </c>
      <c r="B643">
        <v>643</v>
      </c>
      <c r="C643" t="s">
        <v>13235</v>
      </c>
      <c r="D643" t="s">
        <v>13236</v>
      </c>
      <c r="E643">
        <v>2</v>
      </c>
      <c r="F643" t="s">
        <v>165</v>
      </c>
      <c r="G643">
        <v>20030419</v>
      </c>
      <c r="I643" t="s">
        <v>3648</v>
      </c>
      <c r="J643" t="s">
        <v>8404</v>
      </c>
      <c r="K643" t="s">
        <v>72</v>
      </c>
      <c r="M643" s="32">
        <f>IFERROR(IF($B643="","",INDEX(所属情報!$E:$E,MATCH($A643,所属情報!$A:$A,0))),"")</f>
        <v>492199</v>
      </c>
      <c r="N643" s="32" t="str">
        <f t="shared" ref="N643:N706" si="30">IF($C643="","",IF($E643="",$C643,$C643&amp;" ("&amp;$E643&amp;")"))</f>
        <v>石田　遥花 (2)</v>
      </c>
      <c r="O643" s="32" t="str">
        <f t="shared" ref="O643:O706" si="31">IF($D643="","",ASC($D643))</f>
        <v>ｲｼﾀﾞ ﾊﾙｶ</v>
      </c>
      <c r="P643" s="32" t="str">
        <f t="shared" ref="P643:P706" si="32">IF($I643="","",UPPER($I643)&amp;" "&amp;UPPER(LEFT($J643,1))&amp;LOWER(RIGHT($J643,LEN($J643)-1))&amp;" ("&amp;MID($G643,3,2)&amp;")")</f>
        <v>ISHIDA Haruka (03)</v>
      </c>
      <c r="Q643" s="32" t="str">
        <f>IFERROR(IF($F643="","",INDEX(リスト!$AL:$AL,MATCH($F643,リスト!$AK:$AK,0))),"")</f>
        <v>25</v>
      </c>
      <c r="R643" s="32" t="str">
        <f>IFERROR(IF($K643="","",INDEX(リスト!$AO:$AO,MATCH($K643,リスト!$AN:$AN,0))),"")</f>
        <v>JPN</v>
      </c>
      <c r="S643" s="32" t="str">
        <f>IF($B643="","",RIGHT($G643*1000+200+COUNTIF($G$2:$G643,$G643),9))</f>
        <v>030419202</v>
      </c>
    </row>
    <row r="644" spans="1:19" ht="18" customHeight="1" x14ac:dyDescent="0.55000000000000004">
      <c r="A644" t="s">
        <v>967</v>
      </c>
      <c r="B644">
        <v>644</v>
      </c>
      <c r="C644" t="s">
        <v>13237</v>
      </c>
      <c r="D644" t="s">
        <v>13238</v>
      </c>
      <c r="E644">
        <v>2</v>
      </c>
      <c r="F644" t="s">
        <v>149</v>
      </c>
      <c r="G644">
        <v>20030506</v>
      </c>
      <c r="I644" t="s">
        <v>2145</v>
      </c>
      <c r="J644" t="s">
        <v>13239</v>
      </c>
      <c r="K644" t="s">
        <v>72</v>
      </c>
      <c r="M644" s="32">
        <f>IFERROR(IF($B644="","",INDEX(所属情報!$E:$E,MATCH($A644,所属情報!$A:$A,0))),"")</f>
        <v>492199</v>
      </c>
      <c r="N644" s="32" t="str">
        <f t="shared" si="30"/>
        <v>伊藤　蒼遥 (2)</v>
      </c>
      <c r="O644" s="32" t="str">
        <f t="shared" si="31"/>
        <v>ｲﾄｳ ｿﾖ</v>
      </c>
      <c r="P644" s="32" t="str">
        <f t="shared" si="32"/>
        <v>ITO Soyo (03)</v>
      </c>
      <c r="Q644" s="32" t="str">
        <f>IFERROR(IF($F644="","",INDEX(リスト!$AL:$AL,MATCH($F644,リスト!$AK:$AK,0))),"")</f>
        <v>21</v>
      </c>
      <c r="R644" s="32" t="str">
        <f>IFERROR(IF($K644="","",INDEX(リスト!$AO:$AO,MATCH($K644,リスト!$AN:$AN,0))),"")</f>
        <v>JPN</v>
      </c>
      <c r="S644" s="32" t="str">
        <f>IF($B644="","",RIGHT($G644*1000+200+COUNTIF($G$2:$G644,$G644),9))</f>
        <v>030506202</v>
      </c>
    </row>
    <row r="645" spans="1:19" ht="18" customHeight="1" x14ac:dyDescent="0.55000000000000004">
      <c r="A645" t="s">
        <v>967</v>
      </c>
      <c r="B645">
        <v>645</v>
      </c>
      <c r="C645" t="s">
        <v>13240</v>
      </c>
      <c r="D645" t="s">
        <v>13241</v>
      </c>
      <c r="E645">
        <v>2</v>
      </c>
      <c r="F645" t="s">
        <v>169</v>
      </c>
      <c r="G645">
        <v>20031126</v>
      </c>
      <c r="I645" t="s">
        <v>13242</v>
      </c>
      <c r="J645" t="s">
        <v>13243</v>
      </c>
      <c r="K645" t="s">
        <v>72</v>
      </c>
      <c r="M645" s="32">
        <f>IFERROR(IF($B645="","",INDEX(所属情報!$E:$E,MATCH($A645,所属情報!$A:$A,0))),"")</f>
        <v>492199</v>
      </c>
      <c r="N645" s="32" t="str">
        <f t="shared" si="30"/>
        <v>井本　彩文 (2)</v>
      </c>
      <c r="O645" s="32" t="str">
        <f t="shared" si="31"/>
        <v>ｲﾓﾄ ｻｱﾔ</v>
      </c>
      <c r="P645" s="32" t="str">
        <f t="shared" si="32"/>
        <v>IMOTO Saaya (03)</v>
      </c>
      <c r="Q645" s="32" t="str">
        <f>IFERROR(IF($F645="","",INDEX(リスト!$AL:$AL,MATCH($F645,リスト!$AK:$AK,0))),"")</f>
        <v>26</v>
      </c>
      <c r="R645" s="32" t="str">
        <f>IFERROR(IF($K645="","",INDEX(リスト!$AO:$AO,MATCH($K645,リスト!$AN:$AN,0))),"")</f>
        <v>JPN</v>
      </c>
      <c r="S645" s="32" t="str">
        <f>IF($B645="","",RIGHT($G645*1000+200+COUNTIF($G$2:$G645,$G645),9))</f>
        <v>031126201</v>
      </c>
    </row>
    <row r="646" spans="1:19" ht="18" customHeight="1" x14ac:dyDescent="0.55000000000000004">
      <c r="A646" t="s">
        <v>967</v>
      </c>
      <c r="B646">
        <v>646</v>
      </c>
      <c r="C646" t="s">
        <v>13244</v>
      </c>
      <c r="D646" t="s">
        <v>13245</v>
      </c>
      <c r="E646">
        <v>2</v>
      </c>
      <c r="F646" t="s">
        <v>169</v>
      </c>
      <c r="G646">
        <v>20030403</v>
      </c>
      <c r="I646" t="s">
        <v>4723</v>
      </c>
      <c r="J646" t="s">
        <v>11107</v>
      </c>
      <c r="K646" t="s">
        <v>72</v>
      </c>
      <c r="M646" s="32">
        <f>IFERROR(IF($B646="","",INDEX(所属情報!$E:$E,MATCH($A646,所属情報!$A:$A,0))),"")</f>
        <v>492199</v>
      </c>
      <c r="N646" s="32" t="str">
        <f t="shared" si="30"/>
        <v>柴田　さくら (2)</v>
      </c>
      <c r="O646" s="32" t="str">
        <f t="shared" si="31"/>
        <v>ｼﾊﾞﾀ ｻｸﾗ</v>
      </c>
      <c r="P646" s="32" t="str">
        <f t="shared" si="32"/>
        <v>SHIBATA Sakura (03)</v>
      </c>
      <c r="Q646" s="32" t="str">
        <f>IFERROR(IF($F646="","",INDEX(リスト!$AL:$AL,MATCH($F646,リスト!$AK:$AK,0))),"")</f>
        <v>26</v>
      </c>
      <c r="R646" s="32" t="str">
        <f>IFERROR(IF($K646="","",INDEX(リスト!$AO:$AO,MATCH($K646,リスト!$AN:$AN,0))),"")</f>
        <v>JPN</v>
      </c>
      <c r="S646" s="32" t="str">
        <f>IF($B646="","",RIGHT($G646*1000+200+COUNTIF($G$2:$G646,$G646),9))</f>
        <v>030403201</v>
      </c>
    </row>
    <row r="647" spans="1:19" ht="18" customHeight="1" x14ac:dyDescent="0.55000000000000004">
      <c r="A647" t="s">
        <v>967</v>
      </c>
      <c r="B647">
        <v>647</v>
      </c>
      <c r="C647" t="s">
        <v>13246</v>
      </c>
      <c r="D647" t="s">
        <v>13247</v>
      </c>
      <c r="E647">
        <v>2</v>
      </c>
      <c r="F647" t="s">
        <v>213</v>
      </c>
      <c r="G647">
        <v>20030818</v>
      </c>
      <c r="I647" t="s">
        <v>13248</v>
      </c>
      <c r="J647" t="s">
        <v>6975</v>
      </c>
      <c r="K647" t="s">
        <v>72</v>
      </c>
      <c r="M647" s="32">
        <f>IFERROR(IF($B647="","",INDEX(所属情報!$E:$E,MATCH($A647,所属情報!$A:$A,0))),"")</f>
        <v>492199</v>
      </c>
      <c r="N647" s="32" t="str">
        <f t="shared" si="30"/>
        <v>前野　美優 (2)</v>
      </c>
      <c r="O647" s="32" t="str">
        <f t="shared" si="31"/>
        <v>ﾏｴﾉ ﾐﾕ</v>
      </c>
      <c r="P647" s="32" t="str">
        <f t="shared" si="32"/>
        <v>MAENO Miyu (03)</v>
      </c>
      <c r="Q647" s="32" t="str">
        <f>IFERROR(IF($F647="","",INDEX(リスト!$AL:$AL,MATCH($F647,リスト!$AK:$AK,0))),"")</f>
        <v>37</v>
      </c>
      <c r="R647" s="32" t="str">
        <f>IFERROR(IF($K647="","",INDEX(リスト!$AO:$AO,MATCH($K647,リスト!$AN:$AN,0))),"")</f>
        <v>JPN</v>
      </c>
      <c r="S647" s="32" t="str">
        <f>IF($B647="","",RIGHT($G647*1000+200+COUNTIF($G$2:$G647,$G647),9))</f>
        <v>030818201</v>
      </c>
    </row>
    <row r="648" spans="1:19" ht="18" customHeight="1" x14ac:dyDescent="0.55000000000000004">
      <c r="A648" t="s">
        <v>967</v>
      </c>
      <c r="B648">
        <v>648</v>
      </c>
      <c r="C648" t="s">
        <v>13249</v>
      </c>
      <c r="D648" t="s">
        <v>13250</v>
      </c>
      <c r="E648">
        <v>2</v>
      </c>
      <c r="F648" t="s">
        <v>169</v>
      </c>
      <c r="G648">
        <v>20040319</v>
      </c>
      <c r="I648" t="s">
        <v>13251</v>
      </c>
      <c r="J648" t="s">
        <v>6975</v>
      </c>
      <c r="K648" t="s">
        <v>72</v>
      </c>
      <c r="M648" s="32">
        <f>IFERROR(IF($B648="","",INDEX(所属情報!$E:$E,MATCH($A648,所属情報!$A:$A,0))),"")</f>
        <v>492199</v>
      </c>
      <c r="N648" s="32" t="str">
        <f t="shared" si="30"/>
        <v>村井　美友 (2)</v>
      </c>
      <c r="O648" s="32" t="str">
        <f t="shared" si="31"/>
        <v>ﾑﾗｲ ﾐﾕｳ</v>
      </c>
      <c r="P648" s="32" t="str">
        <f t="shared" si="32"/>
        <v>MURAI Miyu (04)</v>
      </c>
      <c r="Q648" s="32" t="str">
        <f>IFERROR(IF($F648="","",INDEX(リスト!$AL:$AL,MATCH($F648,リスト!$AK:$AK,0))),"")</f>
        <v>26</v>
      </c>
      <c r="R648" s="32" t="str">
        <f>IFERROR(IF($K648="","",INDEX(リスト!$AO:$AO,MATCH($K648,リスト!$AN:$AN,0))),"")</f>
        <v>JPN</v>
      </c>
      <c r="S648" s="32" t="str">
        <f>IF($B648="","",RIGHT($G648*1000+200+COUNTIF($G$2:$G648,$G648),9))</f>
        <v>040319201</v>
      </c>
    </row>
    <row r="649" spans="1:19" ht="18" customHeight="1" x14ac:dyDescent="0.55000000000000004">
      <c r="A649" t="s">
        <v>967</v>
      </c>
      <c r="B649">
        <v>649</v>
      </c>
      <c r="C649" t="s">
        <v>13252</v>
      </c>
      <c r="D649" t="s">
        <v>13253</v>
      </c>
      <c r="E649">
        <v>2</v>
      </c>
      <c r="F649" t="s">
        <v>165</v>
      </c>
      <c r="G649">
        <v>20030811</v>
      </c>
      <c r="I649" t="s">
        <v>1543</v>
      </c>
      <c r="J649" t="s">
        <v>11995</v>
      </c>
      <c r="K649" t="s">
        <v>72</v>
      </c>
      <c r="M649" s="32">
        <f>IFERROR(IF($B649="","",INDEX(所属情報!$E:$E,MATCH($A649,所属情報!$A:$A,0))),"")</f>
        <v>492199</v>
      </c>
      <c r="N649" s="32" t="str">
        <f t="shared" si="30"/>
        <v>山本　莉瑳 (2)</v>
      </c>
      <c r="O649" s="32" t="str">
        <f t="shared" si="31"/>
        <v>ﾔﾏﾓﾄ ﾘｻ</v>
      </c>
      <c r="P649" s="32" t="str">
        <f t="shared" si="32"/>
        <v>YAMAMOTO Risa (03)</v>
      </c>
      <c r="Q649" s="32" t="str">
        <f>IFERROR(IF($F649="","",INDEX(リスト!$AL:$AL,MATCH($F649,リスト!$AK:$AK,0))),"")</f>
        <v>25</v>
      </c>
      <c r="R649" s="32" t="str">
        <f>IFERROR(IF($K649="","",INDEX(リスト!$AO:$AO,MATCH($K649,リスト!$AN:$AN,0))),"")</f>
        <v>JPN</v>
      </c>
      <c r="S649" s="32" t="str">
        <f>IF($B649="","",RIGHT($G649*1000+200+COUNTIF($G$2:$G649,$G649),9))</f>
        <v>030811202</v>
      </c>
    </row>
    <row r="650" spans="1:19" ht="18" customHeight="1" x14ac:dyDescent="0.55000000000000004">
      <c r="A650" t="s">
        <v>967</v>
      </c>
      <c r="B650">
        <v>650</v>
      </c>
      <c r="C650" t="s">
        <v>13254</v>
      </c>
      <c r="D650" t="s">
        <v>13255</v>
      </c>
      <c r="E650">
        <v>2</v>
      </c>
      <c r="F650" t="s">
        <v>173</v>
      </c>
      <c r="G650">
        <v>20000811</v>
      </c>
      <c r="I650" t="s">
        <v>2375</v>
      </c>
      <c r="J650" t="s">
        <v>10976</v>
      </c>
      <c r="K650" t="s">
        <v>72</v>
      </c>
      <c r="M650" s="32">
        <f>IFERROR(IF($B650="","",INDEX(所属情報!$E:$E,MATCH($A650,所属情報!$A:$A,0))),"")</f>
        <v>492199</v>
      </c>
      <c r="N650" s="32" t="str">
        <f t="shared" si="30"/>
        <v>谷口　亜未 (2)</v>
      </c>
      <c r="O650" s="32" t="str">
        <f t="shared" si="31"/>
        <v>ﾀﾆｸﾞﾁ ｱﾐ</v>
      </c>
      <c r="P650" s="32" t="str">
        <f t="shared" si="32"/>
        <v>TANIGUCHI Ami (00)</v>
      </c>
      <c r="Q650" s="32" t="str">
        <f>IFERROR(IF($F650="","",INDEX(リスト!$AL:$AL,MATCH($F650,リスト!$AK:$AK,0))),"")</f>
        <v>27</v>
      </c>
      <c r="R650" s="32" t="str">
        <f>IFERROR(IF($K650="","",INDEX(リスト!$AO:$AO,MATCH($K650,リスト!$AN:$AN,0))),"")</f>
        <v>JPN</v>
      </c>
      <c r="S650" s="32" t="str">
        <f>IF($B650="","",RIGHT($G650*1000+200+COUNTIF($G$2:$G650,$G650),9))</f>
        <v>000811201</v>
      </c>
    </row>
    <row r="651" spans="1:19" ht="18" customHeight="1" x14ac:dyDescent="0.55000000000000004">
      <c r="A651" t="s">
        <v>967</v>
      </c>
      <c r="B651">
        <v>651</v>
      </c>
      <c r="C651" t="s">
        <v>13256</v>
      </c>
      <c r="D651" t="s">
        <v>13257</v>
      </c>
      <c r="E651">
        <v>3</v>
      </c>
      <c r="F651" t="s">
        <v>169</v>
      </c>
      <c r="G651">
        <v>20020709</v>
      </c>
      <c r="I651" t="s">
        <v>2213</v>
      </c>
      <c r="J651" t="s">
        <v>11457</v>
      </c>
      <c r="K651" t="s">
        <v>72</v>
      </c>
      <c r="M651" s="32">
        <f>IFERROR(IF($B651="","",INDEX(所属情報!$E:$E,MATCH($A651,所属情報!$A:$A,0))),"")</f>
        <v>492199</v>
      </c>
      <c r="N651" s="32" t="str">
        <f t="shared" si="30"/>
        <v>櫻井　佳奈 (3)</v>
      </c>
      <c r="O651" s="32" t="str">
        <f t="shared" si="31"/>
        <v>ｻｸﾗｲ ｶﾅ</v>
      </c>
      <c r="P651" s="32" t="str">
        <f t="shared" si="32"/>
        <v>SAKURAI Kana (02)</v>
      </c>
      <c r="Q651" s="32" t="str">
        <f>IFERROR(IF($F651="","",INDEX(リスト!$AL:$AL,MATCH($F651,リスト!$AK:$AK,0))),"")</f>
        <v>26</v>
      </c>
      <c r="R651" s="32" t="str">
        <f>IFERROR(IF($K651="","",INDEX(リスト!$AO:$AO,MATCH($K651,リスト!$AN:$AN,0))),"")</f>
        <v>JPN</v>
      </c>
      <c r="S651" s="32" t="str">
        <f>IF($B651="","",RIGHT($G651*1000+200+COUNTIF($G$2:$G651,$G651),9))</f>
        <v>020709202</v>
      </c>
    </row>
    <row r="652" spans="1:19" ht="18" customHeight="1" x14ac:dyDescent="0.55000000000000004">
      <c r="A652" t="s">
        <v>967</v>
      </c>
      <c r="B652">
        <v>652</v>
      </c>
      <c r="C652" t="s">
        <v>13258</v>
      </c>
      <c r="D652" t="s">
        <v>13259</v>
      </c>
      <c r="E652">
        <v>1</v>
      </c>
      <c r="F652" t="s">
        <v>157</v>
      </c>
      <c r="G652">
        <v>20050307</v>
      </c>
      <c r="I652" t="s">
        <v>11280</v>
      </c>
      <c r="J652" t="s">
        <v>12268</v>
      </c>
      <c r="K652" t="s">
        <v>72</v>
      </c>
      <c r="M652" s="32">
        <f>IFERROR(IF($B652="","",INDEX(所属情報!$E:$E,MATCH($A652,所属情報!$A:$A,0))),"")</f>
        <v>492199</v>
      </c>
      <c r="N652" s="32" t="str">
        <f t="shared" si="30"/>
        <v>入山　ひなの (1)</v>
      </c>
      <c r="O652" s="32" t="str">
        <f t="shared" si="31"/>
        <v>ｲﾘﾔﾏ ﾋﾅﾉ</v>
      </c>
      <c r="P652" s="32" t="str">
        <f t="shared" si="32"/>
        <v>IRIYAMA Hinano (05)</v>
      </c>
      <c r="Q652" s="32" t="str">
        <f>IFERROR(IF($F652="","",INDEX(リスト!$AL:$AL,MATCH($F652,リスト!$AK:$AK,0))),"")</f>
        <v>23</v>
      </c>
      <c r="R652" s="32" t="str">
        <f>IFERROR(IF($K652="","",INDEX(リスト!$AO:$AO,MATCH($K652,リスト!$AN:$AN,0))),"")</f>
        <v>JPN</v>
      </c>
      <c r="S652" s="32" t="str">
        <f>IF($B652="","",RIGHT($G652*1000+200+COUNTIF($G$2:$G652,$G652),9))</f>
        <v>050307201</v>
      </c>
    </row>
    <row r="653" spans="1:19" ht="18" customHeight="1" x14ac:dyDescent="0.55000000000000004">
      <c r="A653" t="s">
        <v>967</v>
      </c>
      <c r="B653">
        <v>653</v>
      </c>
      <c r="C653" t="s">
        <v>13260</v>
      </c>
      <c r="D653" t="s">
        <v>13261</v>
      </c>
      <c r="E653">
        <v>1</v>
      </c>
      <c r="F653" t="s">
        <v>177</v>
      </c>
      <c r="G653">
        <v>20041202</v>
      </c>
      <c r="I653" t="s">
        <v>4896</v>
      </c>
      <c r="J653" t="s">
        <v>11905</v>
      </c>
      <c r="K653" t="s">
        <v>72</v>
      </c>
      <c r="M653" s="32">
        <f>IFERROR(IF($B653="","",INDEX(所属情報!$E:$E,MATCH($A653,所属情報!$A:$A,0))),"")</f>
        <v>492199</v>
      </c>
      <c r="N653" s="32" t="str">
        <f t="shared" si="30"/>
        <v>竹田　咲羽 (1)</v>
      </c>
      <c r="O653" s="32" t="str">
        <f t="shared" si="31"/>
        <v>ﾀｹﾀﾞ ｻﾜ</v>
      </c>
      <c r="P653" s="32" t="str">
        <f t="shared" si="32"/>
        <v>TAKEDA Sawa (04)</v>
      </c>
      <c r="Q653" s="32" t="str">
        <f>IFERROR(IF($F653="","",INDEX(リスト!$AL:$AL,MATCH($F653,リスト!$AK:$AK,0))),"")</f>
        <v>28</v>
      </c>
      <c r="R653" s="32" t="str">
        <f>IFERROR(IF($K653="","",INDEX(リスト!$AO:$AO,MATCH($K653,リスト!$AN:$AN,0))),"")</f>
        <v>JPN</v>
      </c>
      <c r="S653" s="32" t="str">
        <f>IF($B653="","",RIGHT($G653*1000+200+COUNTIF($G$2:$G653,$G653),9))</f>
        <v>041202201</v>
      </c>
    </row>
    <row r="654" spans="1:19" ht="18" customHeight="1" x14ac:dyDescent="0.55000000000000004">
      <c r="A654" t="s">
        <v>967</v>
      </c>
      <c r="B654">
        <v>654</v>
      </c>
      <c r="C654" t="s">
        <v>13262</v>
      </c>
      <c r="D654" t="s">
        <v>13263</v>
      </c>
      <c r="E654">
        <v>1</v>
      </c>
      <c r="F654" t="s">
        <v>177</v>
      </c>
      <c r="G654">
        <v>20041213</v>
      </c>
      <c r="I654" t="s">
        <v>10991</v>
      </c>
      <c r="J654" t="s">
        <v>10976</v>
      </c>
      <c r="K654" t="s">
        <v>72</v>
      </c>
      <c r="M654" s="32">
        <f>IFERROR(IF($B654="","",INDEX(所属情報!$E:$E,MATCH($A654,所属情報!$A:$A,0))),"")</f>
        <v>492199</v>
      </c>
      <c r="N654" s="32" t="str">
        <f t="shared" si="30"/>
        <v>福永　愛実 (1)</v>
      </c>
      <c r="O654" s="32" t="str">
        <f t="shared" si="31"/>
        <v>ﾌｸﾅｶﾞ ｱﾐ</v>
      </c>
      <c r="P654" s="32" t="str">
        <f t="shared" si="32"/>
        <v>FUKUNAGA Ami (04)</v>
      </c>
      <c r="Q654" s="32" t="str">
        <f>IFERROR(IF($F654="","",INDEX(リスト!$AL:$AL,MATCH($F654,リスト!$AK:$AK,0))),"")</f>
        <v>28</v>
      </c>
      <c r="R654" s="32" t="str">
        <f>IFERROR(IF($K654="","",INDEX(リスト!$AO:$AO,MATCH($K654,リスト!$AN:$AN,0))),"")</f>
        <v>JPN</v>
      </c>
      <c r="S654" s="32" t="str">
        <f>IF($B654="","",RIGHT($G654*1000+200+COUNTIF($G$2:$G654,$G654),9))</f>
        <v>041213201</v>
      </c>
    </row>
    <row r="655" spans="1:19" ht="18" customHeight="1" x14ac:dyDescent="0.55000000000000004">
      <c r="A655" t="s">
        <v>967</v>
      </c>
      <c r="B655">
        <v>655</v>
      </c>
      <c r="C655" t="s">
        <v>13264</v>
      </c>
      <c r="D655" t="s">
        <v>13265</v>
      </c>
      <c r="E655">
        <v>1</v>
      </c>
      <c r="F655" t="s">
        <v>169</v>
      </c>
      <c r="G655">
        <v>20041119</v>
      </c>
      <c r="I655" t="s">
        <v>1695</v>
      </c>
      <c r="J655" t="s">
        <v>11684</v>
      </c>
      <c r="K655" t="s">
        <v>72</v>
      </c>
      <c r="M655" s="32">
        <f>IFERROR(IF($B655="","",INDEX(所属情報!$E:$E,MATCH($A655,所属情報!$A:$A,0))),"")</f>
        <v>492199</v>
      </c>
      <c r="N655" s="32" t="str">
        <f t="shared" si="30"/>
        <v>森下　未空 (1)</v>
      </c>
      <c r="O655" s="32" t="str">
        <f t="shared" si="31"/>
        <v>ﾓﾘｼﾀ ﾐｸ</v>
      </c>
      <c r="P655" s="32" t="str">
        <f t="shared" si="32"/>
        <v>MORISHITA Miku (04)</v>
      </c>
      <c r="Q655" s="32" t="str">
        <f>IFERROR(IF($F655="","",INDEX(リスト!$AL:$AL,MATCH($F655,リスト!$AK:$AK,0))),"")</f>
        <v>26</v>
      </c>
      <c r="R655" s="32" t="str">
        <f>IFERROR(IF($K655="","",INDEX(リスト!$AO:$AO,MATCH($K655,リスト!$AN:$AN,0))),"")</f>
        <v>JPN</v>
      </c>
      <c r="S655" s="32" t="str">
        <f>IF($B655="","",RIGHT($G655*1000+200+COUNTIF($G$2:$G655,$G655),9))</f>
        <v>041119201</v>
      </c>
    </row>
    <row r="656" spans="1:19" ht="18" customHeight="1" x14ac:dyDescent="0.55000000000000004">
      <c r="A656" t="s">
        <v>967</v>
      </c>
      <c r="B656">
        <v>656</v>
      </c>
      <c r="C656" t="s">
        <v>13266</v>
      </c>
      <c r="D656" t="s">
        <v>13267</v>
      </c>
      <c r="E656">
        <v>1</v>
      </c>
      <c r="F656" t="s">
        <v>169</v>
      </c>
      <c r="G656">
        <v>20041119</v>
      </c>
      <c r="I656" t="s">
        <v>1695</v>
      </c>
      <c r="J656" t="s">
        <v>6975</v>
      </c>
      <c r="K656" t="s">
        <v>72</v>
      </c>
      <c r="M656" s="32">
        <f>IFERROR(IF($B656="","",INDEX(所属情報!$E:$E,MATCH($A656,所属情報!$A:$A,0))),"")</f>
        <v>492199</v>
      </c>
      <c r="N656" s="32" t="str">
        <f t="shared" si="30"/>
        <v>森下　未夢 (1)</v>
      </c>
      <c r="O656" s="32" t="str">
        <f t="shared" si="31"/>
        <v>ﾓﾘｼﾀ ﾐﾕ</v>
      </c>
      <c r="P656" s="32" t="str">
        <f t="shared" si="32"/>
        <v>MORISHITA Miyu (04)</v>
      </c>
      <c r="Q656" s="32" t="str">
        <f>IFERROR(IF($F656="","",INDEX(リスト!$AL:$AL,MATCH($F656,リスト!$AK:$AK,0))),"")</f>
        <v>26</v>
      </c>
      <c r="R656" s="32" t="str">
        <f>IFERROR(IF($K656="","",INDEX(リスト!$AO:$AO,MATCH($K656,リスト!$AN:$AN,0))),"")</f>
        <v>JPN</v>
      </c>
      <c r="S656" s="32" t="str">
        <f>IF($B656="","",RIGHT($G656*1000+200+COUNTIF($G$2:$G656,$G656),9))</f>
        <v>041119202</v>
      </c>
    </row>
    <row r="657" spans="1:19" ht="18" customHeight="1" x14ac:dyDescent="0.55000000000000004">
      <c r="A657" t="s">
        <v>967</v>
      </c>
      <c r="B657">
        <v>657</v>
      </c>
      <c r="C657" t="s">
        <v>13268</v>
      </c>
      <c r="D657" t="s">
        <v>13269</v>
      </c>
      <c r="E657">
        <v>1</v>
      </c>
      <c r="F657" t="s">
        <v>217</v>
      </c>
      <c r="G657">
        <v>20050115</v>
      </c>
      <c r="I657" t="s">
        <v>1543</v>
      </c>
      <c r="J657" t="s">
        <v>11866</v>
      </c>
      <c r="K657" t="s">
        <v>72</v>
      </c>
      <c r="M657" s="32">
        <f>IFERROR(IF($B657="","",INDEX(所属情報!$E:$E,MATCH($A657,所属情報!$A:$A,0))),"")</f>
        <v>492199</v>
      </c>
      <c r="N657" s="32" t="str">
        <f t="shared" si="30"/>
        <v>山本　瑚春 (1)</v>
      </c>
      <c r="O657" s="32" t="str">
        <f t="shared" si="31"/>
        <v>ﾔﾏﾓﾄ ｺﾊﾙ</v>
      </c>
      <c r="P657" s="32" t="str">
        <f t="shared" si="32"/>
        <v>YAMAMOTO Koharu (05)</v>
      </c>
      <c r="Q657" s="32" t="str">
        <f>IFERROR(IF($F657="","",INDEX(リスト!$AL:$AL,MATCH($F657,リスト!$AK:$AK,0))),"")</f>
        <v>38</v>
      </c>
      <c r="R657" s="32" t="str">
        <f>IFERROR(IF($K657="","",INDEX(リスト!$AO:$AO,MATCH($K657,リスト!$AN:$AN,0))),"")</f>
        <v>JPN</v>
      </c>
      <c r="S657" s="32" t="str">
        <f>IF($B657="","",RIGHT($G657*1000+200+COUNTIF($G$2:$G657,$G657),9))</f>
        <v>050115201</v>
      </c>
    </row>
    <row r="658" spans="1:19" ht="18" customHeight="1" x14ac:dyDescent="0.55000000000000004">
      <c r="A658" t="s">
        <v>883</v>
      </c>
      <c r="B658">
        <v>658</v>
      </c>
      <c r="C658" t="s">
        <v>13270</v>
      </c>
      <c r="D658" t="s">
        <v>13271</v>
      </c>
      <c r="E658">
        <v>4</v>
      </c>
      <c r="F658" t="s">
        <v>173</v>
      </c>
      <c r="G658">
        <v>20001020</v>
      </c>
      <c r="H658" t="s">
        <v>13272</v>
      </c>
      <c r="I658" t="s">
        <v>2058</v>
      </c>
      <c r="J658" t="s">
        <v>12614</v>
      </c>
      <c r="K658" t="s">
        <v>72</v>
      </c>
      <c r="M658" s="32">
        <f>IFERROR(IF($B658="","",INDEX(所属情報!$E:$E,MATCH($A658,所属情報!$A:$A,0))),"")</f>
        <v>490054</v>
      </c>
      <c r="N658" s="32" t="str">
        <f t="shared" si="30"/>
        <v>山口　莉穂 (4)</v>
      </c>
      <c r="O658" s="32" t="str">
        <f t="shared" si="31"/>
        <v>ﾔﾏｸﾞﾁ ﾘﾎ</v>
      </c>
      <c r="P658" s="32" t="str">
        <f t="shared" si="32"/>
        <v>YAMAGUCHI Riho (00)</v>
      </c>
      <c r="Q658" s="32" t="str">
        <f>IFERROR(IF($F658="","",INDEX(リスト!$AL:$AL,MATCH($F658,リスト!$AK:$AK,0))),"")</f>
        <v>27</v>
      </c>
      <c r="R658" s="32" t="str">
        <f>IFERROR(IF($K658="","",INDEX(リスト!$AO:$AO,MATCH($K658,リスト!$AN:$AN,0))),"")</f>
        <v>JPN</v>
      </c>
      <c r="S658" s="32" t="str">
        <f>IF($B658="","",RIGHT($G658*1000+200+COUNTIF($G$2:$G658,$G658),9))</f>
        <v>001020201</v>
      </c>
    </row>
    <row r="659" spans="1:19" ht="18" customHeight="1" x14ac:dyDescent="0.55000000000000004">
      <c r="A659" t="s">
        <v>883</v>
      </c>
      <c r="B659">
        <v>659</v>
      </c>
      <c r="C659" t="s">
        <v>13273</v>
      </c>
      <c r="D659" t="s">
        <v>13274</v>
      </c>
      <c r="E659">
        <v>4</v>
      </c>
      <c r="F659" t="s">
        <v>185</v>
      </c>
      <c r="G659">
        <v>20010707</v>
      </c>
      <c r="H659" t="s">
        <v>13275</v>
      </c>
      <c r="I659" t="s">
        <v>3244</v>
      </c>
      <c r="J659" t="s">
        <v>3368</v>
      </c>
      <c r="K659" t="s">
        <v>72</v>
      </c>
      <c r="M659" s="32">
        <f>IFERROR(IF($B659="","",INDEX(所属情報!$E:$E,MATCH($A659,所属情報!$A:$A,0))),"")</f>
        <v>490054</v>
      </c>
      <c r="N659" s="32" t="str">
        <f t="shared" si="30"/>
        <v>田畑　奈都希 (4)</v>
      </c>
      <c r="O659" s="32" t="str">
        <f t="shared" si="31"/>
        <v>ﾀﾊﾞﾀ ﾅﾂｷ</v>
      </c>
      <c r="P659" s="32" t="str">
        <f t="shared" si="32"/>
        <v>TABATA Natsuki (01)</v>
      </c>
      <c r="Q659" s="32" t="str">
        <f>IFERROR(IF($F659="","",INDEX(リスト!$AL:$AL,MATCH($F659,リスト!$AK:$AK,0))),"")</f>
        <v>30</v>
      </c>
      <c r="R659" s="32" t="str">
        <f>IFERROR(IF($K659="","",INDEX(リスト!$AO:$AO,MATCH($K659,リスト!$AN:$AN,0))),"")</f>
        <v>JPN</v>
      </c>
      <c r="S659" s="32" t="str">
        <f>IF($B659="","",RIGHT($G659*1000+200+COUNTIF($G$2:$G659,$G659),9))</f>
        <v>010707201</v>
      </c>
    </row>
    <row r="660" spans="1:19" ht="18" customHeight="1" x14ac:dyDescent="0.55000000000000004">
      <c r="A660" t="s">
        <v>883</v>
      </c>
      <c r="B660">
        <v>660</v>
      </c>
      <c r="C660" t="s">
        <v>13276</v>
      </c>
      <c r="D660" t="s">
        <v>13277</v>
      </c>
      <c r="E660">
        <v>3</v>
      </c>
      <c r="F660" t="s">
        <v>225</v>
      </c>
      <c r="G660">
        <v>20030110</v>
      </c>
      <c r="H660" t="s">
        <v>13278</v>
      </c>
      <c r="I660" t="s">
        <v>2145</v>
      </c>
      <c r="J660" t="s">
        <v>11091</v>
      </c>
      <c r="K660" t="s">
        <v>72</v>
      </c>
      <c r="M660" s="32">
        <f>IFERROR(IF($B660="","",INDEX(所属情報!$E:$E,MATCH($A660,所属情報!$A:$A,0))),"")</f>
        <v>490054</v>
      </c>
      <c r="N660" s="32" t="str">
        <f t="shared" si="30"/>
        <v>伊藤　帆乃香 (3)</v>
      </c>
      <c r="O660" s="32" t="str">
        <f t="shared" si="31"/>
        <v>ｲﾄｳ ﾎﾉｶ</v>
      </c>
      <c r="P660" s="32" t="str">
        <f t="shared" si="32"/>
        <v>ITO Honoka (03)</v>
      </c>
      <c r="Q660" s="32" t="str">
        <f>IFERROR(IF($F660="","",INDEX(リスト!$AL:$AL,MATCH($F660,リスト!$AK:$AK,0))),"")</f>
        <v>40</v>
      </c>
      <c r="R660" s="32" t="str">
        <f>IFERROR(IF($K660="","",INDEX(リスト!$AO:$AO,MATCH($K660,リスト!$AN:$AN,0))),"")</f>
        <v>JPN</v>
      </c>
      <c r="S660" s="32" t="str">
        <f>IF($B660="","",RIGHT($G660*1000+200+COUNTIF($G$2:$G660,$G660),9))</f>
        <v>030110202</v>
      </c>
    </row>
    <row r="661" spans="1:19" ht="18" customHeight="1" x14ac:dyDescent="0.55000000000000004">
      <c r="A661" t="s">
        <v>883</v>
      </c>
      <c r="B661">
        <v>661</v>
      </c>
      <c r="C661" t="s">
        <v>13279</v>
      </c>
      <c r="D661" t="s">
        <v>13280</v>
      </c>
      <c r="E661">
        <v>3</v>
      </c>
      <c r="F661" t="s">
        <v>177</v>
      </c>
      <c r="G661">
        <v>20011016</v>
      </c>
      <c r="H661" t="s">
        <v>13281</v>
      </c>
      <c r="I661" t="s">
        <v>13282</v>
      </c>
      <c r="J661" t="s">
        <v>13283</v>
      </c>
      <c r="K661" t="s">
        <v>72</v>
      </c>
      <c r="M661" s="32">
        <f>IFERROR(IF($B661="","",INDEX(所属情報!$E:$E,MATCH($A661,所属情報!$A:$A,0))),"")</f>
        <v>490054</v>
      </c>
      <c r="N661" s="32" t="str">
        <f t="shared" si="30"/>
        <v>金武　栞菜 (3)</v>
      </c>
      <c r="O661" s="32" t="str">
        <f t="shared" si="31"/>
        <v>ｶﾈﾀｹ ｶﾝﾅ</v>
      </c>
      <c r="P661" s="32" t="str">
        <f t="shared" si="32"/>
        <v>KANETAKE Kanna (01)</v>
      </c>
      <c r="Q661" s="32" t="str">
        <f>IFERROR(IF($F661="","",INDEX(リスト!$AL:$AL,MATCH($F661,リスト!$AK:$AK,0))),"")</f>
        <v>28</v>
      </c>
      <c r="R661" s="32" t="str">
        <f>IFERROR(IF($K661="","",INDEX(リスト!$AO:$AO,MATCH($K661,リスト!$AN:$AN,0))),"")</f>
        <v>JPN</v>
      </c>
      <c r="S661" s="32" t="str">
        <f>IF($B661="","",RIGHT($G661*1000+200+COUNTIF($G$2:$G661,$G661),9))</f>
        <v>011016202</v>
      </c>
    </row>
    <row r="662" spans="1:19" ht="18" customHeight="1" x14ac:dyDescent="0.55000000000000004">
      <c r="A662" t="s">
        <v>883</v>
      </c>
      <c r="B662">
        <v>662</v>
      </c>
      <c r="C662" t="s">
        <v>13284</v>
      </c>
      <c r="D662" t="s">
        <v>13285</v>
      </c>
      <c r="E662">
        <v>3</v>
      </c>
      <c r="F662" t="s">
        <v>177</v>
      </c>
      <c r="G662">
        <v>20030303</v>
      </c>
      <c r="H662" t="s">
        <v>13286</v>
      </c>
      <c r="I662" t="s">
        <v>2058</v>
      </c>
      <c r="J662" t="s">
        <v>13287</v>
      </c>
      <c r="K662" t="s">
        <v>72</v>
      </c>
      <c r="M662" s="32">
        <f>IFERROR(IF($B662="","",INDEX(所属情報!$E:$E,MATCH($A662,所属情報!$A:$A,0))),"")</f>
        <v>490054</v>
      </c>
      <c r="N662" s="32" t="str">
        <f t="shared" si="30"/>
        <v>山口　絢子 (3)</v>
      </c>
      <c r="O662" s="32" t="str">
        <f t="shared" si="31"/>
        <v>ﾔﾏｸﾞﾁ ｱﾔｺ</v>
      </c>
      <c r="P662" s="32" t="str">
        <f t="shared" si="32"/>
        <v>YAMAGUCHI Ayako (03)</v>
      </c>
      <c r="Q662" s="32" t="str">
        <f>IFERROR(IF($F662="","",INDEX(リスト!$AL:$AL,MATCH($F662,リスト!$AK:$AK,0))),"")</f>
        <v>28</v>
      </c>
      <c r="R662" s="32" t="str">
        <f>IFERROR(IF($K662="","",INDEX(リスト!$AO:$AO,MATCH($K662,リスト!$AN:$AN,0))),"")</f>
        <v>JPN</v>
      </c>
      <c r="S662" s="32" t="str">
        <f>IF($B662="","",RIGHT($G662*1000+200+COUNTIF($G$2:$G662,$G662),9))</f>
        <v>030303202</v>
      </c>
    </row>
    <row r="663" spans="1:19" ht="18" customHeight="1" x14ac:dyDescent="0.55000000000000004">
      <c r="A663" t="s">
        <v>883</v>
      </c>
      <c r="B663">
        <v>663</v>
      </c>
      <c r="C663" t="s">
        <v>13288</v>
      </c>
      <c r="D663" t="s">
        <v>13289</v>
      </c>
      <c r="E663">
        <v>3</v>
      </c>
      <c r="F663" t="s">
        <v>177</v>
      </c>
      <c r="G663">
        <v>20030317</v>
      </c>
      <c r="H663" t="s">
        <v>13290</v>
      </c>
      <c r="I663" t="s">
        <v>13291</v>
      </c>
      <c r="J663" t="s">
        <v>3489</v>
      </c>
      <c r="K663" t="s">
        <v>72</v>
      </c>
      <c r="M663" s="32">
        <f>IFERROR(IF($B663="","",INDEX(所属情報!$E:$E,MATCH($A663,所属情報!$A:$A,0))),"")</f>
        <v>490054</v>
      </c>
      <c r="N663" s="32" t="str">
        <f t="shared" si="30"/>
        <v>坪倉　楓 (3)</v>
      </c>
      <c r="O663" s="32" t="str">
        <f t="shared" si="31"/>
        <v>ﾂﾎﾞｸﾗ ｶｴﾃﾞ</v>
      </c>
      <c r="P663" s="32" t="str">
        <f t="shared" si="32"/>
        <v>TSUBOKURA Kaede (03)</v>
      </c>
      <c r="Q663" s="32" t="str">
        <f>IFERROR(IF($F663="","",INDEX(リスト!$AL:$AL,MATCH($F663,リスト!$AK:$AK,0))),"")</f>
        <v>28</v>
      </c>
      <c r="R663" s="32" t="str">
        <f>IFERROR(IF($K663="","",INDEX(リスト!$AO:$AO,MATCH($K663,リスト!$AN:$AN,0))),"")</f>
        <v>JPN</v>
      </c>
      <c r="S663" s="32" t="str">
        <f>IF($B663="","",RIGHT($G663*1000+200+COUNTIF($G$2:$G663,$G663),9))</f>
        <v>030317201</v>
      </c>
    </row>
    <row r="664" spans="1:19" ht="18" customHeight="1" x14ac:dyDescent="0.55000000000000004">
      <c r="A664" t="s">
        <v>883</v>
      </c>
      <c r="B664">
        <v>664</v>
      </c>
      <c r="C664" t="s">
        <v>13292</v>
      </c>
      <c r="D664" t="s">
        <v>13293</v>
      </c>
      <c r="E664">
        <v>2</v>
      </c>
      <c r="F664" t="s">
        <v>177</v>
      </c>
      <c r="G664">
        <v>20030725</v>
      </c>
      <c r="H664" t="s">
        <v>13294</v>
      </c>
      <c r="I664" t="s">
        <v>5580</v>
      </c>
      <c r="J664" t="s">
        <v>11103</v>
      </c>
      <c r="K664" t="s">
        <v>72</v>
      </c>
      <c r="M664" s="32">
        <f>IFERROR(IF($B664="","",INDEX(所属情報!$E:$E,MATCH($A664,所属情報!$A:$A,0))),"")</f>
        <v>490054</v>
      </c>
      <c r="N664" s="32" t="str">
        <f t="shared" si="30"/>
        <v>安積　葵 (2)</v>
      </c>
      <c r="O664" s="32" t="str">
        <f t="shared" si="31"/>
        <v>ｸﾜﾉ ｱｵｲ</v>
      </c>
      <c r="P664" s="32" t="str">
        <f t="shared" si="32"/>
        <v>KUWANO Aoi (03)</v>
      </c>
      <c r="Q664" s="32" t="str">
        <f>IFERROR(IF($F664="","",INDEX(リスト!$AL:$AL,MATCH($F664,リスト!$AK:$AK,0))),"")</f>
        <v>28</v>
      </c>
      <c r="R664" s="32" t="str">
        <f>IFERROR(IF($K664="","",INDEX(リスト!$AO:$AO,MATCH($K664,リスト!$AN:$AN,0))),"")</f>
        <v>JPN</v>
      </c>
      <c r="S664" s="32" t="str">
        <f>IF($B664="","",RIGHT($G664*1000+200+COUNTIF($G$2:$G664,$G664),9))</f>
        <v>030725202</v>
      </c>
    </row>
    <row r="665" spans="1:19" ht="18" customHeight="1" x14ac:dyDescent="0.55000000000000004">
      <c r="A665" t="s">
        <v>883</v>
      </c>
      <c r="B665">
        <v>665</v>
      </c>
      <c r="C665" t="s">
        <v>13295</v>
      </c>
      <c r="D665" t="s">
        <v>13296</v>
      </c>
      <c r="E665">
        <v>2</v>
      </c>
      <c r="F665" t="s">
        <v>177</v>
      </c>
      <c r="G665">
        <v>20040121</v>
      </c>
      <c r="H665" t="s">
        <v>13297</v>
      </c>
      <c r="I665" t="s">
        <v>13298</v>
      </c>
      <c r="J665" t="s">
        <v>13299</v>
      </c>
      <c r="K665" t="s">
        <v>72</v>
      </c>
      <c r="M665" s="32">
        <f>IFERROR(IF($B665="","",INDEX(所属情報!$E:$E,MATCH($A665,所属情報!$A:$A,0))),"")</f>
        <v>490054</v>
      </c>
      <c r="N665" s="32" t="str">
        <f t="shared" si="30"/>
        <v>唐澤　栞 (2)</v>
      </c>
      <c r="O665" s="32" t="str">
        <f t="shared" si="31"/>
        <v>ｶﾗｻﾜ ｼｵﾘ</v>
      </c>
      <c r="P665" s="32" t="str">
        <f t="shared" si="32"/>
        <v>KARASAWA Shiori (04)</v>
      </c>
      <c r="Q665" s="32" t="str">
        <f>IFERROR(IF($F665="","",INDEX(リスト!$AL:$AL,MATCH($F665,リスト!$AK:$AK,0))),"")</f>
        <v>28</v>
      </c>
      <c r="R665" s="32" t="str">
        <f>IFERROR(IF($K665="","",INDEX(リスト!$AO:$AO,MATCH($K665,リスト!$AN:$AN,0))),"")</f>
        <v>JPN</v>
      </c>
      <c r="S665" s="32" t="str">
        <f>IF($B665="","",RIGHT($G665*1000+200+COUNTIF($G$2:$G665,$G665),9))</f>
        <v>040121202</v>
      </c>
    </row>
    <row r="666" spans="1:19" ht="18" customHeight="1" x14ac:dyDescent="0.55000000000000004">
      <c r="A666" t="s">
        <v>883</v>
      </c>
      <c r="B666">
        <v>666</v>
      </c>
      <c r="C666" t="s">
        <v>13300</v>
      </c>
      <c r="D666" t="s">
        <v>13301</v>
      </c>
      <c r="E666">
        <v>2</v>
      </c>
      <c r="F666" t="s">
        <v>177</v>
      </c>
      <c r="G666">
        <v>20040302</v>
      </c>
      <c r="H666" t="s">
        <v>13302</v>
      </c>
      <c r="I666" t="s">
        <v>13303</v>
      </c>
      <c r="J666" t="s">
        <v>11205</v>
      </c>
      <c r="K666" t="s">
        <v>72</v>
      </c>
      <c r="M666" s="32">
        <f>IFERROR(IF($B666="","",INDEX(所属情報!$E:$E,MATCH($A666,所属情報!$A:$A,0))),"")</f>
        <v>490054</v>
      </c>
      <c r="N666" s="32" t="str">
        <f t="shared" si="30"/>
        <v>用貝　光穂 (2)</v>
      </c>
      <c r="O666" s="32" t="str">
        <f t="shared" si="31"/>
        <v>ﾖｳｶﾞｲ ﾐﾎ</v>
      </c>
      <c r="P666" s="32" t="str">
        <f t="shared" si="32"/>
        <v>YOGAI Miho (04)</v>
      </c>
      <c r="Q666" s="32" t="str">
        <f>IFERROR(IF($F666="","",INDEX(リスト!$AL:$AL,MATCH($F666,リスト!$AK:$AK,0))),"")</f>
        <v>28</v>
      </c>
      <c r="R666" s="32" t="str">
        <f>IFERROR(IF($K666="","",INDEX(リスト!$AO:$AO,MATCH($K666,リスト!$AN:$AN,0))),"")</f>
        <v>JPN</v>
      </c>
      <c r="S666" s="32" t="str">
        <f>IF($B666="","",RIGHT($G666*1000+200+COUNTIF($G$2:$G666,$G666),9))</f>
        <v>040302201</v>
      </c>
    </row>
    <row r="667" spans="1:19" ht="18" customHeight="1" x14ac:dyDescent="0.55000000000000004">
      <c r="A667" t="s">
        <v>883</v>
      </c>
      <c r="B667">
        <v>667</v>
      </c>
      <c r="C667" t="s">
        <v>13304</v>
      </c>
      <c r="D667" t="s">
        <v>13305</v>
      </c>
      <c r="E667">
        <v>2</v>
      </c>
      <c r="F667" t="s">
        <v>173</v>
      </c>
      <c r="G667">
        <v>20030413</v>
      </c>
      <c r="H667" t="s">
        <v>13306</v>
      </c>
      <c r="I667" t="s">
        <v>13307</v>
      </c>
      <c r="J667" t="s">
        <v>11405</v>
      </c>
      <c r="K667" t="s">
        <v>72</v>
      </c>
      <c r="M667" s="32">
        <f>IFERROR(IF($B667="","",INDEX(所属情報!$E:$E,MATCH($A667,所属情報!$A:$A,0))),"")</f>
        <v>490054</v>
      </c>
      <c r="N667" s="32" t="str">
        <f t="shared" si="30"/>
        <v>吉永　梨桜 (2)</v>
      </c>
      <c r="O667" s="32" t="str">
        <f t="shared" si="31"/>
        <v>ﾖｼﾅｶﾞ ﾘｵ</v>
      </c>
      <c r="P667" s="32" t="str">
        <f t="shared" si="32"/>
        <v>YOSHINAGA Rio (03)</v>
      </c>
      <c r="Q667" s="32" t="str">
        <f>IFERROR(IF($F667="","",INDEX(リスト!$AL:$AL,MATCH($F667,リスト!$AK:$AK,0))),"")</f>
        <v>27</v>
      </c>
      <c r="R667" s="32" t="str">
        <f>IFERROR(IF($K667="","",INDEX(リスト!$AO:$AO,MATCH($K667,リスト!$AN:$AN,0))),"")</f>
        <v>JPN</v>
      </c>
      <c r="S667" s="32" t="str">
        <f>IF($B667="","",RIGHT($G667*1000+200+COUNTIF($G$2:$G667,$G667),9))</f>
        <v>030413202</v>
      </c>
    </row>
    <row r="668" spans="1:19" ht="18" customHeight="1" x14ac:dyDescent="0.55000000000000004">
      <c r="A668" t="s">
        <v>883</v>
      </c>
      <c r="B668">
        <v>668</v>
      </c>
      <c r="C668" t="s">
        <v>13308</v>
      </c>
      <c r="D668" t="s">
        <v>13309</v>
      </c>
      <c r="E668">
        <v>2</v>
      </c>
      <c r="F668" t="s">
        <v>117</v>
      </c>
      <c r="G668">
        <v>20021010</v>
      </c>
      <c r="H668" t="s">
        <v>13310</v>
      </c>
      <c r="I668" t="s">
        <v>1617</v>
      </c>
      <c r="J668" t="s">
        <v>13311</v>
      </c>
      <c r="K668" t="s">
        <v>72</v>
      </c>
      <c r="M668" s="32">
        <f>IFERROR(IF($B668="","",INDEX(所属情報!$E:$E,MATCH($A668,所属情報!$A:$A,0))),"")</f>
        <v>490054</v>
      </c>
      <c r="N668" s="32" t="str">
        <f t="shared" si="30"/>
        <v>髙橋　八重 (2)</v>
      </c>
      <c r="O668" s="32" t="str">
        <f t="shared" si="31"/>
        <v>ﾀｶﾊｼ ﾔｴ</v>
      </c>
      <c r="P668" s="32" t="str">
        <f t="shared" si="32"/>
        <v>TAKAHASHI Yae (02)</v>
      </c>
      <c r="Q668" s="32" t="str">
        <f>IFERROR(IF($F668="","",INDEX(リスト!$AL:$AL,MATCH($F668,リスト!$AK:$AK,0))),"")</f>
        <v>13</v>
      </c>
      <c r="R668" s="32" t="str">
        <f>IFERROR(IF($K668="","",INDEX(リスト!$AO:$AO,MATCH($K668,リスト!$AN:$AN,0))),"")</f>
        <v>JPN</v>
      </c>
      <c r="S668" s="32" t="str">
        <f>IF($B668="","",RIGHT($G668*1000+200+COUNTIF($G$2:$G668,$G668),9))</f>
        <v>021010201</v>
      </c>
    </row>
    <row r="669" spans="1:19" ht="18" customHeight="1" x14ac:dyDescent="0.55000000000000004">
      <c r="A669" t="s">
        <v>883</v>
      </c>
      <c r="B669">
        <v>669</v>
      </c>
      <c r="C669" t="s">
        <v>13312</v>
      </c>
      <c r="D669" t="s">
        <v>13313</v>
      </c>
      <c r="E669">
        <v>1</v>
      </c>
      <c r="F669" t="s">
        <v>185</v>
      </c>
      <c r="G669">
        <v>20040718</v>
      </c>
      <c r="H669" t="s">
        <v>13314</v>
      </c>
      <c r="I669" t="s">
        <v>6811</v>
      </c>
      <c r="J669" t="s">
        <v>12201</v>
      </c>
      <c r="K669" t="s">
        <v>72</v>
      </c>
      <c r="M669" s="32">
        <f>IFERROR(IF($B669="","",INDEX(所属情報!$E:$E,MATCH($A669,所属情報!$A:$A,0))),"")</f>
        <v>490054</v>
      </c>
      <c r="N669" s="32" t="str">
        <f t="shared" si="30"/>
        <v>藤木　志保 (1)</v>
      </c>
      <c r="O669" s="32" t="str">
        <f t="shared" si="31"/>
        <v>ﾌｼﾞｷ ｼﾎ</v>
      </c>
      <c r="P669" s="32" t="str">
        <f t="shared" si="32"/>
        <v>FUJIKI Shiho (04)</v>
      </c>
      <c r="Q669" s="32" t="str">
        <f>IFERROR(IF($F669="","",INDEX(リスト!$AL:$AL,MATCH($F669,リスト!$AK:$AK,0))),"")</f>
        <v>30</v>
      </c>
      <c r="R669" s="32" t="str">
        <f>IFERROR(IF($K669="","",INDEX(リスト!$AO:$AO,MATCH($K669,リスト!$AN:$AN,0))),"")</f>
        <v>JPN</v>
      </c>
      <c r="S669" s="32" t="str">
        <f>IF($B669="","",RIGHT($G669*1000+200+COUNTIF($G$2:$G669,$G669),9))</f>
        <v>040718201</v>
      </c>
    </row>
    <row r="670" spans="1:19" ht="18" customHeight="1" x14ac:dyDescent="0.55000000000000004">
      <c r="A670" t="s">
        <v>1091</v>
      </c>
      <c r="B670">
        <v>670</v>
      </c>
      <c r="C670" t="s">
        <v>13315</v>
      </c>
      <c r="D670" t="s">
        <v>13316</v>
      </c>
      <c r="E670">
        <v>4</v>
      </c>
      <c r="F670" t="s">
        <v>233</v>
      </c>
      <c r="G670">
        <v>20011122</v>
      </c>
      <c r="H670" t="s">
        <v>13317</v>
      </c>
      <c r="I670" t="s">
        <v>1306</v>
      </c>
      <c r="J670" t="s">
        <v>11219</v>
      </c>
      <c r="K670" t="s">
        <v>72</v>
      </c>
      <c r="M670" s="32">
        <f>IFERROR(IF($B670="","",INDEX(所属情報!$E:$E,MATCH($A670,所属情報!$A:$A,0))),"")</f>
        <v>492329</v>
      </c>
      <c r="N670" s="32" t="str">
        <f t="shared" si="30"/>
        <v>藤山　愛美 (4)</v>
      </c>
      <c r="O670" s="32" t="str">
        <f t="shared" si="31"/>
        <v>ﾌｼﾞﾔﾏ ﾏﾅﾐ</v>
      </c>
      <c r="P670" s="32" t="str">
        <f t="shared" si="32"/>
        <v>FUJIYAMA Manami (01)</v>
      </c>
      <c r="Q670" s="32" t="str">
        <f>IFERROR(IF($F670="","",INDEX(リスト!$AL:$AL,MATCH($F670,リスト!$AK:$AK,0))),"")</f>
        <v>42</v>
      </c>
      <c r="R670" s="32" t="str">
        <f>IFERROR(IF($K670="","",INDEX(リスト!$AO:$AO,MATCH($K670,リスト!$AN:$AN,0))),"")</f>
        <v>JPN</v>
      </c>
      <c r="S670" s="32" t="str">
        <f>IF($B670="","",RIGHT($G670*1000+200+COUNTIF($G$2:$G670,$G670),9))</f>
        <v>011122202</v>
      </c>
    </row>
    <row r="671" spans="1:19" ht="18" customHeight="1" x14ac:dyDescent="0.55000000000000004">
      <c r="A671" t="s">
        <v>1091</v>
      </c>
      <c r="B671">
        <v>671</v>
      </c>
      <c r="C671" t="s">
        <v>13318</v>
      </c>
      <c r="D671" t="s">
        <v>13319</v>
      </c>
      <c r="E671">
        <v>4</v>
      </c>
      <c r="F671" t="s">
        <v>237</v>
      </c>
      <c r="G671">
        <v>20020208</v>
      </c>
      <c r="H671" t="s">
        <v>13320</v>
      </c>
      <c r="I671" t="s">
        <v>1409</v>
      </c>
      <c r="J671" t="s">
        <v>13321</v>
      </c>
      <c r="K671" t="s">
        <v>72</v>
      </c>
      <c r="M671" s="32">
        <f>IFERROR(IF($B671="","",INDEX(所属情報!$E:$E,MATCH($A671,所属情報!$A:$A,0))),"")</f>
        <v>492329</v>
      </c>
      <c r="N671" s="32" t="str">
        <f t="shared" si="30"/>
        <v>松本　まどか (4)</v>
      </c>
      <c r="O671" s="32" t="str">
        <f t="shared" si="31"/>
        <v>ﾏﾂﾓﾄ ﾏﾄﾞｶ</v>
      </c>
      <c r="P671" s="32" t="str">
        <f t="shared" si="32"/>
        <v>MATSUMOTO Madoka (02)</v>
      </c>
      <c r="Q671" s="32" t="str">
        <f>IFERROR(IF($F671="","",INDEX(リスト!$AL:$AL,MATCH($F671,リスト!$AK:$AK,0))),"")</f>
        <v>43</v>
      </c>
      <c r="R671" s="32" t="str">
        <f>IFERROR(IF($K671="","",INDEX(リスト!$AO:$AO,MATCH($K671,リスト!$AN:$AN,0))),"")</f>
        <v>JPN</v>
      </c>
      <c r="S671" s="32" t="str">
        <f>IF($B671="","",RIGHT($G671*1000+200+COUNTIF($G$2:$G671,$G671),9))</f>
        <v>020208202</v>
      </c>
    </row>
    <row r="672" spans="1:19" ht="18" customHeight="1" x14ac:dyDescent="0.55000000000000004">
      <c r="A672" t="s">
        <v>1091</v>
      </c>
      <c r="B672">
        <v>672</v>
      </c>
      <c r="C672" t="s">
        <v>13322</v>
      </c>
      <c r="D672" t="s">
        <v>13323</v>
      </c>
      <c r="E672">
        <v>4</v>
      </c>
      <c r="F672" t="s">
        <v>181</v>
      </c>
      <c r="G672">
        <v>20010621</v>
      </c>
      <c r="H672" t="s">
        <v>13324</v>
      </c>
      <c r="I672" t="s">
        <v>13325</v>
      </c>
      <c r="J672" t="s">
        <v>11962</v>
      </c>
      <c r="K672" t="s">
        <v>72</v>
      </c>
      <c r="M672" s="32">
        <f>IFERROR(IF($B672="","",INDEX(所属情報!$E:$E,MATCH($A672,所属情報!$A:$A,0))),"")</f>
        <v>492329</v>
      </c>
      <c r="N672" s="32" t="str">
        <f t="shared" si="30"/>
        <v>茨本　菜々子 (4)</v>
      </c>
      <c r="O672" s="32" t="str">
        <f t="shared" si="31"/>
        <v>ｲﾊﾞﾗﾓﾄ ﾅﾅｺ</v>
      </c>
      <c r="P672" s="32" t="str">
        <f t="shared" si="32"/>
        <v>IBARAMOTO Nanako (01)</v>
      </c>
      <c r="Q672" s="32" t="str">
        <f>IFERROR(IF($F672="","",INDEX(リスト!$AL:$AL,MATCH($F672,リスト!$AK:$AK,0))),"")</f>
        <v>29</v>
      </c>
      <c r="R672" s="32" t="str">
        <f>IFERROR(IF($K672="","",INDEX(リスト!$AO:$AO,MATCH($K672,リスト!$AN:$AN,0))),"")</f>
        <v>JPN</v>
      </c>
      <c r="S672" s="32" t="str">
        <f>IF($B672="","",RIGHT($G672*1000+200+COUNTIF($G$2:$G672,$G672),9))</f>
        <v>010621201</v>
      </c>
    </row>
    <row r="673" spans="1:19" ht="18" customHeight="1" x14ac:dyDescent="0.55000000000000004">
      <c r="A673" t="s">
        <v>1091</v>
      </c>
      <c r="B673">
        <v>673</v>
      </c>
      <c r="C673" t="s">
        <v>13326</v>
      </c>
      <c r="D673" t="s">
        <v>13327</v>
      </c>
      <c r="E673">
        <v>4</v>
      </c>
      <c r="F673" t="s">
        <v>153</v>
      </c>
      <c r="G673">
        <v>20010910</v>
      </c>
      <c r="H673" t="s">
        <v>13328</v>
      </c>
      <c r="I673" t="s">
        <v>13329</v>
      </c>
      <c r="J673" t="s">
        <v>13330</v>
      </c>
      <c r="K673" t="s">
        <v>72</v>
      </c>
      <c r="M673" s="32">
        <f>IFERROR(IF($B673="","",INDEX(所属情報!$E:$E,MATCH($A673,所属情報!$A:$A,0))),"")</f>
        <v>492329</v>
      </c>
      <c r="N673" s="32" t="str">
        <f t="shared" si="30"/>
        <v>角谷　美湖 (4)</v>
      </c>
      <c r="O673" s="32" t="str">
        <f t="shared" si="31"/>
        <v>ｶｸﾔ ﾐｺ</v>
      </c>
      <c r="P673" s="32" t="str">
        <f t="shared" si="32"/>
        <v>KAKUYA Miko (01)</v>
      </c>
      <c r="Q673" s="32" t="str">
        <f>IFERROR(IF($F673="","",INDEX(リスト!$AL:$AL,MATCH($F673,リスト!$AK:$AK,0))),"")</f>
        <v>22</v>
      </c>
      <c r="R673" s="32" t="str">
        <f>IFERROR(IF($K673="","",INDEX(リスト!$AO:$AO,MATCH($K673,リスト!$AN:$AN,0))),"")</f>
        <v>JPN</v>
      </c>
      <c r="S673" s="32" t="str">
        <f>IF($B673="","",RIGHT($G673*1000+200+COUNTIF($G$2:$G673,$G673),9))</f>
        <v>010910201</v>
      </c>
    </row>
    <row r="674" spans="1:19" ht="18" customHeight="1" x14ac:dyDescent="0.55000000000000004">
      <c r="A674" t="s">
        <v>1091</v>
      </c>
      <c r="B674">
        <v>674</v>
      </c>
      <c r="C674" t="s">
        <v>13331</v>
      </c>
      <c r="D674" t="s">
        <v>13332</v>
      </c>
      <c r="E674">
        <v>4</v>
      </c>
      <c r="F674" t="s">
        <v>209</v>
      </c>
      <c r="G674">
        <v>20020211</v>
      </c>
      <c r="H674" t="s">
        <v>13333</v>
      </c>
      <c r="I674" t="s">
        <v>2553</v>
      </c>
      <c r="J674" t="s">
        <v>10911</v>
      </c>
      <c r="K674" t="s">
        <v>72</v>
      </c>
      <c r="M674" s="32">
        <f>IFERROR(IF($B674="","",INDEX(所属情報!$E:$E,MATCH($A674,所属情報!$A:$A,0))),"")</f>
        <v>492329</v>
      </c>
      <c r="N674" s="32" t="str">
        <f t="shared" si="30"/>
        <v>森岡　美羽 (4)</v>
      </c>
      <c r="O674" s="32" t="str">
        <f t="shared" si="31"/>
        <v>ﾓﾘｵｶ ﾐｳ</v>
      </c>
      <c r="P674" s="32" t="str">
        <f t="shared" si="32"/>
        <v>MORIOKA Miu (02)</v>
      </c>
      <c r="Q674" s="32" t="str">
        <f>IFERROR(IF($F674="","",INDEX(リスト!$AL:$AL,MATCH($F674,リスト!$AK:$AK,0))),"")</f>
        <v>36</v>
      </c>
      <c r="R674" s="32" t="str">
        <f>IFERROR(IF($K674="","",INDEX(リスト!$AO:$AO,MATCH($K674,リスト!$AN:$AN,0))),"")</f>
        <v>JPN</v>
      </c>
      <c r="S674" s="32" t="str">
        <f>IF($B674="","",RIGHT($G674*1000+200+COUNTIF($G$2:$G674,$G674),9))</f>
        <v>020211201</v>
      </c>
    </row>
    <row r="675" spans="1:19" ht="18" customHeight="1" x14ac:dyDescent="0.55000000000000004">
      <c r="A675" t="s">
        <v>1091</v>
      </c>
      <c r="B675">
        <v>675</v>
      </c>
      <c r="C675" t="s">
        <v>13334</v>
      </c>
      <c r="D675" t="s">
        <v>13335</v>
      </c>
      <c r="E675">
        <v>4</v>
      </c>
      <c r="F675" t="s">
        <v>197</v>
      </c>
      <c r="G675">
        <v>20011030</v>
      </c>
      <c r="H675" t="s">
        <v>13336</v>
      </c>
      <c r="I675" t="s">
        <v>1984</v>
      </c>
      <c r="J675" t="s">
        <v>11342</v>
      </c>
      <c r="K675" t="s">
        <v>72</v>
      </c>
      <c r="M675" s="32">
        <f>IFERROR(IF($B675="","",INDEX(所属情報!$E:$E,MATCH($A675,所属情報!$A:$A,0))),"")</f>
        <v>492329</v>
      </c>
      <c r="N675" s="32" t="str">
        <f t="shared" si="30"/>
        <v>藤田　彩希 (4)</v>
      </c>
      <c r="O675" s="32" t="str">
        <f t="shared" si="31"/>
        <v>ﾌｼﾞﾀ ｻｷ</v>
      </c>
      <c r="P675" s="32" t="str">
        <f t="shared" si="32"/>
        <v>FUJITA Saki (01)</v>
      </c>
      <c r="Q675" s="32" t="str">
        <f>IFERROR(IF($F675="","",INDEX(リスト!$AL:$AL,MATCH($F675,リスト!$AK:$AK,0))),"")</f>
        <v>33</v>
      </c>
      <c r="R675" s="32" t="str">
        <f>IFERROR(IF($K675="","",INDEX(リスト!$AO:$AO,MATCH($K675,リスト!$AN:$AN,0))),"")</f>
        <v>JPN</v>
      </c>
      <c r="S675" s="32" t="str">
        <f>IF($B675="","",RIGHT($G675*1000+200+COUNTIF($G$2:$G675,$G675),9))</f>
        <v>011030202</v>
      </c>
    </row>
    <row r="676" spans="1:19" ht="18" customHeight="1" x14ac:dyDescent="0.55000000000000004">
      <c r="A676" t="s">
        <v>1091</v>
      </c>
      <c r="B676">
        <v>676</v>
      </c>
      <c r="C676" t="s">
        <v>13337</v>
      </c>
      <c r="D676" t="s">
        <v>13338</v>
      </c>
      <c r="E676">
        <v>4</v>
      </c>
      <c r="F676" t="s">
        <v>177</v>
      </c>
      <c r="G676">
        <v>20011116</v>
      </c>
      <c r="H676" t="s">
        <v>13339</v>
      </c>
      <c r="I676" t="s">
        <v>3053</v>
      </c>
      <c r="J676" t="s">
        <v>12669</v>
      </c>
      <c r="K676" t="s">
        <v>72</v>
      </c>
      <c r="M676" s="32">
        <f>IFERROR(IF($B676="","",INDEX(所属情報!$E:$E,MATCH($A676,所属情報!$A:$A,0))),"")</f>
        <v>492329</v>
      </c>
      <c r="N676" s="32" t="str">
        <f t="shared" si="30"/>
        <v>堀　彩美 (4)</v>
      </c>
      <c r="O676" s="32" t="str">
        <f t="shared" si="31"/>
        <v>ﾎﾘ ｱﾔﾐ</v>
      </c>
      <c r="P676" s="32" t="str">
        <f t="shared" si="32"/>
        <v>HORI Ayami (01)</v>
      </c>
      <c r="Q676" s="32" t="str">
        <f>IFERROR(IF($F676="","",INDEX(リスト!$AL:$AL,MATCH($F676,リスト!$AK:$AK,0))),"")</f>
        <v>28</v>
      </c>
      <c r="R676" s="32" t="str">
        <f>IFERROR(IF($K676="","",INDEX(リスト!$AO:$AO,MATCH($K676,リスト!$AN:$AN,0))),"")</f>
        <v>JPN</v>
      </c>
      <c r="S676" s="32" t="str">
        <f>IF($B676="","",RIGHT($G676*1000+200+COUNTIF($G$2:$G676,$G676),9))</f>
        <v>011116201</v>
      </c>
    </row>
    <row r="677" spans="1:19" ht="18" customHeight="1" x14ac:dyDescent="0.55000000000000004">
      <c r="A677" t="s">
        <v>1091</v>
      </c>
      <c r="B677">
        <v>677</v>
      </c>
      <c r="C677" t="s">
        <v>13340</v>
      </c>
      <c r="D677" t="s">
        <v>13341</v>
      </c>
      <c r="E677">
        <v>3</v>
      </c>
      <c r="F677" t="s">
        <v>205</v>
      </c>
      <c r="G677">
        <v>20020808</v>
      </c>
      <c r="H677" t="s">
        <v>13342</v>
      </c>
      <c r="I677" t="s">
        <v>6427</v>
      </c>
      <c r="J677" t="s">
        <v>13343</v>
      </c>
      <c r="K677" t="s">
        <v>72</v>
      </c>
      <c r="M677" s="32">
        <f>IFERROR(IF($B677="","",INDEX(所属情報!$E:$E,MATCH($A677,所属情報!$A:$A,0))),"")</f>
        <v>492329</v>
      </c>
      <c r="N677" s="32" t="str">
        <f t="shared" si="30"/>
        <v>本田　芽吹 (3)</v>
      </c>
      <c r="O677" s="32" t="str">
        <f t="shared" si="31"/>
        <v>ﾎﾝﾀﾞ ﾒﾌﾞｷ</v>
      </c>
      <c r="P677" s="32" t="str">
        <f t="shared" si="32"/>
        <v>HONDA Mebuki (02)</v>
      </c>
      <c r="Q677" s="32" t="str">
        <f>IFERROR(IF($F677="","",INDEX(リスト!$AL:$AL,MATCH($F677,リスト!$AK:$AK,0))),"")</f>
        <v>35</v>
      </c>
      <c r="R677" s="32" t="str">
        <f>IFERROR(IF($K677="","",INDEX(リスト!$AO:$AO,MATCH($K677,リスト!$AN:$AN,0))),"")</f>
        <v>JPN</v>
      </c>
      <c r="S677" s="32" t="str">
        <f>IF($B677="","",RIGHT($G677*1000+200+COUNTIF($G$2:$G677,$G677),9))</f>
        <v>020808201</v>
      </c>
    </row>
    <row r="678" spans="1:19" ht="18" customHeight="1" x14ac:dyDescent="0.55000000000000004">
      <c r="A678" t="s">
        <v>1091</v>
      </c>
      <c r="B678">
        <v>678</v>
      </c>
      <c r="C678" t="s">
        <v>13344</v>
      </c>
      <c r="D678" t="s">
        <v>13345</v>
      </c>
      <c r="E678">
        <v>3</v>
      </c>
      <c r="F678" t="s">
        <v>249</v>
      </c>
      <c r="G678">
        <v>20021113</v>
      </c>
      <c r="H678" t="s">
        <v>13346</v>
      </c>
      <c r="I678" t="s">
        <v>3799</v>
      </c>
      <c r="J678" t="s">
        <v>11648</v>
      </c>
      <c r="K678" t="s">
        <v>72</v>
      </c>
      <c r="M678" s="32">
        <f>IFERROR(IF($B678="","",INDEX(所属情報!$E:$E,MATCH($A678,所属情報!$A:$A,0))),"")</f>
        <v>492329</v>
      </c>
      <c r="N678" s="32" t="str">
        <f t="shared" si="30"/>
        <v>金沢　杏音 (3)</v>
      </c>
      <c r="O678" s="32" t="str">
        <f t="shared" si="31"/>
        <v>ｶﾅｻﾞﾜ ﾓﾓﾈ</v>
      </c>
      <c r="P678" s="32" t="str">
        <f t="shared" si="32"/>
        <v>KANAZAWA Momone (02)</v>
      </c>
      <c r="Q678" s="32" t="str">
        <f>IFERROR(IF($F678="","",INDEX(リスト!$AL:$AL,MATCH($F678,リスト!$AK:$AK,0))),"")</f>
        <v>46</v>
      </c>
      <c r="R678" s="32" t="str">
        <f>IFERROR(IF($K678="","",INDEX(リスト!$AO:$AO,MATCH($K678,リスト!$AN:$AN,0))),"")</f>
        <v>JPN</v>
      </c>
      <c r="S678" s="32" t="str">
        <f>IF($B678="","",RIGHT($G678*1000+200+COUNTIF($G$2:$G678,$G678),9))</f>
        <v>021113202</v>
      </c>
    </row>
    <row r="679" spans="1:19" ht="18" customHeight="1" x14ac:dyDescent="0.55000000000000004">
      <c r="A679" t="s">
        <v>1091</v>
      </c>
      <c r="B679">
        <v>679</v>
      </c>
      <c r="C679" t="s">
        <v>13347</v>
      </c>
      <c r="D679" t="s">
        <v>13348</v>
      </c>
      <c r="E679">
        <v>3</v>
      </c>
      <c r="F679" t="s">
        <v>161</v>
      </c>
      <c r="G679">
        <v>20030101</v>
      </c>
      <c r="H679" t="s">
        <v>13349</v>
      </c>
      <c r="I679" t="s">
        <v>3426</v>
      </c>
      <c r="J679" t="s">
        <v>13350</v>
      </c>
      <c r="K679" t="s">
        <v>72</v>
      </c>
      <c r="M679" s="32">
        <f>IFERROR(IF($B679="","",INDEX(所属情報!$E:$E,MATCH($A679,所属情報!$A:$A,0))),"")</f>
        <v>492329</v>
      </c>
      <c r="N679" s="32" t="str">
        <f t="shared" si="30"/>
        <v>濵口　真幸 (3)</v>
      </c>
      <c r="O679" s="32" t="str">
        <f t="shared" si="31"/>
        <v>ﾊﾏｸﾞﾁ ﾏﾕｷ</v>
      </c>
      <c r="P679" s="32" t="str">
        <f t="shared" si="32"/>
        <v>HAMAGUCHI Mayuki (03)</v>
      </c>
      <c r="Q679" s="32" t="str">
        <f>IFERROR(IF($F679="","",INDEX(リスト!$AL:$AL,MATCH($F679,リスト!$AK:$AK,0))),"")</f>
        <v>24</v>
      </c>
      <c r="R679" s="32" t="str">
        <f>IFERROR(IF($K679="","",INDEX(リスト!$AO:$AO,MATCH($K679,リスト!$AN:$AN,0))),"")</f>
        <v>JPN</v>
      </c>
      <c r="S679" s="32" t="str">
        <f>IF($B679="","",RIGHT($G679*1000+200+COUNTIF($G$2:$G679,$G679),9))</f>
        <v>030101201</v>
      </c>
    </row>
    <row r="680" spans="1:19" ht="18" customHeight="1" x14ac:dyDescent="0.55000000000000004">
      <c r="A680" t="s">
        <v>1091</v>
      </c>
      <c r="B680">
        <v>680</v>
      </c>
      <c r="C680" t="s">
        <v>13351</v>
      </c>
      <c r="D680" t="s">
        <v>13352</v>
      </c>
      <c r="E680">
        <v>3</v>
      </c>
      <c r="F680" t="s">
        <v>173</v>
      </c>
      <c r="G680">
        <v>20021108</v>
      </c>
      <c r="H680" t="s">
        <v>13353</v>
      </c>
      <c r="I680" t="s">
        <v>13354</v>
      </c>
      <c r="J680" t="s">
        <v>1705</v>
      </c>
      <c r="K680" t="s">
        <v>72</v>
      </c>
      <c r="M680" s="32">
        <f>IFERROR(IF($B680="","",INDEX(所属情報!$E:$E,MATCH($A680,所属情報!$A:$A,0))),"")</f>
        <v>492329</v>
      </c>
      <c r="N680" s="32" t="str">
        <f t="shared" si="30"/>
        <v>梛野　響木 (3)</v>
      </c>
      <c r="O680" s="32" t="str">
        <f t="shared" si="31"/>
        <v>ﾅｷﾞﾉ ﾋﾋﾞｷ</v>
      </c>
      <c r="P680" s="32" t="str">
        <f t="shared" si="32"/>
        <v>NAGINO Hibiki (02)</v>
      </c>
      <c r="Q680" s="32" t="str">
        <f>IFERROR(IF($F680="","",INDEX(リスト!$AL:$AL,MATCH($F680,リスト!$AK:$AK,0))),"")</f>
        <v>27</v>
      </c>
      <c r="R680" s="32" t="str">
        <f>IFERROR(IF($K680="","",INDEX(リスト!$AO:$AO,MATCH($K680,リスト!$AN:$AN,0))),"")</f>
        <v>JPN</v>
      </c>
      <c r="S680" s="32" t="str">
        <f>IF($B680="","",RIGHT($G680*1000+200+COUNTIF($G$2:$G680,$G680),9))</f>
        <v>021108202</v>
      </c>
    </row>
    <row r="681" spans="1:19" ht="18" customHeight="1" x14ac:dyDescent="0.55000000000000004">
      <c r="A681" t="s">
        <v>1091</v>
      </c>
      <c r="B681">
        <v>681</v>
      </c>
      <c r="C681" t="s">
        <v>13355</v>
      </c>
      <c r="D681" t="s">
        <v>13356</v>
      </c>
      <c r="E681">
        <v>3</v>
      </c>
      <c r="F681" t="s">
        <v>165</v>
      </c>
      <c r="G681">
        <v>20030301</v>
      </c>
      <c r="H681" t="s">
        <v>13357</v>
      </c>
      <c r="I681" t="s">
        <v>7280</v>
      </c>
      <c r="J681" t="s">
        <v>13358</v>
      </c>
      <c r="K681" t="s">
        <v>72</v>
      </c>
      <c r="M681" s="32">
        <f>IFERROR(IF($B681="","",INDEX(所属情報!$E:$E,MATCH($A681,所属情報!$A:$A,0))),"")</f>
        <v>492329</v>
      </c>
      <c r="N681" s="32" t="str">
        <f t="shared" si="30"/>
        <v>杉野　樹里海 (3)</v>
      </c>
      <c r="O681" s="32" t="str">
        <f t="shared" si="31"/>
        <v>ｽｷﾞﾉ ｼﾞｭﾘｱ</v>
      </c>
      <c r="P681" s="32" t="str">
        <f t="shared" si="32"/>
        <v>SUGINO Juria (03)</v>
      </c>
      <c r="Q681" s="32" t="str">
        <f>IFERROR(IF($F681="","",INDEX(リスト!$AL:$AL,MATCH($F681,リスト!$AK:$AK,0))),"")</f>
        <v>25</v>
      </c>
      <c r="R681" s="32" t="str">
        <f>IFERROR(IF($K681="","",INDEX(リスト!$AO:$AO,MATCH($K681,リスト!$AN:$AN,0))),"")</f>
        <v>JPN</v>
      </c>
      <c r="S681" s="32" t="str">
        <f>IF($B681="","",RIGHT($G681*1000+200+COUNTIF($G$2:$G681,$G681),9))</f>
        <v>030301201</v>
      </c>
    </row>
    <row r="682" spans="1:19" ht="18" customHeight="1" x14ac:dyDescent="0.55000000000000004">
      <c r="A682" t="s">
        <v>1091</v>
      </c>
      <c r="B682">
        <v>682</v>
      </c>
      <c r="C682" t="s">
        <v>13359</v>
      </c>
      <c r="D682" t="s">
        <v>13360</v>
      </c>
      <c r="E682">
        <v>2</v>
      </c>
      <c r="F682" t="s">
        <v>177</v>
      </c>
      <c r="G682">
        <v>20030805</v>
      </c>
      <c r="H682" t="s">
        <v>13361</v>
      </c>
      <c r="I682" t="s">
        <v>13362</v>
      </c>
      <c r="J682" t="s">
        <v>10976</v>
      </c>
      <c r="K682" t="s">
        <v>72</v>
      </c>
      <c r="M682" s="32">
        <f>IFERROR(IF($B682="","",INDEX(所属情報!$E:$E,MATCH($A682,所属情報!$A:$A,0))),"")</f>
        <v>492329</v>
      </c>
      <c r="N682" s="32" t="str">
        <f t="shared" si="30"/>
        <v>古西　亜海 (2)</v>
      </c>
      <c r="O682" s="32" t="str">
        <f t="shared" si="31"/>
        <v>ﾌﾙﾆｼ ｱﾐ</v>
      </c>
      <c r="P682" s="32" t="str">
        <f t="shared" si="32"/>
        <v>FURUNISHI Ami (03)</v>
      </c>
      <c r="Q682" s="32" t="str">
        <f>IFERROR(IF($F682="","",INDEX(リスト!$AL:$AL,MATCH($F682,リスト!$AK:$AK,0))),"")</f>
        <v>28</v>
      </c>
      <c r="R682" s="32" t="str">
        <f>IFERROR(IF($K682="","",INDEX(リスト!$AO:$AO,MATCH($K682,リスト!$AN:$AN,0))),"")</f>
        <v>JPN</v>
      </c>
      <c r="S682" s="32" t="str">
        <f>IF($B682="","",RIGHT($G682*1000+200+COUNTIF($G$2:$G682,$G682),9))</f>
        <v>030805201</v>
      </c>
    </row>
    <row r="683" spans="1:19" ht="18" customHeight="1" x14ac:dyDescent="0.55000000000000004">
      <c r="A683" t="s">
        <v>1091</v>
      </c>
      <c r="B683">
        <v>683</v>
      </c>
      <c r="C683" t="s">
        <v>13363</v>
      </c>
      <c r="D683" t="s">
        <v>13364</v>
      </c>
      <c r="E683">
        <v>2</v>
      </c>
      <c r="F683" t="s">
        <v>173</v>
      </c>
      <c r="G683">
        <v>20030730</v>
      </c>
      <c r="H683" t="s">
        <v>13365</v>
      </c>
      <c r="I683" t="s">
        <v>1172</v>
      </c>
      <c r="J683" t="s">
        <v>7327</v>
      </c>
      <c r="K683" t="s">
        <v>72</v>
      </c>
      <c r="M683" s="32">
        <f>IFERROR(IF($B683="","",INDEX(所属情報!$E:$E,MATCH($A683,所属情報!$A:$A,0))),"")</f>
        <v>492329</v>
      </c>
      <c r="N683" s="32" t="str">
        <f t="shared" si="30"/>
        <v>吉田　優衣 (2)</v>
      </c>
      <c r="O683" s="32" t="str">
        <f t="shared" si="31"/>
        <v>ﾖｼﾀﾞ ﾕｲ</v>
      </c>
      <c r="P683" s="32" t="str">
        <f t="shared" si="32"/>
        <v>YOSHIDA Yui (03)</v>
      </c>
      <c r="Q683" s="32" t="str">
        <f>IFERROR(IF($F683="","",INDEX(リスト!$AL:$AL,MATCH($F683,リスト!$AK:$AK,0))),"")</f>
        <v>27</v>
      </c>
      <c r="R683" s="32" t="str">
        <f>IFERROR(IF($K683="","",INDEX(リスト!$AO:$AO,MATCH($K683,リスト!$AN:$AN,0))),"")</f>
        <v>JPN</v>
      </c>
      <c r="S683" s="32" t="str">
        <f>IF($B683="","",RIGHT($G683*1000+200+COUNTIF($G$2:$G683,$G683),9))</f>
        <v>030730203</v>
      </c>
    </row>
    <row r="684" spans="1:19" ht="18" customHeight="1" x14ac:dyDescent="0.55000000000000004">
      <c r="A684" t="s">
        <v>1091</v>
      </c>
      <c r="B684">
        <v>684</v>
      </c>
      <c r="C684" t="s">
        <v>13366</v>
      </c>
      <c r="D684" t="s">
        <v>13367</v>
      </c>
      <c r="E684">
        <v>2</v>
      </c>
      <c r="F684" t="s">
        <v>169</v>
      </c>
      <c r="G684">
        <v>20030718</v>
      </c>
      <c r="H684" t="s">
        <v>13368</v>
      </c>
      <c r="I684" t="s">
        <v>4021</v>
      </c>
      <c r="J684" t="s">
        <v>13369</v>
      </c>
      <c r="K684" t="s">
        <v>72</v>
      </c>
      <c r="M684" s="32">
        <f>IFERROR(IF($B684="","",INDEX(所属情報!$E:$E,MATCH($A684,所属情報!$A:$A,0))),"")</f>
        <v>492329</v>
      </c>
      <c r="N684" s="32" t="str">
        <f t="shared" si="30"/>
        <v>村山　美乃 (2)</v>
      </c>
      <c r="O684" s="32" t="str">
        <f t="shared" si="31"/>
        <v>ﾑﾗﾔﾏ ﾖｼﾉ</v>
      </c>
      <c r="P684" s="32" t="str">
        <f t="shared" si="32"/>
        <v>MURAYAMA Yoshino (03)</v>
      </c>
      <c r="Q684" s="32" t="str">
        <f>IFERROR(IF($F684="","",INDEX(リスト!$AL:$AL,MATCH($F684,リスト!$AK:$AK,0))),"")</f>
        <v>26</v>
      </c>
      <c r="R684" s="32" t="str">
        <f>IFERROR(IF($K684="","",INDEX(リスト!$AO:$AO,MATCH($K684,リスト!$AN:$AN,0))),"")</f>
        <v>JPN</v>
      </c>
      <c r="S684" s="32" t="str">
        <f>IF($B684="","",RIGHT($G684*1000+200+COUNTIF($G$2:$G684,$G684),9))</f>
        <v>030718201</v>
      </c>
    </row>
    <row r="685" spans="1:19" ht="18" customHeight="1" x14ac:dyDescent="0.55000000000000004">
      <c r="A685" t="s">
        <v>1091</v>
      </c>
      <c r="B685">
        <v>685</v>
      </c>
      <c r="C685" t="s">
        <v>13370</v>
      </c>
      <c r="D685" t="s">
        <v>13371</v>
      </c>
      <c r="E685">
        <v>1</v>
      </c>
      <c r="F685" t="s">
        <v>177</v>
      </c>
      <c r="G685">
        <v>20040616</v>
      </c>
      <c r="H685" t="s">
        <v>13372</v>
      </c>
      <c r="I685" t="s">
        <v>13373</v>
      </c>
      <c r="J685" t="s">
        <v>12110</v>
      </c>
      <c r="K685" t="s">
        <v>72</v>
      </c>
      <c r="M685" s="32">
        <f>IFERROR(IF($B685="","",INDEX(所属情報!$E:$E,MATCH($A685,所属情報!$A:$A,0))),"")</f>
        <v>492329</v>
      </c>
      <c r="N685" s="32" t="str">
        <f t="shared" si="30"/>
        <v>青田　光央 (1)</v>
      </c>
      <c r="O685" s="32" t="str">
        <f t="shared" si="31"/>
        <v>ｱｵﾀ ﾐｵ</v>
      </c>
      <c r="P685" s="32" t="str">
        <f t="shared" si="32"/>
        <v>AOTA Mio (04)</v>
      </c>
      <c r="Q685" s="32" t="str">
        <f>IFERROR(IF($F685="","",INDEX(リスト!$AL:$AL,MATCH($F685,リスト!$AK:$AK,0))),"")</f>
        <v>28</v>
      </c>
      <c r="R685" s="32" t="str">
        <f>IFERROR(IF($K685="","",INDEX(リスト!$AO:$AO,MATCH($K685,リスト!$AN:$AN,0))),"")</f>
        <v>JPN</v>
      </c>
      <c r="S685" s="32" t="str">
        <f>IF($B685="","",RIGHT($G685*1000+200+COUNTIF($G$2:$G685,$G685),9))</f>
        <v>040616202</v>
      </c>
    </row>
    <row r="686" spans="1:19" ht="18" customHeight="1" x14ac:dyDescent="0.55000000000000004">
      <c r="A686" t="s">
        <v>1091</v>
      </c>
      <c r="B686">
        <v>686</v>
      </c>
      <c r="C686" t="s">
        <v>13374</v>
      </c>
      <c r="D686" t="s">
        <v>13375</v>
      </c>
      <c r="E686">
        <v>1</v>
      </c>
      <c r="F686" t="s">
        <v>169</v>
      </c>
      <c r="G686">
        <v>20040504</v>
      </c>
      <c r="H686" t="s">
        <v>13376</v>
      </c>
      <c r="I686" t="s">
        <v>13377</v>
      </c>
      <c r="J686" t="s">
        <v>9208</v>
      </c>
      <c r="K686" t="s">
        <v>72</v>
      </c>
      <c r="M686" s="32">
        <f>IFERROR(IF($B686="","",INDEX(所属情報!$E:$E,MATCH($A686,所属情報!$A:$A,0))),"")</f>
        <v>492329</v>
      </c>
      <c r="N686" s="32" t="str">
        <f t="shared" si="30"/>
        <v>末吉　凪 (1)</v>
      </c>
      <c r="O686" s="32" t="str">
        <f t="shared" si="31"/>
        <v>ｽｴﾖｼ ﾅｷﾞ</v>
      </c>
      <c r="P686" s="32" t="str">
        <f t="shared" si="32"/>
        <v>SUEYOSHI Nagi (04)</v>
      </c>
      <c r="Q686" s="32" t="str">
        <f>IFERROR(IF($F686="","",INDEX(リスト!$AL:$AL,MATCH($F686,リスト!$AK:$AK,0))),"")</f>
        <v>26</v>
      </c>
      <c r="R686" s="32" t="str">
        <f>IFERROR(IF($K686="","",INDEX(リスト!$AO:$AO,MATCH($K686,リスト!$AN:$AN,0))),"")</f>
        <v>JPN</v>
      </c>
      <c r="S686" s="32" t="str">
        <f>IF($B686="","",RIGHT($G686*1000+200+COUNTIF($G$2:$G686,$G686),9))</f>
        <v>040504202</v>
      </c>
    </row>
    <row r="687" spans="1:19" ht="18" customHeight="1" x14ac:dyDescent="0.55000000000000004">
      <c r="A687" t="s">
        <v>1091</v>
      </c>
      <c r="B687">
        <v>687</v>
      </c>
      <c r="C687" t="s">
        <v>13378</v>
      </c>
      <c r="D687" t="s">
        <v>13379</v>
      </c>
      <c r="E687">
        <v>1</v>
      </c>
      <c r="F687" t="s">
        <v>133</v>
      </c>
      <c r="G687">
        <v>20040507</v>
      </c>
      <c r="H687" t="s">
        <v>13380</v>
      </c>
      <c r="I687" t="s">
        <v>1493</v>
      </c>
      <c r="J687" t="s">
        <v>11405</v>
      </c>
      <c r="K687" t="s">
        <v>72</v>
      </c>
      <c r="M687" s="32">
        <f>IFERROR(IF($B687="","",INDEX(所属情報!$E:$E,MATCH($A687,所属情報!$A:$A,0))),"")</f>
        <v>492329</v>
      </c>
      <c r="N687" s="32" t="str">
        <f t="shared" si="30"/>
        <v>山田　吏桜 (1)</v>
      </c>
      <c r="O687" s="32" t="str">
        <f t="shared" si="31"/>
        <v>ﾔﾏﾀﾞ ﾘｵ</v>
      </c>
      <c r="P687" s="32" t="str">
        <f t="shared" si="32"/>
        <v>YAMADA Rio (04)</v>
      </c>
      <c r="Q687" s="32" t="str">
        <f>IFERROR(IF($F687="","",INDEX(リスト!$AL:$AL,MATCH($F687,リスト!$AK:$AK,0))),"")</f>
        <v>17</v>
      </c>
      <c r="R687" s="32" t="str">
        <f>IFERROR(IF($K687="","",INDEX(リスト!$AO:$AO,MATCH($K687,リスト!$AN:$AN,0))),"")</f>
        <v>JPN</v>
      </c>
      <c r="S687" s="32" t="str">
        <f>IF($B687="","",RIGHT($G687*1000+200+COUNTIF($G$2:$G687,$G687),9))</f>
        <v>040507201</v>
      </c>
    </row>
    <row r="688" spans="1:19" ht="18" customHeight="1" x14ac:dyDescent="0.55000000000000004">
      <c r="A688" t="s">
        <v>1091</v>
      </c>
      <c r="B688">
        <v>688</v>
      </c>
      <c r="C688" t="s">
        <v>13381</v>
      </c>
      <c r="D688" t="s">
        <v>13382</v>
      </c>
      <c r="E688">
        <v>1</v>
      </c>
      <c r="F688" t="s">
        <v>161</v>
      </c>
      <c r="G688">
        <v>20050115</v>
      </c>
      <c r="H688" t="s">
        <v>13383</v>
      </c>
      <c r="I688" t="s">
        <v>3306</v>
      </c>
      <c r="J688" t="s">
        <v>11073</v>
      </c>
      <c r="K688" t="s">
        <v>72</v>
      </c>
      <c r="M688" s="32">
        <f>IFERROR(IF($B688="","",INDEX(所属情報!$E:$E,MATCH($A688,所属情報!$A:$A,0))),"")</f>
        <v>492329</v>
      </c>
      <c r="N688" s="32" t="str">
        <f t="shared" si="30"/>
        <v>小畑　文乃 (1)</v>
      </c>
      <c r="O688" s="32" t="str">
        <f t="shared" si="31"/>
        <v>ｵﾊﾞﾀ ｱﾔﾉ</v>
      </c>
      <c r="P688" s="32" t="str">
        <f t="shared" si="32"/>
        <v>OBATA Ayano (05)</v>
      </c>
      <c r="Q688" s="32" t="str">
        <f>IFERROR(IF($F688="","",INDEX(リスト!$AL:$AL,MATCH($F688,リスト!$AK:$AK,0))),"")</f>
        <v>24</v>
      </c>
      <c r="R688" s="32" t="str">
        <f>IFERROR(IF($K688="","",INDEX(リスト!$AO:$AO,MATCH($K688,リスト!$AN:$AN,0))),"")</f>
        <v>JPN</v>
      </c>
      <c r="S688" s="32" t="str">
        <f>IF($B688="","",RIGHT($G688*1000+200+COUNTIF($G$2:$G688,$G688),9))</f>
        <v>050115202</v>
      </c>
    </row>
    <row r="689" spans="1:19" ht="18" customHeight="1" x14ac:dyDescent="0.55000000000000004">
      <c r="A689" t="s">
        <v>1091</v>
      </c>
      <c r="B689">
        <v>689</v>
      </c>
      <c r="C689" t="s">
        <v>13384</v>
      </c>
      <c r="D689" t="s">
        <v>13385</v>
      </c>
      <c r="E689">
        <v>1</v>
      </c>
      <c r="F689" t="s">
        <v>173</v>
      </c>
      <c r="G689">
        <v>20041119</v>
      </c>
      <c r="H689" t="s">
        <v>13386</v>
      </c>
      <c r="I689" t="s">
        <v>1311</v>
      </c>
      <c r="J689" t="s">
        <v>13387</v>
      </c>
      <c r="K689" t="s">
        <v>72</v>
      </c>
      <c r="M689" s="32">
        <f>IFERROR(IF($B689="","",INDEX(所属情報!$E:$E,MATCH($A689,所属情報!$A:$A,0))),"")</f>
        <v>492329</v>
      </c>
      <c r="N689" s="32" t="str">
        <f t="shared" si="30"/>
        <v>竹内　美蓮 (1)</v>
      </c>
      <c r="O689" s="32" t="str">
        <f t="shared" si="31"/>
        <v>ﾀｹｳﾁ ﾐﾚﾝ</v>
      </c>
      <c r="P689" s="32" t="str">
        <f t="shared" si="32"/>
        <v>TAKEUCHI Miren (04)</v>
      </c>
      <c r="Q689" s="32" t="str">
        <f>IFERROR(IF($F689="","",INDEX(リスト!$AL:$AL,MATCH($F689,リスト!$AK:$AK,0))),"")</f>
        <v>27</v>
      </c>
      <c r="R689" s="32" t="str">
        <f>IFERROR(IF($K689="","",INDEX(リスト!$AO:$AO,MATCH($K689,リスト!$AN:$AN,0))),"")</f>
        <v>JPN</v>
      </c>
      <c r="S689" s="32" t="str">
        <f>IF($B689="","",RIGHT($G689*1000+200+COUNTIF($G$2:$G689,$G689),9))</f>
        <v>041119203</v>
      </c>
    </row>
    <row r="690" spans="1:19" ht="18" customHeight="1" x14ac:dyDescent="0.55000000000000004">
      <c r="A690" t="s">
        <v>1091</v>
      </c>
      <c r="B690">
        <v>690</v>
      </c>
      <c r="C690" t="s">
        <v>13388</v>
      </c>
      <c r="D690" t="s">
        <v>13389</v>
      </c>
      <c r="E690">
        <v>1</v>
      </c>
      <c r="F690" t="s">
        <v>189</v>
      </c>
      <c r="G690">
        <v>20040723</v>
      </c>
      <c r="H690" t="s">
        <v>13390</v>
      </c>
      <c r="I690" t="s">
        <v>3648</v>
      </c>
      <c r="J690" t="s">
        <v>9837</v>
      </c>
      <c r="K690" t="s">
        <v>72</v>
      </c>
      <c r="M690" s="32">
        <f>IFERROR(IF($B690="","",INDEX(所属情報!$E:$E,MATCH($A690,所属情報!$A:$A,0))),"")</f>
        <v>492329</v>
      </c>
      <c r="N690" s="32" t="str">
        <f t="shared" si="30"/>
        <v>石田　瑞歩 (1)</v>
      </c>
      <c r="O690" s="32" t="str">
        <f t="shared" si="31"/>
        <v>ｲｼﾀﾞ ﾐｽﾞﾎ</v>
      </c>
      <c r="P690" s="32" t="str">
        <f t="shared" si="32"/>
        <v>ISHIDA Mizuho (04)</v>
      </c>
      <c r="Q690" s="32" t="str">
        <f>IFERROR(IF($F690="","",INDEX(リスト!$AL:$AL,MATCH($F690,リスト!$AK:$AK,0))),"")</f>
        <v>31</v>
      </c>
      <c r="R690" s="32" t="str">
        <f>IFERROR(IF($K690="","",INDEX(リスト!$AO:$AO,MATCH($K690,リスト!$AN:$AN,0))),"")</f>
        <v>JPN</v>
      </c>
      <c r="S690" s="32" t="str">
        <f>IF($B690="","",RIGHT($G690*1000+200+COUNTIF($G$2:$G690,$G690),9))</f>
        <v>040723201</v>
      </c>
    </row>
    <row r="691" spans="1:19" ht="18" customHeight="1" x14ac:dyDescent="0.55000000000000004">
      <c r="A691" t="s">
        <v>1091</v>
      </c>
      <c r="B691">
        <v>691</v>
      </c>
      <c r="C691" t="s">
        <v>13391</v>
      </c>
      <c r="D691" t="s">
        <v>13392</v>
      </c>
      <c r="E691">
        <v>1</v>
      </c>
      <c r="F691" t="s">
        <v>233</v>
      </c>
      <c r="G691">
        <v>20040514</v>
      </c>
      <c r="H691" t="s">
        <v>13393</v>
      </c>
      <c r="I691" t="s">
        <v>2797</v>
      </c>
      <c r="J691" t="s">
        <v>11048</v>
      </c>
      <c r="K691" t="s">
        <v>72</v>
      </c>
      <c r="M691" s="32">
        <f>IFERROR(IF($B691="","",INDEX(所属情報!$E:$E,MATCH($A691,所属情報!$A:$A,0))),"")</f>
        <v>492329</v>
      </c>
      <c r="N691" s="32" t="str">
        <f t="shared" si="30"/>
        <v>山崎　絢音 (1)</v>
      </c>
      <c r="O691" s="32" t="str">
        <f t="shared" si="31"/>
        <v>ﾔﾏｻｷ ｱﾔﾈ</v>
      </c>
      <c r="P691" s="32" t="str">
        <f t="shared" si="32"/>
        <v>YAMASAKI Ayane (04)</v>
      </c>
      <c r="Q691" s="32" t="str">
        <f>IFERROR(IF($F691="","",INDEX(リスト!$AL:$AL,MATCH($F691,リスト!$AK:$AK,0))),"")</f>
        <v>42</v>
      </c>
      <c r="R691" s="32" t="str">
        <f>IFERROR(IF($K691="","",INDEX(リスト!$AO:$AO,MATCH($K691,リスト!$AN:$AN,0))),"")</f>
        <v>JPN</v>
      </c>
      <c r="S691" s="32" t="str">
        <f>IF($B691="","",RIGHT($G691*1000+200+COUNTIF($G$2:$G691,$G691),9))</f>
        <v>040514201</v>
      </c>
    </row>
    <row r="692" spans="1:19" ht="18" customHeight="1" x14ac:dyDescent="0.55000000000000004">
      <c r="A692" t="s">
        <v>1091</v>
      </c>
      <c r="B692">
        <v>692</v>
      </c>
      <c r="C692" t="s">
        <v>13394</v>
      </c>
      <c r="D692" t="s">
        <v>13395</v>
      </c>
      <c r="E692">
        <v>1</v>
      </c>
      <c r="F692" t="s">
        <v>169</v>
      </c>
      <c r="G692">
        <v>20030427</v>
      </c>
      <c r="H692" t="s">
        <v>13396</v>
      </c>
      <c r="I692" t="s">
        <v>8780</v>
      </c>
      <c r="J692" t="s">
        <v>11173</v>
      </c>
      <c r="K692" t="s">
        <v>72</v>
      </c>
      <c r="M692" s="32">
        <f>IFERROR(IF($B692="","",INDEX(所属情報!$E:$E,MATCH($A692,所属情報!$A:$A,0))),"")</f>
        <v>492329</v>
      </c>
      <c r="N692" s="32" t="str">
        <f t="shared" si="30"/>
        <v>小原　愛栞 (1)</v>
      </c>
      <c r="O692" s="32" t="str">
        <f t="shared" si="31"/>
        <v>ｺﾊﾗ ﾏﾅｶ</v>
      </c>
      <c r="P692" s="32" t="str">
        <f t="shared" si="32"/>
        <v>KOHARA Manaka (03)</v>
      </c>
      <c r="Q692" s="32" t="str">
        <f>IFERROR(IF($F692="","",INDEX(リスト!$AL:$AL,MATCH($F692,リスト!$AK:$AK,0))),"")</f>
        <v>26</v>
      </c>
      <c r="R692" s="32" t="str">
        <f>IFERROR(IF($K692="","",INDEX(リスト!$AO:$AO,MATCH($K692,リスト!$AN:$AN,0))),"")</f>
        <v>JPN</v>
      </c>
      <c r="S692" s="32" t="str">
        <f>IF($B692="","",RIGHT($G692*1000+200+COUNTIF($G$2:$G692,$G692),9))</f>
        <v>030427201</v>
      </c>
    </row>
    <row r="693" spans="1:19" ht="18" customHeight="1" x14ac:dyDescent="0.55000000000000004">
      <c r="A693" t="s">
        <v>951</v>
      </c>
      <c r="B693">
        <v>693</v>
      </c>
      <c r="C693" t="s">
        <v>13397</v>
      </c>
      <c r="D693" t="s">
        <v>13398</v>
      </c>
      <c r="E693">
        <v>4</v>
      </c>
      <c r="F693" t="s">
        <v>169</v>
      </c>
      <c r="G693">
        <v>20011110</v>
      </c>
      <c r="H693" t="s">
        <v>13399</v>
      </c>
      <c r="I693" t="s">
        <v>13400</v>
      </c>
      <c r="J693" t="s">
        <v>11107</v>
      </c>
      <c r="K693" t="s">
        <v>72</v>
      </c>
      <c r="M693" s="32">
        <f>IFERROR(IF($B693="","",INDEX(所属情報!$E:$E,MATCH($A693,所属情報!$A:$A,0))),"")</f>
        <v>492192</v>
      </c>
      <c r="N693" s="32" t="str">
        <f t="shared" si="30"/>
        <v>宇都　さくら (4)</v>
      </c>
      <c r="O693" s="32" t="str">
        <f t="shared" si="31"/>
        <v>ｳﾄ ｻｸﾗ</v>
      </c>
      <c r="P693" s="32" t="str">
        <f t="shared" si="32"/>
        <v>UTO Sakura (01)</v>
      </c>
      <c r="Q693" s="32" t="str">
        <f>IFERROR(IF($F693="","",INDEX(リスト!$AL:$AL,MATCH($F693,リスト!$AK:$AK,0))),"")</f>
        <v>26</v>
      </c>
      <c r="R693" s="32" t="str">
        <f>IFERROR(IF($K693="","",INDEX(リスト!$AO:$AO,MATCH($K693,リスト!$AN:$AN,0))),"")</f>
        <v>JPN</v>
      </c>
      <c r="S693" s="32" t="str">
        <f>IF($B693="","",RIGHT($G693*1000+200+COUNTIF($G$2:$G693,$G693),9))</f>
        <v>011110201</v>
      </c>
    </row>
    <row r="694" spans="1:19" ht="18" customHeight="1" x14ac:dyDescent="0.55000000000000004">
      <c r="A694" t="s">
        <v>951</v>
      </c>
      <c r="B694">
        <v>694</v>
      </c>
      <c r="C694" t="s">
        <v>13401</v>
      </c>
      <c r="D694" t="s">
        <v>13402</v>
      </c>
      <c r="E694">
        <v>4</v>
      </c>
      <c r="F694" t="s">
        <v>169</v>
      </c>
      <c r="G694">
        <v>20010910</v>
      </c>
      <c r="H694" t="s">
        <v>13403</v>
      </c>
      <c r="I694" t="s">
        <v>2054</v>
      </c>
      <c r="J694" t="s">
        <v>11680</v>
      </c>
      <c r="K694" t="s">
        <v>72</v>
      </c>
      <c r="M694" s="32">
        <f>IFERROR(IF($B694="","",INDEX(所属情報!$E:$E,MATCH($A694,所属情報!$A:$A,0))),"")</f>
        <v>492192</v>
      </c>
      <c r="N694" s="32" t="str">
        <f t="shared" si="30"/>
        <v>奥田　真実 (4)</v>
      </c>
      <c r="O694" s="32" t="str">
        <f t="shared" si="31"/>
        <v>ｵｸﾀﾞ ﾏﾐ</v>
      </c>
      <c r="P694" s="32" t="str">
        <f t="shared" si="32"/>
        <v>OKUDA Mami (01)</v>
      </c>
      <c r="Q694" s="32" t="str">
        <f>IFERROR(IF($F694="","",INDEX(リスト!$AL:$AL,MATCH($F694,リスト!$AK:$AK,0))),"")</f>
        <v>26</v>
      </c>
      <c r="R694" s="32" t="str">
        <f>IFERROR(IF($K694="","",INDEX(リスト!$AO:$AO,MATCH($K694,リスト!$AN:$AN,0))),"")</f>
        <v>JPN</v>
      </c>
      <c r="S694" s="32" t="str">
        <f>IF($B694="","",RIGHT($G694*1000+200+COUNTIF($G$2:$G694,$G694),9))</f>
        <v>010910202</v>
      </c>
    </row>
    <row r="695" spans="1:19" ht="18" customHeight="1" x14ac:dyDescent="0.55000000000000004">
      <c r="A695" t="s">
        <v>951</v>
      </c>
      <c r="B695">
        <v>695</v>
      </c>
      <c r="C695" t="s">
        <v>13404</v>
      </c>
      <c r="D695" t="s">
        <v>13405</v>
      </c>
      <c r="E695">
        <v>4</v>
      </c>
      <c r="F695" t="s">
        <v>169</v>
      </c>
      <c r="G695">
        <v>20011024</v>
      </c>
      <c r="H695" t="s">
        <v>13406</v>
      </c>
      <c r="I695" t="s">
        <v>3720</v>
      </c>
      <c r="J695" t="s">
        <v>10976</v>
      </c>
      <c r="K695" t="s">
        <v>72</v>
      </c>
      <c r="M695" s="32">
        <f>IFERROR(IF($B695="","",INDEX(所属情報!$E:$E,MATCH($A695,所属情報!$A:$A,0))),"")</f>
        <v>492192</v>
      </c>
      <c r="N695" s="32" t="str">
        <f t="shared" si="30"/>
        <v>冨田　彩水 (4)</v>
      </c>
      <c r="O695" s="32" t="str">
        <f t="shared" si="31"/>
        <v>ﾄﾐﾀ ｱﾐ</v>
      </c>
      <c r="P695" s="32" t="str">
        <f t="shared" si="32"/>
        <v>TOMITA Ami (01)</v>
      </c>
      <c r="Q695" s="32" t="str">
        <f>IFERROR(IF($F695="","",INDEX(リスト!$AL:$AL,MATCH($F695,リスト!$AK:$AK,0))),"")</f>
        <v>26</v>
      </c>
      <c r="R695" s="32" t="str">
        <f>IFERROR(IF($K695="","",INDEX(リスト!$AO:$AO,MATCH($K695,リスト!$AN:$AN,0))),"")</f>
        <v>JPN</v>
      </c>
      <c r="S695" s="32" t="str">
        <f>IF($B695="","",RIGHT($G695*1000+200+COUNTIF($G$2:$G695,$G695),9))</f>
        <v>011024201</v>
      </c>
    </row>
    <row r="696" spans="1:19" ht="18" customHeight="1" x14ac:dyDescent="0.55000000000000004">
      <c r="A696" t="s">
        <v>951</v>
      </c>
      <c r="B696">
        <v>696</v>
      </c>
      <c r="C696" t="s">
        <v>13407</v>
      </c>
      <c r="D696" t="s">
        <v>13408</v>
      </c>
      <c r="E696">
        <v>4</v>
      </c>
      <c r="F696" t="s">
        <v>185</v>
      </c>
      <c r="G696">
        <v>20010421</v>
      </c>
      <c r="H696" t="s">
        <v>13409</v>
      </c>
      <c r="I696" t="s">
        <v>1334</v>
      </c>
      <c r="J696" t="s">
        <v>13410</v>
      </c>
      <c r="K696" t="s">
        <v>72</v>
      </c>
      <c r="M696" s="32">
        <f>IFERROR(IF($B696="","",INDEX(所属情報!$E:$E,MATCH($A696,所属情報!$A:$A,0))),"")</f>
        <v>492192</v>
      </c>
      <c r="N696" s="32" t="str">
        <f t="shared" si="30"/>
        <v>林　静里奈 (4)</v>
      </c>
      <c r="O696" s="32" t="str">
        <f t="shared" si="31"/>
        <v>ﾊﾔｼ ｾﾘﾅ</v>
      </c>
      <c r="P696" s="32" t="str">
        <f t="shared" si="32"/>
        <v>HAYASHI Serina (01)</v>
      </c>
      <c r="Q696" s="32" t="str">
        <f>IFERROR(IF($F696="","",INDEX(リスト!$AL:$AL,MATCH($F696,リスト!$AK:$AK,0))),"")</f>
        <v>30</v>
      </c>
      <c r="R696" s="32" t="str">
        <f>IFERROR(IF($K696="","",INDEX(リスト!$AO:$AO,MATCH($K696,リスト!$AN:$AN,0))),"")</f>
        <v>JPN</v>
      </c>
      <c r="S696" s="32" t="str">
        <f>IF($B696="","",RIGHT($G696*1000+200+COUNTIF($G$2:$G696,$G696),9))</f>
        <v>010421202</v>
      </c>
    </row>
    <row r="697" spans="1:19" ht="18" customHeight="1" x14ac:dyDescent="0.55000000000000004">
      <c r="A697" t="s">
        <v>951</v>
      </c>
      <c r="B697">
        <v>697</v>
      </c>
      <c r="C697" t="s">
        <v>13411</v>
      </c>
      <c r="D697" t="s">
        <v>13412</v>
      </c>
      <c r="E697">
        <v>4</v>
      </c>
      <c r="F697" t="s">
        <v>149</v>
      </c>
      <c r="G697">
        <v>20011020</v>
      </c>
      <c r="H697" t="s">
        <v>13413</v>
      </c>
      <c r="I697" t="s">
        <v>2467</v>
      </c>
      <c r="J697" t="s">
        <v>7327</v>
      </c>
      <c r="K697" t="s">
        <v>72</v>
      </c>
      <c r="M697" s="32">
        <f>IFERROR(IF($B697="","",INDEX(所属情報!$E:$E,MATCH($A697,所属情報!$A:$A,0))),"")</f>
        <v>492192</v>
      </c>
      <c r="N697" s="32" t="str">
        <f t="shared" si="30"/>
        <v>吉村　唯 (4)</v>
      </c>
      <c r="O697" s="32" t="str">
        <f t="shared" si="31"/>
        <v>ﾖｼﾑﾗ ﾕｲ</v>
      </c>
      <c r="P697" s="32" t="str">
        <f t="shared" si="32"/>
        <v>YOSHIMURA Yui (01)</v>
      </c>
      <c r="Q697" s="32" t="str">
        <f>IFERROR(IF($F697="","",INDEX(リスト!$AL:$AL,MATCH($F697,リスト!$AK:$AK,0))),"")</f>
        <v>21</v>
      </c>
      <c r="R697" s="32" t="str">
        <f>IFERROR(IF($K697="","",INDEX(リスト!$AO:$AO,MATCH($K697,リスト!$AN:$AN,0))),"")</f>
        <v>JPN</v>
      </c>
      <c r="S697" s="32" t="str">
        <f>IF($B697="","",RIGHT($G697*1000+200+COUNTIF($G$2:$G697,$G697),9))</f>
        <v>011020201</v>
      </c>
    </row>
    <row r="698" spans="1:19" ht="18" customHeight="1" x14ac:dyDescent="0.55000000000000004">
      <c r="A698" t="s">
        <v>951</v>
      </c>
      <c r="B698">
        <v>698</v>
      </c>
      <c r="C698" t="s">
        <v>13414</v>
      </c>
      <c r="D698" t="s">
        <v>13415</v>
      </c>
      <c r="E698">
        <v>3</v>
      </c>
      <c r="F698" t="s">
        <v>177</v>
      </c>
      <c r="G698">
        <v>20021108</v>
      </c>
      <c r="H698" t="s">
        <v>13416</v>
      </c>
      <c r="I698" t="s">
        <v>2375</v>
      </c>
      <c r="J698" t="s">
        <v>13417</v>
      </c>
      <c r="K698" t="s">
        <v>72</v>
      </c>
      <c r="M698" s="32">
        <f>IFERROR(IF($B698="","",INDEX(所属情報!$E:$E,MATCH($A698,所属情報!$A:$A,0))),"")</f>
        <v>492192</v>
      </c>
      <c r="N698" s="32" t="str">
        <f t="shared" si="30"/>
        <v>谷口　萌優 (3)</v>
      </c>
      <c r="O698" s="32" t="str">
        <f t="shared" si="31"/>
        <v>ﾀﾆｸﾞﾁ ﾓﾕ</v>
      </c>
      <c r="P698" s="32" t="str">
        <f t="shared" si="32"/>
        <v>TANIGUCHI Moyu (02)</v>
      </c>
      <c r="Q698" s="32" t="str">
        <f>IFERROR(IF($F698="","",INDEX(リスト!$AL:$AL,MATCH($F698,リスト!$AK:$AK,0))),"")</f>
        <v>28</v>
      </c>
      <c r="R698" s="32" t="str">
        <f>IFERROR(IF($K698="","",INDEX(リスト!$AO:$AO,MATCH($K698,リスト!$AN:$AN,0))),"")</f>
        <v>JPN</v>
      </c>
      <c r="S698" s="32" t="str">
        <f>IF($B698="","",RIGHT($G698*1000+200+COUNTIF($G$2:$G698,$G698),9))</f>
        <v>021108203</v>
      </c>
    </row>
    <row r="699" spans="1:19" ht="18" customHeight="1" x14ac:dyDescent="0.55000000000000004">
      <c r="A699" t="s">
        <v>951</v>
      </c>
      <c r="B699">
        <v>699</v>
      </c>
      <c r="C699" t="s">
        <v>13418</v>
      </c>
      <c r="D699" t="s">
        <v>13419</v>
      </c>
      <c r="E699">
        <v>3</v>
      </c>
      <c r="F699" t="s">
        <v>137</v>
      </c>
      <c r="G699">
        <v>20021016</v>
      </c>
      <c r="H699" t="s">
        <v>13420</v>
      </c>
      <c r="I699" t="s">
        <v>1984</v>
      </c>
      <c r="J699" t="s">
        <v>12508</v>
      </c>
      <c r="K699" t="s">
        <v>72</v>
      </c>
      <c r="M699" s="32">
        <f>IFERROR(IF($B699="","",INDEX(所属情報!$E:$E,MATCH($A699,所属情報!$A:$A,0))),"")</f>
        <v>492192</v>
      </c>
      <c r="N699" s="32" t="str">
        <f t="shared" si="30"/>
        <v>藤田　百詠 (3)</v>
      </c>
      <c r="O699" s="32" t="str">
        <f t="shared" si="31"/>
        <v>ﾌｼﾞﾀ ﾓｴ</v>
      </c>
      <c r="P699" s="32" t="str">
        <f t="shared" si="32"/>
        <v>FUJITA Moe (02)</v>
      </c>
      <c r="Q699" s="32" t="str">
        <f>IFERROR(IF($F699="","",INDEX(リスト!$AL:$AL,MATCH($F699,リスト!$AK:$AK,0))),"")</f>
        <v>18</v>
      </c>
      <c r="R699" s="32" t="str">
        <f>IFERROR(IF($K699="","",INDEX(リスト!$AO:$AO,MATCH($K699,リスト!$AN:$AN,0))),"")</f>
        <v>JPN</v>
      </c>
      <c r="S699" s="32" t="str">
        <f>IF($B699="","",RIGHT($G699*1000+200+COUNTIF($G$2:$G699,$G699),9))</f>
        <v>021016201</v>
      </c>
    </row>
    <row r="700" spans="1:19" ht="18" customHeight="1" x14ac:dyDescent="0.55000000000000004">
      <c r="A700" t="s">
        <v>951</v>
      </c>
      <c r="B700">
        <v>700</v>
      </c>
      <c r="C700" t="s">
        <v>13421</v>
      </c>
      <c r="D700" t="s">
        <v>13422</v>
      </c>
      <c r="E700">
        <v>3</v>
      </c>
      <c r="F700" t="s">
        <v>86</v>
      </c>
      <c r="G700">
        <v>20020407</v>
      </c>
      <c r="H700" t="s">
        <v>13423</v>
      </c>
      <c r="I700" t="s">
        <v>2433</v>
      </c>
      <c r="J700" t="s">
        <v>9967</v>
      </c>
      <c r="K700" t="s">
        <v>72</v>
      </c>
      <c r="M700" s="32">
        <f>IFERROR(IF($B700="","",INDEX(所属情報!$E:$E,MATCH($A700,所属情報!$A:$A,0))),"")</f>
        <v>492192</v>
      </c>
      <c r="N700" s="32" t="str">
        <f t="shared" si="30"/>
        <v>渡辺　望美 (3)</v>
      </c>
      <c r="O700" s="32" t="str">
        <f t="shared" si="31"/>
        <v>ﾜﾀﾅﾍﾞ ﾉｿﾞﾐ</v>
      </c>
      <c r="P700" s="32" t="str">
        <f t="shared" si="32"/>
        <v>WATANABE Nozomi (02)</v>
      </c>
      <c r="Q700" s="32" t="str">
        <f>IFERROR(IF($F700="","",INDEX(リスト!$AL:$AL,MATCH($F700,リスト!$AK:$AK,0))),"")</f>
        <v>05</v>
      </c>
      <c r="R700" s="32" t="str">
        <f>IFERROR(IF($K700="","",INDEX(リスト!$AO:$AO,MATCH($K700,リスト!$AN:$AN,0))),"")</f>
        <v>JPN</v>
      </c>
      <c r="S700" s="32" t="str">
        <f>IF($B700="","",RIGHT($G700*1000+200+COUNTIF($G$2:$G700,$G700),9))</f>
        <v>020407202</v>
      </c>
    </row>
    <row r="701" spans="1:19" ht="18" customHeight="1" x14ac:dyDescent="0.55000000000000004">
      <c r="A701" t="s">
        <v>951</v>
      </c>
      <c r="B701">
        <v>701</v>
      </c>
      <c r="C701" t="s">
        <v>13424</v>
      </c>
      <c r="D701" t="s">
        <v>13425</v>
      </c>
      <c r="E701">
        <v>2</v>
      </c>
      <c r="F701" t="s">
        <v>193</v>
      </c>
      <c r="G701">
        <v>20030605</v>
      </c>
      <c r="H701" t="s">
        <v>13426</v>
      </c>
      <c r="I701" t="s">
        <v>13427</v>
      </c>
      <c r="J701" t="s">
        <v>2500</v>
      </c>
      <c r="K701" t="s">
        <v>72</v>
      </c>
      <c r="M701" s="32">
        <f>IFERROR(IF($B701="","",INDEX(所属情報!$E:$E,MATCH($A701,所属情報!$A:$A,0))),"")</f>
        <v>492192</v>
      </c>
      <c r="N701" s="32" t="str">
        <f t="shared" si="30"/>
        <v>来間　美月 (2)</v>
      </c>
      <c r="O701" s="32" t="str">
        <f t="shared" si="31"/>
        <v>ｸﾙﾏ ﾐﾂﾞｷ</v>
      </c>
      <c r="P701" s="32" t="str">
        <f t="shared" si="32"/>
        <v>KURUMA Mizuki (03)</v>
      </c>
      <c r="Q701" s="32" t="str">
        <f>IFERROR(IF($F701="","",INDEX(リスト!$AL:$AL,MATCH($F701,リスト!$AK:$AK,0))),"")</f>
        <v>32</v>
      </c>
      <c r="R701" s="32" t="str">
        <f>IFERROR(IF($K701="","",INDEX(リスト!$AO:$AO,MATCH($K701,リスト!$AN:$AN,0))),"")</f>
        <v>JPN</v>
      </c>
      <c r="S701" s="32" t="str">
        <f>IF($B701="","",RIGHT($G701*1000+200+COUNTIF($G$2:$G701,$G701),9))</f>
        <v>030605202</v>
      </c>
    </row>
    <row r="702" spans="1:19" ht="18" customHeight="1" x14ac:dyDescent="0.55000000000000004">
      <c r="A702" t="s">
        <v>951</v>
      </c>
      <c r="B702">
        <v>702</v>
      </c>
      <c r="C702" t="s">
        <v>13428</v>
      </c>
      <c r="D702" t="s">
        <v>13429</v>
      </c>
      <c r="E702">
        <v>2</v>
      </c>
      <c r="F702" t="s">
        <v>70</v>
      </c>
      <c r="G702">
        <v>20030622</v>
      </c>
      <c r="H702" t="s">
        <v>13430</v>
      </c>
      <c r="I702" t="s">
        <v>1617</v>
      </c>
      <c r="J702" t="s">
        <v>6116</v>
      </c>
      <c r="K702" t="s">
        <v>72</v>
      </c>
      <c r="M702" s="32">
        <f>IFERROR(IF($B702="","",INDEX(所属情報!$E:$E,MATCH($A702,所属情報!$A:$A,0))),"")</f>
        <v>492192</v>
      </c>
      <c r="N702" s="32" t="str">
        <f t="shared" si="30"/>
        <v>高橋　花和 (2)</v>
      </c>
      <c r="O702" s="32" t="str">
        <f t="shared" si="31"/>
        <v>ﾀｶﾊｼ ﾊﾅ</v>
      </c>
      <c r="P702" s="32" t="str">
        <f t="shared" si="32"/>
        <v>TAKAHASHI Hana (03)</v>
      </c>
      <c r="Q702" s="32" t="str">
        <f>IFERROR(IF($F702="","",INDEX(リスト!$AL:$AL,MATCH($F702,リスト!$AK:$AK,0))),"")</f>
        <v>01</v>
      </c>
      <c r="R702" s="32" t="str">
        <f>IFERROR(IF($K702="","",INDEX(リスト!$AO:$AO,MATCH($K702,リスト!$AN:$AN,0))),"")</f>
        <v>JPN</v>
      </c>
      <c r="S702" s="32" t="str">
        <f>IF($B702="","",RIGHT($G702*1000+200+COUNTIF($G$2:$G702,$G702),9))</f>
        <v>030622203</v>
      </c>
    </row>
    <row r="703" spans="1:19" ht="18" customHeight="1" x14ac:dyDescent="0.55000000000000004">
      <c r="A703" t="s">
        <v>951</v>
      </c>
      <c r="B703">
        <v>703</v>
      </c>
      <c r="C703" t="s">
        <v>13431</v>
      </c>
      <c r="D703" t="s">
        <v>13432</v>
      </c>
      <c r="E703">
        <v>2</v>
      </c>
      <c r="F703" t="s">
        <v>169</v>
      </c>
      <c r="G703">
        <v>20030701</v>
      </c>
      <c r="H703" t="s">
        <v>13433</v>
      </c>
      <c r="I703" t="s">
        <v>10505</v>
      </c>
      <c r="J703" t="s">
        <v>11587</v>
      </c>
      <c r="K703" t="s">
        <v>72</v>
      </c>
      <c r="M703" s="32">
        <f>IFERROR(IF($B703="","",INDEX(所属情報!$E:$E,MATCH($A703,所属情報!$A:$A,0))),"")</f>
        <v>492192</v>
      </c>
      <c r="N703" s="32" t="str">
        <f t="shared" si="30"/>
        <v>松浦　優夏 (2)</v>
      </c>
      <c r="O703" s="32" t="str">
        <f t="shared" si="31"/>
        <v>ﾏﾂｳﾗ ﾕｳﾅ</v>
      </c>
      <c r="P703" s="32" t="str">
        <f t="shared" si="32"/>
        <v>MATSUURA Yuna (03)</v>
      </c>
      <c r="Q703" s="32" t="str">
        <f>IFERROR(IF($F703="","",INDEX(リスト!$AL:$AL,MATCH($F703,リスト!$AK:$AK,0))),"")</f>
        <v>26</v>
      </c>
      <c r="R703" s="32" t="str">
        <f>IFERROR(IF($K703="","",INDEX(リスト!$AO:$AO,MATCH($K703,リスト!$AN:$AN,0))),"")</f>
        <v>JPN</v>
      </c>
      <c r="S703" s="32" t="str">
        <f>IF($B703="","",RIGHT($G703*1000+200+COUNTIF($G$2:$G703,$G703),9))</f>
        <v>030701201</v>
      </c>
    </row>
    <row r="704" spans="1:19" ht="18" customHeight="1" x14ac:dyDescent="0.55000000000000004">
      <c r="A704" t="s">
        <v>951</v>
      </c>
      <c r="B704">
        <v>704</v>
      </c>
      <c r="C704" t="s">
        <v>13434</v>
      </c>
      <c r="D704" t="s">
        <v>13435</v>
      </c>
      <c r="E704">
        <v>1</v>
      </c>
      <c r="F704" t="s">
        <v>165</v>
      </c>
      <c r="G704">
        <v>20030913</v>
      </c>
      <c r="H704" t="s">
        <v>13436</v>
      </c>
      <c r="I704" t="s">
        <v>1607</v>
      </c>
      <c r="J704" t="s">
        <v>11556</v>
      </c>
      <c r="K704" t="s">
        <v>72</v>
      </c>
      <c r="M704" s="32">
        <f>IFERROR(IF($B704="","",INDEX(所属情報!$E:$E,MATCH($A704,所属情報!$A:$A,0))),"")</f>
        <v>492192</v>
      </c>
      <c r="N704" s="32" t="str">
        <f t="shared" si="30"/>
        <v>藪内　あゆみ (1)</v>
      </c>
      <c r="O704" s="32" t="str">
        <f t="shared" si="31"/>
        <v>ﾔﾌﾞｳﾁ ｱﾕﾐ</v>
      </c>
      <c r="P704" s="32" t="str">
        <f t="shared" si="32"/>
        <v>YABUUCHI Ayumi (03)</v>
      </c>
      <c r="Q704" s="32" t="str">
        <f>IFERROR(IF($F704="","",INDEX(リスト!$AL:$AL,MATCH($F704,リスト!$AK:$AK,0))),"")</f>
        <v>25</v>
      </c>
      <c r="R704" s="32" t="str">
        <f>IFERROR(IF($K704="","",INDEX(リスト!$AO:$AO,MATCH($K704,リスト!$AN:$AN,0))),"")</f>
        <v>JPN</v>
      </c>
      <c r="S704" s="32" t="str">
        <f>IF($B704="","",RIGHT($G704*1000+200+COUNTIF($G$2:$G704,$G704),9))</f>
        <v>030913201</v>
      </c>
    </row>
    <row r="705" spans="1:19" ht="18" customHeight="1" x14ac:dyDescent="0.55000000000000004">
      <c r="A705" t="s">
        <v>951</v>
      </c>
      <c r="B705">
        <v>705</v>
      </c>
      <c r="C705" t="s">
        <v>13437</v>
      </c>
      <c r="D705" t="s">
        <v>13438</v>
      </c>
      <c r="E705">
        <v>3</v>
      </c>
      <c r="F705" t="s">
        <v>169</v>
      </c>
      <c r="G705">
        <v>20020624</v>
      </c>
      <c r="H705" t="s">
        <v>13439</v>
      </c>
      <c r="I705" t="s">
        <v>2178</v>
      </c>
      <c r="J705" t="s">
        <v>11342</v>
      </c>
      <c r="K705" t="s">
        <v>72</v>
      </c>
      <c r="M705" s="32">
        <f>IFERROR(IF($B705="","",INDEX(所属情報!$E:$E,MATCH($A705,所属情報!$A:$A,0))),"")</f>
        <v>492192</v>
      </c>
      <c r="N705" s="32" t="str">
        <f t="shared" si="30"/>
        <v>寺田　早希 (3)</v>
      </c>
      <c r="O705" s="32" t="str">
        <f t="shared" si="31"/>
        <v>ﾃﾗﾀﾞ ｻｷ</v>
      </c>
      <c r="P705" s="32" t="str">
        <f t="shared" si="32"/>
        <v>TERADA Saki (02)</v>
      </c>
      <c r="Q705" s="32" t="str">
        <f>IFERROR(IF($F705="","",INDEX(リスト!$AL:$AL,MATCH($F705,リスト!$AK:$AK,0))),"")</f>
        <v>26</v>
      </c>
      <c r="R705" s="32" t="str">
        <f>IFERROR(IF($K705="","",INDEX(リスト!$AO:$AO,MATCH($K705,リスト!$AN:$AN,0))),"")</f>
        <v>JPN</v>
      </c>
      <c r="S705" s="32" t="str">
        <f>IF($B705="","",RIGHT($G705*1000+200+COUNTIF($G$2:$G705,$G705),9))</f>
        <v>020624201</v>
      </c>
    </row>
    <row r="706" spans="1:19" ht="18" customHeight="1" x14ac:dyDescent="0.55000000000000004">
      <c r="A706" t="s">
        <v>951</v>
      </c>
      <c r="B706">
        <v>706</v>
      </c>
      <c r="C706" t="s">
        <v>13440</v>
      </c>
      <c r="D706" t="s">
        <v>13441</v>
      </c>
      <c r="E706">
        <v>1</v>
      </c>
      <c r="F706" t="s">
        <v>197</v>
      </c>
      <c r="G706">
        <v>20040903</v>
      </c>
      <c r="I706" t="s">
        <v>1888</v>
      </c>
      <c r="J706" t="s">
        <v>11684</v>
      </c>
      <c r="K706" t="s">
        <v>72</v>
      </c>
      <c r="M706" s="32">
        <f>IFERROR(IF($B706="","",INDEX(所属情報!$E:$E,MATCH($A706,所属情報!$A:$A,0))),"")</f>
        <v>492192</v>
      </c>
      <c r="N706" s="32" t="str">
        <f t="shared" si="30"/>
        <v>池田　未來 (1)</v>
      </c>
      <c r="O706" s="32" t="str">
        <f t="shared" si="31"/>
        <v>ｲｹﾀﾞ ﾐｸ</v>
      </c>
      <c r="P706" s="32" t="str">
        <f t="shared" si="32"/>
        <v>IKEDA Miku (04)</v>
      </c>
      <c r="Q706" s="32" t="str">
        <f>IFERROR(IF($F706="","",INDEX(リスト!$AL:$AL,MATCH($F706,リスト!$AK:$AK,0))),"")</f>
        <v>33</v>
      </c>
      <c r="R706" s="32" t="str">
        <f>IFERROR(IF($K706="","",INDEX(リスト!$AO:$AO,MATCH($K706,リスト!$AN:$AN,0))),"")</f>
        <v>JPN</v>
      </c>
      <c r="S706" s="32" t="str">
        <f>IF($B706="","",RIGHT($G706*1000+200+COUNTIF($G$2:$G706,$G706),9))</f>
        <v>040903201</v>
      </c>
    </row>
    <row r="707" spans="1:19" ht="18" customHeight="1" x14ac:dyDescent="0.55000000000000004">
      <c r="A707" t="s">
        <v>951</v>
      </c>
      <c r="B707">
        <v>707</v>
      </c>
      <c r="C707" t="s">
        <v>13442</v>
      </c>
      <c r="D707" t="s">
        <v>13443</v>
      </c>
      <c r="E707">
        <v>1</v>
      </c>
      <c r="F707" t="s">
        <v>177</v>
      </c>
      <c r="G707">
        <v>20050224</v>
      </c>
      <c r="I707" t="s">
        <v>1222</v>
      </c>
      <c r="J707" t="s">
        <v>11890</v>
      </c>
      <c r="K707" t="s">
        <v>72</v>
      </c>
      <c r="M707" s="32">
        <f>IFERROR(IF($B707="","",INDEX(所属情報!$E:$E,MATCH($A707,所属情報!$A:$A,0))),"")</f>
        <v>492192</v>
      </c>
      <c r="N707" s="32" t="str">
        <f t="shared" ref="N707:N770" si="33">IF($C707="","",IF($E707="",$C707,$C707&amp;" ("&amp;$E707&amp;")"))</f>
        <v>田中　希空 (1)</v>
      </c>
      <c r="O707" s="32" t="str">
        <f t="shared" ref="O707:O770" si="34">IF($D707="","",ASC($D707))</f>
        <v>ﾀﾅｶ ﾉｱ</v>
      </c>
      <c r="P707" s="32" t="str">
        <f t="shared" ref="P707:P770" si="35">IF($I707="","",UPPER($I707)&amp;" "&amp;UPPER(LEFT($J707,1))&amp;LOWER(RIGHT($J707,LEN($J707)-1))&amp;" ("&amp;MID($G707,3,2)&amp;")")</f>
        <v>TANAKA Noa (05)</v>
      </c>
      <c r="Q707" s="32" t="str">
        <f>IFERROR(IF($F707="","",INDEX(リスト!$AL:$AL,MATCH($F707,リスト!$AK:$AK,0))),"")</f>
        <v>28</v>
      </c>
      <c r="R707" s="32" t="str">
        <f>IFERROR(IF($K707="","",INDEX(リスト!$AO:$AO,MATCH($K707,リスト!$AN:$AN,0))),"")</f>
        <v>JPN</v>
      </c>
      <c r="S707" s="32" t="str">
        <f>IF($B707="","",RIGHT($G707*1000+200+COUNTIF($G$2:$G707,$G707),9))</f>
        <v>050224202</v>
      </c>
    </row>
    <row r="708" spans="1:19" ht="18" customHeight="1" x14ac:dyDescent="0.55000000000000004">
      <c r="A708" t="s">
        <v>951</v>
      </c>
      <c r="B708">
        <v>708</v>
      </c>
      <c r="C708" t="s">
        <v>13444</v>
      </c>
      <c r="D708" t="s">
        <v>13445</v>
      </c>
      <c r="E708">
        <v>1</v>
      </c>
      <c r="F708" t="s">
        <v>169</v>
      </c>
      <c r="G708">
        <v>20040523</v>
      </c>
      <c r="I708" t="s">
        <v>3461</v>
      </c>
      <c r="J708" t="s">
        <v>13446</v>
      </c>
      <c r="K708" t="s">
        <v>72</v>
      </c>
      <c r="M708" s="32">
        <f>IFERROR(IF($B708="","",INDEX(所属情報!$E:$E,MATCH($A708,所属情報!$A:$A,0))),"")</f>
        <v>492192</v>
      </c>
      <c r="N708" s="32" t="str">
        <f t="shared" si="33"/>
        <v>松崎　碧梨 (1)</v>
      </c>
      <c r="O708" s="32" t="str">
        <f t="shared" si="34"/>
        <v>ﾏﾂｻﾞｷ ｱｵﾘ</v>
      </c>
      <c r="P708" s="32" t="str">
        <f t="shared" si="35"/>
        <v>MATSUZAKI Aori (04)</v>
      </c>
      <c r="Q708" s="32" t="str">
        <f>IFERROR(IF($F708="","",INDEX(リスト!$AL:$AL,MATCH($F708,リスト!$AK:$AK,0))),"")</f>
        <v>26</v>
      </c>
      <c r="R708" s="32" t="str">
        <f>IFERROR(IF($K708="","",INDEX(リスト!$AO:$AO,MATCH($K708,リスト!$AN:$AN,0))),"")</f>
        <v>JPN</v>
      </c>
      <c r="S708" s="32" t="str">
        <f>IF($B708="","",RIGHT($G708*1000+200+COUNTIF($G$2:$G708,$G708),9))</f>
        <v>040523201</v>
      </c>
    </row>
    <row r="709" spans="1:19" ht="18" customHeight="1" x14ac:dyDescent="0.55000000000000004">
      <c r="A709" t="s">
        <v>1031</v>
      </c>
      <c r="B709">
        <v>709</v>
      </c>
      <c r="C709" t="s">
        <v>13447</v>
      </c>
      <c r="D709" t="s">
        <v>13448</v>
      </c>
      <c r="E709">
        <v>3</v>
      </c>
      <c r="F709" t="s">
        <v>173</v>
      </c>
      <c r="G709">
        <v>20020625</v>
      </c>
      <c r="H709" t="s">
        <v>13449</v>
      </c>
      <c r="I709" t="s">
        <v>2038</v>
      </c>
      <c r="J709" t="s">
        <v>11457</v>
      </c>
      <c r="K709" t="s">
        <v>72</v>
      </c>
      <c r="M709" s="32">
        <f>IFERROR(IF($B709="","",INDEX(所属情報!$E:$E,MATCH($A709,所属情報!$A:$A,0))),"")</f>
        <v>492221</v>
      </c>
      <c r="N709" s="32" t="str">
        <f t="shared" si="33"/>
        <v>安達　可菜 (3)</v>
      </c>
      <c r="O709" s="32" t="str">
        <f t="shared" si="34"/>
        <v>ｱﾀﾞﾁ ｶﾅ</v>
      </c>
      <c r="P709" s="32" t="str">
        <f t="shared" si="35"/>
        <v>ADACHI Kana (02)</v>
      </c>
      <c r="Q709" s="32" t="str">
        <f>IFERROR(IF($F709="","",INDEX(リスト!$AL:$AL,MATCH($F709,リスト!$AK:$AK,0))),"")</f>
        <v>27</v>
      </c>
      <c r="R709" s="32" t="str">
        <f>IFERROR(IF($K709="","",INDEX(リスト!$AO:$AO,MATCH($K709,リスト!$AN:$AN,0))),"")</f>
        <v>JPN</v>
      </c>
      <c r="S709" s="32" t="str">
        <f>IF($B709="","",RIGHT($G709*1000+200+COUNTIF($G$2:$G709,$G709),9))</f>
        <v>020625201</v>
      </c>
    </row>
    <row r="710" spans="1:19" ht="18" customHeight="1" x14ac:dyDescent="0.55000000000000004">
      <c r="A710" t="s">
        <v>1031</v>
      </c>
      <c r="B710">
        <v>710</v>
      </c>
      <c r="C710" t="s">
        <v>13450</v>
      </c>
      <c r="D710" t="s">
        <v>13451</v>
      </c>
      <c r="E710">
        <v>4</v>
      </c>
      <c r="F710" t="s">
        <v>173</v>
      </c>
      <c r="G710">
        <v>20010808</v>
      </c>
      <c r="H710" t="s">
        <v>13452</v>
      </c>
      <c r="I710" t="s">
        <v>13453</v>
      </c>
      <c r="J710" t="s">
        <v>10940</v>
      </c>
      <c r="K710" t="s">
        <v>72</v>
      </c>
      <c r="M710" s="32">
        <f>IFERROR(IF($B710="","",INDEX(所属情報!$E:$E,MATCH($A710,所属情報!$A:$A,0))),"")</f>
        <v>492221</v>
      </c>
      <c r="N710" s="32" t="str">
        <f t="shared" si="33"/>
        <v>長瀬　美七海 (4)</v>
      </c>
      <c r="O710" s="32" t="str">
        <f t="shared" si="34"/>
        <v>ﾅｶﾞｾ ﾐﾅﾐ</v>
      </c>
      <c r="P710" s="32" t="str">
        <f t="shared" si="35"/>
        <v>NAGASE Minami (01)</v>
      </c>
      <c r="Q710" s="32" t="str">
        <f>IFERROR(IF($F710="","",INDEX(リスト!$AL:$AL,MATCH($F710,リスト!$AK:$AK,0))),"")</f>
        <v>27</v>
      </c>
      <c r="R710" s="32" t="str">
        <f>IFERROR(IF($K710="","",INDEX(リスト!$AO:$AO,MATCH($K710,リスト!$AN:$AN,0))),"")</f>
        <v>JPN</v>
      </c>
      <c r="S710" s="32" t="str">
        <f>IF($B710="","",RIGHT($G710*1000+200+COUNTIF($G$2:$G710,$G710),9))</f>
        <v>010808201</v>
      </c>
    </row>
    <row r="711" spans="1:19" ht="18" customHeight="1" x14ac:dyDescent="0.55000000000000004">
      <c r="A711" t="s">
        <v>1031</v>
      </c>
      <c r="B711">
        <v>711</v>
      </c>
      <c r="C711" t="s">
        <v>13454</v>
      </c>
      <c r="D711" t="s">
        <v>13455</v>
      </c>
      <c r="E711">
        <v>3</v>
      </c>
      <c r="F711" t="s">
        <v>173</v>
      </c>
      <c r="G711">
        <v>20021228</v>
      </c>
      <c r="H711" t="s">
        <v>13456</v>
      </c>
      <c r="I711" t="s">
        <v>1232</v>
      </c>
      <c r="J711" t="s">
        <v>1997</v>
      </c>
      <c r="K711" t="s">
        <v>72</v>
      </c>
      <c r="M711" s="32">
        <f>IFERROR(IF($B711="","",INDEX(所属情報!$E:$E,MATCH($A711,所属情報!$A:$A,0))),"")</f>
        <v>492221</v>
      </c>
      <c r="N711" s="32" t="str">
        <f t="shared" si="33"/>
        <v>中村　友香 (3)</v>
      </c>
      <c r="O711" s="32" t="str">
        <f t="shared" si="34"/>
        <v>ﾅｶﾑﾗ ﾕｳｶ</v>
      </c>
      <c r="P711" s="32" t="str">
        <f t="shared" si="35"/>
        <v>NAKAMURA Yuka (02)</v>
      </c>
      <c r="Q711" s="32" t="str">
        <f>IFERROR(IF($F711="","",INDEX(リスト!$AL:$AL,MATCH($F711,リスト!$AK:$AK,0))),"")</f>
        <v>27</v>
      </c>
      <c r="R711" s="32" t="str">
        <f>IFERROR(IF($K711="","",INDEX(リスト!$AO:$AO,MATCH($K711,リスト!$AN:$AN,0))),"")</f>
        <v>JPN</v>
      </c>
      <c r="S711" s="32" t="str">
        <f>IF($B711="","",RIGHT($G711*1000+200+COUNTIF($G$2:$G711,$G711),9))</f>
        <v>021228201</v>
      </c>
    </row>
    <row r="712" spans="1:19" ht="18" customHeight="1" x14ac:dyDescent="0.55000000000000004">
      <c r="A712" t="s">
        <v>1031</v>
      </c>
      <c r="B712">
        <v>712</v>
      </c>
      <c r="C712" t="s">
        <v>13457</v>
      </c>
      <c r="D712" t="s">
        <v>13458</v>
      </c>
      <c r="E712">
        <v>3</v>
      </c>
      <c r="F712" t="s">
        <v>177</v>
      </c>
      <c r="G712">
        <v>20030113</v>
      </c>
      <c r="H712" t="s">
        <v>13459</v>
      </c>
      <c r="I712" t="s">
        <v>1409</v>
      </c>
      <c r="J712" t="s">
        <v>13460</v>
      </c>
      <c r="K712" t="s">
        <v>72</v>
      </c>
      <c r="M712" s="32">
        <f>IFERROR(IF($B712="","",INDEX(所属情報!$E:$E,MATCH($A712,所属情報!$A:$A,0))),"")</f>
        <v>492221</v>
      </c>
      <c r="N712" s="32" t="str">
        <f t="shared" si="33"/>
        <v>松本　美紀 (3)</v>
      </c>
      <c r="O712" s="32" t="str">
        <f t="shared" si="34"/>
        <v>ﾏﾂﾓﾄ ﾐｷ</v>
      </c>
      <c r="P712" s="32" t="str">
        <f t="shared" si="35"/>
        <v>MATSUMOTO Miki (03)</v>
      </c>
      <c r="Q712" s="32" t="str">
        <f>IFERROR(IF($F712="","",INDEX(リスト!$AL:$AL,MATCH($F712,リスト!$AK:$AK,0))),"")</f>
        <v>28</v>
      </c>
      <c r="R712" s="32" t="str">
        <f>IFERROR(IF($K712="","",INDEX(リスト!$AO:$AO,MATCH($K712,リスト!$AN:$AN,0))),"")</f>
        <v>JPN</v>
      </c>
      <c r="S712" s="32" t="str">
        <f>IF($B712="","",RIGHT($G712*1000+200+COUNTIF($G$2:$G712,$G712),9))</f>
        <v>030113201</v>
      </c>
    </row>
    <row r="713" spans="1:19" ht="18" customHeight="1" x14ac:dyDescent="0.55000000000000004">
      <c r="A713" t="s">
        <v>1031</v>
      </c>
      <c r="B713">
        <v>713</v>
      </c>
      <c r="C713" t="s">
        <v>13461</v>
      </c>
      <c r="D713" t="s">
        <v>13462</v>
      </c>
      <c r="E713">
        <v>3</v>
      </c>
      <c r="F713" t="s">
        <v>173</v>
      </c>
      <c r="G713">
        <v>20021021</v>
      </c>
      <c r="H713" t="s">
        <v>13463</v>
      </c>
      <c r="I713" t="s">
        <v>2110</v>
      </c>
      <c r="J713" t="s">
        <v>9208</v>
      </c>
      <c r="K713" t="s">
        <v>72</v>
      </c>
      <c r="M713" s="32">
        <f>IFERROR(IF($B713="","",INDEX(所属情報!$E:$E,MATCH($A713,所属情報!$A:$A,0))),"")</f>
        <v>492221</v>
      </c>
      <c r="N713" s="32" t="str">
        <f t="shared" si="33"/>
        <v>鈴木　凪 (3)</v>
      </c>
      <c r="O713" s="32" t="str">
        <f t="shared" si="34"/>
        <v>ｽｽﾞｷ ﾅｷﾞ</v>
      </c>
      <c r="P713" s="32" t="str">
        <f t="shared" si="35"/>
        <v>SUZUKI Nagi (02)</v>
      </c>
      <c r="Q713" s="32" t="str">
        <f>IFERROR(IF($F713="","",INDEX(リスト!$AL:$AL,MATCH($F713,リスト!$AK:$AK,0))),"")</f>
        <v>27</v>
      </c>
      <c r="R713" s="32" t="str">
        <f>IFERROR(IF($K713="","",INDEX(リスト!$AO:$AO,MATCH($K713,リスト!$AN:$AN,0))),"")</f>
        <v>JPN</v>
      </c>
      <c r="S713" s="32" t="str">
        <f>IF($B713="","",RIGHT($G713*1000+200+COUNTIF($G$2:$G713,$G713),9))</f>
        <v>021021202</v>
      </c>
    </row>
    <row r="714" spans="1:19" ht="18" customHeight="1" x14ac:dyDescent="0.55000000000000004">
      <c r="A714" t="s">
        <v>1031</v>
      </c>
      <c r="B714">
        <v>714</v>
      </c>
      <c r="C714" t="s">
        <v>13464</v>
      </c>
      <c r="D714" t="s">
        <v>13465</v>
      </c>
      <c r="E714">
        <v>2</v>
      </c>
      <c r="F714" t="s">
        <v>153</v>
      </c>
      <c r="G714">
        <v>20031026</v>
      </c>
      <c r="H714" t="s">
        <v>13466</v>
      </c>
      <c r="I714" t="s">
        <v>1700</v>
      </c>
      <c r="J714" t="s">
        <v>11103</v>
      </c>
      <c r="K714" t="s">
        <v>72</v>
      </c>
      <c r="M714" s="32">
        <f>IFERROR(IF($B714="","",INDEX(所属情報!$E:$E,MATCH($A714,所属情報!$A:$A,0))),"")</f>
        <v>492221</v>
      </c>
      <c r="N714" s="32" t="str">
        <f t="shared" si="33"/>
        <v>小野　葵生 (2)</v>
      </c>
      <c r="O714" s="32" t="str">
        <f t="shared" si="34"/>
        <v>ｵﾉ ｱｵｲ</v>
      </c>
      <c r="P714" s="32" t="str">
        <f t="shared" si="35"/>
        <v>ONO Aoi (03)</v>
      </c>
      <c r="Q714" s="32" t="str">
        <f>IFERROR(IF($F714="","",INDEX(リスト!$AL:$AL,MATCH($F714,リスト!$AK:$AK,0))),"")</f>
        <v>22</v>
      </c>
      <c r="R714" s="32" t="str">
        <f>IFERROR(IF($K714="","",INDEX(リスト!$AO:$AO,MATCH($K714,リスト!$AN:$AN,0))),"")</f>
        <v>JPN</v>
      </c>
      <c r="S714" s="32" t="str">
        <f>IF($B714="","",RIGHT($G714*1000+200+COUNTIF($G$2:$G714,$G714),9))</f>
        <v>031026202</v>
      </c>
    </row>
    <row r="715" spans="1:19" ht="18" customHeight="1" x14ac:dyDescent="0.55000000000000004">
      <c r="A715" t="s">
        <v>1031</v>
      </c>
      <c r="B715">
        <v>715</v>
      </c>
      <c r="C715" t="s">
        <v>13467</v>
      </c>
      <c r="D715" t="s">
        <v>13468</v>
      </c>
      <c r="E715">
        <v>2</v>
      </c>
      <c r="F715" t="s">
        <v>177</v>
      </c>
      <c r="G715">
        <v>20040210</v>
      </c>
      <c r="H715" t="s">
        <v>13469</v>
      </c>
      <c r="I715" t="s">
        <v>1843</v>
      </c>
      <c r="J715" t="s">
        <v>13470</v>
      </c>
      <c r="K715" t="s">
        <v>72</v>
      </c>
      <c r="M715" s="32">
        <f>IFERROR(IF($B715="","",INDEX(所属情報!$E:$E,MATCH($A715,所属情報!$A:$A,0))),"")</f>
        <v>492221</v>
      </c>
      <c r="N715" s="32" t="str">
        <f t="shared" si="33"/>
        <v>三木　双葉 (2)</v>
      </c>
      <c r="O715" s="32" t="str">
        <f t="shared" si="34"/>
        <v>ﾐｷ ﾌﾀﾊﾞ</v>
      </c>
      <c r="P715" s="32" t="str">
        <f t="shared" si="35"/>
        <v>MIKI Futaba (04)</v>
      </c>
      <c r="Q715" s="32" t="str">
        <f>IFERROR(IF($F715="","",INDEX(リスト!$AL:$AL,MATCH($F715,リスト!$AK:$AK,0))),"")</f>
        <v>28</v>
      </c>
      <c r="R715" s="32" t="str">
        <f>IFERROR(IF($K715="","",INDEX(リスト!$AO:$AO,MATCH($K715,リスト!$AN:$AN,0))),"")</f>
        <v>JPN</v>
      </c>
      <c r="S715" s="32" t="str">
        <f>IF($B715="","",RIGHT($G715*1000+200+COUNTIF($G$2:$G715,$G715),9))</f>
        <v>040210202</v>
      </c>
    </row>
    <row r="716" spans="1:19" ht="18" customHeight="1" x14ac:dyDescent="0.55000000000000004">
      <c r="A716" t="s">
        <v>943</v>
      </c>
      <c r="B716">
        <v>716</v>
      </c>
      <c r="C716" t="s">
        <v>13471</v>
      </c>
      <c r="D716" t="s">
        <v>13472</v>
      </c>
      <c r="E716">
        <v>4</v>
      </c>
      <c r="F716" t="s">
        <v>169</v>
      </c>
      <c r="G716">
        <v>20020120</v>
      </c>
      <c r="H716" t="s">
        <v>13473</v>
      </c>
      <c r="I716" t="s">
        <v>13474</v>
      </c>
      <c r="J716" t="s">
        <v>13475</v>
      </c>
      <c r="K716" t="s">
        <v>72</v>
      </c>
      <c r="M716" s="32">
        <f>IFERROR(IF($B716="","",INDEX(所属情報!$E:$E,MATCH($A716,所属情報!$A:$A,0))),"")</f>
        <v>492190</v>
      </c>
      <c r="N716" s="32" t="str">
        <f t="shared" si="33"/>
        <v>稲原　南穂 (4)</v>
      </c>
      <c r="O716" s="32" t="str">
        <f t="shared" si="34"/>
        <v>ｲﾅﾊﾗ ﾅﾎ</v>
      </c>
      <c r="P716" s="32" t="str">
        <f t="shared" si="35"/>
        <v>INAHARA Naho (02)</v>
      </c>
      <c r="Q716" s="32" t="str">
        <f>IFERROR(IF($F716="","",INDEX(リスト!$AL:$AL,MATCH($F716,リスト!$AK:$AK,0))),"")</f>
        <v>26</v>
      </c>
      <c r="R716" s="32" t="str">
        <f>IFERROR(IF($K716="","",INDEX(リスト!$AO:$AO,MATCH($K716,リスト!$AN:$AN,0))),"")</f>
        <v>JPN</v>
      </c>
      <c r="S716" s="32" t="str">
        <f>IF($B716="","",RIGHT($G716*1000+200+COUNTIF($G$2:$G716,$G716),9))</f>
        <v>020120201</v>
      </c>
    </row>
    <row r="717" spans="1:19" ht="18" customHeight="1" x14ac:dyDescent="0.55000000000000004">
      <c r="A717" t="s">
        <v>943</v>
      </c>
      <c r="B717">
        <v>717</v>
      </c>
      <c r="C717" t="s">
        <v>13476</v>
      </c>
      <c r="D717" t="s">
        <v>13477</v>
      </c>
      <c r="E717">
        <v>3</v>
      </c>
      <c r="F717" t="s">
        <v>169</v>
      </c>
      <c r="G717">
        <v>20020719</v>
      </c>
      <c r="H717" t="s">
        <v>13478</v>
      </c>
      <c r="I717" t="s">
        <v>13479</v>
      </c>
      <c r="J717" t="s">
        <v>11684</v>
      </c>
      <c r="K717" t="s">
        <v>72</v>
      </c>
      <c r="M717" s="32">
        <f>IFERROR(IF($B717="","",INDEX(所属情報!$E:$E,MATCH($A717,所属情報!$A:$A,0))),"")</f>
        <v>492190</v>
      </c>
      <c r="N717" s="32" t="str">
        <f t="shared" si="33"/>
        <v>中芝　美玖 (3)</v>
      </c>
      <c r="O717" s="32" t="str">
        <f t="shared" si="34"/>
        <v>ﾅｶｼﾊﾞ ﾐｸ</v>
      </c>
      <c r="P717" s="32" t="str">
        <f t="shared" si="35"/>
        <v>NAKASHIBA Miku (02)</v>
      </c>
      <c r="Q717" s="32" t="str">
        <f>IFERROR(IF($F717="","",INDEX(リスト!$AL:$AL,MATCH($F717,リスト!$AK:$AK,0))),"")</f>
        <v>26</v>
      </c>
      <c r="R717" s="32" t="str">
        <f>IFERROR(IF($K717="","",INDEX(リスト!$AO:$AO,MATCH($K717,リスト!$AN:$AN,0))),"")</f>
        <v>JPN</v>
      </c>
      <c r="S717" s="32" t="str">
        <f>IF($B717="","",RIGHT($G717*1000+200+COUNTIF($G$2:$G717,$G717),9))</f>
        <v>020719201</v>
      </c>
    </row>
    <row r="718" spans="1:19" ht="18" customHeight="1" x14ac:dyDescent="0.55000000000000004">
      <c r="A718" t="s">
        <v>943</v>
      </c>
      <c r="B718">
        <v>718</v>
      </c>
      <c r="C718" t="s">
        <v>13480</v>
      </c>
      <c r="D718" t="s">
        <v>13481</v>
      </c>
      <c r="E718">
        <v>3</v>
      </c>
      <c r="F718" t="s">
        <v>169</v>
      </c>
      <c r="G718">
        <v>20020717</v>
      </c>
      <c r="H718" t="s">
        <v>13482</v>
      </c>
      <c r="I718" t="s">
        <v>13483</v>
      </c>
      <c r="J718" t="s">
        <v>11227</v>
      </c>
      <c r="K718" t="s">
        <v>72</v>
      </c>
      <c r="M718" s="32">
        <f>IFERROR(IF($B718="","",INDEX(所属情報!$E:$E,MATCH($A718,所属情報!$A:$A,0))),"")</f>
        <v>492190</v>
      </c>
      <c r="N718" s="32" t="str">
        <f t="shared" si="33"/>
        <v>大浦　はるな (3)</v>
      </c>
      <c r="O718" s="32" t="str">
        <f t="shared" si="34"/>
        <v>ｵｵｳﾗ ﾊﾙﾅ</v>
      </c>
      <c r="P718" s="32" t="str">
        <f t="shared" si="35"/>
        <v>OURA Haruna (02)</v>
      </c>
      <c r="Q718" s="32" t="str">
        <f>IFERROR(IF($F718="","",INDEX(リスト!$AL:$AL,MATCH($F718,リスト!$AK:$AK,0))),"")</f>
        <v>26</v>
      </c>
      <c r="R718" s="32" t="str">
        <f>IFERROR(IF($K718="","",INDEX(リスト!$AO:$AO,MATCH($K718,リスト!$AN:$AN,0))),"")</f>
        <v>JPN</v>
      </c>
      <c r="S718" s="32" t="str">
        <f>IF($B718="","",RIGHT($G718*1000+200+COUNTIF($G$2:$G718,$G718),9))</f>
        <v>020717201</v>
      </c>
    </row>
    <row r="719" spans="1:19" ht="18" customHeight="1" x14ac:dyDescent="0.55000000000000004">
      <c r="A719" t="s">
        <v>943</v>
      </c>
      <c r="B719">
        <v>719</v>
      </c>
      <c r="C719" t="s">
        <v>13484</v>
      </c>
      <c r="D719" t="s">
        <v>13485</v>
      </c>
      <c r="E719">
        <v>2</v>
      </c>
      <c r="F719" t="s">
        <v>169</v>
      </c>
      <c r="G719">
        <v>20030713</v>
      </c>
      <c r="H719" t="s">
        <v>13486</v>
      </c>
      <c r="I719" t="s">
        <v>1567</v>
      </c>
      <c r="J719" t="s">
        <v>13487</v>
      </c>
      <c r="K719" t="s">
        <v>72</v>
      </c>
      <c r="M719" s="32">
        <f>IFERROR(IF($B719="","",INDEX(所属情報!$E:$E,MATCH($A719,所属情報!$A:$A,0))),"")</f>
        <v>492190</v>
      </c>
      <c r="N719" s="32" t="str">
        <f t="shared" si="33"/>
        <v>上野　静紅 (2)</v>
      </c>
      <c r="O719" s="32" t="str">
        <f t="shared" si="34"/>
        <v>ｳｴﾉ ｼｽﾞｸ</v>
      </c>
      <c r="P719" s="32" t="str">
        <f t="shared" si="35"/>
        <v>UENO Shizuku (03)</v>
      </c>
      <c r="Q719" s="32" t="str">
        <f>IFERROR(IF($F719="","",INDEX(リスト!$AL:$AL,MATCH($F719,リスト!$AK:$AK,0))),"")</f>
        <v>26</v>
      </c>
      <c r="R719" s="32" t="str">
        <f>IFERROR(IF($K719="","",INDEX(リスト!$AO:$AO,MATCH($K719,リスト!$AN:$AN,0))),"")</f>
        <v>JPN</v>
      </c>
      <c r="S719" s="32" t="str">
        <f>IF($B719="","",RIGHT($G719*1000+200+COUNTIF($G$2:$G719,$G719),9))</f>
        <v>030713201</v>
      </c>
    </row>
    <row r="720" spans="1:19" ht="18" customHeight="1" x14ac:dyDescent="0.55000000000000004">
      <c r="A720" t="s">
        <v>943</v>
      </c>
      <c r="B720">
        <v>720</v>
      </c>
      <c r="C720" t="s">
        <v>13488</v>
      </c>
      <c r="D720" t="s">
        <v>13489</v>
      </c>
      <c r="E720">
        <v>4</v>
      </c>
      <c r="F720" t="s">
        <v>169</v>
      </c>
      <c r="G720">
        <v>20011116</v>
      </c>
      <c r="H720" t="s">
        <v>13490</v>
      </c>
      <c r="I720" t="s">
        <v>2054</v>
      </c>
      <c r="J720" t="s">
        <v>11307</v>
      </c>
      <c r="K720" t="s">
        <v>72</v>
      </c>
      <c r="M720" s="32">
        <f>IFERROR(IF($B720="","",INDEX(所属情報!$E:$E,MATCH($A720,所属情報!$A:$A,0))),"")</f>
        <v>492190</v>
      </c>
      <c r="N720" s="32" t="str">
        <f t="shared" si="33"/>
        <v>奥田　月菜 (4)</v>
      </c>
      <c r="O720" s="32" t="str">
        <f t="shared" si="34"/>
        <v>ｵｸﾀﾞ ﾙﾅ</v>
      </c>
      <c r="P720" s="32" t="str">
        <f t="shared" si="35"/>
        <v>OKUDA Runa (01)</v>
      </c>
      <c r="Q720" s="32" t="str">
        <f>IFERROR(IF($F720="","",INDEX(リスト!$AL:$AL,MATCH($F720,リスト!$AK:$AK,0))),"")</f>
        <v>26</v>
      </c>
      <c r="R720" s="32" t="str">
        <f>IFERROR(IF($K720="","",INDEX(リスト!$AO:$AO,MATCH($K720,リスト!$AN:$AN,0))),"")</f>
        <v>JPN</v>
      </c>
      <c r="S720" s="32" t="str">
        <f>IF($B720="","",RIGHT($G720*1000+200+COUNTIF($G$2:$G720,$G720),9))</f>
        <v>011116202</v>
      </c>
    </row>
    <row r="721" spans="1:19" ht="18" customHeight="1" x14ac:dyDescent="0.55000000000000004">
      <c r="A721" t="s">
        <v>1111</v>
      </c>
      <c r="B721">
        <v>721</v>
      </c>
      <c r="C721" t="s">
        <v>13491</v>
      </c>
      <c r="D721" t="s">
        <v>13492</v>
      </c>
      <c r="E721">
        <v>4</v>
      </c>
      <c r="F721" t="s">
        <v>177</v>
      </c>
      <c r="G721">
        <v>20011111</v>
      </c>
      <c r="H721" t="s">
        <v>13493</v>
      </c>
      <c r="I721" t="s">
        <v>13494</v>
      </c>
      <c r="J721" t="s">
        <v>10976</v>
      </c>
      <c r="K721" t="s">
        <v>72</v>
      </c>
      <c r="M721" s="32">
        <f>IFERROR(IF($B721="","",INDEX(所属情報!$E:$E,MATCH($A721,所属情報!$A:$A,0))),"")</f>
        <v>492430</v>
      </c>
      <c r="N721" s="32" t="str">
        <f t="shared" si="33"/>
        <v>立岩　杏珠 (4)</v>
      </c>
      <c r="O721" s="32" t="str">
        <f t="shared" si="34"/>
        <v>ﾀﾃｲﾜ ｱﾐ</v>
      </c>
      <c r="P721" s="32" t="str">
        <f t="shared" si="35"/>
        <v>TATEIWA Ami (01)</v>
      </c>
      <c r="Q721" s="32" t="str">
        <f>IFERROR(IF($F721="","",INDEX(リスト!$AL:$AL,MATCH($F721,リスト!$AK:$AK,0))),"")</f>
        <v>28</v>
      </c>
      <c r="R721" s="32" t="str">
        <f>IFERROR(IF($K721="","",INDEX(リスト!$AO:$AO,MATCH($K721,リスト!$AN:$AN,0))),"")</f>
        <v>JPN</v>
      </c>
      <c r="S721" s="32" t="str">
        <f>IF($B721="","",RIGHT($G721*1000+200+COUNTIF($G$2:$G721,$G721),9))</f>
        <v>011111202</v>
      </c>
    </row>
    <row r="722" spans="1:19" ht="18" customHeight="1" x14ac:dyDescent="0.55000000000000004">
      <c r="A722" t="s">
        <v>1111</v>
      </c>
      <c r="B722">
        <v>722</v>
      </c>
      <c r="C722" t="s">
        <v>13495</v>
      </c>
      <c r="D722" t="s">
        <v>13496</v>
      </c>
      <c r="E722">
        <v>4</v>
      </c>
      <c r="F722" t="s">
        <v>177</v>
      </c>
      <c r="G722">
        <v>20020204</v>
      </c>
      <c r="H722" t="s">
        <v>13497</v>
      </c>
      <c r="I722" t="s">
        <v>2467</v>
      </c>
      <c r="J722" t="s">
        <v>1678</v>
      </c>
      <c r="K722" t="s">
        <v>72</v>
      </c>
      <c r="M722" s="32">
        <f>IFERROR(IF($B722="","",INDEX(所属情報!$E:$E,MATCH($A722,所属情報!$A:$A,0))),"")</f>
        <v>492430</v>
      </c>
      <c r="N722" s="32" t="str">
        <f t="shared" si="33"/>
        <v>吉村　美咲 (4)</v>
      </c>
      <c r="O722" s="32" t="str">
        <f t="shared" si="34"/>
        <v>ﾖｼﾑﾗ ﾐｻｷ</v>
      </c>
      <c r="P722" s="32" t="str">
        <f t="shared" si="35"/>
        <v>YOSHIMURA Misaki (02)</v>
      </c>
      <c r="Q722" s="32" t="str">
        <f>IFERROR(IF($F722="","",INDEX(リスト!$AL:$AL,MATCH($F722,リスト!$AK:$AK,0))),"")</f>
        <v>28</v>
      </c>
      <c r="R722" s="32" t="str">
        <f>IFERROR(IF($K722="","",INDEX(リスト!$AO:$AO,MATCH($K722,リスト!$AN:$AN,0))),"")</f>
        <v>JPN</v>
      </c>
      <c r="S722" s="32" t="str">
        <f>IF($B722="","",RIGHT($G722*1000+200+COUNTIF($G$2:$G722,$G722),9))</f>
        <v>020204201</v>
      </c>
    </row>
    <row r="723" spans="1:19" ht="18" customHeight="1" x14ac:dyDescent="0.55000000000000004">
      <c r="A723" t="s">
        <v>1111</v>
      </c>
      <c r="B723">
        <v>723</v>
      </c>
      <c r="C723" t="s">
        <v>13498</v>
      </c>
      <c r="D723" t="s">
        <v>13499</v>
      </c>
      <c r="E723">
        <v>3</v>
      </c>
      <c r="F723" t="s">
        <v>197</v>
      </c>
      <c r="G723">
        <v>20020413</v>
      </c>
      <c r="H723" t="s">
        <v>13500</v>
      </c>
      <c r="I723" t="s">
        <v>1650</v>
      </c>
      <c r="J723" t="s">
        <v>6975</v>
      </c>
      <c r="K723" t="s">
        <v>72</v>
      </c>
      <c r="M723" s="32">
        <f>IFERROR(IF($B723="","",INDEX(所属情報!$E:$E,MATCH($A723,所属情報!$A:$A,0))),"")</f>
        <v>492430</v>
      </c>
      <c r="N723" s="32" t="str">
        <f t="shared" si="33"/>
        <v>井上　未悠 (3)</v>
      </c>
      <c r="O723" s="32" t="str">
        <f t="shared" si="34"/>
        <v>ｲﾉｳｴ ﾐﾕ</v>
      </c>
      <c r="P723" s="32" t="str">
        <f t="shared" si="35"/>
        <v>INOUE Miyu (02)</v>
      </c>
      <c r="Q723" s="32" t="str">
        <f>IFERROR(IF($F723="","",INDEX(リスト!$AL:$AL,MATCH($F723,リスト!$AK:$AK,0))),"")</f>
        <v>33</v>
      </c>
      <c r="R723" s="32" t="str">
        <f>IFERROR(IF($K723="","",INDEX(リスト!$AO:$AO,MATCH($K723,リスト!$AN:$AN,0))),"")</f>
        <v>JPN</v>
      </c>
      <c r="S723" s="32" t="str">
        <f>IF($B723="","",RIGHT($G723*1000+200+COUNTIF($G$2:$G723,$G723),9))</f>
        <v>020413202</v>
      </c>
    </row>
    <row r="724" spans="1:19" ht="18" customHeight="1" x14ac:dyDescent="0.55000000000000004">
      <c r="A724" t="s">
        <v>1111</v>
      </c>
      <c r="B724">
        <v>724</v>
      </c>
      <c r="C724" t="s">
        <v>13501</v>
      </c>
      <c r="D724" t="s">
        <v>13502</v>
      </c>
      <c r="E724">
        <v>3</v>
      </c>
      <c r="F724" t="s">
        <v>153</v>
      </c>
      <c r="G724">
        <v>20021122</v>
      </c>
      <c r="H724" t="s">
        <v>13503</v>
      </c>
      <c r="I724" t="s">
        <v>13504</v>
      </c>
      <c r="J724" t="s">
        <v>13505</v>
      </c>
      <c r="K724" t="s">
        <v>72</v>
      </c>
      <c r="M724" s="32">
        <f>IFERROR(IF($B724="","",INDEX(所属情報!$E:$E,MATCH($A724,所属情報!$A:$A,0))),"")</f>
        <v>492430</v>
      </c>
      <c r="N724" s="32" t="str">
        <f t="shared" si="33"/>
        <v>大河原　愛礼 (3)</v>
      </c>
      <c r="O724" s="32" t="str">
        <f t="shared" si="34"/>
        <v>ｵｵｶﾜﾗ ｱｲﾗ</v>
      </c>
      <c r="P724" s="32" t="str">
        <f t="shared" si="35"/>
        <v>OKAWARA Aira (02)</v>
      </c>
      <c r="Q724" s="32" t="str">
        <f>IFERROR(IF($F724="","",INDEX(リスト!$AL:$AL,MATCH($F724,リスト!$AK:$AK,0))),"")</f>
        <v>22</v>
      </c>
      <c r="R724" s="32" t="str">
        <f>IFERROR(IF($K724="","",INDEX(リスト!$AO:$AO,MATCH($K724,リスト!$AN:$AN,0))),"")</f>
        <v>JPN</v>
      </c>
      <c r="S724" s="32" t="str">
        <f>IF($B724="","",RIGHT($G724*1000+200+COUNTIF($G$2:$G724,$G724),9))</f>
        <v>021122202</v>
      </c>
    </row>
    <row r="725" spans="1:19" ht="18" customHeight="1" x14ac:dyDescent="0.55000000000000004">
      <c r="A725" t="s">
        <v>1111</v>
      </c>
      <c r="B725">
        <v>725</v>
      </c>
      <c r="C725" t="s">
        <v>13506</v>
      </c>
      <c r="D725" t="s">
        <v>13507</v>
      </c>
      <c r="E725">
        <v>3</v>
      </c>
      <c r="F725" t="s">
        <v>173</v>
      </c>
      <c r="G725">
        <v>20020517</v>
      </c>
      <c r="H725" t="s">
        <v>13508</v>
      </c>
      <c r="I725" t="s">
        <v>13509</v>
      </c>
      <c r="J725" t="s">
        <v>2500</v>
      </c>
      <c r="K725" t="s">
        <v>72</v>
      </c>
      <c r="M725" s="32">
        <f>IFERROR(IF($B725="","",INDEX(所属情報!$E:$E,MATCH($A725,所属情報!$A:$A,0))),"")</f>
        <v>492430</v>
      </c>
      <c r="N725" s="32" t="str">
        <f t="shared" si="33"/>
        <v>岸下　美月 (3)</v>
      </c>
      <c r="O725" s="32" t="str">
        <f t="shared" si="34"/>
        <v>ｷｼｼﾀ ﾐﾂﾞｷ</v>
      </c>
      <c r="P725" s="32" t="str">
        <f t="shared" si="35"/>
        <v>KISHISHITA Mizuki (02)</v>
      </c>
      <c r="Q725" s="32" t="str">
        <f>IFERROR(IF($F725="","",INDEX(リスト!$AL:$AL,MATCH($F725,リスト!$AK:$AK,0))),"")</f>
        <v>27</v>
      </c>
      <c r="R725" s="32" t="str">
        <f>IFERROR(IF($K725="","",INDEX(リスト!$AO:$AO,MATCH($K725,リスト!$AN:$AN,0))),"")</f>
        <v>JPN</v>
      </c>
      <c r="S725" s="32" t="str">
        <f>IF($B725="","",RIGHT($G725*1000+200+COUNTIF($G$2:$G725,$G725),9))</f>
        <v>020517201</v>
      </c>
    </row>
    <row r="726" spans="1:19" ht="18" customHeight="1" x14ac:dyDescent="0.55000000000000004">
      <c r="A726" t="s">
        <v>1111</v>
      </c>
      <c r="B726">
        <v>726</v>
      </c>
      <c r="C726" t="s">
        <v>13510</v>
      </c>
      <c r="D726" t="s">
        <v>13511</v>
      </c>
      <c r="E726">
        <v>3</v>
      </c>
      <c r="F726" t="s">
        <v>149</v>
      </c>
      <c r="G726">
        <v>20020415</v>
      </c>
      <c r="H726" t="s">
        <v>13512</v>
      </c>
      <c r="I726" t="s">
        <v>13513</v>
      </c>
      <c r="J726" t="s">
        <v>13514</v>
      </c>
      <c r="K726" t="s">
        <v>72</v>
      </c>
      <c r="M726" s="32">
        <f>IFERROR(IF($B726="","",INDEX(所属情報!$E:$E,MATCH($A726,所属情報!$A:$A,0))),"")</f>
        <v>492430</v>
      </c>
      <c r="N726" s="32" t="str">
        <f t="shared" si="33"/>
        <v>鹿野　日陽南 (3)</v>
      </c>
      <c r="O726" s="32" t="str">
        <f t="shared" si="34"/>
        <v>ｼｶﾉ ﾋﾖﾅ</v>
      </c>
      <c r="P726" s="32" t="str">
        <f t="shared" si="35"/>
        <v>SHIKANO Hiyona (02)</v>
      </c>
      <c r="Q726" s="32" t="str">
        <f>IFERROR(IF($F726="","",INDEX(リスト!$AL:$AL,MATCH($F726,リスト!$AK:$AK,0))),"")</f>
        <v>21</v>
      </c>
      <c r="R726" s="32" t="str">
        <f>IFERROR(IF($K726="","",INDEX(リスト!$AO:$AO,MATCH($K726,リスト!$AN:$AN,0))),"")</f>
        <v>JPN</v>
      </c>
      <c r="S726" s="32" t="str">
        <f>IF($B726="","",RIGHT($G726*1000+200+COUNTIF($G$2:$G726,$G726),9))</f>
        <v>020415201</v>
      </c>
    </row>
    <row r="727" spans="1:19" ht="18" customHeight="1" x14ac:dyDescent="0.55000000000000004">
      <c r="A727" t="s">
        <v>1111</v>
      </c>
      <c r="B727">
        <v>727</v>
      </c>
      <c r="C727" t="s">
        <v>13515</v>
      </c>
      <c r="D727" t="s">
        <v>13516</v>
      </c>
      <c r="E727">
        <v>3</v>
      </c>
      <c r="F727" t="s">
        <v>197</v>
      </c>
      <c r="G727">
        <v>20021217</v>
      </c>
      <c r="H727" t="s">
        <v>13517</v>
      </c>
      <c r="I727" t="s">
        <v>3390</v>
      </c>
      <c r="J727" t="s">
        <v>13518</v>
      </c>
      <c r="K727" t="s">
        <v>72</v>
      </c>
      <c r="M727" s="32">
        <f>IFERROR(IF($B727="","",INDEX(所属情報!$E:$E,MATCH($A727,所属情報!$A:$A,0))),"")</f>
        <v>492430</v>
      </c>
      <c r="N727" s="32" t="str">
        <f t="shared" si="33"/>
        <v>谷本　きなり (3)</v>
      </c>
      <c r="O727" s="32" t="str">
        <f t="shared" si="34"/>
        <v>ﾀﾆﾓﾄ ｷﾅﾘ</v>
      </c>
      <c r="P727" s="32" t="str">
        <f t="shared" si="35"/>
        <v>TANIMOTO Kinari (02)</v>
      </c>
      <c r="Q727" s="32" t="str">
        <f>IFERROR(IF($F727="","",INDEX(リスト!$AL:$AL,MATCH($F727,リスト!$AK:$AK,0))),"")</f>
        <v>33</v>
      </c>
      <c r="R727" s="32" t="str">
        <f>IFERROR(IF($K727="","",INDEX(リスト!$AO:$AO,MATCH($K727,リスト!$AN:$AN,0))),"")</f>
        <v>JPN</v>
      </c>
      <c r="S727" s="32" t="str">
        <f>IF($B727="","",RIGHT($G727*1000+200+COUNTIF($G$2:$G727,$G727),9))</f>
        <v>021217201</v>
      </c>
    </row>
    <row r="728" spans="1:19" ht="18" customHeight="1" x14ac:dyDescent="0.55000000000000004">
      <c r="A728" t="s">
        <v>1111</v>
      </c>
      <c r="B728">
        <v>728</v>
      </c>
      <c r="C728" t="s">
        <v>13519</v>
      </c>
      <c r="D728" t="s">
        <v>13520</v>
      </c>
      <c r="E728">
        <v>3</v>
      </c>
      <c r="F728" t="s">
        <v>173</v>
      </c>
      <c r="G728">
        <v>20021129</v>
      </c>
      <c r="H728" t="s">
        <v>13521</v>
      </c>
      <c r="I728" t="s">
        <v>13522</v>
      </c>
      <c r="J728" t="s">
        <v>13523</v>
      </c>
      <c r="K728" t="s">
        <v>72</v>
      </c>
      <c r="M728" s="32">
        <f>IFERROR(IF($B728="","",INDEX(所属情報!$E:$E,MATCH($A728,所属情報!$A:$A,0))),"")</f>
        <v>492430</v>
      </c>
      <c r="N728" s="32" t="str">
        <f t="shared" si="33"/>
        <v>津村　友愛 (3)</v>
      </c>
      <c r="O728" s="32" t="str">
        <f t="shared" si="34"/>
        <v>ﾂﾑﾗ ﾕｳｱ</v>
      </c>
      <c r="P728" s="32" t="str">
        <f t="shared" si="35"/>
        <v>TSUMURA Yua (02)</v>
      </c>
      <c r="Q728" s="32" t="str">
        <f>IFERROR(IF($F728="","",INDEX(リスト!$AL:$AL,MATCH($F728,リスト!$AK:$AK,0))),"")</f>
        <v>27</v>
      </c>
      <c r="R728" s="32" t="str">
        <f>IFERROR(IF($K728="","",INDEX(リスト!$AO:$AO,MATCH($K728,リスト!$AN:$AN,0))),"")</f>
        <v>JPN</v>
      </c>
      <c r="S728" s="32" t="str">
        <f>IF($B728="","",RIGHT($G728*1000+200+COUNTIF($G$2:$G728,$G728),9))</f>
        <v>021129201</v>
      </c>
    </row>
    <row r="729" spans="1:19" ht="18" customHeight="1" x14ac:dyDescent="0.55000000000000004">
      <c r="A729" t="s">
        <v>1111</v>
      </c>
      <c r="B729">
        <v>729</v>
      </c>
      <c r="C729" t="s">
        <v>13524</v>
      </c>
      <c r="D729" t="s">
        <v>13525</v>
      </c>
      <c r="E729">
        <v>3</v>
      </c>
      <c r="F729" t="s">
        <v>177</v>
      </c>
      <c r="G729">
        <v>20030128</v>
      </c>
      <c r="H729" t="s">
        <v>13526</v>
      </c>
      <c r="I729" t="s">
        <v>13527</v>
      </c>
      <c r="J729" t="s">
        <v>13528</v>
      </c>
      <c r="K729" t="s">
        <v>72</v>
      </c>
      <c r="M729" s="32">
        <f>IFERROR(IF($B729="","",INDEX(所属情報!$E:$E,MATCH($A729,所属情報!$A:$A,0))),"")</f>
        <v>492430</v>
      </c>
      <c r="N729" s="32" t="str">
        <f t="shared" si="33"/>
        <v>中家　愛希 (3)</v>
      </c>
      <c r="O729" s="32" t="str">
        <f t="shared" si="34"/>
        <v>ﾅｶｲｴ ｱｷ</v>
      </c>
      <c r="P729" s="32" t="str">
        <f t="shared" si="35"/>
        <v>NAKAIE Aki (03)</v>
      </c>
      <c r="Q729" s="32" t="str">
        <f>IFERROR(IF($F729="","",INDEX(リスト!$AL:$AL,MATCH($F729,リスト!$AK:$AK,0))),"")</f>
        <v>28</v>
      </c>
      <c r="R729" s="32" t="str">
        <f>IFERROR(IF($K729="","",INDEX(リスト!$AO:$AO,MATCH($K729,リスト!$AN:$AN,0))),"")</f>
        <v>JPN</v>
      </c>
      <c r="S729" s="32" t="str">
        <f>IF($B729="","",RIGHT($G729*1000+200+COUNTIF($G$2:$G729,$G729),9))</f>
        <v>030128202</v>
      </c>
    </row>
    <row r="730" spans="1:19" ht="18" customHeight="1" x14ac:dyDescent="0.55000000000000004">
      <c r="A730" t="s">
        <v>1111</v>
      </c>
      <c r="B730">
        <v>730</v>
      </c>
      <c r="C730" t="s">
        <v>13529</v>
      </c>
      <c r="D730" t="s">
        <v>13530</v>
      </c>
      <c r="E730">
        <v>3</v>
      </c>
      <c r="F730" t="s">
        <v>102</v>
      </c>
      <c r="G730">
        <v>20021207</v>
      </c>
      <c r="H730" t="s">
        <v>13531</v>
      </c>
      <c r="I730" t="s">
        <v>2433</v>
      </c>
      <c r="J730" t="s">
        <v>11995</v>
      </c>
      <c r="K730" t="s">
        <v>72</v>
      </c>
      <c r="M730" s="32">
        <f>IFERROR(IF($B730="","",INDEX(所属情報!$E:$E,MATCH($A730,所属情報!$A:$A,0))),"")</f>
        <v>492430</v>
      </c>
      <c r="N730" s="32" t="str">
        <f t="shared" si="33"/>
        <v>渡邉　里咲 (3)</v>
      </c>
      <c r="O730" s="32" t="str">
        <f t="shared" si="34"/>
        <v>ﾜﾀﾅﾍﾞ ﾘｻ</v>
      </c>
      <c r="P730" s="32" t="str">
        <f t="shared" si="35"/>
        <v>WATANABE Risa (02)</v>
      </c>
      <c r="Q730" s="32" t="str">
        <f>IFERROR(IF($F730="","",INDEX(リスト!$AL:$AL,MATCH($F730,リスト!$AK:$AK,0))),"")</f>
        <v>09</v>
      </c>
      <c r="R730" s="32" t="str">
        <f>IFERROR(IF($K730="","",INDEX(リスト!$AO:$AO,MATCH($K730,リスト!$AN:$AN,0))),"")</f>
        <v>JPN</v>
      </c>
      <c r="S730" s="32" t="str">
        <f>IF($B730="","",RIGHT($G730*1000+200+COUNTIF($G$2:$G730,$G730),9))</f>
        <v>021207202</v>
      </c>
    </row>
    <row r="731" spans="1:19" ht="18" customHeight="1" x14ac:dyDescent="0.55000000000000004">
      <c r="A731" t="s">
        <v>1111</v>
      </c>
      <c r="B731">
        <v>731</v>
      </c>
      <c r="C731" t="s">
        <v>13532</v>
      </c>
      <c r="D731" t="s">
        <v>13533</v>
      </c>
      <c r="E731">
        <v>2</v>
      </c>
      <c r="F731" t="s">
        <v>177</v>
      </c>
      <c r="G731">
        <v>20030720</v>
      </c>
      <c r="H731" t="s">
        <v>13534</v>
      </c>
      <c r="I731" t="s">
        <v>2346</v>
      </c>
      <c r="J731" t="s">
        <v>11674</v>
      </c>
      <c r="K731" t="s">
        <v>72</v>
      </c>
      <c r="M731" s="32">
        <f>IFERROR(IF($B731="","",INDEX(所属情報!$E:$E,MATCH($A731,所属情報!$A:$A,0))),"")</f>
        <v>492430</v>
      </c>
      <c r="N731" s="32" t="str">
        <f t="shared" si="33"/>
        <v>後藤　みのり (2)</v>
      </c>
      <c r="O731" s="32" t="str">
        <f t="shared" si="34"/>
        <v>ｺﾞﾄｳ ﾐﾉﾘ</v>
      </c>
      <c r="P731" s="32" t="str">
        <f t="shared" si="35"/>
        <v>GOTO Minori (03)</v>
      </c>
      <c r="Q731" s="32" t="str">
        <f>IFERROR(IF($F731="","",INDEX(リスト!$AL:$AL,MATCH($F731,リスト!$AK:$AK,0))),"")</f>
        <v>28</v>
      </c>
      <c r="R731" s="32" t="str">
        <f>IFERROR(IF($K731="","",INDEX(リスト!$AO:$AO,MATCH($K731,リスト!$AN:$AN,0))),"")</f>
        <v>JPN</v>
      </c>
      <c r="S731" s="32" t="str">
        <f>IF($B731="","",RIGHT($G731*1000+200+COUNTIF($G$2:$G731,$G731),9))</f>
        <v>030720201</v>
      </c>
    </row>
    <row r="732" spans="1:19" ht="18" customHeight="1" x14ac:dyDescent="0.55000000000000004">
      <c r="A732" t="s">
        <v>1111</v>
      </c>
      <c r="B732">
        <v>732</v>
      </c>
      <c r="C732" t="s">
        <v>13535</v>
      </c>
      <c r="D732" t="s">
        <v>13536</v>
      </c>
      <c r="E732">
        <v>2</v>
      </c>
      <c r="F732" t="s">
        <v>197</v>
      </c>
      <c r="G732">
        <v>20040224</v>
      </c>
      <c r="H732" t="s">
        <v>13537</v>
      </c>
      <c r="I732" t="s">
        <v>6309</v>
      </c>
      <c r="J732" t="s">
        <v>11073</v>
      </c>
      <c r="K732" t="s">
        <v>72</v>
      </c>
      <c r="M732" s="32">
        <f>IFERROR(IF($B732="","",INDEX(所属情報!$E:$E,MATCH($A732,所属情報!$A:$A,0))),"")</f>
        <v>492430</v>
      </c>
      <c r="N732" s="32" t="str">
        <f t="shared" si="33"/>
        <v>出口　綾乃 (2)</v>
      </c>
      <c r="O732" s="32" t="str">
        <f t="shared" si="34"/>
        <v>ﾃﾞｸﾞﾁ ｱﾔﾉ</v>
      </c>
      <c r="P732" s="32" t="str">
        <f t="shared" si="35"/>
        <v>DEGUCHI Ayano (04)</v>
      </c>
      <c r="Q732" s="32" t="str">
        <f>IFERROR(IF($F732="","",INDEX(リスト!$AL:$AL,MATCH($F732,リスト!$AK:$AK,0))),"")</f>
        <v>33</v>
      </c>
      <c r="R732" s="32" t="str">
        <f>IFERROR(IF($K732="","",INDEX(リスト!$AO:$AO,MATCH($K732,リスト!$AN:$AN,0))),"")</f>
        <v>JPN</v>
      </c>
      <c r="S732" s="32" t="str">
        <f>IF($B732="","",RIGHT($G732*1000+200+COUNTIF($G$2:$G732,$G732),9))</f>
        <v>040224201</v>
      </c>
    </row>
    <row r="733" spans="1:19" ht="18" customHeight="1" x14ac:dyDescent="0.55000000000000004">
      <c r="A733" t="s">
        <v>1111</v>
      </c>
      <c r="B733">
        <v>733</v>
      </c>
      <c r="C733" t="s">
        <v>13538</v>
      </c>
      <c r="D733" t="s">
        <v>13539</v>
      </c>
      <c r="E733">
        <v>1</v>
      </c>
      <c r="F733" t="s">
        <v>197</v>
      </c>
      <c r="G733">
        <v>20040508</v>
      </c>
      <c r="H733" t="s">
        <v>13540</v>
      </c>
      <c r="I733" t="s">
        <v>13541</v>
      </c>
      <c r="J733" t="s">
        <v>1965</v>
      </c>
      <c r="K733" t="s">
        <v>72</v>
      </c>
      <c r="M733" s="32">
        <f>IFERROR(IF($B733="","",INDEX(所属情報!$E:$E,MATCH($A733,所属情報!$A:$A,0))),"")</f>
        <v>492430</v>
      </c>
      <c r="N733" s="32" t="str">
        <f t="shared" si="33"/>
        <v>尾池　優 (1)</v>
      </c>
      <c r="O733" s="32" t="str">
        <f t="shared" si="34"/>
        <v>ｵｲｹ ﾕｳ</v>
      </c>
      <c r="P733" s="32" t="str">
        <f t="shared" si="35"/>
        <v>OIKE Yu (04)</v>
      </c>
      <c r="Q733" s="32" t="str">
        <f>IFERROR(IF($F733="","",INDEX(リスト!$AL:$AL,MATCH($F733,リスト!$AK:$AK,0))),"")</f>
        <v>33</v>
      </c>
      <c r="R733" s="32" t="str">
        <f>IFERROR(IF($K733="","",INDEX(リスト!$AO:$AO,MATCH($K733,リスト!$AN:$AN,0))),"")</f>
        <v>JPN</v>
      </c>
      <c r="S733" s="32" t="str">
        <f>IF($B733="","",RIGHT($G733*1000+200+COUNTIF($G$2:$G733,$G733),9))</f>
        <v>040508201</v>
      </c>
    </row>
    <row r="734" spans="1:19" ht="18" customHeight="1" x14ac:dyDescent="0.55000000000000004">
      <c r="A734" t="s">
        <v>1111</v>
      </c>
      <c r="B734">
        <v>734</v>
      </c>
      <c r="C734" t="s">
        <v>13542</v>
      </c>
      <c r="D734" t="s">
        <v>13543</v>
      </c>
      <c r="E734">
        <v>1</v>
      </c>
      <c r="F734" t="s">
        <v>217</v>
      </c>
      <c r="G734">
        <v>20040422</v>
      </c>
      <c r="H734" t="s">
        <v>13544</v>
      </c>
      <c r="I734" t="s">
        <v>3028</v>
      </c>
      <c r="J734" t="s">
        <v>11265</v>
      </c>
      <c r="K734" t="s">
        <v>72</v>
      </c>
      <c r="M734" s="32">
        <f>IFERROR(IF($B734="","",INDEX(所属情報!$E:$E,MATCH($A734,所属情報!$A:$A,0))),"")</f>
        <v>492430</v>
      </c>
      <c r="N734" s="32" t="str">
        <f t="shared" si="33"/>
        <v>宇野　若菜 (1)</v>
      </c>
      <c r="O734" s="32" t="str">
        <f t="shared" si="34"/>
        <v>ｳﾉ ﾜｶﾅ</v>
      </c>
      <c r="P734" s="32" t="str">
        <f t="shared" si="35"/>
        <v>UNO Wakana (04)</v>
      </c>
      <c r="Q734" s="32" t="str">
        <f>IFERROR(IF($F734="","",INDEX(リスト!$AL:$AL,MATCH($F734,リスト!$AK:$AK,0))),"")</f>
        <v>38</v>
      </c>
      <c r="R734" s="32" t="str">
        <f>IFERROR(IF($K734="","",INDEX(リスト!$AO:$AO,MATCH($K734,リスト!$AN:$AN,0))),"")</f>
        <v>JPN</v>
      </c>
      <c r="S734" s="32" t="str">
        <f>IF($B734="","",RIGHT($G734*1000+200+COUNTIF($G$2:$G734,$G734),9))</f>
        <v>040422201</v>
      </c>
    </row>
    <row r="735" spans="1:19" ht="18" customHeight="1" x14ac:dyDescent="0.55000000000000004">
      <c r="A735" t="s">
        <v>1111</v>
      </c>
      <c r="B735">
        <v>735</v>
      </c>
      <c r="C735" t="s">
        <v>13545</v>
      </c>
      <c r="D735" t="s">
        <v>13546</v>
      </c>
      <c r="E735">
        <v>1</v>
      </c>
      <c r="F735" t="s">
        <v>177</v>
      </c>
      <c r="G735">
        <v>20040903</v>
      </c>
      <c r="H735" t="s">
        <v>13547</v>
      </c>
      <c r="I735" t="s">
        <v>1316</v>
      </c>
      <c r="J735" t="s">
        <v>13548</v>
      </c>
      <c r="K735" t="s">
        <v>72</v>
      </c>
      <c r="M735" s="32">
        <f>IFERROR(IF($B735="","",INDEX(所属情報!$E:$E,MATCH($A735,所属情報!$A:$A,0))),"")</f>
        <v>492430</v>
      </c>
      <c r="N735" s="32" t="str">
        <f t="shared" si="33"/>
        <v>佐藤　琴望 (1)</v>
      </c>
      <c r="O735" s="32" t="str">
        <f t="shared" si="34"/>
        <v>ｻﾄｳ ｺﾄﾐ</v>
      </c>
      <c r="P735" s="32" t="str">
        <f t="shared" si="35"/>
        <v>SATO Kotomi (04)</v>
      </c>
      <c r="Q735" s="32" t="str">
        <f>IFERROR(IF($F735="","",INDEX(リスト!$AL:$AL,MATCH($F735,リスト!$AK:$AK,0))),"")</f>
        <v>28</v>
      </c>
      <c r="R735" s="32" t="str">
        <f>IFERROR(IF($K735="","",INDEX(リスト!$AO:$AO,MATCH($K735,リスト!$AN:$AN,0))),"")</f>
        <v>JPN</v>
      </c>
      <c r="S735" s="32" t="str">
        <f>IF($B735="","",RIGHT($G735*1000+200+COUNTIF($G$2:$G735,$G735),9))</f>
        <v>040903202</v>
      </c>
    </row>
    <row r="736" spans="1:19" ht="18" customHeight="1" x14ac:dyDescent="0.55000000000000004">
      <c r="A736" t="s">
        <v>1111</v>
      </c>
      <c r="B736">
        <v>736</v>
      </c>
      <c r="C736" t="s">
        <v>13549</v>
      </c>
      <c r="D736" t="s">
        <v>13550</v>
      </c>
      <c r="E736">
        <v>1</v>
      </c>
      <c r="F736" t="s">
        <v>165</v>
      </c>
      <c r="G736">
        <v>20050223</v>
      </c>
      <c r="H736" t="s">
        <v>13551</v>
      </c>
      <c r="I736" t="s">
        <v>1172</v>
      </c>
      <c r="J736" t="s">
        <v>13552</v>
      </c>
      <c r="K736" t="s">
        <v>72</v>
      </c>
      <c r="M736" s="32">
        <f>IFERROR(IF($B736="","",INDEX(所属情報!$E:$E,MATCH($A736,所属情報!$A:$A,0))),"")</f>
        <v>492430</v>
      </c>
      <c r="N736" s="32" t="str">
        <f t="shared" si="33"/>
        <v>吉田　萌杏 (1)</v>
      </c>
      <c r="O736" s="32" t="str">
        <f t="shared" si="34"/>
        <v>ﾖｼﾀﾞ ﾓｱ</v>
      </c>
      <c r="P736" s="32" t="str">
        <f t="shared" si="35"/>
        <v>YOSHIDA Moa (05)</v>
      </c>
      <c r="Q736" s="32" t="str">
        <f>IFERROR(IF($F736="","",INDEX(リスト!$AL:$AL,MATCH($F736,リスト!$AK:$AK,0))),"")</f>
        <v>25</v>
      </c>
      <c r="R736" s="32" t="str">
        <f>IFERROR(IF($K736="","",INDEX(リスト!$AO:$AO,MATCH($K736,リスト!$AN:$AN,0))),"")</f>
        <v>JPN</v>
      </c>
      <c r="S736" s="32" t="str">
        <f>IF($B736="","",RIGHT($G736*1000+200+COUNTIF($G$2:$G736,$G736),9))</f>
        <v>050223201</v>
      </c>
    </row>
    <row r="737" spans="1:19" ht="18" customHeight="1" x14ac:dyDescent="0.55000000000000004">
      <c r="A737" t="s">
        <v>1111</v>
      </c>
      <c r="B737">
        <v>737</v>
      </c>
      <c r="C737" t="s">
        <v>13553</v>
      </c>
      <c r="D737" t="s">
        <v>13554</v>
      </c>
      <c r="E737">
        <v>1</v>
      </c>
      <c r="F737" t="s">
        <v>177</v>
      </c>
      <c r="G737">
        <v>20040514</v>
      </c>
      <c r="H737" t="s">
        <v>13555</v>
      </c>
      <c r="I737" t="s">
        <v>13556</v>
      </c>
      <c r="J737" t="s">
        <v>11103</v>
      </c>
      <c r="K737" t="s">
        <v>72</v>
      </c>
      <c r="M737" s="32">
        <f>IFERROR(IF($B737="","",INDEX(所属情報!$E:$E,MATCH($A737,所属情報!$A:$A,0))),"")</f>
        <v>492430</v>
      </c>
      <c r="N737" s="32" t="str">
        <f t="shared" si="33"/>
        <v>西嶋　亜央衣 (1)</v>
      </c>
      <c r="O737" s="32" t="str">
        <f t="shared" si="34"/>
        <v>ﾆｼｼﾞﾏ ｱｵｲ</v>
      </c>
      <c r="P737" s="32" t="str">
        <f t="shared" si="35"/>
        <v>NISHIJIMA Aoi (04)</v>
      </c>
      <c r="Q737" s="32" t="str">
        <f>IFERROR(IF($F737="","",INDEX(リスト!$AL:$AL,MATCH($F737,リスト!$AK:$AK,0))),"")</f>
        <v>28</v>
      </c>
      <c r="R737" s="32" t="str">
        <f>IFERROR(IF($K737="","",INDEX(リスト!$AO:$AO,MATCH($K737,リスト!$AN:$AN,0))),"")</f>
        <v>JPN</v>
      </c>
      <c r="S737" s="32" t="str">
        <f>IF($B737="","",RIGHT($G737*1000+200+COUNTIF($G$2:$G737,$G737),9))</f>
        <v>040514202</v>
      </c>
    </row>
    <row r="738" spans="1:19" ht="18" customHeight="1" x14ac:dyDescent="0.55000000000000004">
      <c r="A738" t="s">
        <v>1111</v>
      </c>
      <c r="B738">
        <v>738</v>
      </c>
      <c r="C738" t="s">
        <v>13557</v>
      </c>
      <c r="D738" t="s">
        <v>13558</v>
      </c>
      <c r="E738">
        <v>1</v>
      </c>
      <c r="F738" t="s">
        <v>201</v>
      </c>
      <c r="G738">
        <v>20040404</v>
      </c>
      <c r="H738" t="s">
        <v>13559</v>
      </c>
      <c r="I738" t="s">
        <v>3340</v>
      </c>
      <c r="J738" t="s">
        <v>11107</v>
      </c>
      <c r="K738" t="s">
        <v>72</v>
      </c>
      <c r="M738" s="32">
        <f>IFERROR(IF($B738="","",INDEX(所属情報!$E:$E,MATCH($A738,所属情報!$A:$A,0))),"")</f>
        <v>492430</v>
      </c>
      <c r="N738" s="32" t="str">
        <f t="shared" si="33"/>
        <v>前田　朔良 (1)</v>
      </c>
      <c r="O738" s="32" t="str">
        <f t="shared" si="34"/>
        <v>ﾏｴﾀﾞ ｻｸﾗ</v>
      </c>
      <c r="P738" s="32" t="str">
        <f t="shared" si="35"/>
        <v>MAEDA Sakura (04)</v>
      </c>
      <c r="Q738" s="32" t="str">
        <f>IFERROR(IF($F738="","",INDEX(リスト!$AL:$AL,MATCH($F738,リスト!$AK:$AK,0))),"")</f>
        <v>34</v>
      </c>
      <c r="R738" s="32" t="str">
        <f>IFERROR(IF($K738="","",INDEX(リスト!$AO:$AO,MATCH($K738,リスト!$AN:$AN,0))),"")</f>
        <v>JPN</v>
      </c>
      <c r="S738" s="32" t="str">
        <f>IF($B738="","",RIGHT($G738*1000+200+COUNTIF($G$2:$G738,$G738),9))</f>
        <v>040404201</v>
      </c>
    </row>
    <row r="739" spans="1:19" ht="18" customHeight="1" x14ac:dyDescent="0.55000000000000004">
      <c r="A739" t="s">
        <v>1111</v>
      </c>
      <c r="B739">
        <v>739</v>
      </c>
      <c r="C739" t="s">
        <v>13560</v>
      </c>
      <c r="D739" t="s">
        <v>13561</v>
      </c>
      <c r="E739">
        <v>1</v>
      </c>
      <c r="F739" t="s">
        <v>197</v>
      </c>
      <c r="G739">
        <v>20040727</v>
      </c>
      <c r="H739" t="s">
        <v>13562</v>
      </c>
      <c r="I739" t="s">
        <v>3803</v>
      </c>
      <c r="J739" t="s">
        <v>3161</v>
      </c>
      <c r="K739" t="s">
        <v>72</v>
      </c>
      <c r="M739" s="32">
        <f>IFERROR(IF($B739="","",INDEX(所属情報!$E:$E,MATCH($A739,所属情報!$A:$A,0))),"")</f>
        <v>492430</v>
      </c>
      <c r="N739" s="32" t="str">
        <f t="shared" si="33"/>
        <v>河田　千尋 (1)</v>
      </c>
      <c r="O739" s="32" t="str">
        <f t="shared" si="34"/>
        <v>ｶﾜﾀ ﾁﾋﾛ</v>
      </c>
      <c r="P739" s="32" t="str">
        <f t="shared" si="35"/>
        <v>KAWATA Chihiro (04)</v>
      </c>
      <c r="Q739" s="32" t="str">
        <f>IFERROR(IF($F739="","",INDEX(リスト!$AL:$AL,MATCH($F739,リスト!$AK:$AK,0))),"")</f>
        <v>33</v>
      </c>
      <c r="R739" s="32" t="str">
        <f>IFERROR(IF($K739="","",INDEX(リスト!$AO:$AO,MATCH($K739,リスト!$AN:$AN,0))),"")</f>
        <v>JPN</v>
      </c>
      <c r="S739" s="32" t="str">
        <f>IF($B739="","",RIGHT($G739*1000+200+COUNTIF($G$2:$G739,$G739),9))</f>
        <v>040727201</v>
      </c>
    </row>
    <row r="740" spans="1:19" ht="18" customHeight="1" x14ac:dyDescent="0.55000000000000004">
      <c r="A740" t="s">
        <v>1111</v>
      </c>
      <c r="B740">
        <v>740</v>
      </c>
      <c r="C740" t="s">
        <v>13563</v>
      </c>
      <c r="D740" t="s">
        <v>13564</v>
      </c>
      <c r="E740">
        <v>1</v>
      </c>
      <c r="F740" t="s">
        <v>249</v>
      </c>
      <c r="G740">
        <v>20041216</v>
      </c>
      <c r="H740" t="s">
        <v>13565</v>
      </c>
      <c r="I740" t="s">
        <v>13566</v>
      </c>
      <c r="J740" t="s">
        <v>3391</v>
      </c>
      <c r="K740" t="s">
        <v>72</v>
      </c>
      <c r="M740" s="32">
        <f>IFERROR(IF($B740="","",INDEX(所属情報!$E:$E,MATCH($A740,所属情報!$A:$A,0))),"")</f>
        <v>492430</v>
      </c>
      <c r="N740" s="32" t="str">
        <f t="shared" si="33"/>
        <v>住吉　璃音 (1)</v>
      </c>
      <c r="O740" s="32" t="str">
        <f t="shared" si="34"/>
        <v>ｽﾐﾖｼ ﾘﾝ</v>
      </c>
      <c r="P740" s="32" t="str">
        <f t="shared" si="35"/>
        <v>SUMIYOSHI Rin (04)</v>
      </c>
      <c r="Q740" s="32" t="str">
        <f>IFERROR(IF($F740="","",INDEX(リスト!$AL:$AL,MATCH($F740,リスト!$AK:$AK,0))),"")</f>
        <v>46</v>
      </c>
      <c r="R740" s="32" t="str">
        <f>IFERROR(IF($K740="","",INDEX(リスト!$AO:$AO,MATCH($K740,リスト!$AN:$AN,0))),"")</f>
        <v>JPN</v>
      </c>
      <c r="S740" s="32" t="str">
        <f>IF($B740="","",RIGHT($G740*1000+200+COUNTIF($G$2:$G740,$G740),9))</f>
        <v>041216202</v>
      </c>
    </row>
    <row r="741" spans="1:19" ht="18" customHeight="1" x14ac:dyDescent="0.55000000000000004">
      <c r="A741" t="s">
        <v>1111</v>
      </c>
      <c r="B741">
        <v>741</v>
      </c>
      <c r="C741" t="s">
        <v>13567</v>
      </c>
      <c r="D741" t="s">
        <v>13568</v>
      </c>
      <c r="E741">
        <v>1</v>
      </c>
      <c r="F741" t="s">
        <v>197</v>
      </c>
      <c r="G741">
        <v>20040910</v>
      </c>
      <c r="H741" t="s">
        <v>13569</v>
      </c>
      <c r="I741" t="s">
        <v>3700</v>
      </c>
      <c r="J741" t="s">
        <v>13570</v>
      </c>
      <c r="K741" t="s">
        <v>72</v>
      </c>
      <c r="M741" s="32">
        <f>IFERROR(IF($B741="","",INDEX(所属情報!$E:$E,MATCH($A741,所属情報!$A:$A,0))),"")</f>
        <v>492430</v>
      </c>
      <c r="N741" s="32" t="str">
        <f t="shared" si="33"/>
        <v>竹谷　香々名 (1)</v>
      </c>
      <c r="O741" s="32" t="str">
        <f t="shared" si="34"/>
        <v>ﾀｹﾀﾆ ｺｺﾅ</v>
      </c>
      <c r="P741" s="32" t="str">
        <f t="shared" si="35"/>
        <v>TAKETANI Kokona (04)</v>
      </c>
      <c r="Q741" s="32" t="str">
        <f>IFERROR(IF($F741="","",INDEX(リスト!$AL:$AL,MATCH($F741,リスト!$AK:$AK,0))),"")</f>
        <v>33</v>
      </c>
      <c r="R741" s="32" t="str">
        <f>IFERROR(IF($K741="","",INDEX(リスト!$AO:$AO,MATCH($K741,リスト!$AN:$AN,0))),"")</f>
        <v>JPN</v>
      </c>
      <c r="S741" s="32" t="str">
        <f>IF($B741="","",RIGHT($G741*1000+200+COUNTIF($G$2:$G741,$G741),9))</f>
        <v>040910202</v>
      </c>
    </row>
    <row r="742" spans="1:19" ht="18" customHeight="1" x14ac:dyDescent="0.55000000000000004">
      <c r="A742" t="s">
        <v>1023</v>
      </c>
      <c r="B742">
        <v>742</v>
      </c>
      <c r="C742" t="s">
        <v>13571</v>
      </c>
      <c r="D742" t="s">
        <v>13572</v>
      </c>
      <c r="E742">
        <v>5</v>
      </c>
      <c r="F742" t="s">
        <v>173</v>
      </c>
      <c r="G742">
        <v>19990918</v>
      </c>
      <c r="H742" t="s">
        <v>13573</v>
      </c>
      <c r="I742" t="s">
        <v>13574</v>
      </c>
      <c r="J742" t="s">
        <v>8404</v>
      </c>
      <c r="K742" t="s">
        <v>72</v>
      </c>
      <c r="M742" s="32">
        <f>IFERROR(IF($B742="","",INDEX(所属情報!$E:$E,MATCH($A742,所属情報!$A:$A,0))),"")</f>
        <v>492219</v>
      </c>
      <c r="N742" s="32" t="str">
        <f t="shared" si="33"/>
        <v>明瀬　陽花 (5)</v>
      </c>
      <c r="O742" s="32" t="str">
        <f t="shared" si="34"/>
        <v>ｱｷｾ ﾊﾙｶ</v>
      </c>
      <c r="P742" s="32" t="str">
        <f t="shared" si="35"/>
        <v>AKISE Haruka (99)</v>
      </c>
      <c r="Q742" s="32" t="str">
        <f>IFERROR(IF($F742="","",INDEX(リスト!$AL:$AL,MATCH($F742,リスト!$AK:$AK,0))),"")</f>
        <v>27</v>
      </c>
      <c r="R742" s="32" t="str">
        <f>IFERROR(IF($K742="","",INDEX(リスト!$AO:$AO,MATCH($K742,リスト!$AN:$AN,0))),"")</f>
        <v>JPN</v>
      </c>
      <c r="S742" s="32" t="str">
        <f>IF($B742="","",RIGHT($G742*1000+200+COUNTIF($G$2:$G742,$G742),9))</f>
        <v>990918201</v>
      </c>
    </row>
    <row r="743" spans="1:19" ht="18" customHeight="1" x14ac:dyDescent="0.55000000000000004">
      <c r="A743" t="s">
        <v>1023</v>
      </c>
      <c r="B743">
        <v>743</v>
      </c>
      <c r="C743" t="s">
        <v>13575</v>
      </c>
      <c r="D743" t="s">
        <v>13576</v>
      </c>
      <c r="E743">
        <v>6</v>
      </c>
      <c r="F743" t="s">
        <v>173</v>
      </c>
      <c r="G743">
        <v>19980125</v>
      </c>
      <c r="H743" t="s">
        <v>13577</v>
      </c>
      <c r="I743" t="s">
        <v>5440</v>
      </c>
      <c r="J743" t="s">
        <v>11633</v>
      </c>
      <c r="K743" t="s">
        <v>72</v>
      </c>
      <c r="M743" s="32">
        <f>IFERROR(IF($B743="","",INDEX(所属情報!$E:$E,MATCH($A743,所属情報!$A:$A,0))),"")</f>
        <v>492219</v>
      </c>
      <c r="N743" s="32" t="str">
        <f t="shared" si="33"/>
        <v>落合　優希子 (6)</v>
      </c>
      <c r="O743" s="32" t="str">
        <f t="shared" si="34"/>
        <v>ｵﾁｱｲ ﾕｷｺ</v>
      </c>
      <c r="P743" s="32" t="str">
        <f t="shared" si="35"/>
        <v>OCHIAI Yukiko (98)</v>
      </c>
      <c r="Q743" s="32" t="str">
        <f>IFERROR(IF($F743="","",INDEX(リスト!$AL:$AL,MATCH($F743,リスト!$AK:$AK,0))),"")</f>
        <v>27</v>
      </c>
      <c r="R743" s="32" t="str">
        <f>IFERROR(IF($K743="","",INDEX(リスト!$AO:$AO,MATCH($K743,リスト!$AN:$AN,0))),"")</f>
        <v>JPN</v>
      </c>
      <c r="S743" s="32" t="str">
        <f>IF($B743="","",RIGHT($G743*1000+200+COUNTIF($G$2:$G743,$G743),9))</f>
        <v>980125201</v>
      </c>
    </row>
    <row r="744" spans="1:19" ht="18" customHeight="1" x14ac:dyDescent="0.55000000000000004">
      <c r="A744" t="s">
        <v>1023</v>
      </c>
      <c r="B744">
        <v>744</v>
      </c>
      <c r="C744" t="s">
        <v>13578</v>
      </c>
      <c r="D744" t="s">
        <v>13579</v>
      </c>
      <c r="E744">
        <v>6</v>
      </c>
      <c r="F744" t="s">
        <v>173</v>
      </c>
      <c r="G744">
        <v>19990525</v>
      </c>
      <c r="H744" t="s">
        <v>13580</v>
      </c>
      <c r="I744" t="s">
        <v>13581</v>
      </c>
      <c r="J744" t="s">
        <v>11355</v>
      </c>
      <c r="K744" t="s">
        <v>72</v>
      </c>
      <c r="M744" s="32">
        <f>IFERROR(IF($B744="","",INDEX(所属情報!$E:$E,MATCH($A744,所属情報!$A:$A,0))),"")</f>
        <v>492219</v>
      </c>
      <c r="N744" s="32" t="str">
        <f t="shared" si="33"/>
        <v>廣川　綾香 (6)</v>
      </c>
      <c r="O744" s="32" t="str">
        <f t="shared" si="34"/>
        <v>ﾋﾛｶﾜ ｱﾔｶ</v>
      </c>
      <c r="P744" s="32" t="str">
        <f t="shared" si="35"/>
        <v>HIROKAWA Ayaka (99)</v>
      </c>
      <c r="Q744" s="32" t="str">
        <f>IFERROR(IF($F744="","",INDEX(リスト!$AL:$AL,MATCH($F744,リスト!$AK:$AK,0))),"")</f>
        <v>27</v>
      </c>
      <c r="R744" s="32" t="str">
        <f>IFERROR(IF($K744="","",INDEX(リスト!$AO:$AO,MATCH($K744,リスト!$AN:$AN,0))),"")</f>
        <v>JPN</v>
      </c>
      <c r="S744" s="32" t="str">
        <f>IF($B744="","",RIGHT($G744*1000+200+COUNTIF($G$2:$G744,$G744),9))</f>
        <v>990525201</v>
      </c>
    </row>
    <row r="745" spans="1:19" ht="18" customHeight="1" x14ac:dyDescent="0.55000000000000004">
      <c r="A745" t="s">
        <v>1023</v>
      </c>
      <c r="B745">
        <v>745</v>
      </c>
      <c r="C745" t="s">
        <v>13582</v>
      </c>
      <c r="D745" t="s">
        <v>13583</v>
      </c>
      <c r="E745">
        <v>5</v>
      </c>
      <c r="F745" t="s">
        <v>173</v>
      </c>
      <c r="G745">
        <v>19981207</v>
      </c>
      <c r="H745" t="s">
        <v>13584</v>
      </c>
      <c r="I745" t="s">
        <v>13585</v>
      </c>
      <c r="J745" t="s">
        <v>1997</v>
      </c>
      <c r="K745" t="s">
        <v>72</v>
      </c>
      <c r="M745" s="32">
        <f>IFERROR(IF($B745="","",INDEX(所属情報!$E:$E,MATCH($A745,所属情報!$A:$A,0))),"")</f>
        <v>492219</v>
      </c>
      <c r="N745" s="32" t="str">
        <f t="shared" si="33"/>
        <v>大道　優薫 (5)</v>
      </c>
      <c r="O745" s="32" t="str">
        <f t="shared" si="34"/>
        <v>ｵｵﾐﾁ ﾕｳｶ</v>
      </c>
      <c r="P745" s="32" t="str">
        <f t="shared" si="35"/>
        <v>OMICHI Yuka (98)</v>
      </c>
      <c r="Q745" s="32" t="str">
        <f>IFERROR(IF($F745="","",INDEX(リスト!$AL:$AL,MATCH($F745,リスト!$AK:$AK,0))),"")</f>
        <v>27</v>
      </c>
      <c r="R745" s="32" t="str">
        <f>IFERROR(IF($K745="","",INDEX(リスト!$AO:$AO,MATCH($K745,リスト!$AN:$AN,0))),"")</f>
        <v>JPN</v>
      </c>
      <c r="S745" s="32" t="str">
        <f>IF($B745="","",RIGHT($G745*1000+200+COUNTIF($G$2:$G745,$G745),9))</f>
        <v>981207201</v>
      </c>
    </row>
    <row r="746" spans="1:19" ht="18" customHeight="1" x14ac:dyDescent="0.55000000000000004">
      <c r="A746" t="s">
        <v>1023</v>
      </c>
      <c r="B746">
        <v>746</v>
      </c>
      <c r="C746" t="s">
        <v>13586</v>
      </c>
      <c r="D746" t="s">
        <v>13587</v>
      </c>
      <c r="E746">
        <v>4</v>
      </c>
      <c r="F746" t="s">
        <v>173</v>
      </c>
      <c r="G746">
        <v>20000308</v>
      </c>
      <c r="H746" t="s">
        <v>13588</v>
      </c>
      <c r="I746" t="s">
        <v>13589</v>
      </c>
      <c r="J746" t="s">
        <v>11787</v>
      </c>
      <c r="K746" t="s">
        <v>72</v>
      </c>
      <c r="M746" s="32">
        <f>IFERROR(IF($B746="","",INDEX(所属情報!$E:$E,MATCH($A746,所属情報!$A:$A,0))),"")</f>
        <v>492219</v>
      </c>
      <c r="N746" s="32" t="str">
        <f t="shared" si="33"/>
        <v>亀谷　舞 (4)</v>
      </c>
      <c r="O746" s="32" t="str">
        <f t="shared" si="34"/>
        <v>ｶﾒｶﾞﾔ ﾏｲ</v>
      </c>
      <c r="P746" s="32" t="str">
        <f t="shared" si="35"/>
        <v>KAMEGAYA Mai (00)</v>
      </c>
      <c r="Q746" s="32" t="str">
        <f>IFERROR(IF($F746="","",INDEX(リスト!$AL:$AL,MATCH($F746,リスト!$AK:$AK,0))),"")</f>
        <v>27</v>
      </c>
      <c r="R746" s="32" t="str">
        <f>IFERROR(IF($K746="","",INDEX(リスト!$AO:$AO,MATCH($K746,リスト!$AN:$AN,0))),"")</f>
        <v>JPN</v>
      </c>
      <c r="S746" s="32" t="str">
        <f>IF($B746="","",RIGHT($G746*1000+200+COUNTIF($G$2:$G746,$G746),9))</f>
        <v>000308201</v>
      </c>
    </row>
    <row r="747" spans="1:19" ht="18" customHeight="1" x14ac:dyDescent="0.55000000000000004">
      <c r="A747" t="s">
        <v>1023</v>
      </c>
      <c r="B747">
        <v>747</v>
      </c>
      <c r="C747" t="s">
        <v>13590</v>
      </c>
      <c r="D747" t="s">
        <v>13591</v>
      </c>
      <c r="E747">
        <v>5</v>
      </c>
      <c r="F747" t="s">
        <v>173</v>
      </c>
      <c r="G747">
        <v>19990127</v>
      </c>
      <c r="H747" t="s">
        <v>13592</v>
      </c>
      <c r="I747" t="s">
        <v>1823</v>
      </c>
      <c r="J747" t="s">
        <v>13593</v>
      </c>
      <c r="K747" t="s">
        <v>72</v>
      </c>
      <c r="M747" s="32">
        <f>IFERROR(IF($B747="","",INDEX(所属情報!$E:$E,MATCH($A747,所属情報!$A:$A,0))),"")</f>
        <v>492219</v>
      </c>
      <c r="N747" s="32" t="str">
        <f t="shared" si="33"/>
        <v>佐々木　ひかり (5)</v>
      </c>
      <c r="O747" s="32" t="str">
        <f t="shared" si="34"/>
        <v>ｻｻｷ ﾋｶﾘ</v>
      </c>
      <c r="P747" s="32" t="str">
        <f t="shared" si="35"/>
        <v>SASAKI Hikari (99)</v>
      </c>
      <c r="Q747" s="32" t="str">
        <f>IFERROR(IF($F747="","",INDEX(リスト!$AL:$AL,MATCH($F747,リスト!$AK:$AK,0))),"")</f>
        <v>27</v>
      </c>
      <c r="R747" s="32" t="str">
        <f>IFERROR(IF($K747="","",INDEX(リスト!$AO:$AO,MATCH($K747,リスト!$AN:$AN,0))),"")</f>
        <v>JPN</v>
      </c>
      <c r="S747" s="32" t="str">
        <f>IF($B747="","",RIGHT($G747*1000+200+COUNTIF($G$2:$G747,$G747),9))</f>
        <v>990127201</v>
      </c>
    </row>
    <row r="748" spans="1:19" ht="18" customHeight="1" x14ac:dyDescent="0.55000000000000004">
      <c r="A748" t="s">
        <v>1023</v>
      </c>
      <c r="B748">
        <v>748</v>
      </c>
      <c r="C748" t="s">
        <v>13594</v>
      </c>
      <c r="D748" t="s">
        <v>13595</v>
      </c>
      <c r="E748">
        <v>5</v>
      </c>
      <c r="F748" t="s">
        <v>173</v>
      </c>
      <c r="G748">
        <v>19990113</v>
      </c>
      <c r="H748" t="s">
        <v>13596</v>
      </c>
      <c r="I748" t="s">
        <v>13597</v>
      </c>
      <c r="J748" t="s">
        <v>1965</v>
      </c>
      <c r="K748" t="s">
        <v>72</v>
      </c>
      <c r="M748" s="32">
        <f>IFERROR(IF($B748="","",INDEX(所属情報!$E:$E,MATCH($A748,所属情報!$A:$A,0))),"")</f>
        <v>492219</v>
      </c>
      <c r="N748" s="32" t="str">
        <f t="shared" si="33"/>
        <v>留守　悠 (5)</v>
      </c>
      <c r="O748" s="32" t="str">
        <f t="shared" si="34"/>
        <v>ﾄﾒﾓﾘ ﾕｳ</v>
      </c>
      <c r="P748" s="32" t="str">
        <f t="shared" si="35"/>
        <v>TOMEMORI Yu (99)</v>
      </c>
      <c r="Q748" s="32" t="str">
        <f>IFERROR(IF($F748="","",INDEX(リスト!$AL:$AL,MATCH($F748,リスト!$AK:$AK,0))),"")</f>
        <v>27</v>
      </c>
      <c r="R748" s="32" t="str">
        <f>IFERROR(IF($K748="","",INDEX(リスト!$AO:$AO,MATCH($K748,リスト!$AN:$AN,0))),"")</f>
        <v>JPN</v>
      </c>
      <c r="S748" s="32" t="str">
        <f>IF($B748="","",RIGHT($G748*1000+200+COUNTIF($G$2:$G748,$G748),9))</f>
        <v>990113201</v>
      </c>
    </row>
    <row r="749" spans="1:19" ht="18" customHeight="1" x14ac:dyDescent="0.55000000000000004">
      <c r="A749" t="s">
        <v>1023</v>
      </c>
      <c r="B749">
        <v>749</v>
      </c>
      <c r="C749" t="s">
        <v>13598</v>
      </c>
      <c r="D749" t="s">
        <v>13599</v>
      </c>
      <c r="E749">
        <v>4</v>
      </c>
      <c r="F749" t="s">
        <v>173</v>
      </c>
      <c r="G749">
        <v>19990720</v>
      </c>
      <c r="H749" t="s">
        <v>13600</v>
      </c>
      <c r="I749" t="s">
        <v>13601</v>
      </c>
      <c r="J749" t="s">
        <v>11121</v>
      </c>
      <c r="K749" t="s">
        <v>72</v>
      </c>
      <c r="M749" s="32">
        <f>IFERROR(IF($B749="","",INDEX(所属情報!$E:$E,MATCH($A749,所属情報!$A:$A,0))),"")</f>
        <v>492219</v>
      </c>
      <c r="N749" s="32" t="str">
        <f t="shared" si="33"/>
        <v>桑原　藍 (4)</v>
      </c>
      <c r="O749" s="32" t="str">
        <f t="shared" si="34"/>
        <v>ｸﾜﾊﾞﾗ ｱｲ</v>
      </c>
      <c r="P749" s="32" t="str">
        <f t="shared" si="35"/>
        <v>KUWABARA Ai (99)</v>
      </c>
      <c r="Q749" s="32" t="str">
        <f>IFERROR(IF($F749="","",INDEX(リスト!$AL:$AL,MATCH($F749,リスト!$AK:$AK,0))),"")</f>
        <v>27</v>
      </c>
      <c r="R749" s="32" t="str">
        <f>IFERROR(IF($K749="","",INDEX(リスト!$AO:$AO,MATCH($K749,リスト!$AN:$AN,0))),"")</f>
        <v>JPN</v>
      </c>
      <c r="S749" s="32" t="str">
        <f>IF($B749="","",RIGHT($G749*1000+200+COUNTIF($G$2:$G749,$G749),9))</f>
        <v>990720201</v>
      </c>
    </row>
    <row r="750" spans="1:19" ht="18" customHeight="1" x14ac:dyDescent="0.55000000000000004">
      <c r="A750" t="s">
        <v>1023</v>
      </c>
      <c r="B750">
        <v>750</v>
      </c>
      <c r="C750" t="s">
        <v>13602</v>
      </c>
      <c r="D750" t="s">
        <v>13603</v>
      </c>
      <c r="E750">
        <v>4</v>
      </c>
      <c r="F750" t="s">
        <v>173</v>
      </c>
      <c r="G750">
        <v>20010428</v>
      </c>
      <c r="H750" t="s">
        <v>13604</v>
      </c>
      <c r="I750" t="s">
        <v>13605</v>
      </c>
      <c r="J750" t="s">
        <v>11091</v>
      </c>
      <c r="K750" t="s">
        <v>72</v>
      </c>
      <c r="M750" s="32">
        <f>IFERROR(IF($B750="","",INDEX(所属情報!$E:$E,MATCH($A750,所属情報!$A:$A,0))),"")</f>
        <v>492219</v>
      </c>
      <c r="N750" s="32" t="str">
        <f t="shared" si="33"/>
        <v>柊　朋花 (4)</v>
      </c>
      <c r="O750" s="32" t="str">
        <f t="shared" si="34"/>
        <v>ﾋｲﾗｷﾞ ﾎﾉｶ</v>
      </c>
      <c r="P750" s="32" t="str">
        <f t="shared" si="35"/>
        <v>HIIRAGI Honoka (01)</v>
      </c>
      <c r="Q750" s="32" t="str">
        <f>IFERROR(IF($F750="","",INDEX(リスト!$AL:$AL,MATCH($F750,リスト!$AK:$AK,0))),"")</f>
        <v>27</v>
      </c>
      <c r="R750" s="32" t="str">
        <f>IFERROR(IF($K750="","",INDEX(リスト!$AO:$AO,MATCH($K750,リスト!$AN:$AN,0))),"")</f>
        <v>JPN</v>
      </c>
      <c r="S750" s="32" t="str">
        <f>IF($B750="","",RIGHT($G750*1000+200+COUNTIF($G$2:$G750,$G750),9))</f>
        <v>010428202</v>
      </c>
    </row>
    <row r="751" spans="1:19" ht="18" customHeight="1" x14ac:dyDescent="0.55000000000000004">
      <c r="A751" t="s">
        <v>1023</v>
      </c>
      <c r="B751">
        <v>751</v>
      </c>
      <c r="C751" t="s">
        <v>13606</v>
      </c>
      <c r="D751" t="s">
        <v>11082</v>
      </c>
      <c r="E751">
        <v>3</v>
      </c>
      <c r="F751" t="s">
        <v>173</v>
      </c>
      <c r="G751">
        <v>20020512</v>
      </c>
      <c r="H751" t="s">
        <v>13607</v>
      </c>
      <c r="I751" t="s">
        <v>2145</v>
      </c>
      <c r="J751" t="s">
        <v>11083</v>
      </c>
      <c r="K751" t="s">
        <v>72</v>
      </c>
      <c r="M751" s="32">
        <f>IFERROR(IF($B751="","",INDEX(所属情報!$E:$E,MATCH($A751,所属情報!$A:$A,0))),"")</f>
        <v>492219</v>
      </c>
      <c r="N751" s="32" t="str">
        <f t="shared" si="33"/>
        <v>伊藤　真由 (3)</v>
      </c>
      <c r="O751" s="32" t="str">
        <f t="shared" si="34"/>
        <v>ｲﾄｳ ﾏﾕ</v>
      </c>
      <c r="P751" s="32" t="str">
        <f t="shared" si="35"/>
        <v>ITO Mayu (02)</v>
      </c>
      <c r="Q751" s="32" t="str">
        <f>IFERROR(IF($F751="","",INDEX(リスト!$AL:$AL,MATCH($F751,リスト!$AK:$AK,0))),"")</f>
        <v>27</v>
      </c>
      <c r="R751" s="32" t="str">
        <f>IFERROR(IF($K751="","",INDEX(リスト!$AO:$AO,MATCH($K751,リスト!$AN:$AN,0))),"")</f>
        <v>JPN</v>
      </c>
      <c r="S751" s="32" t="str">
        <f>IF($B751="","",RIGHT($G751*1000+200+COUNTIF($G$2:$G751,$G751),9))</f>
        <v>020512202</v>
      </c>
    </row>
    <row r="752" spans="1:19" ht="18" customHeight="1" x14ac:dyDescent="0.55000000000000004">
      <c r="A752" t="s">
        <v>1023</v>
      </c>
      <c r="B752">
        <v>752</v>
      </c>
      <c r="C752" t="s">
        <v>13608</v>
      </c>
      <c r="D752" t="s">
        <v>13609</v>
      </c>
      <c r="E752">
        <v>3</v>
      </c>
      <c r="F752" t="s">
        <v>173</v>
      </c>
      <c r="G752">
        <v>20021031</v>
      </c>
      <c r="H752" t="s">
        <v>13610</v>
      </c>
      <c r="I752" t="s">
        <v>1276</v>
      </c>
      <c r="J752" t="s">
        <v>8404</v>
      </c>
      <c r="K752" t="s">
        <v>72</v>
      </c>
      <c r="M752" s="32">
        <f>IFERROR(IF($B752="","",INDEX(所属情報!$E:$E,MATCH($A752,所属情報!$A:$A,0))),"")</f>
        <v>492219</v>
      </c>
      <c r="N752" s="32" t="str">
        <f t="shared" si="33"/>
        <v>岡本　悠伽 (3)</v>
      </c>
      <c r="O752" s="32" t="str">
        <f t="shared" si="34"/>
        <v>ｵｶﾓﾄ ﾊﾙｶ</v>
      </c>
      <c r="P752" s="32" t="str">
        <f t="shared" si="35"/>
        <v>OKAMOTO Haruka (02)</v>
      </c>
      <c r="Q752" s="32" t="str">
        <f>IFERROR(IF($F752="","",INDEX(リスト!$AL:$AL,MATCH($F752,リスト!$AK:$AK,0))),"")</f>
        <v>27</v>
      </c>
      <c r="R752" s="32" t="str">
        <f>IFERROR(IF($K752="","",INDEX(リスト!$AO:$AO,MATCH($K752,リスト!$AN:$AN,0))),"")</f>
        <v>JPN</v>
      </c>
      <c r="S752" s="32" t="str">
        <f>IF($B752="","",RIGHT($G752*1000+200+COUNTIF($G$2:$G752,$G752),9))</f>
        <v>021031201</v>
      </c>
    </row>
    <row r="753" spans="1:19" ht="18" customHeight="1" x14ac:dyDescent="0.55000000000000004">
      <c r="A753" t="s">
        <v>1023</v>
      </c>
      <c r="B753">
        <v>753</v>
      </c>
      <c r="C753" t="s">
        <v>13611</v>
      </c>
      <c r="D753" t="s">
        <v>13612</v>
      </c>
      <c r="E753">
        <v>3</v>
      </c>
      <c r="F753" t="s">
        <v>173</v>
      </c>
      <c r="G753">
        <v>20020530</v>
      </c>
      <c r="H753" t="s">
        <v>13613</v>
      </c>
      <c r="I753" t="s">
        <v>1389</v>
      </c>
      <c r="J753" t="s">
        <v>4496</v>
      </c>
      <c r="K753" t="s">
        <v>72</v>
      </c>
      <c r="M753" s="32">
        <f>IFERROR(IF($B753="","",INDEX(所属情報!$E:$E,MATCH($A753,所属情報!$A:$A,0))),"")</f>
        <v>492219</v>
      </c>
      <c r="N753" s="32" t="str">
        <f t="shared" si="33"/>
        <v>中尾　成菜 (3)</v>
      </c>
      <c r="O753" s="32" t="str">
        <f t="shared" si="34"/>
        <v>ﾅｶｵ ｾﾅ</v>
      </c>
      <c r="P753" s="32" t="str">
        <f t="shared" si="35"/>
        <v>NAKAO Sena (02)</v>
      </c>
      <c r="Q753" s="32" t="str">
        <f>IFERROR(IF($F753="","",INDEX(リスト!$AL:$AL,MATCH($F753,リスト!$AK:$AK,0))),"")</f>
        <v>27</v>
      </c>
      <c r="R753" s="32" t="str">
        <f>IFERROR(IF($K753="","",INDEX(リスト!$AO:$AO,MATCH($K753,リスト!$AN:$AN,0))),"")</f>
        <v>JPN</v>
      </c>
      <c r="S753" s="32" t="str">
        <f>IF($B753="","",RIGHT($G753*1000+200+COUNTIF($G$2:$G753,$G753),9))</f>
        <v>020530201</v>
      </c>
    </row>
    <row r="754" spans="1:19" ht="18" customHeight="1" x14ac:dyDescent="0.55000000000000004">
      <c r="A754" t="s">
        <v>1023</v>
      </c>
      <c r="B754">
        <v>754</v>
      </c>
      <c r="C754" t="s">
        <v>13614</v>
      </c>
      <c r="D754" t="s">
        <v>13615</v>
      </c>
      <c r="E754">
        <v>3</v>
      </c>
      <c r="F754" t="s">
        <v>173</v>
      </c>
      <c r="G754">
        <v>20020825</v>
      </c>
      <c r="H754" t="s">
        <v>13616</v>
      </c>
      <c r="I754" t="s">
        <v>2223</v>
      </c>
      <c r="J754" t="s">
        <v>11684</v>
      </c>
      <c r="K754" t="s">
        <v>72</v>
      </c>
      <c r="M754" s="32">
        <f>IFERROR(IF($B754="","",INDEX(所属情報!$E:$E,MATCH($A754,所属情報!$A:$A,0))),"")</f>
        <v>492219</v>
      </c>
      <c r="N754" s="32" t="str">
        <f t="shared" si="33"/>
        <v>田邊　美空 (3)</v>
      </c>
      <c r="O754" s="32" t="str">
        <f t="shared" si="34"/>
        <v>ﾀﾅﾍﾞ ﾐｸ</v>
      </c>
      <c r="P754" s="32" t="str">
        <f t="shared" si="35"/>
        <v>TANABE Miku (02)</v>
      </c>
      <c r="Q754" s="32" t="str">
        <f>IFERROR(IF($F754="","",INDEX(リスト!$AL:$AL,MATCH($F754,リスト!$AK:$AK,0))),"")</f>
        <v>27</v>
      </c>
      <c r="R754" s="32" t="str">
        <f>IFERROR(IF($K754="","",INDEX(リスト!$AO:$AO,MATCH($K754,リスト!$AN:$AN,0))),"")</f>
        <v>JPN</v>
      </c>
      <c r="S754" s="32" t="str">
        <f>IF($B754="","",RIGHT($G754*1000+200+COUNTIF($G$2:$G754,$G754),9))</f>
        <v>020825203</v>
      </c>
    </row>
    <row r="755" spans="1:19" ht="18" customHeight="1" x14ac:dyDescent="0.55000000000000004">
      <c r="A755" t="s">
        <v>1023</v>
      </c>
      <c r="B755">
        <v>755</v>
      </c>
      <c r="C755" t="s">
        <v>13617</v>
      </c>
      <c r="D755" t="s">
        <v>13618</v>
      </c>
      <c r="E755">
        <v>3</v>
      </c>
      <c r="F755" t="s">
        <v>173</v>
      </c>
      <c r="G755">
        <v>20020524</v>
      </c>
      <c r="H755" t="s">
        <v>13619</v>
      </c>
      <c r="I755" t="s">
        <v>13620</v>
      </c>
      <c r="J755" t="s">
        <v>11134</v>
      </c>
      <c r="K755" t="s">
        <v>72</v>
      </c>
      <c r="M755" s="32">
        <f>IFERROR(IF($B755="","",INDEX(所属情報!$E:$E,MATCH($A755,所属情報!$A:$A,0))),"")</f>
        <v>492219</v>
      </c>
      <c r="N755" s="32" t="str">
        <f t="shared" si="33"/>
        <v>松葉井　陽菜 (3)</v>
      </c>
      <c r="O755" s="32" t="str">
        <f t="shared" si="34"/>
        <v>ﾏﾂﾊﾞｲ ﾋﾅ</v>
      </c>
      <c r="P755" s="32" t="str">
        <f t="shared" si="35"/>
        <v>MATSUBAI Hina (02)</v>
      </c>
      <c r="Q755" s="32" t="str">
        <f>IFERROR(IF($F755="","",INDEX(リスト!$AL:$AL,MATCH($F755,リスト!$AK:$AK,0))),"")</f>
        <v>27</v>
      </c>
      <c r="R755" s="32" t="str">
        <f>IFERROR(IF($K755="","",INDEX(リスト!$AO:$AO,MATCH($K755,リスト!$AN:$AN,0))),"")</f>
        <v>JPN</v>
      </c>
      <c r="S755" s="32" t="str">
        <f>IF($B755="","",RIGHT($G755*1000+200+COUNTIF($G$2:$G755,$G755),9))</f>
        <v>020524202</v>
      </c>
    </row>
    <row r="756" spans="1:19" ht="18" customHeight="1" x14ac:dyDescent="0.55000000000000004">
      <c r="A756" t="s">
        <v>1023</v>
      </c>
      <c r="B756">
        <v>756</v>
      </c>
      <c r="C756" t="s">
        <v>13621</v>
      </c>
      <c r="D756" t="s">
        <v>10978</v>
      </c>
      <c r="E756">
        <v>3</v>
      </c>
      <c r="F756" t="s">
        <v>173</v>
      </c>
      <c r="G756">
        <v>20030105</v>
      </c>
      <c r="H756" t="s">
        <v>13622</v>
      </c>
      <c r="I756" t="s">
        <v>2433</v>
      </c>
      <c r="J756" t="s">
        <v>1678</v>
      </c>
      <c r="K756" t="s">
        <v>72</v>
      </c>
      <c r="M756" s="32">
        <f>IFERROR(IF($B756="","",INDEX(所属情報!$E:$E,MATCH($A756,所属情報!$A:$A,0))),"")</f>
        <v>492219</v>
      </c>
      <c r="N756" s="32" t="str">
        <f t="shared" si="33"/>
        <v>渡邉　美沙希 (3)</v>
      </c>
      <c r="O756" s="32" t="str">
        <f t="shared" si="34"/>
        <v>ﾜﾀﾅﾍﾞ ﾐｻｷ</v>
      </c>
      <c r="P756" s="32" t="str">
        <f t="shared" si="35"/>
        <v>WATANABE Misaki (03)</v>
      </c>
      <c r="Q756" s="32" t="str">
        <f>IFERROR(IF($F756="","",INDEX(リスト!$AL:$AL,MATCH($F756,リスト!$AK:$AK,0))),"")</f>
        <v>27</v>
      </c>
      <c r="R756" s="32" t="str">
        <f>IFERROR(IF($K756="","",INDEX(リスト!$AO:$AO,MATCH($K756,リスト!$AN:$AN,0))),"")</f>
        <v>JPN</v>
      </c>
      <c r="S756" s="32" t="str">
        <f>IF($B756="","",RIGHT($G756*1000+200+COUNTIF($G$2:$G756,$G756),9))</f>
        <v>030105201</v>
      </c>
    </row>
    <row r="757" spans="1:19" ht="18" customHeight="1" x14ac:dyDescent="0.55000000000000004">
      <c r="A757" t="s">
        <v>1023</v>
      </c>
      <c r="B757">
        <v>757</v>
      </c>
      <c r="C757" t="s">
        <v>13623</v>
      </c>
      <c r="D757" t="s">
        <v>13624</v>
      </c>
      <c r="E757">
        <v>2</v>
      </c>
      <c r="F757" t="s">
        <v>173</v>
      </c>
      <c r="G757">
        <v>20020125</v>
      </c>
      <c r="H757" t="s">
        <v>13625</v>
      </c>
      <c r="I757" t="s">
        <v>2103</v>
      </c>
      <c r="J757" t="s">
        <v>12843</v>
      </c>
      <c r="K757" t="s">
        <v>72</v>
      </c>
      <c r="M757" s="32">
        <f>IFERROR(IF($B757="","",INDEX(所属情報!$E:$E,MATCH($A757,所属情報!$A:$A,0))),"")</f>
        <v>492219</v>
      </c>
      <c r="N757" s="32" t="str">
        <f t="shared" si="33"/>
        <v>西川　愛美 (2)</v>
      </c>
      <c r="O757" s="32" t="str">
        <f t="shared" si="34"/>
        <v>ﾆｼｶﾜ ｱｲﾐ</v>
      </c>
      <c r="P757" s="32" t="str">
        <f t="shared" si="35"/>
        <v>NISHIKAWA Aimi (02)</v>
      </c>
      <c r="Q757" s="32" t="str">
        <f>IFERROR(IF($F757="","",INDEX(リスト!$AL:$AL,MATCH($F757,リスト!$AK:$AK,0))),"")</f>
        <v>27</v>
      </c>
      <c r="R757" s="32" t="str">
        <f>IFERROR(IF($K757="","",INDEX(リスト!$AO:$AO,MATCH($K757,リスト!$AN:$AN,0))),"")</f>
        <v>JPN</v>
      </c>
      <c r="S757" s="32" t="str">
        <f>IF($B757="","",RIGHT($G757*1000+200+COUNTIF($G$2:$G757,$G757),9))</f>
        <v>020125203</v>
      </c>
    </row>
    <row r="758" spans="1:19" ht="18" customHeight="1" x14ac:dyDescent="0.55000000000000004">
      <c r="A758" t="s">
        <v>1023</v>
      </c>
      <c r="B758">
        <v>758</v>
      </c>
      <c r="C758" t="s">
        <v>13626</v>
      </c>
      <c r="D758" t="s">
        <v>13627</v>
      </c>
      <c r="E758">
        <v>2</v>
      </c>
      <c r="F758" t="s">
        <v>173</v>
      </c>
      <c r="G758">
        <v>20021021</v>
      </c>
      <c r="H758" t="s">
        <v>13628</v>
      </c>
      <c r="I758" t="s">
        <v>2058</v>
      </c>
      <c r="J758" t="s">
        <v>11342</v>
      </c>
      <c r="K758" t="s">
        <v>72</v>
      </c>
      <c r="M758" s="32">
        <f>IFERROR(IF($B758="","",INDEX(所属情報!$E:$E,MATCH($A758,所属情報!$A:$A,0))),"")</f>
        <v>492219</v>
      </c>
      <c r="N758" s="32" t="str">
        <f t="shared" si="33"/>
        <v>山口　紗季 (2)</v>
      </c>
      <c r="O758" s="32" t="str">
        <f t="shared" si="34"/>
        <v>ﾔﾏｸﾞﾁ ｻｷ</v>
      </c>
      <c r="P758" s="32" t="str">
        <f t="shared" si="35"/>
        <v>YAMAGUCHI Saki (02)</v>
      </c>
      <c r="Q758" s="32" t="str">
        <f>IFERROR(IF($F758="","",INDEX(リスト!$AL:$AL,MATCH($F758,リスト!$AK:$AK,0))),"")</f>
        <v>27</v>
      </c>
      <c r="R758" s="32" t="str">
        <f>IFERROR(IF($K758="","",INDEX(リスト!$AO:$AO,MATCH($K758,リスト!$AN:$AN,0))),"")</f>
        <v>JPN</v>
      </c>
      <c r="S758" s="32" t="str">
        <f>IF($B758="","",RIGHT($G758*1000+200+COUNTIF($G$2:$G758,$G758),9))</f>
        <v>021021203</v>
      </c>
    </row>
    <row r="759" spans="1:19" ht="18" customHeight="1" x14ac:dyDescent="0.55000000000000004">
      <c r="A759" t="s">
        <v>1023</v>
      </c>
      <c r="B759">
        <v>759</v>
      </c>
      <c r="C759" t="s">
        <v>13629</v>
      </c>
      <c r="D759" t="s">
        <v>13630</v>
      </c>
      <c r="E759">
        <v>2</v>
      </c>
      <c r="F759" t="s">
        <v>173</v>
      </c>
      <c r="G759">
        <v>20040320</v>
      </c>
      <c r="H759" t="s">
        <v>13631</v>
      </c>
      <c r="I759" t="s">
        <v>1321</v>
      </c>
      <c r="J759" t="s">
        <v>1494</v>
      </c>
      <c r="K759" t="s">
        <v>72</v>
      </c>
      <c r="M759" s="32">
        <f>IFERROR(IF($B759="","",INDEX(所属情報!$E:$E,MATCH($A759,所属情報!$A:$A,0))),"")</f>
        <v>492219</v>
      </c>
      <c r="N759" s="32" t="str">
        <f t="shared" si="33"/>
        <v>荻野　柚月 (2)</v>
      </c>
      <c r="O759" s="32" t="str">
        <f t="shared" si="34"/>
        <v>ｵｷﾞﾉ ﾕﾂﾞｷ</v>
      </c>
      <c r="P759" s="32" t="str">
        <f t="shared" si="35"/>
        <v>OGINO Yuzuki (04)</v>
      </c>
      <c r="Q759" s="32" t="str">
        <f>IFERROR(IF($F759="","",INDEX(リスト!$AL:$AL,MATCH($F759,リスト!$AK:$AK,0))),"")</f>
        <v>27</v>
      </c>
      <c r="R759" s="32" t="str">
        <f>IFERROR(IF($K759="","",INDEX(リスト!$AO:$AO,MATCH($K759,リスト!$AN:$AN,0))),"")</f>
        <v>JPN</v>
      </c>
      <c r="S759" s="32" t="str">
        <f>IF($B759="","",RIGHT($G759*1000+200+COUNTIF($G$2:$G759,$G759),9))</f>
        <v>040320202</v>
      </c>
    </row>
    <row r="760" spans="1:19" ht="18" customHeight="1" x14ac:dyDescent="0.55000000000000004">
      <c r="A760" t="s">
        <v>1023</v>
      </c>
      <c r="B760">
        <v>760</v>
      </c>
      <c r="C760" t="s">
        <v>13632</v>
      </c>
      <c r="D760" t="s">
        <v>13633</v>
      </c>
      <c r="E760">
        <v>2</v>
      </c>
      <c r="F760" t="s">
        <v>173</v>
      </c>
      <c r="G760">
        <v>20030518</v>
      </c>
      <c r="H760" t="s">
        <v>13634</v>
      </c>
      <c r="I760" t="s">
        <v>13635</v>
      </c>
      <c r="J760" t="s">
        <v>13636</v>
      </c>
      <c r="K760" t="s">
        <v>72</v>
      </c>
      <c r="M760" s="32">
        <f>IFERROR(IF($B760="","",INDEX(所属情報!$E:$E,MATCH($A760,所属情報!$A:$A,0))),"")</f>
        <v>492219</v>
      </c>
      <c r="N760" s="32" t="str">
        <f t="shared" si="33"/>
        <v>中津　希彩 (2)</v>
      </c>
      <c r="O760" s="32" t="str">
        <f t="shared" si="34"/>
        <v>ﾅｶﾂ ﾏｱﾔ</v>
      </c>
      <c r="P760" s="32" t="str">
        <f t="shared" si="35"/>
        <v>NAKATSU Maaya (03)</v>
      </c>
      <c r="Q760" s="32" t="str">
        <f>IFERROR(IF($F760="","",INDEX(リスト!$AL:$AL,MATCH($F760,リスト!$AK:$AK,0))),"")</f>
        <v>27</v>
      </c>
      <c r="R760" s="32" t="str">
        <f>IFERROR(IF($K760="","",INDEX(リスト!$AO:$AO,MATCH($K760,リスト!$AN:$AN,0))),"")</f>
        <v>JPN</v>
      </c>
      <c r="S760" s="32" t="str">
        <f>IF($B760="","",RIGHT($G760*1000+200+COUNTIF($G$2:$G760,$G760),9))</f>
        <v>030518201</v>
      </c>
    </row>
    <row r="761" spans="1:19" ht="18" customHeight="1" x14ac:dyDescent="0.55000000000000004">
      <c r="A761" t="s">
        <v>935</v>
      </c>
      <c r="B761">
        <v>761</v>
      </c>
      <c r="C761" t="s">
        <v>13637</v>
      </c>
      <c r="D761" t="s">
        <v>13638</v>
      </c>
      <c r="E761">
        <v>3</v>
      </c>
      <c r="F761" t="s">
        <v>165</v>
      </c>
      <c r="G761">
        <v>20020414</v>
      </c>
      <c r="H761" t="s">
        <v>13639</v>
      </c>
      <c r="I761" t="s">
        <v>1543</v>
      </c>
      <c r="J761" t="s">
        <v>11107</v>
      </c>
      <c r="K761" t="s">
        <v>72</v>
      </c>
      <c r="M761" s="32">
        <f>IFERROR(IF($B761="","",INDEX(所属情報!$E:$E,MATCH($A761,所属情報!$A:$A,0))),"")</f>
        <v>492187</v>
      </c>
      <c r="N761" s="32" t="str">
        <f t="shared" si="33"/>
        <v>山本　さくら (3)</v>
      </c>
      <c r="O761" s="32" t="str">
        <f t="shared" si="34"/>
        <v>ﾔﾏﾓﾄ ｻｸﾗ</v>
      </c>
      <c r="P761" s="32" t="str">
        <f t="shared" si="35"/>
        <v>YAMAMOTO Sakura (02)</v>
      </c>
      <c r="Q761" s="32" t="str">
        <f>IFERROR(IF($F761="","",INDEX(リスト!$AL:$AL,MATCH($F761,リスト!$AK:$AK,0))),"")</f>
        <v>25</v>
      </c>
      <c r="R761" s="32" t="str">
        <f>IFERROR(IF($K761="","",INDEX(リスト!$AO:$AO,MATCH($K761,リスト!$AN:$AN,0))),"")</f>
        <v>JPN</v>
      </c>
      <c r="S761" s="32" t="str">
        <f>IF($B761="","",RIGHT($G761*1000+200+COUNTIF($G$2:$G761,$G761),9))</f>
        <v>020414202</v>
      </c>
    </row>
    <row r="762" spans="1:19" ht="18" customHeight="1" x14ac:dyDescent="0.55000000000000004">
      <c r="A762" t="s">
        <v>935</v>
      </c>
      <c r="B762">
        <v>762</v>
      </c>
      <c r="C762" t="s">
        <v>13640</v>
      </c>
      <c r="D762" t="s">
        <v>13641</v>
      </c>
      <c r="E762">
        <v>3</v>
      </c>
      <c r="F762" t="s">
        <v>173</v>
      </c>
      <c r="G762">
        <v>20030208</v>
      </c>
      <c r="H762" t="s">
        <v>13642</v>
      </c>
      <c r="I762" t="s">
        <v>1232</v>
      </c>
      <c r="J762" t="s">
        <v>11694</v>
      </c>
      <c r="K762" t="s">
        <v>72</v>
      </c>
      <c r="M762" s="32">
        <f>IFERROR(IF($B762="","",INDEX(所属情報!$E:$E,MATCH($A762,所属情報!$A:$A,0))),"")</f>
        <v>492187</v>
      </c>
      <c r="N762" s="32" t="str">
        <f t="shared" si="33"/>
        <v>中村　渚 (3)</v>
      </c>
      <c r="O762" s="32" t="str">
        <f t="shared" si="34"/>
        <v>ﾅｶﾑﾗ ﾅｷﾞｻ</v>
      </c>
      <c r="P762" s="32" t="str">
        <f t="shared" si="35"/>
        <v>NAKAMURA Nagisa (03)</v>
      </c>
      <c r="Q762" s="32" t="str">
        <f>IFERROR(IF($F762="","",INDEX(リスト!$AL:$AL,MATCH($F762,リスト!$AK:$AK,0))),"")</f>
        <v>27</v>
      </c>
      <c r="R762" s="32" t="str">
        <f>IFERROR(IF($K762="","",INDEX(リスト!$AO:$AO,MATCH($K762,リスト!$AN:$AN,0))),"")</f>
        <v>JPN</v>
      </c>
      <c r="S762" s="32" t="str">
        <f>IF($B762="","",RIGHT($G762*1000+200+COUNTIF($G$2:$G762,$G762),9))</f>
        <v>030208201</v>
      </c>
    </row>
    <row r="763" spans="1:19" ht="18" customHeight="1" x14ac:dyDescent="0.55000000000000004">
      <c r="A763" t="s">
        <v>935</v>
      </c>
      <c r="B763">
        <v>763</v>
      </c>
      <c r="C763" t="s">
        <v>13643</v>
      </c>
      <c r="D763" t="s">
        <v>13644</v>
      </c>
      <c r="E763">
        <v>3</v>
      </c>
      <c r="F763" t="s">
        <v>169</v>
      </c>
      <c r="G763">
        <v>20020817</v>
      </c>
      <c r="H763" t="s">
        <v>13645</v>
      </c>
      <c r="I763" t="s">
        <v>7199</v>
      </c>
      <c r="J763" t="s">
        <v>13183</v>
      </c>
      <c r="K763" t="s">
        <v>72</v>
      </c>
      <c r="M763" s="32">
        <f>IFERROR(IF($B763="","",INDEX(所属情報!$E:$E,MATCH($A763,所属情報!$A:$A,0))),"")</f>
        <v>492187</v>
      </c>
      <c r="N763" s="32" t="str">
        <f t="shared" si="33"/>
        <v>福田　千夏 (3)</v>
      </c>
      <c r="O763" s="32" t="str">
        <f t="shared" si="34"/>
        <v>ﾌｸﾀﾞ ﾁﾅﾂ</v>
      </c>
      <c r="P763" s="32" t="str">
        <f t="shared" si="35"/>
        <v>FUKUDA Chinatsu (02)</v>
      </c>
      <c r="Q763" s="32" t="str">
        <f>IFERROR(IF($F763="","",INDEX(リスト!$AL:$AL,MATCH($F763,リスト!$AK:$AK,0))),"")</f>
        <v>26</v>
      </c>
      <c r="R763" s="32" t="str">
        <f>IFERROR(IF($K763="","",INDEX(リスト!$AO:$AO,MATCH($K763,リスト!$AN:$AN,0))),"")</f>
        <v>JPN</v>
      </c>
      <c r="S763" s="32" t="str">
        <f>IF($B763="","",RIGHT($G763*1000+200+COUNTIF($G$2:$G763,$G763),9))</f>
        <v>020817201</v>
      </c>
    </row>
    <row r="764" spans="1:19" ht="18" customHeight="1" x14ac:dyDescent="0.55000000000000004">
      <c r="A764" t="s">
        <v>935</v>
      </c>
      <c r="B764">
        <v>764</v>
      </c>
      <c r="C764" t="s">
        <v>13646</v>
      </c>
      <c r="D764" t="s">
        <v>13647</v>
      </c>
      <c r="E764">
        <v>3</v>
      </c>
      <c r="F764" t="s">
        <v>173</v>
      </c>
      <c r="G764">
        <v>20020602</v>
      </c>
      <c r="H764" t="s">
        <v>13648</v>
      </c>
      <c r="I764" t="s">
        <v>13649</v>
      </c>
      <c r="J764" t="s">
        <v>3368</v>
      </c>
      <c r="K764" t="s">
        <v>72</v>
      </c>
      <c r="M764" s="32">
        <f>IFERROR(IF($B764="","",INDEX(所属情報!$E:$E,MATCH($A764,所属情報!$A:$A,0))),"")</f>
        <v>492187</v>
      </c>
      <c r="N764" s="32" t="str">
        <f t="shared" si="33"/>
        <v>井中　夏生 (3)</v>
      </c>
      <c r="O764" s="32" t="str">
        <f t="shared" si="34"/>
        <v>ｲﾅｶ ﾅﾂｷ</v>
      </c>
      <c r="P764" s="32" t="str">
        <f t="shared" si="35"/>
        <v>INAKA Natsuki (02)</v>
      </c>
      <c r="Q764" s="32" t="str">
        <f>IFERROR(IF($F764="","",INDEX(リスト!$AL:$AL,MATCH($F764,リスト!$AK:$AK,0))),"")</f>
        <v>27</v>
      </c>
      <c r="R764" s="32" t="str">
        <f>IFERROR(IF($K764="","",INDEX(リスト!$AO:$AO,MATCH($K764,リスト!$AN:$AN,0))),"")</f>
        <v>JPN</v>
      </c>
      <c r="S764" s="32" t="str">
        <f>IF($B764="","",RIGHT($G764*1000+200+COUNTIF($G$2:$G764,$G764),9))</f>
        <v>020602201</v>
      </c>
    </row>
    <row r="765" spans="1:19" ht="18" customHeight="1" x14ac:dyDescent="0.55000000000000004">
      <c r="A765" t="s">
        <v>1147</v>
      </c>
      <c r="B765">
        <v>765</v>
      </c>
      <c r="C765" t="s">
        <v>13650</v>
      </c>
      <c r="D765" t="s">
        <v>13651</v>
      </c>
      <c r="E765">
        <v>3</v>
      </c>
      <c r="F765" t="s">
        <v>181</v>
      </c>
      <c r="G765">
        <v>20020407</v>
      </c>
      <c r="H765" t="s">
        <v>13652</v>
      </c>
      <c r="I765" t="s">
        <v>5473</v>
      </c>
      <c r="J765" t="s">
        <v>11307</v>
      </c>
      <c r="K765" t="s">
        <v>72</v>
      </c>
      <c r="M765" s="32">
        <f>IFERROR(IF($B765="","",INDEX(所属情報!$E:$E,MATCH($A765,所属情報!$A:$A,0))),"")</f>
        <v>492604</v>
      </c>
      <c r="N765" s="32" t="str">
        <f t="shared" si="33"/>
        <v>近藤　瑠奈 (3)</v>
      </c>
      <c r="O765" s="32" t="str">
        <f t="shared" si="34"/>
        <v>ｺﾝﾄﾞｳ ﾙﾅ</v>
      </c>
      <c r="P765" s="32" t="str">
        <f t="shared" si="35"/>
        <v>KONDO Runa (02)</v>
      </c>
      <c r="Q765" s="32" t="str">
        <f>IFERROR(IF($F765="","",INDEX(リスト!$AL:$AL,MATCH($F765,リスト!$AK:$AK,0))),"")</f>
        <v>29</v>
      </c>
      <c r="R765" s="32" t="str">
        <f>IFERROR(IF($K765="","",INDEX(リスト!$AO:$AO,MATCH($K765,リスト!$AN:$AN,0))),"")</f>
        <v>JPN</v>
      </c>
      <c r="S765" s="32" t="str">
        <f>IF($B765="","",RIGHT($G765*1000+200+COUNTIF($G$2:$G765,$G765),9))</f>
        <v>020407203</v>
      </c>
    </row>
    <row r="766" spans="1:19" ht="18" customHeight="1" x14ac:dyDescent="0.55000000000000004">
      <c r="A766" t="s">
        <v>1147</v>
      </c>
      <c r="B766">
        <v>766</v>
      </c>
      <c r="C766" t="s">
        <v>13653</v>
      </c>
      <c r="D766" t="s">
        <v>13654</v>
      </c>
      <c r="E766">
        <v>3</v>
      </c>
      <c r="F766" t="s">
        <v>165</v>
      </c>
      <c r="G766">
        <v>20020523</v>
      </c>
      <c r="H766" t="s">
        <v>13655</v>
      </c>
      <c r="I766" t="s">
        <v>1984</v>
      </c>
      <c r="J766" t="s">
        <v>11134</v>
      </c>
      <c r="K766" t="s">
        <v>72</v>
      </c>
      <c r="M766" s="32">
        <f>IFERROR(IF($B766="","",INDEX(所属情報!$E:$E,MATCH($A766,所属情報!$A:$A,0))),"")</f>
        <v>492604</v>
      </c>
      <c r="N766" s="32" t="str">
        <f t="shared" si="33"/>
        <v>藤田　日菜 (3)</v>
      </c>
      <c r="O766" s="32" t="str">
        <f t="shared" si="34"/>
        <v>ﾌｼﾞﾀ ﾋﾅ</v>
      </c>
      <c r="P766" s="32" t="str">
        <f t="shared" si="35"/>
        <v>FUJITA Hina (02)</v>
      </c>
      <c r="Q766" s="32" t="str">
        <f>IFERROR(IF($F766="","",INDEX(リスト!$AL:$AL,MATCH($F766,リスト!$AK:$AK,0))),"")</f>
        <v>25</v>
      </c>
      <c r="R766" s="32" t="str">
        <f>IFERROR(IF($K766="","",INDEX(リスト!$AO:$AO,MATCH($K766,リスト!$AN:$AN,0))),"")</f>
        <v>JPN</v>
      </c>
      <c r="S766" s="32" t="str">
        <f>IF($B766="","",RIGHT($G766*1000+200+COUNTIF($G$2:$G766,$G766),9))</f>
        <v>020523202</v>
      </c>
    </row>
    <row r="767" spans="1:19" ht="18" customHeight="1" x14ac:dyDescent="0.55000000000000004">
      <c r="A767" t="s">
        <v>1147</v>
      </c>
      <c r="B767">
        <v>767</v>
      </c>
      <c r="C767" t="s">
        <v>13656</v>
      </c>
      <c r="D767" t="s">
        <v>13657</v>
      </c>
      <c r="E767">
        <v>2</v>
      </c>
      <c r="F767" t="s">
        <v>165</v>
      </c>
      <c r="G767">
        <v>20030925</v>
      </c>
      <c r="H767" t="s">
        <v>13658</v>
      </c>
      <c r="I767" t="s">
        <v>13659</v>
      </c>
      <c r="J767" t="s">
        <v>13660</v>
      </c>
      <c r="K767" t="s">
        <v>72</v>
      </c>
      <c r="M767" s="32">
        <f>IFERROR(IF($B767="","",INDEX(所属情報!$E:$E,MATCH($A767,所属情報!$A:$A,0))),"")</f>
        <v>492604</v>
      </c>
      <c r="N767" s="32" t="str">
        <f t="shared" si="33"/>
        <v>岡澤　芙見 (2)</v>
      </c>
      <c r="O767" s="32" t="str">
        <f t="shared" si="34"/>
        <v>ｵｶｻﾞﾜ ﾌﾐ</v>
      </c>
      <c r="P767" s="32" t="str">
        <f t="shared" si="35"/>
        <v>OKAZAWA Fumi (03)</v>
      </c>
      <c r="Q767" s="32" t="str">
        <f>IFERROR(IF($F767="","",INDEX(リスト!$AL:$AL,MATCH($F767,リスト!$AK:$AK,0))),"")</f>
        <v>25</v>
      </c>
      <c r="R767" s="32" t="str">
        <f>IFERROR(IF($K767="","",INDEX(リスト!$AO:$AO,MATCH($K767,リスト!$AN:$AN,0))),"")</f>
        <v>JPN</v>
      </c>
      <c r="S767" s="32" t="str">
        <f>IF($B767="","",RIGHT($G767*1000+200+COUNTIF($G$2:$G767,$G767),9))</f>
        <v>030925203</v>
      </c>
    </row>
    <row r="768" spans="1:19" ht="18" customHeight="1" x14ac:dyDescent="0.55000000000000004">
      <c r="A768" t="s">
        <v>1147</v>
      </c>
      <c r="B768">
        <v>768</v>
      </c>
      <c r="C768" t="s">
        <v>13661</v>
      </c>
      <c r="D768" t="s">
        <v>13662</v>
      </c>
      <c r="E768">
        <v>2</v>
      </c>
      <c r="F768" t="s">
        <v>165</v>
      </c>
      <c r="G768">
        <v>20030418</v>
      </c>
      <c r="I768" t="s">
        <v>13663</v>
      </c>
      <c r="J768" t="s">
        <v>11428</v>
      </c>
      <c r="K768" t="s">
        <v>72</v>
      </c>
      <c r="M768" s="32">
        <f>IFERROR(IF($B768="","",INDEX(所属情報!$E:$E,MATCH($A768,所属情報!$A:$A,0))),"")</f>
        <v>492604</v>
      </c>
      <c r="N768" s="32" t="str">
        <f t="shared" si="33"/>
        <v>眞田　桃花 (2)</v>
      </c>
      <c r="O768" s="32" t="str">
        <f t="shared" si="34"/>
        <v>ｻﾅﾀﾞ ﾓﾓｶ</v>
      </c>
      <c r="P768" s="32" t="str">
        <f t="shared" si="35"/>
        <v>SANADA Momoka (03)</v>
      </c>
      <c r="Q768" s="32" t="str">
        <f>IFERROR(IF($F768="","",INDEX(リスト!$AL:$AL,MATCH($F768,リスト!$AK:$AK,0))),"")</f>
        <v>25</v>
      </c>
      <c r="R768" s="32" t="str">
        <f>IFERROR(IF($K768="","",INDEX(リスト!$AO:$AO,MATCH($K768,リスト!$AN:$AN,0))),"")</f>
        <v>JPN</v>
      </c>
      <c r="S768" s="32" t="str">
        <f>IF($B768="","",RIGHT($G768*1000+200+COUNTIF($G$2:$G768,$G768),9))</f>
        <v>030418204</v>
      </c>
    </row>
    <row r="769" spans="1:19" ht="18" customHeight="1" x14ac:dyDescent="0.55000000000000004">
      <c r="A769" t="s">
        <v>1147</v>
      </c>
      <c r="B769">
        <v>769</v>
      </c>
      <c r="C769" t="s">
        <v>13664</v>
      </c>
      <c r="D769" t="s">
        <v>13665</v>
      </c>
      <c r="E769">
        <v>4</v>
      </c>
      <c r="F769" t="s">
        <v>165</v>
      </c>
      <c r="G769">
        <v>20011205</v>
      </c>
      <c r="I769" t="s">
        <v>4044</v>
      </c>
      <c r="J769" t="s">
        <v>11307</v>
      </c>
      <c r="K769" t="s">
        <v>72</v>
      </c>
      <c r="M769" s="32">
        <f>IFERROR(IF($B769="","",INDEX(所属情報!$E:$E,MATCH($A769,所属情報!$A:$A,0))),"")</f>
        <v>492604</v>
      </c>
      <c r="N769" s="32" t="str">
        <f t="shared" si="33"/>
        <v>北村　留奈 (4)</v>
      </c>
      <c r="O769" s="32" t="str">
        <f t="shared" si="34"/>
        <v>ｷﾀﾑﾗ ﾙﾅ</v>
      </c>
      <c r="P769" s="32" t="str">
        <f t="shared" si="35"/>
        <v>KITAMURA Runa (01)</v>
      </c>
      <c r="Q769" s="32" t="str">
        <f>IFERROR(IF($F769="","",INDEX(リスト!$AL:$AL,MATCH($F769,リスト!$AK:$AK,0))),"")</f>
        <v>25</v>
      </c>
      <c r="R769" s="32" t="str">
        <f>IFERROR(IF($K769="","",INDEX(リスト!$AO:$AO,MATCH($K769,リスト!$AN:$AN,0))),"")</f>
        <v>JPN</v>
      </c>
      <c r="S769" s="32" t="str">
        <f>IF($B769="","",RIGHT($G769*1000+200+COUNTIF($G$2:$G769,$G769),9))</f>
        <v>011205201</v>
      </c>
    </row>
    <row r="770" spans="1:19" ht="18" customHeight="1" x14ac:dyDescent="0.55000000000000004">
      <c r="A770" t="s">
        <v>871</v>
      </c>
      <c r="B770">
        <v>774</v>
      </c>
      <c r="C770" t="s">
        <v>13666</v>
      </c>
      <c r="D770" t="s">
        <v>13667</v>
      </c>
      <c r="E770">
        <v>3</v>
      </c>
      <c r="F770" t="s">
        <v>169</v>
      </c>
      <c r="G770">
        <v>20010910</v>
      </c>
      <c r="H770" t="s">
        <v>13668</v>
      </c>
      <c r="I770" t="s">
        <v>1237</v>
      </c>
      <c r="J770" t="s">
        <v>12557</v>
      </c>
      <c r="K770" t="s">
        <v>72</v>
      </c>
      <c r="M770" s="32">
        <f>IFERROR(IF($B770="","",INDEX(所属情報!$E:$E,MATCH($A770,所属情報!$A:$A,0))),"")</f>
        <v>490050</v>
      </c>
      <c r="N770" s="32" t="str">
        <f t="shared" si="33"/>
        <v>小林　沙羅 (3)</v>
      </c>
      <c r="O770" s="32" t="str">
        <f t="shared" si="34"/>
        <v>ｺﾊﾞﾔｼ ｻﾗ</v>
      </c>
      <c r="P770" s="32" t="str">
        <f t="shared" si="35"/>
        <v>KOBAYASHI Sara (01)</v>
      </c>
      <c r="Q770" s="32" t="str">
        <f>IFERROR(IF($F770="","",INDEX(リスト!$AL:$AL,MATCH($F770,リスト!$AK:$AK,0))),"")</f>
        <v>26</v>
      </c>
      <c r="R770" s="32" t="str">
        <f>IFERROR(IF($K770="","",INDEX(リスト!$AO:$AO,MATCH($K770,リスト!$AN:$AN,0))),"")</f>
        <v>JPN</v>
      </c>
      <c r="S770" s="32" t="str">
        <f>IF($B770="","",RIGHT($G770*1000+200+COUNTIF($G$2:$G770,$G770),9))</f>
        <v>010910203</v>
      </c>
    </row>
    <row r="771" spans="1:19" ht="18" customHeight="1" x14ac:dyDescent="0.55000000000000004">
      <c r="A771" t="s">
        <v>915</v>
      </c>
      <c r="B771">
        <v>775</v>
      </c>
      <c r="C771" t="s">
        <v>13669</v>
      </c>
      <c r="D771" t="s">
        <v>13670</v>
      </c>
      <c r="E771">
        <v>4</v>
      </c>
      <c r="F771" t="s">
        <v>169</v>
      </c>
      <c r="G771">
        <v>20010908</v>
      </c>
      <c r="I771" t="s">
        <v>13671</v>
      </c>
      <c r="J771" t="s">
        <v>13672</v>
      </c>
      <c r="K771" t="s">
        <v>72</v>
      </c>
      <c r="M771" s="32">
        <f>IFERROR(IF($B771="","",INDEX(所属情報!$E:$E,MATCH($A771,所属情報!$A:$A,0))),"")</f>
        <v>491016</v>
      </c>
      <c r="N771" s="32" t="str">
        <f t="shared" ref="N771:N834" si="36">IF($C771="","",IF($E771="",$C771,$C771&amp;" ("&amp;$E771&amp;")"))</f>
        <v>磯貝　咲妃音 (4)</v>
      </c>
      <c r="O771" s="32" t="str">
        <f t="shared" ref="O771:O834" si="37">IF($D771="","",ASC($D771))</f>
        <v>ｲｿｶﾞｲ ｻｷﾈ</v>
      </c>
      <c r="P771" s="32" t="str">
        <f t="shared" ref="P771:P834" si="38">IF($I771="","",UPPER($I771)&amp;" "&amp;UPPER(LEFT($J771,1))&amp;LOWER(RIGHT($J771,LEN($J771)-1))&amp;" ("&amp;MID($G771,3,2)&amp;")")</f>
        <v>ISOGAI Sakine (01)</v>
      </c>
      <c r="Q771" s="32" t="str">
        <f>IFERROR(IF($F771="","",INDEX(リスト!$AL:$AL,MATCH($F771,リスト!$AK:$AK,0))),"")</f>
        <v>26</v>
      </c>
      <c r="R771" s="32" t="str">
        <f>IFERROR(IF($K771="","",INDEX(リスト!$AO:$AO,MATCH($K771,リスト!$AN:$AN,0))),"")</f>
        <v>JPN</v>
      </c>
      <c r="S771" s="32" t="str">
        <f>IF($B771="","",RIGHT($G771*1000+200+COUNTIF($G$2:$G771,$G771),9))</f>
        <v>010908201</v>
      </c>
    </row>
    <row r="772" spans="1:19" ht="18" customHeight="1" x14ac:dyDescent="0.55000000000000004">
      <c r="A772" t="s">
        <v>955</v>
      </c>
      <c r="B772">
        <v>776</v>
      </c>
      <c r="C772" t="s">
        <v>13673</v>
      </c>
      <c r="D772" t="s">
        <v>13674</v>
      </c>
      <c r="E772">
        <v>1</v>
      </c>
      <c r="F772" t="s">
        <v>169</v>
      </c>
      <c r="G772">
        <v>20030812</v>
      </c>
      <c r="I772" t="s">
        <v>7050</v>
      </c>
      <c r="J772" t="s">
        <v>13675</v>
      </c>
      <c r="K772" t="s">
        <v>72</v>
      </c>
      <c r="M772" s="32">
        <f>IFERROR(IF($B772="","",INDEX(所属情報!$E:$E,MATCH($A772,所属情報!$A:$A,0))),"")</f>
        <v>492194</v>
      </c>
      <c r="N772" s="32" t="str">
        <f t="shared" si="36"/>
        <v>下村　百葉 (1)</v>
      </c>
      <c r="O772" s="32" t="str">
        <f t="shared" si="37"/>
        <v>ｼﾓﾑﾗ ﾓﾓﾊ</v>
      </c>
      <c r="P772" s="32" t="str">
        <f t="shared" si="38"/>
        <v>SHIMOMURA Momoha (03)</v>
      </c>
      <c r="Q772" s="32" t="str">
        <f>IFERROR(IF($F772="","",INDEX(リスト!$AL:$AL,MATCH($F772,リスト!$AK:$AK,0))),"")</f>
        <v>26</v>
      </c>
      <c r="R772" s="32" t="str">
        <f>IFERROR(IF($K772="","",INDEX(リスト!$AO:$AO,MATCH($K772,リスト!$AN:$AN,0))),"")</f>
        <v>JPN</v>
      </c>
      <c r="S772" s="32" t="str">
        <f>IF($B772="","",RIGHT($G772*1000+200+COUNTIF($G$2:$G772,$G772),9))</f>
        <v>030812202</v>
      </c>
    </row>
    <row r="773" spans="1:19" ht="18" customHeight="1" x14ac:dyDescent="0.55000000000000004">
      <c r="A773" t="s">
        <v>947</v>
      </c>
      <c r="B773">
        <v>777</v>
      </c>
      <c r="C773" t="s">
        <v>13676</v>
      </c>
      <c r="D773" t="s">
        <v>13677</v>
      </c>
      <c r="E773">
        <v>5</v>
      </c>
      <c r="F773" t="s">
        <v>169</v>
      </c>
      <c r="G773">
        <v>20010226</v>
      </c>
      <c r="H773" t="s">
        <v>13678</v>
      </c>
      <c r="I773" t="s">
        <v>2155</v>
      </c>
      <c r="J773" t="s">
        <v>12586</v>
      </c>
      <c r="K773" t="s">
        <v>72</v>
      </c>
      <c r="M773" s="32">
        <f>IFERROR(IF($B773="","",INDEX(所属情報!$E:$E,MATCH($A773,所属情報!$A:$A,0))),"")</f>
        <v>492191</v>
      </c>
      <c r="N773" s="32" t="str">
        <f t="shared" si="36"/>
        <v>増田　真帆 (5)</v>
      </c>
      <c r="O773" s="32" t="str">
        <f t="shared" si="37"/>
        <v>ﾏｽﾀﾞ ﾏﾎ</v>
      </c>
      <c r="P773" s="32" t="str">
        <f t="shared" si="38"/>
        <v>MASUDA Maho (01)</v>
      </c>
      <c r="Q773" s="32" t="str">
        <f>IFERROR(IF($F773="","",INDEX(リスト!$AL:$AL,MATCH($F773,リスト!$AK:$AK,0))),"")</f>
        <v>26</v>
      </c>
      <c r="R773" s="32" t="str">
        <f>IFERROR(IF($K773="","",INDEX(リスト!$AO:$AO,MATCH($K773,リスト!$AN:$AN,0))),"")</f>
        <v>JPN</v>
      </c>
      <c r="S773" s="32" t="str">
        <f>IF($B773="","",RIGHT($G773*1000+200+COUNTIF($G$2:$G773,$G773),9))</f>
        <v>010226201</v>
      </c>
    </row>
    <row r="774" spans="1:19" ht="18" customHeight="1" x14ac:dyDescent="0.55000000000000004">
      <c r="A774" t="s">
        <v>947</v>
      </c>
      <c r="B774">
        <v>778</v>
      </c>
      <c r="C774" t="s">
        <v>13679</v>
      </c>
      <c r="D774" t="s">
        <v>13680</v>
      </c>
      <c r="E774">
        <v>3</v>
      </c>
      <c r="F774" t="s">
        <v>169</v>
      </c>
      <c r="G774">
        <v>20021212</v>
      </c>
      <c r="H774" t="s">
        <v>13681</v>
      </c>
      <c r="I774" t="s">
        <v>5418</v>
      </c>
      <c r="J774" t="s">
        <v>6975</v>
      </c>
      <c r="K774" t="s">
        <v>72</v>
      </c>
      <c r="M774" s="32">
        <f>IFERROR(IF($B774="","",INDEX(所属情報!$E:$E,MATCH($A774,所属情報!$A:$A,0))),"")</f>
        <v>492191</v>
      </c>
      <c r="N774" s="32" t="str">
        <f t="shared" si="36"/>
        <v>森田　実優 (3)</v>
      </c>
      <c r="O774" s="32" t="str">
        <f t="shared" si="37"/>
        <v>ﾓﾘﾀ ﾐﾕ</v>
      </c>
      <c r="P774" s="32" t="str">
        <f t="shared" si="38"/>
        <v>MORITA Miyu (02)</v>
      </c>
      <c r="Q774" s="32" t="str">
        <f>IFERROR(IF($F774="","",INDEX(リスト!$AL:$AL,MATCH($F774,リスト!$AK:$AK,0))),"")</f>
        <v>26</v>
      </c>
      <c r="R774" s="32" t="str">
        <f>IFERROR(IF($K774="","",INDEX(リスト!$AO:$AO,MATCH($K774,リスト!$AN:$AN,0))),"")</f>
        <v>JPN</v>
      </c>
      <c r="S774" s="32" t="str">
        <f>IF($B774="","",RIGHT($G774*1000+200+COUNTIF($G$2:$G774,$G774),9))</f>
        <v>021212202</v>
      </c>
    </row>
    <row r="775" spans="1:19" ht="18" customHeight="1" x14ac:dyDescent="0.55000000000000004">
      <c r="A775" t="s">
        <v>947</v>
      </c>
      <c r="B775">
        <v>779</v>
      </c>
      <c r="C775" t="s">
        <v>13682</v>
      </c>
      <c r="D775" t="s">
        <v>13683</v>
      </c>
      <c r="E775">
        <v>3</v>
      </c>
      <c r="F775" t="s">
        <v>169</v>
      </c>
      <c r="G775">
        <v>20021207</v>
      </c>
      <c r="H775" t="s">
        <v>13684</v>
      </c>
      <c r="I775" t="s">
        <v>2110</v>
      </c>
      <c r="J775" t="s">
        <v>11457</v>
      </c>
      <c r="K775" t="s">
        <v>72</v>
      </c>
      <c r="M775" s="32">
        <f>IFERROR(IF($B775="","",INDEX(所属情報!$E:$E,MATCH($A775,所属情報!$A:$A,0))),"")</f>
        <v>492191</v>
      </c>
      <c r="N775" s="32" t="str">
        <f t="shared" si="36"/>
        <v>鈴木　奏 (3)</v>
      </c>
      <c r="O775" s="32" t="str">
        <f t="shared" si="37"/>
        <v>ｽｽﾞｷ ｶﾅ</v>
      </c>
      <c r="P775" s="32" t="str">
        <f t="shared" si="38"/>
        <v>SUZUKI Kana (02)</v>
      </c>
      <c r="Q775" s="32" t="str">
        <f>IFERROR(IF($F775="","",INDEX(リスト!$AL:$AL,MATCH($F775,リスト!$AK:$AK,0))),"")</f>
        <v>26</v>
      </c>
      <c r="R775" s="32" t="str">
        <f>IFERROR(IF($K775="","",INDEX(リスト!$AO:$AO,MATCH($K775,リスト!$AN:$AN,0))),"")</f>
        <v>JPN</v>
      </c>
      <c r="S775" s="32" t="str">
        <f>IF($B775="","",RIGHT($G775*1000+200+COUNTIF($G$2:$G775,$G775),9))</f>
        <v>021207203</v>
      </c>
    </row>
    <row r="776" spans="1:19" ht="18" customHeight="1" x14ac:dyDescent="0.55000000000000004">
      <c r="A776" t="s">
        <v>947</v>
      </c>
      <c r="B776">
        <v>780</v>
      </c>
      <c r="C776" t="s">
        <v>13685</v>
      </c>
      <c r="D776" t="s">
        <v>13686</v>
      </c>
      <c r="E776">
        <v>3</v>
      </c>
      <c r="F776" t="s">
        <v>169</v>
      </c>
      <c r="G776">
        <v>20020810</v>
      </c>
      <c r="H776" t="s">
        <v>13687</v>
      </c>
      <c r="I776" t="s">
        <v>13688</v>
      </c>
      <c r="J776" t="s">
        <v>9163</v>
      </c>
      <c r="K776" t="s">
        <v>72</v>
      </c>
      <c r="M776" s="32">
        <f>IFERROR(IF($B776="","",INDEX(所属情報!$E:$E,MATCH($A776,所属情報!$A:$A,0))),"")</f>
        <v>492191</v>
      </c>
      <c r="N776" s="32" t="str">
        <f t="shared" si="36"/>
        <v>笹田　涼華 (3)</v>
      </c>
      <c r="O776" s="32" t="str">
        <f t="shared" si="37"/>
        <v>ｻｻﾀﾞ ｽｽﾞｶ</v>
      </c>
      <c r="P776" s="32" t="str">
        <f t="shared" si="38"/>
        <v>SASADA Suzuka (02)</v>
      </c>
      <c r="Q776" s="32" t="str">
        <f>IFERROR(IF($F776="","",INDEX(リスト!$AL:$AL,MATCH($F776,リスト!$AK:$AK,0))),"")</f>
        <v>26</v>
      </c>
      <c r="R776" s="32" t="str">
        <f>IFERROR(IF($K776="","",INDEX(リスト!$AO:$AO,MATCH($K776,リスト!$AN:$AN,0))),"")</f>
        <v>JPN</v>
      </c>
      <c r="S776" s="32" t="str">
        <f>IF($B776="","",RIGHT($G776*1000+200+COUNTIF($G$2:$G776,$G776),9))</f>
        <v>020810202</v>
      </c>
    </row>
    <row r="777" spans="1:19" ht="18" customHeight="1" x14ac:dyDescent="0.55000000000000004">
      <c r="A777" t="s">
        <v>947</v>
      </c>
      <c r="B777">
        <v>781</v>
      </c>
      <c r="C777" t="s">
        <v>13689</v>
      </c>
      <c r="D777" t="s">
        <v>13690</v>
      </c>
      <c r="E777">
        <v>3</v>
      </c>
      <c r="F777" t="s">
        <v>169</v>
      </c>
      <c r="G777">
        <v>20020809</v>
      </c>
      <c r="H777" t="s">
        <v>13691</v>
      </c>
      <c r="I777" t="s">
        <v>1237</v>
      </c>
      <c r="J777" t="s">
        <v>13183</v>
      </c>
      <c r="K777" t="s">
        <v>72</v>
      </c>
      <c r="M777" s="32">
        <f>IFERROR(IF($B777="","",INDEX(所属情報!$E:$E,MATCH($A777,所属情報!$A:$A,0))),"")</f>
        <v>492191</v>
      </c>
      <c r="N777" s="32" t="str">
        <f t="shared" si="36"/>
        <v>小林　千夏 (3)</v>
      </c>
      <c r="O777" s="32" t="str">
        <f t="shared" si="37"/>
        <v>ｺﾊﾞﾔｼ ﾁﾅﾂ</v>
      </c>
      <c r="P777" s="32" t="str">
        <f t="shared" si="38"/>
        <v>KOBAYASHI Chinatsu (02)</v>
      </c>
      <c r="Q777" s="32" t="str">
        <f>IFERROR(IF($F777="","",INDEX(リスト!$AL:$AL,MATCH($F777,リスト!$AK:$AK,0))),"")</f>
        <v>26</v>
      </c>
      <c r="R777" s="32" t="str">
        <f>IFERROR(IF($K777="","",INDEX(リスト!$AO:$AO,MATCH($K777,リスト!$AN:$AN,0))),"")</f>
        <v>JPN</v>
      </c>
      <c r="S777" s="32" t="str">
        <f>IF($B777="","",RIGHT($G777*1000+200+COUNTIF($G$2:$G777,$G777),9))</f>
        <v>020809202</v>
      </c>
    </row>
    <row r="778" spans="1:19" ht="18" customHeight="1" x14ac:dyDescent="0.55000000000000004">
      <c r="A778" t="s">
        <v>947</v>
      </c>
      <c r="B778">
        <v>782</v>
      </c>
      <c r="C778" t="s">
        <v>13692</v>
      </c>
      <c r="D778" t="s">
        <v>13693</v>
      </c>
      <c r="E778">
        <v>3</v>
      </c>
      <c r="F778" t="s">
        <v>169</v>
      </c>
      <c r="G778">
        <v>20020815</v>
      </c>
      <c r="H778" t="s">
        <v>13694</v>
      </c>
      <c r="I778" t="s">
        <v>13695</v>
      </c>
      <c r="J778" t="s">
        <v>11765</v>
      </c>
      <c r="K778" t="s">
        <v>72</v>
      </c>
      <c r="M778" s="32">
        <f>IFERROR(IF($B778="","",INDEX(所属情報!$E:$E,MATCH($A778,所属情報!$A:$A,0))),"")</f>
        <v>492191</v>
      </c>
      <c r="N778" s="32" t="str">
        <f t="shared" si="36"/>
        <v>辻川　茜 (3)</v>
      </c>
      <c r="O778" s="32" t="str">
        <f t="shared" si="37"/>
        <v>ﾂｼﾞｶﾜ ｱｶﾈ</v>
      </c>
      <c r="P778" s="32" t="str">
        <f t="shared" si="38"/>
        <v>TSUJIKAWA Akane (02)</v>
      </c>
      <c r="Q778" s="32" t="str">
        <f>IFERROR(IF($F778="","",INDEX(リスト!$AL:$AL,MATCH($F778,リスト!$AK:$AK,0))),"")</f>
        <v>26</v>
      </c>
      <c r="R778" s="32" t="str">
        <f>IFERROR(IF($K778="","",INDEX(リスト!$AO:$AO,MATCH($K778,リスト!$AN:$AN,0))),"")</f>
        <v>JPN</v>
      </c>
      <c r="S778" s="32" t="str">
        <f>IF($B778="","",RIGHT($G778*1000+200+COUNTIF($G$2:$G778,$G778),9))</f>
        <v>020815202</v>
      </c>
    </row>
    <row r="779" spans="1:19" ht="18" customHeight="1" x14ac:dyDescent="0.55000000000000004">
      <c r="A779" t="s">
        <v>947</v>
      </c>
      <c r="B779">
        <v>783</v>
      </c>
      <c r="C779" t="s">
        <v>13696</v>
      </c>
      <c r="D779" t="s">
        <v>13697</v>
      </c>
      <c r="E779">
        <v>3</v>
      </c>
      <c r="F779" t="s">
        <v>169</v>
      </c>
      <c r="G779">
        <v>20021025</v>
      </c>
      <c r="H779" t="s">
        <v>13698</v>
      </c>
      <c r="I779" t="s">
        <v>13699</v>
      </c>
      <c r="J779" t="s">
        <v>13700</v>
      </c>
      <c r="K779" t="s">
        <v>72</v>
      </c>
      <c r="M779" s="32">
        <f>IFERROR(IF($B779="","",INDEX(所属情報!$E:$E,MATCH($A779,所属情報!$A:$A,0))),"")</f>
        <v>492191</v>
      </c>
      <c r="N779" s="32" t="str">
        <f t="shared" si="36"/>
        <v>門川　凛々子 (3)</v>
      </c>
      <c r="O779" s="32" t="str">
        <f t="shared" si="37"/>
        <v>ﾓﾝｶﾜ ﾘﾘｺ</v>
      </c>
      <c r="P779" s="32" t="str">
        <f t="shared" si="38"/>
        <v>MONKAWA Ririko (02)</v>
      </c>
      <c r="Q779" s="32" t="str">
        <f>IFERROR(IF($F779="","",INDEX(リスト!$AL:$AL,MATCH($F779,リスト!$AK:$AK,0))),"")</f>
        <v>26</v>
      </c>
      <c r="R779" s="32" t="str">
        <f>IFERROR(IF($K779="","",INDEX(リスト!$AO:$AO,MATCH($K779,リスト!$AN:$AN,0))),"")</f>
        <v>JPN</v>
      </c>
      <c r="S779" s="32" t="str">
        <f>IF($B779="","",RIGHT($G779*1000+200+COUNTIF($G$2:$G779,$G779),9))</f>
        <v>021025201</v>
      </c>
    </row>
    <row r="780" spans="1:19" ht="18" customHeight="1" x14ac:dyDescent="0.55000000000000004">
      <c r="A780" t="s">
        <v>947</v>
      </c>
      <c r="B780">
        <v>784</v>
      </c>
      <c r="C780" t="s">
        <v>13701</v>
      </c>
      <c r="D780" t="s">
        <v>13702</v>
      </c>
      <c r="E780">
        <v>2</v>
      </c>
      <c r="F780" t="s">
        <v>169</v>
      </c>
      <c r="G780">
        <v>20031010</v>
      </c>
      <c r="H780" t="s">
        <v>13703</v>
      </c>
      <c r="I780" t="s">
        <v>13704</v>
      </c>
      <c r="J780" t="s">
        <v>11946</v>
      </c>
      <c r="K780" t="s">
        <v>72</v>
      </c>
      <c r="M780" s="32">
        <f>IFERROR(IF($B780="","",INDEX(所属情報!$E:$E,MATCH($A780,所属情報!$A:$A,0))),"")</f>
        <v>492191</v>
      </c>
      <c r="N780" s="32" t="str">
        <f t="shared" si="36"/>
        <v>刀根　麻湖 (2)</v>
      </c>
      <c r="O780" s="32" t="str">
        <f t="shared" si="37"/>
        <v>ﾄﾈ ﾏｺ</v>
      </c>
      <c r="P780" s="32" t="str">
        <f t="shared" si="38"/>
        <v>TONE Mako (03)</v>
      </c>
      <c r="Q780" s="32" t="str">
        <f>IFERROR(IF($F780="","",INDEX(リスト!$AL:$AL,MATCH($F780,リスト!$AK:$AK,0))),"")</f>
        <v>26</v>
      </c>
      <c r="R780" s="32" t="str">
        <f>IFERROR(IF($K780="","",INDEX(リスト!$AO:$AO,MATCH($K780,リスト!$AN:$AN,0))),"")</f>
        <v>JPN</v>
      </c>
      <c r="S780" s="32" t="str">
        <f>IF($B780="","",RIGHT($G780*1000+200+COUNTIF($G$2:$G780,$G780),9))</f>
        <v>031010202</v>
      </c>
    </row>
    <row r="781" spans="1:19" ht="18" customHeight="1" x14ac:dyDescent="0.55000000000000004">
      <c r="A781" t="s">
        <v>947</v>
      </c>
      <c r="B781">
        <v>785</v>
      </c>
      <c r="C781" t="s">
        <v>13705</v>
      </c>
      <c r="D781" t="s">
        <v>13706</v>
      </c>
      <c r="E781">
        <v>2</v>
      </c>
      <c r="F781" t="s">
        <v>169</v>
      </c>
      <c r="G781">
        <v>20040314</v>
      </c>
      <c r="H781" t="s">
        <v>13707</v>
      </c>
      <c r="I781" t="s">
        <v>4636</v>
      </c>
      <c r="J781" t="s">
        <v>11787</v>
      </c>
      <c r="K781" t="s">
        <v>72</v>
      </c>
      <c r="M781" s="32">
        <f>IFERROR(IF($B781="","",INDEX(所属情報!$E:$E,MATCH($A781,所属情報!$A:$A,0))),"")</f>
        <v>492191</v>
      </c>
      <c r="N781" s="32" t="str">
        <f t="shared" si="36"/>
        <v>川崎　麻衣 (2)</v>
      </c>
      <c r="O781" s="32" t="str">
        <f t="shared" si="37"/>
        <v>ｶﾜｻｷ ﾏｲ</v>
      </c>
      <c r="P781" s="32" t="str">
        <f t="shared" si="38"/>
        <v>KAWASAKI Mai (04)</v>
      </c>
      <c r="Q781" s="32" t="str">
        <f>IFERROR(IF($F781="","",INDEX(リスト!$AL:$AL,MATCH($F781,リスト!$AK:$AK,0))),"")</f>
        <v>26</v>
      </c>
      <c r="R781" s="32" t="str">
        <f>IFERROR(IF($K781="","",INDEX(リスト!$AO:$AO,MATCH($K781,リスト!$AN:$AN,0))),"")</f>
        <v>JPN</v>
      </c>
      <c r="S781" s="32" t="str">
        <f>IF($B781="","",RIGHT($G781*1000+200+COUNTIF($G$2:$G781,$G781),9))</f>
        <v>040314201</v>
      </c>
    </row>
    <row r="782" spans="1:19" ht="18" customHeight="1" x14ac:dyDescent="0.55000000000000004">
      <c r="A782" t="s">
        <v>947</v>
      </c>
      <c r="B782">
        <v>786</v>
      </c>
      <c r="C782" t="s">
        <v>13708</v>
      </c>
      <c r="D782" t="s">
        <v>13709</v>
      </c>
      <c r="E782">
        <v>2</v>
      </c>
      <c r="F782" t="s">
        <v>169</v>
      </c>
      <c r="G782">
        <v>20030608</v>
      </c>
      <c r="H782" t="s">
        <v>13710</v>
      </c>
      <c r="I782" t="s">
        <v>13711</v>
      </c>
      <c r="J782" t="s">
        <v>11152</v>
      </c>
      <c r="K782" t="s">
        <v>72</v>
      </c>
      <c r="M782" s="32">
        <f>IFERROR(IF($B782="","",INDEX(所属情報!$E:$E,MATCH($A782,所属情報!$A:$A,0))),"")</f>
        <v>492191</v>
      </c>
      <c r="N782" s="32" t="str">
        <f t="shared" si="36"/>
        <v>福島　真菜 (2)</v>
      </c>
      <c r="O782" s="32" t="str">
        <f t="shared" si="37"/>
        <v>ﾌｸｼﾏ ﾏﾅ</v>
      </c>
      <c r="P782" s="32" t="str">
        <f t="shared" si="38"/>
        <v>FUKUSHIMA Mana (03)</v>
      </c>
      <c r="Q782" s="32" t="str">
        <f>IFERROR(IF($F782="","",INDEX(リスト!$AL:$AL,MATCH($F782,リスト!$AK:$AK,0))),"")</f>
        <v>26</v>
      </c>
      <c r="R782" s="32" t="str">
        <f>IFERROR(IF($K782="","",INDEX(リスト!$AO:$AO,MATCH($K782,リスト!$AN:$AN,0))),"")</f>
        <v>JPN</v>
      </c>
      <c r="S782" s="32" t="str">
        <f>IF($B782="","",RIGHT($G782*1000+200+COUNTIF($G$2:$G782,$G782),9))</f>
        <v>030608201</v>
      </c>
    </row>
    <row r="783" spans="1:19" ht="18" customHeight="1" x14ac:dyDescent="0.55000000000000004">
      <c r="A783" t="s">
        <v>947</v>
      </c>
      <c r="B783">
        <v>787</v>
      </c>
      <c r="C783" t="s">
        <v>13712</v>
      </c>
      <c r="D783" t="s">
        <v>13713</v>
      </c>
      <c r="E783">
        <v>2</v>
      </c>
      <c r="F783" t="s">
        <v>169</v>
      </c>
      <c r="G783">
        <v>20040225</v>
      </c>
      <c r="H783" t="s">
        <v>13714</v>
      </c>
      <c r="I783" t="s">
        <v>2114</v>
      </c>
      <c r="J783" t="s">
        <v>10959</v>
      </c>
      <c r="K783" t="s">
        <v>72</v>
      </c>
      <c r="M783" s="32">
        <f>IFERROR(IF($B783="","",INDEX(所属情報!$E:$E,MATCH($A783,所属情報!$A:$A,0))),"")</f>
        <v>492191</v>
      </c>
      <c r="N783" s="32" t="str">
        <f t="shared" si="36"/>
        <v>藤岡　愛唯 (2)</v>
      </c>
      <c r="O783" s="32" t="str">
        <f t="shared" si="37"/>
        <v>ﾌｼﾞｵｶ ﾒｲ</v>
      </c>
      <c r="P783" s="32" t="str">
        <f t="shared" si="38"/>
        <v>FUJIOKA Mei (04)</v>
      </c>
      <c r="Q783" s="32" t="str">
        <f>IFERROR(IF($F783="","",INDEX(リスト!$AL:$AL,MATCH($F783,リスト!$AK:$AK,0))),"")</f>
        <v>26</v>
      </c>
      <c r="R783" s="32" t="str">
        <f>IFERROR(IF($K783="","",INDEX(リスト!$AO:$AO,MATCH($K783,リスト!$AN:$AN,0))),"")</f>
        <v>JPN</v>
      </c>
      <c r="S783" s="32" t="str">
        <f>IF($B783="","",RIGHT($G783*1000+200+COUNTIF($G$2:$G783,$G783),9))</f>
        <v>040225201</v>
      </c>
    </row>
    <row r="784" spans="1:19" ht="18" customHeight="1" x14ac:dyDescent="0.55000000000000004">
      <c r="A784" t="s">
        <v>947</v>
      </c>
      <c r="B784">
        <v>788</v>
      </c>
      <c r="C784" t="s">
        <v>13715</v>
      </c>
      <c r="D784" t="s">
        <v>13716</v>
      </c>
      <c r="E784">
        <v>3</v>
      </c>
      <c r="F784" t="s">
        <v>169</v>
      </c>
      <c r="G784">
        <v>20021212</v>
      </c>
      <c r="I784" t="s">
        <v>13717</v>
      </c>
      <c r="J784" t="s">
        <v>13718</v>
      </c>
      <c r="K784" t="s">
        <v>72</v>
      </c>
      <c r="M784" s="32">
        <f>IFERROR(IF($B784="","",INDEX(所属情報!$E:$E,MATCH($A784,所属情報!$A:$A,0))),"")</f>
        <v>492191</v>
      </c>
      <c r="N784" s="32" t="str">
        <f t="shared" si="36"/>
        <v>池永　久美梨 (3)</v>
      </c>
      <c r="O784" s="32" t="str">
        <f t="shared" si="37"/>
        <v>ｲｹﾅｶﾞ ｸﾐﾅ</v>
      </c>
      <c r="P784" s="32" t="str">
        <f t="shared" si="38"/>
        <v>IKENAGA Kumina (02)</v>
      </c>
      <c r="Q784" s="32" t="str">
        <f>IFERROR(IF($F784="","",INDEX(リスト!$AL:$AL,MATCH($F784,リスト!$AK:$AK,0))),"")</f>
        <v>26</v>
      </c>
      <c r="R784" s="32" t="str">
        <f>IFERROR(IF($K784="","",INDEX(リスト!$AO:$AO,MATCH($K784,リスト!$AN:$AN,0))),"")</f>
        <v>JPN</v>
      </c>
      <c r="S784" s="32" t="str">
        <f>IF($B784="","",RIGHT($G784*1000+200+COUNTIF($G$2:$G784,$G784),9))</f>
        <v>021212203</v>
      </c>
    </row>
    <row r="785" spans="1:19" ht="18" customHeight="1" x14ac:dyDescent="0.55000000000000004">
      <c r="A785" t="s">
        <v>947</v>
      </c>
      <c r="B785">
        <v>789</v>
      </c>
      <c r="C785" t="s">
        <v>13719</v>
      </c>
      <c r="D785" t="s">
        <v>13720</v>
      </c>
      <c r="E785">
        <v>3</v>
      </c>
      <c r="F785" t="s">
        <v>169</v>
      </c>
      <c r="G785">
        <v>20030228</v>
      </c>
      <c r="I785" t="s">
        <v>2282</v>
      </c>
      <c r="J785" t="s">
        <v>13721</v>
      </c>
      <c r="K785" t="s">
        <v>72</v>
      </c>
      <c r="M785" s="32">
        <f>IFERROR(IF($B785="","",INDEX(所属情報!$E:$E,MATCH($A785,所属情報!$A:$A,0))),"")</f>
        <v>492191</v>
      </c>
      <c r="N785" s="32" t="str">
        <f t="shared" si="36"/>
        <v>松井　なのか (3)</v>
      </c>
      <c r="O785" s="32" t="str">
        <f t="shared" si="37"/>
        <v>ﾏﾂｲ ﾅﾉｶ</v>
      </c>
      <c r="P785" s="32" t="str">
        <f t="shared" si="38"/>
        <v>MATSUI Nanoka (03)</v>
      </c>
      <c r="Q785" s="32" t="str">
        <f>IFERROR(IF($F785="","",INDEX(リスト!$AL:$AL,MATCH($F785,リスト!$AK:$AK,0))),"")</f>
        <v>26</v>
      </c>
      <c r="R785" s="32" t="str">
        <f>IFERROR(IF($K785="","",INDEX(リスト!$AO:$AO,MATCH($K785,リスト!$AN:$AN,0))),"")</f>
        <v>JPN</v>
      </c>
      <c r="S785" s="32" t="str">
        <f>IF($B785="","",RIGHT($G785*1000+200+COUNTIF($G$2:$G785,$G785),9))</f>
        <v>030228201</v>
      </c>
    </row>
    <row r="786" spans="1:19" ht="18" customHeight="1" x14ac:dyDescent="0.55000000000000004">
      <c r="A786" t="s">
        <v>947</v>
      </c>
      <c r="B786">
        <v>790</v>
      </c>
      <c r="C786" t="s">
        <v>13722</v>
      </c>
      <c r="D786" t="s">
        <v>13723</v>
      </c>
      <c r="E786">
        <v>2</v>
      </c>
      <c r="F786" t="s">
        <v>169</v>
      </c>
      <c r="G786">
        <v>20000609</v>
      </c>
      <c r="I786" t="s">
        <v>1755</v>
      </c>
      <c r="J786" t="s">
        <v>12201</v>
      </c>
      <c r="K786" t="s">
        <v>72</v>
      </c>
      <c r="M786" s="32">
        <f>IFERROR(IF($B786="","",INDEX(所属情報!$E:$E,MATCH($A786,所属情報!$A:$A,0))),"")</f>
        <v>492191</v>
      </c>
      <c r="N786" s="32" t="str">
        <f t="shared" si="36"/>
        <v>松原　志歩 (2)</v>
      </c>
      <c r="O786" s="32" t="str">
        <f t="shared" si="37"/>
        <v>ﾏﾂﾊﾞﾗ ｼﾎ</v>
      </c>
      <c r="P786" s="32" t="str">
        <f t="shared" si="38"/>
        <v>MATSUBARA Shiho (00)</v>
      </c>
      <c r="Q786" s="32" t="str">
        <f>IFERROR(IF($F786="","",INDEX(リスト!$AL:$AL,MATCH($F786,リスト!$AK:$AK,0))),"")</f>
        <v>26</v>
      </c>
      <c r="R786" s="32" t="str">
        <f>IFERROR(IF($K786="","",INDEX(リスト!$AO:$AO,MATCH($K786,リスト!$AN:$AN,0))),"")</f>
        <v>JPN</v>
      </c>
      <c r="S786" s="32" t="str">
        <f>IF($B786="","",RIGHT($G786*1000+200+COUNTIF($G$2:$G786,$G786),9))</f>
        <v>000609201</v>
      </c>
    </row>
    <row r="787" spans="1:19" ht="18" customHeight="1" x14ac:dyDescent="0.55000000000000004">
      <c r="A787" t="s">
        <v>947</v>
      </c>
      <c r="B787">
        <v>791</v>
      </c>
      <c r="C787" t="s">
        <v>13724</v>
      </c>
      <c r="D787" t="s">
        <v>13725</v>
      </c>
      <c r="E787">
        <v>2</v>
      </c>
      <c r="F787" t="s">
        <v>169</v>
      </c>
      <c r="G787">
        <v>20031204</v>
      </c>
      <c r="I787" t="s">
        <v>3501</v>
      </c>
      <c r="J787" t="s">
        <v>10959</v>
      </c>
      <c r="K787" t="s">
        <v>72</v>
      </c>
      <c r="M787" s="32">
        <f>IFERROR(IF($B787="","",INDEX(所属情報!$E:$E,MATCH($A787,所属情報!$A:$A,0))),"")</f>
        <v>492191</v>
      </c>
      <c r="N787" s="32" t="str">
        <f t="shared" si="36"/>
        <v>小松　芽生 (2)</v>
      </c>
      <c r="O787" s="32" t="str">
        <f t="shared" si="37"/>
        <v>ｺﾏﾂ ﾒｲ</v>
      </c>
      <c r="P787" s="32" t="str">
        <f t="shared" si="38"/>
        <v>KOMATSU Mei (03)</v>
      </c>
      <c r="Q787" s="32" t="str">
        <f>IFERROR(IF($F787="","",INDEX(リスト!$AL:$AL,MATCH($F787,リスト!$AK:$AK,0))),"")</f>
        <v>26</v>
      </c>
      <c r="R787" s="32" t="str">
        <f>IFERROR(IF($K787="","",INDEX(リスト!$AO:$AO,MATCH($K787,リスト!$AN:$AN,0))),"")</f>
        <v>JPN</v>
      </c>
      <c r="S787" s="32" t="str">
        <f>IF($B787="","",RIGHT($G787*1000+200+COUNTIF($G$2:$G787,$G787),9))</f>
        <v>031204201</v>
      </c>
    </row>
    <row r="788" spans="1:19" ht="18" customHeight="1" x14ac:dyDescent="0.55000000000000004">
      <c r="A788" t="s">
        <v>903</v>
      </c>
      <c r="B788">
        <v>792</v>
      </c>
      <c r="C788" t="s">
        <v>13726</v>
      </c>
      <c r="D788" t="s">
        <v>13727</v>
      </c>
      <c r="E788">
        <v>3</v>
      </c>
      <c r="F788" t="s">
        <v>201</v>
      </c>
      <c r="G788">
        <v>20030313</v>
      </c>
      <c r="H788" t="s">
        <v>13728</v>
      </c>
      <c r="I788" t="s">
        <v>13729</v>
      </c>
      <c r="J788" t="s">
        <v>7327</v>
      </c>
      <c r="K788" t="s">
        <v>72</v>
      </c>
      <c r="M788" s="32">
        <f>IFERROR(IF($B788="","",INDEX(所属情報!$E:$E,MATCH($A788,所属情報!$A:$A,0))),"")</f>
        <v>490092</v>
      </c>
      <c r="N788" s="32" t="str">
        <f t="shared" si="36"/>
        <v>次郎垣内　友依 (3)</v>
      </c>
      <c r="O788" s="32" t="str">
        <f t="shared" si="37"/>
        <v>ｼﾞﾛｳｶﾞｲﾁ ﾕｲ</v>
      </c>
      <c r="P788" s="32" t="str">
        <f t="shared" si="38"/>
        <v>JIROGAICHI Yui (03)</v>
      </c>
      <c r="Q788" s="32" t="str">
        <f>IFERROR(IF($F788="","",INDEX(リスト!$AL:$AL,MATCH($F788,リスト!$AK:$AK,0))),"")</f>
        <v>34</v>
      </c>
      <c r="R788" s="32" t="str">
        <f>IFERROR(IF($K788="","",INDEX(リスト!$AO:$AO,MATCH($K788,リスト!$AN:$AN,0))),"")</f>
        <v>JPN</v>
      </c>
      <c r="S788" s="32" t="str">
        <f>IF($B788="","",RIGHT($G788*1000+200+COUNTIF($G$2:$G788,$G788),9))</f>
        <v>030313201</v>
      </c>
    </row>
    <row r="789" spans="1:19" ht="18" customHeight="1" x14ac:dyDescent="0.55000000000000004">
      <c r="A789" t="s">
        <v>927</v>
      </c>
      <c r="B789">
        <v>793</v>
      </c>
      <c r="C789" t="s">
        <v>13730</v>
      </c>
      <c r="D789" t="s">
        <v>13731</v>
      </c>
      <c r="E789" t="s">
        <v>1165</v>
      </c>
      <c r="F789" t="s">
        <v>197</v>
      </c>
      <c r="G789">
        <v>19980820</v>
      </c>
      <c r="H789" t="s">
        <v>13732</v>
      </c>
      <c r="I789" t="s">
        <v>1589</v>
      </c>
      <c r="J789" t="s">
        <v>13733</v>
      </c>
      <c r="K789" t="s">
        <v>72</v>
      </c>
      <c r="M789" s="32">
        <f>IFERROR(IF($B789="","",INDEX(所属情報!$E:$E,MATCH($A789,所属情報!$A:$A,0))),"")</f>
        <v>491082</v>
      </c>
      <c r="N789" s="32" t="str">
        <f t="shared" si="36"/>
        <v>藤原　麻友香 (M2)</v>
      </c>
      <c r="O789" s="32" t="str">
        <f t="shared" si="37"/>
        <v>ﾌｼﾞﾜﾗ ﾏﾕｶ</v>
      </c>
      <c r="P789" s="32" t="str">
        <f t="shared" si="38"/>
        <v>FUJIWARA Mayuka (98)</v>
      </c>
      <c r="Q789" s="32" t="str">
        <f>IFERROR(IF($F789="","",INDEX(リスト!$AL:$AL,MATCH($F789,リスト!$AK:$AK,0))),"")</f>
        <v>33</v>
      </c>
      <c r="R789" s="32" t="str">
        <f>IFERROR(IF($K789="","",INDEX(リスト!$AO:$AO,MATCH($K789,リスト!$AN:$AN,0))),"")</f>
        <v>JPN</v>
      </c>
      <c r="S789" s="32" t="str">
        <f>IF($B789="","",RIGHT($G789*1000+200+COUNTIF($G$2:$G789,$G789),9))</f>
        <v>980820201</v>
      </c>
    </row>
    <row r="790" spans="1:19" ht="18" customHeight="1" x14ac:dyDescent="0.55000000000000004">
      <c r="A790" t="s">
        <v>927</v>
      </c>
      <c r="B790">
        <v>794</v>
      </c>
      <c r="C790" t="s">
        <v>13734</v>
      </c>
      <c r="D790" t="s">
        <v>13735</v>
      </c>
      <c r="E790">
        <v>4</v>
      </c>
      <c r="F790" t="s">
        <v>177</v>
      </c>
      <c r="G790">
        <v>20011117</v>
      </c>
      <c r="H790" t="s">
        <v>13736</v>
      </c>
      <c r="I790" t="s">
        <v>1316</v>
      </c>
      <c r="J790" t="s">
        <v>11250</v>
      </c>
      <c r="K790" t="s">
        <v>72</v>
      </c>
      <c r="M790" s="32">
        <f>IFERROR(IF($B790="","",INDEX(所属情報!$E:$E,MATCH($A790,所属情報!$A:$A,0))),"")</f>
        <v>491082</v>
      </c>
      <c r="N790" s="32" t="str">
        <f t="shared" si="36"/>
        <v>佐藤　琴音 (4)</v>
      </c>
      <c r="O790" s="32" t="str">
        <f t="shared" si="37"/>
        <v>ｻﾄｳ ｺﾄﾈ</v>
      </c>
      <c r="P790" s="32" t="str">
        <f t="shared" si="38"/>
        <v>SATO Kotone (01)</v>
      </c>
      <c r="Q790" s="32" t="str">
        <f>IFERROR(IF($F790="","",INDEX(リスト!$AL:$AL,MATCH($F790,リスト!$AK:$AK,0))),"")</f>
        <v>28</v>
      </c>
      <c r="R790" s="32" t="str">
        <f>IFERROR(IF($K790="","",INDEX(リスト!$AO:$AO,MATCH($K790,リスト!$AN:$AN,0))),"")</f>
        <v>JPN</v>
      </c>
      <c r="S790" s="32" t="str">
        <f>IF($B790="","",RIGHT($G790*1000+200+COUNTIF($G$2:$G790,$G790),9))</f>
        <v>011117201</v>
      </c>
    </row>
    <row r="791" spans="1:19" ht="18" customHeight="1" x14ac:dyDescent="0.55000000000000004">
      <c r="A791" t="s">
        <v>927</v>
      </c>
      <c r="B791">
        <v>795</v>
      </c>
      <c r="C791" t="s">
        <v>13737</v>
      </c>
      <c r="D791" t="s">
        <v>13738</v>
      </c>
      <c r="E791">
        <v>4</v>
      </c>
      <c r="F791" t="s">
        <v>177</v>
      </c>
      <c r="G791">
        <v>20020322</v>
      </c>
      <c r="H791" t="s">
        <v>13739</v>
      </c>
      <c r="I791" t="s">
        <v>13740</v>
      </c>
      <c r="J791" t="s">
        <v>13741</v>
      </c>
      <c r="K791" t="s">
        <v>72</v>
      </c>
      <c r="M791" s="32">
        <f>IFERROR(IF($B791="","",INDEX(所属情報!$E:$E,MATCH($A791,所属情報!$A:$A,0))),"")</f>
        <v>491082</v>
      </c>
      <c r="N791" s="32" t="str">
        <f t="shared" si="36"/>
        <v>本宮　亜希子 (4)</v>
      </c>
      <c r="O791" s="32" t="str">
        <f t="shared" si="37"/>
        <v>ﾎﾝｸﾞｳ ｱｷｺ</v>
      </c>
      <c r="P791" s="32" t="str">
        <f t="shared" si="38"/>
        <v>HONGU Akiko (02)</v>
      </c>
      <c r="Q791" s="32" t="str">
        <f>IFERROR(IF($F791="","",INDEX(リスト!$AL:$AL,MATCH($F791,リスト!$AK:$AK,0))),"")</f>
        <v>28</v>
      </c>
      <c r="R791" s="32" t="str">
        <f>IFERROR(IF($K791="","",INDEX(リスト!$AO:$AO,MATCH($K791,リスト!$AN:$AN,0))),"")</f>
        <v>JPN</v>
      </c>
      <c r="S791" s="32" t="str">
        <f>IF($B791="","",RIGHT($G791*1000+200+COUNTIF($G$2:$G791,$G791),9))</f>
        <v>020322202</v>
      </c>
    </row>
    <row r="792" spans="1:19" ht="18" customHeight="1" x14ac:dyDescent="0.55000000000000004">
      <c r="A792" t="s">
        <v>927</v>
      </c>
      <c r="B792">
        <v>796</v>
      </c>
      <c r="C792" t="s">
        <v>13742</v>
      </c>
      <c r="D792" t="s">
        <v>13743</v>
      </c>
      <c r="E792">
        <v>4</v>
      </c>
      <c r="F792" t="s">
        <v>177</v>
      </c>
      <c r="G792">
        <v>20011004</v>
      </c>
      <c r="H792" t="s">
        <v>13744</v>
      </c>
      <c r="I792" t="s">
        <v>13745</v>
      </c>
      <c r="J792" t="s">
        <v>13283</v>
      </c>
      <c r="K792" t="s">
        <v>72</v>
      </c>
      <c r="M792" s="32">
        <f>IFERROR(IF($B792="","",INDEX(所属情報!$E:$E,MATCH($A792,所属情報!$A:$A,0))),"")</f>
        <v>491082</v>
      </c>
      <c r="N792" s="32" t="str">
        <f t="shared" si="36"/>
        <v>若杉　栞奈 (4)</v>
      </c>
      <c r="O792" s="32" t="str">
        <f t="shared" si="37"/>
        <v>ﾜｶｽｷﾞ ｶﾝﾅ</v>
      </c>
      <c r="P792" s="32" t="str">
        <f t="shared" si="38"/>
        <v>WAKASUGI Kanna (01)</v>
      </c>
      <c r="Q792" s="32" t="str">
        <f>IFERROR(IF($F792="","",INDEX(リスト!$AL:$AL,MATCH($F792,リスト!$AK:$AK,0))),"")</f>
        <v>28</v>
      </c>
      <c r="R792" s="32" t="str">
        <f>IFERROR(IF($K792="","",INDEX(リスト!$AO:$AO,MATCH($K792,リスト!$AN:$AN,0))),"")</f>
        <v>JPN</v>
      </c>
      <c r="S792" s="32" t="str">
        <f>IF($B792="","",RIGHT($G792*1000+200+COUNTIF($G$2:$G792,$G792),9))</f>
        <v>011004202</v>
      </c>
    </row>
    <row r="793" spans="1:19" ht="18" customHeight="1" x14ac:dyDescent="0.55000000000000004">
      <c r="A793" t="s">
        <v>927</v>
      </c>
      <c r="B793">
        <v>797</v>
      </c>
      <c r="C793" t="s">
        <v>13746</v>
      </c>
      <c r="D793" t="s">
        <v>13747</v>
      </c>
      <c r="E793">
        <v>3</v>
      </c>
      <c r="F793" t="s">
        <v>177</v>
      </c>
      <c r="G793">
        <v>20010417</v>
      </c>
      <c r="H793" t="s">
        <v>13748</v>
      </c>
      <c r="I793" t="s">
        <v>13749</v>
      </c>
      <c r="J793" t="s">
        <v>13750</v>
      </c>
      <c r="K793" t="s">
        <v>72</v>
      </c>
      <c r="M793" s="32">
        <f>IFERROR(IF($B793="","",INDEX(所属情報!$E:$E,MATCH($A793,所属情報!$A:$A,0))),"")</f>
        <v>491082</v>
      </c>
      <c r="N793" s="32" t="str">
        <f t="shared" si="36"/>
        <v>川尻　絵留 (3)</v>
      </c>
      <c r="O793" s="32" t="str">
        <f t="shared" si="37"/>
        <v>ｶﾜｼﾞﾘ ｴﾙ</v>
      </c>
      <c r="P793" s="32" t="str">
        <f t="shared" si="38"/>
        <v>KAWAJIRI Eru (01)</v>
      </c>
      <c r="Q793" s="32" t="str">
        <f>IFERROR(IF($F793="","",INDEX(リスト!$AL:$AL,MATCH($F793,リスト!$AK:$AK,0))),"")</f>
        <v>28</v>
      </c>
      <c r="R793" s="32" t="str">
        <f>IFERROR(IF($K793="","",INDEX(リスト!$AO:$AO,MATCH($K793,リスト!$AN:$AN,0))),"")</f>
        <v>JPN</v>
      </c>
      <c r="S793" s="32" t="str">
        <f>IF($B793="","",RIGHT($G793*1000+200+COUNTIF($G$2:$G793,$G793),9))</f>
        <v>010417202</v>
      </c>
    </row>
    <row r="794" spans="1:19" ht="18" customHeight="1" x14ac:dyDescent="0.55000000000000004">
      <c r="A794" t="s">
        <v>927</v>
      </c>
      <c r="B794">
        <v>798</v>
      </c>
      <c r="C794" t="s">
        <v>13751</v>
      </c>
      <c r="D794" t="s">
        <v>13752</v>
      </c>
      <c r="E794">
        <v>3</v>
      </c>
      <c r="F794" t="s">
        <v>177</v>
      </c>
      <c r="G794">
        <v>20010425</v>
      </c>
      <c r="H794" t="s">
        <v>13753</v>
      </c>
      <c r="I794" t="s">
        <v>1819</v>
      </c>
      <c r="J794" t="s">
        <v>8404</v>
      </c>
      <c r="K794" t="s">
        <v>72</v>
      </c>
      <c r="M794" s="32">
        <f>IFERROR(IF($B794="","",INDEX(所属情報!$E:$E,MATCH($A794,所属情報!$A:$A,0))),"")</f>
        <v>491082</v>
      </c>
      <c r="N794" s="32" t="str">
        <f t="shared" si="36"/>
        <v>中澤　春香 (3)</v>
      </c>
      <c r="O794" s="32" t="str">
        <f t="shared" si="37"/>
        <v>ﾅｶｻﾞﾜ ﾊﾙｶ</v>
      </c>
      <c r="P794" s="32" t="str">
        <f t="shared" si="38"/>
        <v>NAKAZAWA Haruka (01)</v>
      </c>
      <c r="Q794" s="32" t="str">
        <f>IFERROR(IF($F794="","",INDEX(リスト!$AL:$AL,MATCH($F794,リスト!$AK:$AK,0))),"")</f>
        <v>28</v>
      </c>
      <c r="R794" s="32" t="str">
        <f>IFERROR(IF($K794="","",INDEX(リスト!$AO:$AO,MATCH($K794,リスト!$AN:$AN,0))),"")</f>
        <v>JPN</v>
      </c>
      <c r="S794" s="32" t="str">
        <f>IF($B794="","",RIGHT($G794*1000+200+COUNTIF($G$2:$G794,$G794),9))</f>
        <v>010425202</v>
      </c>
    </row>
    <row r="795" spans="1:19" ht="18" customHeight="1" x14ac:dyDescent="0.55000000000000004">
      <c r="A795" t="s">
        <v>927</v>
      </c>
      <c r="B795">
        <v>799</v>
      </c>
      <c r="C795" t="s">
        <v>13754</v>
      </c>
      <c r="D795" t="s">
        <v>13755</v>
      </c>
      <c r="E795">
        <v>3</v>
      </c>
      <c r="F795" t="s">
        <v>177</v>
      </c>
      <c r="G795">
        <v>20030329</v>
      </c>
      <c r="H795" t="s">
        <v>13756</v>
      </c>
      <c r="I795" t="s">
        <v>2027</v>
      </c>
      <c r="J795" t="s">
        <v>11787</v>
      </c>
      <c r="K795" t="s">
        <v>72</v>
      </c>
      <c r="M795" s="32">
        <f>IFERROR(IF($B795="","",INDEX(所属情報!$E:$E,MATCH($A795,所属情報!$A:$A,0))),"")</f>
        <v>491082</v>
      </c>
      <c r="N795" s="32" t="str">
        <f t="shared" si="36"/>
        <v>村上　舞衣 (3)</v>
      </c>
      <c r="O795" s="32" t="str">
        <f t="shared" si="37"/>
        <v>ﾑﾗｶﾐ ﾏｲ</v>
      </c>
      <c r="P795" s="32" t="str">
        <f t="shared" si="38"/>
        <v>MURAKAMI Mai (03)</v>
      </c>
      <c r="Q795" s="32" t="str">
        <f>IFERROR(IF($F795="","",INDEX(リスト!$AL:$AL,MATCH($F795,リスト!$AK:$AK,0))),"")</f>
        <v>28</v>
      </c>
      <c r="R795" s="32" t="str">
        <f>IFERROR(IF($K795="","",INDEX(リスト!$AO:$AO,MATCH($K795,リスト!$AN:$AN,0))),"")</f>
        <v>JPN</v>
      </c>
      <c r="S795" s="32" t="str">
        <f>IF($B795="","",RIGHT($G795*1000+200+COUNTIF($G$2:$G795,$G795),9))</f>
        <v>030329201</v>
      </c>
    </row>
    <row r="796" spans="1:19" ht="18" customHeight="1" x14ac:dyDescent="0.55000000000000004">
      <c r="A796" t="s">
        <v>927</v>
      </c>
      <c r="B796">
        <v>800</v>
      </c>
      <c r="C796" t="s">
        <v>13757</v>
      </c>
      <c r="D796" t="s">
        <v>13758</v>
      </c>
      <c r="E796">
        <v>2</v>
      </c>
      <c r="F796" t="s">
        <v>177</v>
      </c>
      <c r="G796">
        <v>20031202</v>
      </c>
      <c r="H796" t="s">
        <v>13759</v>
      </c>
      <c r="I796" t="s">
        <v>3648</v>
      </c>
      <c r="J796" t="s">
        <v>13760</v>
      </c>
      <c r="K796" t="s">
        <v>72</v>
      </c>
      <c r="M796" s="32">
        <f>IFERROR(IF($B796="","",INDEX(所属情報!$E:$E,MATCH($A796,所属情報!$A:$A,0))),"")</f>
        <v>491082</v>
      </c>
      <c r="N796" s="32" t="str">
        <f t="shared" si="36"/>
        <v>石田　ひより (2)</v>
      </c>
      <c r="O796" s="32" t="str">
        <f t="shared" si="37"/>
        <v>ｲｼﾀﾞ ﾋﾖﾘ</v>
      </c>
      <c r="P796" s="32" t="str">
        <f t="shared" si="38"/>
        <v>ISHIDA Hiyori (03)</v>
      </c>
      <c r="Q796" s="32" t="str">
        <f>IFERROR(IF($F796="","",INDEX(リスト!$AL:$AL,MATCH($F796,リスト!$AK:$AK,0))),"")</f>
        <v>28</v>
      </c>
      <c r="R796" s="32" t="str">
        <f>IFERROR(IF($K796="","",INDEX(リスト!$AO:$AO,MATCH($K796,リスト!$AN:$AN,0))),"")</f>
        <v>JPN</v>
      </c>
      <c r="S796" s="32" t="str">
        <f>IF($B796="","",RIGHT($G796*1000+200+COUNTIF($G$2:$G796,$G796),9))</f>
        <v>031202201</v>
      </c>
    </row>
    <row r="797" spans="1:19" ht="18" customHeight="1" x14ac:dyDescent="0.55000000000000004">
      <c r="A797" t="s">
        <v>927</v>
      </c>
      <c r="B797">
        <v>801</v>
      </c>
      <c r="C797" t="s">
        <v>13761</v>
      </c>
      <c r="D797" t="s">
        <v>13762</v>
      </c>
      <c r="E797">
        <v>2</v>
      </c>
      <c r="F797" t="s">
        <v>177</v>
      </c>
      <c r="G797">
        <v>20040214</v>
      </c>
      <c r="H797" t="s">
        <v>13763</v>
      </c>
      <c r="I797" t="s">
        <v>4636</v>
      </c>
      <c r="J797" t="s">
        <v>11048</v>
      </c>
      <c r="K797" t="s">
        <v>72</v>
      </c>
      <c r="M797" s="32">
        <f>IFERROR(IF($B797="","",INDEX(所属情報!$E:$E,MATCH($A797,所属情報!$A:$A,0))),"")</f>
        <v>491082</v>
      </c>
      <c r="N797" s="32" t="str">
        <f t="shared" si="36"/>
        <v>川﨑　彩音 (2)</v>
      </c>
      <c r="O797" s="32" t="str">
        <f t="shared" si="37"/>
        <v>ｶﾜｻｷ ｱﾔﾈ</v>
      </c>
      <c r="P797" s="32" t="str">
        <f t="shared" si="38"/>
        <v>KAWASAKI Ayane (04)</v>
      </c>
      <c r="Q797" s="32" t="str">
        <f>IFERROR(IF($F797="","",INDEX(リスト!$AL:$AL,MATCH($F797,リスト!$AK:$AK,0))),"")</f>
        <v>28</v>
      </c>
      <c r="R797" s="32" t="str">
        <f>IFERROR(IF($K797="","",INDEX(リスト!$AO:$AO,MATCH($K797,リスト!$AN:$AN,0))),"")</f>
        <v>JPN</v>
      </c>
      <c r="S797" s="32" t="str">
        <f>IF($B797="","",RIGHT($G797*1000+200+COUNTIF($G$2:$G797,$G797),9))</f>
        <v>040214201</v>
      </c>
    </row>
    <row r="798" spans="1:19" ht="18" customHeight="1" x14ac:dyDescent="0.55000000000000004">
      <c r="A798" t="s">
        <v>963</v>
      </c>
      <c r="B798">
        <v>802</v>
      </c>
      <c r="C798" t="s">
        <v>13764</v>
      </c>
      <c r="D798" t="s">
        <v>13765</v>
      </c>
      <c r="E798">
        <v>3</v>
      </c>
      <c r="F798" t="s">
        <v>173</v>
      </c>
      <c r="G798">
        <v>20021119</v>
      </c>
      <c r="H798" t="s">
        <v>13766</v>
      </c>
      <c r="I798" t="s">
        <v>13767</v>
      </c>
      <c r="J798" t="s">
        <v>1997</v>
      </c>
      <c r="K798" t="s">
        <v>72</v>
      </c>
      <c r="M798" s="32">
        <f>IFERROR(IF($B798="","",INDEX(所属情報!$E:$E,MATCH($A798,所属情報!$A:$A,0))),"")</f>
        <v>492196</v>
      </c>
      <c r="N798" s="32" t="str">
        <f t="shared" si="36"/>
        <v>竹　優花 (3)</v>
      </c>
      <c r="O798" s="32" t="str">
        <f t="shared" si="37"/>
        <v>ﾀｹ ﾕｳｶ</v>
      </c>
      <c r="P798" s="32" t="str">
        <f t="shared" si="38"/>
        <v>TAKE Yuka (02)</v>
      </c>
      <c r="Q798" s="32" t="str">
        <f>IFERROR(IF($F798="","",INDEX(リスト!$AL:$AL,MATCH($F798,リスト!$AK:$AK,0))),"")</f>
        <v>27</v>
      </c>
      <c r="R798" s="32" t="str">
        <f>IFERROR(IF($K798="","",INDEX(リスト!$AO:$AO,MATCH($K798,リスト!$AN:$AN,0))),"")</f>
        <v>JPN</v>
      </c>
      <c r="S798" s="32" t="str">
        <f>IF($B798="","",RIGHT($G798*1000+200+COUNTIF($G$2:$G798,$G798),9))</f>
        <v>021119201</v>
      </c>
    </row>
    <row r="799" spans="1:19" ht="18" customHeight="1" x14ac:dyDescent="0.55000000000000004">
      <c r="A799" t="s">
        <v>963</v>
      </c>
      <c r="B799">
        <v>803</v>
      </c>
      <c r="C799" t="s">
        <v>13768</v>
      </c>
      <c r="D799" t="s">
        <v>13769</v>
      </c>
      <c r="E799">
        <v>3</v>
      </c>
      <c r="F799" t="s">
        <v>173</v>
      </c>
      <c r="G799">
        <v>20021106</v>
      </c>
      <c r="H799" t="s">
        <v>13770</v>
      </c>
      <c r="I799" t="s">
        <v>1202</v>
      </c>
      <c r="J799" t="s">
        <v>11134</v>
      </c>
      <c r="K799" t="s">
        <v>72</v>
      </c>
      <c r="M799" s="32">
        <f>IFERROR(IF($B799="","",INDEX(所属情報!$E:$E,MATCH($A799,所属情報!$A:$A,0))),"")</f>
        <v>492196</v>
      </c>
      <c r="N799" s="32" t="str">
        <f t="shared" si="36"/>
        <v>安藤　妃那 (3)</v>
      </c>
      <c r="O799" s="32" t="str">
        <f t="shared" si="37"/>
        <v>ｱﾝﾄﾞｳ ﾋﾅ</v>
      </c>
      <c r="P799" s="32" t="str">
        <f t="shared" si="38"/>
        <v>ANDO Hina (02)</v>
      </c>
      <c r="Q799" s="32" t="str">
        <f>IFERROR(IF($F799="","",INDEX(リスト!$AL:$AL,MATCH($F799,リスト!$AK:$AK,0))),"")</f>
        <v>27</v>
      </c>
      <c r="R799" s="32" t="str">
        <f>IFERROR(IF($K799="","",INDEX(リスト!$AO:$AO,MATCH($K799,リスト!$AN:$AN,0))),"")</f>
        <v>JPN</v>
      </c>
      <c r="S799" s="32" t="str">
        <f>IF($B799="","",RIGHT($G799*1000+200+COUNTIF($G$2:$G799,$G799),9))</f>
        <v>021106201</v>
      </c>
    </row>
    <row r="800" spans="1:19" ht="18" customHeight="1" x14ac:dyDescent="0.55000000000000004">
      <c r="A800" t="s">
        <v>963</v>
      </c>
      <c r="B800">
        <v>804</v>
      </c>
      <c r="C800" t="s">
        <v>13771</v>
      </c>
      <c r="D800" t="s">
        <v>13772</v>
      </c>
      <c r="E800">
        <v>2</v>
      </c>
      <c r="F800" t="s">
        <v>177</v>
      </c>
      <c r="G800">
        <v>20031112</v>
      </c>
      <c r="H800" t="s">
        <v>13773</v>
      </c>
      <c r="I800" t="s">
        <v>13774</v>
      </c>
      <c r="J800" t="s">
        <v>11073</v>
      </c>
      <c r="K800" t="s">
        <v>72</v>
      </c>
      <c r="M800" s="32">
        <f>IFERROR(IF($B800="","",INDEX(所属情報!$E:$E,MATCH($A800,所属情報!$A:$A,0))),"")</f>
        <v>492196</v>
      </c>
      <c r="N800" s="32" t="str">
        <f t="shared" si="36"/>
        <v>豊瀬　綾野 (2)</v>
      </c>
      <c r="O800" s="32" t="str">
        <f t="shared" si="37"/>
        <v>ﾄﾖｾ ｱﾔﾉ</v>
      </c>
      <c r="P800" s="32" t="str">
        <f t="shared" si="38"/>
        <v>TOYOSE Ayano (03)</v>
      </c>
      <c r="Q800" s="32" t="str">
        <f>IFERROR(IF($F800="","",INDEX(リスト!$AL:$AL,MATCH($F800,リスト!$AK:$AK,0))),"")</f>
        <v>28</v>
      </c>
      <c r="R800" s="32" t="str">
        <f>IFERROR(IF($K800="","",INDEX(リスト!$AO:$AO,MATCH($K800,リスト!$AN:$AN,0))),"")</f>
        <v>JPN</v>
      </c>
      <c r="S800" s="32" t="str">
        <f>IF($B800="","",RIGHT($G800*1000+200+COUNTIF($G$2:$G800,$G800),9))</f>
        <v>031112201</v>
      </c>
    </row>
    <row r="801" spans="1:19" ht="18" customHeight="1" x14ac:dyDescent="0.55000000000000004">
      <c r="A801" t="s">
        <v>963</v>
      </c>
      <c r="B801">
        <v>805</v>
      </c>
      <c r="C801" t="s">
        <v>13775</v>
      </c>
      <c r="D801" t="s">
        <v>13776</v>
      </c>
      <c r="E801">
        <v>2</v>
      </c>
      <c r="F801" t="s">
        <v>181</v>
      </c>
      <c r="G801">
        <v>20030602</v>
      </c>
      <c r="H801" t="s">
        <v>13777</v>
      </c>
      <c r="I801" t="s">
        <v>13778</v>
      </c>
      <c r="J801" t="s">
        <v>13779</v>
      </c>
      <c r="K801" t="s">
        <v>72</v>
      </c>
      <c r="M801" s="32">
        <f>IFERROR(IF($B801="","",INDEX(所属情報!$E:$E,MATCH($A801,所属情報!$A:$A,0))),"")</f>
        <v>492196</v>
      </c>
      <c r="N801" s="32" t="str">
        <f t="shared" si="36"/>
        <v>石戸　知奈 (2)</v>
      </c>
      <c r="O801" s="32" t="str">
        <f t="shared" si="37"/>
        <v>ｲｼﾄﾞ ﾁﾅ</v>
      </c>
      <c r="P801" s="32" t="str">
        <f t="shared" si="38"/>
        <v>ISHIDO China (03)</v>
      </c>
      <c r="Q801" s="32" t="str">
        <f>IFERROR(IF($F801="","",INDEX(リスト!$AL:$AL,MATCH($F801,リスト!$AK:$AK,0))),"")</f>
        <v>29</v>
      </c>
      <c r="R801" s="32" t="str">
        <f>IFERROR(IF($K801="","",INDEX(リスト!$AO:$AO,MATCH($K801,リスト!$AN:$AN,0))),"")</f>
        <v>JPN</v>
      </c>
      <c r="S801" s="32" t="str">
        <f>IF($B801="","",RIGHT($G801*1000+200+COUNTIF($G$2:$G801,$G801),9))</f>
        <v>030602203</v>
      </c>
    </row>
    <row r="802" spans="1:19" ht="18" customHeight="1" x14ac:dyDescent="0.55000000000000004">
      <c r="A802" t="s">
        <v>895</v>
      </c>
      <c r="B802">
        <v>806</v>
      </c>
      <c r="C802" t="s">
        <v>13780</v>
      </c>
      <c r="D802" t="s">
        <v>13781</v>
      </c>
      <c r="E802">
        <v>3</v>
      </c>
      <c r="F802" t="s">
        <v>185</v>
      </c>
      <c r="G802">
        <v>20020409</v>
      </c>
      <c r="H802" t="s">
        <v>13782</v>
      </c>
      <c r="I802" t="s">
        <v>6940</v>
      </c>
      <c r="J802" t="s">
        <v>13783</v>
      </c>
      <c r="K802" t="s">
        <v>72</v>
      </c>
      <c r="M802" s="32">
        <f>IFERROR(IF($B802="","",INDEX(所属情報!$E:$E,MATCH($A802,所属情報!$A:$A,0))),"")</f>
        <v>490058</v>
      </c>
      <c r="N802" s="32" t="str">
        <f t="shared" si="36"/>
        <v>戸田　奈菜羽 (3)</v>
      </c>
      <c r="O802" s="32" t="str">
        <f t="shared" si="37"/>
        <v>ﾄﾀﾞ ﾅﾅﾊ</v>
      </c>
      <c r="P802" s="32" t="str">
        <f t="shared" si="38"/>
        <v>TODA Nanaha (02)</v>
      </c>
      <c r="Q802" s="32" t="str">
        <f>IFERROR(IF($F802="","",INDEX(リスト!$AL:$AL,MATCH($F802,リスト!$AK:$AK,0))),"")</f>
        <v>30</v>
      </c>
      <c r="R802" s="32" t="str">
        <f>IFERROR(IF($K802="","",INDEX(リスト!$AO:$AO,MATCH($K802,リスト!$AN:$AN,0))),"")</f>
        <v>JPN</v>
      </c>
      <c r="S802" s="32" t="str">
        <f>IF($B802="","",RIGHT($G802*1000+200+COUNTIF($G$2:$G802,$G802),9))</f>
        <v>020409203</v>
      </c>
    </row>
    <row r="803" spans="1:19" ht="18" customHeight="1" x14ac:dyDescent="0.55000000000000004">
      <c r="A803" t="s">
        <v>895</v>
      </c>
      <c r="B803">
        <v>807</v>
      </c>
      <c r="C803" t="s">
        <v>13784</v>
      </c>
      <c r="D803" t="s">
        <v>13785</v>
      </c>
      <c r="E803">
        <v>3</v>
      </c>
      <c r="F803" t="s">
        <v>185</v>
      </c>
      <c r="G803">
        <v>20020827</v>
      </c>
      <c r="H803" t="s">
        <v>13786</v>
      </c>
      <c r="I803" t="s">
        <v>6135</v>
      </c>
      <c r="J803" t="s">
        <v>13787</v>
      </c>
      <c r="K803" t="s">
        <v>72</v>
      </c>
      <c r="M803" s="32">
        <f>IFERROR(IF($B803="","",INDEX(所属情報!$E:$E,MATCH($A803,所属情報!$A:$A,0))),"")</f>
        <v>490058</v>
      </c>
      <c r="N803" s="32" t="str">
        <f t="shared" si="36"/>
        <v>丸尾　明代 (3)</v>
      </c>
      <c r="O803" s="32" t="str">
        <f t="shared" si="37"/>
        <v>ﾏﾙｵ ｱｷﾖ</v>
      </c>
      <c r="P803" s="32" t="str">
        <f t="shared" si="38"/>
        <v>MARUO Akiyo (02)</v>
      </c>
      <c r="Q803" s="32" t="str">
        <f>IFERROR(IF($F803="","",INDEX(リスト!$AL:$AL,MATCH($F803,リスト!$AK:$AK,0))),"")</f>
        <v>30</v>
      </c>
      <c r="R803" s="32" t="str">
        <f>IFERROR(IF($K803="","",INDEX(リスト!$AO:$AO,MATCH($K803,リスト!$AN:$AN,0))),"")</f>
        <v>JPN</v>
      </c>
      <c r="S803" s="32" t="str">
        <f>IF($B803="","",RIGHT($G803*1000+200+COUNTIF($G$2:$G803,$G803),9))</f>
        <v>020827201</v>
      </c>
    </row>
    <row r="804" spans="1:19" ht="18" customHeight="1" x14ac:dyDescent="0.55000000000000004">
      <c r="A804" t="s">
        <v>1151</v>
      </c>
      <c r="B804">
        <v>808</v>
      </c>
      <c r="C804" t="s">
        <v>13788</v>
      </c>
      <c r="D804" t="s">
        <v>13789</v>
      </c>
      <c r="E804">
        <v>3</v>
      </c>
      <c r="F804" t="s">
        <v>173</v>
      </c>
      <c r="G804">
        <v>20020812</v>
      </c>
      <c r="H804" t="s">
        <v>13790</v>
      </c>
      <c r="I804" t="s">
        <v>1984</v>
      </c>
      <c r="J804" t="s">
        <v>13369</v>
      </c>
      <c r="K804" t="s">
        <v>72</v>
      </c>
      <c r="M804" s="32">
        <f>IFERROR(IF($B804="","",INDEX(所属情報!$E:$E,MATCH($A804,所属情報!$A:$A,0))),"")</f>
        <v>500004</v>
      </c>
      <c r="N804" s="32" t="str">
        <f t="shared" si="36"/>
        <v>藤田　吉乃 (3)</v>
      </c>
      <c r="O804" s="32" t="str">
        <f t="shared" si="37"/>
        <v>ﾌｼﾞﾀ ﾖｼﾉ</v>
      </c>
      <c r="P804" s="32" t="str">
        <f t="shared" si="38"/>
        <v>FUJITA Yoshino (02)</v>
      </c>
      <c r="Q804" s="32" t="str">
        <f>IFERROR(IF($F804="","",INDEX(リスト!$AL:$AL,MATCH($F804,リスト!$AK:$AK,0))),"")</f>
        <v>27</v>
      </c>
      <c r="R804" s="32" t="str">
        <f>IFERROR(IF($K804="","",INDEX(リスト!$AO:$AO,MATCH($K804,リスト!$AN:$AN,0))),"")</f>
        <v>JPN</v>
      </c>
      <c r="S804" s="32" t="str">
        <f>IF($B804="","",RIGHT($G804*1000+200+COUNTIF($G$2:$G804,$G804),9))</f>
        <v>020812201</v>
      </c>
    </row>
    <row r="805" spans="1:19" ht="18" customHeight="1" x14ac:dyDescent="0.55000000000000004">
      <c r="A805" t="s">
        <v>1151</v>
      </c>
      <c r="B805">
        <v>809</v>
      </c>
      <c r="C805" t="s">
        <v>13791</v>
      </c>
      <c r="D805" t="s">
        <v>13792</v>
      </c>
      <c r="E805">
        <v>2</v>
      </c>
      <c r="F805" t="s">
        <v>173</v>
      </c>
      <c r="G805">
        <v>20040116</v>
      </c>
      <c r="H805" t="s">
        <v>13793</v>
      </c>
      <c r="I805" t="s">
        <v>1682</v>
      </c>
      <c r="J805" t="s">
        <v>11787</v>
      </c>
      <c r="K805" t="s">
        <v>72</v>
      </c>
      <c r="M805" s="32">
        <f>IFERROR(IF($B805="","",INDEX(所属情報!$E:$E,MATCH($A805,所属情報!$A:$A,0))),"")</f>
        <v>500004</v>
      </c>
      <c r="N805" s="32" t="str">
        <f t="shared" si="36"/>
        <v>仲野　舞 (2)</v>
      </c>
      <c r="O805" s="32" t="str">
        <f t="shared" si="37"/>
        <v>ﾅｶﾉ ﾏｲ</v>
      </c>
      <c r="P805" s="32" t="str">
        <f t="shared" si="38"/>
        <v>NAKANO Mai (04)</v>
      </c>
      <c r="Q805" s="32" t="str">
        <f>IFERROR(IF($F805="","",INDEX(リスト!$AL:$AL,MATCH($F805,リスト!$AK:$AK,0))),"")</f>
        <v>27</v>
      </c>
      <c r="R805" s="32" t="str">
        <f>IFERROR(IF($K805="","",INDEX(リスト!$AO:$AO,MATCH($K805,リスト!$AN:$AN,0))),"")</f>
        <v>JPN</v>
      </c>
      <c r="S805" s="32" t="str">
        <f>IF($B805="","",RIGHT($G805*1000+200+COUNTIF($G$2:$G805,$G805),9))</f>
        <v>040116201</v>
      </c>
    </row>
    <row r="806" spans="1:19" ht="18" customHeight="1" x14ac:dyDescent="0.55000000000000004">
      <c r="A806" t="s">
        <v>1151</v>
      </c>
      <c r="B806">
        <v>810</v>
      </c>
      <c r="C806" t="s">
        <v>13794</v>
      </c>
      <c r="D806" t="s">
        <v>13795</v>
      </c>
      <c r="E806">
        <v>3</v>
      </c>
      <c r="F806" t="s">
        <v>173</v>
      </c>
      <c r="G806">
        <v>20010623</v>
      </c>
      <c r="H806" t="s">
        <v>13796</v>
      </c>
      <c r="I806" t="s">
        <v>3418</v>
      </c>
      <c r="J806" t="s">
        <v>13797</v>
      </c>
      <c r="K806" t="s">
        <v>72</v>
      </c>
      <c r="M806" s="32">
        <f>IFERROR(IF($B806="","",INDEX(所属情報!$E:$E,MATCH($A806,所属情報!$A:$A,0))),"")</f>
        <v>500004</v>
      </c>
      <c r="N806" s="32" t="str">
        <f t="shared" si="36"/>
        <v>末永　聖佳 (3)</v>
      </c>
      <c r="O806" s="32" t="str">
        <f t="shared" si="37"/>
        <v>ｽｴﾅｶﾞ ｷﾖｶ</v>
      </c>
      <c r="P806" s="32" t="str">
        <f t="shared" si="38"/>
        <v>SUENAGA Kiyoka (01)</v>
      </c>
      <c r="Q806" s="32" t="str">
        <f>IFERROR(IF($F806="","",INDEX(リスト!$AL:$AL,MATCH($F806,リスト!$AK:$AK,0))),"")</f>
        <v>27</v>
      </c>
      <c r="R806" s="32" t="str">
        <f>IFERROR(IF($K806="","",INDEX(リスト!$AO:$AO,MATCH($K806,リスト!$AN:$AN,0))),"")</f>
        <v>JPN</v>
      </c>
      <c r="S806" s="32" t="str">
        <f>IF($B806="","",RIGHT($G806*1000+200+COUNTIF($G$2:$G806,$G806),9))</f>
        <v>010623201</v>
      </c>
    </row>
    <row r="807" spans="1:19" ht="18" customHeight="1" x14ac:dyDescent="0.55000000000000004">
      <c r="A807" t="s">
        <v>1151</v>
      </c>
      <c r="B807">
        <v>811</v>
      </c>
      <c r="C807" t="s">
        <v>13798</v>
      </c>
      <c r="D807" t="s">
        <v>13799</v>
      </c>
      <c r="E807">
        <v>2</v>
      </c>
      <c r="F807" t="s">
        <v>173</v>
      </c>
      <c r="G807">
        <v>20030915</v>
      </c>
      <c r="H807" t="s">
        <v>13800</v>
      </c>
      <c r="I807" t="s">
        <v>2200</v>
      </c>
      <c r="J807" t="s">
        <v>11121</v>
      </c>
      <c r="K807" t="s">
        <v>72</v>
      </c>
      <c r="M807" s="32">
        <f>IFERROR(IF($B807="","",INDEX(所属情報!$E:$E,MATCH($A807,所属情報!$A:$A,0))),"")</f>
        <v>500004</v>
      </c>
      <c r="N807" s="32" t="str">
        <f t="shared" si="36"/>
        <v>栗原　愛 (2)</v>
      </c>
      <c r="O807" s="32" t="str">
        <f t="shared" si="37"/>
        <v>ｸﾘﾊﾗ ｱｲ</v>
      </c>
      <c r="P807" s="32" t="str">
        <f t="shared" si="38"/>
        <v>KURIHARA Ai (03)</v>
      </c>
      <c r="Q807" s="32" t="str">
        <f>IFERROR(IF($F807="","",INDEX(リスト!$AL:$AL,MATCH($F807,リスト!$AK:$AK,0))),"")</f>
        <v>27</v>
      </c>
      <c r="R807" s="32" t="str">
        <f>IFERROR(IF($K807="","",INDEX(リスト!$AO:$AO,MATCH($K807,リスト!$AN:$AN,0))),"")</f>
        <v>JPN</v>
      </c>
      <c r="S807" s="32" t="str">
        <f>IF($B807="","",RIGHT($G807*1000+200+COUNTIF($G$2:$G807,$G807),9))</f>
        <v>030915201</v>
      </c>
    </row>
    <row r="808" spans="1:19" ht="18" customHeight="1" x14ac:dyDescent="0.55000000000000004">
      <c r="A808" t="s">
        <v>1151</v>
      </c>
      <c r="B808">
        <v>812</v>
      </c>
      <c r="C808" t="s">
        <v>13801</v>
      </c>
      <c r="D808" t="s">
        <v>13802</v>
      </c>
      <c r="E808">
        <v>2</v>
      </c>
      <c r="F808" t="s">
        <v>173</v>
      </c>
      <c r="G808">
        <v>20031014</v>
      </c>
      <c r="H808" t="s">
        <v>13803</v>
      </c>
      <c r="I808" t="s">
        <v>13804</v>
      </c>
      <c r="J808" t="s">
        <v>11083</v>
      </c>
      <c r="K808" t="s">
        <v>72</v>
      </c>
      <c r="M808" s="32">
        <f>IFERROR(IF($B808="","",INDEX(所属情報!$E:$E,MATCH($A808,所属情報!$A:$A,0))),"")</f>
        <v>500004</v>
      </c>
      <c r="N808" s="32" t="str">
        <f t="shared" si="36"/>
        <v>徳原　麻友 (2)</v>
      </c>
      <c r="O808" s="32" t="str">
        <f t="shared" si="37"/>
        <v>ﾄｸﾊﾗ ﾏﾕ</v>
      </c>
      <c r="P808" s="32" t="str">
        <f t="shared" si="38"/>
        <v>TOKUHARA Mayu (03)</v>
      </c>
      <c r="Q808" s="32" t="str">
        <f>IFERROR(IF($F808="","",INDEX(リスト!$AL:$AL,MATCH($F808,リスト!$AK:$AK,0))),"")</f>
        <v>27</v>
      </c>
      <c r="R808" s="32" t="str">
        <f>IFERROR(IF($K808="","",INDEX(リスト!$AO:$AO,MATCH($K808,リスト!$AN:$AN,0))),"")</f>
        <v>JPN</v>
      </c>
      <c r="S808" s="32" t="str">
        <f>IF($B808="","",RIGHT($G808*1000+200+COUNTIF($G$2:$G808,$G808),9))</f>
        <v>031014201</v>
      </c>
    </row>
    <row r="809" spans="1:19" ht="18" customHeight="1" x14ac:dyDescent="0.55000000000000004">
      <c r="A809" t="s">
        <v>1151</v>
      </c>
      <c r="B809">
        <v>813</v>
      </c>
      <c r="C809" t="s">
        <v>13805</v>
      </c>
      <c r="D809" t="s">
        <v>13806</v>
      </c>
      <c r="E809">
        <v>2</v>
      </c>
      <c r="F809" t="s">
        <v>1220</v>
      </c>
      <c r="G809">
        <v>20040109</v>
      </c>
      <c r="I809" t="s">
        <v>4994</v>
      </c>
      <c r="J809" t="s">
        <v>2460</v>
      </c>
      <c r="K809" t="s">
        <v>72</v>
      </c>
      <c r="M809" s="32">
        <f>IFERROR(IF($B809="","",INDEX(所属情報!$E:$E,MATCH($A809,所属情報!$A:$A,0))),"")</f>
        <v>500004</v>
      </c>
      <c r="N809" s="32" t="str">
        <f t="shared" si="36"/>
        <v>高原　ひなた (2)</v>
      </c>
      <c r="O809" s="32" t="str">
        <f t="shared" si="37"/>
        <v>ﾀｶﾊﾗ ﾋﾅﾀ</v>
      </c>
      <c r="P809" s="32" t="str">
        <f t="shared" si="38"/>
        <v>TAKAHARA Hinata (04)</v>
      </c>
      <c r="Q809" s="32" t="str">
        <f>IFERROR(IF($F809="","",INDEX(リスト!$AL:$AL,MATCH($F809,リスト!$AK:$AK,0))),"")</f>
        <v>49</v>
      </c>
      <c r="R809" s="32" t="str">
        <f>IFERROR(IF($K809="","",INDEX(リスト!$AO:$AO,MATCH($K809,リスト!$AN:$AN,0))),"")</f>
        <v>JPN</v>
      </c>
      <c r="S809" s="32" t="str">
        <f>IF($B809="","",RIGHT($G809*1000+200+COUNTIF($G$2:$G809,$G809),9))</f>
        <v>040109201</v>
      </c>
    </row>
    <row r="810" spans="1:19" ht="18" customHeight="1" x14ac:dyDescent="0.55000000000000004">
      <c r="A810" t="s">
        <v>931</v>
      </c>
      <c r="B810">
        <v>814</v>
      </c>
      <c r="C810" t="s">
        <v>13807</v>
      </c>
      <c r="D810" t="s">
        <v>13808</v>
      </c>
      <c r="E810" t="s">
        <v>1165</v>
      </c>
      <c r="F810" t="s">
        <v>165</v>
      </c>
      <c r="G810">
        <v>20000112</v>
      </c>
      <c r="H810" t="s">
        <v>13809</v>
      </c>
      <c r="I810" t="s">
        <v>13810</v>
      </c>
      <c r="J810" t="s">
        <v>7327</v>
      </c>
      <c r="K810" t="s">
        <v>72</v>
      </c>
      <c r="M810" s="32">
        <f>IFERROR(IF($B810="","",INDEX(所属情報!$E:$E,MATCH($A810,所属情報!$A:$A,0))),"")</f>
        <v>492186</v>
      </c>
      <c r="N810" s="32" t="str">
        <f t="shared" si="36"/>
        <v>澁谷　柚衣 (M2)</v>
      </c>
      <c r="O810" s="32" t="str">
        <f t="shared" si="37"/>
        <v>ｼﾌﾞﾀﾆ ﾕｲ</v>
      </c>
      <c r="P810" s="32" t="str">
        <f t="shared" si="38"/>
        <v>SHIBUTANI Yui (00)</v>
      </c>
      <c r="Q810" s="32" t="str">
        <f>IFERROR(IF($F810="","",INDEX(リスト!$AL:$AL,MATCH($F810,リスト!$AK:$AK,0))),"")</f>
        <v>25</v>
      </c>
      <c r="R810" s="32" t="str">
        <f>IFERROR(IF($K810="","",INDEX(リスト!$AO:$AO,MATCH($K810,リスト!$AN:$AN,0))),"")</f>
        <v>JPN</v>
      </c>
      <c r="S810" s="32" t="str">
        <f>IF($B810="","",RIGHT($G810*1000+200+COUNTIF($G$2:$G810,$G810),9))</f>
        <v>000112201</v>
      </c>
    </row>
    <row r="811" spans="1:19" ht="18" customHeight="1" x14ac:dyDescent="0.55000000000000004">
      <c r="A811" t="s">
        <v>1159</v>
      </c>
      <c r="B811">
        <v>815</v>
      </c>
      <c r="C811" t="s">
        <v>13811</v>
      </c>
      <c r="D811" t="s">
        <v>13812</v>
      </c>
      <c r="E811" t="s">
        <v>1635</v>
      </c>
      <c r="F811" t="s">
        <v>177</v>
      </c>
      <c r="G811">
        <v>19990525</v>
      </c>
      <c r="H811" t="s">
        <v>13813</v>
      </c>
      <c r="I811" t="s">
        <v>13814</v>
      </c>
      <c r="J811" t="s">
        <v>11779</v>
      </c>
      <c r="K811" t="s">
        <v>72</v>
      </c>
      <c r="M811" s="32">
        <f>IFERROR(IF($B811="","",INDEX(所属情報!$E:$E,MATCH($A811,所属情報!$A:$A,0))),"")</f>
        <v>501018</v>
      </c>
      <c r="N811" s="32" t="str">
        <f t="shared" si="36"/>
        <v>小澤　皐 (M1)</v>
      </c>
      <c r="O811" s="32" t="str">
        <f t="shared" si="37"/>
        <v>ｵｻﾞﾜ ｻﾂｷ</v>
      </c>
      <c r="P811" s="32" t="str">
        <f t="shared" si="38"/>
        <v>OZAWA Satsuki (99)</v>
      </c>
      <c r="Q811" s="32" t="str">
        <f>IFERROR(IF($F811="","",INDEX(リスト!$AL:$AL,MATCH($F811,リスト!$AK:$AK,0))),"")</f>
        <v>28</v>
      </c>
      <c r="R811" s="32" t="str">
        <f>IFERROR(IF($K811="","",INDEX(リスト!$AO:$AO,MATCH($K811,リスト!$AN:$AN,0))),"")</f>
        <v>JPN</v>
      </c>
      <c r="S811" s="32" t="str">
        <f>IF($B811="","",RIGHT($G811*1000+200+COUNTIF($G$2:$G811,$G811),9))</f>
        <v>990525202</v>
      </c>
    </row>
    <row r="812" spans="1:19" ht="18" customHeight="1" x14ac:dyDescent="0.55000000000000004">
      <c r="A812" t="s">
        <v>1159</v>
      </c>
      <c r="B812">
        <v>816</v>
      </c>
      <c r="C812" t="s">
        <v>13815</v>
      </c>
      <c r="D812" t="s">
        <v>13816</v>
      </c>
      <c r="E812">
        <v>4</v>
      </c>
      <c r="F812" t="s">
        <v>173</v>
      </c>
      <c r="G812">
        <v>20020106</v>
      </c>
      <c r="H812" t="s">
        <v>13817</v>
      </c>
      <c r="I812" t="s">
        <v>2027</v>
      </c>
      <c r="J812" t="s">
        <v>1947</v>
      </c>
      <c r="K812" t="s">
        <v>72</v>
      </c>
      <c r="M812" s="32">
        <f>IFERROR(IF($B812="","",INDEX(所属情報!$E:$E,MATCH($A812,所属情報!$A:$A,0))),"")</f>
        <v>501018</v>
      </c>
      <c r="N812" s="32" t="str">
        <f t="shared" si="36"/>
        <v>村上　ひかる (4)</v>
      </c>
      <c r="O812" s="32" t="str">
        <f t="shared" si="37"/>
        <v>ﾑﾗｶﾐ ﾋｶﾙ</v>
      </c>
      <c r="P812" s="32" t="str">
        <f t="shared" si="38"/>
        <v>MURAKAMI Hikaru (02)</v>
      </c>
      <c r="Q812" s="32" t="str">
        <f>IFERROR(IF($F812="","",INDEX(リスト!$AL:$AL,MATCH($F812,リスト!$AK:$AK,0))),"")</f>
        <v>27</v>
      </c>
      <c r="R812" s="32" t="str">
        <f>IFERROR(IF($K812="","",INDEX(リスト!$AO:$AO,MATCH($K812,リスト!$AN:$AN,0))),"")</f>
        <v>JPN</v>
      </c>
      <c r="S812" s="32" t="str">
        <f>IF($B812="","",RIGHT($G812*1000+200+COUNTIF($G$2:$G812,$G812),9))</f>
        <v>020106201</v>
      </c>
    </row>
    <row r="813" spans="1:19" ht="18" customHeight="1" x14ac:dyDescent="0.55000000000000004">
      <c r="A813" t="s">
        <v>1159</v>
      </c>
      <c r="B813">
        <v>817</v>
      </c>
      <c r="C813" t="s">
        <v>13818</v>
      </c>
      <c r="D813" t="s">
        <v>13819</v>
      </c>
      <c r="E813">
        <v>2</v>
      </c>
      <c r="F813" t="s">
        <v>173</v>
      </c>
      <c r="G813">
        <v>20040224</v>
      </c>
      <c r="H813" t="s">
        <v>13820</v>
      </c>
      <c r="I813" t="s">
        <v>3980</v>
      </c>
      <c r="J813" t="s">
        <v>11465</v>
      </c>
      <c r="K813" t="s">
        <v>72</v>
      </c>
      <c r="M813" s="32">
        <f>IFERROR(IF($B813="","",INDEX(所属情報!$E:$E,MATCH($A813,所属情報!$A:$A,0))),"")</f>
        <v>501018</v>
      </c>
      <c r="N813" s="32" t="str">
        <f t="shared" si="36"/>
        <v>藤澤　夏海 (2)</v>
      </c>
      <c r="O813" s="32" t="str">
        <f t="shared" si="37"/>
        <v>ﾌｼﾞｻﾜ ﾅﾂﾐ</v>
      </c>
      <c r="P813" s="32" t="str">
        <f t="shared" si="38"/>
        <v>FUJISAWA Natsumi (04)</v>
      </c>
      <c r="Q813" s="32" t="str">
        <f>IFERROR(IF($F813="","",INDEX(リスト!$AL:$AL,MATCH($F813,リスト!$AK:$AK,0))),"")</f>
        <v>27</v>
      </c>
      <c r="R813" s="32" t="str">
        <f>IFERROR(IF($K813="","",INDEX(リスト!$AO:$AO,MATCH($K813,リスト!$AN:$AN,0))),"")</f>
        <v>JPN</v>
      </c>
      <c r="S813" s="32" t="str">
        <f>IF($B813="","",RIGHT($G813*1000+200+COUNTIF($G$2:$G813,$G813),9))</f>
        <v>040224202</v>
      </c>
    </row>
    <row r="814" spans="1:19" ht="18" customHeight="1" x14ac:dyDescent="0.55000000000000004">
      <c r="A814" t="s">
        <v>1159</v>
      </c>
      <c r="B814">
        <v>818</v>
      </c>
      <c r="C814" t="s">
        <v>13821</v>
      </c>
      <c r="D814" t="s">
        <v>13822</v>
      </c>
      <c r="E814" t="s">
        <v>1165</v>
      </c>
      <c r="F814" t="s">
        <v>173</v>
      </c>
      <c r="G814">
        <v>19991014</v>
      </c>
      <c r="H814" t="s">
        <v>13823</v>
      </c>
      <c r="I814" t="s">
        <v>3990</v>
      </c>
      <c r="J814" t="s">
        <v>13824</v>
      </c>
      <c r="K814" t="s">
        <v>72</v>
      </c>
      <c r="M814" s="32">
        <f>IFERROR(IF($B814="","",INDEX(所属情報!$E:$E,MATCH($A814,所属情報!$A:$A,0))),"")</f>
        <v>501018</v>
      </c>
      <c r="N814" s="32" t="str">
        <f t="shared" si="36"/>
        <v>古田　美月 (M2)</v>
      </c>
      <c r="O814" s="32" t="str">
        <f t="shared" si="37"/>
        <v>ﾌﾙﾀ ﾐﾂｷ</v>
      </c>
      <c r="P814" s="32" t="str">
        <f t="shared" si="38"/>
        <v>FURUTA Mitsuki (99)</v>
      </c>
      <c r="Q814" s="32" t="str">
        <f>IFERROR(IF($F814="","",INDEX(リスト!$AL:$AL,MATCH($F814,リスト!$AK:$AK,0))),"")</f>
        <v>27</v>
      </c>
      <c r="R814" s="32" t="str">
        <f>IFERROR(IF($K814="","",INDEX(リスト!$AO:$AO,MATCH($K814,リスト!$AN:$AN,0))),"")</f>
        <v>JPN</v>
      </c>
      <c r="S814" s="32" t="str">
        <f>IF($B814="","",RIGHT($G814*1000+200+COUNTIF($G$2:$G814,$G814),9))</f>
        <v>991014201</v>
      </c>
    </row>
    <row r="815" spans="1:19" ht="18" customHeight="1" x14ac:dyDescent="0.55000000000000004">
      <c r="A815" t="s">
        <v>1159</v>
      </c>
      <c r="B815">
        <v>819</v>
      </c>
      <c r="C815" t="s">
        <v>13825</v>
      </c>
      <c r="D815" t="s">
        <v>13826</v>
      </c>
      <c r="E815" t="s">
        <v>1635</v>
      </c>
      <c r="F815" t="s">
        <v>173</v>
      </c>
      <c r="G815">
        <v>20000902</v>
      </c>
      <c r="H815" t="s">
        <v>13827</v>
      </c>
      <c r="I815" t="s">
        <v>9979</v>
      </c>
      <c r="J815" t="s">
        <v>10996</v>
      </c>
      <c r="K815" t="s">
        <v>72</v>
      </c>
      <c r="M815" s="32">
        <f>IFERROR(IF($B815="","",INDEX(所属情報!$E:$E,MATCH($A815,所属情報!$A:$A,0))),"")</f>
        <v>501018</v>
      </c>
      <c r="N815" s="32" t="str">
        <f t="shared" si="36"/>
        <v>生田　朋 (M1)</v>
      </c>
      <c r="O815" s="32" t="str">
        <f t="shared" si="37"/>
        <v>ｲｸﾀ ﾄﾓ</v>
      </c>
      <c r="P815" s="32" t="str">
        <f t="shared" si="38"/>
        <v>IKUTA Tomo (00)</v>
      </c>
      <c r="Q815" s="32" t="str">
        <f>IFERROR(IF($F815="","",INDEX(リスト!$AL:$AL,MATCH($F815,リスト!$AK:$AK,0))),"")</f>
        <v>27</v>
      </c>
      <c r="R815" s="32" t="str">
        <f>IFERROR(IF($K815="","",INDEX(リスト!$AO:$AO,MATCH($K815,リスト!$AN:$AN,0))),"")</f>
        <v>JPN</v>
      </c>
      <c r="S815" s="32" t="str">
        <f>IF($B815="","",RIGHT($G815*1000+200+COUNTIF($G$2:$G815,$G815),9))</f>
        <v>000902201</v>
      </c>
    </row>
    <row r="816" spans="1:19" ht="18" customHeight="1" x14ac:dyDescent="0.55000000000000004">
      <c r="A816" t="s">
        <v>1159</v>
      </c>
      <c r="B816">
        <v>820</v>
      </c>
      <c r="C816" t="s">
        <v>13828</v>
      </c>
      <c r="D816" t="s">
        <v>13829</v>
      </c>
      <c r="E816" t="s">
        <v>1635</v>
      </c>
      <c r="F816" t="s">
        <v>173</v>
      </c>
      <c r="G816">
        <v>20000430</v>
      </c>
      <c r="I816" t="s">
        <v>1222</v>
      </c>
      <c r="J816" t="s">
        <v>13830</v>
      </c>
      <c r="K816" t="s">
        <v>72</v>
      </c>
      <c r="M816" s="32">
        <f>IFERROR(IF($B816="","",INDEX(所属情報!$E:$E,MATCH($A816,所属情報!$A:$A,0))),"")</f>
        <v>501018</v>
      </c>
      <c r="N816" s="32" t="str">
        <f t="shared" si="36"/>
        <v>田中　朝子 (M1)</v>
      </c>
      <c r="O816" s="32" t="str">
        <f t="shared" si="37"/>
        <v>ﾀﾅｶ ｱｻｺ</v>
      </c>
      <c r="P816" s="32" t="str">
        <f t="shared" si="38"/>
        <v>TANAKA Asako (00)</v>
      </c>
      <c r="Q816" s="32" t="str">
        <f>IFERROR(IF($F816="","",INDEX(リスト!$AL:$AL,MATCH($F816,リスト!$AK:$AK,0))),"")</f>
        <v>27</v>
      </c>
      <c r="R816" s="32" t="str">
        <f>IFERROR(IF($K816="","",INDEX(リスト!$AO:$AO,MATCH($K816,リスト!$AN:$AN,0))),"")</f>
        <v>JPN</v>
      </c>
      <c r="S816" s="32" t="str">
        <f>IF($B816="","",RIGHT($G816*1000+200+COUNTIF($G$2:$G816,$G816),9))</f>
        <v>000430201</v>
      </c>
    </row>
    <row r="817" spans="1:19" ht="18" customHeight="1" x14ac:dyDescent="0.55000000000000004">
      <c r="A817" t="s">
        <v>1159</v>
      </c>
      <c r="B817">
        <v>821</v>
      </c>
      <c r="C817" t="s">
        <v>13831</v>
      </c>
      <c r="D817" t="s">
        <v>13832</v>
      </c>
      <c r="E817">
        <v>2</v>
      </c>
      <c r="F817" t="s">
        <v>173</v>
      </c>
      <c r="G817">
        <v>20031018</v>
      </c>
      <c r="I817" t="s">
        <v>2027</v>
      </c>
      <c r="J817" t="s">
        <v>11299</v>
      </c>
      <c r="K817" t="s">
        <v>72</v>
      </c>
      <c r="M817" s="32">
        <f>IFERROR(IF($B817="","",INDEX(所属情報!$E:$E,MATCH($A817,所属情報!$A:$A,0))),"")</f>
        <v>501018</v>
      </c>
      <c r="N817" s="32" t="str">
        <f t="shared" si="36"/>
        <v>村上　風羽 (2)</v>
      </c>
      <c r="O817" s="32" t="str">
        <f t="shared" si="37"/>
        <v>ﾑﾗｶﾐ ﾌｳ</v>
      </c>
      <c r="P817" s="32" t="str">
        <f t="shared" si="38"/>
        <v>MURAKAMI Fu (03)</v>
      </c>
      <c r="Q817" s="32" t="str">
        <f>IFERROR(IF($F817="","",INDEX(リスト!$AL:$AL,MATCH($F817,リスト!$AK:$AK,0))),"")</f>
        <v>27</v>
      </c>
      <c r="R817" s="32" t="str">
        <f>IFERROR(IF($K817="","",INDEX(リスト!$AO:$AO,MATCH($K817,リスト!$AN:$AN,0))),"")</f>
        <v>JPN</v>
      </c>
      <c r="S817" s="32" t="str">
        <f>IF($B817="","",RIGHT($G817*1000+200+COUNTIF($G$2:$G817,$G817),9))</f>
        <v>031018201</v>
      </c>
    </row>
    <row r="818" spans="1:19" ht="18" customHeight="1" x14ac:dyDescent="0.55000000000000004">
      <c r="A818" t="s">
        <v>1155</v>
      </c>
      <c r="B818">
        <v>822</v>
      </c>
      <c r="C818" t="s">
        <v>13833</v>
      </c>
      <c r="D818" t="s">
        <v>13834</v>
      </c>
      <c r="E818">
        <v>4</v>
      </c>
      <c r="F818" t="s">
        <v>173</v>
      </c>
      <c r="G818">
        <v>20000302</v>
      </c>
      <c r="H818" t="s">
        <v>13835</v>
      </c>
      <c r="I818" t="s">
        <v>13836</v>
      </c>
      <c r="J818" t="s">
        <v>11335</v>
      </c>
      <c r="K818" t="s">
        <v>72</v>
      </c>
      <c r="M818" s="32">
        <f>IFERROR(IF($B818="","",INDEX(所属情報!$E:$E,MATCH($A818,所属情報!$A:$A,0))),"")</f>
        <v>500005</v>
      </c>
      <c r="N818" s="32" t="str">
        <f t="shared" si="36"/>
        <v>隅本　千遥 (4)</v>
      </c>
      <c r="O818" s="32" t="str">
        <f t="shared" si="37"/>
        <v>ｽﾐﾓﾄ ﾁﾊﾙ</v>
      </c>
      <c r="P818" s="32" t="str">
        <f t="shared" si="38"/>
        <v>SUMIMOTO Chiharu (00)</v>
      </c>
      <c r="Q818" s="32" t="str">
        <f>IFERROR(IF($F818="","",INDEX(リスト!$AL:$AL,MATCH($F818,リスト!$AK:$AK,0))),"")</f>
        <v>27</v>
      </c>
      <c r="R818" s="32" t="str">
        <f>IFERROR(IF($K818="","",INDEX(リスト!$AO:$AO,MATCH($K818,リスト!$AN:$AN,0))),"")</f>
        <v>JPN</v>
      </c>
      <c r="S818" s="32" t="str">
        <f>IF($B818="","",RIGHT($G818*1000+200+COUNTIF($G$2:$G818,$G818),9))</f>
        <v>000302201</v>
      </c>
    </row>
    <row r="819" spans="1:19" ht="18" customHeight="1" x14ac:dyDescent="0.55000000000000004">
      <c r="A819" t="s">
        <v>1155</v>
      </c>
      <c r="B819">
        <v>823</v>
      </c>
      <c r="C819" t="s">
        <v>13837</v>
      </c>
      <c r="D819" t="s">
        <v>13838</v>
      </c>
      <c r="E819">
        <v>4</v>
      </c>
      <c r="F819" t="s">
        <v>173</v>
      </c>
      <c r="G819">
        <v>20010829</v>
      </c>
      <c r="H819" t="s">
        <v>13839</v>
      </c>
      <c r="I819" t="s">
        <v>13840</v>
      </c>
      <c r="J819" t="s">
        <v>3153</v>
      </c>
      <c r="K819" t="s">
        <v>72</v>
      </c>
      <c r="M819" s="32">
        <f>IFERROR(IF($B819="","",INDEX(所属情報!$E:$E,MATCH($A819,所属情報!$A:$A,0))),"")</f>
        <v>500005</v>
      </c>
      <c r="N819" s="32" t="str">
        <f t="shared" si="36"/>
        <v>密井　みやび (4)</v>
      </c>
      <c r="O819" s="32" t="str">
        <f t="shared" si="37"/>
        <v>ﾐﾂｲ ﾐﾔﾋﾞ</v>
      </c>
      <c r="P819" s="32" t="str">
        <f t="shared" si="38"/>
        <v>MITSUI Miyabi (01)</v>
      </c>
      <c r="Q819" s="32" t="str">
        <f>IFERROR(IF($F819="","",INDEX(リスト!$AL:$AL,MATCH($F819,リスト!$AK:$AK,0))),"")</f>
        <v>27</v>
      </c>
      <c r="R819" s="32" t="str">
        <f>IFERROR(IF($K819="","",INDEX(リスト!$AO:$AO,MATCH($K819,リスト!$AN:$AN,0))),"")</f>
        <v>JPN</v>
      </c>
      <c r="S819" s="32" t="str">
        <f>IF($B819="","",RIGHT($G819*1000+200+COUNTIF($G$2:$G819,$G819),9))</f>
        <v>010829203</v>
      </c>
    </row>
    <row r="820" spans="1:19" ht="18" customHeight="1" x14ac:dyDescent="0.55000000000000004">
      <c r="A820" t="s">
        <v>1155</v>
      </c>
      <c r="B820">
        <v>824</v>
      </c>
      <c r="C820" t="s">
        <v>13841</v>
      </c>
      <c r="D820" t="s">
        <v>13842</v>
      </c>
      <c r="E820">
        <v>4</v>
      </c>
      <c r="F820" t="s">
        <v>173</v>
      </c>
      <c r="G820">
        <v>20010703</v>
      </c>
      <c r="H820" t="s">
        <v>13843</v>
      </c>
      <c r="I820" t="s">
        <v>3345</v>
      </c>
      <c r="J820" t="s">
        <v>8512</v>
      </c>
      <c r="K820" t="s">
        <v>72</v>
      </c>
      <c r="M820" s="32">
        <f>IFERROR(IF($B820="","",INDEX(所属情報!$E:$E,MATCH($A820,所属情報!$A:$A,0))),"")</f>
        <v>500005</v>
      </c>
      <c r="N820" s="32" t="str">
        <f t="shared" si="36"/>
        <v>服部　七海 (4)</v>
      </c>
      <c r="O820" s="32" t="str">
        <f t="shared" si="37"/>
        <v>ﾊｯﾄﾘ ﾅﾅﾐ</v>
      </c>
      <c r="P820" s="32" t="str">
        <f t="shared" si="38"/>
        <v>HATTORI Nanami (01)</v>
      </c>
      <c r="Q820" s="32" t="str">
        <f>IFERROR(IF($F820="","",INDEX(リスト!$AL:$AL,MATCH($F820,リスト!$AK:$AK,0))),"")</f>
        <v>27</v>
      </c>
      <c r="R820" s="32" t="str">
        <f>IFERROR(IF($K820="","",INDEX(リスト!$AO:$AO,MATCH($K820,リスト!$AN:$AN,0))),"")</f>
        <v>JPN</v>
      </c>
      <c r="S820" s="32" t="str">
        <f>IF($B820="","",RIGHT($G820*1000+200+COUNTIF($G$2:$G820,$G820),9))</f>
        <v>010703201</v>
      </c>
    </row>
    <row r="821" spans="1:19" ht="18" customHeight="1" x14ac:dyDescent="0.55000000000000004">
      <c r="A821" t="s">
        <v>1155</v>
      </c>
      <c r="B821">
        <v>825</v>
      </c>
      <c r="C821" t="s">
        <v>13844</v>
      </c>
      <c r="D821" t="s">
        <v>13845</v>
      </c>
      <c r="E821">
        <v>2</v>
      </c>
      <c r="F821" t="s">
        <v>173</v>
      </c>
      <c r="G821">
        <v>20021119</v>
      </c>
      <c r="H821" t="s">
        <v>13846</v>
      </c>
      <c r="I821" t="s">
        <v>1888</v>
      </c>
      <c r="J821" t="s">
        <v>11134</v>
      </c>
      <c r="K821" t="s">
        <v>72</v>
      </c>
      <c r="M821" s="32">
        <f>IFERROR(IF($B821="","",INDEX(所属情報!$E:$E,MATCH($A821,所属情報!$A:$A,0))),"")</f>
        <v>500005</v>
      </c>
      <c r="N821" s="32" t="str">
        <f t="shared" si="36"/>
        <v>池田　ひな (2)</v>
      </c>
      <c r="O821" s="32" t="str">
        <f t="shared" si="37"/>
        <v>ｲｹﾀﾞ ﾋﾅ</v>
      </c>
      <c r="P821" s="32" t="str">
        <f t="shared" si="38"/>
        <v>IKEDA Hina (02)</v>
      </c>
      <c r="Q821" s="32" t="str">
        <f>IFERROR(IF($F821="","",INDEX(リスト!$AL:$AL,MATCH($F821,リスト!$AK:$AK,0))),"")</f>
        <v>27</v>
      </c>
      <c r="R821" s="32" t="str">
        <f>IFERROR(IF($K821="","",INDEX(リスト!$AO:$AO,MATCH($K821,リスト!$AN:$AN,0))),"")</f>
        <v>JPN</v>
      </c>
      <c r="S821" s="32" t="str">
        <f>IF($B821="","",RIGHT($G821*1000+200+COUNTIF($G$2:$G821,$G821),9))</f>
        <v>021119202</v>
      </c>
    </row>
    <row r="822" spans="1:19" ht="18" customHeight="1" x14ac:dyDescent="0.55000000000000004">
      <c r="A822" t="s">
        <v>1155</v>
      </c>
      <c r="B822">
        <v>826</v>
      </c>
      <c r="C822" t="s">
        <v>13847</v>
      </c>
      <c r="D822" t="s">
        <v>13848</v>
      </c>
      <c r="E822">
        <v>2</v>
      </c>
      <c r="F822" t="s">
        <v>173</v>
      </c>
      <c r="G822">
        <v>20040122</v>
      </c>
      <c r="H822" t="s">
        <v>13849</v>
      </c>
      <c r="I822" t="s">
        <v>1525</v>
      </c>
      <c r="J822" t="s">
        <v>13850</v>
      </c>
      <c r="K822" t="s">
        <v>72</v>
      </c>
      <c r="M822" s="32">
        <f>IFERROR(IF($B822="","",INDEX(所属情報!$E:$E,MATCH($A822,所属情報!$A:$A,0))),"")</f>
        <v>500005</v>
      </c>
      <c r="N822" s="32" t="str">
        <f t="shared" si="36"/>
        <v>小川　日菜子 (2)</v>
      </c>
      <c r="O822" s="32" t="str">
        <f t="shared" si="37"/>
        <v>ｵｶﾞﾜ ﾋﾅｺ</v>
      </c>
      <c r="P822" s="32" t="str">
        <f t="shared" si="38"/>
        <v>OGAWA Hinako (04)</v>
      </c>
      <c r="Q822" s="32" t="str">
        <f>IFERROR(IF($F822="","",INDEX(リスト!$AL:$AL,MATCH($F822,リスト!$AK:$AK,0))),"")</f>
        <v>27</v>
      </c>
      <c r="R822" s="32" t="str">
        <f>IFERROR(IF($K822="","",INDEX(リスト!$AO:$AO,MATCH($K822,リスト!$AN:$AN,0))),"")</f>
        <v>JPN</v>
      </c>
      <c r="S822" s="32" t="str">
        <f>IF($B822="","",RIGHT($G822*1000+200+COUNTIF($G$2:$G822,$G822),9))</f>
        <v>040122202</v>
      </c>
    </row>
    <row r="823" spans="1:19" ht="18" customHeight="1" x14ac:dyDescent="0.55000000000000004">
      <c r="A823" t="s">
        <v>1155</v>
      </c>
      <c r="B823">
        <v>827</v>
      </c>
      <c r="C823" t="s">
        <v>13851</v>
      </c>
      <c r="D823" t="s">
        <v>13852</v>
      </c>
      <c r="E823">
        <v>2</v>
      </c>
      <c r="F823" t="s">
        <v>173</v>
      </c>
      <c r="G823">
        <v>20030606</v>
      </c>
      <c r="H823" t="s">
        <v>13853</v>
      </c>
      <c r="I823" t="s">
        <v>13854</v>
      </c>
      <c r="J823" t="s">
        <v>11091</v>
      </c>
      <c r="K823" t="s">
        <v>72</v>
      </c>
      <c r="M823" s="32">
        <f>IFERROR(IF($B823="","",INDEX(所属情報!$E:$E,MATCH($A823,所属情報!$A:$A,0))),"")</f>
        <v>500005</v>
      </c>
      <c r="N823" s="32" t="str">
        <f t="shared" si="36"/>
        <v>棚橋　ほのか (2)</v>
      </c>
      <c r="O823" s="32" t="str">
        <f t="shared" si="37"/>
        <v>ﾀﾅﾊｼ ﾎﾉｶ</v>
      </c>
      <c r="P823" s="32" t="str">
        <f t="shared" si="38"/>
        <v>TANAHASHI Honoka (03)</v>
      </c>
      <c r="Q823" s="32" t="str">
        <f>IFERROR(IF($F823="","",INDEX(リスト!$AL:$AL,MATCH($F823,リスト!$AK:$AK,0))),"")</f>
        <v>27</v>
      </c>
      <c r="R823" s="32" t="str">
        <f>IFERROR(IF($K823="","",INDEX(リスト!$AO:$AO,MATCH($K823,リスト!$AN:$AN,0))),"")</f>
        <v>JPN</v>
      </c>
      <c r="S823" s="32" t="str">
        <f>IF($B823="","",RIGHT($G823*1000+200+COUNTIF($G$2:$G823,$G823),9))</f>
        <v>030606202</v>
      </c>
    </row>
    <row r="824" spans="1:19" ht="18" customHeight="1" x14ac:dyDescent="0.55000000000000004">
      <c r="A824" t="s">
        <v>1155</v>
      </c>
      <c r="B824">
        <v>828</v>
      </c>
      <c r="C824" t="s">
        <v>13855</v>
      </c>
      <c r="D824" t="s">
        <v>13856</v>
      </c>
      <c r="E824">
        <v>2</v>
      </c>
      <c r="F824" t="s">
        <v>197</v>
      </c>
      <c r="G824">
        <v>20030913</v>
      </c>
      <c r="H824" t="s">
        <v>13857</v>
      </c>
      <c r="I824" t="s">
        <v>13453</v>
      </c>
      <c r="J824" t="s">
        <v>13858</v>
      </c>
      <c r="K824" t="s">
        <v>72</v>
      </c>
      <c r="M824" s="32">
        <f>IFERROR(IF($B824="","",INDEX(所属情報!$E:$E,MATCH($A824,所属情報!$A:$A,0))),"")</f>
        <v>500005</v>
      </c>
      <c r="N824" s="32" t="str">
        <f t="shared" si="36"/>
        <v>長瀬　桃里 (2)</v>
      </c>
      <c r="O824" s="32" t="str">
        <f t="shared" si="37"/>
        <v>ﾅｶﾞｾ ﾓﾓﾘ</v>
      </c>
      <c r="P824" s="32" t="str">
        <f t="shared" si="38"/>
        <v>NAGASE Momori (03)</v>
      </c>
      <c r="Q824" s="32" t="str">
        <f>IFERROR(IF($F824="","",INDEX(リスト!$AL:$AL,MATCH($F824,リスト!$AK:$AK,0))),"")</f>
        <v>33</v>
      </c>
      <c r="R824" s="32" t="str">
        <f>IFERROR(IF($K824="","",INDEX(リスト!$AO:$AO,MATCH($K824,リスト!$AN:$AN,0))),"")</f>
        <v>JPN</v>
      </c>
      <c r="S824" s="32" t="str">
        <f>IF($B824="","",RIGHT($G824*1000+200+COUNTIF($G$2:$G824,$G824),9))</f>
        <v>030913202</v>
      </c>
    </row>
    <row r="825" spans="1:19" ht="18" customHeight="1" x14ac:dyDescent="0.55000000000000004">
      <c r="A825" t="s">
        <v>1155</v>
      </c>
      <c r="B825">
        <v>829</v>
      </c>
      <c r="C825" t="s">
        <v>13859</v>
      </c>
      <c r="D825" t="s">
        <v>13860</v>
      </c>
      <c r="E825">
        <v>2</v>
      </c>
      <c r="F825" t="s">
        <v>169</v>
      </c>
      <c r="G825">
        <v>20030603</v>
      </c>
      <c r="H825" t="s">
        <v>13861</v>
      </c>
      <c r="I825" t="s">
        <v>13862</v>
      </c>
      <c r="J825" t="s">
        <v>6202</v>
      </c>
      <c r="K825" t="s">
        <v>72</v>
      </c>
      <c r="M825" s="32">
        <f>IFERROR(IF($B825="","",INDEX(所属情報!$E:$E,MATCH($A825,所属情報!$A:$A,0))),"")</f>
        <v>500005</v>
      </c>
      <c r="N825" s="32" t="str">
        <f t="shared" si="36"/>
        <v>早川　菜緒 (2)</v>
      </c>
      <c r="O825" s="32" t="str">
        <f t="shared" si="37"/>
        <v>ﾊﾔｶﾜ ﾅｵ</v>
      </c>
      <c r="P825" s="32" t="str">
        <f t="shared" si="38"/>
        <v>HAYAKAWA Nao (03)</v>
      </c>
      <c r="Q825" s="32" t="str">
        <f>IFERROR(IF($F825="","",INDEX(リスト!$AL:$AL,MATCH($F825,リスト!$AK:$AK,0))),"")</f>
        <v>26</v>
      </c>
      <c r="R825" s="32" t="str">
        <f>IFERROR(IF($K825="","",INDEX(リスト!$AO:$AO,MATCH($K825,リスト!$AN:$AN,0))),"")</f>
        <v>JPN</v>
      </c>
      <c r="S825" s="32" t="str">
        <f>IF($B825="","",RIGHT($G825*1000+200+COUNTIF($G$2:$G825,$G825),9))</f>
        <v>030603201</v>
      </c>
    </row>
    <row r="826" spans="1:19" ht="18" customHeight="1" x14ac:dyDescent="0.55000000000000004">
      <c r="A826" t="s">
        <v>1155</v>
      </c>
      <c r="B826">
        <v>830</v>
      </c>
      <c r="C826" t="s">
        <v>13863</v>
      </c>
      <c r="D826" t="s">
        <v>13864</v>
      </c>
      <c r="E826">
        <v>6</v>
      </c>
      <c r="F826" t="s">
        <v>173</v>
      </c>
      <c r="G826">
        <v>19961012</v>
      </c>
      <c r="H826" t="s">
        <v>13865</v>
      </c>
      <c r="I826" t="s">
        <v>13866</v>
      </c>
      <c r="J826" t="s">
        <v>13867</v>
      </c>
      <c r="K826" t="s">
        <v>72</v>
      </c>
      <c r="M826" s="32">
        <f>IFERROR(IF($B826="","",INDEX(所属情報!$E:$E,MATCH($A826,所属情報!$A:$A,0))),"")</f>
        <v>500005</v>
      </c>
      <c r="N826" s="32" t="str">
        <f t="shared" si="36"/>
        <v>松梨　理佐子 (6)</v>
      </c>
      <c r="O826" s="32" t="str">
        <f t="shared" si="37"/>
        <v>ﾏﾂﾅｼ ﾘｻｺ</v>
      </c>
      <c r="P826" s="32" t="str">
        <f t="shared" si="38"/>
        <v>MATSUNASHI Risako (96)</v>
      </c>
      <c r="Q826" s="32" t="str">
        <f>IFERROR(IF($F826="","",INDEX(リスト!$AL:$AL,MATCH($F826,リスト!$AK:$AK,0))),"")</f>
        <v>27</v>
      </c>
      <c r="R826" s="32" t="str">
        <f>IFERROR(IF($K826="","",INDEX(リスト!$AO:$AO,MATCH($K826,リスト!$AN:$AN,0))),"")</f>
        <v>JPN</v>
      </c>
      <c r="S826" s="32" t="str">
        <f>IF($B826="","",RIGHT($G826*1000+200+COUNTIF($G$2:$G826,$G826),9))</f>
        <v>961012201</v>
      </c>
    </row>
    <row r="827" spans="1:19" ht="18" customHeight="1" x14ac:dyDescent="0.55000000000000004">
      <c r="A827" t="s">
        <v>1155</v>
      </c>
      <c r="B827">
        <v>834</v>
      </c>
      <c r="C827" t="s">
        <v>13868</v>
      </c>
      <c r="D827" t="s">
        <v>13869</v>
      </c>
      <c r="E827">
        <v>6</v>
      </c>
      <c r="F827" t="s">
        <v>173</v>
      </c>
      <c r="G827">
        <v>19980730</v>
      </c>
      <c r="H827" t="s">
        <v>13870</v>
      </c>
      <c r="I827" t="s">
        <v>4264</v>
      </c>
      <c r="J827" t="s">
        <v>11227</v>
      </c>
      <c r="K827" t="s">
        <v>72</v>
      </c>
      <c r="M827" s="32">
        <f>IFERROR(IF($B827="","",INDEX(所属情報!$E:$E,MATCH($A827,所属情報!$A:$A,0))),"")</f>
        <v>500005</v>
      </c>
      <c r="N827" s="32" t="str">
        <f t="shared" si="36"/>
        <v>岡島　遥奈 (6)</v>
      </c>
      <c r="O827" s="32" t="str">
        <f t="shared" si="37"/>
        <v>ｵｶｼﾞﾏ ﾊﾙﾅ</v>
      </c>
      <c r="P827" s="32" t="str">
        <f t="shared" si="38"/>
        <v>OKAJIMA Haruna (98)</v>
      </c>
      <c r="Q827" s="32" t="str">
        <f>IFERROR(IF($F827="","",INDEX(リスト!$AL:$AL,MATCH($F827,リスト!$AK:$AK,0))),"")</f>
        <v>27</v>
      </c>
      <c r="R827" s="32" t="str">
        <f>IFERROR(IF($K827="","",INDEX(リスト!$AO:$AO,MATCH($K827,リスト!$AN:$AN,0))),"")</f>
        <v>JPN</v>
      </c>
      <c r="S827" s="32" t="str">
        <f>IF($B827="","",RIGHT($G827*1000+200+COUNTIF($G$2:$G827,$G827),9))</f>
        <v>980730201</v>
      </c>
    </row>
    <row r="828" spans="1:19" ht="18" customHeight="1" x14ac:dyDescent="0.55000000000000004">
      <c r="A828" t="s">
        <v>1155</v>
      </c>
      <c r="B828">
        <v>835</v>
      </c>
      <c r="C828" t="s">
        <v>13871</v>
      </c>
      <c r="D828" t="s">
        <v>13872</v>
      </c>
      <c r="E828">
        <v>3</v>
      </c>
      <c r="F828" t="s">
        <v>173</v>
      </c>
      <c r="G828">
        <v>20030309</v>
      </c>
      <c r="H828" t="s">
        <v>13873</v>
      </c>
      <c r="I828" t="s">
        <v>2736</v>
      </c>
      <c r="J828" t="s">
        <v>11091</v>
      </c>
      <c r="K828" t="s">
        <v>72</v>
      </c>
      <c r="M828" s="32">
        <f>IFERROR(IF($B828="","",INDEX(所属情報!$E:$E,MATCH($A828,所属情報!$A:$A,0))),"")</f>
        <v>500005</v>
      </c>
      <c r="N828" s="32" t="str">
        <f t="shared" si="36"/>
        <v>花光　帆乃華 (3)</v>
      </c>
      <c r="O828" s="32" t="str">
        <f t="shared" si="37"/>
        <v>ﾊﾅﾐﾂ ﾎﾉｶ</v>
      </c>
      <c r="P828" s="32" t="str">
        <f t="shared" si="38"/>
        <v>HANAMITSU Honoka (03)</v>
      </c>
      <c r="Q828" s="32" t="str">
        <f>IFERROR(IF($F828="","",INDEX(リスト!$AL:$AL,MATCH($F828,リスト!$AK:$AK,0))),"")</f>
        <v>27</v>
      </c>
      <c r="R828" s="32" t="str">
        <f>IFERROR(IF($K828="","",INDEX(リスト!$AO:$AO,MATCH($K828,リスト!$AN:$AN,0))),"")</f>
        <v>JPN</v>
      </c>
      <c r="S828" s="32" t="str">
        <f>IF($B828="","",RIGHT($G828*1000+200+COUNTIF($G$2:$G828,$G828),9))</f>
        <v>030309202</v>
      </c>
    </row>
    <row r="829" spans="1:19" ht="18" customHeight="1" x14ac:dyDescent="0.55000000000000004">
      <c r="A829" t="s">
        <v>1155</v>
      </c>
      <c r="B829">
        <v>841</v>
      </c>
      <c r="C829" t="s">
        <v>13874</v>
      </c>
      <c r="D829" t="s">
        <v>13875</v>
      </c>
      <c r="E829">
        <v>2</v>
      </c>
      <c r="F829" t="s">
        <v>173</v>
      </c>
      <c r="G829">
        <v>20030403</v>
      </c>
      <c r="H829" t="s">
        <v>13876</v>
      </c>
      <c r="I829" t="s">
        <v>2079</v>
      </c>
      <c r="J829" t="s">
        <v>13877</v>
      </c>
      <c r="K829" t="s">
        <v>72</v>
      </c>
      <c r="M829" s="32">
        <f>IFERROR(IF($B829="","",INDEX(所属情報!$E:$E,MATCH($A829,所属情報!$A:$A,0))),"")</f>
        <v>500005</v>
      </c>
      <c r="N829" s="32" t="str">
        <f t="shared" si="36"/>
        <v>内山　愛菜 (2)</v>
      </c>
      <c r="O829" s="32" t="str">
        <f t="shared" si="37"/>
        <v>ｳﾁﾔﾏ ｴﾅ</v>
      </c>
      <c r="P829" s="32" t="str">
        <f t="shared" si="38"/>
        <v>UCHIYAMA Ena (03)</v>
      </c>
      <c r="Q829" s="32" t="str">
        <f>IFERROR(IF($F829="","",INDEX(リスト!$AL:$AL,MATCH($F829,リスト!$AK:$AK,0))),"")</f>
        <v>27</v>
      </c>
      <c r="R829" s="32" t="str">
        <f>IFERROR(IF($K829="","",INDEX(リスト!$AO:$AO,MATCH($K829,リスト!$AN:$AN,0))),"")</f>
        <v>JPN</v>
      </c>
      <c r="S829" s="32" t="str">
        <f>IF($B829="","",RIGHT($G829*1000+200+COUNTIF($G$2:$G829,$G829),9))</f>
        <v>030403202</v>
      </c>
    </row>
    <row r="830" spans="1:19" ht="18" customHeight="1" x14ac:dyDescent="0.55000000000000004">
      <c r="A830" t="s">
        <v>1155</v>
      </c>
      <c r="B830">
        <v>842</v>
      </c>
      <c r="C830" t="s">
        <v>13878</v>
      </c>
      <c r="D830" t="s">
        <v>13879</v>
      </c>
      <c r="E830">
        <v>2</v>
      </c>
      <c r="F830" t="s">
        <v>173</v>
      </c>
      <c r="G830">
        <v>20030614</v>
      </c>
      <c r="H830" t="s">
        <v>13880</v>
      </c>
      <c r="I830" t="s">
        <v>13881</v>
      </c>
      <c r="J830" t="s">
        <v>13882</v>
      </c>
      <c r="K830" t="s">
        <v>72</v>
      </c>
      <c r="M830" s="32">
        <f>IFERROR(IF($B830="","",INDEX(所属情報!$E:$E,MATCH($A830,所属情報!$A:$A,0))),"")</f>
        <v>500005</v>
      </c>
      <c r="N830" s="32" t="str">
        <f t="shared" si="36"/>
        <v>向井　久美子 (2)</v>
      </c>
      <c r="O830" s="32" t="str">
        <f t="shared" si="37"/>
        <v>ﾑｶｲ ｸﾐｺ</v>
      </c>
      <c r="P830" s="32" t="str">
        <f t="shared" si="38"/>
        <v>MUKAI Kumiko (03)</v>
      </c>
      <c r="Q830" s="32" t="str">
        <f>IFERROR(IF($F830="","",INDEX(リスト!$AL:$AL,MATCH($F830,リスト!$AK:$AK,0))),"")</f>
        <v>27</v>
      </c>
      <c r="R830" s="32" t="str">
        <f>IFERROR(IF($K830="","",INDEX(リスト!$AO:$AO,MATCH($K830,リスト!$AN:$AN,0))),"")</f>
        <v>JPN</v>
      </c>
      <c r="S830" s="32" t="str">
        <f>IF($B830="","",RIGHT($G830*1000+200+COUNTIF($G$2:$G830,$G830),9))</f>
        <v>030614201</v>
      </c>
    </row>
    <row r="831" spans="1:19" ht="18" customHeight="1" x14ac:dyDescent="0.55000000000000004">
      <c r="A831" t="s">
        <v>1155</v>
      </c>
      <c r="B831">
        <v>843</v>
      </c>
      <c r="C831" t="s">
        <v>13883</v>
      </c>
      <c r="D831" t="s">
        <v>13884</v>
      </c>
      <c r="E831">
        <v>2</v>
      </c>
      <c r="F831" t="s">
        <v>173</v>
      </c>
      <c r="G831">
        <v>20030626</v>
      </c>
      <c r="H831" t="s">
        <v>13885</v>
      </c>
      <c r="I831" t="s">
        <v>2454</v>
      </c>
      <c r="J831" t="s">
        <v>2500</v>
      </c>
      <c r="K831" t="s">
        <v>72</v>
      </c>
      <c r="M831" s="32">
        <f>IFERROR(IF($B831="","",INDEX(所属情報!$E:$E,MATCH($A831,所属情報!$A:$A,0))),"")</f>
        <v>500005</v>
      </c>
      <c r="N831" s="32" t="str">
        <f t="shared" si="36"/>
        <v>西岡　瑞貴 (2)</v>
      </c>
      <c r="O831" s="32" t="str">
        <f t="shared" si="37"/>
        <v>ﾆｼｵｶ ﾐｽﾞｷ</v>
      </c>
      <c r="P831" s="32" t="str">
        <f t="shared" si="38"/>
        <v>NISHIOKA Mizuki (03)</v>
      </c>
      <c r="Q831" s="32" t="str">
        <f>IFERROR(IF($F831="","",INDEX(リスト!$AL:$AL,MATCH($F831,リスト!$AK:$AK,0))),"")</f>
        <v>27</v>
      </c>
      <c r="R831" s="32" t="str">
        <f>IFERROR(IF($K831="","",INDEX(リスト!$AO:$AO,MATCH($K831,リスト!$AN:$AN,0))),"")</f>
        <v>JPN</v>
      </c>
      <c r="S831" s="32" t="str">
        <f>IF($B831="","",RIGHT($G831*1000+200+COUNTIF($G$2:$G831,$G831),9))</f>
        <v>030626202</v>
      </c>
    </row>
    <row r="832" spans="1:19" ht="18" customHeight="1" x14ac:dyDescent="0.55000000000000004">
      <c r="A832" t="s">
        <v>1095</v>
      </c>
      <c r="B832">
        <v>844</v>
      </c>
      <c r="C832" t="s">
        <v>13886</v>
      </c>
      <c r="D832" t="s">
        <v>13887</v>
      </c>
      <c r="E832">
        <v>4</v>
      </c>
      <c r="F832" t="s">
        <v>173</v>
      </c>
      <c r="G832">
        <v>20010522</v>
      </c>
      <c r="H832" t="s">
        <v>13888</v>
      </c>
      <c r="I832" t="s">
        <v>13889</v>
      </c>
      <c r="J832" t="s">
        <v>13890</v>
      </c>
      <c r="K832" t="s">
        <v>72</v>
      </c>
      <c r="M832" s="32">
        <f>IFERROR(IF($B832="","",INDEX(所属情報!$E:$E,MATCH($A832,所属情報!$A:$A,0))),"")</f>
        <v>492355</v>
      </c>
      <c r="N832" s="32" t="str">
        <f t="shared" si="36"/>
        <v>郡山　月花 (4)</v>
      </c>
      <c r="O832" s="32" t="str">
        <f t="shared" si="37"/>
        <v>ｺｵﾘﾔﾏ ﾂｷｶ</v>
      </c>
      <c r="P832" s="32" t="str">
        <f t="shared" si="38"/>
        <v>KORIYAMA Tsukika (01)</v>
      </c>
      <c r="Q832" s="32" t="str">
        <f>IFERROR(IF($F832="","",INDEX(リスト!$AL:$AL,MATCH($F832,リスト!$AK:$AK,0))),"")</f>
        <v>27</v>
      </c>
      <c r="R832" s="32" t="str">
        <f>IFERROR(IF($K832="","",INDEX(リスト!$AO:$AO,MATCH($K832,リスト!$AN:$AN,0))),"")</f>
        <v>JPN</v>
      </c>
      <c r="S832" s="32" t="str">
        <f>IF($B832="","",RIGHT($G832*1000+200+COUNTIF($G$2:$G832,$G832),9))</f>
        <v>010522203</v>
      </c>
    </row>
    <row r="833" spans="1:19" ht="18" customHeight="1" x14ac:dyDescent="0.55000000000000004">
      <c r="A833" t="s">
        <v>1095</v>
      </c>
      <c r="B833">
        <v>845</v>
      </c>
      <c r="C833" t="s">
        <v>13891</v>
      </c>
      <c r="D833" t="s">
        <v>13892</v>
      </c>
      <c r="E833">
        <v>4</v>
      </c>
      <c r="F833" t="s">
        <v>173</v>
      </c>
      <c r="G833">
        <v>20011219</v>
      </c>
      <c r="H833" t="s">
        <v>13893</v>
      </c>
      <c r="I833" t="s">
        <v>5186</v>
      </c>
      <c r="J833" t="s">
        <v>12219</v>
      </c>
      <c r="K833" t="s">
        <v>72</v>
      </c>
      <c r="M833" s="32">
        <f>IFERROR(IF($B833="","",INDEX(所属情報!$E:$E,MATCH($A833,所属情報!$A:$A,0))),"")</f>
        <v>492355</v>
      </c>
      <c r="N833" s="32" t="str">
        <f t="shared" si="36"/>
        <v>小南　佑子 (4)</v>
      </c>
      <c r="O833" s="32" t="str">
        <f t="shared" si="37"/>
        <v>ｺﾐﾅﾐ ﾕｳｺ</v>
      </c>
      <c r="P833" s="32" t="str">
        <f t="shared" si="38"/>
        <v>KOMINAMI Yuko (01)</v>
      </c>
      <c r="Q833" s="32" t="str">
        <f>IFERROR(IF($F833="","",INDEX(リスト!$AL:$AL,MATCH($F833,リスト!$AK:$AK,0))),"")</f>
        <v>27</v>
      </c>
      <c r="R833" s="32" t="str">
        <f>IFERROR(IF($K833="","",INDEX(リスト!$AO:$AO,MATCH($K833,リスト!$AN:$AN,0))),"")</f>
        <v>JPN</v>
      </c>
      <c r="S833" s="32" t="str">
        <f>IF($B833="","",RIGHT($G833*1000+200+COUNTIF($G$2:$G833,$G833),9))</f>
        <v>011219201</v>
      </c>
    </row>
    <row r="834" spans="1:19" ht="18" customHeight="1" x14ac:dyDescent="0.55000000000000004">
      <c r="A834" t="s">
        <v>1095</v>
      </c>
      <c r="B834">
        <v>846</v>
      </c>
      <c r="C834" t="s">
        <v>13894</v>
      </c>
      <c r="D834" t="s">
        <v>13895</v>
      </c>
      <c r="E834">
        <v>4</v>
      </c>
      <c r="F834" t="s">
        <v>173</v>
      </c>
      <c r="G834">
        <v>20020201</v>
      </c>
      <c r="H834" t="s">
        <v>13896</v>
      </c>
      <c r="I834" t="s">
        <v>13897</v>
      </c>
      <c r="J834" t="s">
        <v>13898</v>
      </c>
      <c r="K834" t="s">
        <v>72</v>
      </c>
      <c r="M834" s="32">
        <f>IFERROR(IF($B834="","",INDEX(所属情報!$E:$E,MATCH($A834,所属情報!$A:$A,0))),"")</f>
        <v>492355</v>
      </c>
      <c r="N834" s="32" t="str">
        <f t="shared" si="36"/>
        <v>堀川　今日子 (4)</v>
      </c>
      <c r="O834" s="32" t="str">
        <f t="shared" si="37"/>
        <v>ﾎﾘｶﾜ ｷｮｳｺ</v>
      </c>
      <c r="P834" s="32" t="str">
        <f t="shared" si="38"/>
        <v>HORIKAWA Kyoko (02)</v>
      </c>
      <c r="Q834" s="32" t="str">
        <f>IFERROR(IF($F834="","",INDEX(リスト!$AL:$AL,MATCH($F834,リスト!$AK:$AK,0))),"")</f>
        <v>27</v>
      </c>
      <c r="R834" s="32" t="str">
        <f>IFERROR(IF($K834="","",INDEX(リスト!$AO:$AO,MATCH($K834,リスト!$AN:$AN,0))),"")</f>
        <v>JPN</v>
      </c>
      <c r="S834" s="32" t="str">
        <f>IF($B834="","",RIGHT($G834*1000+200+COUNTIF($G$2:$G834,$G834),9))</f>
        <v>020201201</v>
      </c>
    </row>
    <row r="835" spans="1:19" ht="18" customHeight="1" x14ac:dyDescent="0.55000000000000004">
      <c r="A835" t="s">
        <v>1095</v>
      </c>
      <c r="B835">
        <v>847</v>
      </c>
      <c r="C835" t="s">
        <v>13899</v>
      </c>
      <c r="D835" t="s">
        <v>13900</v>
      </c>
      <c r="E835">
        <v>4</v>
      </c>
      <c r="F835" t="s">
        <v>173</v>
      </c>
      <c r="G835">
        <v>20010429</v>
      </c>
      <c r="H835" t="s">
        <v>13901</v>
      </c>
      <c r="I835" t="s">
        <v>3340</v>
      </c>
      <c r="J835" t="s">
        <v>11765</v>
      </c>
      <c r="K835" t="s">
        <v>72</v>
      </c>
      <c r="M835" s="32">
        <f>IFERROR(IF($B835="","",INDEX(所属情報!$E:$E,MATCH($A835,所属情報!$A:$A,0))),"")</f>
        <v>492355</v>
      </c>
      <c r="N835" s="32" t="str">
        <f t="shared" ref="N835:N898" si="39">IF($C835="","",IF($E835="",$C835,$C835&amp;" ("&amp;$E835&amp;")"))</f>
        <v>前田　朱音 (4)</v>
      </c>
      <c r="O835" s="32" t="str">
        <f t="shared" ref="O835:O898" si="40">IF($D835="","",ASC($D835))</f>
        <v>ﾏｴﾀﾞ ｱｶﾈ</v>
      </c>
      <c r="P835" s="32" t="str">
        <f t="shared" ref="P835:P898" si="41">IF($I835="","",UPPER($I835)&amp;" "&amp;UPPER(LEFT($J835,1))&amp;LOWER(RIGHT($J835,LEN($J835)-1))&amp;" ("&amp;MID($G835,3,2)&amp;")")</f>
        <v>MAEDA Akane (01)</v>
      </c>
      <c r="Q835" s="32" t="str">
        <f>IFERROR(IF($F835="","",INDEX(リスト!$AL:$AL,MATCH($F835,リスト!$AK:$AK,0))),"")</f>
        <v>27</v>
      </c>
      <c r="R835" s="32" t="str">
        <f>IFERROR(IF($K835="","",INDEX(リスト!$AO:$AO,MATCH($K835,リスト!$AN:$AN,0))),"")</f>
        <v>JPN</v>
      </c>
      <c r="S835" s="32" t="str">
        <f>IF($B835="","",RIGHT($G835*1000+200+COUNTIF($G$2:$G835,$G835),9))</f>
        <v>010429201</v>
      </c>
    </row>
    <row r="836" spans="1:19" ht="18" customHeight="1" x14ac:dyDescent="0.55000000000000004">
      <c r="A836" t="s">
        <v>1095</v>
      </c>
      <c r="B836">
        <v>848</v>
      </c>
      <c r="C836" t="s">
        <v>13902</v>
      </c>
      <c r="D836" t="s">
        <v>13903</v>
      </c>
      <c r="E836">
        <v>3</v>
      </c>
      <c r="F836" t="s">
        <v>173</v>
      </c>
      <c r="G836">
        <v>20010813</v>
      </c>
      <c r="H836" t="s">
        <v>13904</v>
      </c>
      <c r="I836" t="s">
        <v>13905</v>
      </c>
      <c r="J836" t="s">
        <v>10931</v>
      </c>
      <c r="K836" t="s">
        <v>72</v>
      </c>
      <c r="M836" s="32">
        <f>IFERROR(IF($B836="","",INDEX(所属情報!$E:$E,MATCH($A836,所属情報!$A:$A,0))),"")</f>
        <v>492355</v>
      </c>
      <c r="N836" s="32" t="str">
        <f t="shared" si="39"/>
        <v>松金　里奈 (3)</v>
      </c>
      <c r="O836" s="32" t="str">
        <f t="shared" si="40"/>
        <v>ﾏﾂｶﾈ ﾘﾅ</v>
      </c>
      <c r="P836" s="32" t="str">
        <f t="shared" si="41"/>
        <v>MATSUKANE Rina (01)</v>
      </c>
      <c r="Q836" s="32" t="str">
        <f>IFERROR(IF($F836="","",INDEX(リスト!$AL:$AL,MATCH($F836,リスト!$AK:$AK,0))),"")</f>
        <v>27</v>
      </c>
      <c r="R836" s="32" t="str">
        <f>IFERROR(IF($K836="","",INDEX(リスト!$AO:$AO,MATCH($K836,リスト!$AN:$AN,0))),"")</f>
        <v>JPN</v>
      </c>
      <c r="S836" s="32" t="str">
        <f>IF($B836="","",RIGHT($G836*1000+200+COUNTIF($G$2:$G836,$G836),9))</f>
        <v>010813201</v>
      </c>
    </row>
    <row r="837" spans="1:19" ht="18" customHeight="1" x14ac:dyDescent="0.55000000000000004">
      <c r="A837" t="s">
        <v>1095</v>
      </c>
      <c r="B837">
        <v>849</v>
      </c>
      <c r="C837" t="s">
        <v>13906</v>
      </c>
      <c r="D837" t="s">
        <v>13907</v>
      </c>
      <c r="E837">
        <v>4</v>
      </c>
      <c r="F837" t="s">
        <v>173</v>
      </c>
      <c r="G837">
        <v>20010415</v>
      </c>
      <c r="H837" t="s">
        <v>13908</v>
      </c>
      <c r="I837" t="s">
        <v>13909</v>
      </c>
      <c r="J837" t="s">
        <v>13299</v>
      </c>
      <c r="K837" t="s">
        <v>72</v>
      </c>
      <c r="M837" s="32">
        <f>IFERROR(IF($B837="","",INDEX(所属情報!$E:$E,MATCH($A837,所属情報!$A:$A,0))),"")</f>
        <v>492355</v>
      </c>
      <c r="N837" s="32" t="str">
        <f t="shared" si="39"/>
        <v>吉識　史央里 (4)</v>
      </c>
      <c r="O837" s="32" t="str">
        <f t="shared" si="40"/>
        <v>ﾖｼｷ ｼｵﾘ</v>
      </c>
      <c r="P837" s="32" t="str">
        <f t="shared" si="41"/>
        <v>YOSHIKI Shiori (01)</v>
      </c>
      <c r="Q837" s="32" t="str">
        <f>IFERROR(IF($F837="","",INDEX(リスト!$AL:$AL,MATCH($F837,リスト!$AK:$AK,0))),"")</f>
        <v>27</v>
      </c>
      <c r="R837" s="32" t="str">
        <f>IFERROR(IF($K837="","",INDEX(リスト!$AO:$AO,MATCH($K837,リスト!$AN:$AN,0))),"")</f>
        <v>JPN</v>
      </c>
      <c r="S837" s="32" t="str">
        <f>IF($B837="","",RIGHT($G837*1000+200+COUNTIF($G$2:$G837,$G837),9))</f>
        <v>010415201</v>
      </c>
    </row>
    <row r="838" spans="1:19" ht="18" customHeight="1" x14ac:dyDescent="0.55000000000000004">
      <c r="A838" t="s">
        <v>1095</v>
      </c>
      <c r="B838">
        <v>850</v>
      </c>
      <c r="C838" t="s">
        <v>13910</v>
      </c>
      <c r="D838" t="s">
        <v>13911</v>
      </c>
      <c r="E838">
        <v>3</v>
      </c>
      <c r="F838" t="s">
        <v>173</v>
      </c>
      <c r="G838">
        <v>20020530</v>
      </c>
      <c r="H838" t="s">
        <v>13912</v>
      </c>
      <c r="I838" t="s">
        <v>3068</v>
      </c>
      <c r="J838" t="s">
        <v>6975</v>
      </c>
      <c r="K838" t="s">
        <v>72</v>
      </c>
      <c r="M838" s="32">
        <f>IFERROR(IF($B838="","",INDEX(所属情報!$E:$E,MATCH($A838,所属情報!$A:$A,0))),"")</f>
        <v>492355</v>
      </c>
      <c r="N838" s="32" t="str">
        <f t="shared" si="39"/>
        <v>高木　美悠 (3)</v>
      </c>
      <c r="O838" s="32" t="str">
        <f t="shared" si="40"/>
        <v>ﾀｶｷﾞ ﾐﾕｳ</v>
      </c>
      <c r="P838" s="32" t="str">
        <f t="shared" si="41"/>
        <v>TAKAGI Miyu (02)</v>
      </c>
      <c r="Q838" s="32" t="str">
        <f>IFERROR(IF($F838="","",INDEX(リスト!$AL:$AL,MATCH($F838,リスト!$AK:$AK,0))),"")</f>
        <v>27</v>
      </c>
      <c r="R838" s="32" t="str">
        <f>IFERROR(IF($K838="","",INDEX(リスト!$AO:$AO,MATCH($K838,リスト!$AN:$AN,0))),"")</f>
        <v>JPN</v>
      </c>
      <c r="S838" s="32" t="str">
        <f>IF($B838="","",RIGHT($G838*1000+200+COUNTIF($G$2:$G838,$G838),9))</f>
        <v>020530202</v>
      </c>
    </row>
    <row r="839" spans="1:19" ht="18" customHeight="1" x14ac:dyDescent="0.55000000000000004">
      <c r="A839" t="s">
        <v>1095</v>
      </c>
      <c r="B839">
        <v>851</v>
      </c>
      <c r="C839" t="s">
        <v>13913</v>
      </c>
      <c r="D839" t="s">
        <v>13914</v>
      </c>
      <c r="E839">
        <v>3</v>
      </c>
      <c r="F839" t="s">
        <v>173</v>
      </c>
      <c r="G839">
        <v>20030326</v>
      </c>
      <c r="H839" t="s">
        <v>13915</v>
      </c>
      <c r="I839" t="s">
        <v>6060</v>
      </c>
      <c r="J839" t="s">
        <v>11091</v>
      </c>
      <c r="K839" t="s">
        <v>72</v>
      </c>
      <c r="M839" s="32">
        <f>IFERROR(IF($B839="","",INDEX(所属情報!$E:$E,MATCH($A839,所属情報!$A:$A,0))),"")</f>
        <v>492355</v>
      </c>
      <c r="N839" s="32" t="str">
        <f t="shared" si="39"/>
        <v>筒井　穂乃茄 (3)</v>
      </c>
      <c r="O839" s="32" t="str">
        <f t="shared" si="40"/>
        <v>ﾂﾂｲ ﾎﾉｶ</v>
      </c>
      <c r="P839" s="32" t="str">
        <f t="shared" si="41"/>
        <v>TSUTSUI Honoka (03)</v>
      </c>
      <c r="Q839" s="32" t="str">
        <f>IFERROR(IF($F839="","",INDEX(リスト!$AL:$AL,MATCH($F839,リスト!$AK:$AK,0))),"")</f>
        <v>27</v>
      </c>
      <c r="R839" s="32" t="str">
        <f>IFERROR(IF($K839="","",INDEX(リスト!$AO:$AO,MATCH($K839,リスト!$AN:$AN,0))),"")</f>
        <v>JPN</v>
      </c>
      <c r="S839" s="32" t="str">
        <f>IF($B839="","",RIGHT($G839*1000+200+COUNTIF($G$2:$G839,$G839),9))</f>
        <v>030326202</v>
      </c>
    </row>
    <row r="840" spans="1:19" ht="18" customHeight="1" x14ac:dyDescent="0.55000000000000004">
      <c r="A840" t="s">
        <v>1095</v>
      </c>
      <c r="B840">
        <v>852</v>
      </c>
      <c r="C840" t="s">
        <v>13916</v>
      </c>
      <c r="D840" t="s">
        <v>13917</v>
      </c>
      <c r="E840">
        <v>3</v>
      </c>
      <c r="F840" t="s">
        <v>173</v>
      </c>
      <c r="G840">
        <v>20011118</v>
      </c>
      <c r="H840" t="s">
        <v>13918</v>
      </c>
      <c r="I840" t="s">
        <v>1964</v>
      </c>
      <c r="J840" t="s">
        <v>13919</v>
      </c>
      <c r="K840" t="s">
        <v>72</v>
      </c>
      <c r="M840" s="32">
        <f>IFERROR(IF($B840="","",INDEX(所属情報!$E:$E,MATCH($A840,所属情報!$A:$A,0))),"")</f>
        <v>492355</v>
      </c>
      <c r="N840" s="32" t="str">
        <f t="shared" si="39"/>
        <v>中川　千彩都 (3)</v>
      </c>
      <c r="O840" s="32" t="str">
        <f t="shared" si="40"/>
        <v>ﾅｶｶﾞﾜ ﾁｻﾄ</v>
      </c>
      <c r="P840" s="32" t="str">
        <f t="shared" si="41"/>
        <v>NAKAGAWA Chisato (01)</v>
      </c>
      <c r="Q840" s="32" t="str">
        <f>IFERROR(IF($F840="","",INDEX(リスト!$AL:$AL,MATCH($F840,リスト!$AK:$AK,0))),"")</f>
        <v>27</v>
      </c>
      <c r="R840" s="32" t="str">
        <f>IFERROR(IF($K840="","",INDEX(リスト!$AO:$AO,MATCH($K840,リスト!$AN:$AN,0))),"")</f>
        <v>JPN</v>
      </c>
      <c r="S840" s="32" t="str">
        <f>IF($B840="","",RIGHT($G840*1000+200+COUNTIF($G$2:$G840,$G840),9))</f>
        <v>011118201</v>
      </c>
    </row>
    <row r="841" spans="1:19" ht="18" customHeight="1" x14ac:dyDescent="0.55000000000000004">
      <c r="A841" t="s">
        <v>1095</v>
      </c>
      <c r="B841">
        <v>853</v>
      </c>
      <c r="C841" t="s">
        <v>13920</v>
      </c>
      <c r="D841" t="s">
        <v>13921</v>
      </c>
      <c r="E841">
        <v>3</v>
      </c>
      <c r="F841" t="s">
        <v>177</v>
      </c>
      <c r="G841">
        <v>20021004</v>
      </c>
      <c r="H841" t="s">
        <v>13922</v>
      </c>
      <c r="I841" t="s">
        <v>13923</v>
      </c>
      <c r="J841" t="s">
        <v>13924</v>
      </c>
      <c r="K841" t="s">
        <v>72</v>
      </c>
      <c r="M841" s="32">
        <f>IFERROR(IF($B841="","",INDEX(所属情報!$E:$E,MATCH($A841,所属情報!$A:$A,0))),"")</f>
        <v>492355</v>
      </c>
      <c r="N841" s="32" t="str">
        <f t="shared" si="39"/>
        <v>櫨山　わかば (3)</v>
      </c>
      <c r="O841" s="32" t="str">
        <f t="shared" si="40"/>
        <v>ﾊｾﾞﾔﾏ ﾜｶﾊﾞ</v>
      </c>
      <c r="P841" s="32" t="str">
        <f t="shared" si="41"/>
        <v>HAZEYAMA Wakaba (02)</v>
      </c>
      <c r="Q841" s="32" t="str">
        <f>IFERROR(IF($F841="","",INDEX(リスト!$AL:$AL,MATCH($F841,リスト!$AK:$AK,0))),"")</f>
        <v>28</v>
      </c>
      <c r="R841" s="32" t="str">
        <f>IFERROR(IF($K841="","",INDEX(リスト!$AO:$AO,MATCH($K841,リスト!$AN:$AN,0))),"")</f>
        <v>JPN</v>
      </c>
      <c r="S841" s="32" t="str">
        <f>IF($B841="","",RIGHT($G841*1000+200+COUNTIF($G$2:$G841,$G841),9))</f>
        <v>021004203</v>
      </c>
    </row>
    <row r="842" spans="1:19" ht="18" customHeight="1" x14ac:dyDescent="0.55000000000000004">
      <c r="A842" t="s">
        <v>1095</v>
      </c>
      <c r="B842">
        <v>854</v>
      </c>
      <c r="C842" t="s">
        <v>13925</v>
      </c>
      <c r="D842" t="s">
        <v>13926</v>
      </c>
      <c r="E842">
        <v>2</v>
      </c>
      <c r="F842" t="s">
        <v>145</v>
      </c>
      <c r="G842">
        <v>20040322</v>
      </c>
      <c r="H842" t="s">
        <v>13927</v>
      </c>
      <c r="I842" t="s">
        <v>1237</v>
      </c>
      <c r="J842" t="s">
        <v>13928</v>
      </c>
      <c r="K842" t="s">
        <v>72</v>
      </c>
      <c r="M842" s="32">
        <f>IFERROR(IF($B842="","",INDEX(所属情報!$E:$E,MATCH($A842,所属情報!$A:$A,0))),"")</f>
        <v>492355</v>
      </c>
      <c r="N842" s="32" t="str">
        <f t="shared" si="39"/>
        <v>小林　弓珠 (2)</v>
      </c>
      <c r="O842" s="32" t="str">
        <f t="shared" si="40"/>
        <v>ｺﾊﾞﾔｼ ﾕｽﾞ</v>
      </c>
      <c r="P842" s="32" t="str">
        <f t="shared" si="41"/>
        <v>KOBAYASHI Yuzu (04)</v>
      </c>
      <c r="Q842" s="32" t="str">
        <f>IFERROR(IF($F842="","",INDEX(リスト!$AL:$AL,MATCH($F842,リスト!$AK:$AK,0))),"")</f>
        <v>20</v>
      </c>
      <c r="R842" s="32" t="str">
        <f>IFERROR(IF($K842="","",INDEX(リスト!$AO:$AO,MATCH($K842,リスト!$AN:$AN,0))),"")</f>
        <v>JPN</v>
      </c>
      <c r="S842" s="32" t="str">
        <f>IF($B842="","",RIGHT($G842*1000+200+COUNTIF($G$2:$G842,$G842),9))</f>
        <v>040322201</v>
      </c>
    </row>
    <row r="843" spans="1:19" ht="18" customHeight="1" x14ac:dyDescent="0.55000000000000004">
      <c r="A843" t="s">
        <v>1095</v>
      </c>
      <c r="B843">
        <v>855</v>
      </c>
      <c r="C843" t="s">
        <v>13929</v>
      </c>
      <c r="D843" t="s">
        <v>13930</v>
      </c>
      <c r="E843">
        <v>2</v>
      </c>
      <c r="F843" t="s">
        <v>149</v>
      </c>
      <c r="G843">
        <v>20031001</v>
      </c>
      <c r="H843" t="s">
        <v>13931</v>
      </c>
      <c r="I843" t="s">
        <v>1580</v>
      </c>
      <c r="J843" t="s">
        <v>13932</v>
      </c>
      <c r="K843" t="s">
        <v>72</v>
      </c>
      <c r="M843" s="32">
        <f>IFERROR(IF($B843="","",INDEX(所属情報!$E:$E,MATCH($A843,所属情報!$A:$A,0))),"")</f>
        <v>492355</v>
      </c>
      <c r="N843" s="32" t="str">
        <f t="shared" si="39"/>
        <v>松村　佳代子 (2)</v>
      </c>
      <c r="O843" s="32" t="str">
        <f t="shared" si="40"/>
        <v>ﾏﾂﾑﾗ ｶﾖｺ</v>
      </c>
      <c r="P843" s="32" t="str">
        <f t="shared" si="41"/>
        <v>MATSUMURA Kayoko (03)</v>
      </c>
      <c r="Q843" s="32" t="str">
        <f>IFERROR(IF($F843="","",INDEX(リスト!$AL:$AL,MATCH($F843,リスト!$AK:$AK,0))),"")</f>
        <v>21</v>
      </c>
      <c r="R843" s="32" t="str">
        <f>IFERROR(IF($K843="","",INDEX(リスト!$AO:$AO,MATCH($K843,リスト!$AN:$AN,0))),"")</f>
        <v>JPN</v>
      </c>
      <c r="S843" s="32" t="str">
        <f>IF($B843="","",RIGHT($G843*1000+200+COUNTIF($G$2:$G843,$G843),9))</f>
        <v>031001201</v>
      </c>
    </row>
    <row r="844" spans="1:19" ht="18" customHeight="1" x14ac:dyDescent="0.55000000000000004">
      <c r="A844" t="s">
        <v>1095</v>
      </c>
      <c r="B844">
        <v>856</v>
      </c>
      <c r="C844" t="s">
        <v>13933</v>
      </c>
      <c r="D844" t="s">
        <v>13934</v>
      </c>
      <c r="E844">
        <v>2</v>
      </c>
      <c r="F844" t="s">
        <v>173</v>
      </c>
      <c r="G844">
        <v>20030613</v>
      </c>
      <c r="H844" t="s">
        <v>13935</v>
      </c>
      <c r="I844" t="s">
        <v>13881</v>
      </c>
      <c r="J844" t="s">
        <v>1997</v>
      </c>
      <c r="K844" t="s">
        <v>72</v>
      </c>
      <c r="M844" s="32">
        <f>IFERROR(IF($B844="","",INDEX(所属情報!$E:$E,MATCH($A844,所属情報!$A:$A,0))),"")</f>
        <v>492355</v>
      </c>
      <c r="N844" s="32" t="str">
        <f t="shared" si="39"/>
        <v>向井　優花 (2)</v>
      </c>
      <c r="O844" s="32" t="str">
        <f t="shared" si="40"/>
        <v>ﾑｶｲ ﾕｳｶ</v>
      </c>
      <c r="P844" s="32" t="str">
        <f t="shared" si="41"/>
        <v>MUKAI Yuka (03)</v>
      </c>
      <c r="Q844" s="32" t="str">
        <f>IFERROR(IF($F844="","",INDEX(リスト!$AL:$AL,MATCH($F844,リスト!$AK:$AK,0))),"")</f>
        <v>27</v>
      </c>
      <c r="R844" s="32" t="str">
        <f>IFERROR(IF($K844="","",INDEX(リスト!$AO:$AO,MATCH($K844,リスト!$AN:$AN,0))),"")</f>
        <v>JPN</v>
      </c>
      <c r="S844" s="32" t="str">
        <f>IF($B844="","",RIGHT($G844*1000+200+COUNTIF($G$2:$G844,$G844),9))</f>
        <v>030613201</v>
      </c>
    </row>
    <row r="845" spans="1:19" ht="18" customHeight="1" x14ac:dyDescent="0.55000000000000004">
      <c r="A845" t="s">
        <v>1095</v>
      </c>
      <c r="B845">
        <v>857</v>
      </c>
      <c r="C845" t="s">
        <v>13936</v>
      </c>
      <c r="D845" t="s">
        <v>13937</v>
      </c>
      <c r="E845">
        <v>2</v>
      </c>
      <c r="F845" t="s">
        <v>173</v>
      </c>
      <c r="G845">
        <v>20040116</v>
      </c>
      <c r="H845" t="s">
        <v>13938</v>
      </c>
      <c r="I845" t="s">
        <v>1182</v>
      </c>
      <c r="J845" t="s">
        <v>11347</v>
      </c>
      <c r="K845" t="s">
        <v>72</v>
      </c>
      <c r="M845" s="32">
        <f>IFERROR(IF($B845="","",INDEX(所属情報!$E:$E,MATCH($A845,所属情報!$A:$A,0))),"")</f>
        <v>492355</v>
      </c>
      <c r="N845" s="32" t="str">
        <f t="shared" si="39"/>
        <v>河口　くるみ (2)</v>
      </c>
      <c r="O845" s="32" t="str">
        <f t="shared" si="40"/>
        <v>ｶﾜｸﾞﾁ ｸﾙﾐ</v>
      </c>
      <c r="P845" s="32" t="str">
        <f t="shared" si="41"/>
        <v>KAWAGUCHI Kurumi (04)</v>
      </c>
      <c r="Q845" s="32" t="str">
        <f>IFERROR(IF($F845="","",INDEX(リスト!$AL:$AL,MATCH($F845,リスト!$AK:$AK,0))),"")</f>
        <v>27</v>
      </c>
      <c r="R845" s="32" t="str">
        <f>IFERROR(IF($K845="","",INDEX(リスト!$AO:$AO,MATCH($K845,リスト!$AN:$AN,0))),"")</f>
        <v>JPN</v>
      </c>
      <c r="S845" s="32" t="str">
        <f>IF($B845="","",RIGHT($G845*1000+200+COUNTIF($G$2:$G845,$G845),9))</f>
        <v>040116202</v>
      </c>
    </row>
    <row r="846" spans="1:19" ht="18" customHeight="1" x14ac:dyDescent="0.55000000000000004">
      <c r="A846" t="s">
        <v>1095</v>
      </c>
      <c r="B846">
        <v>858</v>
      </c>
      <c r="C846" t="s">
        <v>13939</v>
      </c>
      <c r="D846" t="s">
        <v>13940</v>
      </c>
      <c r="E846">
        <v>2</v>
      </c>
      <c r="F846" t="s">
        <v>173</v>
      </c>
      <c r="G846">
        <v>20030709</v>
      </c>
      <c r="H846" t="s">
        <v>13941</v>
      </c>
      <c r="I846" t="s">
        <v>13942</v>
      </c>
      <c r="J846" t="s">
        <v>11816</v>
      </c>
      <c r="K846" t="s">
        <v>72</v>
      </c>
      <c r="M846" s="32">
        <f>IFERROR(IF($B846="","",INDEX(所属情報!$E:$E,MATCH($A846,所属情報!$A:$A,0))),"")</f>
        <v>492355</v>
      </c>
      <c r="N846" s="32" t="str">
        <f t="shared" si="39"/>
        <v>冨森　杏 (2)</v>
      </c>
      <c r="O846" s="32" t="str">
        <f t="shared" si="40"/>
        <v>ﾄﾐﾓﾘ ｱﾝ</v>
      </c>
      <c r="P846" s="32" t="str">
        <f t="shared" si="41"/>
        <v>TOMIMORI An (03)</v>
      </c>
      <c r="Q846" s="32" t="str">
        <f>IFERROR(IF($F846="","",INDEX(リスト!$AL:$AL,MATCH($F846,リスト!$AK:$AK,0))),"")</f>
        <v>27</v>
      </c>
      <c r="R846" s="32" t="str">
        <f>IFERROR(IF($K846="","",INDEX(リスト!$AO:$AO,MATCH($K846,リスト!$AN:$AN,0))),"")</f>
        <v>JPN</v>
      </c>
      <c r="S846" s="32" t="str">
        <f>IF($B846="","",RIGHT($G846*1000+200+COUNTIF($G$2:$G846,$G846),9))</f>
        <v>030709202</v>
      </c>
    </row>
    <row r="847" spans="1:19" ht="18" customHeight="1" x14ac:dyDescent="0.55000000000000004">
      <c r="A847" t="s">
        <v>1095</v>
      </c>
      <c r="B847">
        <v>859</v>
      </c>
      <c r="C847" t="s">
        <v>13943</v>
      </c>
      <c r="D847" t="s">
        <v>13944</v>
      </c>
      <c r="E847">
        <v>2</v>
      </c>
      <c r="F847" t="s">
        <v>173</v>
      </c>
      <c r="G847">
        <v>20040120</v>
      </c>
      <c r="H847" t="s">
        <v>13945</v>
      </c>
      <c r="I847" t="s">
        <v>8340</v>
      </c>
      <c r="J847" t="s">
        <v>13946</v>
      </c>
      <c r="K847" t="s">
        <v>72</v>
      </c>
      <c r="M847" s="32">
        <f>IFERROR(IF($B847="","",INDEX(所属情報!$E:$E,MATCH($A847,所属情報!$A:$A,0))),"")</f>
        <v>492355</v>
      </c>
      <c r="N847" s="32" t="str">
        <f t="shared" si="39"/>
        <v>長岡　未菜 (2)</v>
      </c>
      <c r="O847" s="32" t="str">
        <f t="shared" si="40"/>
        <v>ﾅｶﾞｵｶ ﾐﾅ</v>
      </c>
      <c r="P847" s="32" t="str">
        <f t="shared" si="41"/>
        <v>NAGAOKA Mina (04)</v>
      </c>
      <c r="Q847" s="32" t="str">
        <f>IFERROR(IF($F847="","",INDEX(リスト!$AL:$AL,MATCH($F847,リスト!$AK:$AK,0))),"")</f>
        <v>27</v>
      </c>
      <c r="R847" s="32" t="str">
        <f>IFERROR(IF($K847="","",INDEX(リスト!$AO:$AO,MATCH($K847,リスト!$AN:$AN,0))),"")</f>
        <v>JPN</v>
      </c>
      <c r="S847" s="32" t="str">
        <f>IF($B847="","",RIGHT($G847*1000+200+COUNTIF($G$2:$G847,$G847),9))</f>
        <v>040120202</v>
      </c>
    </row>
    <row r="848" spans="1:19" ht="18" customHeight="1" x14ac:dyDescent="0.55000000000000004">
      <c r="A848" t="s">
        <v>1095</v>
      </c>
      <c r="B848">
        <v>860</v>
      </c>
      <c r="C848" t="s">
        <v>13947</v>
      </c>
      <c r="D848" t="s">
        <v>13948</v>
      </c>
      <c r="E848">
        <v>1</v>
      </c>
      <c r="F848" t="s">
        <v>173</v>
      </c>
      <c r="G848">
        <v>20041215</v>
      </c>
      <c r="H848" t="s">
        <v>13949</v>
      </c>
      <c r="I848" t="s">
        <v>7647</v>
      </c>
      <c r="J848" t="s">
        <v>13919</v>
      </c>
      <c r="K848" t="s">
        <v>72</v>
      </c>
      <c r="M848" s="32">
        <f>IFERROR(IF($B848="","",INDEX(所属情報!$E:$E,MATCH($A848,所属情報!$A:$A,0))),"")</f>
        <v>492355</v>
      </c>
      <c r="N848" s="32" t="str">
        <f t="shared" si="39"/>
        <v>北島　千聖 (1)</v>
      </c>
      <c r="O848" s="32" t="str">
        <f t="shared" si="40"/>
        <v>ｷﾀｼﾞﾏ ﾁｻﾄ</v>
      </c>
      <c r="P848" s="32" t="str">
        <f t="shared" si="41"/>
        <v>KITAJIMA Chisato (04)</v>
      </c>
      <c r="Q848" s="32" t="str">
        <f>IFERROR(IF($F848="","",INDEX(リスト!$AL:$AL,MATCH($F848,リスト!$AK:$AK,0))),"")</f>
        <v>27</v>
      </c>
      <c r="R848" s="32" t="str">
        <f>IFERROR(IF($K848="","",INDEX(リスト!$AO:$AO,MATCH($K848,リスト!$AN:$AN,0))),"")</f>
        <v>JPN</v>
      </c>
      <c r="S848" s="32" t="str">
        <f>IF($B848="","",RIGHT($G848*1000+200+COUNTIF($G$2:$G848,$G848),9))</f>
        <v>041215201</v>
      </c>
    </row>
    <row r="849" spans="1:19" ht="18" customHeight="1" x14ac:dyDescent="0.55000000000000004">
      <c r="A849" t="s">
        <v>1095</v>
      </c>
      <c r="B849">
        <v>861</v>
      </c>
      <c r="C849" t="s">
        <v>13950</v>
      </c>
      <c r="D849" t="s">
        <v>13951</v>
      </c>
      <c r="E849">
        <v>1</v>
      </c>
      <c r="F849" t="s">
        <v>173</v>
      </c>
      <c r="G849">
        <v>20041222</v>
      </c>
      <c r="H849" t="s">
        <v>13952</v>
      </c>
      <c r="I849" t="s">
        <v>1433</v>
      </c>
      <c r="J849" t="s">
        <v>13953</v>
      </c>
      <c r="K849" t="s">
        <v>72</v>
      </c>
      <c r="M849" s="32">
        <f>IFERROR(IF($B849="","",INDEX(所属情報!$E:$E,MATCH($A849,所属情報!$A:$A,0))),"")</f>
        <v>492355</v>
      </c>
      <c r="N849" s="32" t="str">
        <f t="shared" si="39"/>
        <v>西村　光冬 (1)</v>
      </c>
      <c r="O849" s="32" t="str">
        <f t="shared" si="40"/>
        <v>ﾆｼﾑﾗ ﾐﾌﾕ</v>
      </c>
      <c r="P849" s="32" t="str">
        <f t="shared" si="41"/>
        <v>NISHIMURA Mifuyu (04)</v>
      </c>
      <c r="Q849" s="32" t="str">
        <f>IFERROR(IF($F849="","",INDEX(リスト!$AL:$AL,MATCH($F849,リスト!$AK:$AK,0))),"")</f>
        <v>27</v>
      </c>
      <c r="R849" s="32" t="str">
        <f>IFERROR(IF($K849="","",INDEX(リスト!$AO:$AO,MATCH($K849,リスト!$AN:$AN,0))),"")</f>
        <v>JPN</v>
      </c>
      <c r="S849" s="32" t="str">
        <f>IF($B849="","",RIGHT($G849*1000+200+COUNTIF($G$2:$G849,$G849),9))</f>
        <v>041222201</v>
      </c>
    </row>
    <row r="850" spans="1:19" ht="18" customHeight="1" x14ac:dyDescent="0.55000000000000004">
      <c r="A850" t="s">
        <v>1095</v>
      </c>
      <c r="B850">
        <v>862</v>
      </c>
      <c r="C850" t="s">
        <v>13954</v>
      </c>
      <c r="D850" t="s">
        <v>13955</v>
      </c>
      <c r="E850">
        <v>1</v>
      </c>
      <c r="F850" t="s">
        <v>169</v>
      </c>
      <c r="G850">
        <v>20040608</v>
      </c>
      <c r="H850" t="s">
        <v>13956</v>
      </c>
      <c r="I850" t="s">
        <v>1252</v>
      </c>
      <c r="J850" t="s">
        <v>12714</v>
      </c>
      <c r="K850" t="s">
        <v>72</v>
      </c>
      <c r="M850" s="32">
        <f>IFERROR(IF($B850="","",INDEX(所属情報!$E:$E,MATCH($A850,所属情報!$A:$A,0))),"")</f>
        <v>492355</v>
      </c>
      <c r="N850" s="32" t="str">
        <f t="shared" si="39"/>
        <v>齊藤　蘭 (1)</v>
      </c>
      <c r="O850" s="32" t="str">
        <f t="shared" si="40"/>
        <v>ｻｲﾄｳ ﾗﾝ</v>
      </c>
      <c r="P850" s="32" t="str">
        <f t="shared" si="41"/>
        <v>SAITO Ran (04)</v>
      </c>
      <c r="Q850" s="32" t="str">
        <f>IFERROR(IF($F850="","",INDEX(リスト!$AL:$AL,MATCH($F850,リスト!$AK:$AK,0))),"")</f>
        <v>26</v>
      </c>
      <c r="R850" s="32" t="str">
        <f>IFERROR(IF($K850="","",INDEX(リスト!$AO:$AO,MATCH($K850,リスト!$AN:$AN,0))),"")</f>
        <v>JPN</v>
      </c>
      <c r="S850" s="32" t="str">
        <f>IF($B850="","",RIGHT($G850*1000+200+COUNTIF($G$2:$G850,$G850),9))</f>
        <v>040608202</v>
      </c>
    </row>
    <row r="851" spans="1:19" ht="18" customHeight="1" x14ac:dyDescent="0.55000000000000004">
      <c r="A851" t="s">
        <v>1095</v>
      </c>
      <c r="B851">
        <v>863</v>
      </c>
      <c r="C851" t="s">
        <v>13957</v>
      </c>
      <c r="D851" t="s">
        <v>13958</v>
      </c>
      <c r="E851">
        <v>1</v>
      </c>
      <c r="F851" t="s">
        <v>173</v>
      </c>
      <c r="G851">
        <v>20040714</v>
      </c>
      <c r="H851" t="s">
        <v>13959</v>
      </c>
      <c r="I851" t="s">
        <v>1660</v>
      </c>
      <c r="J851" t="s">
        <v>13330</v>
      </c>
      <c r="K851" t="s">
        <v>72</v>
      </c>
      <c r="M851" s="32">
        <f>IFERROR(IF($B851="","",INDEX(所属情報!$E:$E,MATCH($A851,所属情報!$A:$A,0))),"")</f>
        <v>492355</v>
      </c>
      <c r="N851" s="32" t="str">
        <f t="shared" si="39"/>
        <v>大川　美来 (1)</v>
      </c>
      <c r="O851" s="32" t="str">
        <f t="shared" si="40"/>
        <v>ｵｵｶﾜ ﾐｺ</v>
      </c>
      <c r="P851" s="32" t="str">
        <f t="shared" si="41"/>
        <v>OKAWA Miko (04)</v>
      </c>
      <c r="Q851" s="32" t="str">
        <f>IFERROR(IF($F851="","",INDEX(リスト!$AL:$AL,MATCH($F851,リスト!$AK:$AK,0))),"")</f>
        <v>27</v>
      </c>
      <c r="R851" s="32" t="str">
        <f>IFERROR(IF($K851="","",INDEX(リスト!$AO:$AO,MATCH($K851,リスト!$AN:$AN,0))),"")</f>
        <v>JPN</v>
      </c>
      <c r="S851" s="32" t="str">
        <f>IF($B851="","",RIGHT($G851*1000+200+COUNTIF($G$2:$G851,$G851),9))</f>
        <v>040714202</v>
      </c>
    </row>
    <row r="852" spans="1:19" ht="18" customHeight="1" x14ac:dyDescent="0.55000000000000004">
      <c r="A852" t="s">
        <v>1011</v>
      </c>
      <c r="B852">
        <v>864</v>
      </c>
      <c r="C852" t="s">
        <v>13960</v>
      </c>
      <c r="D852" t="s">
        <v>13961</v>
      </c>
      <c r="E852">
        <v>3</v>
      </c>
      <c r="F852" t="s">
        <v>173</v>
      </c>
      <c r="G852">
        <v>20020311</v>
      </c>
      <c r="I852" t="s">
        <v>1804</v>
      </c>
      <c r="J852" t="s">
        <v>13287</v>
      </c>
      <c r="K852" t="s">
        <v>72</v>
      </c>
      <c r="M852" s="32">
        <f>IFERROR(IF($B852="","",INDEX(所属情報!$E:$E,MATCH($A852,所属情報!$A:$A,0))),"")</f>
        <v>492216</v>
      </c>
      <c r="N852" s="32" t="str">
        <f t="shared" si="39"/>
        <v>山下　綾子 (3)</v>
      </c>
      <c r="O852" s="32" t="str">
        <f t="shared" si="40"/>
        <v>ﾔﾏｼﾀ ｱﾔｺ</v>
      </c>
      <c r="P852" s="32" t="str">
        <f t="shared" si="41"/>
        <v>YAMASHITA Ayako (02)</v>
      </c>
      <c r="Q852" s="32" t="str">
        <f>IFERROR(IF($F852="","",INDEX(リスト!$AL:$AL,MATCH($F852,リスト!$AK:$AK,0))),"")</f>
        <v>27</v>
      </c>
      <c r="R852" s="32" t="str">
        <f>IFERROR(IF($K852="","",INDEX(リスト!$AO:$AO,MATCH($K852,リスト!$AN:$AN,0))),"")</f>
        <v>JPN</v>
      </c>
      <c r="S852" s="32" t="str">
        <f>IF($B852="","",RIGHT($G852*1000+200+COUNTIF($G$2:$G852,$G852),9))</f>
        <v>020311201</v>
      </c>
    </row>
    <row r="853" spans="1:19" ht="18" customHeight="1" x14ac:dyDescent="0.55000000000000004">
      <c r="A853" t="s">
        <v>1011</v>
      </c>
      <c r="B853">
        <v>865</v>
      </c>
      <c r="C853" t="s">
        <v>13962</v>
      </c>
      <c r="D853" t="s">
        <v>13963</v>
      </c>
      <c r="E853">
        <v>1</v>
      </c>
      <c r="F853" t="s">
        <v>173</v>
      </c>
      <c r="G853">
        <v>20030514</v>
      </c>
      <c r="I853" t="s">
        <v>1334</v>
      </c>
      <c r="J853" t="s">
        <v>2278</v>
      </c>
      <c r="K853" t="s">
        <v>72</v>
      </c>
      <c r="M853" s="32">
        <f>IFERROR(IF($B853="","",INDEX(所属情報!$E:$E,MATCH($A853,所属情報!$A:$A,0))),"")</f>
        <v>492216</v>
      </c>
      <c r="N853" s="32" t="str">
        <f t="shared" si="39"/>
        <v>林　怜 (1)</v>
      </c>
      <c r="O853" s="32" t="str">
        <f t="shared" si="40"/>
        <v>ﾊﾔｼ ﾚｲ</v>
      </c>
      <c r="P853" s="32" t="str">
        <f t="shared" si="41"/>
        <v>HAYASHI Rei (03)</v>
      </c>
      <c r="Q853" s="32" t="str">
        <f>IFERROR(IF($F853="","",INDEX(リスト!$AL:$AL,MATCH($F853,リスト!$AK:$AK,0))),"")</f>
        <v>27</v>
      </c>
      <c r="R853" s="32" t="str">
        <f>IFERROR(IF($K853="","",INDEX(リスト!$AO:$AO,MATCH($K853,リスト!$AN:$AN,0))),"")</f>
        <v>JPN</v>
      </c>
      <c r="S853" s="32" t="str">
        <f>IF($B853="","",RIGHT($G853*1000+200+COUNTIF($G$2:$G853,$G853),9))</f>
        <v>030514201</v>
      </c>
    </row>
    <row r="854" spans="1:19" ht="18" customHeight="1" x14ac:dyDescent="0.55000000000000004">
      <c r="A854" t="s">
        <v>1011</v>
      </c>
      <c r="B854">
        <v>866</v>
      </c>
      <c r="C854" t="s">
        <v>13964</v>
      </c>
      <c r="D854" t="s">
        <v>13965</v>
      </c>
      <c r="E854">
        <v>1</v>
      </c>
      <c r="F854" t="s">
        <v>173</v>
      </c>
      <c r="G854">
        <v>20040211</v>
      </c>
      <c r="I854" t="s">
        <v>3053</v>
      </c>
      <c r="J854" t="s">
        <v>13760</v>
      </c>
      <c r="K854" t="s">
        <v>72</v>
      </c>
      <c r="M854" s="32">
        <f>IFERROR(IF($B854="","",INDEX(所属情報!$E:$E,MATCH($A854,所属情報!$A:$A,0))),"")</f>
        <v>492216</v>
      </c>
      <c r="N854" s="32" t="str">
        <f t="shared" si="39"/>
        <v>堀　日和 (1)</v>
      </c>
      <c r="O854" s="32" t="str">
        <f t="shared" si="40"/>
        <v>ﾎﾘ ﾋﾖﾘ</v>
      </c>
      <c r="P854" s="32" t="str">
        <f t="shared" si="41"/>
        <v>HORI Hiyori (04)</v>
      </c>
      <c r="Q854" s="32" t="str">
        <f>IFERROR(IF($F854="","",INDEX(リスト!$AL:$AL,MATCH($F854,リスト!$AK:$AK,0))),"")</f>
        <v>27</v>
      </c>
      <c r="R854" s="32" t="str">
        <f>IFERROR(IF($K854="","",INDEX(リスト!$AO:$AO,MATCH($K854,リスト!$AN:$AN,0))),"")</f>
        <v>JPN</v>
      </c>
      <c r="S854" s="32" t="str">
        <f>IF($B854="","",RIGHT($G854*1000+200+COUNTIF($G$2:$G854,$G854),9))</f>
        <v>040211202</v>
      </c>
    </row>
    <row r="855" spans="1:19" ht="18" customHeight="1" x14ac:dyDescent="0.55000000000000004">
      <c r="A855" t="s">
        <v>1011</v>
      </c>
      <c r="B855">
        <v>867</v>
      </c>
      <c r="C855" t="s">
        <v>13966</v>
      </c>
      <c r="D855" t="s">
        <v>13967</v>
      </c>
      <c r="E855">
        <v>1</v>
      </c>
      <c r="F855" t="s">
        <v>173</v>
      </c>
      <c r="G855">
        <v>20030630</v>
      </c>
      <c r="I855" t="s">
        <v>13968</v>
      </c>
      <c r="J855" t="s">
        <v>6975</v>
      </c>
      <c r="K855" t="s">
        <v>72</v>
      </c>
      <c r="M855" s="32">
        <f>IFERROR(IF($B855="","",INDEX(所属情報!$E:$E,MATCH($A855,所属情報!$A:$A,0))),"")</f>
        <v>492216</v>
      </c>
      <c r="N855" s="32" t="str">
        <f t="shared" si="39"/>
        <v>松林　心優 (1)</v>
      </c>
      <c r="O855" s="32" t="str">
        <f t="shared" si="40"/>
        <v>ﾏﾂﾊﾞﾔｼ ﾐﾕ</v>
      </c>
      <c r="P855" s="32" t="str">
        <f t="shared" si="41"/>
        <v>MATSUBAYASHI Miyu (03)</v>
      </c>
      <c r="Q855" s="32" t="str">
        <f>IFERROR(IF($F855="","",INDEX(リスト!$AL:$AL,MATCH($F855,リスト!$AK:$AK,0))),"")</f>
        <v>27</v>
      </c>
      <c r="R855" s="32" t="str">
        <f>IFERROR(IF($K855="","",INDEX(リスト!$AO:$AO,MATCH($K855,リスト!$AN:$AN,0))),"")</f>
        <v>JPN</v>
      </c>
      <c r="S855" s="32" t="str">
        <f>IF($B855="","",RIGHT($G855*1000+200+COUNTIF($G$2:$G855,$G855),9))</f>
        <v>030630201</v>
      </c>
    </row>
    <row r="856" spans="1:19" ht="18" customHeight="1" x14ac:dyDescent="0.55000000000000004">
      <c r="A856" t="s">
        <v>995</v>
      </c>
      <c r="B856">
        <v>868</v>
      </c>
      <c r="C856" t="s">
        <v>13969</v>
      </c>
      <c r="D856" t="s">
        <v>13970</v>
      </c>
      <c r="E856">
        <v>3</v>
      </c>
      <c r="F856" t="s">
        <v>177</v>
      </c>
      <c r="G856">
        <v>20021129</v>
      </c>
      <c r="H856" t="s">
        <v>13971</v>
      </c>
      <c r="I856" t="s">
        <v>13972</v>
      </c>
      <c r="J856" t="s">
        <v>11643</v>
      </c>
      <c r="K856" t="s">
        <v>72</v>
      </c>
      <c r="M856" s="32">
        <f>IFERROR(IF($B856="","",INDEX(所属情報!$E:$E,MATCH($A856,所属情報!$A:$A,0))),"")</f>
        <v>492208</v>
      </c>
      <c r="N856" s="32" t="str">
        <f t="shared" si="39"/>
        <v>島塚　咲衣 (3)</v>
      </c>
      <c r="O856" s="32" t="str">
        <f t="shared" si="40"/>
        <v>ｼﾏﾂｶ ｻｴ</v>
      </c>
      <c r="P856" s="32" t="str">
        <f t="shared" si="41"/>
        <v>SHIMATSUKA Sae (02)</v>
      </c>
      <c r="Q856" s="32" t="str">
        <f>IFERROR(IF($F856="","",INDEX(リスト!$AL:$AL,MATCH($F856,リスト!$AK:$AK,0))),"")</f>
        <v>28</v>
      </c>
      <c r="R856" s="32" t="str">
        <f>IFERROR(IF($K856="","",INDEX(リスト!$AO:$AO,MATCH($K856,リスト!$AN:$AN,0))),"")</f>
        <v>JPN</v>
      </c>
      <c r="S856" s="32" t="str">
        <f>IF($B856="","",RIGHT($G856*1000+200+COUNTIF($G$2:$G856,$G856),9))</f>
        <v>021129202</v>
      </c>
    </row>
    <row r="857" spans="1:19" ht="18" customHeight="1" x14ac:dyDescent="0.55000000000000004">
      <c r="A857" t="s">
        <v>995</v>
      </c>
      <c r="B857">
        <v>869</v>
      </c>
      <c r="C857" t="s">
        <v>13973</v>
      </c>
      <c r="D857" t="s">
        <v>13974</v>
      </c>
      <c r="E857">
        <v>4</v>
      </c>
      <c r="F857" t="s">
        <v>177</v>
      </c>
      <c r="G857">
        <v>20000723</v>
      </c>
      <c r="H857" t="s">
        <v>13975</v>
      </c>
      <c r="I857" t="s">
        <v>13976</v>
      </c>
      <c r="J857" t="s">
        <v>12801</v>
      </c>
      <c r="K857" t="s">
        <v>72</v>
      </c>
      <c r="M857" s="32">
        <f>IFERROR(IF($B857="","",INDEX(所属情報!$E:$E,MATCH($A857,所属情報!$A:$A,0))),"")</f>
        <v>492208</v>
      </c>
      <c r="N857" s="32" t="str">
        <f t="shared" si="39"/>
        <v>土手　七夏 (4)</v>
      </c>
      <c r="O857" s="32" t="str">
        <f t="shared" si="40"/>
        <v>ﾄﾞﾃ ﾅﾅｶ</v>
      </c>
      <c r="P857" s="32" t="str">
        <f t="shared" si="41"/>
        <v>DOTE Nanaka (00)</v>
      </c>
      <c r="Q857" s="32" t="str">
        <f>IFERROR(IF($F857="","",INDEX(リスト!$AL:$AL,MATCH($F857,リスト!$AK:$AK,0))),"")</f>
        <v>28</v>
      </c>
      <c r="R857" s="32" t="str">
        <f>IFERROR(IF($K857="","",INDEX(リスト!$AO:$AO,MATCH($K857,リスト!$AN:$AN,0))),"")</f>
        <v>JPN</v>
      </c>
      <c r="S857" s="32" t="str">
        <f>IF($B857="","",RIGHT($G857*1000+200+COUNTIF($G$2:$G857,$G857),9))</f>
        <v>000723201</v>
      </c>
    </row>
    <row r="858" spans="1:19" ht="18" customHeight="1" x14ac:dyDescent="0.55000000000000004">
      <c r="A858" t="s">
        <v>999</v>
      </c>
      <c r="B858">
        <v>870</v>
      </c>
      <c r="C858" t="s">
        <v>13977</v>
      </c>
      <c r="D858" t="s">
        <v>13978</v>
      </c>
      <c r="E858">
        <v>3</v>
      </c>
      <c r="F858" t="s">
        <v>173</v>
      </c>
      <c r="G858">
        <v>20020413</v>
      </c>
      <c r="H858" t="s">
        <v>13979</v>
      </c>
      <c r="I858" t="s">
        <v>2467</v>
      </c>
      <c r="J858" t="s">
        <v>12606</v>
      </c>
      <c r="K858" t="s">
        <v>72</v>
      </c>
      <c r="M858" s="32">
        <f>IFERROR(IF($B858="","",INDEX(所属情報!$E:$E,MATCH($A858,所属情報!$A:$A,0))),"")</f>
        <v>492209</v>
      </c>
      <c r="N858" s="32" t="str">
        <f t="shared" si="39"/>
        <v>吉村　知華 (3)</v>
      </c>
      <c r="O858" s="32" t="str">
        <f t="shared" si="40"/>
        <v>ﾖｼﾑﾗ ﾄﾓｶ</v>
      </c>
      <c r="P858" s="32" t="str">
        <f t="shared" si="41"/>
        <v>YOSHIMURA Tomoka (02)</v>
      </c>
      <c r="Q858" s="32" t="str">
        <f>IFERROR(IF($F858="","",INDEX(リスト!$AL:$AL,MATCH($F858,リスト!$AK:$AK,0))),"")</f>
        <v>27</v>
      </c>
      <c r="R858" s="32" t="str">
        <f>IFERROR(IF($K858="","",INDEX(リスト!$AO:$AO,MATCH($K858,リスト!$AN:$AN,0))),"")</f>
        <v>JPN</v>
      </c>
      <c r="S858" s="32" t="str">
        <f>IF($B858="","",RIGHT($G858*1000+200+COUNTIF($G$2:$G858,$G858),9))</f>
        <v>020413203</v>
      </c>
    </row>
    <row r="859" spans="1:19" ht="18" customHeight="1" x14ac:dyDescent="0.55000000000000004">
      <c r="A859" t="s">
        <v>999</v>
      </c>
      <c r="B859">
        <v>871</v>
      </c>
      <c r="C859" t="s">
        <v>13980</v>
      </c>
      <c r="D859" t="s">
        <v>13981</v>
      </c>
      <c r="E859">
        <v>2</v>
      </c>
      <c r="F859" t="s">
        <v>173</v>
      </c>
      <c r="G859">
        <v>20030914</v>
      </c>
      <c r="H859" t="s">
        <v>13982</v>
      </c>
      <c r="I859" t="s">
        <v>6794</v>
      </c>
      <c r="J859" t="s">
        <v>13983</v>
      </c>
      <c r="K859" t="s">
        <v>72</v>
      </c>
      <c r="M859" s="32">
        <f>IFERROR(IF($B859="","",INDEX(所属情報!$E:$E,MATCH($A859,所属情報!$A:$A,0))),"")</f>
        <v>492209</v>
      </c>
      <c r="N859" s="32" t="str">
        <f t="shared" si="39"/>
        <v>二ノ宮　沙那 (2)</v>
      </c>
      <c r="O859" s="32" t="str">
        <f t="shared" si="40"/>
        <v>ﾆﾉﾐﾔ ｻﾅ</v>
      </c>
      <c r="P859" s="32" t="str">
        <f t="shared" si="41"/>
        <v>NINOMIYA Sana (03)</v>
      </c>
      <c r="Q859" s="32" t="str">
        <f>IFERROR(IF($F859="","",INDEX(リスト!$AL:$AL,MATCH($F859,リスト!$AK:$AK,0))),"")</f>
        <v>27</v>
      </c>
      <c r="R859" s="32" t="str">
        <f>IFERROR(IF($K859="","",INDEX(リスト!$AO:$AO,MATCH($K859,リスト!$AN:$AN,0))),"")</f>
        <v>JPN</v>
      </c>
      <c r="S859" s="32" t="str">
        <f>IF($B859="","",RIGHT($G859*1000+200+COUNTIF($G$2:$G859,$G859),9))</f>
        <v>030914201</v>
      </c>
    </row>
    <row r="860" spans="1:19" ht="18" customHeight="1" x14ac:dyDescent="0.55000000000000004">
      <c r="A860" t="s">
        <v>983</v>
      </c>
      <c r="B860">
        <v>872</v>
      </c>
      <c r="C860" t="s">
        <v>13984</v>
      </c>
      <c r="D860" t="s">
        <v>13985</v>
      </c>
      <c r="E860">
        <v>4</v>
      </c>
      <c r="F860" t="s">
        <v>173</v>
      </c>
      <c r="G860">
        <v>20011124</v>
      </c>
      <c r="H860" t="s">
        <v>13986</v>
      </c>
      <c r="I860" t="s">
        <v>2575</v>
      </c>
      <c r="J860" t="s">
        <v>11418</v>
      </c>
      <c r="K860" t="s">
        <v>72</v>
      </c>
      <c r="M860" s="32">
        <f>IFERROR(IF($B860="","",INDEX(所属情報!$E:$E,MATCH($A860,所属情報!$A:$A,0))),"")</f>
        <v>492205</v>
      </c>
      <c r="N860" s="32" t="str">
        <f t="shared" si="39"/>
        <v>平野　杏 (4)</v>
      </c>
      <c r="O860" s="32" t="str">
        <f t="shared" si="40"/>
        <v>ﾋﾗﾉ ｱﾝｽﾞ</v>
      </c>
      <c r="P860" s="32" t="str">
        <f t="shared" si="41"/>
        <v>HIRANO Anzu (01)</v>
      </c>
      <c r="Q860" s="32" t="str">
        <f>IFERROR(IF($F860="","",INDEX(リスト!$AL:$AL,MATCH($F860,リスト!$AK:$AK,0))),"")</f>
        <v>27</v>
      </c>
      <c r="R860" s="32" t="str">
        <f>IFERROR(IF($K860="","",INDEX(リスト!$AO:$AO,MATCH($K860,リスト!$AN:$AN,0))),"")</f>
        <v>JPN</v>
      </c>
      <c r="S860" s="32" t="str">
        <f>IF($B860="","",RIGHT($G860*1000+200+COUNTIF($G$2:$G860,$G860),9))</f>
        <v>011124202</v>
      </c>
    </row>
    <row r="861" spans="1:19" ht="18" customHeight="1" x14ac:dyDescent="0.55000000000000004">
      <c r="A861" t="s">
        <v>983</v>
      </c>
      <c r="B861">
        <v>873</v>
      </c>
      <c r="C861" t="s">
        <v>13987</v>
      </c>
      <c r="D861" t="s">
        <v>13988</v>
      </c>
      <c r="E861">
        <v>3</v>
      </c>
      <c r="F861" t="s">
        <v>173</v>
      </c>
      <c r="G861">
        <v>20021006</v>
      </c>
      <c r="H861" t="s">
        <v>13989</v>
      </c>
      <c r="I861" t="s">
        <v>2869</v>
      </c>
      <c r="J861" t="s">
        <v>7327</v>
      </c>
      <c r="K861" t="s">
        <v>72</v>
      </c>
      <c r="M861" s="32">
        <f>IFERROR(IF($B861="","",INDEX(所属情報!$E:$E,MATCH($A861,所属情報!$A:$A,0))),"")</f>
        <v>492205</v>
      </c>
      <c r="N861" s="32" t="str">
        <f t="shared" si="39"/>
        <v>大林　由依 (3)</v>
      </c>
      <c r="O861" s="32" t="str">
        <f t="shared" si="40"/>
        <v>ｵｵﾊﾞﾔｼ ﾕｲ</v>
      </c>
      <c r="P861" s="32" t="str">
        <f t="shared" si="41"/>
        <v>OBAYASHI Yui (02)</v>
      </c>
      <c r="Q861" s="32" t="str">
        <f>IFERROR(IF($F861="","",INDEX(リスト!$AL:$AL,MATCH($F861,リスト!$AK:$AK,0))),"")</f>
        <v>27</v>
      </c>
      <c r="R861" s="32" t="str">
        <f>IFERROR(IF($K861="","",INDEX(リスト!$AO:$AO,MATCH($K861,リスト!$AN:$AN,0))),"")</f>
        <v>JPN</v>
      </c>
      <c r="S861" s="32" t="str">
        <f>IF($B861="","",RIGHT($G861*1000+200+COUNTIF($G$2:$G861,$G861),9))</f>
        <v>021006201</v>
      </c>
    </row>
    <row r="862" spans="1:19" ht="18" customHeight="1" x14ac:dyDescent="0.55000000000000004">
      <c r="A862" t="s">
        <v>983</v>
      </c>
      <c r="B862">
        <v>874</v>
      </c>
      <c r="C862" t="s">
        <v>13990</v>
      </c>
      <c r="D862" t="s">
        <v>13991</v>
      </c>
      <c r="E862">
        <v>2</v>
      </c>
      <c r="F862" t="s">
        <v>173</v>
      </c>
      <c r="G862">
        <v>20031016</v>
      </c>
      <c r="H862" t="s">
        <v>13992</v>
      </c>
      <c r="I862" t="s">
        <v>12255</v>
      </c>
      <c r="J862" t="s">
        <v>11000</v>
      </c>
      <c r="K862" t="s">
        <v>72</v>
      </c>
      <c r="M862" s="32">
        <f>IFERROR(IF($B862="","",INDEX(所属情報!$E:$E,MATCH($A862,所属情報!$A:$A,0))),"")</f>
        <v>492205</v>
      </c>
      <c r="N862" s="32" t="str">
        <f t="shared" si="39"/>
        <v>三宅　彩菜 (2)</v>
      </c>
      <c r="O862" s="32" t="str">
        <f t="shared" si="40"/>
        <v>ﾐﾔｹ ｱﾔﾅ</v>
      </c>
      <c r="P862" s="32" t="str">
        <f t="shared" si="41"/>
        <v>MIYAKE Ayana (03)</v>
      </c>
      <c r="Q862" s="32" t="str">
        <f>IFERROR(IF($F862="","",INDEX(リスト!$AL:$AL,MATCH($F862,リスト!$AK:$AK,0))),"")</f>
        <v>27</v>
      </c>
      <c r="R862" s="32" t="str">
        <f>IFERROR(IF($K862="","",INDEX(リスト!$AO:$AO,MATCH($K862,リスト!$AN:$AN,0))),"")</f>
        <v>JPN</v>
      </c>
      <c r="S862" s="32" t="str">
        <f>IF($B862="","",RIGHT($G862*1000+200+COUNTIF($G$2:$G862,$G862),9))</f>
        <v>031016201</v>
      </c>
    </row>
    <row r="863" spans="1:19" ht="18" customHeight="1" x14ac:dyDescent="0.55000000000000004">
      <c r="A863" t="s">
        <v>983</v>
      </c>
      <c r="B863">
        <v>875</v>
      </c>
      <c r="C863" t="s">
        <v>13993</v>
      </c>
      <c r="D863" t="s">
        <v>13994</v>
      </c>
      <c r="E863">
        <v>2</v>
      </c>
      <c r="F863" t="s">
        <v>173</v>
      </c>
      <c r="G863">
        <v>20031018</v>
      </c>
      <c r="H863" t="s">
        <v>13995</v>
      </c>
      <c r="I863" t="s">
        <v>2467</v>
      </c>
      <c r="J863" t="s">
        <v>1223</v>
      </c>
      <c r="K863" t="s">
        <v>72</v>
      </c>
      <c r="M863" s="32">
        <f>IFERROR(IF($B863="","",INDEX(所属情報!$E:$E,MATCH($A863,所属情報!$A:$A,0))),"")</f>
        <v>492205</v>
      </c>
      <c r="N863" s="32" t="str">
        <f t="shared" si="39"/>
        <v>吉村　優希 (2)</v>
      </c>
      <c r="O863" s="32" t="str">
        <f t="shared" si="40"/>
        <v>ﾖｼﾑﾗ ﾕｳｷ</v>
      </c>
      <c r="P863" s="32" t="str">
        <f t="shared" si="41"/>
        <v>YOSHIMURA Yuki (03)</v>
      </c>
      <c r="Q863" s="32" t="str">
        <f>IFERROR(IF($F863="","",INDEX(リスト!$AL:$AL,MATCH($F863,リスト!$AK:$AK,0))),"")</f>
        <v>27</v>
      </c>
      <c r="R863" s="32" t="str">
        <f>IFERROR(IF($K863="","",INDEX(リスト!$AO:$AO,MATCH($K863,リスト!$AN:$AN,0))),"")</f>
        <v>JPN</v>
      </c>
      <c r="S863" s="32" t="str">
        <f>IF($B863="","",RIGHT($G863*1000+200+COUNTIF($G$2:$G863,$G863),9))</f>
        <v>031018202</v>
      </c>
    </row>
    <row r="864" spans="1:19" ht="18" customHeight="1" x14ac:dyDescent="0.55000000000000004">
      <c r="A864" t="s">
        <v>983</v>
      </c>
      <c r="B864">
        <v>876</v>
      </c>
      <c r="C864" t="s">
        <v>13996</v>
      </c>
      <c r="D864" t="s">
        <v>13997</v>
      </c>
      <c r="E864">
        <v>1</v>
      </c>
      <c r="F864" t="s">
        <v>173</v>
      </c>
      <c r="G864">
        <v>20050309</v>
      </c>
      <c r="I864" t="s">
        <v>11670</v>
      </c>
      <c r="J864" t="s">
        <v>13998</v>
      </c>
      <c r="K864" t="s">
        <v>72</v>
      </c>
      <c r="M864" s="32">
        <f>IFERROR(IF($B864="","",INDEX(所属情報!$E:$E,MATCH($A864,所属情報!$A:$A,0))),"")</f>
        <v>492205</v>
      </c>
      <c r="N864" s="32" t="str">
        <f t="shared" si="39"/>
        <v>峰本　エマ (1)</v>
      </c>
      <c r="O864" s="32" t="str">
        <f t="shared" si="40"/>
        <v>ﾐﾈﾓﾄ ｴﾏ</v>
      </c>
      <c r="P864" s="32" t="str">
        <f t="shared" si="41"/>
        <v>MINEMOTO Ema (05)</v>
      </c>
      <c r="Q864" s="32" t="str">
        <f>IFERROR(IF($F864="","",INDEX(リスト!$AL:$AL,MATCH($F864,リスト!$AK:$AK,0))),"")</f>
        <v>27</v>
      </c>
      <c r="R864" s="32" t="str">
        <f>IFERROR(IF($K864="","",INDEX(リスト!$AO:$AO,MATCH($K864,リスト!$AN:$AN,0))),"")</f>
        <v>JPN</v>
      </c>
      <c r="S864" s="32" t="str">
        <f>IF($B864="","",RIGHT($G864*1000+200+COUNTIF($G$2:$G864,$G864),9))</f>
        <v>050309201</v>
      </c>
    </row>
    <row r="865" spans="1:19" ht="18" customHeight="1" x14ac:dyDescent="0.55000000000000004">
      <c r="A865" t="s">
        <v>891</v>
      </c>
      <c r="B865">
        <v>877</v>
      </c>
      <c r="C865" t="s">
        <v>13999</v>
      </c>
      <c r="D865" t="s">
        <v>14000</v>
      </c>
      <c r="E865">
        <v>3</v>
      </c>
      <c r="F865" t="s">
        <v>169</v>
      </c>
      <c r="G865">
        <v>20020929</v>
      </c>
      <c r="H865" t="s">
        <v>14001</v>
      </c>
      <c r="I865" t="s">
        <v>1617</v>
      </c>
      <c r="J865" t="s">
        <v>14002</v>
      </c>
      <c r="K865" t="s">
        <v>72</v>
      </c>
      <c r="M865" s="32">
        <f>IFERROR(IF($B865="","",INDEX(所属情報!$E:$E,MATCH($A865,所属情報!$A:$A,0))),"")</f>
        <v>490057</v>
      </c>
      <c r="N865" s="32" t="str">
        <f t="shared" si="39"/>
        <v>高橋　怜子 (3)</v>
      </c>
      <c r="O865" s="32" t="str">
        <f t="shared" si="40"/>
        <v>ﾀｶﾊｼ ﾚｲｺ</v>
      </c>
      <c r="P865" s="32" t="str">
        <f t="shared" si="41"/>
        <v>TAKAHASHI Reiko (02)</v>
      </c>
      <c r="Q865" s="32" t="str">
        <f>IFERROR(IF($F865="","",INDEX(リスト!$AL:$AL,MATCH($F865,リスト!$AK:$AK,0))),"")</f>
        <v>26</v>
      </c>
      <c r="R865" s="32" t="str">
        <f>IFERROR(IF($K865="","",INDEX(リスト!$AO:$AO,MATCH($K865,リスト!$AN:$AN,0))),"")</f>
        <v>JPN</v>
      </c>
      <c r="S865" s="32" t="str">
        <f>IF($B865="","",RIGHT($G865*1000+200+COUNTIF($G$2:$G865,$G865),9))</f>
        <v>020929201</v>
      </c>
    </row>
    <row r="866" spans="1:19" ht="18" customHeight="1" x14ac:dyDescent="0.55000000000000004">
      <c r="A866" t="s">
        <v>891</v>
      </c>
      <c r="B866">
        <v>878</v>
      </c>
      <c r="C866" t="s">
        <v>14003</v>
      </c>
      <c r="D866" t="s">
        <v>14004</v>
      </c>
      <c r="E866">
        <v>2</v>
      </c>
      <c r="F866" t="s">
        <v>169</v>
      </c>
      <c r="G866">
        <v>20031008</v>
      </c>
      <c r="H866" t="s">
        <v>14005</v>
      </c>
      <c r="I866" t="s">
        <v>4802</v>
      </c>
      <c r="J866" t="s">
        <v>3161</v>
      </c>
      <c r="K866" t="s">
        <v>72</v>
      </c>
      <c r="M866" s="32">
        <f>IFERROR(IF($B866="","",INDEX(所属情報!$E:$E,MATCH($A866,所属情報!$A:$A,0))),"")</f>
        <v>490057</v>
      </c>
      <c r="N866" s="32" t="str">
        <f t="shared" si="39"/>
        <v>川瀬　智尋 (2)</v>
      </c>
      <c r="O866" s="32" t="str">
        <f t="shared" si="40"/>
        <v>ｶﾜｾ ﾁﾋﾛ</v>
      </c>
      <c r="P866" s="32" t="str">
        <f t="shared" si="41"/>
        <v>KAWASE Chihiro (03)</v>
      </c>
      <c r="Q866" s="32" t="str">
        <f>IFERROR(IF($F866="","",INDEX(リスト!$AL:$AL,MATCH($F866,リスト!$AK:$AK,0))),"")</f>
        <v>26</v>
      </c>
      <c r="R866" s="32" t="str">
        <f>IFERROR(IF($K866="","",INDEX(リスト!$AO:$AO,MATCH($K866,リスト!$AN:$AN,0))),"")</f>
        <v>JPN</v>
      </c>
      <c r="S866" s="32" t="str">
        <f>IF($B866="","",RIGHT($G866*1000+200+COUNTIF($G$2:$G866,$G866),9))</f>
        <v>031008202</v>
      </c>
    </row>
    <row r="867" spans="1:19" ht="18" customHeight="1" x14ac:dyDescent="0.55000000000000004">
      <c r="A867" t="s">
        <v>887</v>
      </c>
      <c r="B867">
        <v>879</v>
      </c>
      <c r="C867" t="s">
        <v>14006</v>
      </c>
      <c r="D867" t="s">
        <v>14007</v>
      </c>
      <c r="E867">
        <v>4</v>
      </c>
      <c r="F867" t="s">
        <v>181</v>
      </c>
      <c r="G867">
        <v>20010412</v>
      </c>
      <c r="H867" t="s">
        <v>14008</v>
      </c>
      <c r="I867" t="s">
        <v>1713</v>
      </c>
      <c r="J867" t="s">
        <v>11107</v>
      </c>
      <c r="K867" t="s">
        <v>72</v>
      </c>
      <c r="M867" s="32">
        <f>IFERROR(IF($B867="","",INDEX(所属情報!$E:$E,MATCH($A867,所属情報!$A:$A,0))),"")</f>
        <v>490056</v>
      </c>
      <c r="N867" s="32" t="str">
        <f t="shared" si="39"/>
        <v>中西　さくら (4)</v>
      </c>
      <c r="O867" s="32" t="str">
        <f t="shared" si="40"/>
        <v>ﾅｶﾆｼ ｻｸﾗ</v>
      </c>
      <c r="P867" s="32" t="str">
        <f t="shared" si="41"/>
        <v>NAKANISHI Sakura (01)</v>
      </c>
      <c r="Q867" s="32" t="str">
        <f>IFERROR(IF($F867="","",INDEX(リスト!$AL:$AL,MATCH($F867,リスト!$AK:$AK,0))),"")</f>
        <v>29</v>
      </c>
      <c r="R867" s="32" t="str">
        <f>IFERROR(IF($K867="","",INDEX(リスト!$AO:$AO,MATCH($K867,リスト!$AN:$AN,0))),"")</f>
        <v>JPN</v>
      </c>
      <c r="S867" s="32" t="str">
        <f>IF($B867="","",RIGHT($G867*1000+200+COUNTIF($G$2:$G867,$G867),9))</f>
        <v>010412201</v>
      </c>
    </row>
    <row r="868" spans="1:19" ht="18" customHeight="1" x14ac:dyDescent="0.55000000000000004">
      <c r="A868" t="s">
        <v>887</v>
      </c>
      <c r="B868">
        <v>880</v>
      </c>
      <c r="C868" t="s">
        <v>14009</v>
      </c>
      <c r="D868" t="s">
        <v>14010</v>
      </c>
      <c r="E868">
        <v>3</v>
      </c>
      <c r="F868" t="s">
        <v>181</v>
      </c>
      <c r="G868">
        <v>20010831</v>
      </c>
      <c r="H868" t="s">
        <v>14011</v>
      </c>
      <c r="I868" t="s">
        <v>1521</v>
      </c>
      <c r="J868" t="s">
        <v>11103</v>
      </c>
      <c r="K868" t="s">
        <v>72</v>
      </c>
      <c r="M868" s="32">
        <f>IFERROR(IF($B868="","",INDEX(所属情報!$E:$E,MATCH($A868,所属情報!$A:$A,0))),"")</f>
        <v>490056</v>
      </c>
      <c r="N868" s="32" t="str">
        <f t="shared" si="39"/>
        <v>太田　葵 (3)</v>
      </c>
      <c r="O868" s="32" t="str">
        <f t="shared" si="40"/>
        <v>ｵｵﾀ ｱｵｲ</v>
      </c>
      <c r="P868" s="32" t="str">
        <f t="shared" si="41"/>
        <v>OTA Aoi (01)</v>
      </c>
      <c r="Q868" s="32" t="str">
        <f>IFERROR(IF($F868="","",INDEX(リスト!$AL:$AL,MATCH($F868,リスト!$AK:$AK,0))),"")</f>
        <v>29</v>
      </c>
      <c r="R868" s="32" t="str">
        <f>IFERROR(IF($K868="","",INDEX(リスト!$AO:$AO,MATCH($K868,リスト!$AN:$AN,0))),"")</f>
        <v>JPN</v>
      </c>
      <c r="S868" s="32" t="str">
        <f>IF($B868="","",RIGHT($G868*1000+200+COUNTIF($G$2:$G868,$G868),9))</f>
        <v>010831201</v>
      </c>
    </row>
    <row r="869" spans="1:19" ht="18" customHeight="1" x14ac:dyDescent="0.55000000000000004">
      <c r="A869" t="s">
        <v>887</v>
      </c>
      <c r="B869">
        <v>881</v>
      </c>
      <c r="C869" t="s">
        <v>14012</v>
      </c>
      <c r="D869" t="s">
        <v>14013</v>
      </c>
      <c r="E869">
        <v>3</v>
      </c>
      <c r="F869" t="s">
        <v>181</v>
      </c>
      <c r="G869">
        <v>20030220</v>
      </c>
      <c r="H869" t="s">
        <v>14014</v>
      </c>
      <c r="I869" t="s">
        <v>7316</v>
      </c>
      <c r="J869" t="s">
        <v>8404</v>
      </c>
      <c r="K869" t="s">
        <v>72</v>
      </c>
      <c r="M869" s="32">
        <f>IFERROR(IF($B869="","",INDEX(所属情報!$E:$E,MATCH($A869,所属情報!$A:$A,0))),"")</f>
        <v>490056</v>
      </c>
      <c r="N869" s="32" t="str">
        <f t="shared" si="39"/>
        <v>谷尾　春果 (3)</v>
      </c>
      <c r="O869" s="32" t="str">
        <f t="shared" si="40"/>
        <v>ﾀﾆｵ ﾊﾙｶ</v>
      </c>
      <c r="P869" s="32" t="str">
        <f t="shared" si="41"/>
        <v>TANIO Haruka (03)</v>
      </c>
      <c r="Q869" s="32" t="str">
        <f>IFERROR(IF($F869="","",INDEX(リスト!$AL:$AL,MATCH($F869,リスト!$AK:$AK,0))),"")</f>
        <v>29</v>
      </c>
      <c r="R869" s="32" t="str">
        <f>IFERROR(IF($K869="","",INDEX(リスト!$AO:$AO,MATCH($K869,リスト!$AN:$AN,0))),"")</f>
        <v>JPN</v>
      </c>
      <c r="S869" s="32" t="str">
        <f>IF($B869="","",RIGHT($G869*1000+200+COUNTIF($G$2:$G869,$G869),9))</f>
        <v>030220201</v>
      </c>
    </row>
    <row r="870" spans="1:19" ht="18" customHeight="1" x14ac:dyDescent="0.55000000000000004">
      <c r="A870" t="s">
        <v>887</v>
      </c>
      <c r="B870">
        <v>882</v>
      </c>
      <c r="C870" t="s">
        <v>14015</v>
      </c>
      <c r="D870" t="s">
        <v>14016</v>
      </c>
      <c r="E870">
        <v>2</v>
      </c>
      <c r="F870" t="s">
        <v>181</v>
      </c>
      <c r="G870">
        <v>20040116</v>
      </c>
      <c r="H870" t="s">
        <v>14017</v>
      </c>
      <c r="I870" t="s">
        <v>2038</v>
      </c>
      <c r="J870" t="s">
        <v>13700</v>
      </c>
      <c r="K870" t="s">
        <v>72</v>
      </c>
      <c r="M870" s="32">
        <f>IFERROR(IF($B870="","",INDEX(所属情報!$E:$E,MATCH($A870,所属情報!$A:$A,0))),"")</f>
        <v>490056</v>
      </c>
      <c r="N870" s="32" t="str">
        <f t="shared" si="39"/>
        <v>足立　璃莉子 (2)</v>
      </c>
      <c r="O870" s="32" t="str">
        <f t="shared" si="40"/>
        <v>ｱﾀﾞﾁ ﾘﾘｺ</v>
      </c>
      <c r="P870" s="32" t="str">
        <f t="shared" si="41"/>
        <v>ADACHI Ririko (04)</v>
      </c>
      <c r="Q870" s="32" t="str">
        <f>IFERROR(IF($F870="","",INDEX(リスト!$AL:$AL,MATCH($F870,リスト!$AK:$AK,0))),"")</f>
        <v>29</v>
      </c>
      <c r="R870" s="32" t="str">
        <f>IFERROR(IF($K870="","",INDEX(リスト!$AO:$AO,MATCH($K870,リスト!$AN:$AN,0))),"")</f>
        <v>JPN</v>
      </c>
      <c r="S870" s="32" t="str">
        <f>IF($B870="","",RIGHT($G870*1000+200+COUNTIF($G$2:$G870,$G870),9))</f>
        <v>040116203</v>
      </c>
    </row>
    <row r="871" spans="1:19" ht="18" customHeight="1" x14ac:dyDescent="0.55000000000000004">
      <c r="A871" t="s">
        <v>919</v>
      </c>
      <c r="B871">
        <v>883</v>
      </c>
      <c r="C871" t="s">
        <v>14018</v>
      </c>
      <c r="D871" t="s">
        <v>14019</v>
      </c>
      <c r="E871">
        <v>6</v>
      </c>
      <c r="F871" t="s">
        <v>181</v>
      </c>
      <c r="G871">
        <v>19990828</v>
      </c>
      <c r="H871" t="s">
        <v>14020</v>
      </c>
      <c r="I871" t="s">
        <v>2008</v>
      </c>
      <c r="J871" t="s">
        <v>11121</v>
      </c>
      <c r="K871" t="s">
        <v>72</v>
      </c>
      <c r="M871" s="32">
        <f>IFERROR(IF($B871="","",INDEX(所属情報!$E:$E,MATCH($A871,所属情報!$A:$A,0))),"")</f>
        <v>491023</v>
      </c>
      <c r="N871" s="32" t="str">
        <f t="shared" si="39"/>
        <v>澤田　愛 (6)</v>
      </c>
      <c r="O871" s="32" t="str">
        <f t="shared" si="40"/>
        <v>ｻﾜﾀﾞ ｱｲ</v>
      </c>
      <c r="P871" s="32" t="str">
        <f t="shared" si="41"/>
        <v>SAWADA Ai (99)</v>
      </c>
      <c r="Q871" s="32" t="str">
        <f>IFERROR(IF($F871="","",INDEX(リスト!$AL:$AL,MATCH($F871,リスト!$AK:$AK,0))),"")</f>
        <v>29</v>
      </c>
      <c r="R871" s="32" t="str">
        <f>IFERROR(IF($K871="","",INDEX(リスト!$AO:$AO,MATCH($K871,リスト!$AN:$AN,0))),"")</f>
        <v>JPN</v>
      </c>
      <c r="S871" s="32" t="str">
        <f>IF($B871="","",RIGHT($G871*1000+200+COUNTIF($G$2:$G871,$G871),9))</f>
        <v>990828201</v>
      </c>
    </row>
    <row r="872" spans="1:19" ht="18" customHeight="1" x14ac:dyDescent="0.55000000000000004">
      <c r="A872" t="s">
        <v>919</v>
      </c>
      <c r="B872">
        <v>884</v>
      </c>
      <c r="C872" t="s">
        <v>14021</v>
      </c>
      <c r="D872" t="s">
        <v>14022</v>
      </c>
      <c r="E872">
        <v>6</v>
      </c>
      <c r="F872" t="s">
        <v>181</v>
      </c>
      <c r="G872">
        <v>19990808</v>
      </c>
      <c r="H872" t="s">
        <v>14023</v>
      </c>
      <c r="I872" t="s">
        <v>14024</v>
      </c>
      <c r="J872" t="s">
        <v>12201</v>
      </c>
      <c r="K872" t="s">
        <v>72</v>
      </c>
      <c r="M872" s="32">
        <f>IFERROR(IF($B872="","",INDEX(所属情報!$E:$E,MATCH($A872,所属情報!$A:$A,0))),"")</f>
        <v>491023</v>
      </c>
      <c r="N872" s="32" t="str">
        <f t="shared" si="39"/>
        <v>時永　志帆 (6)</v>
      </c>
      <c r="O872" s="32" t="str">
        <f t="shared" si="40"/>
        <v>ﾄｷﾅｶﾞ ｼﾎ</v>
      </c>
      <c r="P872" s="32" t="str">
        <f t="shared" si="41"/>
        <v>TOKINAGA Shiho (99)</v>
      </c>
      <c r="Q872" s="32" t="str">
        <f>IFERROR(IF($F872="","",INDEX(リスト!$AL:$AL,MATCH($F872,リスト!$AK:$AK,0))),"")</f>
        <v>29</v>
      </c>
      <c r="R872" s="32" t="str">
        <f>IFERROR(IF($K872="","",INDEX(リスト!$AO:$AO,MATCH($K872,リスト!$AN:$AN,0))),"")</f>
        <v>JPN</v>
      </c>
      <c r="S872" s="32" t="str">
        <f>IF($B872="","",RIGHT($G872*1000+200+COUNTIF($G$2:$G872,$G872),9))</f>
        <v>990808201</v>
      </c>
    </row>
    <row r="873" spans="1:19" ht="18" customHeight="1" x14ac:dyDescent="0.55000000000000004">
      <c r="A873" t="s">
        <v>919</v>
      </c>
      <c r="B873">
        <v>885</v>
      </c>
      <c r="C873" t="s">
        <v>14025</v>
      </c>
      <c r="D873" t="s">
        <v>14026</v>
      </c>
      <c r="E873">
        <v>6</v>
      </c>
      <c r="F873" t="s">
        <v>181</v>
      </c>
      <c r="G873">
        <v>20000220</v>
      </c>
      <c r="H873" t="s">
        <v>14027</v>
      </c>
      <c r="I873" t="s">
        <v>14028</v>
      </c>
      <c r="J873" t="s">
        <v>12428</v>
      </c>
      <c r="K873" t="s">
        <v>72</v>
      </c>
      <c r="M873" s="32">
        <f>IFERROR(IF($B873="","",INDEX(所属情報!$E:$E,MATCH($A873,所属情報!$A:$A,0))),"")</f>
        <v>491023</v>
      </c>
      <c r="N873" s="32" t="str">
        <f t="shared" si="39"/>
        <v>米田　江里奈 (6)</v>
      </c>
      <c r="O873" s="32" t="str">
        <f t="shared" si="40"/>
        <v>ｺﾒﾀﾞ ｴﾘﾅ</v>
      </c>
      <c r="P873" s="32" t="str">
        <f t="shared" si="41"/>
        <v>KOMEDA Erina (00)</v>
      </c>
      <c r="Q873" s="32" t="str">
        <f>IFERROR(IF($F873="","",INDEX(リスト!$AL:$AL,MATCH($F873,リスト!$AK:$AK,0))),"")</f>
        <v>29</v>
      </c>
      <c r="R873" s="32" t="str">
        <f>IFERROR(IF($K873="","",INDEX(リスト!$AO:$AO,MATCH($K873,リスト!$AN:$AN,0))),"")</f>
        <v>JPN</v>
      </c>
      <c r="S873" s="32" t="str">
        <f>IF($B873="","",RIGHT($G873*1000+200+COUNTIF($G$2:$G873,$G873),9))</f>
        <v>000220201</v>
      </c>
    </row>
    <row r="874" spans="1:19" ht="18" customHeight="1" x14ac:dyDescent="0.55000000000000004">
      <c r="A874" t="s">
        <v>919</v>
      </c>
      <c r="B874">
        <v>886</v>
      </c>
      <c r="C874" t="s">
        <v>14029</v>
      </c>
      <c r="D874" t="s">
        <v>14030</v>
      </c>
      <c r="E874">
        <v>3</v>
      </c>
      <c r="F874" t="s">
        <v>181</v>
      </c>
      <c r="G874">
        <v>20010409</v>
      </c>
      <c r="H874" t="s">
        <v>14031</v>
      </c>
      <c r="I874" t="s">
        <v>14032</v>
      </c>
      <c r="J874" t="s">
        <v>11107</v>
      </c>
      <c r="K874" t="s">
        <v>72</v>
      </c>
      <c r="M874" s="32">
        <f>IFERROR(IF($B874="","",INDEX(所属情報!$E:$E,MATCH($A874,所属情報!$A:$A,0))),"")</f>
        <v>491023</v>
      </c>
      <c r="N874" s="32" t="str">
        <f t="shared" si="39"/>
        <v>玉本　咲楽 (3)</v>
      </c>
      <c r="O874" s="32" t="str">
        <f t="shared" si="40"/>
        <v>ﾀﾏﾓﾄ ｻｸﾗ</v>
      </c>
      <c r="P874" s="32" t="str">
        <f t="shared" si="41"/>
        <v>TAMAMOTO Sakura (01)</v>
      </c>
      <c r="Q874" s="32" t="str">
        <f>IFERROR(IF($F874="","",INDEX(リスト!$AL:$AL,MATCH($F874,リスト!$AK:$AK,0))),"")</f>
        <v>29</v>
      </c>
      <c r="R874" s="32" t="str">
        <f>IFERROR(IF($K874="","",INDEX(リスト!$AO:$AO,MATCH($K874,リスト!$AN:$AN,0))),"")</f>
        <v>JPN</v>
      </c>
      <c r="S874" s="32" t="str">
        <f>IF($B874="","",RIGHT($G874*1000+200+COUNTIF($G$2:$G874,$G874),9))</f>
        <v>010409201</v>
      </c>
    </row>
    <row r="875" spans="1:19" ht="18" customHeight="1" x14ac:dyDescent="0.55000000000000004">
      <c r="A875" t="s">
        <v>919</v>
      </c>
      <c r="B875">
        <v>887</v>
      </c>
      <c r="C875" t="s">
        <v>14033</v>
      </c>
      <c r="D875" t="s">
        <v>14034</v>
      </c>
      <c r="E875">
        <v>4</v>
      </c>
      <c r="F875" t="s">
        <v>181</v>
      </c>
      <c r="G875">
        <v>20011120</v>
      </c>
      <c r="H875" t="s">
        <v>14035</v>
      </c>
      <c r="I875" t="s">
        <v>4352</v>
      </c>
      <c r="J875" t="s">
        <v>10927</v>
      </c>
      <c r="K875" t="s">
        <v>72</v>
      </c>
      <c r="M875" s="32">
        <f>IFERROR(IF($B875="","",INDEX(所属情報!$E:$E,MATCH($A875,所属情報!$A:$A,0))),"")</f>
        <v>491023</v>
      </c>
      <c r="N875" s="32" t="str">
        <f t="shared" si="39"/>
        <v>多田　千緒里 (4)</v>
      </c>
      <c r="O875" s="32" t="str">
        <f t="shared" si="40"/>
        <v>ﾀﾀﾞ ﾁｵﾘ</v>
      </c>
      <c r="P875" s="32" t="str">
        <f t="shared" si="41"/>
        <v>TADA Chiori (01)</v>
      </c>
      <c r="Q875" s="32" t="str">
        <f>IFERROR(IF($F875="","",INDEX(リスト!$AL:$AL,MATCH($F875,リスト!$AK:$AK,0))),"")</f>
        <v>29</v>
      </c>
      <c r="R875" s="32" t="str">
        <f>IFERROR(IF($K875="","",INDEX(リスト!$AO:$AO,MATCH($K875,リスト!$AN:$AN,0))),"")</f>
        <v>JPN</v>
      </c>
      <c r="S875" s="32" t="str">
        <f>IF($B875="","",RIGHT($G875*1000+200+COUNTIF($G$2:$G875,$G875),9))</f>
        <v>011120202</v>
      </c>
    </row>
    <row r="876" spans="1:19" ht="18" customHeight="1" x14ac:dyDescent="0.55000000000000004">
      <c r="A876" t="s">
        <v>919</v>
      </c>
      <c r="B876">
        <v>888</v>
      </c>
      <c r="C876" t="s">
        <v>14036</v>
      </c>
      <c r="D876" t="s">
        <v>14037</v>
      </c>
      <c r="E876">
        <v>3</v>
      </c>
      <c r="F876" t="s">
        <v>181</v>
      </c>
      <c r="G876">
        <v>20001010</v>
      </c>
      <c r="H876" t="s">
        <v>14038</v>
      </c>
      <c r="I876" t="s">
        <v>9195</v>
      </c>
      <c r="J876" t="s">
        <v>10911</v>
      </c>
      <c r="K876" t="s">
        <v>72</v>
      </c>
      <c r="M876" s="32">
        <f>IFERROR(IF($B876="","",INDEX(所属情報!$E:$E,MATCH($A876,所属情報!$A:$A,0))),"")</f>
        <v>491023</v>
      </c>
      <c r="N876" s="32" t="str">
        <f t="shared" si="39"/>
        <v>宮下　実羽 (3)</v>
      </c>
      <c r="O876" s="32" t="str">
        <f t="shared" si="40"/>
        <v>ﾐﾔｼﾀ ﾐｳ</v>
      </c>
      <c r="P876" s="32" t="str">
        <f t="shared" si="41"/>
        <v>MIYASHITA Miu (00)</v>
      </c>
      <c r="Q876" s="32" t="str">
        <f>IFERROR(IF($F876="","",INDEX(リスト!$AL:$AL,MATCH($F876,リスト!$AK:$AK,0))),"")</f>
        <v>29</v>
      </c>
      <c r="R876" s="32" t="str">
        <f>IFERROR(IF($K876="","",INDEX(リスト!$AO:$AO,MATCH($K876,リスト!$AN:$AN,0))),"")</f>
        <v>JPN</v>
      </c>
      <c r="S876" s="32" t="str">
        <f>IF($B876="","",RIGHT($G876*1000+200+COUNTIF($G$2:$G876,$G876),9))</f>
        <v>001010201</v>
      </c>
    </row>
    <row r="877" spans="1:19" ht="18" customHeight="1" x14ac:dyDescent="0.55000000000000004">
      <c r="A877" t="s">
        <v>919</v>
      </c>
      <c r="B877">
        <v>889</v>
      </c>
      <c r="C877" t="s">
        <v>14039</v>
      </c>
      <c r="D877" t="s">
        <v>14040</v>
      </c>
      <c r="E877">
        <v>4</v>
      </c>
      <c r="F877" t="s">
        <v>181</v>
      </c>
      <c r="G877">
        <v>20011011</v>
      </c>
      <c r="H877" t="s">
        <v>14041</v>
      </c>
      <c r="I877" t="s">
        <v>14042</v>
      </c>
      <c r="J877" t="s">
        <v>14043</v>
      </c>
      <c r="K877" t="s">
        <v>72</v>
      </c>
      <c r="M877" s="32">
        <f>IFERROR(IF($B877="","",INDEX(所属情報!$E:$E,MATCH($A877,所属情報!$A:$A,0))),"")</f>
        <v>491023</v>
      </c>
      <c r="N877" s="32" t="str">
        <f t="shared" si="39"/>
        <v>丸本　あみり (4)</v>
      </c>
      <c r="O877" s="32" t="str">
        <f t="shared" si="40"/>
        <v>ﾏﾙﾓﾄ ｱﾐﾘ</v>
      </c>
      <c r="P877" s="32" t="str">
        <f t="shared" si="41"/>
        <v>MARUMOTO Amiri (01)</v>
      </c>
      <c r="Q877" s="32" t="str">
        <f>IFERROR(IF($F877="","",INDEX(リスト!$AL:$AL,MATCH($F877,リスト!$AK:$AK,0))),"")</f>
        <v>29</v>
      </c>
      <c r="R877" s="32" t="str">
        <f>IFERROR(IF($K877="","",INDEX(リスト!$AO:$AO,MATCH($K877,リスト!$AN:$AN,0))),"")</f>
        <v>JPN</v>
      </c>
      <c r="S877" s="32" t="str">
        <f>IF($B877="","",RIGHT($G877*1000+200+COUNTIF($G$2:$G877,$G877),9))</f>
        <v>011011202</v>
      </c>
    </row>
    <row r="878" spans="1:19" ht="18" customHeight="1" x14ac:dyDescent="0.55000000000000004">
      <c r="A878" t="s">
        <v>919</v>
      </c>
      <c r="B878">
        <v>890</v>
      </c>
      <c r="C878" t="s">
        <v>14044</v>
      </c>
      <c r="D878" t="s">
        <v>14045</v>
      </c>
      <c r="E878">
        <v>4</v>
      </c>
      <c r="F878" t="s">
        <v>181</v>
      </c>
      <c r="G878">
        <v>20000408</v>
      </c>
      <c r="H878" t="s">
        <v>14046</v>
      </c>
      <c r="I878" t="s">
        <v>4012</v>
      </c>
      <c r="J878" t="s">
        <v>6202</v>
      </c>
      <c r="K878" t="s">
        <v>72</v>
      </c>
      <c r="M878" s="32">
        <f>IFERROR(IF($B878="","",INDEX(所属情報!$E:$E,MATCH($A878,所属情報!$A:$A,0))),"")</f>
        <v>491023</v>
      </c>
      <c r="N878" s="32" t="str">
        <f t="shared" si="39"/>
        <v>宮﨑　奈桜 (4)</v>
      </c>
      <c r="O878" s="32" t="str">
        <f t="shared" si="40"/>
        <v>ﾐﾔｻﾞｷ ﾅｵ</v>
      </c>
      <c r="P878" s="32" t="str">
        <f t="shared" si="41"/>
        <v>MIYAZAKI Nao (00)</v>
      </c>
      <c r="Q878" s="32" t="str">
        <f>IFERROR(IF($F878="","",INDEX(リスト!$AL:$AL,MATCH($F878,リスト!$AK:$AK,0))),"")</f>
        <v>29</v>
      </c>
      <c r="R878" s="32" t="str">
        <f>IFERROR(IF($K878="","",INDEX(リスト!$AO:$AO,MATCH($K878,リスト!$AN:$AN,0))),"")</f>
        <v>JPN</v>
      </c>
      <c r="S878" s="32" t="str">
        <f>IF($B878="","",RIGHT($G878*1000+200+COUNTIF($G$2:$G878,$G878),9))</f>
        <v>000408201</v>
      </c>
    </row>
    <row r="879" spans="1:19" ht="18" customHeight="1" x14ac:dyDescent="0.55000000000000004">
      <c r="A879" t="s">
        <v>919</v>
      </c>
      <c r="B879">
        <v>891</v>
      </c>
      <c r="C879" t="s">
        <v>14047</v>
      </c>
      <c r="D879" t="s">
        <v>14048</v>
      </c>
      <c r="E879">
        <v>3</v>
      </c>
      <c r="F879" t="s">
        <v>181</v>
      </c>
      <c r="G879">
        <v>20021217</v>
      </c>
      <c r="H879" t="s">
        <v>14049</v>
      </c>
      <c r="I879" t="s">
        <v>2433</v>
      </c>
      <c r="J879" t="s">
        <v>14050</v>
      </c>
      <c r="K879" t="s">
        <v>72</v>
      </c>
      <c r="M879" s="32">
        <f>IFERROR(IF($B879="","",INDEX(所属情報!$E:$E,MATCH($A879,所属情報!$A:$A,0))),"")</f>
        <v>491023</v>
      </c>
      <c r="N879" s="32" t="str">
        <f t="shared" si="39"/>
        <v>渡邉　爽帆 (3)</v>
      </c>
      <c r="O879" s="32" t="str">
        <f t="shared" si="40"/>
        <v>ﾜﾀﾅﾍﾞ ｻﾔﾎ</v>
      </c>
      <c r="P879" s="32" t="str">
        <f t="shared" si="41"/>
        <v>WATANABE Sayaho (02)</v>
      </c>
      <c r="Q879" s="32" t="str">
        <f>IFERROR(IF($F879="","",INDEX(リスト!$AL:$AL,MATCH($F879,リスト!$AK:$AK,0))),"")</f>
        <v>29</v>
      </c>
      <c r="R879" s="32" t="str">
        <f>IFERROR(IF($K879="","",INDEX(リスト!$AO:$AO,MATCH($K879,リスト!$AN:$AN,0))),"")</f>
        <v>JPN</v>
      </c>
      <c r="S879" s="32" t="str">
        <f>IF($B879="","",RIGHT($G879*1000+200+COUNTIF($G$2:$G879,$G879),9))</f>
        <v>021217202</v>
      </c>
    </row>
    <row r="880" spans="1:19" ht="18" customHeight="1" x14ac:dyDescent="0.55000000000000004">
      <c r="A880" t="s">
        <v>919</v>
      </c>
      <c r="B880">
        <v>892</v>
      </c>
      <c r="C880" t="s">
        <v>14051</v>
      </c>
      <c r="D880" t="s">
        <v>14052</v>
      </c>
      <c r="E880">
        <v>4</v>
      </c>
      <c r="F880" t="s">
        <v>181</v>
      </c>
      <c r="G880">
        <v>20011025</v>
      </c>
      <c r="H880" t="s">
        <v>14053</v>
      </c>
      <c r="I880" t="s">
        <v>12271</v>
      </c>
      <c r="J880" t="s">
        <v>12344</v>
      </c>
      <c r="K880" t="s">
        <v>72</v>
      </c>
      <c r="M880" s="32">
        <f>IFERROR(IF($B880="","",INDEX(所属情報!$E:$E,MATCH($A880,所属情報!$A:$A,0))),"")</f>
        <v>491023</v>
      </c>
      <c r="N880" s="32" t="str">
        <f t="shared" si="39"/>
        <v>津田　夢帆 (4)</v>
      </c>
      <c r="O880" s="32" t="str">
        <f t="shared" si="40"/>
        <v>ﾂﾀﾞ ﾕﾒﾎ</v>
      </c>
      <c r="P880" s="32" t="str">
        <f t="shared" si="41"/>
        <v>TSUDA Yumeho (01)</v>
      </c>
      <c r="Q880" s="32" t="str">
        <f>IFERROR(IF($F880="","",INDEX(リスト!$AL:$AL,MATCH($F880,リスト!$AK:$AK,0))),"")</f>
        <v>29</v>
      </c>
      <c r="R880" s="32" t="str">
        <f>IFERROR(IF($K880="","",INDEX(リスト!$AO:$AO,MATCH($K880,リスト!$AN:$AN,0))),"")</f>
        <v>JPN</v>
      </c>
      <c r="S880" s="32" t="str">
        <f>IF($B880="","",RIGHT($G880*1000+200+COUNTIF($G$2:$G880,$G880),9))</f>
        <v>011025201</v>
      </c>
    </row>
    <row r="881" spans="1:19" ht="18" customHeight="1" x14ac:dyDescent="0.55000000000000004">
      <c r="A881" t="s">
        <v>919</v>
      </c>
      <c r="B881">
        <v>893</v>
      </c>
      <c r="C881" t="s">
        <v>14054</v>
      </c>
      <c r="D881" t="s">
        <v>14055</v>
      </c>
      <c r="E881">
        <v>3</v>
      </c>
      <c r="F881" t="s">
        <v>181</v>
      </c>
      <c r="G881">
        <v>20010714</v>
      </c>
      <c r="H881" t="s">
        <v>14056</v>
      </c>
      <c r="I881" t="s">
        <v>3657</v>
      </c>
      <c r="J881" t="s">
        <v>14057</v>
      </c>
      <c r="K881" t="s">
        <v>72</v>
      </c>
      <c r="M881" s="32">
        <f>IFERROR(IF($B881="","",INDEX(所属情報!$E:$E,MATCH($A881,所属情報!$A:$A,0))),"")</f>
        <v>491023</v>
      </c>
      <c r="N881" s="32" t="str">
        <f t="shared" si="39"/>
        <v>上田　万葉 (3)</v>
      </c>
      <c r="O881" s="32" t="str">
        <f t="shared" si="40"/>
        <v>ｳｴﾀﾞ ﾏﾖ</v>
      </c>
      <c r="P881" s="32" t="str">
        <f t="shared" si="41"/>
        <v>UEDA Mayo (01)</v>
      </c>
      <c r="Q881" s="32" t="str">
        <f>IFERROR(IF($F881="","",INDEX(リスト!$AL:$AL,MATCH($F881,リスト!$AK:$AK,0))),"")</f>
        <v>29</v>
      </c>
      <c r="R881" s="32" t="str">
        <f>IFERROR(IF($K881="","",INDEX(リスト!$AO:$AO,MATCH($K881,リスト!$AN:$AN,0))),"")</f>
        <v>JPN</v>
      </c>
      <c r="S881" s="32" t="str">
        <f>IF($B881="","",RIGHT($G881*1000+200+COUNTIF($G$2:$G881,$G881),9))</f>
        <v>010714201</v>
      </c>
    </row>
    <row r="882" spans="1:19" ht="18" customHeight="1" x14ac:dyDescent="0.55000000000000004">
      <c r="A882" t="s">
        <v>919</v>
      </c>
      <c r="B882">
        <v>894</v>
      </c>
      <c r="C882" t="s">
        <v>14058</v>
      </c>
      <c r="D882" t="s">
        <v>14059</v>
      </c>
      <c r="E882">
        <v>2</v>
      </c>
      <c r="F882" t="s">
        <v>181</v>
      </c>
      <c r="G882">
        <v>20030411</v>
      </c>
      <c r="H882" t="s">
        <v>14060</v>
      </c>
      <c r="I882" t="s">
        <v>2838</v>
      </c>
      <c r="J882" t="s">
        <v>14061</v>
      </c>
      <c r="K882" t="s">
        <v>72</v>
      </c>
      <c r="M882" s="32">
        <f>IFERROR(IF($B882="","",INDEX(所属情報!$E:$E,MATCH($A882,所属情報!$A:$A,0))),"")</f>
        <v>491023</v>
      </c>
      <c r="N882" s="32" t="str">
        <f t="shared" si="39"/>
        <v>関　麻衣子 (2)</v>
      </c>
      <c r="O882" s="32" t="str">
        <f t="shared" si="40"/>
        <v>ｾｷ ﾏｲｺ</v>
      </c>
      <c r="P882" s="32" t="str">
        <f t="shared" si="41"/>
        <v>SEKI Maiko (03)</v>
      </c>
      <c r="Q882" s="32" t="str">
        <f>IFERROR(IF($F882="","",INDEX(リスト!$AL:$AL,MATCH($F882,リスト!$AK:$AK,0))),"")</f>
        <v>29</v>
      </c>
      <c r="R882" s="32" t="str">
        <f>IFERROR(IF($K882="","",INDEX(リスト!$AO:$AO,MATCH($K882,リスト!$AN:$AN,0))),"")</f>
        <v>JPN</v>
      </c>
      <c r="S882" s="32" t="str">
        <f>IF($B882="","",RIGHT($G882*1000+200+COUNTIF($G$2:$G882,$G882),9))</f>
        <v>030411202</v>
      </c>
    </row>
    <row r="883" spans="1:19" ht="18" customHeight="1" x14ac:dyDescent="0.55000000000000004">
      <c r="A883" t="s">
        <v>1087</v>
      </c>
      <c r="B883">
        <v>895</v>
      </c>
      <c r="C883" t="s">
        <v>14062</v>
      </c>
      <c r="D883" t="s">
        <v>14063</v>
      </c>
      <c r="E883">
        <v>1</v>
      </c>
      <c r="F883" t="s">
        <v>173</v>
      </c>
      <c r="G883">
        <v>20040701</v>
      </c>
      <c r="H883" t="s">
        <v>14064</v>
      </c>
      <c r="I883" t="s">
        <v>14065</v>
      </c>
      <c r="J883" t="s">
        <v>11347</v>
      </c>
      <c r="K883" t="s">
        <v>72</v>
      </c>
      <c r="M883" s="32">
        <f>IFERROR(IF($B883="","",INDEX(所属情報!$E:$E,MATCH($A883,所属情報!$A:$A,0))),"")</f>
        <v>492302</v>
      </c>
      <c r="N883" s="32" t="str">
        <f t="shared" si="39"/>
        <v>土橋　胡桃実 (1)</v>
      </c>
      <c r="O883" s="32" t="str">
        <f t="shared" si="40"/>
        <v>ﾂﾁﾊｼ ｸﾙﾐ</v>
      </c>
      <c r="P883" s="32" t="str">
        <f t="shared" si="41"/>
        <v>TSUCHIHASHI Kurumi (04)</v>
      </c>
      <c r="Q883" s="32" t="str">
        <f>IFERROR(IF($F883="","",INDEX(リスト!$AL:$AL,MATCH($F883,リスト!$AK:$AK,0))),"")</f>
        <v>27</v>
      </c>
      <c r="R883" s="32" t="str">
        <f>IFERROR(IF($K883="","",INDEX(リスト!$AO:$AO,MATCH($K883,リスト!$AN:$AN,0))),"")</f>
        <v>JPN</v>
      </c>
      <c r="S883" s="32" t="str">
        <f>IF($B883="","",RIGHT($G883*1000+200+COUNTIF($G$2:$G883,$G883),9))</f>
        <v>040701201</v>
      </c>
    </row>
    <row r="884" spans="1:19" ht="18" customHeight="1" x14ac:dyDescent="0.55000000000000004">
      <c r="A884" t="s">
        <v>1087</v>
      </c>
      <c r="B884">
        <v>896</v>
      </c>
      <c r="C884" t="s">
        <v>14066</v>
      </c>
      <c r="D884" t="s">
        <v>14067</v>
      </c>
      <c r="E884">
        <v>1</v>
      </c>
      <c r="F884" t="s">
        <v>181</v>
      </c>
      <c r="G884">
        <v>20040911</v>
      </c>
      <c r="H884" t="s">
        <v>14068</v>
      </c>
      <c r="I884" t="s">
        <v>14069</v>
      </c>
      <c r="J884" t="s">
        <v>14070</v>
      </c>
      <c r="K884" t="s">
        <v>72</v>
      </c>
      <c r="M884" s="32">
        <f>IFERROR(IF($B884="","",INDEX(所属情報!$E:$E,MATCH($A884,所属情報!$A:$A,0))),"")</f>
        <v>492302</v>
      </c>
      <c r="N884" s="32" t="str">
        <f t="shared" si="39"/>
        <v>今西　虹那 (1)</v>
      </c>
      <c r="O884" s="32" t="str">
        <f t="shared" si="40"/>
        <v>ｲﾏﾆｼ ﾆﾅ</v>
      </c>
      <c r="P884" s="32" t="str">
        <f t="shared" si="41"/>
        <v>IMANISHI Nina (04)</v>
      </c>
      <c r="Q884" s="32" t="str">
        <f>IFERROR(IF($F884="","",INDEX(リスト!$AL:$AL,MATCH($F884,リスト!$AK:$AK,0))),"")</f>
        <v>29</v>
      </c>
      <c r="R884" s="32" t="str">
        <f>IFERROR(IF($K884="","",INDEX(リスト!$AO:$AO,MATCH($K884,リスト!$AN:$AN,0))),"")</f>
        <v>JPN</v>
      </c>
      <c r="S884" s="32" t="str">
        <f>IF($B884="","",RIGHT($G884*1000+200+COUNTIF($G$2:$G884,$G884),9))</f>
        <v>040911201</v>
      </c>
    </row>
    <row r="885" spans="1:19" ht="18" customHeight="1" x14ac:dyDescent="0.55000000000000004">
      <c r="A885" t="s">
        <v>1087</v>
      </c>
      <c r="B885">
        <v>897</v>
      </c>
      <c r="C885" t="s">
        <v>14071</v>
      </c>
      <c r="D885" t="s">
        <v>14072</v>
      </c>
      <c r="E885">
        <v>1</v>
      </c>
      <c r="F885" t="s">
        <v>181</v>
      </c>
      <c r="G885">
        <v>20041222</v>
      </c>
      <c r="H885" t="s">
        <v>14073</v>
      </c>
      <c r="I885" t="s">
        <v>2579</v>
      </c>
      <c r="J885" t="s">
        <v>14074</v>
      </c>
      <c r="K885" t="s">
        <v>72</v>
      </c>
      <c r="M885" s="32">
        <f>IFERROR(IF($B885="","",INDEX(所属情報!$E:$E,MATCH($A885,所属情報!$A:$A,0))),"")</f>
        <v>492302</v>
      </c>
      <c r="N885" s="32" t="str">
        <f t="shared" si="39"/>
        <v>岡村　帆帆子 (1)</v>
      </c>
      <c r="O885" s="32" t="str">
        <f t="shared" si="40"/>
        <v>ｵｶﾑﾗ ﾎﾎｺ</v>
      </c>
      <c r="P885" s="32" t="str">
        <f t="shared" si="41"/>
        <v>OKAMURA Hohoko (04)</v>
      </c>
      <c r="Q885" s="32" t="str">
        <f>IFERROR(IF($F885="","",INDEX(リスト!$AL:$AL,MATCH($F885,リスト!$AK:$AK,0))),"")</f>
        <v>29</v>
      </c>
      <c r="R885" s="32" t="str">
        <f>IFERROR(IF($K885="","",INDEX(リスト!$AO:$AO,MATCH($K885,リスト!$AN:$AN,0))),"")</f>
        <v>JPN</v>
      </c>
      <c r="S885" s="32" t="str">
        <f>IF($B885="","",RIGHT($G885*1000+200+COUNTIF($G$2:$G885,$G885),9))</f>
        <v>041222202</v>
      </c>
    </row>
    <row r="886" spans="1:19" ht="18" customHeight="1" x14ac:dyDescent="0.55000000000000004">
      <c r="A886" t="s">
        <v>1087</v>
      </c>
      <c r="B886">
        <v>898</v>
      </c>
      <c r="C886" t="s">
        <v>14075</v>
      </c>
      <c r="D886" t="s">
        <v>14076</v>
      </c>
      <c r="E886">
        <v>1</v>
      </c>
      <c r="F886" t="s">
        <v>181</v>
      </c>
      <c r="G886">
        <v>20041222</v>
      </c>
      <c r="H886" t="s">
        <v>14077</v>
      </c>
      <c r="I886" t="s">
        <v>2579</v>
      </c>
      <c r="J886" t="s">
        <v>14078</v>
      </c>
      <c r="K886" t="s">
        <v>72</v>
      </c>
      <c r="M886" s="32">
        <f>IFERROR(IF($B886="","",INDEX(所属情報!$E:$E,MATCH($A886,所属情報!$A:$A,0))),"")</f>
        <v>492302</v>
      </c>
      <c r="N886" s="32" t="str">
        <f t="shared" si="39"/>
        <v>岡村　花生 (1)</v>
      </c>
      <c r="O886" s="32" t="str">
        <f t="shared" si="40"/>
        <v>ｵｶﾑﾗ ﾊﾅｵ</v>
      </c>
      <c r="P886" s="32" t="str">
        <f t="shared" si="41"/>
        <v>OKAMURA Hanao (04)</v>
      </c>
      <c r="Q886" s="32" t="str">
        <f>IFERROR(IF($F886="","",INDEX(リスト!$AL:$AL,MATCH($F886,リスト!$AK:$AK,0))),"")</f>
        <v>29</v>
      </c>
      <c r="R886" s="32" t="str">
        <f>IFERROR(IF($K886="","",INDEX(リスト!$AO:$AO,MATCH($K886,リスト!$AN:$AN,0))),"")</f>
        <v>JPN</v>
      </c>
      <c r="S886" s="32" t="str">
        <f>IF($B886="","",RIGHT($G886*1000+200+COUNTIF($G$2:$G886,$G886),9))</f>
        <v>041222203</v>
      </c>
    </row>
    <row r="887" spans="1:19" ht="18" customHeight="1" x14ac:dyDescent="0.55000000000000004">
      <c r="A887" t="s">
        <v>1087</v>
      </c>
      <c r="B887">
        <v>899</v>
      </c>
      <c r="C887" t="s">
        <v>14079</v>
      </c>
      <c r="D887" t="s">
        <v>14080</v>
      </c>
      <c r="E887">
        <v>1</v>
      </c>
      <c r="F887" t="s">
        <v>177</v>
      </c>
      <c r="G887">
        <v>20041005</v>
      </c>
      <c r="H887" t="s">
        <v>14081</v>
      </c>
      <c r="I887" t="s">
        <v>11275</v>
      </c>
      <c r="J887" t="s">
        <v>3314</v>
      </c>
      <c r="K887" t="s">
        <v>72</v>
      </c>
      <c r="M887" s="32">
        <f>IFERROR(IF($B887="","",INDEX(所属情報!$E:$E,MATCH($A887,所属情報!$A:$A,0))),"")</f>
        <v>492302</v>
      </c>
      <c r="N887" s="32" t="str">
        <f t="shared" si="39"/>
        <v>楠本　真緒 (1)</v>
      </c>
      <c r="O887" s="32" t="str">
        <f t="shared" si="40"/>
        <v>ｸｽﾓﾄ ﾏｵ</v>
      </c>
      <c r="P887" s="32" t="str">
        <f t="shared" si="41"/>
        <v>KUSUMOTO Mao (04)</v>
      </c>
      <c r="Q887" s="32" t="str">
        <f>IFERROR(IF($F887="","",INDEX(リスト!$AL:$AL,MATCH($F887,リスト!$AK:$AK,0))),"")</f>
        <v>28</v>
      </c>
      <c r="R887" s="32" t="str">
        <f>IFERROR(IF($K887="","",INDEX(リスト!$AO:$AO,MATCH($K887,リスト!$AN:$AN,0))),"")</f>
        <v>JPN</v>
      </c>
      <c r="S887" s="32" t="str">
        <f>IF($B887="","",RIGHT($G887*1000+200+COUNTIF($G$2:$G887,$G887),9))</f>
        <v>041005201</v>
      </c>
    </row>
    <row r="888" spans="1:19" ht="18" customHeight="1" x14ac:dyDescent="0.55000000000000004">
      <c r="A888" t="s">
        <v>1087</v>
      </c>
      <c r="B888">
        <v>900</v>
      </c>
      <c r="C888" t="s">
        <v>14082</v>
      </c>
      <c r="D888" t="s">
        <v>14083</v>
      </c>
      <c r="E888">
        <v>1</v>
      </c>
      <c r="F888" t="s">
        <v>169</v>
      </c>
      <c r="G888">
        <v>20041014</v>
      </c>
      <c r="H888" t="s">
        <v>14084</v>
      </c>
      <c r="I888" t="s">
        <v>9445</v>
      </c>
      <c r="J888" t="s">
        <v>3314</v>
      </c>
      <c r="K888" t="s">
        <v>72</v>
      </c>
      <c r="M888" s="32">
        <f>IFERROR(IF($B888="","",INDEX(所属情報!$E:$E,MATCH($A888,所属情報!$A:$A,0))),"")</f>
        <v>492302</v>
      </c>
      <c r="N888" s="32" t="str">
        <f t="shared" si="39"/>
        <v>岸田　真弦 (1)</v>
      </c>
      <c r="O888" s="32" t="str">
        <f t="shared" si="40"/>
        <v>ｷｼﾀﾞ ﾏｵ</v>
      </c>
      <c r="P888" s="32" t="str">
        <f t="shared" si="41"/>
        <v>KISHIDA Mao (04)</v>
      </c>
      <c r="Q888" s="32" t="str">
        <f>IFERROR(IF($F888="","",INDEX(リスト!$AL:$AL,MATCH($F888,リスト!$AK:$AK,0))),"")</f>
        <v>26</v>
      </c>
      <c r="R888" s="32" t="str">
        <f>IFERROR(IF($K888="","",INDEX(リスト!$AO:$AO,MATCH($K888,リスト!$AN:$AN,0))),"")</f>
        <v>JPN</v>
      </c>
      <c r="S888" s="32" t="str">
        <f>IF($B888="","",RIGHT($G888*1000+200+COUNTIF($G$2:$G888,$G888),9))</f>
        <v>041014201</v>
      </c>
    </row>
    <row r="889" spans="1:19" ht="18" customHeight="1" x14ac:dyDescent="0.55000000000000004">
      <c r="A889" t="s">
        <v>1087</v>
      </c>
      <c r="B889">
        <v>901</v>
      </c>
      <c r="C889" t="s">
        <v>14085</v>
      </c>
      <c r="D889" t="s">
        <v>14086</v>
      </c>
      <c r="E889">
        <v>1</v>
      </c>
      <c r="F889" t="s">
        <v>173</v>
      </c>
      <c r="G889">
        <v>20050111</v>
      </c>
      <c r="H889" t="s">
        <v>14087</v>
      </c>
      <c r="I889" t="s">
        <v>14088</v>
      </c>
      <c r="J889" t="s">
        <v>12659</v>
      </c>
      <c r="K889" t="s">
        <v>72</v>
      </c>
      <c r="M889" s="32">
        <f>IFERROR(IF($B889="","",INDEX(所属情報!$E:$E,MATCH($A889,所属情報!$A:$A,0))),"")</f>
        <v>492302</v>
      </c>
      <c r="N889" s="32" t="str">
        <f t="shared" si="39"/>
        <v>草野　湖子 (1)</v>
      </c>
      <c r="O889" s="32" t="str">
        <f t="shared" si="40"/>
        <v>ｸｻﾉ ｺｺ</v>
      </c>
      <c r="P889" s="32" t="str">
        <f t="shared" si="41"/>
        <v>KUSANO Koko (05)</v>
      </c>
      <c r="Q889" s="32" t="str">
        <f>IFERROR(IF($F889="","",INDEX(リスト!$AL:$AL,MATCH($F889,リスト!$AK:$AK,0))),"")</f>
        <v>27</v>
      </c>
      <c r="R889" s="32" t="str">
        <f>IFERROR(IF($K889="","",INDEX(リスト!$AO:$AO,MATCH($K889,リスト!$AN:$AN,0))),"")</f>
        <v>JPN</v>
      </c>
      <c r="S889" s="32" t="str">
        <f>IF($B889="","",RIGHT($G889*1000+200+COUNTIF($G$2:$G889,$G889),9))</f>
        <v>050111201</v>
      </c>
    </row>
    <row r="890" spans="1:19" ht="18" customHeight="1" x14ac:dyDescent="0.55000000000000004">
      <c r="A890" t="s">
        <v>1087</v>
      </c>
      <c r="B890">
        <v>902</v>
      </c>
      <c r="C890" t="s">
        <v>14089</v>
      </c>
      <c r="D890" t="s">
        <v>14090</v>
      </c>
      <c r="E890">
        <v>1</v>
      </c>
      <c r="F890" t="s">
        <v>173</v>
      </c>
      <c r="G890">
        <v>20040416</v>
      </c>
      <c r="H890" t="s">
        <v>14091</v>
      </c>
      <c r="I890" t="s">
        <v>1242</v>
      </c>
      <c r="J890" t="s">
        <v>2366</v>
      </c>
      <c r="K890" t="s">
        <v>72</v>
      </c>
      <c r="M890" s="32">
        <f>IFERROR(IF($B890="","",INDEX(所属情報!$E:$E,MATCH($A890,所属情報!$A:$A,0))),"")</f>
        <v>492302</v>
      </c>
      <c r="N890" s="32" t="str">
        <f t="shared" si="39"/>
        <v>清水　つばさ (1)</v>
      </c>
      <c r="O890" s="32" t="str">
        <f t="shared" si="40"/>
        <v>ｼﾐｽﾞ ﾂﾊﾞｻ</v>
      </c>
      <c r="P890" s="32" t="str">
        <f t="shared" si="41"/>
        <v>SHIMIZU Tsubasa (04)</v>
      </c>
      <c r="Q890" s="32" t="str">
        <f>IFERROR(IF($F890="","",INDEX(リスト!$AL:$AL,MATCH($F890,リスト!$AK:$AK,0))),"")</f>
        <v>27</v>
      </c>
      <c r="R890" s="32" t="str">
        <f>IFERROR(IF($K890="","",INDEX(リスト!$AO:$AO,MATCH($K890,リスト!$AN:$AN,0))),"")</f>
        <v>JPN</v>
      </c>
      <c r="S890" s="32" t="str">
        <f>IF($B890="","",RIGHT($G890*1000+200+COUNTIF($G$2:$G890,$G890),9))</f>
        <v>040416201</v>
      </c>
    </row>
    <row r="891" spans="1:19" ht="18" customHeight="1" x14ac:dyDescent="0.55000000000000004">
      <c r="A891" t="s">
        <v>1043</v>
      </c>
      <c r="B891">
        <v>903</v>
      </c>
      <c r="C891" t="s">
        <v>14092</v>
      </c>
      <c r="D891" t="s">
        <v>14093</v>
      </c>
      <c r="E891">
        <v>4</v>
      </c>
      <c r="F891" t="s">
        <v>185</v>
      </c>
      <c r="G891">
        <v>20020212</v>
      </c>
      <c r="H891" t="s">
        <v>14094</v>
      </c>
      <c r="I891" t="s">
        <v>2482</v>
      </c>
      <c r="J891" t="s">
        <v>1965</v>
      </c>
      <c r="K891" t="s">
        <v>72</v>
      </c>
      <c r="M891" s="32">
        <f>IFERROR(IF($B891="","",INDEX(所属情報!$E:$E,MATCH($A891,所属情報!$A:$A,0))),"")</f>
        <v>492228</v>
      </c>
      <c r="N891" s="32" t="str">
        <f t="shared" si="39"/>
        <v>杉山　侑 (4)</v>
      </c>
      <c r="O891" s="32" t="str">
        <f t="shared" si="40"/>
        <v>ｽｷﾞﾔﾏ ﾕｳ</v>
      </c>
      <c r="P891" s="32" t="str">
        <f t="shared" si="41"/>
        <v>SUGIYAMA Yu (02)</v>
      </c>
      <c r="Q891" s="32" t="str">
        <f>IFERROR(IF($F891="","",INDEX(リスト!$AL:$AL,MATCH($F891,リスト!$AK:$AK,0))),"")</f>
        <v>30</v>
      </c>
      <c r="R891" s="32" t="str">
        <f>IFERROR(IF($K891="","",INDEX(リスト!$AO:$AO,MATCH($K891,リスト!$AN:$AN,0))),"")</f>
        <v>JPN</v>
      </c>
      <c r="S891" s="32" t="str">
        <f>IF($B891="","",RIGHT($G891*1000+200+COUNTIF($G$2:$G891,$G891),9))</f>
        <v>020212201</v>
      </c>
    </row>
    <row r="892" spans="1:19" ht="18" customHeight="1" x14ac:dyDescent="0.55000000000000004">
      <c r="A892" t="s">
        <v>1143</v>
      </c>
      <c r="B892">
        <v>904</v>
      </c>
      <c r="C892" t="s">
        <v>14095</v>
      </c>
      <c r="D892" t="s">
        <v>14096</v>
      </c>
      <c r="E892">
        <v>4</v>
      </c>
      <c r="F892" t="s">
        <v>177</v>
      </c>
      <c r="G892">
        <v>20010520</v>
      </c>
      <c r="H892" t="s">
        <v>14097</v>
      </c>
      <c r="I892" t="s">
        <v>1242</v>
      </c>
      <c r="J892" t="s">
        <v>12259</v>
      </c>
      <c r="K892" t="s">
        <v>72</v>
      </c>
      <c r="M892" s="32">
        <f>IFERROR(IF($B892="","",INDEX(所属情報!$E:$E,MATCH($A892,所属情報!$A:$A,0))),"")</f>
        <v>492578</v>
      </c>
      <c r="N892" s="32" t="str">
        <f t="shared" si="39"/>
        <v>志水　伽江 (4)</v>
      </c>
      <c r="O892" s="32" t="str">
        <f t="shared" si="40"/>
        <v>ｼﾐｽﾞ ｶｴ</v>
      </c>
      <c r="P892" s="32" t="str">
        <f t="shared" si="41"/>
        <v>SHIMIZU Kae (01)</v>
      </c>
      <c r="Q892" s="32" t="str">
        <f>IFERROR(IF($F892="","",INDEX(リスト!$AL:$AL,MATCH($F892,リスト!$AK:$AK,0))),"")</f>
        <v>28</v>
      </c>
      <c r="R892" s="32" t="str">
        <f>IFERROR(IF($K892="","",INDEX(リスト!$AO:$AO,MATCH($K892,リスト!$AN:$AN,0))),"")</f>
        <v>JPN</v>
      </c>
      <c r="S892" s="32" t="str">
        <f>IF($B892="","",RIGHT($G892*1000+200+COUNTIF($G$2:$G892,$G892),9))</f>
        <v>010520202</v>
      </c>
    </row>
    <row r="893" spans="1:19" ht="18" customHeight="1" x14ac:dyDescent="0.55000000000000004">
      <c r="A893" t="s">
        <v>1143</v>
      </c>
      <c r="B893">
        <v>905</v>
      </c>
      <c r="C893" t="s">
        <v>14098</v>
      </c>
      <c r="D893" t="s">
        <v>14099</v>
      </c>
      <c r="E893">
        <v>4</v>
      </c>
      <c r="F893" t="s">
        <v>181</v>
      </c>
      <c r="G893">
        <v>20010621</v>
      </c>
      <c r="H893" t="s">
        <v>14100</v>
      </c>
      <c r="I893" t="s">
        <v>2042</v>
      </c>
      <c r="J893" t="s">
        <v>13919</v>
      </c>
      <c r="K893" t="s">
        <v>72</v>
      </c>
      <c r="M893" s="32">
        <f>IFERROR(IF($B893="","",INDEX(所属情報!$E:$E,MATCH($A893,所属情報!$A:$A,0))),"")</f>
        <v>492578</v>
      </c>
      <c r="N893" s="32" t="str">
        <f t="shared" si="39"/>
        <v>橋本　知里 (4)</v>
      </c>
      <c r="O893" s="32" t="str">
        <f t="shared" si="40"/>
        <v>ﾊｼﾓﾄ ﾁｻﾄ</v>
      </c>
      <c r="P893" s="32" t="str">
        <f t="shared" si="41"/>
        <v>HASHIMOTO Chisato (01)</v>
      </c>
      <c r="Q893" s="32" t="str">
        <f>IFERROR(IF($F893="","",INDEX(リスト!$AL:$AL,MATCH($F893,リスト!$AK:$AK,0))),"")</f>
        <v>29</v>
      </c>
      <c r="R893" s="32" t="str">
        <f>IFERROR(IF($K893="","",INDEX(リスト!$AO:$AO,MATCH($K893,リスト!$AN:$AN,0))),"")</f>
        <v>JPN</v>
      </c>
      <c r="S893" s="32" t="str">
        <f>IF($B893="","",RIGHT($G893*1000+200+COUNTIF($G$2:$G893,$G893),9))</f>
        <v>010621202</v>
      </c>
    </row>
    <row r="894" spans="1:19" ht="18" customHeight="1" x14ac:dyDescent="0.55000000000000004">
      <c r="A894" t="s">
        <v>859</v>
      </c>
      <c r="B894">
        <v>906</v>
      </c>
      <c r="C894" t="s">
        <v>14101</v>
      </c>
      <c r="D894" t="s">
        <v>14102</v>
      </c>
      <c r="E894">
        <v>3</v>
      </c>
      <c r="F894" t="s">
        <v>165</v>
      </c>
      <c r="G894">
        <v>20020827</v>
      </c>
      <c r="H894" t="s">
        <v>14103</v>
      </c>
      <c r="I894" t="s">
        <v>2772</v>
      </c>
      <c r="J894" t="s">
        <v>10954</v>
      </c>
      <c r="K894" t="s">
        <v>72</v>
      </c>
      <c r="M894" s="32">
        <f>IFERROR(IF($B894="","",INDEX(所属情報!$E:$E,MATCH($A894,所属情報!$A:$A,0))),"")</f>
        <v>490047</v>
      </c>
      <c r="N894" s="32" t="str">
        <f t="shared" si="39"/>
        <v>西山　愛華 (3)</v>
      </c>
      <c r="O894" s="32" t="str">
        <f t="shared" si="40"/>
        <v>ﾆｼﾔﾏ ｱｲｶ</v>
      </c>
      <c r="P894" s="32" t="str">
        <f t="shared" si="41"/>
        <v>NISHIYAMA Aika (02)</v>
      </c>
      <c r="Q894" s="32" t="str">
        <f>IFERROR(IF($F894="","",INDEX(リスト!$AL:$AL,MATCH($F894,リスト!$AK:$AK,0))),"")</f>
        <v>25</v>
      </c>
      <c r="R894" s="32" t="str">
        <f>IFERROR(IF($K894="","",INDEX(リスト!$AO:$AO,MATCH($K894,リスト!$AN:$AN,0))),"")</f>
        <v>JPN</v>
      </c>
      <c r="S894" s="32" t="str">
        <f>IF($B894="","",RIGHT($G894*1000+200+COUNTIF($G$2:$G894,$G894),9))</f>
        <v>020827202</v>
      </c>
    </row>
    <row r="895" spans="1:19" ht="18" customHeight="1" x14ac:dyDescent="0.55000000000000004">
      <c r="A895" t="s">
        <v>859</v>
      </c>
      <c r="B895">
        <v>907</v>
      </c>
      <c r="C895" t="s">
        <v>14104</v>
      </c>
      <c r="D895" t="s">
        <v>14105</v>
      </c>
      <c r="E895">
        <v>2</v>
      </c>
      <c r="F895" t="s">
        <v>165</v>
      </c>
      <c r="G895">
        <v>20030520</v>
      </c>
      <c r="H895" t="s">
        <v>14106</v>
      </c>
      <c r="I895" t="s">
        <v>4044</v>
      </c>
      <c r="J895" t="s">
        <v>14107</v>
      </c>
      <c r="K895" t="s">
        <v>72</v>
      </c>
      <c r="M895" s="32">
        <f>IFERROR(IF($B895="","",INDEX(所属情報!$E:$E,MATCH($A895,所属情報!$A:$A,0))),"")</f>
        <v>490047</v>
      </c>
      <c r="N895" s="32" t="str">
        <f t="shared" si="39"/>
        <v>北村　茉璃彩 (2)</v>
      </c>
      <c r="O895" s="32" t="str">
        <f t="shared" si="40"/>
        <v>ｷﾀﾑﾗ ﾏﾘｻ</v>
      </c>
      <c r="P895" s="32" t="str">
        <f t="shared" si="41"/>
        <v>KITAMURA Marisa (03)</v>
      </c>
      <c r="Q895" s="32" t="str">
        <f>IFERROR(IF($F895="","",INDEX(リスト!$AL:$AL,MATCH($F895,リスト!$AK:$AK,0))),"")</f>
        <v>25</v>
      </c>
      <c r="R895" s="32" t="str">
        <f>IFERROR(IF($K895="","",INDEX(リスト!$AO:$AO,MATCH($K895,リスト!$AN:$AN,0))),"")</f>
        <v>JPN</v>
      </c>
      <c r="S895" s="32" t="str">
        <f>IF($B895="","",RIGHT($G895*1000+200+COUNTIF($G$2:$G895,$G895),9))</f>
        <v>030520201</v>
      </c>
    </row>
    <row r="896" spans="1:19" ht="18" customHeight="1" x14ac:dyDescent="0.55000000000000004">
      <c r="A896" t="s">
        <v>859</v>
      </c>
      <c r="B896">
        <v>908</v>
      </c>
      <c r="C896" t="s">
        <v>14108</v>
      </c>
      <c r="D896" t="s">
        <v>14109</v>
      </c>
      <c r="E896">
        <v>2</v>
      </c>
      <c r="F896" t="s">
        <v>165</v>
      </c>
      <c r="G896">
        <v>20030704</v>
      </c>
      <c r="H896" t="s">
        <v>14110</v>
      </c>
      <c r="I896" t="s">
        <v>14111</v>
      </c>
      <c r="J896" t="s">
        <v>1678</v>
      </c>
      <c r="K896" t="s">
        <v>72</v>
      </c>
      <c r="M896" s="32">
        <f>IFERROR(IF($B896="","",INDEX(所属情報!$E:$E,MATCH($A896,所属情報!$A:$A,0))),"")</f>
        <v>490047</v>
      </c>
      <c r="N896" s="32" t="str">
        <f t="shared" si="39"/>
        <v>友久　実咲 (2)</v>
      </c>
      <c r="O896" s="32" t="str">
        <f t="shared" si="40"/>
        <v>ﾄﾓﾋｻ ﾐｻｷ</v>
      </c>
      <c r="P896" s="32" t="str">
        <f t="shared" si="41"/>
        <v>TOMOHISA Misaki (03)</v>
      </c>
      <c r="Q896" s="32" t="str">
        <f>IFERROR(IF($F896="","",INDEX(リスト!$AL:$AL,MATCH($F896,リスト!$AK:$AK,0))),"")</f>
        <v>25</v>
      </c>
      <c r="R896" s="32" t="str">
        <f>IFERROR(IF($K896="","",INDEX(リスト!$AO:$AO,MATCH($K896,リスト!$AN:$AN,0))),"")</f>
        <v>JPN</v>
      </c>
      <c r="S896" s="32" t="str">
        <f>IF($B896="","",RIGHT($G896*1000+200+COUNTIF($G$2:$G896,$G896),9))</f>
        <v>030704202</v>
      </c>
    </row>
    <row r="897" spans="1:19" ht="18" customHeight="1" x14ac:dyDescent="0.55000000000000004">
      <c r="A897" t="s">
        <v>859</v>
      </c>
      <c r="B897">
        <v>909</v>
      </c>
      <c r="C897" t="s">
        <v>14112</v>
      </c>
      <c r="D897" t="s">
        <v>14113</v>
      </c>
      <c r="E897">
        <v>2</v>
      </c>
      <c r="F897" t="s">
        <v>165</v>
      </c>
      <c r="G897">
        <v>20031105</v>
      </c>
      <c r="H897" t="s">
        <v>14114</v>
      </c>
      <c r="I897" t="s">
        <v>3564</v>
      </c>
      <c r="J897" t="s">
        <v>13475</v>
      </c>
      <c r="K897" t="s">
        <v>72</v>
      </c>
      <c r="M897" s="32">
        <f>IFERROR(IF($B897="","",INDEX(所属情報!$E:$E,MATCH($A897,所属情報!$A:$A,0))),"")</f>
        <v>490047</v>
      </c>
      <c r="N897" s="32" t="str">
        <f t="shared" si="39"/>
        <v>木田　直歩 (2)</v>
      </c>
      <c r="O897" s="32" t="str">
        <f t="shared" si="40"/>
        <v>ｷﾀﾞ ﾅﾎ</v>
      </c>
      <c r="P897" s="32" t="str">
        <f t="shared" si="41"/>
        <v>KIDA Naho (03)</v>
      </c>
      <c r="Q897" s="32" t="str">
        <f>IFERROR(IF($F897="","",INDEX(リスト!$AL:$AL,MATCH($F897,リスト!$AK:$AK,0))),"")</f>
        <v>25</v>
      </c>
      <c r="R897" s="32" t="str">
        <f>IFERROR(IF($K897="","",INDEX(リスト!$AO:$AO,MATCH($K897,リスト!$AN:$AN,0))),"")</f>
        <v>JPN</v>
      </c>
      <c r="S897" s="32" t="str">
        <f>IF($B897="","",RIGHT($G897*1000+200+COUNTIF($G$2:$G897,$G897),9))</f>
        <v>031105201</v>
      </c>
    </row>
    <row r="898" spans="1:19" ht="18" customHeight="1" x14ac:dyDescent="0.55000000000000004">
      <c r="A898" t="s">
        <v>859</v>
      </c>
      <c r="B898">
        <v>910</v>
      </c>
      <c r="C898" t="s">
        <v>14115</v>
      </c>
      <c r="D898" t="s">
        <v>14116</v>
      </c>
      <c r="E898">
        <v>2</v>
      </c>
      <c r="F898" t="s">
        <v>165</v>
      </c>
      <c r="G898">
        <v>20031214</v>
      </c>
      <c r="H898" t="s">
        <v>14117</v>
      </c>
      <c r="I898" t="s">
        <v>3068</v>
      </c>
      <c r="J898" t="s">
        <v>11643</v>
      </c>
      <c r="K898" t="s">
        <v>72</v>
      </c>
      <c r="M898" s="32">
        <f>IFERROR(IF($B898="","",INDEX(所属情報!$E:$E,MATCH($A898,所属情報!$A:$A,0))),"")</f>
        <v>490047</v>
      </c>
      <c r="N898" s="32" t="str">
        <f t="shared" si="39"/>
        <v>高木　彩瑛 (2)</v>
      </c>
      <c r="O898" s="32" t="str">
        <f t="shared" si="40"/>
        <v>ﾀｶｷﾞ ｻｴ</v>
      </c>
      <c r="P898" s="32" t="str">
        <f t="shared" si="41"/>
        <v>TAKAGI Sae (03)</v>
      </c>
      <c r="Q898" s="32" t="str">
        <f>IFERROR(IF($F898="","",INDEX(リスト!$AL:$AL,MATCH($F898,リスト!$AK:$AK,0))),"")</f>
        <v>25</v>
      </c>
      <c r="R898" s="32" t="str">
        <f>IFERROR(IF($K898="","",INDEX(リスト!$AO:$AO,MATCH($K898,リスト!$AN:$AN,0))),"")</f>
        <v>JPN</v>
      </c>
      <c r="S898" s="32" t="str">
        <f>IF($B898="","",RIGHT($G898*1000+200+COUNTIF($G$2:$G898,$G898),9))</f>
        <v>031214201</v>
      </c>
    </row>
    <row r="899" spans="1:19" ht="18" customHeight="1" x14ac:dyDescent="0.55000000000000004">
      <c r="A899" t="s">
        <v>859</v>
      </c>
      <c r="B899">
        <v>911</v>
      </c>
      <c r="C899" t="s">
        <v>14118</v>
      </c>
      <c r="D899" t="s">
        <v>14119</v>
      </c>
      <c r="E899">
        <v>2</v>
      </c>
      <c r="F899" t="s">
        <v>165</v>
      </c>
      <c r="G899">
        <v>20020610</v>
      </c>
      <c r="H899" t="s">
        <v>14120</v>
      </c>
      <c r="I899" t="s">
        <v>2017</v>
      </c>
      <c r="J899" t="s">
        <v>7327</v>
      </c>
      <c r="K899" t="s">
        <v>72</v>
      </c>
      <c r="M899" s="32">
        <f>IFERROR(IF($B899="","",INDEX(所属情報!$E:$E,MATCH($A899,所属情報!$A:$A,0))),"")</f>
        <v>490047</v>
      </c>
      <c r="N899" s="32" t="str">
        <f t="shared" ref="N899:N962" si="42">IF($C899="","",IF($E899="",$C899,$C899&amp;" ("&amp;$E899&amp;")"))</f>
        <v>秋山　祐衣 (2)</v>
      </c>
      <c r="O899" s="32" t="str">
        <f t="shared" ref="O899:O962" si="43">IF($D899="","",ASC($D899))</f>
        <v>ｱｷﾔﾏ ﾕｲ</v>
      </c>
      <c r="P899" s="32" t="str">
        <f t="shared" ref="P899:P962" si="44">IF($I899="","",UPPER($I899)&amp;" "&amp;UPPER(LEFT($J899,1))&amp;LOWER(RIGHT($J899,LEN($J899)-1))&amp;" ("&amp;MID($G899,3,2)&amp;")")</f>
        <v>AKIYAMA Yui (02)</v>
      </c>
      <c r="Q899" s="32" t="str">
        <f>IFERROR(IF($F899="","",INDEX(リスト!$AL:$AL,MATCH($F899,リスト!$AK:$AK,0))),"")</f>
        <v>25</v>
      </c>
      <c r="R899" s="32" t="str">
        <f>IFERROR(IF($K899="","",INDEX(リスト!$AO:$AO,MATCH($K899,リスト!$AN:$AN,0))),"")</f>
        <v>JPN</v>
      </c>
      <c r="S899" s="32" t="str">
        <f>IF($B899="","",RIGHT($G899*1000+200+COUNTIF($G$2:$G899,$G899),9))</f>
        <v>020610201</v>
      </c>
    </row>
    <row r="900" spans="1:19" ht="18" customHeight="1" x14ac:dyDescent="0.55000000000000004">
      <c r="A900" t="s">
        <v>859</v>
      </c>
      <c r="B900">
        <v>912</v>
      </c>
      <c r="C900" t="s">
        <v>14121</v>
      </c>
      <c r="D900" t="s">
        <v>14122</v>
      </c>
      <c r="E900">
        <v>2</v>
      </c>
      <c r="F900" t="s">
        <v>165</v>
      </c>
      <c r="G900">
        <v>20040219</v>
      </c>
      <c r="I900" t="s">
        <v>1334</v>
      </c>
      <c r="J900" t="s">
        <v>13183</v>
      </c>
      <c r="K900" t="s">
        <v>72</v>
      </c>
      <c r="M900" s="32">
        <f>IFERROR(IF($B900="","",INDEX(所属情報!$E:$E,MATCH($A900,所属情報!$A:$A,0))),"")</f>
        <v>490047</v>
      </c>
      <c r="N900" s="32" t="str">
        <f t="shared" si="42"/>
        <v>林　千夏 (2)</v>
      </c>
      <c r="O900" s="32" t="str">
        <f t="shared" si="43"/>
        <v>ﾊﾔｼ ﾁﾅﾂ</v>
      </c>
      <c r="P900" s="32" t="str">
        <f t="shared" si="44"/>
        <v>HAYASHI Chinatsu (04)</v>
      </c>
      <c r="Q900" s="32" t="str">
        <f>IFERROR(IF($F900="","",INDEX(リスト!$AL:$AL,MATCH($F900,リスト!$AK:$AK,0))),"")</f>
        <v>25</v>
      </c>
      <c r="R900" s="32" t="str">
        <f>IFERROR(IF($K900="","",INDEX(リスト!$AO:$AO,MATCH($K900,リスト!$AN:$AN,0))),"")</f>
        <v>JPN</v>
      </c>
      <c r="S900" s="32" t="str">
        <f>IF($B900="","",RIGHT($G900*1000+200+COUNTIF($G$2:$G900,$G900),9))</f>
        <v>040219201</v>
      </c>
    </row>
    <row r="901" spans="1:19" ht="18" customHeight="1" x14ac:dyDescent="0.55000000000000004">
      <c r="A901" t="s">
        <v>923</v>
      </c>
      <c r="B901">
        <v>913</v>
      </c>
      <c r="C901" t="s">
        <v>14123</v>
      </c>
      <c r="D901" t="s">
        <v>14124</v>
      </c>
      <c r="E901">
        <v>3</v>
      </c>
      <c r="F901" t="s">
        <v>165</v>
      </c>
      <c r="G901">
        <v>20021214</v>
      </c>
      <c r="H901" t="s">
        <v>14125</v>
      </c>
      <c r="I901" t="s">
        <v>14126</v>
      </c>
      <c r="J901" t="s">
        <v>11684</v>
      </c>
      <c r="K901" t="s">
        <v>72</v>
      </c>
      <c r="M901" s="32">
        <f>IFERROR(IF($B901="","",INDEX(所属情報!$E:$E,MATCH($A901,所属情報!$A:$A,0))),"")</f>
        <v>491054</v>
      </c>
      <c r="N901" s="32" t="str">
        <f t="shared" si="42"/>
        <v>久龍　未空 (3)</v>
      </c>
      <c r="O901" s="32" t="str">
        <f t="shared" si="43"/>
        <v>ｸﾘｭｳ ﾐｸ</v>
      </c>
      <c r="P901" s="32" t="str">
        <f t="shared" si="44"/>
        <v>KURYU Miku (02)</v>
      </c>
      <c r="Q901" s="32" t="str">
        <f>IFERROR(IF($F901="","",INDEX(リスト!$AL:$AL,MATCH($F901,リスト!$AK:$AK,0))),"")</f>
        <v>25</v>
      </c>
      <c r="R901" s="32" t="str">
        <f>IFERROR(IF($K901="","",INDEX(リスト!$AO:$AO,MATCH($K901,リスト!$AN:$AN,0))),"")</f>
        <v>JPN</v>
      </c>
      <c r="S901" s="32" t="str">
        <f>IF($B901="","",RIGHT($G901*1000+200+COUNTIF($G$2:$G901,$G901),9))</f>
        <v>021214201</v>
      </c>
    </row>
    <row r="902" spans="1:19" ht="18" customHeight="1" x14ac:dyDescent="0.55000000000000004">
      <c r="A902" t="s">
        <v>1071</v>
      </c>
      <c r="B902">
        <v>914</v>
      </c>
      <c r="C902" t="s">
        <v>14127</v>
      </c>
      <c r="D902" t="s">
        <v>14128</v>
      </c>
      <c r="E902">
        <v>3</v>
      </c>
      <c r="F902" t="s">
        <v>177</v>
      </c>
      <c r="G902">
        <v>20020701</v>
      </c>
      <c r="I902" t="s">
        <v>1232</v>
      </c>
      <c r="J902" t="s">
        <v>3368</v>
      </c>
      <c r="K902" t="s">
        <v>72</v>
      </c>
      <c r="M902" s="32">
        <f>IFERROR(IF($B902="","",INDEX(所属情報!$E:$E,MATCH($A902,所属情報!$A:$A,0))),"")</f>
        <v>492247</v>
      </c>
      <c r="N902" s="32" t="str">
        <f t="shared" si="42"/>
        <v>中村　渚月 (3)</v>
      </c>
      <c r="O902" s="32" t="str">
        <f t="shared" si="43"/>
        <v>ﾅｶﾑﾗ ﾅﾂｷ</v>
      </c>
      <c r="P902" s="32" t="str">
        <f t="shared" si="44"/>
        <v>NAKAMURA Natsuki (02)</v>
      </c>
      <c r="Q902" s="32" t="str">
        <f>IFERROR(IF($F902="","",INDEX(リスト!$AL:$AL,MATCH($F902,リスト!$AK:$AK,0))),"")</f>
        <v>28</v>
      </c>
      <c r="R902" s="32" t="str">
        <f>IFERROR(IF($K902="","",INDEX(リスト!$AO:$AO,MATCH($K902,リスト!$AN:$AN,0))),"")</f>
        <v>JPN</v>
      </c>
      <c r="S902" s="32" t="str">
        <f>IF($B902="","",RIGHT($G902*1000+200+COUNTIF($G$2:$G902,$G902),9))</f>
        <v>020701201</v>
      </c>
    </row>
    <row r="903" spans="1:19" ht="18" customHeight="1" x14ac:dyDescent="0.55000000000000004">
      <c r="A903" t="s">
        <v>1059</v>
      </c>
      <c r="B903">
        <v>915</v>
      </c>
      <c r="C903" t="s">
        <v>14129</v>
      </c>
      <c r="D903" t="s">
        <v>14130</v>
      </c>
      <c r="E903">
        <v>4</v>
      </c>
      <c r="F903" t="s">
        <v>177</v>
      </c>
      <c r="G903">
        <v>20000409</v>
      </c>
      <c r="H903" t="s">
        <v>14131</v>
      </c>
      <c r="I903" t="s">
        <v>14132</v>
      </c>
      <c r="J903" t="s">
        <v>11214</v>
      </c>
      <c r="K903" t="s">
        <v>72</v>
      </c>
      <c r="M903" s="32">
        <f>IFERROR(IF($B903="","",INDEX(所属情報!$E:$E,MATCH($A903,所属情報!$A:$A,0))),"")</f>
        <v>492240</v>
      </c>
      <c r="N903" s="32" t="str">
        <f t="shared" si="42"/>
        <v>髙場　茄乃 (4)</v>
      </c>
      <c r="O903" s="32" t="str">
        <f t="shared" si="43"/>
        <v>ﾀｶﾊﾞ ｶﾉ</v>
      </c>
      <c r="P903" s="32" t="str">
        <f t="shared" si="44"/>
        <v>TAKABA Kano (00)</v>
      </c>
      <c r="Q903" s="32" t="str">
        <f>IFERROR(IF($F903="","",INDEX(リスト!$AL:$AL,MATCH($F903,リスト!$AK:$AK,0))),"")</f>
        <v>28</v>
      </c>
      <c r="R903" s="32" t="str">
        <f>IFERROR(IF($K903="","",INDEX(リスト!$AO:$AO,MATCH($K903,リスト!$AN:$AN,0))),"")</f>
        <v>JPN</v>
      </c>
      <c r="S903" s="32" t="str">
        <f>IF($B903="","",RIGHT($G903*1000+200+COUNTIF($G$2:$G903,$G903),9))</f>
        <v>000409201</v>
      </c>
    </row>
    <row r="904" spans="1:19" ht="18" customHeight="1" x14ac:dyDescent="0.55000000000000004">
      <c r="A904" t="s">
        <v>1059</v>
      </c>
      <c r="B904">
        <v>916</v>
      </c>
      <c r="C904" t="s">
        <v>14133</v>
      </c>
      <c r="D904" t="s">
        <v>14134</v>
      </c>
      <c r="E904">
        <v>2</v>
      </c>
      <c r="F904" t="s">
        <v>177</v>
      </c>
      <c r="G904">
        <v>20011005</v>
      </c>
      <c r="H904" t="s">
        <v>14135</v>
      </c>
      <c r="I904" t="s">
        <v>1809</v>
      </c>
      <c r="J904" t="s">
        <v>14136</v>
      </c>
      <c r="K904" t="s">
        <v>72</v>
      </c>
      <c r="M904" s="32">
        <f>IFERROR(IF($B904="","",INDEX(所属情報!$E:$E,MATCH($A904,所属情報!$A:$A,0))),"")</f>
        <v>492240</v>
      </c>
      <c r="N904" s="32" t="str">
        <f t="shared" si="42"/>
        <v>泉　淳奈 (2)</v>
      </c>
      <c r="O904" s="32" t="str">
        <f t="shared" si="43"/>
        <v>ｲｽﾞﾐ ｼﾞｭﾝﾅ</v>
      </c>
      <c r="P904" s="32" t="str">
        <f t="shared" si="44"/>
        <v>IZUMI Junna (01)</v>
      </c>
      <c r="Q904" s="32" t="str">
        <f>IFERROR(IF($F904="","",INDEX(リスト!$AL:$AL,MATCH($F904,リスト!$AK:$AK,0))),"")</f>
        <v>28</v>
      </c>
      <c r="R904" s="32" t="str">
        <f>IFERROR(IF($K904="","",INDEX(リスト!$AO:$AO,MATCH($K904,リスト!$AN:$AN,0))),"")</f>
        <v>JPN</v>
      </c>
      <c r="S904" s="32" t="str">
        <f>IF($B904="","",RIGHT($G904*1000+200+COUNTIF($G$2:$G904,$G904),9))</f>
        <v>011005202</v>
      </c>
    </row>
    <row r="905" spans="1:19" ht="18" customHeight="1" x14ac:dyDescent="0.55000000000000004">
      <c r="A905" t="s">
        <v>1059</v>
      </c>
      <c r="B905">
        <v>917</v>
      </c>
      <c r="C905" t="s">
        <v>14137</v>
      </c>
      <c r="D905" t="s">
        <v>14138</v>
      </c>
      <c r="E905">
        <v>3</v>
      </c>
      <c r="F905" t="s">
        <v>177</v>
      </c>
      <c r="G905">
        <v>20020117</v>
      </c>
      <c r="H905" t="s">
        <v>14139</v>
      </c>
      <c r="I905" t="s">
        <v>14140</v>
      </c>
      <c r="J905" t="s">
        <v>11355</v>
      </c>
      <c r="K905" t="s">
        <v>72</v>
      </c>
      <c r="M905" s="32">
        <f>IFERROR(IF($B905="","",INDEX(所属情報!$E:$E,MATCH($A905,所属情報!$A:$A,0))),"")</f>
        <v>492240</v>
      </c>
      <c r="N905" s="32" t="str">
        <f t="shared" si="42"/>
        <v>史　絢華 (3)</v>
      </c>
      <c r="O905" s="32" t="str">
        <f t="shared" si="43"/>
        <v>ｼ ｱﾔｶ</v>
      </c>
      <c r="P905" s="32" t="str">
        <f t="shared" si="44"/>
        <v>SHI Ayaka (02)</v>
      </c>
      <c r="Q905" s="32" t="str">
        <f>IFERROR(IF($F905="","",INDEX(リスト!$AL:$AL,MATCH($F905,リスト!$AK:$AK,0))),"")</f>
        <v>28</v>
      </c>
      <c r="R905" s="32" t="str">
        <f>IFERROR(IF($K905="","",INDEX(リスト!$AO:$AO,MATCH($K905,リスト!$AN:$AN,0))),"")</f>
        <v>JPN</v>
      </c>
      <c r="S905" s="32" t="str">
        <f>IF($B905="","",RIGHT($G905*1000+200+COUNTIF($G$2:$G905,$G905),9))</f>
        <v>020117201</v>
      </c>
    </row>
    <row r="906" spans="1:19" ht="18" customHeight="1" x14ac:dyDescent="0.55000000000000004">
      <c r="A906" t="s">
        <v>1059</v>
      </c>
      <c r="B906">
        <v>918</v>
      </c>
      <c r="C906" t="s">
        <v>14141</v>
      </c>
      <c r="D906" t="s">
        <v>14142</v>
      </c>
      <c r="E906">
        <v>3</v>
      </c>
      <c r="F906" t="s">
        <v>177</v>
      </c>
      <c r="G906">
        <v>20020920</v>
      </c>
      <c r="H906" t="s">
        <v>14143</v>
      </c>
      <c r="I906" t="s">
        <v>14144</v>
      </c>
      <c r="J906" t="s">
        <v>10972</v>
      </c>
      <c r="K906" t="s">
        <v>72</v>
      </c>
      <c r="M906" s="32">
        <f>IFERROR(IF($B906="","",INDEX(所属情報!$E:$E,MATCH($A906,所属情報!$A:$A,0))),"")</f>
        <v>492240</v>
      </c>
      <c r="N906" s="32" t="str">
        <f t="shared" si="42"/>
        <v>正垣　早彩 (3)</v>
      </c>
      <c r="O906" s="32" t="str">
        <f t="shared" si="43"/>
        <v>ｼｮｳｶﾞｷ ｻﾔ</v>
      </c>
      <c r="P906" s="32" t="str">
        <f t="shared" si="44"/>
        <v>SHOGAKI Saya (02)</v>
      </c>
      <c r="Q906" s="32" t="str">
        <f>IFERROR(IF($F906="","",INDEX(リスト!$AL:$AL,MATCH($F906,リスト!$AK:$AK,0))),"")</f>
        <v>28</v>
      </c>
      <c r="R906" s="32" t="str">
        <f>IFERROR(IF($K906="","",INDEX(リスト!$AO:$AO,MATCH($K906,リスト!$AN:$AN,0))),"")</f>
        <v>JPN</v>
      </c>
      <c r="S906" s="32" t="str">
        <f>IF($B906="","",RIGHT($G906*1000+200+COUNTIF($G$2:$G906,$G906),9))</f>
        <v>020920202</v>
      </c>
    </row>
    <row r="907" spans="1:19" ht="18" customHeight="1" x14ac:dyDescent="0.55000000000000004">
      <c r="A907" t="s">
        <v>1123</v>
      </c>
      <c r="B907">
        <v>919</v>
      </c>
      <c r="C907" t="s">
        <v>14145</v>
      </c>
      <c r="D907" t="s">
        <v>14146</v>
      </c>
      <c r="E907">
        <v>4</v>
      </c>
      <c r="F907" t="s">
        <v>189</v>
      </c>
      <c r="G907">
        <v>20010810</v>
      </c>
      <c r="H907" t="s">
        <v>14147</v>
      </c>
      <c r="I907" t="s">
        <v>14148</v>
      </c>
      <c r="J907" t="s">
        <v>11073</v>
      </c>
      <c r="K907" t="s">
        <v>72</v>
      </c>
      <c r="M907" s="32">
        <f>IFERROR(IF($B907="","",INDEX(所属情報!$E:$E,MATCH($A907,所属情報!$A:$A,0))),"")</f>
        <v>492509</v>
      </c>
      <c r="N907" s="32" t="str">
        <f t="shared" si="42"/>
        <v>小谷　彩乃 (4)</v>
      </c>
      <c r="O907" s="32" t="str">
        <f t="shared" si="43"/>
        <v>ｺﾀﾞﾆ ｱﾔﾉ</v>
      </c>
      <c r="P907" s="32" t="str">
        <f t="shared" si="44"/>
        <v>KODANI Ayano (01)</v>
      </c>
      <c r="Q907" s="32" t="str">
        <f>IFERROR(IF($F907="","",INDEX(リスト!$AL:$AL,MATCH($F907,リスト!$AK:$AK,0))),"")</f>
        <v>31</v>
      </c>
      <c r="R907" s="32" t="str">
        <f>IFERROR(IF($K907="","",INDEX(リスト!$AO:$AO,MATCH($K907,リスト!$AN:$AN,0))),"")</f>
        <v>JPN</v>
      </c>
      <c r="S907" s="32" t="str">
        <f>IF($B907="","",RIGHT($G907*1000+200+COUNTIF($G$2:$G907,$G907),9))</f>
        <v>010810201</v>
      </c>
    </row>
    <row r="908" spans="1:19" ht="18" customHeight="1" x14ac:dyDescent="0.55000000000000004">
      <c r="A908" t="s">
        <v>1123</v>
      </c>
      <c r="B908">
        <v>920</v>
      </c>
      <c r="C908" t="s">
        <v>14149</v>
      </c>
      <c r="D908" t="s">
        <v>14150</v>
      </c>
      <c r="E908">
        <v>3</v>
      </c>
      <c r="F908" t="s">
        <v>173</v>
      </c>
      <c r="G908">
        <v>20021026</v>
      </c>
      <c r="H908" t="s">
        <v>14151</v>
      </c>
      <c r="I908" t="s">
        <v>1745</v>
      </c>
      <c r="J908" t="s">
        <v>12586</v>
      </c>
      <c r="K908" t="s">
        <v>72</v>
      </c>
      <c r="M908" s="32">
        <f>IFERROR(IF($B908="","",INDEX(所属情報!$E:$E,MATCH($A908,所属情報!$A:$A,0))),"")</f>
        <v>492509</v>
      </c>
      <c r="N908" s="32" t="str">
        <f t="shared" si="42"/>
        <v>岩本　真歩 (3)</v>
      </c>
      <c r="O908" s="32" t="str">
        <f t="shared" si="43"/>
        <v>ｲﾜﾓﾄ ﾏﾎ</v>
      </c>
      <c r="P908" s="32" t="str">
        <f t="shared" si="44"/>
        <v>IWAMOTO Maho (02)</v>
      </c>
      <c r="Q908" s="32" t="str">
        <f>IFERROR(IF($F908="","",INDEX(リスト!$AL:$AL,MATCH($F908,リスト!$AK:$AK,0))),"")</f>
        <v>27</v>
      </c>
      <c r="R908" s="32" t="str">
        <f>IFERROR(IF($K908="","",INDEX(リスト!$AO:$AO,MATCH($K908,リスト!$AN:$AN,0))),"")</f>
        <v>JPN</v>
      </c>
      <c r="S908" s="32" t="str">
        <f>IF($B908="","",RIGHT($G908*1000+200+COUNTIF($G$2:$G908,$G908),9))</f>
        <v>021026202</v>
      </c>
    </row>
    <row r="909" spans="1:19" ht="18" customHeight="1" x14ac:dyDescent="0.55000000000000004">
      <c r="A909" t="s">
        <v>1123</v>
      </c>
      <c r="B909">
        <v>921</v>
      </c>
      <c r="C909" t="s">
        <v>14152</v>
      </c>
      <c r="D909" t="s">
        <v>14153</v>
      </c>
      <c r="E909">
        <v>3</v>
      </c>
      <c r="F909" t="s">
        <v>173</v>
      </c>
      <c r="G909">
        <v>20020924</v>
      </c>
      <c r="H909" t="s">
        <v>14154</v>
      </c>
      <c r="I909" t="s">
        <v>10356</v>
      </c>
      <c r="J909" t="s">
        <v>12432</v>
      </c>
      <c r="K909" t="s">
        <v>72</v>
      </c>
      <c r="M909" s="32">
        <f>IFERROR(IF($B909="","",INDEX(所属情報!$E:$E,MATCH($A909,所属情報!$A:$A,0))),"")</f>
        <v>492509</v>
      </c>
      <c r="N909" s="32" t="str">
        <f t="shared" si="42"/>
        <v>進藤　秋穂 (3)</v>
      </c>
      <c r="O909" s="32" t="str">
        <f t="shared" si="43"/>
        <v>ｼﾝﾄﾞｳ ｱｷﾎ</v>
      </c>
      <c r="P909" s="32" t="str">
        <f t="shared" si="44"/>
        <v>SHINDO Akiho (02)</v>
      </c>
      <c r="Q909" s="32" t="str">
        <f>IFERROR(IF($F909="","",INDEX(リスト!$AL:$AL,MATCH($F909,リスト!$AK:$AK,0))),"")</f>
        <v>27</v>
      </c>
      <c r="R909" s="32" t="str">
        <f>IFERROR(IF($K909="","",INDEX(リスト!$AO:$AO,MATCH($K909,リスト!$AN:$AN,0))),"")</f>
        <v>JPN</v>
      </c>
      <c r="S909" s="32" t="str">
        <f>IF($B909="","",RIGHT($G909*1000+200+COUNTIF($G$2:$G909,$G909),9))</f>
        <v>020924202</v>
      </c>
    </row>
    <row r="910" spans="1:19" ht="18" customHeight="1" x14ac:dyDescent="0.55000000000000004">
      <c r="A910" t="s">
        <v>1123</v>
      </c>
      <c r="B910">
        <v>922</v>
      </c>
      <c r="C910" t="s">
        <v>14155</v>
      </c>
      <c r="D910" t="s">
        <v>14156</v>
      </c>
      <c r="E910">
        <v>3</v>
      </c>
      <c r="F910" t="s">
        <v>173</v>
      </c>
      <c r="G910">
        <v>20020904</v>
      </c>
      <c r="H910" t="s">
        <v>14157</v>
      </c>
      <c r="I910" t="s">
        <v>1819</v>
      </c>
      <c r="J910" t="s">
        <v>11083</v>
      </c>
      <c r="K910" t="s">
        <v>72</v>
      </c>
      <c r="M910" s="32">
        <f>IFERROR(IF($B910="","",INDEX(所属情報!$E:$E,MATCH($A910,所属情報!$A:$A,0))),"")</f>
        <v>492509</v>
      </c>
      <c r="N910" s="32" t="str">
        <f t="shared" si="42"/>
        <v>中澤　麻友 (3)</v>
      </c>
      <c r="O910" s="32" t="str">
        <f t="shared" si="43"/>
        <v>ﾅｶｻﾞﾜ ﾏﾕ</v>
      </c>
      <c r="P910" s="32" t="str">
        <f t="shared" si="44"/>
        <v>NAKAZAWA Mayu (02)</v>
      </c>
      <c r="Q910" s="32" t="str">
        <f>IFERROR(IF($F910="","",INDEX(リスト!$AL:$AL,MATCH($F910,リスト!$AK:$AK,0))),"")</f>
        <v>27</v>
      </c>
      <c r="R910" s="32" t="str">
        <f>IFERROR(IF($K910="","",INDEX(リスト!$AO:$AO,MATCH($K910,リスト!$AN:$AN,0))),"")</f>
        <v>JPN</v>
      </c>
      <c r="S910" s="32" t="str">
        <f>IF($B910="","",RIGHT($G910*1000+200+COUNTIF($G$2:$G910,$G910),9))</f>
        <v>020904202</v>
      </c>
    </row>
    <row r="911" spans="1:19" ht="18" customHeight="1" x14ac:dyDescent="0.55000000000000004">
      <c r="A911" t="s">
        <v>1123</v>
      </c>
      <c r="B911">
        <v>923</v>
      </c>
      <c r="C911" t="s">
        <v>14158</v>
      </c>
      <c r="D911" t="s">
        <v>14159</v>
      </c>
      <c r="E911">
        <v>2</v>
      </c>
      <c r="F911" t="s">
        <v>173</v>
      </c>
      <c r="G911">
        <v>20030724</v>
      </c>
      <c r="H911" t="s">
        <v>14160</v>
      </c>
      <c r="I911" t="s">
        <v>14161</v>
      </c>
      <c r="J911" t="s">
        <v>1585</v>
      </c>
      <c r="K911" t="s">
        <v>72</v>
      </c>
      <c r="M911" s="32">
        <f>IFERROR(IF($B911="","",INDEX(所属情報!$E:$E,MATCH($A911,所属情報!$A:$A,0))),"")</f>
        <v>492509</v>
      </c>
      <c r="N911" s="32" t="str">
        <f t="shared" si="42"/>
        <v>奥澤　虹雨 (2)</v>
      </c>
      <c r="O911" s="32" t="str">
        <f t="shared" si="43"/>
        <v>ｵｸｻﾞﾜ ｺｳ</v>
      </c>
      <c r="P911" s="32" t="str">
        <f t="shared" si="44"/>
        <v>OKUZAWA Ko (03)</v>
      </c>
      <c r="Q911" s="32" t="str">
        <f>IFERROR(IF($F911="","",INDEX(リスト!$AL:$AL,MATCH($F911,リスト!$AK:$AK,0))),"")</f>
        <v>27</v>
      </c>
      <c r="R911" s="32" t="str">
        <f>IFERROR(IF($K911="","",INDEX(リスト!$AO:$AO,MATCH($K911,リスト!$AN:$AN,0))),"")</f>
        <v>JPN</v>
      </c>
      <c r="S911" s="32" t="str">
        <f>IF($B911="","",RIGHT($G911*1000+200+COUNTIF($G$2:$G911,$G911),9))</f>
        <v>030724202</v>
      </c>
    </row>
    <row r="912" spans="1:19" ht="18" customHeight="1" x14ac:dyDescent="0.55000000000000004">
      <c r="A912" t="s">
        <v>1123</v>
      </c>
      <c r="B912">
        <v>924</v>
      </c>
      <c r="C912" t="s">
        <v>14162</v>
      </c>
      <c r="D912" t="s">
        <v>14163</v>
      </c>
      <c r="E912">
        <v>2</v>
      </c>
      <c r="F912" t="s">
        <v>173</v>
      </c>
      <c r="G912">
        <v>20031124</v>
      </c>
      <c r="H912" t="s">
        <v>14164</v>
      </c>
      <c r="I912" t="s">
        <v>2654</v>
      </c>
      <c r="J912" t="s">
        <v>1223</v>
      </c>
      <c r="K912" t="s">
        <v>72</v>
      </c>
      <c r="M912" s="32">
        <f>IFERROR(IF($B912="","",INDEX(所属情報!$E:$E,MATCH($A912,所属情報!$A:$A,0))),"")</f>
        <v>492509</v>
      </c>
      <c r="N912" s="32" t="str">
        <f t="shared" si="42"/>
        <v>河本　優希 (2)</v>
      </c>
      <c r="O912" s="32" t="str">
        <f t="shared" si="43"/>
        <v>ｶﾜﾓﾄ ﾕｷ</v>
      </c>
      <c r="P912" s="32" t="str">
        <f t="shared" si="44"/>
        <v>KAWAMOTO Yuki (03)</v>
      </c>
      <c r="Q912" s="32" t="str">
        <f>IFERROR(IF($F912="","",INDEX(リスト!$AL:$AL,MATCH($F912,リスト!$AK:$AK,0))),"")</f>
        <v>27</v>
      </c>
      <c r="R912" s="32" t="str">
        <f>IFERROR(IF($K912="","",INDEX(リスト!$AO:$AO,MATCH($K912,リスト!$AN:$AN,0))),"")</f>
        <v>JPN</v>
      </c>
      <c r="S912" s="32" t="str">
        <f>IF($B912="","",RIGHT($G912*1000+200+COUNTIF($G$2:$G912,$G912),9))</f>
        <v>031124201</v>
      </c>
    </row>
    <row r="913" spans="1:19" ht="18" customHeight="1" x14ac:dyDescent="0.55000000000000004">
      <c r="A913" t="s">
        <v>1123</v>
      </c>
      <c r="B913">
        <v>925</v>
      </c>
      <c r="C913" t="s">
        <v>14165</v>
      </c>
      <c r="D913" t="s">
        <v>14166</v>
      </c>
      <c r="E913">
        <v>2</v>
      </c>
      <c r="F913" t="s">
        <v>173</v>
      </c>
      <c r="G913">
        <v>20031114</v>
      </c>
      <c r="H913" t="s">
        <v>14167</v>
      </c>
      <c r="I913" t="s">
        <v>2524</v>
      </c>
      <c r="J913" t="s">
        <v>1678</v>
      </c>
      <c r="K913" t="s">
        <v>72</v>
      </c>
      <c r="M913" s="32">
        <f>IFERROR(IF($B913="","",INDEX(所属情報!$E:$E,MATCH($A913,所属情報!$A:$A,0))),"")</f>
        <v>492509</v>
      </c>
      <c r="N913" s="32" t="str">
        <f t="shared" si="42"/>
        <v>木村　心咲 (2)</v>
      </c>
      <c r="O913" s="32" t="str">
        <f t="shared" si="43"/>
        <v>ｷﾑﾗ ﾐｻｷ</v>
      </c>
      <c r="P913" s="32" t="str">
        <f t="shared" si="44"/>
        <v>KIMURA Misaki (03)</v>
      </c>
      <c r="Q913" s="32" t="str">
        <f>IFERROR(IF($F913="","",INDEX(リスト!$AL:$AL,MATCH($F913,リスト!$AK:$AK,0))),"")</f>
        <v>27</v>
      </c>
      <c r="R913" s="32" t="str">
        <f>IFERROR(IF($K913="","",INDEX(リスト!$AO:$AO,MATCH($K913,リスト!$AN:$AN,0))),"")</f>
        <v>JPN</v>
      </c>
      <c r="S913" s="32" t="str">
        <f>IF($B913="","",RIGHT($G913*1000+200+COUNTIF($G$2:$G913,$G913),9))</f>
        <v>031114201</v>
      </c>
    </row>
    <row r="914" spans="1:19" ht="18" customHeight="1" x14ac:dyDescent="0.55000000000000004">
      <c r="A914" t="s">
        <v>975</v>
      </c>
      <c r="B914">
        <v>926</v>
      </c>
      <c r="C914" t="s">
        <v>14168</v>
      </c>
      <c r="D914" t="s">
        <v>14169</v>
      </c>
      <c r="E914">
        <v>4</v>
      </c>
      <c r="F914" t="s">
        <v>161</v>
      </c>
      <c r="G914">
        <v>20010525</v>
      </c>
      <c r="H914" t="s">
        <v>14170</v>
      </c>
      <c r="I914" t="s">
        <v>14171</v>
      </c>
      <c r="J914" t="s">
        <v>12114</v>
      </c>
      <c r="K914" t="s">
        <v>72</v>
      </c>
      <c r="M914" s="32">
        <f>IFERROR(IF($B914="","",INDEX(所属情報!$E:$E,MATCH($A914,所属情報!$A:$A,0))),"")</f>
        <v>492201</v>
      </c>
      <c r="N914" s="32" t="str">
        <f t="shared" si="42"/>
        <v>平瀬　由乃 (4)</v>
      </c>
      <c r="O914" s="32" t="str">
        <f t="shared" si="43"/>
        <v>ﾋﾗｾ ﾕｷﾉ</v>
      </c>
      <c r="P914" s="32" t="str">
        <f t="shared" si="44"/>
        <v>HIRASE Yukino (01)</v>
      </c>
      <c r="Q914" s="32" t="str">
        <f>IFERROR(IF($F914="","",INDEX(リスト!$AL:$AL,MATCH($F914,リスト!$AK:$AK,0))),"")</f>
        <v>24</v>
      </c>
      <c r="R914" s="32" t="str">
        <f>IFERROR(IF($K914="","",INDEX(リスト!$AO:$AO,MATCH($K914,リスト!$AN:$AN,0))),"")</f>
        <v>JPN</v>
      </c>
      <c r="S914" s="32" t="str">
        <f>IF($B914="","",RIGHT($G914*1000+200+COUNTIF($G$2:$G914,$G914),9))</f>
        <v>010525201</v>
      </c>
    </row>
    <row r="915" spans="1:19" ht="18" customHeight="1" x14ac:dyDescent="0.55000000000000004">
      <c r="A915" t="s">
        <v>975</v>
      </c>
      <c r="B915">
        <v>927</v>
      </c>
      <c r="C915" t="s">
        <v>14172</v>
      </c>
      <c r="D915" t="s">
        <v>14173</v>
      </c>
      <c r="E915">
        <v>3</v>
      </c>
      <c r="F915" t="s">
        <v>169</v>
      </c>
      <c r="G915">
        <v>20020911</v>
      </c>
      <c r="H915" t="s">
        <v>14174</v>
      </c>
      <c r="I915" t="s">
        <v>1553</v>
      </c>
      <c r="J915" t="s">
        <v>7133</v>
      </c>
      <c r="K915" t="s">
        <v>72</v>
      </c>
      <c r="M915" s="32">
        <f>IFERROR(IF($B915="","",INDEX(所属情報!$E:$E,MATCH($A915,所属情報!$A:$A,0))),"")</f>
        <v>492201</v>
      </c>
      <c r="N915" s="32" t="str">
        <f t="shared" si="42"/>
        <v>森　望来 (3)</v>
      </c>
      <c r="O915" s="32" t="str">
        <f t="shared" si="43"/>
        <v>ﾓﾘ ﾐﾗｲ</v>
      </c>
      <c r="P915" s="32" t="str">
        <f t="shared" si="44"/>
        <v>MORI Mirai (02)</v>
      </c>
      <c r="Q915" s="32" t="str">
        <f>IFERROR(IF($F915="","",INDEX(リスト!$AL:$AL,MATCH($F915,リスト!$AK:$AK,0))),"")</f>
        <v>26</v>
      </c>
      <c r="R915" s="32" t="str">
        <f>IFERROR(IF($K915="","",INDEX(リスト!$AO:$AO,MATCH($K915,リスト!$AN:$AN,0))),"")</f>
        <v>JPN</v>
      </c>
      <c r="S915" s="32" t="str">
        <f>IF($B915="","",RIGHT($G915*1000+200+COUNTIF($G$2:$G915,$G915),9))</f>
        <v>020911201</v>
      </c>
    </row>
    <row r="916" spans="1:19" ht="18" customHeight="1" x14ac:dyDescent="0.55000000000000004">
      <c r="A916" t="s">
        <v>975</v>
      </c>
      <c r="B916">
        <v>928</v>
      </c>
      <c r="C916" t="s">
        <v>14175</v>
      </c>
      <c r="D916" t="s">
        <v>14176</v>
      </c>
      <c r="E916">
        <v>2</v>
      </c>
      <c r="F916" t="s">
        <v>169</v>
      </c>
      <c r="G916">
        <v>20040209</v>
      </c>
      <c r="I916" t="s">
        <v>2907</v>
      </c>
      <c r="J916" t="s">
        <v>11037</v>
      </c>
      <c r="K916" t="s">
        <v>72</v>
      </c>
      <c r="M916" s="32">
        <f>IFERROR(IF($B916="","",INDEX(所属情報!$E:$E,MATCH($A916,所属情報!$A:$A,0))),"")</f>
        <v>492201</v>
      </c>
      <c r="N916" s="32" t="str">
        <f t="shared" si="42"/>
        <v>長澤　小雪 (2)</v>
      </c>
      <c r="O916" s="32" t="str">
        <f t="shared" si="43"/>
        <v>ﾅｶﾞｻﾜ ｺﾕｷ</v>
      </c>
      <c r="P916" s="32" t="str">
        <f t="shared" si="44"/>
        <v>NAGASAWA Koyuki (04)</v>
      </c>
      <c r="Q916" s="32" t="str">
        <f>IFERROR(IF($F916="","",INDEX(リスト!$AL:$AL,MATCH($F916,リスト!$AK:$AK,0))),"")</f>
        <v>26</v>
      </c>
      <c r="R916" s="32" t="str">
        <f>IFERROR(IF($K916="","",INDEX(リスト!$AO:$AO,MATCH($K916,リスト!$AN:$AN,0))),"")</f>
        <v>JPN</v>
      </c>
      <c r="S916" s="32" t="str">
        <f>IF($B916="","",RIGHT($G916*1000+200+COUNTIF($G$2:$G916,$G916),9))</f>
        <v>040209201</v>
      </c>
    </row>
    <row r="917" spans="1:19" ht="18" customHeight="1" x14ac:dyDescent="0.55000000000000004">
      <c r="A917" t="s">
        <v>971</v>
      </c>
      <c r="B917">
        <v>933</v>
      </c>
      <c r="C917" t="s">
        <v>14177</v>
      </c>
      <c r="D917" t="s">
        <v>14178</v>
      </c>
      <c r="E917">
        <v>2</v>
      </c>
      <c r="F917" t="s">
        <v>5828</v>
      </c>
      <c r="G917">
        <v>20031003</v>
      </c>
      <c r="H917" t="s">
        <v>14179</v>
      </c>
      <c r="I917" t="s">
        <v>14180</v>
      </c>
      <c r="J917" t="s">
        <v>1494</v>
      </c>
      <c r="K917" t="s">
        <v>72</v>
      </c>
      <c r="M917" s="32">
        <f>IFERROR(IF($B917="","",INDEX(所属情報!$E:$E,MATCH($A917,所属情報!$A:$A,0))),"")</f>
        <v>492200</v>
      </c>
      <c r="N917" s="32" t="str">
        <f t="shared" si="42"/>
        <v>市　柚月 (2)</v>
      </c>
      <c r="O917" s="32" t="str">
        <f t="shared" si="43"/>
        <v>ｲﾁ ﾕﾂﾞｷ</v>
      </c>
      <c r="P917" s="32" t="str">
        <f t="shared" si="44"/>
        <v>ICHI Yuzuki (03)</v>
      </c>
      <c r="Q917" s="32" t="str">
        <f>IFERROR(IF($F917="","",INDEX(リスト!$AL:$AL,MATCH($F917,リスト!$AK:$AK,0))),"")</f>
        <v>49</v>
      </c>
      <c r="R917" s="32" t="str">
        <f>IFERROR(IF($K917="","",INDEX(リスト!$AO:$AO,MATCH($K917,リスト!$AN:$AN,0))),"")</f>
        <v>JPN</v>
      </c>
      <c r="S917" s="32" t="str">
        <f>IF($B917="","",RIGHT($G917*1000+200+COUNTIF($G$2:$G917,$G917),9))</f>
        <v>031003202</v>
      </c>
    </row>
    <row r="918" spans="1:19" ht="18" customHeight="1" x14ac:dyDescent="0.55000000000000004">
      <c r="A918" t="s">
        <v>1103</v>
      </c>
      <c r="B918">
        <v>934</v>
      </c>
      <c r="C918" t="s">
        <v>14181</v>
      </c>
      <c r="D918" t="s">
        <v>14182</v>
      </c>
      <c r="E918">
        <v>2</v>
      </c>
      <c r="F918" t="s">
        <v>10224</v>
      </c>
      <c r="G918">
        <v>20030726</v>
      </c>
      <c r="H918" t="s">
        <v>14183</v>
      </c>
      <c r="I918" t="s">
        <v>1888</v>
      </c>
      <c r="J918" t="s">
        <v>10141</v>
      </c>
      <c r="K918" t="s">
        <v>9638</v>
      </c>
      <c r="M918" s="32">
        <f>IFERROR(IF($B918="","",INDEX(所属情報!$E:$E,MATCH($A918,所属情報!$A:$A,0))),"")</f>
        <v>492413</v>
      </c>
      <c r="N918" s="32" t="str">
        <f t="shared" si="42"/>
        <v>池田　心 (2)</v>
      </c>
      <c r="O918" s="32" t="str">
        <f t="shared" si="43"/>
        <v>ｲｹﾀﾞ ｺｺﾛ</v>
      </c>
      <c r="P918" s="32" t="str">
        <f t="shared" si="44"/>
        <v>IKEDA Kokoro (03)</v>
      </c>
      <c r="Q918" s="32" t="str">
        <f>IFERROR(IF($F918="","",INDEX(リスト!$AL:$AL,MATCH($F918,リスト!$AK:$AK,0))),"")</f>
        <v>28</v>
      </c>
      <c r="R918" s="32" t="str">
        <f>IFERROR(IF($K918="","",INDEX(リスト!$AO:$AO,MATCH($K918,リスト!$AN:$AN,0))),"")</f>
        <v>JPN</v>
      </c>
      <c r="S918" s="32" t="str">
        <f>IF($B918="","",RIGHT($G918*1000+200+COUNTIF($G$2:$G918,$G918),9))</f>
        <v>030726201</v>
      </c>
    </row>
    <row r="919" spans="1:19" ht="18" customHeight="1" x14ac:dyDescent="0.55000000000000004">
      <c r="A919" t="s">
        <v>927</v>
      </c>
      <c r="B919">
        <v>935</v>
      </c>
      <c r="C919" t="s">
        <v>14184</v>
      </c>
      <c r="D919" t="s">
        <v>14185</v>
      </c>
      <c r="E919" t="s">
        <v>1635</v>
      </c>
      <c r="F919" t="s">
        <v>10224</v>
      </c>
      <c r="G919">
        <v>19991102</v>
      </c>
      <c r="H919" t="s">
        <v>14186</v>
      </c>
      <c r="I919" t="s">
        <v>6239</v>
      </c>
      <c r="J919" t="s">
        <v>14187</v>
      </c>
      <c r="K919" t="s">
        <v>72</v>
      </c>
      <c r="M919" s="32">
        <f>IFERROR(IF($B919="","",INDEX(所属情報!$E:$E,MATCH($A919,所属情報!$A:$A,0))),"")</f>
        <v>491082</v>
      </c>
      <c r="N919" s="32" t="str">
        <f t="shared" si="42"/>
        <v>畠中　元香 (M1)</v>
      </c>
      <c r="O919" s="32" t="str">
        <f t="shared" si="43"/>
        <v>ﾊﾀﾅｶ ﾓﾄｺ</v>
      </c>
      <c r="P919" s="32" t="str">
        <f t="shared" si="44"/>
        <v>HATANAKA Motoko (99)</v>
      </c>
      <c r="Q919" s="32" t="str">
        <f>IFERROR(IF($F919="","",INDEX(リスト!$AL:$AL,MATCH($F919,リスト!$AK:$AK,0))),"")</f>
        <v>28</v>
      </c>
      <c r="R919" s="32" t="str">
        <f>IFERROR(IF($K919="","",INDEX(リスト!$AO:$AO,MATCH($K919,リスト!$AN:$AN,0))),"")</f>
        <v>JPN</v>
      </c>
      <c r="S919" s="32" t="str">
        <f>IF($B919="","",RIGHT($G919*1000+200+COUNTIF($G$2:$G919,$G919),9))</f>
        <v>991102201</v>
      </c>
    </row>
    <row r="920" spans="1:19" ht="18" customHeight="1" x14ac:dyDescent="0.55000000000000004">
      <c r="A920" t="s">
        <v>1067</v>
      </c>
      <c r="B920">
        <v>937</v>
      </c>
      <c r="C920" t="s">
        <v>14188</v>
      </c>
      <c r="D920" t="s">
        <v>14189</v>
      </c>
      <c r="E920">
        <v>3</v>
      </c>
      <c r="F920" t="s">
        <v>5828</v>
      </c>
      <c r="G920">
        <v>20020919</v>
      </c>
      <c r="H920" t="s">
        <v>14190</v>
      </c>
      <c r="I920" t="s">
        <v>2079</v>
      </c>
      <c r="J920" t="s">
        <v>13898</v>
      </c>
      <c r="K920" t="s">
        <v>72</v>
      </c>
      <c r="M920" s="32">
        <f>IFERROR(IF($B920="","",INDEX(所属情報!$E:$E,MATCH($A920,所属情報!$A:$A,0))),"")</f>
        <v>492246</v>
      </c>
      <c r="N920" s="32" t="str">
        <f t="shared" si="42"/>
        <v>内山　京子 (3)</v>
      </c>
      <c r="O920" s="32" t="str">
        <f t="shared" si="43"/>
        <v>ｳﾁﾔﾏ ｷｮｳｺ</v>
      </c>
      <c r="P920" s="32" t="str">
        <f t="shared" si="44"/>
        <v>UCHIYAMA Kyoko (02)</v>
      </c>
      <c r="Q920" s="32" t="str">
        <f>IFERROR(IF($F920="","",INDEX(リスト!$AL:$AL,MATCH($F920,リスト!$AK:$AK,0))),"")</f>
        <v>49</v>
      </c>
      <c r="R920" s="32" t="str">
        <f>IFERROR(IF($K920="","",INDEX(リスト!$AO:$AO,MATCH($K920,リスト!$AN:$AN,0))),"")</f>
        <v>JPN</v>
      </c>
      <c r="S920" s="32" t="str">
        <f>IF($B920="","",RIGHT($G920*1000+200+COUNTIF($G$2:$G920,$G920),9))</f>
        <v>020919201</v>
      </c>
    </row>
    <row r="921" spans="1:19" ht="18" customHeight="1" x14ac:dyDescent="0.55000000000000004">
      <c r="A921" t="s">
        <v>887</v>
      </c>
      <c r="B921">
        <v>938</v>
      </c>
      <c r="C921" t="s">
        <v>14191</v>
      </c>
      <c r="D921" t="s">
        <v>14192</v>
      </c>
      <c r="E921">
        <v>3</v>
      </c>
      <c r="F921" t="s">
        <v>5828</v>
      </c>
      <c r="G921">
        <v>20010921</v>
      </c>
      <c r="H921" t="s">
        <v>14193</v>
      </c>
      <c r="I921" t="s">
        <v>14194</v>
      </c>
      <c r="J921" t="s">
        <v>13475</v>
      </c>
      <c r="K921" t="s">
        <v>72</v>
      </c>
      <c r="M921" s="32">
        <f>IFERROR(IF($B921="","",INDEX(所属情報!$E:$E,MATCH($A921,所属情報!$A:$A,0))),"")</f>
        <v>490056</v>
      </c>
      <c r="N921" s="32" t="str">
        <f t="shared" si="42"/>
        <v>志原　那歩 (3)</v>
      </c>
      <c r="O921" s="32" t="str">
        <f t="shared" si="43"/>
        <v>ｼﾊﾗ ﾅﾎ</v>
      </c>
      <c r="P921" s="32" t="str">
        <f t="shared" si="44"/>
        <v>SHIHARA Naho (01)</v>
      </c>
      <c r="Q921" s="32" t="str">
        <f>IFERROR(IF($F921="","",INDEX(リスト!$AL:$AL,MATCH($F921,リスト!$AK:$AK,0))),"")</f>
        <v>49</v>
      </c>
      <c r="R921" s="32" t="str">
        <f>IFERROR(IF($K921="","",INDEX(リスト!$AO:$AO,MATCH($K921,リスト!$AN:$AN,0))),"")</f>
        <v>JPN</v>
      </c>
      <c r="S921" s="32" t="str">
        <f>IF($B921="","",RIGHT($G921*1000+200+COUNTIF($G$2:$G921,$G921),9))</f>
        <v>010921202</v>
      </c>
    </row>
    <row r="922" spans="1:19" ht="18" customHeight="1" x14ac:dyDescent="0.55000000000000004">
      <c r="A922" t="s">
        <v>959</v>
      </c>
      <c r="B922">
        <v>939</v>
      </c>
      <c r="C922" t="s">
        <v>14195</v>
      </c>
      <c r="D922" t="s">
        <v>14196</v>
      </c>
      <c r="E922">
        <v>1</v>
      </c>
      <c r="F922" t="s">
        <v>10224</v>
      </c>
      <c r="G922">
        <v>20050210</v>
      </c>
      <c r="H922" t="s">
        <v>14197</v>
      </c>
      <c r="I922" t="s">
        <v>1316</v>
      </c>
      <c r="J922" t="s">
        <v>14198</v>
      </c>
      <c r="K922" t="s">
        <v>72</v>
      </c>
      <c r="M922" s="32">
        <f>IFERROR(IF($B922="","",INDEX(所属情報!$E:$E,MATCH($A922,所属情報!$A:$A,0))),"")</f>
        <v>492195</v>
      </c>
      <c r="N922" s="32" t="str">
        <f t="shared" si="42"/>
        <v>佐藤　小花 (1)</v>
      </c>
      <c r="O922" s="32" t="str">
        <f t="shared" si="43"/>
        <v>ｻﾄｳ ｺﾊﾅ</v>
      </c>
      <c r="P922" s="32" t="str">
        <f t="shared" si="44"/>
        <v>SATO Kohana (05)</v>
      </c>
      <c r="Q922" s="32" t="str">
        <f>IFERROR(IF($F922="","",INDEX(リスト!$AL:$AL,MATCH($F922,リスト!$AK:$AK,0))),"")</f>
        <v>28</v>
      </c>
      <c r="R922" s="32" t="str">
        <f>IFERROR(IF($K922="","",INDEX(リスト!$AO:$AO,MATCH($K922,リスト!$AN:$AN,0))),"")</f>
        <v>JPN</v>
      </c>
      <c r="S922" s="32" t="str">
        <f>IF($B922="","",RIGHT($G922*1000+200+COUNTIF($G$2:$G922,$G922),9))</f>
        <v>050210201</v>
      </c>
    </row>
    <row r="923" spans="1:19" ht="18" customHeight="1" x14ac:dyDescent="0.55000000000000004">
      <c r="A923" t="s">
        <v>959</v>
      </c>
      <c r="B923">
        <v>940</v>
      </c>
      <c r="C923" t="s">
        <v>14199</v>
      </c>
      <c r="D923" t="s">
        <v>14200</v>
      </c>
      <c r="E923">
        <v>3</v>
      </c>
      <c r="F923" t="s">
        <v>70</v>
      </c>
      <c r="G923">
        <v>20020512</v>
      </c>
      <c r="H923" t="s">
        <v>14201</v>
      </c>
      <c r="I923" t="s">
        <v>4896</v>
      </c>
      <c r="J923" t="s">
        <v>11355</v>
      </c>
      <c r="K923" t="s">
        <v>72</v>
      </c>
      <c r="M923" s="32">
        <f>IFERROR(IF($B923="","",INDEX(所属情報!$E:$E,MATCH($A923,所属情報!$A:$A,0))),"")</f>
        <v>492195</v>
      </c>
      <c r="N923" s="32" t="str">
        <f t="shared" si="42"/>
        <v>武田　彩花 (3)</v>
      </c>
      <c r="O923" s="32" t="str">
        <f t="shared" si="43"/>
        <v>ﾀｹﾀﾞ ｱﾔｶ</v>
      </c>
      <c r="P923" s="32" t="str">
        <f t="shared" si="44"/>
        <v>TAKEDA Ayaka (02)</v>
      </c>
      <c r="Q923" s="32" t="str">
        <f>IFERROR(IF($F923="","",INDEX(リスト!$AL:$AL,MATCH($F923,リスト!$AK:$AK,0))),"")</f>
        <v>01</v>
      </c>
      <c r="R923" s="32" t="str">
        <f>IFERROR(IF($K923="","",INDEX(リスト!$AO:$AO,MATCH($K923,リスト!$AN:$AN,0))),"")</f>
        <v>JPN</v>
      </c>
      <c r="S923" s="32" t="str">
        <f>IF($B923="","",RIGHT($G923*1000+200+COUNTIF($G$2:$G923,$G923),9))</f>
        <v>020512203</v>
      </c>
    </row>
    <row r="924" spans="1:19" ht="18" customHeight="1" x14ac:dyDescent="0.55000000000000004">
      <c r="A924" t="s">
        <v>959</v>
      </c>
      <c r="B924">
        <v>941</v>
      </c>
      <c r="C924" t="s">
        <v>14202</v>
      </c>
      <c r="D924" t="s">
        <v>14203</v>
      </c>
      <c r="E924">
        <v>4</v>
      </c>
      <c r="F924" t="s">
        <v>70</v>
      </c>
      <c r="G924">
        <v>20020108</v>
      </c>
      <c r="H924" t="s">
        <v>14204</v>
      </c>
      <c r="I924" t="s">
        <v>1326</v>
      </c>
      <c r="J924" t="s">
        <v>10915</v>
      </c>
      <c r="K924" t="s">
        <v>72</v>
      </c>
      <c r="M924" s="32">
        <f>IFERROR(IF($B924="","",INDEX(所属情報!$E:$E,MATCH($A924,所属情報!$A:$A,0))),"")</f>
        <v>492195</v>
      </c>
      <c r="N924" s="32" t="str">
        <f t="shared" si="42"/>
        <v>髙田　純花 (4)</v>
      </c>
      <c r="O924" s="32" t="str">
        <f t="shared" si="43"/>
        <v>ﾀｶﾀﾞ ｽﾐｶ</v>
      </c>
      <c r="P924" s="32" t="str">
        <f t="shared" si="44"/>
        <v>TAKADA Sumika (02)</v>
      </c>
      <c r="Q924" s="32" t="str">
        <f>IFERROR(IF($F924="","",INDEX(リスト!$AL:$AL,MATCH($F924,リスト!$AK:$AK,0))),"")</f>
        <v>01</v>
      </c>
      <c r="R924" s="32" t="str">
        <f>IFERROR(IF($K924="","",INDEX(リスト!$AO:$AO,MATCH($K924,リスト!$AN:$AN,0))),"")</f>
        <v>JPN</v>
      </c>
      <c r="S924" s="32" t="str">
        <f>IF($B924="","",RIGHT($G924*1000+200+COUNTIF($G$2:$G924,$G924),9))</f>
        <v>020108201</v>
      </c>
    </row>
    <row r="925" spans="1:19" ht="18" customHeight="1" x14ac:dyDescent="0.55000000000000004">
      <c r="A925" t="s">
        <v>959</v>
      </c>
      <c r="B925">
        <v>942</v>
      </c>
      <c r="C925" t="s">
        <v>14205</v>
      </c>
      <c r="D925" t="s">
        <v>14206</v>
      </c>
      <c r="E925">
        <v>3</v>
      </c>
      <c r="F925" t="s">
        <v>169</v>
      </c>
      <c r="G925">
        <v>20020606</v>
      </c>
      <c r="H925" t="s">
        <v>14207</v>
      </c>
      <c r="I925" t="s">
        <v>2433</v>
      </c>
      <c r="J925" t="s">
        <v>11465</v>
      </c>
      <c r="K925" t="s">
        <v>72</v>
      </c>
      <c r="M925" s="32">
        <f>IFERROR(IF($B925="","",INDEX(所属情報!$E:$E,MATCH($A925,所属情報!$A:$A,0))),"")</f>
        <v>492195</v>
      </c>
      <c r="N925" s="32" t="str">
        <f t="shared" si="42"/>
        <v>渡邊　菜摘 (3)</v>
      </c>
      <c r="O925" s="32" t="str">
        <f t="shared" si="43"/>
        <v>ﾜﾀﾅﾍﾞ ﾅﾂﾐ</v>
      </c>
      <c r="P925" s="32" t="str">
        <f t="shared" si="44"/>
        <v>WATANABE Natsumi (02)</v>
      </c>
      <c r="Q925" s="32" t="str">
        <f>IFERROR(IF($F925="","",INDEX(リスト!$AL:$AL,MATCH($F925,リスト!$AK:$AK,0))),"")</f>
        <v>26</v>
      </c>
      <c r="R925" s="32" t="str">
        <f>IFERROR(IF($K925="","",INDEX(リスト!$AO:$AO,MATCH($K925,リスト!$AN:$AN,0))),"")</f>
        <v>JPN</v>
      </c>
      <c r="S925" s="32" t="str">
        <f>IF($B925="","",RIGHT($G925*1000+200+COUNTIF($G$2:$G925,$G925),9))</f>
        <v>020606201</v>
      </c>
    </row>
    <row r="926" spans="1:19" ht="18" customHeight="1" x14ac:dyDescent="0.55000000000000004">
      <c r="A926" t="s">
        <v>1107</v>
      </c>
      <c r="B926">
        <v>943</v>
      </c>
      <c r="C926" t="s">
        <v>14208</v>
      </c>
      <c r="D926" t="s">
        <v>14209</v>
      </c>
      <c r="E926">
        <v>4</v>
      </c>
      <c r="F926" t="s">
        <v>173</v>
      </c>
      <c r="G926">
        <v>20011003</v>
      </c>
      <c r="H926" t="s">
        <v>14210</v>
      </c>
      <c r="I926" t="s">
        <v>3160</v>
      </c>
      <c r="J926" t="s">
        <v>11144</v>
      </c>
      <c r="K926" t="s">
        <v>72</v>
      </c>
      <c r="M926" s="32">
        <f>IFERROR(IF($B926="","",INDEX(所属情報!$E:$E,MATCH($A926,所属情報!$A:$A,0))),"")</f>
        <v>500100</v>
      </c>
      <c r="N926" s="32" t="str">
        <f t="shared" si="42"/>
        <v>大木　鈴奈 (4)</v>
      </c>
      <c r="O926" s="32" t="str">
        <f t="shared" si="43"/>
        <v>ｵｵｷ ﾚﾅ</v>
      </c>
      <c r="P926" s="32" t="str">
        <f t="shared" si="44"/>
        <v>OKI Rena (01)</v>
      </c>
      <c r="Q926" s="32" t="str">
        <f>IFERROR(IF($F926="","",INDEX(リスト!$AL:$AL,MATCH($F926,リスト!$AK:$AK,0))),"")</f>
        <v>27</v>
      </c>
      <c r="R926" s="32" t="str">
        <f>IFERROR(IF($K926="","",INDEX(リスト!$AO:$AO,MATCH($K926,リスト!$AN:$AN,0))),"")</f>
        <v>JPN</v>
      </c>
      <c r="S926" s="32" t="str">
        <f>IF($B926="","",RIGHT($G926*1000+200+COUNTIF($G$2:$G926,$G926),9))</f>
        <v>011003201</v>
      </c>
    </row>
    <row r="927" spans="1:19" ht="18" customHeight="1" x14ac:dyDescent="0.55000000000000004">
      <c r="A927" t="s">
        <v>1107</v>
      </c>
      <c r="B927">
        <v>944</v>
      </c>
      <c r="C927" t="s">
        <v>14211</v>
      </c>
      <c r="D927" t="s">
        <v>14212</v>
      </c>
      <c r="E927">
        <v>3</v>
      </c>
      <c r="F927" t="s">
        <v>173</v>
      </c>
      <c r="G927">
        <v>20021105</v>
      </c>
      <c r="H927" t="s">
        <v>14213</v>
      </c>
      <c r="I927" t="s">
        <v>14214</v>
      </c>
      <c r="J927" t="s">
        <v>14215</v>
      </c>
      <c r="K927" t="s">
        <v>72</v>
      </c>
      <c r="M927" s="32">
        <f>IFERROR(IF($B927="","",INDEX(所属情報!$E:$E,MATCH($A927,所属情報!$A:$A,0))),"")</f>
        <v>500100</v>
      </c>
      <c r="N927" s="32" t="str">
        <f t="shared" si="42"/>
        <v>三波　瑠音 (3)</v>
      </c>
      <c r="O927" s="32" t="str">
        <f t="shared" si="43"/>
        <v>ｻﾝｱﾐ ﾙﾈ</v>
      </c>
      <c r="P927" s="32" t="str">
        <f t="shared" si="44"/>
        <v>SANNAMI Rune (02)</v>
      </c>
      <c r="Q927" s="32" t="str">
        <f>IFERROR(IF($F927="","",INDEX(リスト!$AL:$AL,MATCH($F927,リスト!$AK:$AK,0))),"")</f>
        <v>27</v>
      </c>
      <c r="R927" s="32" t="str">
        <f>IFERROR(IF($K927="","",INDEX(リスト!$AO:$AO,MATCH($K927,リスト!$AN:$AN,0))),"")</f>
        <v>JPN</v>
      </c>
      <c r="S927" s="32" t="str">
        <f>IF($B927="","",RIGHT($G927*1000+200+COUNTIF($G$2:$G927,$G927),9))</f>
        <v>021105201</v>
      </c>
    </row>
    <row r="928" spans="1:19" ht="18" customHeight="1" x14ac:dyDescent="0.55000000000000004">
      <c r="A928" t="s">
        <v>1015</v>
      </c>
      <c r="B928">
        <v>945</v>
      </c>
      <c r="C928" t="s">
        <v>14216</v>
      </c>
      <c r="D928" t="s">
        <v>14217</v>
      </c>
      <c r="E928">
        <v>3</v>
      </c>
      <c r="F928" t="s">
        <v>1220</v>
      </c>
      <c r="G928">
        <v>20020813</v>
      </c>
      <c r="H928" t="s">
        <v>14218</v>
      </c>
      <c r="I928" t="s">
        <v>14219</v>
      </c>
      <c r="J928" t="s">
        <v>14220</v>
      </c>
      <c r="K928" t="s">
        <v>72</v>
      </c>
      <c r="M928" s="32">
        <f>IFERROR(IF($B928="","",INDEX(所属情報!$E:$E,MATCH($A928,所属情報!$A:$A,0))),"")</f>
        <v>492217</v>
      </c>
      <c r="N928" s="32" t="str">
        <f t="shared" si="42"/>
        <v>菅　美風 (3)</v>
      </c>
      <c r="O928" s="32" t="str">
        <f t="shared" si="43"/>
        <v>ｽｶﾞ ﾐｼｶ</v>
      </c>
      <c r="P928" s="32" t="str">
        <f t="shared" si="44"/>
        <v>SUGA Mishika (02)</v>
      </c>
      <c r="Q928" s="32" t="str">
        <f>IFERROR(IF($F928="","",INDEX(リスト!$AL:$AL,MATCH($F928,リスト!$AK:$AK,0))),"")</f>
        <v>49</v>
      </c>
      <c r="R928" s="32" t="str">
        <f>IFERROR(IF($K928="","",INDEX(リスト!$AO:$AO,MATCH($K928,リスト!$AN:$AN,0))),"")</f>
        <v>JPN</v>
      </c>
      <c r="S928" s="32" t="str">
        <f>IF($B928="","",RIGHT($G928*1000+200+COUNTIF($G$2:$G928,$G928),9))</f>
        <v>020813202</v>
      </c>
    </row>
    <row r="929" spans="1:19" ht="18" customHeight="1" x14ac:dyDescent="0.55000000000000004">
      <c r="A929" t="s">
        <v>1007</v>
      </c>
      <c r="B929">
        <v>946</v>
      </c>
      <c r="C929" t="s">
        <v>14221</v>
      </c>
      <c r="D929" t="s">
        <v>14222</v>
      </c>
      <c r="E929">
        <v>1</v>
      </c>
      <c r="F929" t="s">
        <v>173</v>
      </c>
      <c r="G929">
        <v>20040915</v>
      </c>
      <c r="H929" t="s">
        <v>14223</v>
      </c>
      <c r="I929" t="s">
        <v>9742</v>
      </c>
      <c r="J929" t="s">
        <v>1549</v>
      </c>
      <c r="K929" t="s">
        <v>72</v>
      </c>
      <c r="M929" s="32">
        <f>IFERROR(IF($B929="","",INDEX(所属情報!$E:$E,MATCH($A929,所属情報!$A:$A,0))),"")</f>
        <v>492213</v>
      </c>
      <c r="N929" s="32" t="str">
        <f t="shared" si="42"/>
        <v>川島　空 (1)</v>
      </c>
      <c r="O929" s="32" t="str">
        <f t="shared" si="43"/>
        <v>ｶﾜｼﾏ ｿﾗ</v>
      </c>
      <c r="P929" s="32" t="str">
        <f t="shared" si="44"/>
        <v>KAWASHIMA Sora (04)</v>
      </c>
      <c r="Q929" s="32" t="str">
        <f>IFERROR(IF($F929="","",INDEX(リスト!$AL:$AL,MATCH($F929,リスト!$AK:$AK,0))),"")</f>
        <v>27</v>
      </c>
      <c r="R929" s="32" t="str">
        <f>IFERROR(IF($K929="","",INDEX(リスト!$AO:$AO,MATCH($K929,リスト!$AN:$AN,0))),"")</f>
        <v>JPN</v>
      </c>
      <c r="S929" s="32" t="str">
        <f>IF($B929="","",RIGHT($G929*1000+200+COUNTIF($G$2:$G929,$G929),9))</f>
        <v>040915201</v>
      </c>
    </row>
    <row r="930" spans="1:19" ht="18" customHeight="1" x14ac:dyDescent="0.55000000000000004">
      <c r="A930" t="s">
        <v>1007</v>
      </c>
      <c r="B930">
        <v>947</v>
      </c>
      <c r="C930" t="s">
        <v>14224</v>
      </c>
      <c r="D930" t="s">
        <v>14225</v>
      </c>
      <c r="E930">
        <v>1</v>
      </c>
      <c r="F930" t="s">
        <v>165</v>
      </c>
      <c r="G930">
        <v>20040708</v>
      </c>
      <c r="H930" t="s">
        <v>14226</v>
      </c>
      <c r="I930" t="s">
        <v>4348</v>
      </c>
      <c r="J930" t="s">
        <v>10992</v>
      </c>
      <c r="K930" t="s">
        <v>72</v>
      </c>
      <c r="M930" s="32">
        <f>IFERROR(IF($B930="","",INDEX(所属情報!$E:$E,MATCH($A930,所属情報!$A:$A,0))),"")</f>
        <v>492213</v>
      </c>
      <c r="N930" s="32" t="str">
        <f t="shared" si="42"/>
        <v>大久保　楓香 (1)</v>
      </c>
      <c r="O930" s="32" t="str">
        <f t="shared" si="43"/>
        <v>ｵｵｸﾎﾞ ﾌｳｶ</v>
      </c>
      <c r="P930" s="32" t="str">
        <f t="shared" si="44"/>
        <v>OKUBO Fuka (04)</v>
      </c>
      <c r="Q930" s="32" t="str">
        <f>IFERROR(IF($F930="","",INDEX(リスト!$AL:$AL,MATCH($F930,リスト!$AK:$AK,0))),"")</f>
        <v>25</v>
      </c>
      <c r="R930" s="32" t="str">
        <f>IFERROR(IF($K930="","",INDEX(リスト!$AO:$AO,MATCH($K930,リスト!$AN:$AN,0))),"")</f>
        <v>JPN</v>
      </c>
      <c r="S930" s="32" t="str">
        <f>IF($B930="","",RIGHT($G930*1000+200+COUNTIF($G$2:$G930,$G930),9))</f>
        <v>040708202</v>
      </c>
    </row>
    <row r="931" spans="1:19" ht="18" customHeight="1" x14ac:dyDescent="0.55000000000000004">
      <c r="A931" t="s">
        <v>1007</v>
      </c>
      <c r="B931">
        <v>948</v>
      </c>
      <c r="C931" t="s">
        <v>14227</v>
      </c>
      <c r="D931" t="s">
        <v>14228</v>
      </c>
      <c r="E931">
        <v>1</v>
      </c>
      <c r="F931" t="s">
        <v>173</v>
      </c>
      <c r="G931">
        <v>20040821</v>
      </c>
      <c r="H931" t="s">
        <v>14229</v>
      </c>
      <c r="I931" t="s">
        <v>14230</v>
      </c>
      <c r="J931" t="s">
        <v>14231</v>
      </c>
      <c r="K931" t="s">
        <v>72</v>
      </c>
      <c r="M931" s="32">
        <f>IFERROR(IF($B931="","",INDEX(所属情報!$E:$E,MATCH($A931,所属情報!$A:$A,0))),"")</f>
        <v>492213</v>
      </c>
      <c r="N931" s="32" t="str">
        <f t="shared" si="42"/>
        <v>中原　鈴 (1)</v>
      </c>
      <c r="O931" s="32" t="str">
        <f t="shared" si="43"/>
        <v>ﾅｶﾊﾗ ｽｽﾞ</v>
      </c>
      <c r="P931" s="32" t="str">
        <f t="shared" si="44"/>
        <v>NAKAHARA Suzu (04)</v>
      </c>
      <c r="Q931" s="32" t="str">
        <f>IFERROR(IF($F931="","",INDEX(リスト!$AL:$AL,MATCH($F931,リスト!$AK:$AK,0))),"")</f>
        <v>27</v>
      </c>
      <c r="R931" s="32" t="str">
        <f>IFERROR(IF($K931="","",INDEX(リスト!$AO:$AO,MATCH($K931,リスト!$AN:$AN,0))),"")</f>
        <v>JPN</v>
      </c>
      <c r="S931" s="32" t="str">
        <f>IF($B931="","",RIGHT($G931*1000+200+COUNTIF($G$2:$G931,$G931),9))</f>
        <v>040821201</v>
      </c>
    </row>
    <row r="932" spans="1:19" ht="18" customHeight="1" x14ac:dyDescent="0.55000000000000004">
      <c r="A932" t="s">
        <v>1007</v>
      </c>
      <c r="B932">
        <v>949</v>
      </c>
      <c r="C932" t="s">
        <v>14232</v>
      </c>
      <c r="D932" t="s">
        <v>14233</v>
      </c>
      <c r="E932">
        <v>1</v>
      </c>
      <c r="F932" t="s">
        <v>181</v>
      </c>
      <c r="G932">
        <v>20040816</v>
      </c>
      <c r="H932" t="s">
        <v>14234</v>
      </c>
      <c r="I932" t="s">
        <v>4896</v>
      </c>
      <c r="J932" t="s">
        <v>13593</v>
      </c>
      <c r="K932" t="s">
        <v>72</v>
      </c>
      <c r="M932" s="32">
        <f>IFERROR(IF($B932="","",INDEX(所属情報!$E:$E,MATCH($A932,所属情報!$A:$A,0))),"")</f>
        <v>492213</v>
      </c>
      <c r="N932" s="32" t="str">
        <f t="shared" si="42"/>
        <v>武田　光里 (1)</v>
      </c>
      <c r="O932" s="32" t="str">
        <f t="shared" si="43"/>
        <v>ﾀｹﾀﾞ ﾋｶﾘ</v>
      </c>
      <c r="P932" s="32" t="str">
        <f t="shared" si="44"/>
        <v>TAKEDA Hikari (04)</v>
      </c>
      <c r="Q932" s="32" t="str">
        <f>IFERROR(IF($F932="","",INDEX(リスト!$AL:$AL,MATCH($F932,リスト!$AK:$AK,0))),"")</f>
        <v>29</v>
      </c>
      <c r="R932" s="32" t="str">
        <f>IFERROR(IF($K932="","",INDEX(リスト!$AO:$AO,MATCH($K932,リスト!$AN:$AN,0))),"")</f>
        <v>JPN</v>
      </c>
      <c r="S932" s="32" t="str">
        <f>IF($B932="","",RIGHT($G932*1000+200+COUNTIF($G$2:$G932,$G932),9))</f>
        <v>040816202</v>
      </c>
    </row>
    <row r="933" spans="1:19" ht="18" customHeight="1" x14ac:dyDescent="0.55000000000000004">
      <c r="A933" t="s">
        <v>1007</v>
      </c>
      <c r="B933">
        <v>950</v>
      </c>
      <c r="C933" t="s">
        <v>14235</v>
      </c>
      <c r="D933" t="s">
        <v>14236</v>
      </c>
      <c r="E933">
        <v>1</v>
      </c>
      <c r="F933" t="s">
        <v>173</v>
      </c>
      <c r="G933">
        <v>20040427</v>
      </c>
      <c r="H933" t="s">
        <v>14237</v>
      </c>
      <c r="I933" t="s">
        <v>14238</v>
      </c>
      <c r="J933" t="s">
        <v>11048</v>
      </c>
      <c r="K933" t="s">
        <v>72</v>
      </c>
      <c r="M933" s="32">
        <f>IFERROR(IF($B933="","",INDEX(所属情報!$E:$E,MATCH($A933,所属情報!$A:$A,0))),"")</f>
        <v>492213</v>
      </c>
      <c r="N933" s="32" t="str">
        <f t="shared" si="42"/>
        <v>利國　文音 (1)</v>
      </c>
      <c r="O933" s="32" t="str">
        <f t="shared" si="43"/>
        <v>ﾄｼｸﾆ ｱﾔﾈ</v>
      </c>
      <c r="P933" s="32" t="str">
        <f t="shared" si="44"/>
        <v>TOSHIKUNI Ayane (04)</v>
      </c>
      <c r="Q933" s="32" t="str">
        <f>IFERROR(IF($F933="","",INDEX(リスト!$AL:$AL,MATCH($F933,リスト!$AK:$AK,0))),"")</f>
        <v>27</v>
      </c>
      <c r="R933" s="32" t="str">
        <f>IFERROR(IF($K933="","",INDEX(リスト!$AO:$AO,MATCH($K933,リスト!$AN:$AN,0))),"")</f>
        <v>JPN</v>
      </c>
      <c r="S933" s="32" t="str">
        <f>IF($B933="","",RIGHT($G933*1000+200+COUNTIF($G$2:$G933,$G933),9))</f>
        <v>040427203</v>
      </c>
    </row>
    <row r="934" spans="1:19" ht="18" customHeight="1" x14ac:dyDescent="0.55000000000000004">
      <c r="A934" t="s">
        <v>1003</v>
      </c>
      <c r="B934">
        <v>951</v>
      </c>
      <c r="C934" t="s">
        <v>14239</v>
      </c>
      <c r="D934" t="s">
        <v>14240</v>
      </c>
      <c r="E934">
        <v>2</v>
      </c>
      <c r="F934" t="s">
        <v>5828</v>
      </c>
      <c r="G934">
        <v>20030317</v>
      </c>
      <c r="H934" t="s">
        <v>14241</v>
      </c>
      <c r="I934" t="s">
        <v>10632</v>
      </c>
      <c r="J934" t="s">
        <v>12508</v>
      </c>
      <c r="K934" t="s">
        <v>72</v>
      </c>
      <c r="M934" s="32">
        <f>IFERROR(IF($B934="","",INDEX(所属情報!$E:$E,MATCH($A934,所属情報!$A:$A,0))),"")</f>
        <v>492212</v>
      </c>
      <c r="N934" s="32" t="str">
        <f t="shared" si="42"/>
        <v>片山　萌絵 (2)</v>
      </c>
      <c r="O934" s="32" t="str">
        <f t="shared" si="43"/>
        <v>ｶﾀﾔﾏ ﾓｴ</v>
      </c>
      <c r="P934" s="32" t="str">
        <f t="shared" si="44"/>
        <v>KATAYAMA Moe (03)</v>
      </c>
      <c r="Q934" s="32" t="str">
        <f>IFERROR(IF($F934="","",INDEX(リスト!$AL:$AL,MATCH($F934,リスト!$AK:$AK,0))),"")</f>
        <v>49</v>
      </c>
      <c r="R934" s="32" t="str">
        <f>IFERROR(IF($K934="","",INDEX(リスト!$AO:$AO,MATCH($K934,リスト!$AN:$AN,0))),"")</f>
        <v>JPN</v>
      </c>
      <c r="S934" s="32" t="str">
        <f>IF($B934="","",RIGHT($G934*1000+200+COUNTIF($G$2:$G934,$G934),9))</f>
        <v>030317202</v>
      </c>
    </row>
    <row r="935" spans="1:19" ht="18" customHeight="1" x14ac:dyDescent="0.55000000000000004">
      <c r="A935" t="s">
        <v>983</v>
      </c>
      <c r="B935">
        <v>952</v>
      </c>
      <c r="C935" t="s">
        <v>14242</v>
      </c>
      <c r="D935" t="s">
        <v>14243</v>
      </c>
      <c r="E935">
        <v>3</v>
      </c>
      <c r="F935" t="s">
        <v>5828</v>
      </c>
      <c r="G935">
        <v>20020615</v>
      </c>
      <c r="H935" t="s">
        <v>14244</v>
      </c>
      <c r="I935" t="s">
        <v>1380</v>
      </c>
      <c r="J935" t="s">
        <v>10911</v>
      </c>
      <c r="K935" t="s">
        <v>72</v>
      </c>
      <c r="M935" s="32">
        <f>IFERROR(IF($B935="","",INDEX(所属情報!$E:$E,MATCH($A935,所属情報!$A:$A,0))),"")</f>
        <v>492205</v>
      </c>
      <c r="N935" s="32" t="str">
        <f t="shared" si="42"/>
        <v>真木　美羽 (3)</v>
      </c>
      <c r="O935" s="32" t="str">
        <f t="shared" si="43"/>
        <v>ﾏｷ ﾐｳ</v>
      </c>
      <c r="P935" s="32" t="str">
        <f t="shared" si="44"/>
        <v>MAKI Miu (02)</v>
      </c>
      <c r="Q935" s="32" t="str">
        <f>IFERROR(IF($F935="","",INDEX(リスト!$AL:$AL,MATCH($F935,リスト!$AK:$AK,0))),"")</f>
        <v>49</v>
      </c>
      <c r="R935" s="32" t="str">
        <f>IFERROR(IF($K935="","",INDEX(リスト!$AO:$AO,MATCH($K935,リスト!$AN:$AN,0))),"")</f>
        <v>JPN</v>
      </c>
      <c r="S935" s="32" t="str">
        <f>IF($B935="","",RIGHT($G935*1000+200+COUNTIF($G$2:$G935,$G935),9))</f>
        <v>020615202</v>
      </c>
    </row>
    <row r="936" spans="1:19" ht="18" customHeight="1" x14ac:dyDescent="0.55000000000000004">
      <c r="A936" t="s">
        <v>879</v>
      </c>
      <c r="B936">
        <v>953</v>
      </c>
      <c r="C936" t="s">
        <v>14245</v>
      </c>
      <c r="D936" t="s">
        <v>14246</v>
      </c>
      <c r="E936">
        <v>4</v>
      </c>
      <c r="F936" t="s">
        <v>5828</v>
      </c>
      <c r="G936">
        <v>20010520</v>
      </c>
      <c r="H936" t="s">
        <v>14247</v>
      </c>
      <c r="I936" t="s">
        <v>7339</v>
      </c>
      <c r="J936" t="s">
        <v>11083</v>
      </c>
      <c r="K936" t="s">
        <v>72</v>
      </c>
      <c r="M936" s="32">
        <f>IFERROR(IF($B936="","",INDEX(所属情報!$E:$E,MATCH($A936,所属情報!$A:$A,0))),"")</f>
        <v>490053</v>
      </c>
      <c r="N936" s="32" t="str">
        <f t="shared" si="42"/>
        <v>奥井　麻由 (4)</v>
      </c>
      <c r="O936" s="32" t="str">
        <f t="shared" si="43"/>
        <v>ｵｸｲ ﾏﾕ</v>
      </c>
      <c r="P936" s="32" t="str">
        <f t="shared" si="44"/>
        <v>OKUI Mayu (01)</v>
      </c>
      <c r="Q936" s="32" t="str">
        <f>IFERROR(IF($F936="","",INDEX(リスト!$AL:$AL,MATCH($F936,リスト!$AK:$AK,0))),"")</f>
        <v>49</v>
      </c>
      <c r="R936" s="32" t="str">
        <f>IFERROR(IF($K936="","",INDEX(リスト!$AO:$AO,MATCH($K936,リスト!$AN:$AN,0))),"")</f>
        <v>JPN</v>
      </c>
      <c r="S936" s="32" t="str">
        <f>IF($B936="","",RIGHT($G936*1000+200+COUNTIF($G$2:$G936,$G936),9))</f>
        <v>010520203</v>
      </c>
    </row>
    <row r="937" spans="1:19" ht="18" customHeight="1" x14ac:dyDescent="0.55000000000000004">
      <c r="A937" t="s">
        <v>979</v>
      </c>
      <c r="B937">
        <v>954</v>
      </c>
      <c r="C937" t="s">
        <v>14248</v>
      </c>
      <c r="D937" t="s">
        <v>14249</v>
      </c>
      <c r="E937">
        <v>4</v>
      </c>
      <c r="F937" t="s">
        <v>1220</v>
      </c>
      <c r="G937">
        <v>20011225</v>
      </c>
      <c r="H937" t="s">
        <v>14250</v>
      </c>
      <c r="I937" t="s">
        <v>14251</v>
      </c>
      <c r="J937" t="s">
        <v>3161</v>
      </c>
      <c r="K937" t="s">
        <v>72</v>
      </c>
      <c r="M937" s="32">
        <f>IFERROR(IF($B937="","",INDEX(所属情報!$E:$E,MATCH($A937,所属情報!$A:$A,0))),"")</f>
        <v>492204</v>
      </c>
      <c r="N937" s="32" t="str">
        <f t="shared" si="42"/>
        <v>米原　千尋 (4)</v>
      </c>
      <c r="O937" s="32" t="str">
        <f t="shared" si="43"/>
        <v>ﾖﾈﾊﾗ ﾁﾋﾛ</v>
      </c>
      <c r="P937" s="32" t="str">
        <f t="shared" si="44"/>
        <v>YONEHARA Chihiro (01)</v>
      </c>
      <c r="Q937" s="32" t="str">
        <f>IFERROR(IF($F937="","",INDEX(リスト!$AL:$AL,MATCH($F937,リスト!$AK:$AK,0))),"")</f>
        <v>49</v>
      </c>
      <c r="R937" s="32" t="str">
        <f>IFERROR(IF($K937="","",INDEX(リスト!$AO:$AO,MATCH($K937,リスト!$AN:$AN,0))),"")</f>
        <v>JPN</v>
      </c>
      <c r="S937" s="32" t="str">
        <f>IF($B937="","",RIGHT($G937*1000+200+COUNTIF($G$2:$G937,$G937),9))</f>
        <v>011225201</v>
      </c>
    </row>
    <row r="938" spans="1:19" ht="18" customHeight="1" x14ac:dyDescent="0.55000000000000004">
      <c r="A938" t="s">
        <v>1055</v>
      </c>
      <c r="B938">
        <v>955</v>
      </c>
      <c r="C938" t="s">
        <v>14252</v>
      </c>
      <c r="D938" t="s">
        <v>14253</v>
      </c>
      <c r="E938">
        <v>3</v>
      </c>
      <c r="F938" t="s">
        <v>1220</v>
      </c>
      <c r="G938">
        <v>20030304</v>
      </c>
      <c r="H938" t="s">
        <v>14254</v>
      </c>
      <c r="I938" t="s">
        <v>14255</v>
      </c>
      <c r="J938" t="s">
        <v>13460</v>
      </c>
      <c r="K938" t="s">
        <v>72</v>
      </c>
      <c r="M938" s="32">
        <f>IFERROR(IF($B938="","",INDEX(所属情報!$E:$E,MATCH($A938,所属情報!$A:$A,0))),"")</f>
        <v>492237</v>
      </c>
      <c r="N938" s="32" t="str">
        <f t="shared" si="42"/>
        <v>舟橋　美希 (3)</v>
      </c>
      <c r="O938" s="32" t="str">
        <f t="shared" si="43"/>
        <v>ﾌﾅﾊｼ ﾐｷ</v>
      </c>
      <c r="P938" s="32" t="str">
        <f t="shared" si="44"/>
        <v>FUNAHASHI Miki (03)</v>
      </c>
      <c r="Q938" s="32" t="str">
        <f>IFERROR(IF($F938="","",INDEX(リスト!$AL:$AL,MATCH($F938,リスト!$AK:$AK,0))),"")</f>
        <v>49</v>
      </c>
      <c r="R938" s="32" t="str">
        <f>IFERROR(IF($K938="","",INDEX(リスト!$AO:$AO,MATCH($K938,リスト!$AN:$AN,0))),"")</f>
        <v>JPN</v>
      </c>
      <c r="S938" s="32" t="str">
        <f>IF($B938="","",RIGHT($G938*1000+200+COUNTIF($G$2:$G938,$G938),9))</f>
        <v>030304201</v>
      </c>
    </row>
    <row r="939" spans="1:19" ht="18" customHeight="1" x14ac:dyDescent="0.55000000000000004">
      <c r="A939" t="s">
        <v>1035</v>
      </c>
      <c r="B939">
        <v>956</v>
      </c>
      <c r="C939" t="s">
        <v>14256</v>
      </c>
      <c r="D939" t="s">
        <v>14257</v>
      </c>
      <c r="E939">
        <v>3</v>
      </c>
      <c r="F939" t="s">
        <v>5828</v>
      </c>
      <c r="G939">
        <v>20021113</v>
      </c>
      <c r="H939" t="s">
        <v>14258</v>
      </c>
      <c r="I939" t="s">
        <v>11027</v>
      </c>
      <c r="J939" t="s">
        <v>2500</v>
      </c>
      <c r="K939" t="s">
        <v>72</v>
      </c>
      <c r="M939" s="32">
        <f>IFERROR(IF($B939="","",INDEX(所属情報!$E:$E,MATCH($A939,所属情報!$A:$A,0))),"")</f>
        <v>492222</v>
      </c>
      <c r="N939" s="32" t="str">
        <f t="shared" si="42"/>
        <v>日下　瑞希 (3)</v>
      </c>
      <c r="O939" s="32" t="str">
        <f t="shared" si="43"/>
        <v>ｸｻｶ ﾐｽﾞｷ</v>
      </c>
      <c r="P939" s="32" t="str">
        <f t="shared" si="44"/>
        <v>KUSAKA Mizuki (02)</v>
      </c>
      <c r="Q939" s="32" t="str">
        <f>IFERROR(IF($F939="","",INDEX(リスト!$AL:$AL,MATCH($F939,リスト!$AK:$AK,0))),"")</f>
        <v>49</v>
      </c>
      <c r="R939" s="32" t="str">
        <f>IFERROR(IF($K939="","",INDEX(リスト!$AO:$AO,MATCH($K939,リスト!$AN:$AN,0))),"")</f>
        <v>JPN</v>
      </c>
      <c r="S939" s="32" t="str">
        <f>IF($B939="","",RIGHT($G939*1000+200+COUNTIF($G$2:$G939,$G939),9))</f>
        <v>021113203</v>
      </c>
    </row>
    <row r="940" spans="1:19" ht="18" customHeight="1" x14ac:dyDescent="0.55000000000000004">
      <c r="A940" t="s">
        <v>935</v>
      </c>
      <c r="B940">
        <v>958</v>
      </c>
      <c r="C940" t="s">
        <v>14259</v>
      </c>
      <c r="D940" t="s">
        <v>14260</v>
      </c>
      <c r="E940">
        <v>3</v>
      </c>
      <c r="F940" t="s">
        <v>5828</v>
      </c>
      <c r="G940">
        <v>20020806</v>
      </c>
      <c r="H940" t="s">
        <v>14261</v>
      </c>
      <c r="I940" t="s">
        <v>14262</v>
      </c>
      <c r="J940" t="s">
        <v>11355</v>
      </c>
      <c r="K940" t="s">
        <v>72</v>
      </c>
      <c r="M940" s="32">
        <f>IFERROR(IF($B940="","",INDEX(所属情報!$E:$E,MATCH($A940,所属情報!$A:$A,0))),"")</f>
        <v>492187</v>
      </c>
      <c r="N940" s="32" t="str">
        <f t="shared" si="42"/>
        <v>三ツ石　彩夏 (3)</v>
      </c>
      <c r="O940" s="32" t="str">
        <f t="shared" si="43"/>
        <v>ﾐﾂｲｼ ｱﾔｶ</v>
      </c>
      <c r="P940" s="32" t="str">
        <f t="shared" si="44"/>
        <v>MITSUISHI Ayaka (02)</v>
      </c>
      <c r="Q940" s="32" t="str">
        <f>IFERROR(IF($F940="","",INDEX(リスト!$AL:$AL,MATCH($F940,リスト!$AK:$AK,0))),"")</f>
        <v>49</v>
      </c>
      <c r="R940" s="32" t="str">
        <f>IFERROR(IF($K940="","",INDEX(リスト!$AO:$AO,MATCH($K940,リスト!$AN:$AN,0))),"")</f>
        <v>JPN</v>
      </c>
      <c r="S940" s="32" t="str">
        <f>IF($B940="","",RIGHT($G940*1000+200+COUNTIF($G$2:$G940,$G940),9))</f>
        <v>020806201</v>
      </c>
    </row>
    <row r="941" spans="1:19" ht="18" customHeight="1" x14ac:dyDescent="0.55000000000000004">
      <c r="A941" t="s">
        <v>1047</v>
      </c>
      <c r="B941">
        <v>960</v>
      </c>
      <c r="C941" t="s">
        <v>14263</v>
      </c>
      <c r="D941" t="s">
        <v>14264</v>
      </c>
      <c r="E941">
        <v>1</v>
      </c>
      <c r="F941" t="s">
        <v>177</v>
      </c>
      <c r="G941">
        <v>20040418</v>
      </c>
      <c r="H941" t="s">
        <v>14265</v>
      </c>
      <c r="I941" t="s">
        <v>14266</v>
      </c>
      <c r="J941" t="s">
        <v>14267</v>
      </c>
      <c r="K941" t="s">
        <v>72</v>
      </c>
      <c r="M941" s="32">
        <f>IFERROR(IF($B941="","",INDEX(所属情報!$E:$E,MATCH($A941,所属情報!$A:$A,0))),"")</f>
        <v>492232</v>
      </c>
      <c r="N941" s="32" t="str">
        <f t="shared" si="42"/>
        <v>今津　花巴 (1)</v>
      </c>
      <c r="O941" s="32" t="str">
        <f t="shared" si="43"/>
        <v>ｲﾏﾂﾞ ﾊﾅﾊ</v>
      </c>
      <c r="P941" s="32" t="str">
        <f t="shared" si="44"/>
        <v>IMAZU Hanaha (04)</v>
      </c>
      <c r="Q941" s="32" t="str">
        <f>IFERROR(IF($F941="","",INDEX(リスト!$AL:$AL,MATCH($F941,リスト!$AK:$AK,0))),"")</f>
        <v>28</v>
      </c>
      <c r="R941" s="32" t="str">
        <f>IFERROR(IF($K941="","",INDEX(リスト!$AO:$AO,MATCH($K941,リスト!$AN:$AN,0))),"")</f>
        <v>JPN</v>
      </c>
      <c r="S941" s="32" t="str">
        <f>IF($B941="","",RIGHT($G941*1000+200+COUNTIF($G$2:$G941,$G941),9))</f>
        <v>040418201</v>
      </c>
    </row>
    <row r="942" spans="1:19" ht="18" customHeight="1" x14ac:dyDescent="0.55000000000000004">
      <c r="A942" t="s">
        <v>1047</v>
      </c>
      <c r="B942">
        <v>961</v>
      </c>
      <c r="C942" t="s">
        <v>14268</v>
      </c>
      <c r="D942" t="s">
        <v>14269</v>
      </c>
      <c r="E942">
        <v>1</v>
      </c>
      <c r="F942" t="s">
        <v>173</v>
      </c>
      <c r="G942">
        <v>20040506</v>
      </c>
      <c r="H942" t="s">
        <v>14270</v>
      </c>
      <c r="I942" t="s">
        <v>2789</v>
      </c>
      <c r="J942" t="s">
        <v>1549</v>
      </c>
      <c r="K942" t="s">
        <v>72</v>
      </c>
      <c r="M942" s="32">
        <f>IFERROR(IF($B942="","",INDEX(所属情報!$E:$E,MATCH($A942,所属情報!$A:$A,0))),"")</f>
        <v>492232</v>
      </c>
      <c r="N942" s="32" t="str">
        <f t="shared" si="42"/>
        <v>松田　空 (1)</v>
      </c>
      <c r="O942" s="32" t="str">
        <f t="shared" si="43"/>
        <v>ﾏﾂﾀﾞ ｿﾗ</v>
      </c>
      <c r="P942" s="32" t="str">
        <f t="shared" si="44"/>
        <v>MATSUDA Sora (04)</v>
      </c>
      <c r="Q942" s="32" t="str">
        <f>IFERROR(IF($F942="","",INDEX(リスト!$AL:$AL,MATCH($F942,リスト!$AK:$AK,0))),"")</f>
        <v>27</v>
      </c>
      <c r="R942" s="32" t="str">
        <f>IFERROR(IF($K942="","",INDEX(リスト!$AO:$AO,MATCH($K942,リスト!$AN:$AN,0))),"")</f>
        <v>JPN</v>
      </c>
      <c r="S942" s="32" t="str">
        <f>IF($B942="","",RIGHT($G942*1000+200+COUNTIF($G$2:$G942,$G942),9))</f>
        <v>040506202</v>
      </c>
    </row>
    <row r="943" spans="1:19" ht="18" customHeight="1" x14ac:dyDescent="0.55000000000000004">
      <c r="A943" t="s">
        <v>1063</v>
      </c>
      <c r="B943">
        <v>962</v>
      </c>
      <c r="C943" t="s">
        <v>14271</v>
      </c>
      <c r="D943" t="s">
        <v>14272</v>
      </c>
      <c r="E943">
        <v>1</v>
      </c>
      <c r="F943" t="s">
        <v>173</v>
      </c>
      <c r="G943">
        <v>20050110</v>
      </c>
      <c r="H943" t="s">
        <v>14273</v>
      </c>
      <c r="I943" t="s">
        <v>14274</v>
      </c>
      <c r="J943" t="s">
        <v>14275</v>
      </c>
      <c r="K943" t="s">
        <v>72</v>
      </c>
      <c r="M943" s="32">
        <f>IFERROR(IF($B943="","",INDEX(所属情報!$E:$E,MATCH($A943,所属情報!$A:$A,0))),"")</f>
        <v>492244</v>
      </c>
      <c r="N943" s="32" t="str">
        <f t="shared" si="42"/>
        <v>國見　砂星 (1)</v>
      </c>
      <c r="O943" s="32" t="str">
        <f t="shared" si="43"/>
        <v>ｸﾆﾐ ｻﾘｱ</v>
      </c>
      <c r="P943" s="32" t="str">
        <f t="shared" si="44"/>
        <v>KUNIMI Saria (05)</v>
      </c>
      <c r="Q943" s="32" t="str">
        <f>IFERROR(IF($F943="","",INDEX(リスト!$AL:$AL,MATCH($F943,リスト!$AK:$AK,0))),"")</f>
        <v>27</v>
      </c>
      <c r="R943" s="32" t="str">
        <f>IFERROR(IF($K943="","",INDEX(リスト!$AO:$AO,MATCH($K943,リスト!$AN:$AN,0))),"")</f>
        <v>JPN</v>
      </c>
      <c r="S943" s="32" t="str">
        <f>IF($B943="","",RIGHT($G943*1000+200+COUNTIF($G$2:$G943,$G943),9))</f>
        <v>050110201</v>
      </c>
    </row>
    <row r="944" spans="1:19" ht="18" customHeight="1" x14ac:dyDescent="0.55000000000000004">
      <c r="A944" t="s">
        <v>879</v>
      </c>
      <c r="B944">
        <v>963</v>
      </c>
      <c r="C944" t="s">
        <v>14276</v>
      </c>
      <c r="D944" t="s">
        <v>14277</v>
      </c>
      <c r="E944">
        <v>1</v>
      </c>
      <c r="F944" t="s">
        <v>221</v>
      </c>
      <c r="G944">
        <v>20041206</v>
      </c>
      <c r="H944" t="s">
        <v>14278</v>
      </c>
      <c r="I944" t="s">
        <v>8712</v>
      </c>
      <c r="J944" t="s">
        <v>11107</v>
      </c>
      <c r="K944" t="s">
        <v>72</v>
      </c>
      <c r="M944" s="32">
        <f>IFERROR(IF($B944="","",INDEX(所属情報!$E:$E,MATCH($A944,所属情報!$A:$A,0))),"")</f>
        <v>490053</v>
      </c>
      <c r="N944" s="32" t="str">
        <f t="shared" si="42"/>
        <v>竹下　咲来 (1)</v>
      </c>
      <c r="O944" s="32" t="str">
        <f t="shared" si="43"/>
        <v>ﾀｹｼﾀ ｻｸﾗ</v>
      </c>
      <c r="P944" s="32" t="str">
        <f t="shared" si="44"/>
        <v>TAKESHITA Sakura (04)</v>
      </c>
      <c r="Q944" s="32" t="str">
        <f>IFERROR(IF($F944="","",INDEX(リスト!$AL:$AL,MATCH($F944,リスト!$AK:$AK,0))),"")</f>
        <v>39</v>
      </c>
      <c r="R944" s="32" t="str">
        <f>IFERROR(IF($K944="","",INDEX(リスト!$AO:$AO,MATCH($K944,リスト!$AN:$AN,0))),"")</f>
        <v>JPN</v>
      </c>
      <c r="S944" s="32" t="str">
        <f>IF($B944="","",RIGHT($G944*1000+200+COUNTIF($G$2:$G944,$G944),9))</f>
        <v>041206201</v>
      </c>
    </row>
    <row r="945" spans="1:19" ht="18" customHeight="1" x14ac:dyDescent="0.55000000000000004">
      <c r="A945" t="s">
        <v>879</v>
      </c>
      <c r="B945">
        <v>964</v>
      </c>
      <c r="C945" t="s">
        <v>14279</v>
      </c>
      <c r="D945" t="s">
        <v>14280</v>
      </c>
      <c r="E945">
        <v>1</v>
      </c>
      <c r="F945" t="s">
        <v>173</v>
      </c>
      <c r="G945">
        <v>20040629</v>
      </c>
      <c r="H945" t="s">
        <v>14281</v>
      </c>
      <c r="I945" t="s">
        <v>14282</v>
      </c>
      <c r="J945" t="s">
        <v>9163</v>
      </c>
      <c r="K945" t="s">
        <v>72</v>
      </c>
      <c r="M945" s="32">
        <f>IFERROR(IF($B945="","",INDEX(所属情報!$E:$E,MATCH($A945,所属情報!$A:$A,0))),"")</f>
        <v>490053</v>
      </c>
      <c r="N945" s="32" t="str">
        <f t="shared" si="42"/>
        <v>浅本　涼香 (1)</v>
      </c>
      <c r="O945" s="32" t="str">
        <f t="shared" si="43"/>
        <v>ｱｻﾓﾄ ｽｽﾞｶ</v>
      </c>
      <c r="P945" s="32" t="str">
        <f t="shared" si="44"/>
        <v>ASAMOTO Suzuka (04)</v>
      </c>
      <c r="Q945" s="32" t="str">
        <f>IFERROR(IF($F945="","",INDEX(リスト!$AL:$AL,MATCH($F945,リスト!$AK:$AK,0))),"")</f>
        <v>27</v>
      </c>
      <c r="R945" s="32" t="str">
        <f>IFERROR(IF($K945="","",INDEX(リスト!$AO:$AO,MATCH($K945,リスト!$AN:$AN,0))),"")</f>
        <v>JPN</v>
      </c>
      <c r="S945" s="32" t="str">
        <f>IF($B945="","",RIGHT($G945*1000+200+COUNTIF($G$2:$G945,$G945),9))</f>
        <v>040629201</v>
      </c>
    </row>
    <row r="946" spans="1:19" ht="18" customHeight="1" x14ac:dyDescent="0.55000000000000004">
      <c r="A946" t="s">
        <v>1047</v>
      </c>
      <c r="B946">
        <v>965</v>
      </c>
      <c r="C946" t="s">
        <v>14283</v>
      </c>
      <c r="D946" t="s">
        <v>14284</v>
      </c>
      <c r="E946">
        <v>1</v>
      </c>
      <c r="F946" t="s">
        <v>205</v>
      </c>
      <c r="G946">
        <v>20040527</v>
      </c>
      <c r="H946" t="s">
        <v>14285</v>
      </c>
      <c r="I946" t="s">
        <v>2935</v>
      </c>
      <c r="J946" t="s">
        <v>8512</v>
      </c>
      <c r="K946" t="s">
        <v>72</v>
      </c>
      <c r="M946" s="32">
        <f>IFERROR(IF($B946="","",INDEX(所属情報!$E:$E,MATCH($A946,所属情報!$A:$A,0))),"")</f>
        <v>492232</v>
      </c>
      <c r="N946" s="32" t="str">
        <f t="shared" si="42"/>
        <v>田原　奈波 (1)</v>
      </c>
      <c r="O946" s="32" t="str">
        <f t="shared" si="43"/>
        <v>ﾀﾊﾗ ﾅﾅﾐ</v>
      </c>
      <c r="P946" s="32" t="str">
        <f t="shared" si="44"/>
        <v>TAHARA Nanami (04)</v>
      </c>
      <c r="Q946" s="32" t="str">
        <f>IFERROR(IF($F946="","",INDEX(リスト!$AL:$AL,MATCH($F946,リスト!$AK:$AK,0))),"")</f>
        <v>35</v>
      </c>
      <c r="R946" s="32" t="str">
        <f>IFERROR(IF($K946="","",INDEX(リスト!$AO:$AO,MATCH($K946,リスト!$AN:$AN,0))),"")</f>
        <v>JPN</v>
      </c>
      <c r="S946" s="32" t="str">
        <f>IF($B946="","",RIGHT($G946*1000+200+COUNTIF($G$2:$G946,$G946),9))</f>
        <v>040527201</v>
      </c>
    </row>
    <row r="947" spans="1:19" ht="18" customHeight="1" x14ac:dyDescent="0.55000000000000004">
      <c r="A947" t="s">
        <v>1047</v>
      </c>
      <c r="B947">
        <v>966</v>
      </c>
      <c r="C947" t="s">
        <v>14286</v>
      </c>
      <c r="D947" t="s">
        <v>14287</v>
      </c>
      <c r="E947">
        <v>1</v>
      </c>
      <c r="F947" t="s">
        <v>177</v>
      </c>
      <c r="G947">
        <v>20040724</v>
      </c>
      <c r="H947" t="s">
        <v>14288</v>
      </c>
      <c r="I947" t="s">
        <v>14289</v>
      </c>
      <c r="J947" t="s">
        <v>14290</v>
      </c>
      <c r="K947" t="s">
        <v>72</v>
      </c>
      <c r="M947" s="32">
        <f>IFERROR(IF($B947="","",INDEX(所属情報!$E:$E,MATCH($A947,所属情報!$A:$A,0))),"")</f>
        <v>492232</v>
      </c>
      <c r="N947" s="32" t="str">
        <f t="shared" si="42"/>
        <v>三平　紫衣 (1)</v>
      </c>
      <c r="O947" s="32" t="str">
        <f t="shared" si="43"/>
        <v>ﾐﾋﾗ ｼｴ</v>
      </c>
      <c r="P947" s="32" t="str">
        <f t="shared" si="44"/>
        <v>MIHIRA Shie (04)</v>
      </c>
      <c r="Q947" s="32" t="str">
        <f>IFERROR(IF($F947="","",INDEX(リスト!$AL:$AL,MATCH($F947,リスト!$AK:$AK,0))),"")</f>
        <v>28</v>
      </c>
      <c r="R947" s="32" t="str">
        <f>IFERROR(IF($K947="","",INDEX(リスト!$AO:$AO,MATCH($K947,リスト!$AN:$AN,0))),"")</f>
        <v>JPN</v>
      </c>
      <c r="S947" s="32" t="str">
        <f>IF($B947="","",RIGHT($G947*1000+200+COUNTIF($G$2:$G947,$G947),9))</f>
        <v>040724201</v>
      </c>
    </row>
    <row r="948" spans="1:19" ht="18" customHeight="1" x14ac:dyDescent="0.55000000000000004">
      <c r="A948" t="s">
        <v>867</v>
      </c>
      <c r="B948">
        <v>967</v>
      </c>
      <c r="C948" t="s">
        <v>14291</v>
      </c>
      <c r="D948" t="s">
        <v>14292</v>
      </c>
      <c r="E948">
        <v>1</v>
      </c>
      <c r="F948" t="s">
        <v>173</v>
      </c>
      <c r="G948">
        <v>20040816</v>
      </c>
      <c r="H948" t="s">
        <v>14293</v>
      </c>
      <c r="I948" t="s">
        <v>12271</v>
      </c>
      <c r="J948" t="s">
        <v>14294</v>
      </c>
      <c r="K948" t="s">
        <v>72</v>
      </c>
      <c r="M948" s="32">
        <f>IFERROR(IF($B948="","",INDEX(所属情報!$E:$E,MATCH($A948,所属情報!$A:$A,0))),"")</f>
        <v>490049</v>
      </c>
      <c r="N948" s="32" t="str">
        <f t="shared" si="42"/>
        <v>津田　妃茉里 (1)</v>
      </c>
      <c r="O948" s="32" t="str">
        <f t="shared" si="43"/>
        <v>ﾂﾀﾞ ﾋﾏﾘ</v>
      </c>
      <c r="P948" s="32" t="str">
        <f t="shared" si="44"/>
        <v>TSUDA Himari (04)</v>
      </c>
      <c r="Q948" s="32" t="str">
        <f>IFERROR(IF($F948="","",INDEX(リスト!$AL:$AL,MATCH($F948,リスト!$AK:$AK,0))),"")</f>
        <v>27</v>
      </c>
      <c r="R948" s="32" t="str">
        <f>IFERROR(IF($K948="","",INDEX(リスト!$AO:$AO,MATCH($K948,リスト!$AN:$AN,0))),"")</f>
        <v>JPN</v>
      </c>
      <c r="S948" s="32" t="str">
        <f>IF($B948="","",RIGHT($G948*1000+200+COUNTIF($G$2:$G948,$G948),9))</f>
        <v>040816203</v>
      </c>
    </row>
    <row r="949" spans="1:19" ht="18" customHeight="1" x14ac:dyDescent="0.55000000000000004">
      <c r="A949" t="s">
        <v>867</v>
      </c>
      <c r="B949">
        <v>968</v>
      </c>
      <c r="C949" t="s">
        <v>14295</v>
      </c>
      <c r="D949" t="s">
        <v>14296</v>
      </c>
      <c r="E949">
        <v>1</v>
      </c>
      <c r="F949" t="s">
        <v>197</v>
      </c>
      <c r="G949">
        <v>20040411</v>
      </c>
      <c r="H949" t="s">
        <v>14297</v>
      </c>
      <c r="I949" t="s">
        <v>14298</v>
      </c>
      <c r="J949" t="s">
        <v>14299</v>
      </c>
      <c r="K949" t="s">
        <v>72</v>
      </c>
      <c r="M949" s="32">
        <f>IFERROR(IF($B949="","",INDEX(所属情報!$E:$E,MATCH($A949,所属情報!$A:$A,0))),"")</f>
        <v>490049</v>
      </c>
      <c r="N949" s="32" t="str">
        <f t="shared" si="42"/>
        <v>葛原　沙知 (1)</v>
      </c>
      <c r="O949" s="32" t="str">
        <f t="shared" si="43"/>
        <v>ｸｽﾞﾊﾗ ｻﾁ</v>
      </c>
      <c r="P949" s="32" t="str">
        <f t="shared" si="44"/>
        <v>KUZUHARA Sachi (04)</v>
      </c>
      <c r="Q949" s="32" t="str">
        <f>IFERROR(IF($F949="","",INDEX(リスト!$AL:$AL,MATCH($F949,リスト!$AK:$AK,0))),"")</f>
        <v>33</v>
      </c>
      <c r="R949" s="32" t="str">
        <f>IFERROR(IF($K949="","",INDEX(リスト!$AO:$AO,MATCH($K949,リスト!$AN:$AN,0))),"")</f>
        <v>JPN</v>
      </c>
      <c r="S949" s="32" t="str">
        <f>IF($B949="","",RIGHT($G949*1000+200+COUNTIF($G$2:$G949,$G949),9))</f>
        <v>040411201</v>
      </c>
    </row>
    <row r="950" spans="1:19" ht="18" customHeight="1" x14ac:dyDescent="0.55000000000000004">
      <c r="A950" t="s">
        <v>951</v>
      </c>
      <c r="B950">
        <v>969</v>
      </c>
      <c r="C950" t="s">
        <v>14300</v>
      </c>
      <c r="D950" t="s">
        <v>14301</v>
      </c>
      <c r="E950">
        <v>1</v>
      </c>
      <c r="F950" t="s">
        <v>201</v>
      </c>
      <c r="G950">
        <v>20050317</v>
      </c>
      <c r="H950" t="s">
        <v>14302</v>
      </c>
      <c r="I950" t="s">
        <v>2524</v>
      </c>
      <c r="J950" t="s">
        <v>14303</v>
      </c>
      <c r="K950" t="s">
        <v>72</v>
      </c>
      <c r="M950" s="32">
        <f>IFERROR(IF($B950="","",INDEX(所属情報!$E:$E,MATCH($A950,所属情報!$A:$A,0))),"")</f>
        <v>492192</v>
      </c>
      <c r="N950" s="32" t="str">
        <f t="shared" si="42"/>
        <v>木村　亜弥 (1)</v>
      </c>
      <c r="O950" s="32" t="str">
        <f t="shared" si="43"/>
        <v>ｷﾑﾗ ｱﾔ</v>
      </c>
      <c r="P950" s="32" t="str">
        <f t="shared" si="44"/>
        <v>KIMURA Aya (05)</v>
      </c>
      <c r="Q950" s="32" t="str">
        <f>IFERROR(IF($F950="","",INDEX(リスト!$AL:$AL,MATCH($F950,リスト!$AK:$AK,0))),"")</f>
        <v>34</v>
      </c>
      <c r="R950" s="32" t="str">
        <f>IFERROR(IF($K950="","",INDEX(リスト!$AO:$AO,MATCH($K950,リスト!$AN:$AN,0))),"")</f>
        <v>JPN</v>
      </c>
      <c r="S950" s="32" t="str">
        <f>IF($B950="","",RIGHT($G950*1000+200+COUNTIF($G$2:$G950,$G950),9))</f>
        <v>050317202</v>
      </c>
    </row>
    <row r="951" spans="1:19" ht="18" customHeight="1" x14ac:dyDescent="0.55000000000000004">
      <c r="A951" t="s">
        <v>9237</v>
      </c>
      <c r="B951">
        <v>970</v>
      </c>
      <c r="C951" t="s">
        <v>14304</v>
      </c>
      <c r="D951" t="s">
        <v>14305</v>
      </c>
      <c r="F951" t="s">
        <v>1220</v>
      </c>
      <c r="G951">
        <v>19801005</v>
      </c>
      <c r="H951" t="s">
        <v>14306</v>
      </c>
      <c r="I951" t="s">
        <v>1865</v>
      </c>
      <c r="J951" t="s">
        <v>14307</v>
      </c>
      <c r="K951" t="s">
        <v>72</v>
      </c>
      <c r="M951" s="32">
        <f>IFERROR(IF($B951="","",INDEX(所属情報!$E:$E,MATCH($A951,所属情報!$A:$A,0))),"")</f>
        <v>492189</v>
      </c>
      <c r="N951" s="32" t="str">
        <f t="shared" si="42"/>
        <v>加藤　えみか</v>
      </c>
      <c r="O951" s="32" t="str">
        <f t="shared" si="43"/>
        <v>ｶﾄｳ ｴﾐｶ</v>
      </c>
      <c r="P951" s="32" t="str">
        <f t="shared" si="44"/>
        <v>KATO Emika (80)</v>
      </c>
      <c r="Q951" s="32" t="str">
        <f>IFERROR(IF($F951="","",INDEX(リスト!$AL:$AL,MATCH($F951,リスト!$AK:$AK,0))),"")</f>
        <v>49</v>
      </c>
      <c r="R951" s="32" t="str">
        <f>IFERROR(IF($K951="","",INDEX(リスト!$AO:$AO,MATCH($K951,リスト!$AN:$AN,0))),"")</f>
        <v>JPN</v>
      </c>
      <c r="S951" s="32" t="str">
        <f>IF($B951="","",RIGHT($G951*1000+200+COUNTIF($G$2:$G951,$G951),9))</f>
        <v>801005201</v>
      </c>
    </row>
    <row r="952" spans="1:19" ht="18" customHeight="1" x14ac:dyDescent="0.55000000000000004">
      <c r="A952" t="s">
        <v>1051</v>
      </c>
      <c r="B952">
        <v>971</v>
      </c>
      <c r="C952" t="s">
        <v>14308</v>
      </c>
      <c r="D952" t="s">
        <v>14309</v>
      </c>
      <c r="E952">
        <v>1</v>
      </c>
      <c r="F952" t="s">
        <v>177</v>
      </c>
      <c r="G952">
        <v>20040814</v>
      </c>
      <c r="H952" t="s">
        <v>14310</v>
      </c>
      <c r="I952" t="s">
        <v>14311</v>
      </c>
      <c r="J952" t="s">
        <v>5498</v>
      </c>
      <c r="K952" t="s">
        <v>72</v>
      </c>
      <c r="M952" s="32">
        <f>IFERROR(IF($B952="","",INDEX(所属情報!$E:$E,MATCH($A952,所属情報!$A:$A,0))),"")</f>
        <v>492234</v>
      </c>
      <c r="N952" s="32" t="str">
        <f t="shared" si="42"/>
        <v>保科　一葉 (1)</v>
      </c>
      <c r="O952" s="32" t="str">
        <f t="shared" si="43"/>
        <v>ﾎｼﾅ ｶｽﾞﾊ</v>
      </c>
      <c r="P952" s="32" t="str">
        <f t="shared" si="44"/>
        <v>HOSHINA Kazuha (04)</v>
      </c>
      <c r="Q952" s="32" t="str">
        <f>IFERROR(IF($F952="","",INDEX(リスト!$AL:$AL,MATCH($F952,リスト!$AK:$AK,0))),"")</f>
        <v>28</v>
      </c>
      <c r="R952" s="32" t="str">
        <f>IFERROR(IF($K952="","",INDEX(リスト!$AO:$AO,MATCH($K952,リスト!$AN:$AN,0))),"")</f>
        <v>JPN</v>
      </c>
      <c r="S952" s="32" t="str">
        <f>IF($B952="","",RIGHT($G952*1000+200+COUNTIF($G$2:$G952,$G952),9))</f>
        <v>040814202</v>
      </c>
    </row>
    <row r="953" spans="1:19" ht="18" customHeight="1" x14ac:dyDescent="0.55000000000000004">
      <c r="A953" t="s">
        <v>1051</v>
      </c>
      <c r="B953">
        <v>972</v>
      </c>
      <c r="C953" t="s">
        <v>14312</v>
      </c>
      <c r="D953" t="s">
        <v>14313</v>
      </c>
      <c r="E953">
        <v>1</v>
      </c>
      <c r="F953" t="s">
        <v>213</v>
      </c>
      <c r="G953">
        <v>20040508</v>
      </c>
      <c r="H953" t="s">
        <v>14314</v>
      </c>
      <c r="I953" t="s">
        <v>10725</v>
      </c>
      <c r="J953" t="s">
        <v>11351</v>
      </c>
      <c r="K953" t="s">
        <v>72</v>
      </c>
      <c r="M953" s="32">
        <f>IFERROR(IF($B953="","",INDEX(所属情報!$E:$E,MATCH($A953,所属情報!$A:$A,0))),"")</f>
        <v>492234</v>
      </c>
      <c r="N953" s="32" t="str">
        <f t="shared" si="42"/>
        <v>田井　彩晴 (1)</v>
      </c>
      <c r="O953" s="32" t="str">
        <f t="shared" si="43"/>
        <v>ﾀｲ ｲﾛﾊ</v>
      </c>
      <c r="P953" s="32" t="str">
        <f t="shared" si="44"/>
        <v>TAI Iroha (04)</v>
      </c>
      <c r="Q953" s="32" t="str">
        <f>IFERROR(IF($F953="","",INDEX(リスト!$AL:$AL,MATCH($F953,リスト!$AK:$AK,0))),"")</f>
        <v>37</v>
      </c>
      <c r="R953" s="32" t="str">
        <f>IFERROR(IF($K953="","",INDEX(リスト!$AO:$AO,MATCH($K953,リスト!$AN:$AN,0))),"")</f>
        <v>JPN</v>
      </c>
      <c r="S953" s="32" t="str">
        <f>IF($B953="","",RIGHT($G953*1000+200+COUNTIF($G$2:$G953,$G953),9))</f>
        <v>040508202</v>
      </c>
    </row>
    <row r="954" spans="1:19" ht="18" customHeight="1" x14ac:dyDescent="0.55000000000000004">
      <c r="A954" t="s">
        <v>875</v>
      </c>
      <c r="B954">
        <v>973</v>
      </c>
      <c r="C954" t="s">
        <v>14315</v>
      </c>
      <c r="D954" t="s">
        <v>14316</v>
      </c>
      <c r="E954">
        <v>4</v>
      </c>
      <c r="F954" t="s">
        <v>5828</v>
      </c>
      <c r="G954">
        <v>20010914</v>
      </c>
      <c r="H954" t="s">
        <v>14317</v>
      </c>
      <c r="I954" t="s">
        <v>11920</v>
      </c>
      <c r="J954" t="s">
        <v>11995</v>
      </c>
      <c r="K954" t="s">
        <v>72</v>
      </c>
      <c r="M954" s="32">
        <f>IFERROR(IF($B954="","",INDEX(所属情報!$E:$E,MATCH($A954,所属情報!$A:$A,0))),"")</f>
        <v>490051</v>
      </c>
      <c r="N954" s="32" t="str">
        <f t="shared" si="42"/>
        <v>野口　莉紗 (4)</v>
      </c>
      <c r="O954" s="32" t="str">
        <f t="shared" si="43"/>
        <v>ﾉｸﾞﾁ ﾘｻ</v>
      </c>
      <c r="P954" s="32" t="str">
        <f t="shared" si="44"/>
        <v>NOGUCHI Risa (01)</v>
      </c>
      <c r="Q954" s="32" t="str">
        <f>IFERROR(IF($F954="","",INDEX(リスト!$AL:$AL,MATCH($F954,リスト!$AK:$AK,0))),"")</f>
        <v>49</v>
      </c>
      <c r="R954" s="32" t="str">
        <f>IFERROR(IF($K954="","",INDEX(リスト!$AO:$AO,MATCH($K954,リスト!$AN:$AN,0))),"")</f>
        <v>JPN</v>
      </c>
      <c r="S954" s="32" t="str">
        <f>IF($B954="","",RIGHT($G954*1000+200+COUNTIF($G$2:$G954,$G954),9))</f>
        <v>010914203</v>
      </c>
    </row>
    <row r="955" spans="1:19" ht="18" customHeight="1" x14ac:dyDescent="0.55000000000000004">
      <c r="A955" t="s">
        <v>1079</v>
      </c>
      <c r="B955">
        <v>974</v>
      </c>
      <c r="C955" t="s">
        <v>14318</v>
      </c>
      <c r="D955" t="s">
        <v>14319</v>
      </c>
      <c r="E955">
        <v>1</v>
      </c>
      <c r="F955" t="s">
        <v>169</v>
      </c>
      <c r="G955">
        <v>20041124</v>
      </c>
      <c r="H955" t="s">
        <v>14320</v>
      </c>
      <c r="I955" t="s">
        <v>2145</v>
      </c>
      <c r="J955" t="s">
        <v>11446</v>
      </c>
      <c r="K955" t="s">
        <v>72</v>
      </c>
      <c r="M955" s="32">
        <f>IFERROR(IF($B955="","",INDEX(所属情報!$E:$E,MATCH($A955,所属情報!$A:$A,0))),"")</f>
        <v>492249</v>
      </c>
      <c r="N955" s="32" t="str">
        <f t="shared" si="42"/>
        <v>伊藤　愛織 (1)</v>
      </c>
      <c r="O955" s="32" t="str">
        <f t="shared" si="43"/>
        <v>ｲﾄｳ ｱｲﾘ</v>
      </c>
      <c r="P955" s="32" t="str">
        <f t="shared" si="44"/>
        <v>ITO Airi (04)</v>
      </c>
      <c r="Q955" s="32" t="str">
        <f>IFERROR(IF($F955="","",INDEX(リスト!$AL:$AL,MATCH($F955,リスト!$AK:$AK,0))),"")</f>
        <v>26</v>
      </c>
      <c r="R955" s="32" t="str">
        <f>IFERROR(IF($K955="","",INDEX(リスト!$AO:$AO,MATCH($K955,リスト!$AN:$AN,0))),"")</f>
        <v>JPN</v>
      </c>
      <c r="S955" s="32" t="str">
        <f>IF($B955="","",RIGHT($G955*1000+200+COUNTIF($G$2:$G955,$G955),9))</f>
        <v>041124201</v>
      </c>
    </row>
    <row r="956" spans="1:19" ht="18" customHeight="1" x14ac:dyDescent="0.55000000000000004">
      <c r="A956" t="s">
        <v>1079</v>
      </c>
      <c r="B956">
        <v>975</v>
      </c>
      <c r="C956" t="s">
        <v>14321</v>
      </c>
      <c r="D956" t="s">
        <v>14322</v>
      </c>
      <c r="E956">
        <v>1</v>
      </c>
      <c r="F956" t="s">
        <v>169</v>
      </c>
      <c r="G956">
        <v>20040507</v>
      </c>
      <c r="H956" t="s">
        <v>14323</v>
      </c>
      <c r="I956" t="s">
        <v>14324</v>
      </c>
      <c r="J956" t="s">
        <v>8404</v>
      </c>
      <c r="K956" t="s">
        <v>72</v>
      </c>
      <c r="M956" s="32">
        <f>IFERROR(IF($B956="","",INDEX(所属情報!$E:$E,MATCH($A956,所属情報!$A:$A,0))),"")</f>
        <v>492249</v>
      </c>
      <c r="N956" s="32" t="str">
        <f t="shared" si="42"/>
        <v>住谷　春歌 (1)</v>
      </c>
      <c r="O956" s="32" t="str">
        <f t="shared" si="43"/>
        <v>ｽﾐﾀﾆ ﾊﾙｶ</v>
      </c>
      <c r="P956" s="32" t="str">
        <f t="shared" si="44"/>
        <v>SUMITANI Haruka (04)</v>
      </c>
      <c r="Q956" s="32" t="str">
        <f>IFERROR(IF($F956="","",INDEX(リスト!$AL:$AL,MATCH($F956,リスト!$AK:$AK,0))),"")</f>
        <v>26</v>
      </c>
      <c r="R956" s="32" t="str">
        <f>IFERROR(IF($K956="","",INDEX(リスト!$AO:$AO,MATCH($K956,リスト!$AN:$AN,0))),"")</f>
        <v>JPN</v>
      </c>
      <c r="S956" s="32" t="str">
        <f>IF($B956="","",RIGHT($G956*1000+200+COUNTIF($G$2:$G956,$G956),9))</f>
        <v>040507202</v>
      </c>
    </row>
    <row r="957" spans="1:19" ht="18" customHeight="1" x14ac:dyDescent="0.55000000000000004">
      <c r="A957" t="s">
        <v>1079</v>
      </c>
      <c r="B957">
        <v>976</v>
      </c>
      <c r="C957" t="s">
        <v>14325</v>
      </c>
      <c r="D957" t="s">
        <v>14326</v>
      </c>
      <c r="E957">
        <v>1</v>
      </c>
      <c r="F957" t="s">
        <v>181</v>
      </c>
      <c r="G957">
        <v>20040715</v>
      </c>
      <c r="H957" t="s">
        <v>14327</v>
      </c>
      <c r="I957" t="s">
        <v>1713</v>
      </c>
      <c r="J957" t="s">
        <v>14328</v>
      </c>
      <c r="K957" t="s">
        <v>72</v>
      </c>
      <c r="M957" s="32">
        <f>IFERROR(IF($B957="","",INDEX(所属情報!$E:$E,MATCH($A957,所属情報!$A:$A,0))),"")</f>
        <v>492249</v>
      </c>
      <c r="N957" s="32" t="str">
        <f t="shared" si="42"/>
        <v>中西　桃美 (1)</v>
      </c>
      <c r="O957" s="32" t="str">
        <f t="shared" si="43"/>
        <v>ﾅｶﾆｼ ﾓﾓﾐ</v>
      </c>
      <c r="P957" s="32" t="str">
        <f t="shared" si="44"/>
        <v>NAKANISHI Momomi (04)</v>
      </c>
      <c r="Q957" s="32" t="str">
        <f>IFERROR(IF($F957="","",INDEX(リスト!$AL:$AL,MATCH($F957,リスト!$AK:$AK,0))),"")</f>
        <v>29</v>
      </c>
      <c r="R957" s="32" t="str">
        <f>IFERROR(IF($K957="","",INDEX(リスト!$AO:$AO,MATCH($K957,リスト!$AN:$AN,0))),"")</f>
        <v>JPN</v>
      </c>
      <c r="S957" s="32" t="str">
        <f>IF($B957="","",RIGHT($G957*1000+200+COUNTIF($G$2:$G957,$G957),9))</f>
        <v>040715202</v>
      </c>
    </row>
    <row r="958" spans="1:19" ht="18" customHeight="1" x14ac:dyDescent="0.55000000000000004">
      <c r="A958" t="s">
        <v>1079</v>
      </c>
      <c r="B958">
        <v>977</v>
      </c>
      <c r="C958" t="s">
        <v>14329</v>
      </c>
      <c r="D958" t="s">
        <v>14330</v>
      </c>
      <c r="E958">
        <v>1</v>
      </c>
      <c r="F958" t="s">
        <v>213</v>
      </c>
      <c r="G958">
        <v>20040503</v>
      </c>
      <c r="H958" t="s">
        <v>14331</v>
      </c>
      <c r="I958" t="s">
        <v>10948</v>
      </c>
      <c r="J958" t="s">
        <v>14332</v>
      </c>
      <c r="K958" t="s">
        <v>72</v>
      </c>
      <c r="M958" s="32">
        <f>IFERROR(IF($B958="","",INDEX(所属情報!$E:$E,MATCH($A958,所属情報!$A:$A,0))),"")</f>
        <v>492249</v>
      </c>
      <c r="N958" s="32" t="str">
        <f t="shared" si="42"/>
        <v>曽根　千鈴 (1)</v>
      </c>
      <c r="O958" s="32" t="str">
        <f t="shared" si="43"/>
        <v>ｿﾈ ﾁｽｽﾞ</v>
      </c>
      <c r="P958" s="32" t="str">
        <f t="shared" si="44"/>
        <v>SONE Chisuzu (04)</v>
      </c>
      <c r="Q958" s="32" t="str">
        <f>IFERROR(IF($F958="","",INDEX(リスト!$AL:$AL,MATCH($F958,リスト!$AK:$AK,0))),"")</f>
        <v>37</v>
      </c>
      <c r="R958" s="32" t="str">
        <f>IFERROR(IF($K958="","",INDEX(リスト!$AO:$AO,MATCH($K958,リスト!$AN:$AN,0))),"")</f>
        <v>JPN</v>
      </c>
      <c r="S958" s="32" t="str">
        <f>IF($B958="","",RIGHT($G958*1000+200+COUNTIF($G$2:$G958,$G958),9))</f>
        <v>040503201</v>
      </c>
    </row>
    <row r="959" spans="1:19" ht="18" customHeight="1" x14ac:dyDescent="0.55000000000000004">
      <c r="A959" t="s">
        <v>959</v>
      </c>
      <c r="B959">
        <v>978</v>
      </c>
      <c r="C959" t="s">
        <v>14333</v>
      </c>
      <c r="D959" t="s">
        <v>14334</v>
      </c>
      <c r="E959">
        <v>1</v>
      </c>
      <c r="F959" t="s">
        <v>70</v>
      </c>
      <c r="G959">
        <v>20041030</v>
      </c>
      <c r="H959" t="s">
        <v>14335</v>
      </c>
      <c r="I959" t="s">
        <v>1799</v>
      </c>
      <c r="J959" t="s">
        <v>11587</v>
      </c>
      <c r="K959" t="s">
        <v>72</v>
      </c>
      <c r="M959" s="32">
        <f>IFERROR(IF($B959="","",INDEX(所属情報!$E:$E,MATCH($A959,所属情報!$A:$A,0))),"")</f>
        <v>492195</v>
      </c>
      <c r="N959" s="32" t="str">
        <f t="shared" si="42"/>
        <v>高野　夕奈 (1)</v>
      </c>
      <c r="O959" s="32" t="str">
        <f t="shared" si="43"/>
        <v>ﾀｶﾉ ﾕｳﾅ</v>
      </c>
      <c r="P959" s="32" t="str">
        <f t="shared" si="44"/>
        <v>TAKANO Yuna (04)</v>
      </c>
      <c r="Q959" s="32" t="str">
        <f>IFERROR(IF($F959="","",INDEX(リスト!$AL:$AL,MATCH($F959,リスト!$AK:$AK,0))),"")</f>
        <v>01</v>
      </c>
      <c r="R959" s="32" t="str">
        <f>IFERROR(IF($K959="","",INDEX(リスト!$AO:$AO,MATCH($K959,リスト!$AN:$AN,0))),"")</f>
        <v>JPN</v>
      </c>
      <c r="S959" s="32" t="str">
        <f>IF($B959="","",RIGHT($G959*1000+200+COUNTIF($G$2:$G959,$G959),9))</f>
        <v>041030201</v>
      </c>
    </row>
    <row r="960" spans="1:19" ht="18" customHeight="1" x14ac:dyDescent="0.55000000000000004">
      <c r="A960" t="s">
        <v>975</v>
      </c>
      <c r="B960">
        <v>979</v>
      </c>
      <c r="C960" t="s">
        <v>14336</v>
      </c>
      <c r="D960" t="s">
        <v>14337</v>
      </c>
      <c r="E960">
        <v>1</v>
      </c>
      <c r="F960" t="s">
        <v>165</v>
      </c>
      <c r="G960">
        <v>20041013</v>
      </c>
      <c r="H960" t="s">
        <v>14338</v>
      </c>
      <c r="I960" t="s">
        <v>9616</v>
      </c>
      <c r="J960" t="s">
        <v>14339</v>
      </c>
      <c r="K960" t="s">
        <v>72</v>
      </c>
      <c r="M960" s="32">
        <f>IFERROR(IF($B960="","",INDEX(所属情報!$E:$E,MATCH($A960,所属情報!$A:$A,0))),"")</f>
        <v>492201</v>
      </c>
      <c r="N960" s="32" t="str">
        <f t="shared" si="42"/>
        <v>作本　真里奈 (1)</v>
      </c>
      <c r="O960" s="32" t="str">
        <f t="shared" si="43"/>
        <v>ｻｸﾓﾄ ﾏﾘﾅ</v>
      </c>
      <c r="P960" s="32" t="str">
        <f t="shared" si="44"/>
        <v>SAKUMOTO Marina (04)</v>
      </c>
      <c r="Q960" s="32" t="str">
        <f>IFERROR(IF($F960="","",INDEX(リスト!$AL:$AL,MATCH($F960,リスト!$AK:$AK,0))),"")</f>
        <v>25</v>
      </c>
      <c r="R960" s="32" t="str">
        <f>IFERROR(IF($K960="","",INDEX(リスト!$AO:$AO,MATCH($K960,リスト!$AN:$AN,0))),"")</f>
        <v>JPN</v>
      </c>
      <c r="S960" s="32" t="str">
        <f>IF($B960="","",RIGHT($G960*1000+200+COUNTIF($G$2:$G960,$G960),9))</f>
        <v>041013201</v>
      </c>
    </row>
    <row r="961" spans="1:19" ht="18" customHeight="1" x14ac:dyDescent="0.55000000000000004">
      <c r="A961" t="s">
        <v>975</v>
      </c>
      <c r="B961">
        <v>980</v>
      </c>
      <c r="C961" t="s">
        <v>14340</v>
      </c>
      <c r="D961" t="s">
        <v>14341</v>
      </c>
      <c r="E961">
        <v>1</v>
      </c>
      <c r="F961" t="s">
        <v>165</v>
      </c>
      <c r="G961">
        <v>20050117</v>
      </c>
      <c r="H961" t="s">
        <v>14342</v>
      </c>
      <c r="I961" t="s">
        <v>1750</v>
      </c>
      <c r="J961" t="s">
        <v>3391</v>
      </c>
      <c r="K961" t="s">
        <v>72</v>
      </c>
      <c r="M961" s="32">
        <f>IFERROR(IF($B961="","",INDEX(所属情報!$E:$E,MATCH($A961,所属情報!$A:$A,0))),"")</f>
        <v>492201</v>
      </c>
      <c r="N961" s="32" t="str">
        <f t="shared" si="42"/>
        <v>大西　凜 (1)</v>
      </c>
      <c r="O961" s="32" t="str">
        <f t="shared" si="43"/>
        <v>ｵｵﾆｼ ﾘﾝ</v>
      </c>
      <c r="P961" s="32" t="str">
        <f t="shared" si="44"/>
        <v>ONISHI Rin (05)</v>
      </c>
      <c r="Q961" s="32" t="str">
        <f>IFERROR(IF($F961="","",INDEX(リスト!$AL:$AL,MATCH($F961,リスト!$AK:$AK,0))),"")</f>
        <v>25</v>
      </c>
      <c r="R961" s="32" t="str">
        <f>IFERROR(IF($K961="","",INDEX(リスト!$AO:$AO,MATCH($K961,リスト!$AN:$AN,0))),"")</f>
        <v>JPN</v>
      </c>
      <c r="S961" s="32" t="str">
        <f>IF($B961="","",RIGHT($G961*1000+200+COUNTIF($G$2:$G961,$G961),9))</f>
        <v>050117201</v>
      </c>
    </row>
    <row r="962" spans="1:19" ht="18" customHeight="1" x14ac:dyDescent="0.55000000000000004">
      <c r="A962" t="s">
        <v>1007</v>
      </c>
      <c r="B962">
        <v>981</v>
      </c>
      <c r="C962" t="s">
        <v>14343</v>
      </c>
      <c r="D962" t="s">
        <v>14344</v>
      </c>
      <c r="E962">
        <v>1</v>
      </c>
      <c r="F962" t="s">
        <v>177</v>
      </c>
      <c r="G962">
        <v>20040420</v>
      </c>
      <c r="H962" t="s">
        <v>14345</v>
      </c>
      <c r="I962" t="s">
        <v>14346</v>
      </c>
      <c r="J962" t="s">
        <v>14347</v>
      </c>
      <c r="K962" t="s">
        <v>9352</v>
      </c>
      <c r="M962" s="32">
        <f>IFERROR(IF($B962="","",INDEX(所属情報!$E:$E,MATCH($A962,所属情報!$A:$A,0))),"")</f>
        <v>492213</v>
      </c>
      <c r="N962" s="32" t="str">
        <f t="shared" si="42"/>
        <v>片葺　かこ (1)</v>
      </c>
      <c r="O962" s="32" t="str">
        <f t="shared" si="43"/>
        <v>ｶﾀﾌﾞｷ ｶｺ</v>
      </c>
      <c r="P962" s="32" t="str">
        <f t="shared" si="44"/>
        <v>KATABUKI Kako (04)</v>
      </c>
      <c r="Q962" s="32" t="str">
        <f>IFERROR(IF($F962="","",INDEX(リスト!$AL:$AL,MATCH($F962,リスト!$AK:$AK,0))),"")</f>
        <v>28</v>
      </c>
      <c r="R962" s="32" t="str">
        <f>IFERROR(IF($K962="","",INDEX(リスト!$AO:$AO,MATCH($K962,リスト!$AN:$AN,0))),"")</f>
        <v>JPN</v>
      </c>
      <c r="S962" s="32" t="str">
        <f>IF($B962="","",RIGHT($G962*1000+200+COUNTIF($G$2:$G962,$G962),9))</f>
        <v>040420201</v>
      </c>
    </row>
    <row r="963" spans="1:19" ht="18" customHeight="1" x14ac:dyDescent="0.55000000000000004">
      <c r="A963" t="s">
        <v>1007</v>
      </c>
      <c r="B963">
        <v>982</v>
      </c>
      <c r="C963" t="s">
        <v>14348</v>
      </c>
      <c r="D963" t="s">
        <v>14349</v>
      </c>
      <c r="E963">
        <v>1</v>
      </c>
      <c r="F963" t="s">
        <v>189</v>
      </c>
      <c r="G963">
        <v>20040701</v>
      </c>
      <c r="H963" t="s">
        <v>14350</v>
      </c>
      <c r="I963" t="s">
        <v>14351</v>
      </c>
      <c r="J963" t="s">
        <v>12606</v>
      </c>
      <c r="K963" t="s">
        <v>9352</v>
      </c>
      <c r="M963" s="32">
        <f>IFERROR(IF($B963="","",INDEX(所属情報!$E:$E,MATCH($A963,所属情報!$A:$A,0))),"")</f>
        <v>492213</v>
      </c>
      <c r="N963" s="32" t="str">
        <f t="shared" ref="N963:N1026" si="45">IF($C963="","",IF($E963="",$C963,$C963&amp;" ("&amp;$E963&amp;")"))</f>
        <v>細田　知花 (1)</v>
      </c>
      <c r="O963" s="32" t="str">
        <f t="shared" ref="O963:O1026" si="46">IF($D963="","",ASC($D963))</f>
        <v>ﾎｿﾀﾞ ﾄﾓｶ</v>
      </c>
      <c r="P963" s="32" t="str">
        <f t="shared" ref="P963:P1026" si="47">IF($I963="","",UPPER($I963)&amp;" "&amp;UPPER(LEFT($J963,1))&amp;LOWER(RIGHT($J963,LEN($J963)-1))&amp;" ("&amp;MID($G963,3,2)&amp;")")</f>
        <v>HOSODA Tomoka (04)</v>
      </c>
      <c r="Q963" s="32" t="str">
        <f>IFERROR(IF($F963="","",INDEX(リスト!$AL:$AL,MATCH($F963,リスト!$AK:$AK,0))),"")</f>
        <v>31</v>
      </c>
      <c r="R963" s="32" t="str">
        <f>IFERROR(IF($K963="","",INDEX(リスト!$AO:$AO,MATCH($K963,リスト!$AN:$AN,0))),"")</f>
        <v>JPN</v>
      </c>
      <c r="S963" s="32" t="str">
        <f>IF($B963="","",RIGHT($G963*1000+200+COUNTIF($G$2:$G963,$G963),9))</f>
        <v>040701202</v>
      </c>
    </row>
    <row r="964" spans="1:19" ht="18" customHeight="1" x14ac:dyDescent="0.55000000000000004">
      <c r="A964" t="s">
        <v>1007</v>
      </c>
      <c r="B964">
        <v>983</v>
      </c>
      <c r="C964" t="s">
        <v>14352</v>
      </c>
      <c r="D964" t="s">
        <v>14353</v>
      </c>
      <c r="E964">
        <v>1</v>
      </c>
      <c r="F964" t="s">
        <v>70</v>
      </c>
      <c r="G964">
        <v>20040702</v>
      </c>
      <c r="H964" t="s">
        <v>14354</v>
      </c>
      <c r="I964" t="s">
        <v>3501</v>
      </c>
      <c r="J964" t="s">
        <v>12081</v>
      </c>
      <c r="K964" t="s">
        <v>9352</v>
      </c>
      <c r="M964" s="32">
        <f>IFERROR(IF($B964="","",INDEX(所属情報!$E:$E,MATCH($A964,所属情報!$A:$A,0))),"")</f>
        <v>492213</v>
      </c>
      <c r="N964" s="32" t="str">
        <f t="shared" si="45"/>
        <v>小松　夏歩 (1)</v>
      </c>
      <c r="O964" s="32" t="str">
        <f t="shared" si="46"/>
        <v>ｺﾏﾂ ｶﾎ</v>
      </c>
      <c r="P964" s="32" t="str">
        <f t="shared" si="47"/>
        <v>KOMATSU Kaho (04)</v>
      </c>
      <c r="Q964" s="32" t="str">
        <f>IFERROR(IF($F964="","",INDEX(リスト!$AL:$AL,MATCH($F964,リスト!$AK:$AK,0))),"")</f>
        <v>01</v>
      </c>
      <c r="R964" s="32" t="str">
        <f>IFERROR(IF($K964="","",INDEX(リスト!$AO:$AO,MATCH($K964,リスト!$AN:$AN,0))),"")</f>
        <v>JPN</v>
      </c>
      <c r="S964" s="32" t="str">
        <f>IF($B964="","",RIGHT($G964*1000+200+COUNTIF($G$2:$G964,$G964),9))</f>
        <v>040702201</v>
      </c>
    </row>
    <row r="965" spans="1:19" ht="18" customHeight="1" x14ac:dyDescent="0.55000000000000004">
      <c r="A965" t="s">
        <v>1127</v>
      </c>
      <c r="B965">
        <v>984</v>
      </c>
      <c r="C965" t="s">
        <v>14355</v>
      </c>
      <c r="D965" t="s">
        <v>14356</v>
      </c>
      <c r="E965">
        <v>1</v>
      </c>
      <c r="F965" t="s">
        <v>5828</v>
      </c>
      <c r="G965">
        <v>20041113</v>
      </c>
      <c r="H965" t="s">
        <v>14357</v>
      </c>
      <c r="I965" t="s">
        <v>4366</v>
      </c>
      <c r="J965" t="s">
        <v>11113</v>
      </c>
      <c r="K965" t="s">
        <v>9352</v>
      </c>
      <c r="M965" s="32">
        <f>IFERROR(IF($B965="","",INDEX(所属情報!$E:$E,MATCH($A965,所属情報!$A:$A,0))),"")</f>
        <v>492522</v>
      </c>
      <c r="N965" s="32" t="str">
        <f t="shared" si="45"/>
        <v>杉本　響 (1)</v>
      </c>
      <c r="O965" s="32" t="str">
        <f t="shared" si="46"/>
        <v>ｽｷﾞﾓﾄ ﾕﾗ</v>
      </c>
      <c r="P965" s="32" t="str">
        <f t="shared" si="47"/>
        <v>SUGIMOTO Yura (04)</v>
      </c>
      <c r="Q965" s="32" t="str">
        <f>IFERROR(IF($F965="","",INDEX(リスト!$AL:$AL,MATCH($F965,リスト!$AK:$AK,0))),"")</f>
        <v>49</v>
      </c>
      <c r="R965" s="32" t="str">
        <f>IFERROR(IF($K965="","",INDEX(リスト!$AO:$AO,MATCH($K965,リスト!$AN:$AN,0))),"")</f>
        <v>JPN</v>
      </c>
      <c r="S965" s="32" t="str">
        <f>IF($B965="","",RIGHT($G965*1000+200+COUNTIF($G$2:$G965,$G965),9))</f>
        <v>041113201</v>
      </c>
    </row>
    <row r="966" spans="1:19" ht="18" customHeight="1" x14ac:dyDescent="0.55000000000000004">
      <c r="A966" t="s">
        <v>1127</v>
      </c>
      <c r="B966">
        <v>985</v>
      </c>
      <c r="C966" t="s">
        <v>14358</v>
      </c>
      <c r="D966" t="s">
        <v>14359</v>
      </c>
      <c r="E966">
        <v>1</v>
      </c>
      <c r="F966" t="s">
        <v>5828</v>
      </c>
      <c r="G966">
        <v>20041019</v>
      </c>
      <c r="H966" t="s">
        <v>14360</v>
      </c>
      <c r="I966" t="s">
        <v>2942</v>
      </c>
      <c r="J966" t="s">
        <v>11121</v>
      </c>
      <c r="K966" t="s">
        <v>9352</v>
      </c>
      <c r="M966" s="32">
        <f>IFERROR(IF($B966="","",INDEX(所属情報!$E:$E,MATCH($A966,所属情報!$A:$A,0))),"")</f>
        <v>492522</v>
      </c>
      <c r="N966" s="32" t="str">
        <f t="shared" si="45"/>
        <v>横田　亜依 (1)</v>
      </c>
      <c r="O966" s="32" t="str">
        <f t="shared" si="46"/>
        <v>ﾖｺﾀ ｱｲ</v>
      </c>
      <c r="P966" s="32" t="str">
        <f t="shared" si="47"/>
        <v>YOKOTA Ai (04)</v>
      </c>
      <c r="Q966" s="32" t="str">
        <f>IFERROR(IF($F966="","",INDEX(リスト!$AL:$AL,MATCH($F966,リスト!$AK:$AK,0))),"")</f>
        <v>49</v>
      </c>
      <c r="R966" s="32" t="str">
        <f>IFERROR(IF($K966="","",INDEX(リスト!$AO:$AO,MATCH($K966,リスト!$AN:$AN,0))),"")</f>
        <v>JPN</v>
      </c>
      <c r="S966" s="32" t="str">
        <f>IF($B966="","",RIGHT($G966*1000+200+COUNTIF($G$2:$G966,$G966),9))</f>
        <v>041019202</v>
      </c>
    </row>
    <row r="967" spans="1:19" ht="18" customHeight="1" x14ac:dyDescent="0.55000000000000004">
      <c r="A967" t="s">
        <v>1127</v>
      </c>
      <c r="B967">
        <v>986</v>
      </c>
      <c r="C967" t="s">
        <v>14361</v>
      </c>
      <c r="D967" t="s">
        <v>14362</v>
      </c>
      <c r="E967">
        <v>1</v>
      </c>
      <c r="F967" t="s">
        <v>165</v>
      </c>
      <c r="G967">
        <v>20050111</v>
      </c>
      <c r="H967" t="s">
        <v>14363</v>
      </c>
      <c r="I967" t="s">
        <v>14364</v>
      </c>
      <c r="J967" t="s">
        <v>11144</v>
      </c>
      <c r="K967" t="s">
        <v>9352</v>
      </c>
      <c r="M967" s="32">
        <f>IFERROR(IF($B967="","",INDEX(所属情報!$E:$E,MATCH($A967,所属情報!$A:$A,0))),"")</f>
        <v>492522</v>
      </c>
      <c r="N967" s="32" t="str">
        <f t="shared" si="45"/>
        <v>倉田　怜奈 (1)</v>
      </c>
      <c r="O967" s="32" t="str">
        <f t="shared" si="46"/>
        <v>ｸﾗﾀ ﾚﾅ</v>
      </c>
      <c r="P967" s="32" t="str">
        <f t="shared" si="47"/>
        <v>KURATA Rena (05)</v>
      </c>
      <c r="Q967" s="32" t="str">
        <f>IFERROR(IF($F967="","",INDEX(リスト!$AL:$AL,MATCH($F967,リスト!$AK:$AK,0))),"")</f>
        <v>25</v>
      </c>
      <c r="R967" s="32" t="str">
        <f>IFERROR(IF($K967="","",INDEX(リスト!$AO:$AO,MATCH($K967,リスト!$AN:$AN,0))),"")</f>
        <v>JPN</v>
      </c>
      <c r="S967" s="32" t="str">
        <f>IF($B967="","",RIGHT($G967*1000+200+COUNTIF($G$2:$G967,$G967),9))</f>
        <v>050111202</v>
      </c>
    </row>
    <row r="968" spans="1:19" ht="18" customHeight="1" x14ac:dyDescent="0.55000000000000004">
      <c r="A968" t="s">
        <v>1127</v>
      </c>
      <c r="B968">
        <v>987</v>
      </c>
      <c r="C968" t="s">
        <v>14365</v>
      </c>
      <c r="D968" t="s">
        <v>14366</v>
      </c>
      <c r="E968">
        <v>1</v>
      </c>
      <c r="F968" t="s">
        <v>1220</v>
      </c>
      <c r="G968">
        <v>20050228</v>
      </c>
      <c r="H968" t="s">
        <v>14367</v>
      </c>
      <c r="I968" t="s">
        <v>2575</v>
      </c>
      <c r="J968" t="s">
        <v>11787</v>
      </c>
      <c r="K968" t="s">
        <v>9352</v>
      </c>
      <c r="M968" s="32">
        <f>IFERROR(IF($B968="","",INDEX(所属情報!$E:$E,MATCH($A968,所属情報!$A:$A,0))),"")</f>
        <v>492522</v>
      </c>
      <c r="N968" s="32" t="str">
        <f t="shared" si="45"/>
        <v>平野　真衣 (1)</v>
      </c>
      <c r="O968" s="32" t="str">
        <f t="shared" si="46"/>
        <v>ﾋﾗﾉ ﾏｲ</v>
      </c>
      <c r="P968" s="32" t="str">
        <f t="shared" si="47"/>
        <v>HIRANO Mai (05)</v>
      </c>
      <c r="Q968" s="32" t="str">
        <f>IFERROR(IF($F968="","",INDEX(リスト!$AL:$AL,MATCH($F968,リスト!$AK:$AK,0))),"")</f>
        <v>49</v>
      </c>
      <c r="R968" s="32" t="str">
        <f>IFERROR(IF($K968="","",INDEX(リスト!$AO:$AO,MATCH($K968,リスト!$AN:$AN,0))),"")</f>
        <v>JPN</v>
      </c>
      <c r="S968" s="32" t="str">
        <f>IF($B968="","",RIGHT($G968*1000+200+COUNTIF($G$2:$G968,$G968),9))</f>
        <v>050228202</v>
      </c>
    </row>
    <row r="969" spans="1:19" ht="18" customHeight="1" x14ac:dyDescent="0.55000000000000004">
      <c r="A969" t="s">
        <v>1127</v>
      </c>
      <c r="B969">
        <v>988</v>
      </c>
      <c r="C969" t="s">
        <v>14368</v>
      </c>
      <c r="D969" t="s">
        <v>14369</v>
      </c>
      <c r="E969">
        <v>1</v>
      </c>
      <c r="F969" t="s">
        <v>5828</v>
      </c>
      <c r="G969">
        <v>20041201</v>
      </c>
      <c r="H969" t="s">
        <v>14370</v>
      </c>
      <c r="I969" t="s">
        <v>14371</v>
      </c>
      <c r="J969" t="s">
        <v>12669</v>
      </c>
      <c r="K969" t="s">
        <v>9352</v>
      </c>
      <c r="M969" s="32">
        <f>IFERROR(IF($B969="","",INDEX(所属情報!$E:$E,MATCH($A969,所属情報!$A:$A,0))),"")</f>
        <v>492522</v>
      </c>
      <c r="N969" s="32" t="str">
        <f t="shared" si="45"/>
        <v>蒲生　彩水 (1)</v>
      </c>
      <c r="O969" s="32" t="str">
        <f t="shared" si="46"/>
        <v>ｶﾞﾓｳ ｱﾔﾐ</v>
      </c>
      <c r="P969" s="32" t="str">
        <f t="shared" si="47"/>
        <v>GAMO Ayami (04)</v>
      </c>
      <c r="Q969" s="32" t="str">
        <f>IFERROR(IF($F969="","",INDEX(リスト!$AL:$AL,MATCH($F969,リスト!$AK:$AK,0))),"")</f>
        <v>49</v>
      </c>
      <c r="R969" s="32" t="str">
        <f>IFERROR(IF($K969="","",INDEX(リスト!$AO:$AO,MATCH($K969,リスト!$AN:$AN,0))),"")</f>
        <v>JPN</v>
      </c>
      <c r="S969" s="32" t="str">
        <f>IF($B969="","",RIGHT($G969*1000+200+COUNTIF($G$2:$G969,$G969),9))</f>
        <v>041201202</v>
      </c>
    </row>
    <row r="970" spans="1:19" ht="18" customHeight="1" x14ac:dyDescent="0.55000000000000004">
      <c r="A970" t="s">
        <v>1127</v>
      </c>
      <c r="B970">
        <v>989</v>
      </c>
      <c r="C970" t="s">
        <v>14372</v>
      </c>
      <c r="D970" t="s">
        <v>14373</v>
      </c>
      <c r="E970">
        <v>1</v>
      </c>
      <c r="F970" t="s">
        <v>5828</v>
      </c>
      <c r="G970">
        <v>20040827</v>
      </c>
      <c r="H970" t="s">
        <v>14374</v>
      </c>
      <c r="I970" t="s">
        <v>14375</v>
      </c>
      <c r="J970" t="s">
        <v>14376</v>
      </c>
      <c r="K970" t="s">
        <v>9352</v>
      </c>
      <c r="M970" s="32">
        <f>IFERROR(IF($B970="","",INDEX(所属情報!$E:$E,MATCH($A970,所属情報!$A:$A,0))),"")</f>
        <v>492522</v>
      </c>
      <c r="N970" s="32" t="str">
        <f t="shared" si="45"/>
        <v>大倉　倭歌 (1)</v>
      </c>
      <c r="O970" s="32" t="str">
        <f t="shared" si="46"/>
        <v>ｵｵｸﾗ ﾜｶ</v>
      </c>
      <c r="P970" s="32" t="str">
        <f t="shared" si="47"/>
        <v>OKURA Waka (04)</v>
      </c>
      <c r="Q970" s="32" t="str">
        <f>IFERROR(IF($F970="","",INDEX(リスト!$AL:$AL,MATCH($F970,リスト!$AK:$AK,0))),"")</f>
        <v>49</v>
      </c>
      <c r="R970" s="32" t="str">
        <f>IFERROR(IF($K970="","",INDEX(リスト!$AO:$AO,MATCH($K970,リスト!$AN:$AN,0))),"")</f>
        <v>JPN</v>
      </c>
      <c r="S970" s="32" t="str">
        <f>IF($B970="","",RIGHT($G970*1000+200+COUNTIF($G$2:$G970,$G970),9))</f>
        <v>040827202</v>
      </c>
    </row>
    <row r="971" spans="1:19" ht="18" customHeight="1" x14ac:dyDescent="0.55000000000000004">
      <c r="A971" t="s">
        <v>935</v>
      </c>
      <c r="B971">
        <v>990</v>
      </c>
      <c r="C971" t="s">
        <v>14377</v>
      </c>
      <c r="D971" t="s">
        <v>14378</v>
      </c>
      <c r="E971">
        <v>1</v>
      </c>
      <c r="F971" t="s">
        <v>233</v>
      </c>
      <c r="G971">
        <v>20041212</v>
      </c>
      <c r="H971" t="s">
        <v>14379</v>
      </c>
      <c r="I971" t="s">
        <v>2499</v>
      </c>
      <c r="J971" t="s">
        <v>14380</v>
      </c>
      <c r="K971" t="s">
        <v>9352</v>
      </c>
      <c r="M971" s="32">
        <f>IFERROR(IF($B971="","",INDEX(所属情報!$E:$E,MATCH($A971,所属情報!$A:$A,0))),"")</f>
        <v>492187</v>
      </c>
      <c r="N971" s="32" t="str">
        <f t="shared" si="45"/>
        <v>遠藤　由姫衣 (1)</v>
      </c>
      <c r="O971" s="32" t="str">
        <f t="shared" si="46"/>
        <v>ｴﾝﾄﾞｳ ﾕｷｴ</v>
      </c>
      <c r="P971" s="32" t="str">
        <f t="shared" si="47"/>
        <v>ENDO Yukie (04)</v>
      </c>
      <c r="Q971" s="32" t="str">
        <f>IFERROR(IF($F971="","",INDEX(リスト!$AL:$AL,MATCH($F971,リスト!$AK:$AK,0))),"")</f>
        <v>42</v>
      </c>
      <c r="R971" s="32" t="str">
        <f>IFERROR(IF($K971="","",INDEX(リスト!$AO:$AO,MATCH($K971,リスト!$AN:$AN,0))),"")</f>
        <v>JPN</v>
      </c>
      <c r="S971" s="32" t="str">
        <f>IF($B971="","",RIGHT($G971*1000+200+COUNTIF($G$2:$G971,$G971),9))</f>
        <v>041212201</v>
      </c>
    </row>
    <row r="972" spans="1:19" ht="18" customHeight="1" x14ac:dyDescent="0.55000000000000004">
      <c r="A972" t="s">
        <v>943</v>
      </c>
      <c r="B972">
        <v>991</v>
      </c>
      <c r="C972" t="s">
        <v>14381</v>
      </c>
      <c r="D972" t="s">
        <v>14382</v>
      </c>
      <c r="E972">
        <v>1</v>
      </c>
      <c r="F972" t="s">
        <v>169</v>
      </c>
      <c r="G972">
        <v>20050106</v>
      </c>
      <c r="H972" t="s">
        <v>14383</v>
      </c>
      <c r="I972" t="s">
        <v>1543</v>
      </c>
      <c r="J972" t="s">
        <v>11103</v>
      </c>
      <c r="K972" t="s">
        <v>9352</v>
      </c>
      <c r="M972" s="32">
        <f>IFERROR(IF($B972="","",INDEX(所属情報!$E:$E,MATCH($A972,所属情報!$A:$A,0))),"")</f>
        <v>492190</v>
      </c>
      <c r="N972" s="32" t="str">
        <f t="shared" si="45"/>
        <v>山本　葵生 (1)</v>
      </c>
      <c r="O972" s="32" t="str">
        <f t="shared" si="46"/>
        <v>ﾔﾏﾓﾄ ｱｵｲ</v>
      </c>
      <c r="P972" s="32" t="str">
        <f t="shared" si="47"/>
        <v>YAMAMOTO Aoi (05)</v>
      </c>
      <c r="Q972" s="32" t="str">
        <f>IFERROR(IF($F972="","",INDEX(リスト!$AL:$AL,MATCH($F972,リスト!$AK:$AK,0))),"")</f>
        <v>26</v>
      </c>
      <c r="R972" s="32" t="str">
        <f>IFERROR(IF($K972="","",INDEX(リスト!$AO:$AO,MATCH($K972,リスト!$AN:$AN,0))),"")</f>
        <v>JPN</v>
      </c>
      <c r="S972" s="32" t="str">
        <f>IF($B972="","",RIGHT($G972*1000+200+COUNTIF($G$2:$G972,$G972),9))</f>
        <v>050106201</v>
      </c>
    </row>
    <row r="973" spans="1:19" ht="18" customHeight="1" x14ac:dyDescent="0.55000000000000004">
      <c r="A973" t="s">
        <v>863</v>
      </c>
      <c r="B973">
        <v>992</v>
      </c>
      <c r="C973" t="s">
        <v>14384</v>
      </c>
      <c r="D973" t="s">
        <v>14385</v>
      </c>
      <c r="E973">
        <v>1</v>
      </c>
      <c r="F973" t="s">
        <v>9020</v>
      </c>
      <c r="G973">
        <v>20040902</v>
      </c>
      <c r="H973" t="s">
        <v>14386</v>
      </c>
      <c r="I973" t="s">
        <v>3426</v>
      </c>
      <c r="J973" t="s">
        <v>14387</v>
      </c>
      <c r="K973" t="s">
        <v>9352</v>
      </c>
      <c r="M973" s="32">
        <f>IFERROR(IF($B973="","",INDEX(所属情報!$E:$E,MATCH($A973,所属情報!$A:$A,0))),"")</f>
        <v>490048</v>
      </c>
      <c r="N973" s="32" t="str">
        <f t="shared" si="45"/>
        <v>濱口　姫生 (1)</v>
      </c>
      <c r="O973" s="32" t="str">
        <f t="shared" si="46"/>
        <v>ﾊﾏｸﾞﾁ ﾋﾅﾘ</v>
      </c>
      <c r="P973" s="32" t="str">
        <f t="shared" si="47"/>
        <v>HAMAGUCHI Hinari (04)</v>
      </c>
      <c r="Q973" s="32" t="str">
        <f>IFERROR(IF($F973="","",INDEX(リスト!$AL:$AL,MATCH($F973,リスト!$AK:$AK,0))),"")</f>
        <v>30</v>
      </c>
      <c r="R973" s="32" t="str">
        <f>IFERROR(IF($K973="","",INDEX(リスト!$AO:$AO,MATCH($K973,リスト!$AN:$AN,0))),"")</f>
        <v>JPN</v>
      </c>
      <c r="S973" s="32" t="str">
        <f>IF($B973="","",RIGHT($G973*1000+200+COUNTIF($G$2:$G973,$G973),9))</f>
        <v>040902201</v>
      </c>
    </row>
    <row r="974" spans="1:19" ht="18" customHeight="1" x14ac:dyDescent="0.55000000000000004">
      <c r="A974" t="s">
        <v>911</v>
      </c>
      <c r="B974">
        <v>993</v>
      </c>
      <c r="C974" t="s">
        <v>14388</v>
      </c>
      <c r="D974" t="s">
        <v>14389</v>
      </c>
      <c r="E974">
        <v>1</v>
      </c>
      <c r="F974" t="s">
        <v>169</v>
      </c>
      <c r="G974">
        <v>20040905</v>
      </c>
      <c r="H974" t="s">
        <v>14390</v>
      </c>
      <c r="I974" t="s">
        <v>1677</v>
      </c>
      <c r="J974" t="s">
        <v>11680</v>
      </c>
      <c r="K974" t="s">
        <v>9352</v>
      </c>
      <c r="M974" s="32">
        <f>IFERROR(IF($B974="","",INDEX(所属情報!$E:$E,MATCH($A974,所属情報!$A:$A,0))),"")</f>
        <v>491015</v>
      </c>
      <c r="N974" s="32" t="str">
        <f t="shared" si="45"/>
        <v>西田　麻未 (1)</v>
      </c>
      <c r="O974" s="32" t="str">
        <f t="shared" si="46"/>
        <v>ﾆｼﾀﾞ ﾏﾐ</v>
      </c>
      <c r="P974" s="32" t="str">
        <f t="shared" si="47"/>
        <v>NISHIDA Mami (04)</v>
      </c>
      <c r="Q974" s="32" t="str">
        <f>IFERROR(IF($F974="","",INDEX(リスト!$AL:$AL,MATCH($F974,リスト!$AK:$AK,0))),"")</f>
        <v>26</v>
      </c>
      <c r="R974" s="32" t="str">
        <f>IFERROR(IF($K974="","",INDEX(リスト!$AO:$AO,MATCH($K974,リスト!$AN:$AN,0))),"")</f>
        <v>JPN</v>
      </c>
      <c r="S974" s="32" t="str">
        <f>IF($B974="","",RIGHT($G974*1000+200+COUNTIF($G$2:$G974,$G974),9))</f>
        <v>040905201</v>
      </c>
    </row>
    <row r="975" spans="1:19" ht="18" customHeight="1" x14ac:dyDescent="0.55000000000000004">
      <c r="A975" t="s">
        <v>1051</v>
      </c>
      <c r="B975">
        <v>994</v>
      </c>
      <c r="C975" t="s">
        <v>14391</v>
      </c>
      <c r="D975" t="s">
        <v>14392</v>
      </c>
      <c r="E975">
        <v>3</v>
      </c>
      <c r="F975" t="s">
        <v>5828</v>
      </c>
      <c r="G975">
        <v>20010901</v>
      </c>
      <c r="H975" t="s">
        <v>14393</v>
      </c>
      <c r="I975" t="s">
        <v>14394</v>
      </c>
      <c r="J975" t="s">
        <v>14395</v>
      </c>
      <c r="K975" t="s">
        <v>9352</v>
      </c>
      <c r="M975" s="32">
        <f>IFERROR(IF($B975="","",INDEX(所属情報!$E:$E,MATCH($A975,所属情報!$A:$A,0))),"")</f>
        <v>492234</v>
      </c>
      <c r="N975" s="32" t="str">
        <f t="shared" si="45"/>
        <v>中水　舞乃 (3)</v>
      </c>
      <c r="O975" s="32" t="str">
        <f t="shared" si="46"/>
        <v>ﾅｶﾐｽﾞ ﾏﾉ</v>
      </c>
      <c r="P975" s="32" t="str">
        <f t="shared" si="47"/>
        <v>NAKAMIZU Mano (01)</v>
      </c>
      <c r="Q975" s="32" t="str">
        <f>IFERROR(IF($F975="","",INDEX(リスト!$AL:$AL,MATCH($F975,リスト!$AK:$AK,0))),"")</f>
        <v>49</v>
      </c>
      <c r="R975" s="32" t="str">
        <f>IFERROR(IF($K975="","",INDEX(リスト!$AO:$AO,MATCH($K975,リスト!$AN:$AN,0))),"")</f>
        <v>JPN</v>
      </c>
      <c r="S975" s="32" t="str">
        <f>IF($B975="","",RIGHT($G975*1000+200+COUNTIF($G$2:$G975,$G975),9))</f>
        <v>010901204</v>
      </c>
    </row>
    <row r="976" spans="1:19" ht="18" customHeight="1" x14ac:dyDescent="0.55000000000000004">
      <c r="A976" t="s">
        <v>879</v>
      </c>
      <c r="B976">
        <v>995</v>
      </c>
      <c r="C976" t="s">
        <v>14396</v>
      </c>
      <c r="D976" t="s">
        <v>14397</v>
      </c>
      <c r="E976">
        <v>1</v>
      </c>
      <c r="F976" t="s">
        <v>137</v>
      </c>
      <c r="G976">
        <v>20041029</v>
      </c>
      <c r="H976" t="s">
        <v>14398</v>
      </c>
      <c r="I976" t="s">
        <v>14399</v>
      </c>
      <c r="J976" t="s">
        <v>11152</v>
      </c>
      <c r="K976" t="s">
        <v>9352</v>
      </c>
      <c r="M976" s="32">
        <f>IFERROR(IF($B976="","",INDEX(所属情報!$E:$E,MATCH($A976,所属情報!$A:$A,0))),"")</f>
        <v>490053</v>
      </c>
      <c r="N976" s="32" t="str">
        <f t="shared" si="45"/>
        <v>苅谷　真奈 (1)</v>
      </c>
      <c r="O976" s="32" t="str">
        <f t="shared" si="46"/>
        <v>ｶﾘﾔ ﾏﾅ</v>
      </c>
      <c r="P976" s="32" t="str">
        <f t="shared" si="47"/>
        <v>KARIYA Mana (04)</v>
      </c>
      <c r="Q976" s="32" t="str">
        <f>IFERROR(IF($F976="","",INDEX(リスト!$AL:$AL,MATCH($F976,リスト!$AK:$AK,0))),"")</f>
        <v>18</v>
      </c>
      <c r="R976" s="32" t="str">
        <f>IFERROR(IF($K976="","",INDEX(リスト!$AO:$AO,MATCH($K976,リスト!$AN:$AN,0))),"")</f>
        <v>JPN</v>
      </c>
      <c r="S976" s="32" t="str">
        <f>IF($B976="","",RIGHT($G976*1000+200+COUNTIF($G$2:$G976,$G976),9))</f>
        <v>041029201</v>
      </c>
    </row>
    <row r="977" spans="1:19" ht="18" customHeight="1" x14ac:dyDescent="0.55000000000000004">
      <c r="A977" t="s">
        <v>879</v>
      </c>
      <c r="B977">
        <v>996</v>
      </c>
      <c r="C977" t="s">
        <v>14400</v>
      </c>
      <c r="D977" t="s">
        <v>14401</v>
      </c>
      <c r="E977">
        <v>1</v>
      </c>
      <c r="F977" t="s">
        <v>161</v>
      </c>
      <c r="G977">
        <v>20050326</v>
      </c>
      <c r="H977" t="s">
        <v>14402</v>
      </c>
      <c r="I977" t="s">
        <v>14403</v>
      </c>
      <c r="J977" t="s">
        <v>14404</v>
      </c>
      <c r="K977" t="s">
        <v>9352</v>
      </c>
      <c r="M977" s="32">
        <f>IFERROR(IF($B977="","",INDEX(所属情報!$E:$E,MATCH($A977,所属情報!$A:$A,0))),"")</f>
        <v>490053</v>
      </c>
      <c r="N977" s="32" t="str">
        <f t="shared" si="45"/>
        <v>大杉　遥子 (1)</v>
      </c>
      <c r="O977" s="32" t="str">
        <f t="shared" si="46"/>
        <v>ｵｵｽｷﾞ ﾊﾙｺ</v>
      </c>
      <c r="P977" s="32" t="str">
        <f t="shared" si="47"/>
        <v>OSUGI Haruko (05)</v>
      </c>
      <c r="Q977" s="32" t="str">
        <f>IFERROR(IF($F977="","",INDEX(リスト!$AL:$AL,MATCH($F977,リスト!$AK:$AK,0))),"")</f>
        <v>24</v>
      </c>
      <c r="R977" s="32" t="str">
        <f>IFERROR(IF($K977="","",INDEX(リスト!$AO:$AO,MATCH($K977,リスト!$AN:$AN,0))),"")</f>
        <v>JPN</v>
      </c>
      <c r="S977" s="32" t="str">
        <f>IF($B977="","",RIGHT($G977*1000+200+COUNTIF($G$2:$G977,$G977),9))</f>
        <v>050326201</v>
      </c>
    </row>
    <row r="978" spans="1:19" ht="18" customHeight="1" x14ac:dyDescent="0.55000000000000004">
      <c r="A978" t="s">
        <v>879</v>
      </c>
      <c r="B978">
        <v>997</v>
      </c>
      <c r="C978" t="s">
        <v>14405</v>
      </c>
      <c r="D978" t="s">
        <v>14406</v>
      </c>
      <c r="E978">
        <v>1</v>
      </c>
      <c r="F978" t="s">
        <v>129</v>
      </c>
      <c r="G978">
        <v>20040716</v>
      </c>
      <c r="H978" t="s">
        <v>14407</v>
      </c>
      <c r="I978" t="s">
        <v>1553</v>
      </c>
      <c r="J978" t="s">
        <v>13760</v>
      </c>
      <c r="K978" t="s">
        <v>9352</v>
      </c>
      <c r="M978" s="32">
        <f>IFERROR(IF($B978="","",INDEX(所属情報!$E:$E,MATCH($A978,所属情報!$A:$A,0))),"")</f>
        <v>490053</v>
      </c>
      <c r="N978" s="32" t="str">
        <f t="shared" si="45"/>
        <v>森　日和 (1)</v>
      </c>
      <c r="O978" s="32" t="str">
        <f t="shared" si="46"/>
        <v>ﾓﾘ ﾋﾖﾘ</v>
      </c>
      <c r="P978" s="32" t="str">
        <f t="shared" si="47"/>
        <v>MORI Hiyori (04)</v>
      </c>
      <c r="Q978" s="32" t="str">
        <f>IFERROR(IF($F978="","",INDEX(リスト!$AL:$AL,MATCH($F978,リスト!$AK:$AK,0))),"")</f>
        <v>16</v>
      </c>
      <c r="R978" s="32" t="str">
        <f>IFERROR(IF($K978="","",INDEX(リスト!$AO:$AO,MATCH($K978,リスト!$AN:$AN,0))),"")</f>
        <v>JPN</v>
      </c>
      <c r="S978" s="32" t="str">
        <f>IF($B978="","",RIGHT($G978*1000+200+COUNTIF($G$2:$G978,$G978),9))</f>
        <v>040716201</v>
      </c>
    </row>
    <row r="979" spans="1:19" ht="18" customHeight="1" x14ac:dyDescent="0.55000000000000004">
      <c r="A979" t="s">
        <v>1159</v>
      </c>
      <c r="B979">
        <v>998</v>
      </c>
      <c r="C979" t="s">
        <v>14408</v>
      </c>
      <c r="D979" t="s">
        <v>14409</v>
      </c>
      <c r="E979">
        <v>1</v>
      </c>
      <c r="F979" t="s">
        <v>177</v>
      </c>
      <c r="G979">
        <v>20030821</v>
      </c>
      <c r="H979" t="s">
        <v>14410</v>
      </c>
      <c r="I979" t="s">
        <v>14411</v>
      </c>
      <c r="J979" t="s">
        <v>13593</v>
      </c>
      <c r="K979" t="s">
        <v>9352</v>
      </c>
      <c r="M979" s="32">
        <f>IFERROR(IF($B979="","",INDEX(所属情報!$E:$E,MATCH($A979,所属情報!$A:$A,0))),"")</f>
        <v>501018</v>
      </c>
      <c r="N979" s="32" t="str">
        <f t="shared" si="45"/>
        <v>有賀　光理 (1)</v>
      </c>
      <c r="O979" s="32" t="str">
        <f t="shared" si="46"/>
        <v>ｱﾙｶﾞ ﾋｶﾘ</v>
      </c>
      <c r="P979" s="32" t="str">
        <f t="shared" si="47"/>
        <v>ARUGA Hikari (03)</v>
      </c>
      <c r="Q979" s="32" t="str">
        <f>IFERROR(IF($F979="","",INDEX(リスト!$AL:$AL,MATCH($F979,リスト!$AK:$AK,0))),"")</f>
        <v>28</v>
      </c>
      <c r="R979" s="32" t="str">
        <f>IFERROR(IF($K979="","",INDEX(リスト!$AO:$AO,MATCH($K979,リスト!$AN:$AN,0))),"")</f>
        <v>JPN</v>
      </c>
      <c r="S979" s="32" t="str">
        <f>IF($B979="","",RIGHT($G979*1000+200+COUNTIF($G$2:$G979,$G979),9))</f>
        <v>030821202</v>
      </c>
    </row>
    <row r="980" spans="1:19" ht="18" customHeight="1" x14ac:dyDescent="0.55000000000000004">
      <c r="A980" t="s">
        <v>1159</v>
      </c>
      <c r="B980">
        <v>999</v>
      </c>
      <c r="C980" t="s">
        <v>14412</v>
      </c>
      <c r="D980" t="s">
        <v>14413</v>
      </c>
      <c r="E980">
        <v>4</v>
      </c>
      <c r="F980" t="s">
        <v>5828</v>
      </c>
      <c r="G980">
        <v>20010514</v>
      </c>
      <c r="H980" t="s">
        <v>14414</v>
      </c>
      <c r="I980" t="s">
        <v>14415</v>
      </c>
      <c r="J980" t="s">
        <v>8404</v>
      </c>
      <c r="K980" t="s">
        <v>9352</v>
      </c>
      <c r="M980" s="32">
        <f>IFERROR(IF($B980="","",INDEX(所属情報!$E:$E,MATCH($A980,所属情報!$A:$A,0))),"")</f>
        <v>501018</v>
      </c>
      <c r="N980" s="32" t="str">
        <f t="shared" si="45"/>
        <v>西上　春香 (4)</v>
      </c>
      <c r="O980" s="32" t="str">
        <f t="shared" si="46"/>
        <v>ﾆｼｳｴ ﾊﾙｶ</v>
      </c>
      <c r="P980" s="32" t="str">
        <f t="shared" si="47"/>
        <v>NISHIUE Haruka (01)</v>
      </c>
      <c r="Q980" s="32" t="str">
        <f>IFERROR(IF($F980="","",INDEX(リスト!$AL:$AL,MATCH($F980,リスト!$AK:$AK,0))),"")</f>
        <v>49</v>
      </c>
      <c r="R980" s="32" t="str">
        <f>IFERROR(IF($K980="","",INDEX(リスト!$AO:$AO,MATCH($K980,リスト!$AN:$AN,0))),"")</f>
        <v>JPN</v>
      </c>
      <c r="S980" s="32" t="str">
        <f>IF($B980="","",RIGHT($G980*1000+200+COUNTIF($G$2:$G980,$G980),9))</f>
        <v>010514201</v>
      </c>
    </row>
    <row r="981" spans="1:19" ht="18" customHeight="1" x14ac:dyDescent="0.55000000000000004">
      <c r="A981" t="s">
        <v>1159</v>
      </c>
      <c r="B981">
        <v>1000</v>
      </c>
      <c r="C981" t="s">
        <v>14416</v>
      </c>
      <c r="D981" t="s">
        <v>14417</v>
      </c>
      <c r="E981">
        <v>1</v>
      </c>
      <c r="F981" t="s">
        <v>177</v>
      </c>
      <c r="G981">
        <v>20041007</v>
      </c>
      <c r="H981" t="s">
        <v>14418</v>
      </c>
      <c r="I981" t="s">
        <v>7444</v>
      </c>
      <c r="J981" t="s">
        <v>11787</v>
      </c>
      <c r="K981" t="s">
        <v>9352</v>
      </c>
      <c r="M981" s="32">
        <f>IFERROR(IF($B981="","",INDEX(所属情報!$E:$E,MATCH($A981,所属情報!$A:$A,0))),"")</f>
        <v>501018</v>
      </c>
      <c r="N981" s="32" t="str">
        <f t="shared" si="45"/>
        <v>塚本　舞 (1)</v>
      </c>
      <c r="O981" s="32" t="str">
        <f t="shared" si="46"/>
        <v>ﾂｶﾓﾄ ﾏｲ</v>
      </c>
      <c r="P981" s="32" t="str">
        <f t="shared" si="47"/>
        <v>TSUKAMOTO Mai (04)</v>
      </c>
      <c r="Q981" s="32" t="str">
        <f>IFERROR(IF($F981="","",INDEX(リスト!$AL:$AL,MATCH($F981,リスト!$AK:$AK,0))),"")</f>
        <v>28</v>
      </c>
      <c r="R981" s="32" t="str">
        <f>IFERROR(IF($K981="","",INDEX(リスト!$AO:$AO,MATCH($K981,リスト!$AN:$AN,0))),"")</f>
        <v>JPN</v>
      </c>
      <c r="S981" s="32" t="str">
        <f>IF($B981="","",RIGHT($G981*1000+200+COUNTIF($G$2:$G981,$G981),9))</f>
        <v>041007201</v>
      </c>
    </row>
    <row r="982" spans="1:19" ht="18" customHeight="1" x14ac:dyDescent="0.55000000000000004">
      <c r="A982" t="s">
        <v>1151</v>
      </c>
      <c r="B982">
        <v>1001</v>
      </c>
      <c r="C982" t="s">
        <v>14419</v>
      </c>
      <c r="D982" t="s">
        <v>14420</v>
      </c>
      <c r="E982">
        <v>1</v>
      </c>
      <c r="F982" t="s">
        <v>5828</v>
      </c>
      <c r="G982">
        <v>20040813</v>
      </c>
      <c r="H982" t="s">
        <v>14421</v>
      </c>
      <c r="I982" t="s">
        <v>9478</v>
      </c>
      <c r="J982" t="s">
        <v>11083</v>
      </c>
      <c r="K982" t="s">
        <v>9352</v>
      </c>
      <c r="M982" s="32">
        <f>IFERROR(IF($B982="","",INDEX(所属情報!$E:$E,MATCH($A982,所属情報!$A:$A,0))),"")</f>
        <v>500004</v>
      </c>
      <c r="N982" s="32" t="str">
        <f t="shared" si="45"/>
        <v>土田　真由 (1)</v>
      </c>
      <c r="O982" s="32" t="str">
        <f t="shared" si="46"/>
        <v>ﾂﾁﾀﾞ ﾏﾕ</v>
      </c>
      <c r="P982" s="32" t="str">
        <f t="shared" si="47"/>
        <v>TSUCHIDA Mayu (04)</v>
      </c>
      <c r="Q982" s="32" t="str">
        <f>IFERROR(IF($F982="","",INDEX(リスト!$AL:$AL,MATCH($F982,リスト!$AK:$AK,0))),"")</f>
        <v>49</v>
      </c>
      <c r="R982" s="32" t="str">
        <f>IFERROR(IF($K982="","",INDEX(リスト!$AO:$AO,MATCH($K982,リスト!$AN:$AN,0))),"")</f>
        <v>JPN</v>
      </c>
      <c r="S982" s="32" t="str">
        <f>IF($B982="","",RIGHT($G982*1000+200+COUNTIF($G$2:$G982,$G982),9))</f>
        <v>040813201</v>
      </c>
    </row>
    <row r="983" spans="1:19" ht="18" customHeight="1" x14ac:dyDescent="0.55000000000000004">
      <c r="A983" t="s">
        <v>895</v>
      </c>
      <c r="B983">
        <v>1002</v>
      </c>
      <c r="C983" t="s">
        <v>14422</v>
      </c>
      <c r="D983" t="s">
        <v>14423</v>
      </c>
      <c r="E983">
        <v>1</v>
      </c>
      <c r="F983" t="s">
        <v>9020</v>
      </c>
      <c r="G983">
        <v>20041207</v>
      </c>
      <c r="H983" t="s">
        <v>14424</v>
      </c>
      <c r="I983" t="s">
        <v>6606</v>
      </c>
      <c r="J983" t="s">
        <v>13287</v>
      </c>
      <c r="K983" t="s">
        <v>9352</v>
      </c>
      <c r="M983" s="32">
        <f>IFERROR(IF($B983="","",INDEX(所属情報!$E:$E,MATCH($A983,所属情報!$A:$A,0))),"")</f>
        <v>490058</v>
      </c>
      <c r="N983" s="32" t="str">
        <f t="shared" si="45"/>
        <v>井口　彩子 (1)</v>
      </c>
      <c r="O983" s="32" t="str">
        <f t="shared" si="46"/>
        <v>ｲｸﾞﾁ ｱﾔｺ</v>
      </c>
      <c r="P983" s="32" t="str">
        <f t="shared" si="47"/>
        <v>IGUCHI Ayako (04)</v>
      </c>
      <c r="Q983" s="32" t="str">
        <f>IFERROR(IF($F983="","",INDEX(リスト!$AL:$AL,MATCH($F983,リスト!$AK:$AK,0))),"")</f>
        <v>30</v>
      </c>
      <c r="R983" s="32" t="str">
        <f>IFERROR(IF($K983="","",INDEX(リスト!$AO:$AO,MATCH($K983,リスト!$AN:$AN,0))),"")</f>
        <v>JPN</v>
      </c>
      <c r="S983" s="32" t="str">
        <f>IF($B983="","",RIGHT($G983*1000+200+COUNTIF($G$2:$G983,$G983),9))</f>
        <v>041207201</v>
      </c>
    </row>
    <row r="984" spans="1:19" ht="18" customHeight="1" x14ac:dyDescent="0.55000000000000004">
      <c r="A984" t="s">
        <v>1063</v>
      </c>
      <c r="B984">
        <v>1004</v>
      </c>
      <c r="C984" t="s">
        <v>14425</v>
      </c>
      <c r="D984" t="s">
        <v>14426</v>
      </c>
      <c r="E984">
        <v>2</v>
      </c>
      <c r="F984" t="s">
        <v>5828</v>
      </c>
      <c r="G984">
        <v>20030529</v>
      </c>
      <c r="H984" t="s">
        <v>14427</v>
      </c>
      <c r="I984" t="s">
        <v>14428</v>
      </c>
      <c r="J984" t="s">
        <v>14429</v>
      </c>
      <c r="K984" t="s">
        <v>9638</v>
      </c>
      <c r="M984" s="32">
        <f>IFERROR(IF($B984="","",INDEX(所属情報!$E:$E,MATCH($A984,所属情報!$A:$A,0))),"")</f>
        <v>492244</v>
      </c>
      <c r="N984" s="32" t="str">
        <f t="shared" si="45"/>
        <v>北原　琉香 (2)</v>
      </c>
      <c r="O984" s="32" t="str">
        <f t="shared" si="46"/>
        <v>ｷﾀﾊﾗ ﾙｶ</v>
      </c>
      <c r="P984" s="32" t="str">
        <f t="shared" si="47"/>
        <v>KITAHARA Ruka (03)</v>
      </c>
      <c r="Q984" s="32" t="str">
        <f>IFERROR(IF($F984="","",INDEX(リスト!$AL:$AL,MATCH($F984,リスト!$AK:$AK,0))),"")</f>
        <v>49</v>
      </c>
      <c r="R984" s="32" t="str">
        <f>IFERROR(IF($K984="","",INDEX(リスト!$AO:$AO,MATCH($K984,リスト!$AN:$AN,0))),"")</f>
        <v>JPN</v>
      </c>
      <c r="S984" s="32" t="str">
        <f>IF($B984="","",RIGHT($G984*1000+200+COUNTIF($G$2:$G984,$G984),9))</f>
        <v>030529201</v>
      </c>
    </row>
    <row r="985" spans="1:19" ht="18" customHeight="1" x14ac:dyDescent="0.55000000000000004">
      <c r="A985" t="s">
        <v>1063</v>
      </c>
      <c r="B985">
        <v>1005</v>
      </c>
      <c r="C985" t="s">
        <v>14430</v>
      </c>
      <c r="D985" t="s">
        <v>14431</v>
      </c>
      <c r="E985">
        <v>1</v>
      </c>
      <c r="F985" t="s">
        <v>177</v>
      </c>
      <c r="G985">
        <v>20041009</v>
      </c>
      <c r="H985" t="s">
        <v>14432</v>
      </c>
      <c r="I985" t="s">
        <v>3326</v>
      </c>
      <c r="J985" t="s">
        <v>11097</v>
      </c>
      <c r="K985" t="s">
        <v>9638</v>
      </c>
      <c r="M985" s="32">
        <f>IFERROR(IF($B985="","",INDEX(所属情報!$E:$E,MATCH($A985,所属情報!$A:$A,0))),"")</f>
        <v>492244</v>
      </c>
      <c r="N985" s="32" t="str">
        <f t="shared" si="45"/>
        <v>細川　瑛梨華 (1)</v>
      </c>
      <c r="O985" s="32" t="str">
        <f t="shared" si="46"/>
        <v>ﾎｿｶﾜ ｴﾘｶ</v>
      </c>
      <c r="P985" s="32" t="str">
        <f t="shared" si="47"/>
        <v>HOSOKAWA Erika (04)</v>
      </c>
      <c r="Q985" s="32" t="str">
        <f>IFERROR(IF($F985="","",INDEX(リスト!$AL:$AL,MATCH($F985,リスト!$AK:$AK,0))),"")</f>
        <v>28</v>
      </c>
      <c r="R985" s="32" t="str">
        <f>IFERROR(IF($K985="","",INDEX(リスト!$AO:$AO,MATCH($K985,リスト!$AN:$AN,0))),"")</f>
        <v>JPN</v>
      </c>
      <c r="S985" s="32" t="str">
        <f>IF($B985="","",RIGHT($G985*1000+200+COUNTIF($G$2:$G985,$G985),9))</f>
        <v>041009201</v>
      </c>
    </row>
    <row r="986" spans="1:19" ht="18" customHeight="1" x14ac:dyDescent="0.55000000000000004">
      <c r="A986" t="s">
        <v>867</v>
      </c>
      <c r="B986">
        <v>1006</v>
      </c>
      <c r="C986" t="s">
        <v>14433</v>
      </c>
      <c r="D986" t="s">
        <v>14434</v>
      </c>
      <c r="E986">
        <v>1</v>
      </c>
      <c r="F986" t="s">
        <v>177</v>
      </c>
      <c r="G986">
        <v>20041227</v>
      </c>
      <c r="H986" t="s">
        <v>14435</v>
      </c>
      <c r="I986" t="s">
        <v>13073</v>
      </c>
      <c r="J986" t="s">
        <v>14436</v>
      </c>
      <c r="K986" t="s">
        <v>9638</v>
      </c>
      <c r="M986" s="32">
        <f>IFERROR(IF($B986="","",INDEX(所属情報!$E:$E,MATCH($A986,所属情報!$A:$A,0))),"")</f>
        <v>490049</v>
      </c>
      <c r="N986" s="32" t="str">
        <f t="shared" si="45"/>
        <v>正木　美琴 (1)</v>
      </c>
      <c r="O986" s="32" t="str">
        <f t="shared" si="46"/>
        <v>ﾏｻｷ ﾐｺﾄ</v>
      </c>
      <c r="P986" s="32" t="str">
        <f t="shared" si="47"/>
        <v>MASAKI Mikoto (04)</v>
      </c>
      <c r="Q986" s="32" t="str">
        <f>IFERROR(IF($F986="","",INDEX(リスト!$AL:$AL,MATCH($F986,リスト!$AK:$AK,0))),"")</f>
        <v>28</v>
      </c>
      <c r="R986" s="32" t="str">
        <f>IFERROR(IF($K986="","",INDEX(リスト!$AO:$AO,MATCH($K986,リスト!$AN:$AN,0))),"")</f>
        <v>JPN</v>
      </c>
      <c r="S986" s="32" t="str">
        <f>IF($B986="","",RIGHT($G986*1000+200+COUNTIF($G$2:$G986,$G986),9))</f>
        <v>041227202</v>
      </c>
    </row>
    <row r="987" spans="1:19" ht="18" customHeight="1" x14ac:dyDescent="0.55000000000000004">
      <c r="A987" t="s">
        <v>867</v>
      </c>
      <c r="B987">
        <v>1007</v>
      </c>
      <c r="C987" t="s">
        <v>14437</v>
      </c>
      <c r="D987" t="s">
        <v>14438</v>
      </c>
      <c r="E987">
        <v>1</v>
      </c>
      <c r="F987" t="s">
        <v>169</v>
      </c>
      <c r="G987">
        <v>20041207</v>
      </c>
      <c r="H987" t="s">
        <v>14439</v>
      </c>
      <c r="I987" t="s">
        <v>14440</v>
      </c>
      <c r="J987" t="s">
        <v>11227</v>
      </c>
      <c r="K987" t="s">
        <v>9638</v>
      </c>
      <c r="M987" s="32">
        <f>IFERROR(IF($B987="","",INDEX(所属情報!$E:$E,MATCH($A987,所属情報!$A:$A,0))),"")</f>
        <v>490049</v>
      </c>
      <c r="N987" s="32" t="str">
        <f t="shared" si="45"/>
        <v>玉川　華菜 (1)</v>
      </c>
      <c r="O987" s="32" t="str">
        <f t="shared" si="46"/>
        <v>ﾀﾏｶﾞﾜ ﾊﾙﾅ</v>
      </c>
      <c r="P987" s="32" t="str">
        <f t="shared" si="47"/>
        <v>TAMAGAWA Haruna (04)</v>
      </c>
      <c r="Q987" s="32" t="str">
        <f>IFERROR(IF($F987="","",INDEX(リスト!$AL:$AL,MATCH($F987,リスト!$AK:$AK,0))),"")</f>
        <v>26</v>
      </c>
      <c r="R987" s="32" t="str">
        <f>IFERROR(IF($K987="","",INDEX(リスト!$AO:$AO,MATCH($K987,リスト!$AN:$AN,0))),"")</f>
        <v>JPN</v>
      </c>
      <c r="S987" s="32" t="str">
        <f>IF($B987="","",RIGHT($G987*1000+200+COUNTIF($G$2:$G987,$G987),9))</f>
        <v>041207202</v>
      </c>
    </row>
    <row r="988" spans="1:19" ht="18" customHeight="1" x14ac:dyDescent="0.55000000000000004">
      <c r="A988" t="s">
        <v>867</v>
      </c>
      <c r="B988">
        <v>1008</v>
      </c>
      <c r="C988" t="s">
        <v>14441</v>
      </c>
      <c r="D988" t="s">
        <v>14442</v>
      </c>
      <c r="E988">
        <v>1</v>
      </c>
      <c r="F988" t="s">
        <v>193</v>
      </c>
      <c r="G988">
        <v>20050206</v>
      </c>
      <c r="H988" t="s">
        <v>14443</v>
      </c>
      <c r="I988" t="s">
        <v>2038</v>
      </c>
      <c r="J988" t="s">
        <v>11797</v>
      </c>
      <c r="K988" t="s">
        <v>9638</v>
      </c>
      <c r="M988" s="32">
        <f>IFERROR(IF($B988="","",INDEX(所属情報!$E:$E,MATCH($A988,所属情報!$A:$A,0))),"")</f>
        <v>490049</v>
      </c>
      <c r="N988" s="32" t="str">
        <f t="shared" si="45"/>
        <v>足立　結野 (1)</v>
      </c>
      <c r="O988" s="32" t="str">
        <f t="shared" si="46"/>
        <v>ｱﾀﾞﾁ ﾕﾉ</v>
      </c>
      <c r="P988" s="32" t="str">
        <f t="shared" si="47"/>
        <v>ADACHI Yuno (05)</v>
      </c>
      <c r="Q988" s="32" t="str">
        <f>IFERROR(IF($F988="","",INDEX(リスト!$AL:$AL,MATCH($F988,リスト!$AK:$AK,0))),"")</f>
        <v>32</v>
      </c>
      <c r="R988" s="32" t="str">
        <f>IFERROR(IF($K988="","",INDEX(リスト!$AO:$AO,MATCH($K988,リスト!$AN:$AN,0))),"")</f>
        <v>JPN</v>
      </c>
      <c r="S988" s="32" t="str">
        <f>IF($B988="","",RIGHT($G988*1000+200+COUNTIF($G$2:$G988,$G988),9))</f>
        <v>050206202</v>
      </c>
    </row>
    <row r="989" spans="1:19" ht="18" customHeight="1" x14ac:dyDescent="0.55000000000000004">
      <c r="A989" t="s">
        <v>883</v>
      </c>
      <c r="B989">
        <v>1009</v>
      </c>
      <c r="C989" t="s">
        <v>14444</v>
      </c>
      <c r="D989" t="s">
        <v>14445</v>
      </c>
      <c r="E989">
        <v>2</v>
      </c>
      <c r="F989" t="s">
        <v>177</v>
      </c>
      <c r="G989">
        <v>20040301</v>
      </c>
      <c r="H989" t="s">
        <v>14446</v>
      </c>
      <c r="I989" t="s">
        <v>14447</v>
      </c>
      <c r="J989" t="s">
        <v>7637</v>
      </c>
      <c r="K989" t="s">
        <v>9638</v>
      </c>
      <c r="M989" s="32">
        <f>IFERROR(IF($B989="","",INDEX(所属情報!$E:$E,MATCH($A989,所属情報!$A:$A,0))),"")</f>
        <v>490054</v>
      </c>
      <c r="N989" s="32" t="str">
        <f t="shared" si="45"/>
        <v>奥　珠希 (2)</v>
      </c>
      <c r="O989" s="32" t="str">
        <f t="shared" si="46"/>
        <v>ｵｸ ﾀﾏｷ</v>
      </c>
      <c r="P989" s="32" t="str">
        <f t="shared" si="47"/>
        <v>OKU Tamaki (04)</v>
      </c>
      <c r="Q989" s="32" t="str">
        <f>IFERROR(IF($F989="","",INDEX(リスト!$AL:$AL,MATCH($F989,リスト!$AK:$AK,0))),"")</f>
        <v>28</v>
      </c>
      <c r="R989" s="32" t="str">
        <f>IFERROR(IF($K989="","",INDEX(リスト!$AO:$AO,MATCH($K989,リスト!$AN:$AN,0))),"")</f>
        <v>JPN</v>
      </c>
      <c r="S989" s="32" t="str">
        <f>IF($B989="","",RIGHT($G989*1000+200+COUNTIF($G$2:$G989,$G989),9))</f>
        <v>040301201</v>
      </c>
    </row>
    <row r="990" spans="1:19" ht="18" customHeight="1" x14ac:dyDescent="0.55000000000000004">
      <c r="A990" t="s">
        <v>883</v>
      </c>
      <c r="B990">
        <v>1010</v>
      </c>
      <c r="C990" t="s">
        <v>14448</v>
      </c>
      <c r="D990" t="s">
        <v>14449</v>
      </c>
      <c r="E990">
        <v>6</v>
      </c>
      <c r="F990" t="s">
        <v>177</v>
      </c>
      <c r="G990">
        <v>19980703</v>
      </c>
      <c r="H990" t="s">
        <v>14450</v>
      </c>
      <c r="I990" t="s">
        <v>2346</v>
      </c>
      <c r="J990" t="s">
        <v>11073</v>
      </c>
      <c r="K990" t="s">
        <v>9638</v>
      </c>
      <c r="M990" s="32">
        <f>IFERROR(IF($B990="","",INDEX(所属情報!$E:$E,MATCH($A990,所属情報!$A:$A,0))),"")</f>
        <v>490054</v>
      </c>
      <c r="N990" s="32" t="str">
        <f t="shared" si="45"/>
        <v>後藤　綾乃 (6)</v>
      </c>
      <c r="O990" s="32" t="str">
        <f t="shared" si="46"/>
        <v>ｺﾞﾄｳ ｱﾔﾉ</v>
      </c>
      <c r="P990" s="32" t="str">
        <f t="shared" si="47"/>
        <v>GOTO Ayano (98)</v>
      </c>
      <c r="Q990" s="32" t="str">
        <f>IFERROR(IF($F990="","",INDEX(リスト!$AL:$AL,MATCH($F990,リスト!$AK:$AK,0))),"")</f>
        <v>28</v>
      </c>
      <c r="R990" s="32" t="str">
        <f>IFERROR(IF($K990="","",INDEX(リスト!$AO:$AO,MATCH($K990,リスト!$AN:$AN,0))),"")</f>
        <v>JPN</v>
      </c>
      <c r="S990" s="32" t="str">
        <f>IF($B990="","",RIGHT($G990*1000+200+COUNTIF($G$2:$G990,$G990),9))</f>
        <v>980703201</v>
      </c>
    </row>
    <row r="991" spans="1:19" ht="18" customHeight="1" x14ac:dyDescent="0.55000000000000004">
      <c r="A991" t="s">
        <v>983</v>
      </c>
      <c r="B991">
        <v>1011</v>
      </c>
      <c r="C991" t="s">
        <v>14451</v>
      </c>
      <c r="D991" t="s">
        <v>14452</v>
      </c>
      <c r="E991">
        <v>1</v>
      </c>
      <c r="F991" t="s">
        <v>173</v>
      </c>
      <c r="G991">
        <v>20040416</v>
      </c>
      <c r="H991" t="s">
        <v>14453</v>
      </c>
      <c r="I991" t="s">
        <v>2238</v>
      </c>
      <c r="J991" t="s">
        <v>11694</v>
      </c>
      <c r="K991" t="s">
        <v>9638</v>
      </c>
      <c r="M991" s="32">
        <f>IFERROR(IF($B991="","",INDEX(所属情報!$E:$E,MATCH($A991,所属情報!$A:$A,0))),"")</f>
        <v>492205</v>
      </c>
      <c r="N991" s="32" t="str">
        <f t="shared" si="45"/>
        <v>濵　渚紗 (1)</v>
      </c>
      <c r="O991" s="32" t="str">
        <f t="shared" si="46"/>
        <v>ﾊﾏ ﾅｷﾞｻ</v>
      </c>
      <c r="P991" s="32" t="str">
        <f t="shared" si="47"/>
        <v>HAMA Nagisa (04)</v>
      </c>
      <c r="Q991" s="32" t="str">
        <f>IFERROR(IF($F991="","",INDEX(リスト!$AL:$AL,MATCH($F991,リスト!$AK:$AK,0))),"")</f>
        <v>27</v>
      </c>
      <c r="R991" s="32" t="str">
        <f>IFERROR(IF($K991="","",INDEX(リスト!$AO:$AO,MATCH($K991,リスト!$AN:$AN,0))),"")</f>
        <v>JPN</v>
      </c>
      <c r="S991" s="32" t="str">
        <f>IF($B991="","",RIGHT($G991*1000+200+COUNTIF($G$2:$G991,$G991),9))</f>
        <v>040416202</v>
      </c>
    </row>
    <row r="992" spans="1:19" ht="18" customHeight="1" x14ac:dyDescent="0.55000000000000004">
      <c r="A992" t="s">
        <v>999</v>
      </c>
      <c r="B992">
        <v>1012</v>
      </c>
      <c r="C992" t="s">
        <v>14454</v>
      </c>
      <c r="D992" t="s">
        <v>14455</v>
      </c>
      <c r="E992">
        <v>1</v>
      </c>
      <c r="F992" t="s">
        <v>173</v>
      </c>
      <c r="G992">
        <v>20040916</v>
      </c>
      <c r="H992" t="s">
        <v>14456</v>
      </c>
      <c r="I992" t="s">
        <v>1553</v>
      </c>
      <c r="J992" t="s">
        <v>12323</v>
      </c>
      <c r="K992" t="s">
        <v>9638</v>
      </c>
      <c r="M992" s="32">
        <f>IFERROR(IF($B992="","",INDEX(所属情報!$E:$E,MATCH($A992,所属情報!$A:$A,0))),"")</f>
        <v>492209</v>
      </c>
      <c r="N992" s="32" t="str">
        <f t="shared" si="45"/>
        <v>森　一華 (1)</v>
      </c>
      <c r="O992" s="32" t="str">
        <f t="shared" si="46"/>
        <v>ﾓﾘ ｲﾁｶ</v>
      </c>
      <c r="P992" s="32" t="str">
        <f t="shared" si="47"/>
        <v>MORI Ichika (04)</v>
      </c>
      <c r="Q992" s="32" t="str">
        <f>IFERROR(IF($F992="","",INDEX(リスト!$AL:$AL,MATCH($F992,リスト!$AK:$AK,0))),"")</f>
        <v>27</v>
      </c>
      <c r="R992" s="32" t="str">
        <f>IFERROR(IF($K992="","",INDEX(リスト!$AO:$AO,MATCH($K992,リスト!$AN:$AN,0))),"")</f>
        <v>JPN</v>
      </c>
      <c r="S992" s="32" t="str">
        <f>IF($B992="","",RIGHT($G992*1000+200+COUNTIF($G$2:$G992,$G992),9))</f>
        <v>040916201</v>
      </c>
    </row>
    <row r="993" spans="1:19" ht="18" customHeight="1" x14ac:dyDescent="0.55000000000000004">
      <c r="A993" t="s">
        <v>1007</v>
      </c>
      <c r="B993">
        <v>1013</v>
      </c>
      <c r="C993" t="s">
        <v>14457</v>
      </c>
      <c r="D993" t="s">
        <v>14458</v>
      </c>
      <c r="E993">
        <v>1</v>
      </c>
      <c r="F993" t="s">
        <v>173</v>
      </c>
      <c r="G993">
        <v>20040504</v>
      </c>
      <c r="H993" t="s">
        <v>14459</v>
      </c>
      <c r="I993" t="s">
        <v>1745</v>
      </c>
      <c r="J993" t="s">
        <v>14460</v>
      </c>
      <c r="K993" t="s">
        <v>9638</v>
      </c>
      <c r="M993" s="32">
        <f>IFERROR(IF($B993="","",INDEX(所属情報!$E:$E,MATCH($A993,所属情報!$A:$A,0))),"")</f>
        <v>492213</v>
      </c>
      <c r="N993" s="32" t="str">
        <f t="shared" si="45"/>
        <v>岩本　彩李 (1)</v>
      </c>
      <c r="O993" s="32" t="str">
        <f t="shared" si="46"/>
        <v>ｲﾜﾓﾄ ｱﾔﾘ</v>
      </c>
      <c r="P993" s="32" t="str">
        <f t="shared" si="47"/>
        <v>IWAMOTO Ayari (04)</v>
      </c>
      <c r="Q993" s="32" t="str">
        <f>IFERROR(IF($F993="","",INDEX(リスト!$AL:$AL,MATCH($F993,リスト!$AK:$AK,0))),"")</f>
        <v>27</v>
      </c>
      <c r="R993" s="32" t="str">
        <f>IFERROR(IF($K993="","",INDEX(リスト!$AO:$AO,MATCH($K993,リスト!$AN:$AN,0))),"")</f>
        <v>JPN</v>
      </c>
      <c r="S993" s="32" t="str">
        <f>IF($B993="","",RIGHT($G993*1000+200+COUNTIF($G$2:$G993,$G993),9))</f>
        <v>040504203</v>
      </c>
    </row>
    <row r="994" spans="1:19" ht="18" customHeight="1" x14ac:dyDescent="0.55000000000000004">
      <c r="A994" t="s">
        <v>1047</v>
      </c>
      <c r="B994">
        <v>1014</v>
      </c>
      <c r="C994" t="s">
        <v>14461</v>
      </c>
      <c r="D994" t="s">
        <v>14462</v>
      </c>
      <c r="E994">
        <v>1</v>
      </c>
      <c r="F994" t="s">
        <v>173</v>
      </c>
      <c r="G994">
        <v>20041114</v>
      </c>
      <c r="H994" t="s">
        <v>14463</v>
      </c>
      <c r="I994" t="s">
        <v>2204</v>
      </c>
      <c r="J994" t="s">
        <v>11342</v>
      </c>
      <c r="K994" t="s">
        <v>9638</v>
      </c>
      <c r="M994" s="32">
        <f>IFERROR(IF($B994="","",INDEX(所属情報!$E:$E,MATCH($A994,所属情報!$A:$A,0))),"")</f>
        <v>492232</v>
      </c>
      <c r="N994" s="32" t="str">
        <f t="shared" si="45"/>
        <v>和田　紗季 (1)</v>
      </c>
      <c r="O994" s="32" t="str">
        <f t="shared" si="46"/>
        <v>ﾜﾀﾞ ｻｷ</v>
      </c>
      <c r="P994" s="32" t="str">
        <f t="shared" si="47"/>
        <v>WADA Saki (04)</v>
      </c>
      <c r="Q994" s="32" t="str">
        <f>IFERROR(IF($F994="","",INDEX(リスト!$AL:$AL,MATCH($F994,リスト!$AK:$AK,0))),"")</f>
        <v>27</v>
      </c>
      <c r="R994" s="32" t="str">
        <f>IFERROR(IF($K994="","",INDEX(リスト!$AO:$AO,MATCH($K994,リスト!$AN:$AN,0))),"")</f>
        <v>JPN</v>
      </c>
      <c r="S994" s="32" t="str">
        <f>IF($B994="","",RIGHT($G994*1000+200+COUNTIF($G$2:$G994,$G994),9))</f>
        <v>041114201</v>
      </c>
    </row>
    <row r="995" spans="1:19" ht="18" customHeight="1" x14ac:dyDescent="0.55000000000000004">
      <c r="A995" t="s">
        <v>911</v>
      </c>
      <c r="B995">
        <v>1015</v>
      </c>
      <c r="C995" t="s">
        <v>14464</v>
      </c>
      <c r="D995" t="s">
        <v>14465</v>
      </c>
      <c r="E995">
        <v>1</v>
      </c>
      <c r="F995" t="s">
        <v>5828</v>
      </c>
      <c r="G995">
        <v>20041118</v>
      </c>
      <c r="H995" t="s">
        <v>14466</v>
      </c>
      <c r="I995" t="s">
        <v>14467</v>
      </c>
      <c r="J995" t="s">
        <v>11684</v>
      </c>
      <c r="K995" t="s">
        <v>9638</v>
      </c>
      <c r="M995" s="32">
        <f>IFERROR(IF($B995="","",INDEX(所属情報!$E:$E,MATCH($A995,所属情報!$A:$A,0))),"")</f>
        <v>491015</v>
      </c>
      <c r="N995" s="32" t="str">
        <f t="shared" si="45"/>
        <v>稲荷　未来 (1)</v>
      </c>
      <c r="O995" s="32" t="str">
        <f t="shared" si="46"/>
        <v>ｲﾅﾘ ﾐｸ</v>
      </c>
      <c r="P995" s="32" t="str">
        <f t="shared" si="47"/>
        <v>INARI Miku (04)</v>
      </c>
      <c r="Q995" s="32" t="str">
        <f>IFERROR(IF($F995="","",INDEX(リスト!$AL:$AL,MATCH($F995,リスト!$AK:$AK,0))),"")</f>
        <v>49</v>
      </c>
      <c r="R995" s="32" t="str">
        <f>IFERROR(IF($K995="","",INDEX(リスト!$AO:$AO,MATCH($K995,リスト!$AN:$AN,0))),"")</f>
        <v>JPN</v>
      </c>
      <c r="S995" s="32" t="str">
        <f>IF($B995="","",RIGHT($G995*1000+200+COUNTIF($G$2:$G995,$G995),9))</f>
        <v>041118202</v>
      </c>
    </row>
    <row r="996" spans="1:19" ht="18" customHeight="1" x14ac:dyDescent="0.55000000000000004">
      <c r="A996" t="s">
        <v>923</v>
      </c>
      <c r="B996">
        <v>1016</v>
      </c>
      <c r="C996" t="s">
        <v>14468</v>
      </c>
      <c r="D996" t="s">
        <v>14469</v>
      </c>
      <c r="E996">
        <v>1</v>
      </c>
      <c r="F996" t="s">
        <v>165</v>
      </c>
      <c r="G996">
        <v>20040616</v>
      </c>
      <c r="H996" t="s">
        <v>14470</v>
      </c>
      <c r="I996" t="s">
        <v>2619</v>
      </c>
      <c r="J996" t="s">
        <v>7736</v>
      </c>
      <c r="K996" t="s">
        <v>9638</v>
      </c>
      <c r="M996" s="32">
        <f>IFERROR(IF($B996="","",INDEX(所属情報!$E:$E,MATCH($A996,所属情報!$A:$A,0))),"")</f>
        <v>491054</v>
      </c>
      <c r="N996" s="32" t="str">
        <f t="shared" si="45"/>
        <v>栗林　佑里 (1)</v>
      </c>
      <c r="O996" s="32" t="str">
        <f t="shared" si="46"/>
        <v>ｸﾘﾊﾞﾔｼ ﾕﾘ</v>
      </c>
      <c r="P996" s="32" t="str">
        <f t="shared" si="47"/>
        <v>KURIBAYASHI Yuri (04)</v>
      </c>
      <c r="Q996" s="32" t="str">
        <f>IFERROR(IF($F996="","",INDEX(リスト!$AL:$AL,MATCH($F996,リスト!$AK:$AK,0))),"")</f>
        <v>25</v>
      </c>
      <c r="R996" s="32" t="str">
        <f>IFERROR(IF($K996="","",INDEX(リスト!$AO:$AO,MATCH($K996,リスト!$AN:$AN,0))),"")</f>
        <v>JPN</v>
      </c>
      <c r="S996" s="32" t="str">
        <f>IF($B996="","",RIGHT($G996*1000+200+COUNTIF($G$2:$G996,$G996),9))</f>
        <v>040616203</v>
      </c>
    </row>
    <row r="997" spans="1:19" ht="18" customHeight="1" x14ac:dyDescent="0.55000000000000004">
      <c r="A997" t="s">
        <v>1055</v>
      </c>
      <c r="B997">
        <v>1017</v>
      </c>
      <c r="C997" t="s">
        <v>14471</v>
      </c>
      <c r="D997" t="s">
        <v>14472</v>
      </c>
      <c r="E997">
        <v>1</v>
      </c>
      <c r="F997" t="s">
        <v>177</v>
      </c>
      <c r="G997">
        <v>20041112</v>
      </c>
      <c r="H997" t="s">
        <v>14473</v>
      </c>
      <c r="I997" t="s">
        <v>14474</v>
      </c>
      <c r="J997" t="s">
        <v>11091</v>
      </c>
      <c r="K997" t="s">
        <v>9638</v>
      </c>
      <c r="M997" s="32">
        <f>IFERROR(IF($B997="","",INDEX(所属情報!$E:$E,MATCH($A997,所属情報!$A:$A,0))),"")</f>
        <v>492237</v>
      </c>
      <c r="N997" s="32" t="str">
        <f t="shared" si="45"/>
        <v>才木　帆乃海 (1)</v>
      </c>
      <c r="O997" s="32" t="str">
        <f t="shared" si="46"/>
        <v>ｻｲｷ ﾎﾉｶ</v>
      </c>
      <c r="P997" s="32" t="str">
        <f t="shared" si="47"/>
        <v>SAIKI Honoka (04)</v>
      </c>
      <c r="Q997" s="32" t="str">
        <f>IFERROR(IF($F997="","",INDEX(リスト!$AL:$AL,MATCH($F997,リスト!$AK:$AK,0))),"")</f>
        <v>28</v>
      </c>
      <c r="R997" s="32" t="str">
        <f>IFERROR(IF($K997="","",INDEX(リスト!$AO:$AO,MATCH($K997,リスト!$AN:$AN,0))),"")</f>
        <v>JPN</v>
      </c>
      <c r="S997" s="32" t="str">
        <f>IF($B997="","",RIGHT($G997*1000+200+COUNTIF($G$2:$G997,$G997),9))</f>
        <v>041112201</v>
      </c>
    </row>
    <row r="998" spans="1:19" ht="18" customHeight="1" x14ac:dyDescent="0.55000000000000004">
      <c r="A998" t="s">
        <v>883</v>
      </c>
      <c r="B998">
        <v>1018</v>
      </c>
      <c r="C998" t="s">
        <v>14475</v>
      </c>
      <c r="D998" t="s">
        <v>14476</v>
      </c>
      <c r="E998">
        <v>1</v>
      </c>
      <c r="F998" t="s">
        <v>177</v>
      </c>
      <c r="G998">
        <v>20040517</v>
      </c>
      <c r="H998" t="s">
        <v>14477</v>
      </c>
      <c r="I998" t="s">
        <v>7953</v>
      </c>
      <c r="J998" t="s">
        <v>7327</v>
      </c>
      <c r="K998" t="s">
        <v>9638</v>
      </c>
      <c r="M998" s="32">
        <f>IFERROR(IF($B998="","",INDEX(所属情報!$E:$E,MATCH($A998,所属情報!$A:$A,0))),"")</f>
        <v>490054</v>
      </c>
      <c r="N998" s="32" t="str">
        <f t="shared" si="45"/>
        <v>下田　優衣 (1)</v>
      </c>
      <c r="O998" s="32" t="str">
        <f t="shared" si="46"/>
        <v>ｼﾓﾀﾞ ﾕｲ</v>
      </c>
      <c r="P998" s="32" t="str">
        <f t="shared" si="47"/>
        <v>SHIMODA Yui (04)</v>
      </c>
      <c r="Q998" s="32" t="str">
        <f>IFERROR(IF($F998="","",INDEX(リスト!$AL:$AL,MATCH($F998,リスト!$AK:$AK,0))),"")</f>
        <v>28</v>
      </c>
      <c r="R998" s="32" t="str">
        <f>IFERROR(IF($K998="","",INDEX(リスト!$AO:$AO,MATCH($K998,リスト!$AN:$AN,0))),"")</f>
        <v>JPN</v>
      </c>
      <c r="S998" s="32" t="str">
        <f>IF($B998="","",RIGHT($G998*1000+200+COUNTIF($G$2:$G998,$G998),9))</f>
        <v>040517201</v>
      </c>
    </row>
    <row r="999" spans="1:19" ht="18" customHeight="1" x14ac:dyDescent="0.55000000000000004">
      <c r="A999" t="s">
        <v>883</v>
      </c>
      <c r="B999">
        <v>1019</v>
      </c>
      <c r="C999" t="s">
        <v>14478</v>
      </c>
      <c r="D999" t="s">
        <v>14479</v>
      </c>
      <c r="E999">
        <v>1</v>
      </c>
      <c r="F999" t="s">
        <v>177</v>
      </c>
      <c r="G999">
        <v>20040405</v>
      </c>
      <c r="H999" t="s">
        <v>14480</v>
      </c>
      <c r="I999" t="s">
        <v>8060</v>
      </c>
      <c r="J999" t="s">
        <v>6975</v>
      </c>
      <c r="K999" t="s">
        <v>9638</v>
      </c>
      <c r="M999" s="32">
        <f>IFERROR(IF($B999="","",INDEX(所属情報!$E:$E,MATCH($A999,所属情報!$A:$A,0))),"")</f>
        <v>490054</v>
      </c>
      <c r="N999" s="32" t="str">
        <f t="shared" si="45"/>
        <v>栗山　未有 (1)</v>
      </c>
      <c r="O999" s="32" t="str">
        <f t="shared" si="46"/>
        <v>ｸﾘﾔﾏ ﾐﾕ</v>
      </c>
      <c r="P999" s="32" t="str">
        <f t="shared" si="47"/>
        <v>KURIYAMA Miyu (04)</v>
      </c>
      <c r="Q999" s="32" t="str">
        <f>IFERROR(IF($F999="","",INDEX(リスト!$AL:$AL,MATCH($F999,リスト!$AK:$AK,0))),"")</f>
        <v>28</v>
      </c>
      <c r="R999" s="32" t="str">
        <f>IFERROR(IF($K999="","",INDEX(リスト!$AO:$AO,MATCH($K999,リスト!$AN:$AN,0))),"")</f>
        <v>JPN</v>
      </c>
      <c r="S999" s="32" t="str">
        <f>IF($B999="","",RIGHT($G999*1000+200+COUNTIF($G$2:$G999,$G999),9))</f>
        <v>040405201</v>
      </c>
    </row>
    <row r="1000" spans="1:19" ht="18" customHeight="1" x14ac:dyDescent="0.55000000000000004">
      <c r="A1000" t="s">
        <v>1095</v>
      </c>
      <c r="B1000">
        <v>1020</v>
      </c>
      <c r="C1000" t="s">
        <v>14481</v>
      </c>
      <c r="D1000" t="s">
        <v>14482</v>
      </c>
      <c r="E1000">
        <v>1</v>
      </c>
      <c r="F1000" t="s">
        <v>173</v>
      </c>
      <c r="G1000">
        <v>20050122</v>
      </c>
      <c r="H1000" t="s">
        <v>14483</v>
      </c>
      <c r="I1000" t="s">
        <v>7983</v>
      </c>
      <c r="J1000" t="s">
        <v>10931</v>
      </c>
      <c r="K1000" t="s">
        <v>9638</v>
      </c>
      <c r="M1000" s="32">
        <f>IFERROR(IF($B1000="","",INDEX(所属情報!$E:$E,MATCH($A1000,所属情報!$A:$A,0))),"")</f>
        <v>492355</v>
      </c>
      <c r="N1000" s="32" t="str">
        <f t="shared" si="45"/>
        <v>東　莉奈 (1)</v>
      </c>
      <c r="O1000" s="32" t="str">
        <f t="shared" si="46"/>
        <v>ﾋｶﾞｼ ﾘﾅ</v>
      </c>
      <c r="P1000" s="32" t="str">
        <f t="shared" si="47"/>
        <v>HIGASHI Rina (05)</v>
      </c>
      <c r="Q1000" s="32" t="str">
        <f>IFERROR(IF($F1000="","",INDEX(リスト!$AL:$AL,MATCH($F1000,リスト!$AK:$AK,0))),"")</f>
        <v>27</v>
      </c>
      <c r="R1000" s="32" t="str">
        <f>IFERROR(IF($K1000="","",INDEX(リスト!$AO:$AO,MATCH($K1000,リスト!$AN:$AN,0))),"")</f>
        <v>JPN</v>
      </c>
      <c r="S1000" s="32" t="str">
        <f>IF($B1000="","",RIGHT($G1000*1000+200+COUNTIF($G$2:$G1000,$G1000),9))</f>
        <v>050122201</v>
      </c>
    </row>
    <row r="1001" spans="1:19" ht="18" customHeight="1" x14ac:dyDescent="0.55000000000000004">
      <c r="A1001" t="s">
        <v>875</v>
      </c>
      <c r="B1001">
        <v>1021</v>
      </c>
      <c r="C1001" t="s">
        <v>14484</v>
      </c>
      <c r="D1001" t="s">
        <v>14485</v>
      </c>
      <c r="E1001">
        <v>2</v>
      </c>
      <c r="F1001" t="s">
        <v>173</v>
      </c>
      <c r="G1001">
        <v>20030719</v>
      </c>
      <c r="H1001" t="s">
        <v>14486</v>
      </c>
      <c r="I1001" t="s">
        <v>2524</v>
      </c>
      <c r="J1001" t="s">
        <v>10949</v>
      </c>
      <c r="K1001" t="s">
        <v>9638</v>
      </c>
      <c r="M1001" s="32">
        <f>IFERROR(IF($B1001="","",INDEX(所属情報!$E:$E,MATCH($A1001,所属情報!$A:$A,0))),"")</f>
        <v>490051</v>
      </c>
      <c r="N1001" s="32" t="str">
        <f t="shared" si="45"/>
        <v>木村　野々花 (2)</v>
      </c>
      <c r="O1001" s="32" t="str">
        <f t="shared" si="46"/>
        <v>ｷﾑﾗ ﾉﾉｶ</v>
      </c>
      <c r="P1001" s="32" t="str">
        <f t="shared" si="47"/>
        <v>KIMURA Nonoka (03)</v>
      </c>
      <c r="Q1001" s="32" t="str">
        <f>IFERROR(IF($F1001="","",INDEX(リスト!$AL:$AL,MATCH($F1001,リスト!$AK:$AK,0))),"")</f>
        <v>27</v>
      </c>
      <c r="R1001" s="32" t="str">
        <f>IFERROR(IF($K1001="","",INDEX(リスト!$AO:$AO,MATCH($K1001,リスト!$AN:$AN,0))),"")</f>
        <v>JPN</v>
      </c>
      <c r="S1001" s="32" t="str">
        <f>IF($B1001="","",RIGHT($G1001*1000+200+COUNTIF($G$2:$G1001,$G1001),9))</f>
        <v>030719202</v>
      </c>
    </row>
    <row r="1002" spans="1:19" ht="18" customHeight="1" x14ac:dyDescent="0.55000000000000004">
      <c r="A1002" t="s">
        <v>1083</v>
      </c>
      <c r="B1002">
        <v>1022</v>
      </c>
      <c r="C1002" t="s">
        <v>14487</v>
      </c>
      <c r="D1002" t="s">
        <v>14488</v>
      </c>
      <c r="E1002">
        <v>1</v>
      </c>
      <c r="F1002" t="s">
        <v>5828</v>
      </c>
      <c r="G1002">
        <v>20050211</v>
      </c>
      <c r="H1002" t="s">
        <v>14489</v>
      </c>
      <c r="I1002" t="s">
        <v>14490</v>
      </c>
      <c r="J1002" t="s">
        <v>11995</v>
      </c>
      <c r="K1002" t="s">
        <v>9638</v>
      </c>
      <c r="M1002" s="32">
        <f>IFERROR(IF($B1002="","",INDEX(所属情報!$E:$E,MATCH($A1002,所属情報!$A:$A,0))),"")</f>
        <v>492250</v>
      </c>
      <c r="N1002" s="32" t="str">
        <f t="shared" si="45"/>
        <v>又葉　理才 (1)</v>
      </c>
      <c r="O1002" s="32" t="str">
        <f t="shared" si="46"/>
        <v>ﾏﾀﾊﾞ ﾘｻ</v>
      </c>
      <c r="P1002" s="32" t="str">
        <f t="shared" si="47"/>
        <v>MATABA Risa (05)</v>
      </c>
      <c r="Q1002" s="32" t="str">
        <f>IFERROR(IF($F1002="","",INDEX(リスト!$AL:$AL,MATCH($F1002,リスト!$AK:$AK,0))),"")</f>
        <v>49</v>
      </c>
      <c r="R1002" s="32" t="str">
        <f>IFERROR(IF($K1002="","",INDEX(リスト!$AO:$AO,MATCH($K1002,リスト!$AN:$AN,0))),"")</f>
        <v>JPN</v>
      </c>
      <c r="S1002" s="32" t="str">
        <f>IF($B1002="","",RIGHT($G1002*1000+200+COUNTIF($G$2:$G1002,$G1002),9))</f>
        <v>050211201</v>
      </c>
    </row>
    <row r="1003" spans="1:19" ht="18" customHeight="1" x14ac:dyDescent="0.55000000000000004">
      <c r="A1003" t="s">
        <v>1083</v>
      </c>
      <c r="B1003">
        <v>1023</v>
      </c>
      <c r="C1003" t="s">
        <v>14491</v>
      </c>
      <c r="D1003" t="s">
        <v>14492</v>
      </c>
      <c r="E1003">
        <v>1</v>
      </c>
      <c r="F1003" t="s">
        <v>5828</v>
      </c>
      <c r="G1003">
        <v>20040810</v>
      </c>
      <c r="H1003" t="s">
        <v>14493</v>
      </c>
      <c r="I1003" t="s">
        <v>3106</v>
      </c>
      <c r="J1003" t="s">
        <v>14494</v>
      </c>
      <c r="K1003" t="s">
        <v>9638</v>
      </c>
      <c r="M1003" s="32">
        <f>IFERROR(IF($B1003="","",INDEX(所属情報!$E:$E,MATCH($A1003,所属情報!$A:$A,0))),"")</f>
        <v>492250</v>
      </c>
      <c r="N1003" s="32" t="str">
        <f t="shared" si="45"/>
        <v>上村　葉 (1)</v>
      </c>
      <c r="O1003" s="32" t="str">
        <f t="shared" si="46"/>
        <v>ｶﾐﾑﾗ ﾖｳ</v>
      </c>
      <c r="P1003" s="32" t="str">
        <f t="shared" si="47"/>
        <v>KAMIMURA Yo (04)</v>
      </c>
      <c r="Q1003" s="32" t="str">
        <f>IFERROR(IF($F1003="","",INDEX(リスト!$AL:$AL,MATCH($F1003,リスト!$AK:$AK,0))),"")</f>
        <v>49</v>
      </c>
      <c r="R1003" s="32" t="str">
        <f>IFERROR(IF($K1003="","",INDEX(リスト!$AO:$AO,MATCH($K1003,リスト!$AN:$AN,0))),"")</f>
        <v>JPN</v>
      </c>
      <c r="S1003" s="32" t="str">
        <f>IF($B1003="","",RIGHT($G1003*1000+200+COUNTIF($G$2:$G1003,$G1003),9))</f>
        <v>040810203</v>
      </c>
    </row>
    <row r="1004" spans="1:19" ht="18" customHeight="1" x14ac:dyDescent="0.55000000000000004">
      <c r="A1004" t="s">
        <v>1083</v>
      </c>
      <c r="B1004">
        <v>1024</v>
      </c>
      <c r="C1004" t="s">
        <v>14495</v>
      </c>
      <c r="D1004" t="s">
        <v>14496</v>
      </c>
      <c r="E1004">
        <v>1</v>
      </c>
      <c r="F1004" t="s">
        <v>5828</v>
      </c>
      <c r="G1004">
        <v>20041001</v>
      </c>
      <c r="H1004" t="s">
        <v>14497</v>
      </c>
      <c r="I1004" t="s">
        <v>14498</v>
      </c>
      <c r="J1004" t="s">
        <v>11201</v>
      </c>
      <c r="K1004" t="s">
        <v>9638</v>
      </c>
      <c r="M1004" s="32">
        <f>IFERROR(IF($B1004="","",INDEX(所属情報!$E:$E,MATCH($A1004,所属情報!$A:$A,0))),"")</f>
        <v>492250</v>
      </c>
      <c r="N1004" s="32" t="str">
        <f t="shared" si="45"/>
        <v>金尾　有紗 (1)</v>
      </c>
      <c r="O1004" s="32" t="str">
        <f t="shared" si="46"/>
        <v>ｶﾅｵ ｱﾘｻ</v>
      </c>
      <c r="P1004" s="32" t="str">
        <f t="shared" si="47"/>
        <v>KANAO Arisa (04)</v>
      </c>
      <c r="Q1004" s="32" t="str">
        <f>IFERROR(IF($F1004="","",INDEX(リスト!$AL:$AL,MATCH($F1004,リスト!$AK:$AK,0))),"")</f>
        <v>49</v>
      </c>
      <c r="R1004" s="32" t="str">
        <f>IFERROR(IF($K1004="","",INDEX(リスト!$AO:$AO,MATCH($K1004,リスト!$AN:$AN,0))),"")</f>
        <v>JPN</v>
      </c>
      <c r="S1004" s="32" t="str">
        <f>IF($B1004="","",RIGHT($G1004*1000+200+COUNTIF($G$2:$G1004,$G1004),9))</f>
        <v>041001201</v>
      </c>
    </row>
    <row r="1005" spans="1:19" ht="18" customHeight="1" x14ac:dyDescent="0.55000000000000004">
      <c r="A1005" t="s">
        <v>971</v>
      </c>
      <c r="B1005">
        <v>1025</v>
      </c>
      <c r="C1005" t="s">
        <v>14499</v>
      </c>
      <c r="D1005" t="s">
        <v>14500</v>
      </c>
      <c r="E1005">
        <v>1</v>
      </c>
      <c r="F1005" t="s">
        <v>14501</v>
      </c>
      <c r="G1005">
        <v>20040813</v>
      </c>
      <c r="H1005" t="s">
        <v>14502</v>
      </c>
      <c r="I1005" t="s">
        <v>14503</v>
      </c>
      <c r="J1005" t="s">
        <v>12219</v>
      </c>
      <c r="K1005" t="s">
        <v>9638</v>
      </c>
      <c r="M1005" s="32">
        <f>IFERROR(IF($B1005="","",INDEX(所属情報!$E:$E,MATCH($A1005,所属情報!$A:$A,0))),"")</f>
        <v>492200</v>
      </c>
      <c r="N1005" s="32" t="str">
        <f t="shared" si="45"/>
        <v>宮岡　悠子 (1)</v>
      </c>
      <c r="O1005" s="32" t="str">
        <f t="shared" si="46"/>
        <v>ﾐﾔｵｶ ﾕｳｺ</v>
      </c>
      <c r="P1005" s="32" t="str">
        <f t="shared" si="47"/>
        <v>MIYAOKA Yuko (04)</v>
      </c>
      <c r="Q1005" s="32" t="str">
        <f>IFERROR(IF($F1005="","",INDEX(リスト!$AL:$AL,MATCH($F1005,リスト!$AK:$AK,0))),"")</f>
        <v>44</v>
      </c>
      <c r="R1005" s="32" t="str">
        <f>IFERROR(IF($K1005="","",INDEX(リスト!$AO:$AO,MATCH($K1005,リスト!$AN:$AN,0))),"")</f>
        <v>JPN</v>
      </c>
      <c r="S1005" s="32" t="str">
        <f>IF($B1005="","",RIGHT($G1005*1000+200+COUNTIF($G$2:$G1005,$G1005),9))</f>
        <v>040813202</v>
      </c>
    </row>
    <row r="1006" spans="1:19" ht="18" customHeight="1" x14ac:dyDescent="0.55000000000000004">
      <c r="A1006" t="s">
        <v>971</v>
      </c>
      <c r="B1006">
        <v>1026</v>
      </c>
      <c r="C1006" t="s">
        <v>14504</v>
      </c>
      <c r="D1006" t="s">
        <v>14505</v>
      </c>
      <c r="E1006">
        <v>1</v>
      </c>
      <c r="F1006" t="s">
        <v>137</v>
      </c>
      <c r="G1006">
        <v>20041109</v>
      </c>
      <c r="H1006" t="s">
        <v>14506</v>
      </c>
      <c r="I1006" t="s">
        <v>1187</v>
      </c>
      <c r="J1006" t="s">
        <v>12428</v>
      </c>
      <c r="K1006" t="s">
        <v>9638</v>
      </c>
      <c r="M1006" s="32">
        <f>IFERROR(IF($B1006="","",INDEX(所属情報!$E:$E,MATCH($A1006,所属情報!$A:$A,0))),"")</f>
        <v>492200</v>
      </c>
      <c r="N1006" s="32" t="str">
        <f t="shared" si="45"/>
        <v>横山　恵理菜 (1)</v>
      </c>
      <c r="O1006" s="32" t="str">
        <f t="shared" si="46"/>
        <v>ﾖｺﾔﾏ ｴﾘﾅ</v>
      </c>
      <c r="P1006" s="32" t="str">
        <f t="shared" si="47"/>
        <v>YOKOYAMA Erina (04)</v>
      </c>
      <c r="Q1006" s="32" t="str">
        <f>IFERROR(IF($F1006="","",INDEX(リスト!$AL:$AL,MATCH($F1006,リスト!$AK:$AK,0))),"")</f>
        <v>18</v>
      </c>
      <c r="R1006" s="32" t="str">
        <f>IFERROR(IF($K1006="","",INDEX(リスト!$AO:$AO,MATCH($K1006,リスト!$AN:$AN,0))),"")</f>
        <v>JPN</v>
      </c>
      <c r="S1006" s="32" t="str">
        <f>IF($B1006="","",RIGHT($G1006*1000+200+COUNTIF($G$2:$G1006,$G1006),9))</f>
        <v>041109201</v>
      </c>
    </row>
    <row r="1007" spans="1:19" ht="18" customHeight="1" x14ac:dyDescent="0.55000000000000004">
      <c r="A1007" t="s">
        <v>959</v>
      </c>
      <c r="B1007">
        <v>1027</v>
      </c>
      <c r="C1007" t="s">
        <v>14507</v>
      </c>
      <c r="D1007" t="s">
        <v>14508</v>
      </c>
      <c r="E1007">
        <v>1</v>
      </c>
      <c r="F1007" t="s">
        <v>157</v>
      </c>
      <c r="G1007">
        <v>20040804</v>
      </c>
      <c r="H1007" t="s">
        <v>14509</v>
      </c>
      <c r="I1007" t="s">
        <v>4366</v>
      </c>
      <c r="J1007" t="s">
        <v>11792</v>
      </c>
      <c r="K1007" t="s">
        <v>9638</v>
      </c>
      <c r="M1007" s="32">
        <f>IFERROR(IF($B1007="","",INDEX(所属情報!$E:$E,MATCH($A1007,所属情報!$A:$A,0))),"")</f>
        <v>492195</v>
      </c>
      <c r="N1007" s="32" t="str">
        <f t="shared" si="45"/>
        <v>杉本　杏実 (1)</v>
      </c>
      <c r="O1007" s="32" t="str">
        <f t="shared" si="46"/>
        <v>ｽｷﾞﾓﾄ ｱｽﾞﾐ</v>
      </c>
      <c r="P1007" s="32" t="str">
        <f t="shared" si="47"/>
        <v>SUGIMOTO Azumi (04)</v>
      </c>
      <c r="Q1007" s="32" t="str">
        <f>IFERROR(IF($F1007="","",INDEX(リスト!$AL:$AL,MATCH($F1007,リスト!$AK:$AK,0))),"")</f>
        <v>23</v>
      </c>
      <c r="R1007" s="32" t="str">
        <f>IFERROR(IF($K1007="","",INDEX(リスト!$AO:$AO,MATCH($K1007,リスト!$AN:$AN,0))),"")</f>
        <v>JPN</v>
      </c>
      <c r="S1007" s="32" t="str">
        <f>IF($B1007="","",RIGHT($G1007*1000+200+COUNTIF($G$2:$G1007,$G1007),9))</f>
        <v>040804201</v>
      </c>
    </row>
    <row r="1008" spans="1:19" ht="18" customHeight="1" x14ac:dyDescent="0.55000000000000004">
      <c r="A1008" t="s">
        <v>959</v>
      </c>
      <c r="B1008">
        <v>1028</v>
      </c>
      <c r="C1008" t="s">
        <v>14510</v>
      </c>
      <c r="D1008" t="s">
        <v>14511</v>
      </c>
      <c r="E1008">
        <v>1</v>
      </c>
      <c r="F1008" t="s">
        <v>181</v>
      </c>
      <c r="G1008">
        <v>20040629</v>
      </c>
      <c r="H1008" t="s">
        <v>14512</v>
      </c>
      <c r="I1008" t="s">
        <v>2789</v>
      </c>
      <c r="J1008" t="s">
        <v>10959</v>
      </c>
      <c r="K1008" t="s">
        <v>9638</v>
      </c>
      <c r="M1008" s="32">
        <f>IFERROR(IF($B1008="","",INDEX(所属情報!$E:$E,MATCH($A1008,所属情報!$A:$A,0))),"")</f>
        <v>492195</v>
      </c>
      <c r="N1008" s="32" t="str">
        <f t="shared" si="45"/>
        <v>松田　芽依 (1)</v>
      </c>
      <c r="O1008" s="32" t="str">
        <f t="shared" si="46"/>
        <v>ﾏﾂﾀﾞ ﾒｲ</v>
      </c>
      <c r="P1008" s="32" t="str">
        <f t="shared" si="47"/>
        <v>MATSUDA Mei (04)</v>
      </c>
      <c r="Q1008" s="32" t="str">
        <f>IFERROR(IF($F1008="","",INDEX(リスト!$AL:$AL,MATCH($F1008,リスト!$AK:$AK,0))),"")</f>
        <v>29</v>
      </c>
      <c r="R1008" s="32" t="str">
        <f>IFERROR(IF($K1008="","",INDEX(リスト!$AO:$AO,MATCH($K1008,リスト!$AN:$AN,0))),"")</f>
        <v>JPN</v>
      </c>
      <c r="S1008" s="32" t="str">
        <f>IF($B1008="","",RIGHT($G1008*1000+200+COUNTIF($G$2:$G1008,$G1008),9))</f>
        <v>040629202</v>
      </c>
    </row>
    <row r="1009" spans="1:19" ht="18" customHeight="1" x14ac:dyDescent="0.55000000000000004">
      <c r="A1009" t="s">
        <v>959</v>
      </c>
      <c r="B1009">
        <v>1029</v>
      </c>
      <c r="C1009" t="s">
        <v>14513</v>
      </c>
      <c r="D1009" t="s">
        <v>14514</v>
      </c>
      <c r="E1009">
        <v>1</v>
      </c>
      <c r="F1009" t="s">
        <v>149</v>
      </c>
      <c r="G1009">
        <v>20040522</v>
      </c>
      <c r="H1009" t="s">
        <v>14515</v>
      </c>
      <c r="I1009" t="s">
        <v>14516</v>
      </c>
      <c r="J1009" t="s">
        <v>11107</v>
      </c>
      <c r="K1009" t="s">
        <v>9638</v>
      </c>
      <c r="M1009" s="32">
        <f>IFERROR(IF($B1009="","",INDEX(所属情報!$E:$E,MATCH($A1009,所属情報!$A:$A,0))),"")</f>
        <v>492195</v>
      </c>
      <c r="N1009" s="32" t="str">
        <f t="shared" si="45"/>
        <v>柳原　さくら (1)</v>
      </c>
      <c r="O1009" s="32" t="str">
        <f t="shared" si="46"/>
        <v>ﾔﾅｷﾞﾊﾗ ｻｸﾗ</v>
      </c>
      <c r="P1009" s="32" t="str">
        <f t="shared" si="47"/>
        <v>YANAGIHARA Sakura (04)</v>
      </c>
      <c r="Q1009" s="32" t="str">
        <f>IFERROR(IF($F1009="","",INDEX(リスト!$AL:$AL,MATCH($F1009,リスト!$AK:$AK,0))),"")</f>
        <v>21</v>
      </c>
      <c r="R1009" s="32" t="str">
        <f>IFERROR(IF($K1009="","",INDEX(リスト!$AO:$AO,MATCH($K1009,リスト!$AN:$AN,0))),"")</f>
        <v>JPN</v>
      </c>
      <c r="S1009" s="32" t="str">
        <f>IF($B1009="","",RIGHT($G1009*1000+200+COUNTIF($G$2:$G1009,$G1009),9))</f>
        <v>040522202</v>
      </c>
    </row>
    <row r="1010" spans="1:19" ht="18" customHeight="1" x14ac:dyDescent="0.55000000000000004">
      <c r="A1010" t="s">
        <v>959</v>
      </c>
      <c r="B1010">
        <v>1030</v>
      </c>
      <c r="C1010" t="s">
        <v>14517</v>
      </c>
      <c r="D1010" t="s">
        <v>14518</v>
      </c>
      <c r="E1010">
        <v>1</v>
      </c>
      <c r="F1010" t="s">
        <v>157</v>
      </c>
      <c r="G1010">
        <v>20041227</v>
      </c>
      <c r="H1010" t="s">
        <v>14519</v>
      </c>
      <c r="I1010" t="s">
        <v>14520</v>
      </c>
      <c r="J1010" t="s">
        <v>12669</v>
      </c>
      <c r="K1010" t="s">
        <v>9638</v>
      </c>
      <c r="M1010" s="32">
        <f>IFERROR(IF($B1010="","",INDEX(所属情報!$E:$E,MATCH($A1010,所属情報!$A:$A,0))),"")</f>
        <v>492195</v>
      </c>
      <c r="N1010" s="32" t="str">
        <f t="shared" si="45"/>
        <v>中根　彩生 (1)</v>
      </c>
      <c r="O1010" s="32" t="str">
        <f t="shared" si="46"/>
        <v>ﾅｶﾈ ｱﾔﾐ</v>
      </c>
      <c r="P1010" s="32" t="str">
        <f t="shared" si="47"/>
        <v>NAKANE Ayami (04)</v>
      </c>
      <c r="Q1010" s="32" t="str">
        <f>IFERROR(IF($F1010="","",INDEX(リスト!$AL:$AL,MATCH($F1010,リスト!$AK:$AK,0))),"")</f>
        <v>23</v>
      </c>
      <c r="R1010" s="32" t="str">
        <f>IFERROR(IF($K1010="","",INDEX(リスト!$AO:$AO,MATCH($K1010,リスト!$AN:$AN,0))),"")</f>
        <v>JPN</v>
      </c>
      <c r="S1010" s="32" t="str">
        <f>IF($B1010="","",RIGHT($G1010*1000+200+COUNTIF($G$2:$G1010,$G1010),9))</f>
        <v>041227203</v>
      </c>
    </row>
    <row r="1011" spans="1:19" ht="18" customHeight="1" x14ac:dyDescent="0.55000000000000004">
      <c r="A1011" t="s">
        <v>959</v>
      </c>
      <c r="B1011">
        <v>1031</v>
      </c>
      <c r="C1011" t="s">
        <v>14521</v>
      </c>
      <c r="D1011" t="s">
        <v>14522</v>
      </c>
      <c r="E1011">
        <v>1</v>
      </c>
      <c r="F1011" t="s">
        <v>1220</v>
      </c>
      <c r="G1011">
        <v>20040723</v>
      </c>
      <c r="H1011" t="s">
        <v>14523</v>
      </c>
      <c r="I1011" t="s">
        <v>14524</v>
      </c>
      <c r="J1011" t="s">
        <v>3391</v>
      </c>
      <c r="K1011" t="s">
        <v>9638</v>
      </c>
      <c r="M1011" s="32">
        <f>IFERROR(IF($B1011="","",INDEX(所属情報!$E:$E,MATCH($A1011,所属情報!$A:$A,0))),"")</f>
        <v>492195</v>
      </c>
      <c r="N1011" s="32" t="str">
        <f t="shared" si="45"/>
        <v>宮之原　凜 (1)</v>
      </c>
      <c r="O1011" s="32" t="str">
        <f t="shared" si="46"/>
        <v>ﾐﾔﾉﾊﾗ ﾘﾝ</v>
      </c>
      <c r="P1011" s="32" t="str">
        <f t="shared" si="47"/>
        <v>MIYANOHARA Rin (04)</v>
      </c>
      <c r="Q1011" s="32" t="str">
        <f>IFERROR(IF($F1011="","",INDEX(リスト!$AL:$AL,MATCH($F1011,リスト!$AK:$AK,0))),"")</f>
        <v>49</v>
      </c>
      <c r="R1011" s="32" t="str">
        <f>IFERROR(IF($K1011="","",INDEX(リスト!$AO:$AO,MATCH($K1011,リスト!$AN:$AN,0))),"")</f>
        <v>JPN</v>
      </c>
      <c r="S1011" s="32" t="str">
        <f>IF($B1011="","",RIGHT($G1011*1000+200+COUNTIF($G$2:$G1011,$G1011),9))</f>
        <v>040723202</v>
      </c>
    </row>
    <row r="1012" spans="1:19" ht="18" customHeight="1" x14ac:dyDescent="0.55000000000000004">
      <c r="A1012" t="s">
        <v>963</v>
      </c>
      <c r="B1012">
        <v>1032</v>
      </c>
      <c r="C1012" t="s">
        <v>14525</v>
      </c>
      <c r="D1012" t="s">
        <v>14526</v>
      </c>
      <c r="E1012">
        <v>2</v>
      </c>
      <c r="F1012" t="s">
        <v>1220</v>
      </c>
      <c r="G1012">
        <v>20030622</v>
      </c>
      <c r="H1012" t="s">
        <v>14527</v>
      </c>
      <c r="I1012" t="s">
        <v>1172</v>
      </c>
      <c r="J1012" t="s">
        <v>12801</v>
      </c>
      <c r="K1012" t="s">
        <v>9638</v>
      </c>
      <c r="M1012" s="32">
        <f>IFERROR(IF($B1012="","",INDEX(所属情報!$E:$E,MATCH($A1012,所属情報!$A:$A,0))),"")</f>
        <v>492196</v>
      </c>
      <c r="N1012" s="32" t="str">
        <f t="shared" si="45"/>
        <v>吉田　菜々夏 (2)</v>
      </c>
      <c r="O1012" s="32" t="str">
        <f t="shared" si="46"/>
        <v>ﾖｼﾀﾞ ﾅﾅｶ</v>
      </c>
      <c r="P1012" s="32" t="str">
        <f t="shared" si="47"/>
        <v>YOSHIDA Nanaka (03)</v>
      </c>
      <c r="Q1012" s="32" t="str">
        <f>IFERROR(IF($F1012="","",INDEX(リスト!$AL:$AL,MATCH($F1012,リスト!$AK:$AK,0))),"")</f>
        <v>49</v>
      </c>
      <c r="R1012" s="32" t="str">
        <f>IFERROR(IF($K1012="","",INDEX(リスト!$AO:$AO,MATCH($K1012,リスト!$AN:$AN,0))),"")</f>
        <v>JPN</v>
      </c>
      <c r="S1012" s="32" t="str">
        <f>IF($B1012="","",RIGHT($G1012*1000+200+COUNTIF($G$2:$G1012,$G1012),9))</f>
        <v>030622204</v>
      </c>
    </row>
    <row r="1013" spans="1:19" ht="18" customHeight="1" x14ac:dyDescent="0.55000000000000004">
      <c r="A1013" t="s">
        <v>963</v>
      </c>
      <c r="B1013">
        <v>1033</v>
      </c>
      <c r="C1013" t="s">
        <v>14528</v>
      </c>
      <c r="D1013" t="s">
        <v>14529</v>
      </c>
      <c r="E1013">
        <v>3</v>
      </c>
      <c r="F1013" t="s">
        <v>173</v>
      </c>
      <c r="G1013">
        <v>20021214</v>
      </c>
      <c r="H1013" t="s">
        <v>14530</v>
      </c>
      <c r="I1013" t="s">
        <v>14447</v>
      </c>
      <c r="J1013" t="s">
        <v>14531</v>
      </c>
      <c r="K1013" t="s">
        <v>9638</v>
      </c>
      <c r="M1013" s="32">
        <f>IFERROR(IF($B1013="","",INDEX(所属情報!$E:$E,MATCH($A1013,所属情報!$A:$A,0))),"")</f>
        <v>492196</v>
      </c>
      <c r="N1013" s="32" t="str">
        <f t="shared" si="45"/>
        <v>奥　理琴 (3)</v>
      </c>
      <c r="O1013" s="32" t="str">
        <f t="shared" si="46"/>
        <v>ｵｸ ﾘｺﾄ</v>
      </c>
      <c r="P1013" s="32" t="str">
        <f t="shared" si="47"/>
        <v>OKU Rikoto (02)</v>
      </c>
      <c r="Q1013" s="32" t="str">
        <f>IFERROR(IF($F1013="","",INDEX(リスト!$AL:$AL,MATCH($F1013,リスト!$AK:$AK,0))),"")</f>
        <v>27</v>
      </c>
      <c r="R1013" s="32" t="str">
        <f>IFERROR(IF($K1013="","",INDEX(リスト!$AO:$AO,MATCH($K1013,リスト!$AN:$AN,0))),"")</f>
        <v>JPN</v>
      </c>
      <c r="S1013" s="32" t="str">
        <f>IF($B1013="","",RIGHT($G1013*1000+200+COUNTIF($G$2:$G1013,$G1013),9))</f>
        <v>021214202</v>
      </c>
    </row>
    <row r="1014" spans="1:19" ht="18" customHeight="1" x14ac:dyDescent="0.55000000000000004">
      <c r="A1014" t="s">
        <v>963</v>
      </c>
      <c r="B1014">
        <v>1034</v>
      </c>
      <c r="C1014" t="s">
        <v>14532</v>
      </c>
      <c r="D1014" t="s">
        <v>14533</v>
      </c>
      <c r="E1014">
        <v>1</v>
      </c>
      <c r="F1014" t="s">
        <v>1220</v>
      </c>
      <c r="G1014">
        <v>20040429</v>
      </c>
      <c r="H1014" t="s">
        <v>14534</v>
      </c>
      <c r="I1014" t="s">
        <v>1311</v>
      </c>
      <c r="J1014" t="s">
        <v>11405</v>
      </c>
      <c r="K1014" t="s">
        <v>9638</v>
      </c>
      <c r="M1014" s="32">
        <f>IFERROR(IF($B1014="","",INDEX(所属情報!$E:$E,MATCH($A1014,所属情報!$A:$A,0))),"")</f>
        <v>492196</v>
      </c>
      <c r="N1014" s="32" t="str">
        <f t="shared" si="45"/>
        <v>竹内　里緒 (1)</v>
      </c>
      <c r="O1014" s="32" t="str">
        <f t="shared" si="46"/>
        <v>ﾀｹｳﾁ ﾘｵ</v>
      </c>
      <c r="P1014" s="32" t="str">
        <f t="shared" si="47"/>
        <v>TAKEUCHI Rio (04)</v>
      </c>
      <c r="Q1014" s="32" t="str">
        <f>IFERROR(IF($F1014="","",INDEX(リスト!$AL:$AL,MATCH($F1014,リスト!$AK:$AK,0))),"")</f>
        <v>49</v>
      </c>
      <c r="R1014" s="32" t="str">
        <f>IFERROR(IF($K1014="","",INDEX(リスト!$AO:$AO,MATCH($K1014,リスト!$AN:$AN,0))),"")</f>
        <v>JPN</v>
      </c>
      <c r="S1014" s="32" t="str">
        <f>IF($B1014="","",RIGHT($G1014*1000+200+COUNTIF($G$2:$G1014,$G1014),9))</f>
        <v>040429201</v>
      </c>
    </row>
    <row r="1015" spans="1:19" ht="18" customHeight="1" x14ac:dyDescent="0.55000000000000004">
      <c r="A1015" t="s">
        <v>883</v>
      </c>
      <c r="B1015">
        <v>1035</v>
      </c>
      <c r="C1015" t="s">
        <v>14535</v>
      </c>
      <c r="D1015" t="s">
        <v>14536</v>
      </c>
      <c r="E1015">
        <v>1</v>
      </c>
      <c r="F1015" t="s">
        <v>177</v>
      </c>
      <c r="G1015">
        <v>20041104</v>
      </c>
      <c r="H1015" t="s">
        <v>14537</v>
      </c>
      <c r="I1015" t="s">
        <v>12811</v>
      </c>
      <c r="J1015" t="s">
        <v>1376</v>
      </c>
      <c r="K1015" t="s">
        <v>9638</v>
      </c>
      <c r="M1015" s="32">
        <f>IFERROR(IF($B1015="","",INDEX(所属情報!$E:$E,MATCH($A1015,所属情報!$A:$A,0))),"")</f>
        <v>490054</v>
      </c>
      <c r="N1015" s="32" t="str">
        <f t="shared" si="45"/>
        <v>水越　真咲 (1)</v>
      </c>
      <c r="O1015" s="32" t="str">
        <f t="shared" si="46"/>
        <v>ﾐｽﾞｺｼ ﾏｻｷ</v>
      </c>
      <c r="P1015" s="32" t="str">
        <f t="shared" si="47"/>
        <v>MIZUKOSHI Masaki (04)</v>
      </c>
      <c r="Q1015" s="32" t="str">
        <f>IFERROR(IF($F1015="","",INDEX(リスト!$AL:$AL,MATCH($F1015,リスト!$AK:$AK,0))),"")</f>
        <v>28</v>
      </c>
      <c r="R1015" s="32" t="str">
        <f>IFERROR(IF($K1015="","",INDEX(リスト!$AO:$AO,MATCH($K1015,リスト!$AN:$AN,0))),"")</f>
        <v>JPN</v>
      </c>
      <c r="S1015" s="32" t="str">
        <f>IF($B1015="","",RIGHT($G1015*1000+200+COUNTIF($G$2:$G1015,$G1015),9))</f>
        <v>041104201</v>
      </c>
    </row>
    <row r="1016" spans="1:19" ht="18" customHeight="1" x14ac:dyDescent="0.55000000000000004">
      <c r="A1016" t="s">
        <v>1019</v>
      </c>
      <c r="B1016">
        <v>1036</v>
      </c>
      <c r="C1016" t="s">
        <v>14538</v>
      </c>
      <c r="D1016" t="s">
        <v>14539</v>
      </c>
      <c r="E1016">
        <v>1</v>
      </c>
      <c r="F1016" t="s">
        <v>173</v>
      </c>
      <c r="G1016">
        <v>20050105</v>
      </c>
      <c r="H1016" t="s">
        <v>14540</v>
      </c>
      <c r="I1016" t="s">
        <v>1655</v>
      </c>
      <c r="J1016" t="s">
        <v>11405</v>
      </c>
      <c r="K1016" t="s">
        <v>72</v>
      </c>
      <c r="M1016" s="32">
        <f>IFERROR(IF($B1016="","",INDEX(所属情報!$E:$E,MATCH($A1016,所属情報!$A:$A,0))),"")</f>
        <v>492218</v>
      </c>
      <c r="N1016" s="32" t="str">
        <f t="shared" si="45"/>
        <v>梶　莉央 (1)</v>
      </c>
      <c r="O1016" s="32" t="str">
        <f t="shared" si="46"/>
        <v>ｶｼﾞ ﾘｵ</v>
      </c>
      <c r="P1016" s="32" t="str">
        <f t="shared" si="47"/>
        <v>KAJI Rio (05)</v>
      </c>
      <c r="Q1016" s="32" t="str">
        <f>IFERROR(IF($F1016="","",INDEX(リスト!$AL:$AL,MATCH($F1016,リスト!$AK:$AK,0))),"")</f>
        <v>27</v>
      </c>
      <c r="R1016" s="32" t="str">
        <f>IFERROR(IF($K1016="","",INDEX(リスト!$AO:$AO,MATCH($K1016,リスト!$AN:$AN,0))),"")</f>
        <v>JPN</v>
      </c>
      <c r="S1016" s="32" t="str">
        <f>IF($B1016="","",RIGHT($G1016*1000+200+COUNTIF($G$2:$G1016,$G1016),9))</f>
        <v>050105201</v>
      </c>
    </row>
    <row r="1017" spans="1:19" ht="18" customHeight="1" x14ac:dyDescent="0.55000000000000004">
      <c r="A1017" t="s">
        <v>1019</v>
      </c>
      <c r="B1017">
        <v>1037</v>
      </c>
      <c r="C1017" t="s">
        <v>14541</v>
      </c>
      <c r="D1017" t="s">
        <v>14542</v>
      </c>
      <c r="E1017">
        <v>1</v>
      </c>
      <c r="F1017" t="s">
        <v>217</v>
      </c>
      <c r="G1017">
        <v>20041101</v>
      </c>
      <c r="H1017" t="s">
        <v>14543</v>
      </c>
      <c r="I1017" t="s">
        <v>5482</v>
      </c>
      <c r="J1017" t="s">
        <v>6116</v>
      </c>
      <c r="K1017" t="s">
        <v>72</v>
      </c>
      <c r="M1017" s="32">
        <f>IFERROR(IF($B1017="","",INDEX(所属情報!$E:$E,MATCH($A1017,所属情報!$A:$A,0))),"")</f>
        <v>492218</v>
      </c>
      <c r="N1017" s="32" t="str">
        <f t="shared" si="45"/>
        <v>堀口　花凪 (1)</v>
      </c>
      <c r="O1017" s="32" t="str">
        <f t="shared" si="46"/>
        <v>ﾎﾘｸﾞﾁ ﾊﾅ</v>
      </c>
      <c r="P1017" s="32" t="str">
        <f t="shared" si="47"/>
        <v>HORIGUCHI Hana (04)</v>
      </c>
      <c r="Q1017" s="32" t="str">
        <f>IFERROR(IF($F1017="","",INDEX(リスト!$AL:$AL,MATCH($F1017,リスト!$AK:$AK,0))),"")</f>
        <v>38</v>
      </c>
      <c r="R1017" s="32" t="str">
        <f>IFERROR(IF($K1017="","",INDEX(リスト!$AO:$AO,MATCH($K1017,リスト!$AN:$AN,0))),"")</f>
        <v>JPN</v>
      </c>
      <c r="S1017" s="32" t="str">
        <f>IF($B1017="","",RIGHT($G1017*1000+200+COUNTIF($G$2:$G1017,$G1017),9))</f>
        <v>041101202</v>
      </c>
    </row>
    <row r="1018" spans="1:19" ht="18" customHeight="1" x14ac:dyDescent="0.55000000000000004">
      <c r="A1018" t="s">
        <v>10859</v>
      </c>
      <c r="B1018">
        <v>1038</v>
      </c>
      <c r="C1018" t="s">
        <v>14544</v>
      </c>
      <c r="D1018" t="s">
        <v>14545</v>
      </c>
      <c r="E1018">
        <v>2</v>
      </c>
      <c r="F1018" t="s">
        <v>10113</v>
      </c>
      <c r="G1018">
        <v>20031226</v>
      </c>
      <c r="H1018" t="s">
        <v>14546</v>
      </c>
      <c r="I1018" t="s">
        <v>5243</v>
      </c>
      <c r="J1018" t="s">
        <v>10907</v>
      </c>
      <c r="K1018" t="s">
        <v>72</v>
      </c>
      <c r="M1018" s="32">
        <f>IFERROR(IF($B1018="","",INDEX(所属情報!$E:$E,MATCH($A1018,所属情報!$A:$A,0))),"")</f>
        <v>492187</v>
      </c>
      <c r="N1018" s="32" t="str">
        <f t="shared" si="45"/>
        <v>金子　みすゞ (2)</v>
      </c>
      <c r="O1018" s="32" t="str">
        <f t="shared" si="46"/>
        <v>ｶﾈｺ ﾐｽｽﾞ</v>
      </c>
      <c r="P1018" s="32" t="str">
        <f t="shared" si="47"/>
        <v>KANEKO Misuzu (03)</v>
      </c>
      <c r="Q1018" s="32" t="str">
        <f>IFERROR(IF($F1018="","",INDEX(リスト!$AL:$AL,MATCH($F1018,リスト!$AK:$AK,0))),"")</f>
        <v>49</v>
      </c>
      <c r="R1018" s="32" t="str">
        <f>IFERROR(IF($K1018="","",INDEX(リスト!$AO:$AO,MATCH($K1018,リスト!$AN:$AN,0))),"")</f>
        <v>JPN</v>
      </c>
      <c r="S1018" s="32" t="str">
        <f>IF($B1018="","",RIGHT($G1018*1000+200+COUNTIF($G$2:$G1018,$G1018),9))</f>
        <v>031226201</v>
      </c>
    </row>
    <row r="1019" spans="1:19" ht="18" customHeight="1" x14ac:dyDescent="0.55000000000000004">
      <c r="A1019" t="s">
        <v>1059</v>
      </c>
      <c r="B1019">
        <v>1039</v>
      </c>
      <c r="C1019" t="s">
        <v>14547</v>
      </c>
      <c r="D1019" t="s">
        <v>14548</v>
      </c>
      <c r="E1019">
        <v>3</v>
      </c>
      <c r="F1019" t="s">
        <v>10113</v>
      </c>
      <c r="G1019">
        <v>20010617</v>
      </c>
      <c r="H1019" t="s">
        <v>14549</v>
      </c>
      <c r="I1019" t="s">
        <v>4913</v>
      </c>
      <c r="J1019" t="s">
        <v>14550</v>
      </c>
      <c r="K1019" t="s">
        <v>72</v>
      </c>
      <c r="M1019" s="32">
        <f>IFERROR(IF($B1019="","",INDEX(所属情報!$E:$E,MATCH($A1019,所属情報!$A:$A,0))),"")</f>
        <v>492240</v>
      </c>
      <c r="N1019" s="32" t="str">
        <f t="shared" si="45"/>
        <v>尾田　祭 (3)</v>
      </c>
      <c r="O1019" s="32" t="str">
        <f t="shared" si="46"/>
        <v>ｵﾀﾞ ﾏﾂﾘ</v>
      </c>
      <c r="P1019" s="32" t="str">
        <f t="shared" si="47"/>
        <v>ODA Matsuri (01)</v>
      </c>
      <c r="Q1019" s="32" t="str">
        <f>IFERROR(IF($F1019="","",INDEX(リスト!$AL:$AL,MATCH($F1019,リスト!$AK:$AK,0))),"")</f>
        <v>49</v>
      </c>
      <c r="R1019" s="32" t="str">
        <f>IFERROR(IF($K1019="","",INDEX(リスト!$AO:$AO,MATCH($K1019,リスト!$AN:$AN,0))),"")</f>
        <v>JPN</v>
      </c>
      <c r="S1019" s="32" t="str">
        <f>IF($B1019="","",RIGHT($G1019*1000+200+COUNTIF($G$2:$G1019,$G1019),9))</f>
        <v>010617201</v>
      </c>
    </row>
    <row r="1020" spans="1:19" ht="18" customHeight="1" x14ac:dyDescent="0.55000000000000004">
      <c r="A1020" t="s">
        <v>879</v>
      </c>
      <c r="B1020">
        <v>1040</v>
      </c>
      <c r="C1020" t="s">
        <v>14551</v>
      </c>
      <c r="D1020" t="s">
        <v>14552</v>
      </c>
      <c r="E1020">
        <v>1</v>
      </c>
      <c r="F1020" t="s">
        <v>14553</v>
      </c>
      <c r="G1020">
        <v>20040609</v>
      </c>
      <c r="H1020" t="s">
        <v>14554</v>
      </c>
      <c r="I1020" t="s">
        <v>14555</v>
      </c>
      <c r="J1020" t="s">
        <v>14556</v>
      </c>
      <c r="K1020" t="s">
        <v>72</v>
      </c>
      <c r="M1020" s="32">
        <f>IFERROR(IF($B1020="","",INDEX(所属情報!$E:$E,MATCH($A1020,所属情報!$A:$A,0))),"")</f>
        <v>490053</v>
      </c>
      <c r="N1020" s="32" t="str">
        <f t="shared" si="45"/>
        <v>亀井　幹菜 (1)</v>
      </c>
      <c r="O1020" s="32" t="str">
        <f t="shared" si="46"/>
        <v>ｶﾒｲ ﾐｷﾅ</v>
      </c>
      <c r="P1020" s="32" t="str">
        <f t="shared" si="47"/>
        <v>KAMEI Mikina (04)</v>
      </c>
      <c r="Q1020" s="32" t="str">
        <f>IFERROR(IF($F1020="","",INDEX(リスト!$AL:$AL,MATCH($F1020,リスト!$AK:$AK,0))),"")</f>
        <v>27</v>
      </c>
      <c r="R1020" s="32" t="str">
        <f>IFERROR(IF($K1020="","",INDEX(リスト!$AO:$AO,MATCH($K1020,リスト!$AN:$AN,0))),"")</f>
        <v>JPN</v>
      </c>
      <c r="S1020" s="32" t="str">
        <f>IF($B1020="","",RIGHT($G1020*1000+200+COUNTIF($G$2:$G1020,$G1020),9))</f>
        <v>040609201</v>
      </c>
    </row>
    <row r="1021" spans="1:19" ht="18" customHeight="1" x14ac:dyDescent="0.55000000000000004">
      <c r="A1021" t="s">
        <v>891</v>
      </c>
      <c r="B1021">
        <v>1041</v>
      </c>
      <c r="C1021" t="s">
        <v>14557</v>
      </c>
      <c r="D1021" t="s">
        <v>14558</v>
      </c>
      <c r="E1021">
        <v>1</v>
      </c>
      <c r="F1021" t="s">
        <v>181</v>
      </c>
      <c r="G1021">
        <v>20050219</v>
      </c>
      <c r="H1021" t="s">
        <v>14559</v>
      </c>
      <c r="I1021" t="s">
        <v>13042</v>
      </c>
      <c r="J1021" t="s">
        <v>7736</v>
      </c>
      <c r="K1021" t="s">
        <v>72</v>
      </c>
      <c r="M1021" s="32">
        <f>IFERROR(IF($B1021="","",INDEX(所属情報!$E:$E,MATCH($A1021,所属情報!$A:$A,0))),"")</f>
        <v>490057</v>
      </c>
      <c r="N1021" s="32" t="str">
        <f t="shared" si="45"/>
        <v>宮前　有里 (1)</v>
      </c>
      <c r="O1021" s="32" t="str">
        <f t="shared" si="46"/>
        <v>ﾐﾔﾏｴ ﾕﾘ</v>
      </c>
      <c r="P1021" s="32" t="str">
        <f t="shared" si="47"/>
        <v>MIYAMAE Yuri (05)</v>
      </c>
      <c r="Q1021" s="32" t="str">
        <f>IFERROR(IF($F1021="","",INDEX(リスト!$AL:$AL,MATCH($F1021,リスト!$AK:$AK,0))),"")</f>
        <v>29</v>
      </c>
      <c r="R1021" s="32" t="str">
        <f>IFERROR(IF($K1021="","",INDEX(リスト!$AO:$AO,MATCH($K1021,リスト!$AN:$AN,0))),"")</f>
        <v>JPN</v>
      </c>
      <c r="S1021" s="32" t="str">
        <f>IF($B1021="","",RIGHT($G1021*1000+200+COUNTIF($G$2:$G1021,$G1021),9))</f>
        <v>050219201</v>
      </c>
    </row>
    <row r="1022" spans="1:19" ht="18" customHeight="1" x14ac:dyDescent="0.55000000000000004">
      <c r="A1022" t="s">
        <v>891</v>
      </c>
      <c r="B1022">
        <v>1042</v>
      </c>
      <c r="C1022" t="s">
        <v>14560</v>
      </c>
      <c r="D1022" t="s">
        <v>14561</v>
      </c>
      <c r="E1022">
        <v>1</v>
      </c>
      <c r="F1022" t="s">
        <v>181</v>
      </c>
      <c r="G1022">
        <v>20041012</v>
      </c>
      <c r="H1022" t="s">
        <v>14562</v>
      </c>
      <c r="I1022" t="s">
        <v>9508</v>
      </c>
      <c r="J1022" t="s">
        <v>13528</v>
      </c>
      <c r="K1022" t="s">
        <v>72</v>
      </c>
      <c r="M1022" s="32">
        <f>IFERROR(IF($B1022="","",INDEX(所属情報!$E:$E,MATCH($A1022,所属情報!$A:$A,0))),"")</f>
        <v>490057</v>
      </c>
      <c r="N1022" s="32" t="str">
        <f t="shared" si="45"/>
        <v>野村　安希 (1)</v>
      </c>
      <c r="O1022" s="32" t="str">
        <f t="shared" si="46"/>
        <v>ﾉﾑﾗ ｱｷ</v>
      </c>
      <c r="P1022" s="32" t="str">
        <f t="shared" si="47"/>
        <v>NOMURA Aki (04)</v>
      </c>
      <c r="Q1022" s="32" t="str">
        <f>IFERROR(IF($F1022="","",INDEX(リスト!$AL:$AL,MATCH($F1022,リスト!$AK:$AK,0))),"")</f>
        <v>29</v>
      </c>
      <c r="R1022" s="32" t="str">
        <f>IFERROR(IF($K1022="","",INDEX(リスト!$AO:$AO,MATCH($K1022,リスト!$AN:$AN,0))),"")</f>
        <v>JPN</v>
      </c>
      <c r="S1022" s="32" t="str">
        <f>IF($B1022="","",RIGHT($G1022*1000+200+COUNTIF($G$2:$G1022,$G1022),9))</f>
        <v>041012203</v>
      </c>
    </row>
    <row r="1023" spans="1:19" ht="18" customHeight="1" x14ac:dyDescent="0.55000000000000004">
      <c r="A1023" t="s">
        <v>971</v>
      </c>
      <c r="B1023">
        <v>1043</v>
      </c>
      <c r="C1023" t="s">
        <v>14563</v>
      </c>
      <c r="D1023" t="s">
        <v>14564</v>
      </c>
      <c r="E1023">
        <v>1</v>
      </c>
      <c r="F1023" t="s">
        <v>5828</v>
      </c>
      <c r="G1023">
        <v>20030625</v>
      </c>
      <c r="H1023" t="s">
        <v>14565</v>
      </c>
      <c r="I1023" t="s">
        <v>2375</v>
      </c>
      <c r="J1023" t="s">
        <v>11103</v>
      </c>
      <c r="K1023" t="s">
        <v>72</v>
      </c>
      <c r="M1023" s="32">
        <f>IFERROR(IF($B1023="","",INDEX(所属情報!$E:$E,MATCH($A1023,所属情報!$A:$A,0))),"")</f>
        <v>492200</v>
      </c>
      <c r="N1023" s="32" t="str">
        <f t="shared" si="45"/>
        <v>谷口　蒼依 (1)</v>
      </c>
      <c r="O1023" s="32" t="str">
        <f t="shared" si="46"/>
        <v>ﾀﾆｸﾞﾁ ｱｵｲ</v>
      </c>
      <c r="P1023" s="32" t="str">
        <f t="shared" si="47"/>
        <v>TANIGUCHI Aoi (03)</v>
      </c>
      <c r="Q1023" s="32" t="str">
        <f>IFERROR(IF($F1023="","",INDEX(リスト!$AL:$AL,MATCH($F1023,リスト!$AK:$AK,0))),"")</f>
        <v>49</v>
      </c>
      <c r="R1023" s="32" t="str">
        <f>IFERROR(IF($K1023="","",INDEX(リスト!$AO:$AO,MATCH($K1023,リスト!$AN:$AN,0))),"")</f>
        <v>JPN</v>
      </c>
      <c r="S1023" s="32" t="str">
        <f>IF($B1023="","",RIGHT($G1023*1000+200+COUNTIF($G$2:$G1023,$G1023),9))</f>
        <v>030625202</v>
      </c>
    </row>
    <row r="1024" spans="1:19" ht="18" customHeight="1" x14ac:dyDescent="0.55000000000000004">
      <c r="A1024" t="s">
        <v>1159</v>
      </c>
      <c r="B1024">
        <v>1044</v>
      </c>
      <c r="C1024" t="s">
        <v>14566</v>
      </c>
      <c r="D1024" t="s">
        <v>14567</v>
      </c>
      <c r="E1024">
        <v>1</v>
      </c>
      <c r="F1024" t="s">
        <v>177</v>
      </c>
      <c r="G1024">
        <v>20040412</v>
      </c>
      <c r="H1024" t="s">
        <v>14568</v>
      </c>
      <c r="I1024" t="s">
        <v>1301</v>
      </c>
      <c r="J1024" t="s">
        <v>12268</v>
      </c>
      <c r="K1024" t="s">
        <v>72</v>
      </c>
      <c r="M1024" s="32">
        <f>IFERROR(IF($B1024="","",INDEX(所属情報!$E:$E,MATCH($A1024,所属情報!$A:$A,0))),"")</f>
        <v>501018</v>
      </c>
      <c r="N1024" s="32" t="str">
        <f t="shared" si="45"/>
        <v>中田　陽菜乃 (1)</v>
      </c>
      <c r="O1024" s="32" t="str">
        <f t="shared" si="46"/>
        <v>ﾅｶﾀ ﾋﾅﾉ</v>
      </c>
      <c r="P1024" s="32" t="str">
        <f t="shared" si="47"/>
        <v>NAKATA Hinano (04)</v>
      </c>
      <c r="Q1024" s="32" t="str">
        <f>IFERROR(IF($F1024="","",INDEX(リスト!$AL:$AL,MATCH($F1024,リスト!$AK:$AK,0))),"")</f>
        <v>28</v>
      </c>
      <c r="R1024" s="32" t="str">
        <f>IFERROR(IF($K1024="","",INDEX(リスト!$AO:$AO,MATCH($K1024,リスト!$AN:$AN,0))),"")</f>
        <v>JPN</v>
      </c>
      <c r="S1024" s="32" t="str">
        <f>IF($B1024="","",RIGHT($G1024*1000+200+COUNTIF($G$2:$G1024,$G1024),9))</f>
        <v>040412204</v>
      </c>
    </row>
    <row r="1025" spans="1:19" ht="18" customHeight="1" x14ac:dyDescent="0.55000000000000004">
      <c r="A1025" t="s">
        <v>1159</v>
      </c>
      <c r="B1025">
        <v>1045</v>
      </c>
      <c r="C1025" t="s">
        <v>14569</v>
      </c>
      <c r="D1025" t="s">
        <v>14570</v>
      </c>
      <c r="E1025">
        <v>1</v>
      </c>
      <c r="F1025" t="s">
        <v>177</v>
      </c>
      <c r="G1025">
        <v>20041205</v>
      </c>
      <c r="H1025" t="s">
        <v>14571</v>
      </c>
      <c r="I1025" t="s">
        <v>1521</v>
      </c>
      <c r="J1025" t="s">
        <v>1678</v>
      </c>
      <c r="K1025" t="s">
        <v>72</v>
      </c>
      <c r="M1025" s="32">
        <f>IFERROR(IF($B1025="","",INDEX(所属情報!$E:$E,MATCH($A1025,所属情報!$A:$A,0))),"")</f>
        <v>501018</v>
      </c>
      <c r="N1025" s="32" t="str">
        <f t="shared" si="45"/>
        <v>太田　美沙希 (1)</v>
      </c>
      <c r="O1025" s="32" t="str">
        <f t="shared" si="46"/>
        <v>ｵｵﾀ ﾐｻｷ</v>
      </c>
      <c r="P1025" s="32" t="str">
        <f t="shared" si="47"/>
        <v>OTA Misaki (04)</v>
      </c>
      <c r="Q1025" s="32" t="str">
        <f>IFERROR(IF($F1025="","",INDEX(リスト!$AL:$AL,MATCH($F1025,リスト!$AK:$AK,0))),"")</f>
        <v>28</v>
      </c>
      <c r="R1025" s="32" t="str">
        <f>IFERROR(IF($K1025="","",INDEX(リスト!$AO:$AO,MATCH($K1025,リスト!$AN:$AN,0))),"")</f>
        <v>JPN</v>
      </c>
      <c r="S1025" s="32" t="str">
        <f>IF($B1025="","",RIGHT($G1025*1000+200+COUNTIF($G$2:$G1025,$G1025),9))</f>
        <v>041205201</v>
      </c>
    </row>
    <row r="1026" spans="1:19" ht="18" customHeight="1" x14ac:dyDescent="0.55000000000000004">
      <c r="A1026" t="s">
        <v>1159</v>
      </c>
      <c r="B1026">
        <v>1046</v>
      </c>
      <c r="C1026" t="s">
        <v>14572</v>
      </c>
      <c r="D1026" t="s">
        <v>14573</v>
      </c>
      <c r="E1026">
        <v>1</v>
      </c>
      <c r="F1026" t="s">
        <v>173</v>
      </c>
      <c r="G1026">
        <v>20040621</v>
      </c>
      <c r="H1026" t="s">
        <v>14574</v>
      </c>
      <c r="I1026" t="s">
        <v>1242</v>
      </c>
      <c r="J1026" t="s">
        <v>11159</v>
      </c>
      <c r="K1026" t="s">
        <v>72</v>
      </c>
      <c r="M1026" s="32">
        <f>IFERROR(IF($B1026="","",INDEX(所属情報!$E:$E,MATCH($A1026,所属情報!$A:$A,0))),"")</f>
        <v>501018</v>
      </c>
      <c r="N1026" s="32" t="str">
        <f t="shared" si="45"/>
        <v>清水　里瑚 (1)</v>
      </c>
      <c r="O1026" s="32" t="str">
        <f t="shared" si="46"/>
        <v>ｼﾐｽﾞ ﾘｺ</v>
      </c>
      <c r="P1026" s="32" t="str">
        <f t="shared" si="47"/>
        <v>SHIMIZU Riko (04)</v>
      </c>
      <c r="Q1026" s="32" t="str">
        <f>IFERROR(IF($F1026="","",INDEX(リスト!$AL:$AL,MATCH($F1026,リスト!$AK:$AK,0))),"")</f>
        <v>27</v>
      </c>
      <c r="R1026" s="32" t="str">
        <f>IFERROR(IF($K1026="","",INDEX(リスト!$AO:$AO,MATCH($K1026,リスト!$AN:$AN,0))),"")</f>
        <v>JPN</v>
      </c>
      <c r="S1026" s="32" t="str">
        <f>IF($B1026="","",RIGHT($G1026*1000+200+COUNTIF($G$2:$G1026,$G1026),9))</f>
        <v>040621202</v>
      </c>
    </row>
    <row r="1027" spans="1:19" ht="18" customHeight="1" x14ac:dyDescent="0.55000000000000004">
      <c r="A1027" t="s">
        <v>867</v>
      </c>
      <c r="B1027">
        <v>1047</v>
      </c>
      <c r="C1027" t="s">
        <v>14575</v>
      </c>
      <c r="D1027" t="s">
        <v>14576</v>
      </c>
      <c r="E1027">
        <v>1</v>
      </c>
      <c r="F1027" t="s">
        <v>153</v>
      </c>
      <c r="G1027">
        <v>20040926</v>
      </c>
      <c r="H1027" t="s">
        <v>14577</v>
      </c>
      <c r="I1027" t="s">
        <v>6097</v>
      </c>
      <c r="J1027" t="s">
        <v>2500</v>
      </c>
      <c r="K1027" t="s">
        <v>72</v>
      </c>
      <c r="M1027" s="32">
        <f>IFERROR(IF($B1027="","",INDEX(所属情報!$E:$E,MATCH($A1027,所属情報!$A:$A,0))),"")</f>
        <v>490049</v>
      </c>
      <c r="N1027" s="32" t="str">
        <f t="shared" ref="N1027:N1090" si="48">IF($C1027="","",IF($E1027="",$C1027,$C1027&amp;" ("&amp;$E1027&amp;")"))</f>
        <v>塩谷　美月 (1)</v>
      </c>
      <c r="O1027" s="32" t="str">
        <f t="shared" ref="O1027:O1090" si="49">IF($D1027="","",ASC($D1027))</f>
        <v>ｼｵﾔ ﾐﾂﾞｷ</v>
      </c>
      <c r="P1027" s="32" t="str">
        <f t="shared" ref="P1027:P1090" si="50">IF($I1027="","",UPPER($I1027)&amp;" "&amp;UPPER(LEFT($J1027,1))&amp;LOWER(RIGHT($J1027,LEN($J1027)-1))&amp;" ("&amp;MID($G1027,3,2)&amp;")")</f>
        <v>SHIOYA Mizuki (04)</v>
      </c>
      <c r="Q1027" s="32" t="str">
        <f>IFERROR(IF($F1027="","",INDEX(リスト!$AL:$AL,MATCH($F1027,リスト!$AK:$AK,0))),"")</f>
        <v>22</v>
      </c>
      <c r="R1027" s="32" t="str">
        <f>IFERROR(IF($K1027="","",INDEX(リスト!$AO:$AO,MATCH($K1027,リスト!$AN:$AN,0))),"")</f>
        <v>JPN</v>
      </c>
      <c r="S1027" s="32" t="str">
        <f>IF($B1027="","",RIGHT($G1027*1000+200+COUNTIF($G$2:$G1027,$G1027),9))</f>
        <v>040926201</v>
      </c>
    </row>
    <row r="1028" spans="1:19" ht="18" customHeight="1" x14ac:dyDescent="0.55000000000000004">
      <c r="A1028" t="s">
        <v>939</v>
      </c>
      <c r="B1028">
        <v>1048</v>
      </c>
      <c r="C1028" t="s">
        <v>14578</v>
      </c>
      <c r="D1028" t="s">
        <v>14579</v>
      </c>
      <c r="E1028">
        <v>4</v>
      </c>
      <c r="F1028" t="s">
        <v>1220</v>
      </c>
      <c r="G1028">
        <v>20010714</v>
      </c>
      <c r="H1028" t="s">
        <v>14580</v>
      </c>
      <c r="I1028" t="s">
        <v>4304</v>
      </c>
      <c r="J1028" t="s">
        <v>11023</v>
      </c>
      <c r="K1028" t="s">
        <v>72</v>
      </c>
      <c r="M1028" s="32">
        <f>IFERROR(IF($B1028="","",INDEX(所属情報!$E:$E,MATCH($A1028,所属情報!$A:$A,0))),"")</f>
        <v>492189</v>
      </c>
      <c r="N1028" s="32" t="str">
        <f t="shared" si="48"/>
        <v>千田　かりん (4)</v>
      </c>
      <c r="O1028" s="32" t="str">
        <f t="shared" si="49"/>
        <v>ｾﾝﾀﾞ ｶﾘﾝ</v>
      </c>
      <c r="P1028" s="32" t="str">
        <f t="shared" si="50"/>
        <v>SENDA Karin (01)</v>
      </c>
      <c r="Q1028" s="32" t="str">
        <f>IFERROR(IF($F1028="","",INDEX(リスト!$AL:$AL,MATCH($F1028,リスト!$AK:$AK,0))),"")</f>
        <v>49</v>
      </c>
      <c r="R1028" s="32" t="str">
        <f>IFERROR(IF($K1028="","",INDEX(リスト!$AO:$AO,MATCH($K1028,リスト!$AN:$AN,0))),"")</f>
        <v>JPN</v>
      </c>
      <c r="S1028" s="32" t="str">
        <f>IF($B1028="","",RIGHT($G1028*1000+200+COUNTIF($G$2:$G1028,$G1028),9))</f>
        <v>010714202</v>
      </c>
    </row>
    <row r="1029" spans="1:19" ht="18" customHeight="1" x14ac:dyDescent="0.55000000000000004">
      <c r="A1029" t="s">
        <v>875</v>
      </c>
      <c r="B1029">
        <v>1049</v>
      </c>
      <c r="C1029" t="s">
        <v>14581</v>
      </c>
      <c r="D1029" t="s">
        <v>14582</v>
      </c>
      <c r="E1029">
        <v>1</v>
      </c>
      <c r="F1029" t="s">
        <v>181</v>
      </c>
      <c r="G1029">
        <v>20041019</v>
      </c>
      <c r="H1029" t="s">
        <v>14583</v>
      </c>
      <c r="I1029" t="s">
        <v>1237</v>
      </c>
      <c r="J1029" t="s">
        <v>12718</v>
      </c>
      <c r="K1029" t="s">
        <v>72</v>
      </c>
      <c r="M1029" s="32">
        <f>IFERROR(IF($B1029="","",INDEX(所属情報!$E:$E,MATCH($A1029,所属情報!$A:$A,0))),"")</f>
        <v>490051</v>
      </c>
      <c r="N1029" s="32" t="str">
        <f t="shared" si="48"/>
        <v>小林　奈央子 (1)</v>
      </c>
      <c r="O1029" s="32" t="str">
        <f t="shared" si="49"/>
        <v>ｺﾊﾞﾔｼ ﾅｵｺ</v>
      </c>
      <c r="P1029" s="32" t="str">
        <f t="shared" si="50"/>
        <v>KOBAYASHI Naoko (04)</v>
      </c>
      <c r="Q1029" s="32" t="str">
        <f>IFERROR(IF($F1029="","",INDEX(リスト!$AL:$AL,MATCH($F1029,リスト!$AK:$AK,0))),"")</f>
        <v>29</v>
      </c>
      <c r="R1029" s="32" t="str">
        <f>IFERROR(IF($K1029="","",INDEX(リスト!$AO:$AO,MATCH($K1029,リスト!$AN:$AN,0))),"")</f>
        <v>JPN</v>
      </c>
      <c r="S1029" s="32" t="str">
        <f>IF($B1029="","",RIGHT($G1029*1000+200+COUNTIF($G$2:$G1029,$G1029),9))</f>
        <v>041019203</v>
      </c>
    </row>
    <row r="1030" spans="1:19" ht="18" customHeight="1" x14ac:dyDescent="0.55000000000000004">
      <c r="A1030" t="s">
        <v>927</v>
      </c>
      <c r="B1030">
        <v>1050</v>
      </c>
      <c r="C1030" t="s">
        <v>14584</v>
      </c>
      <c r="D1030" t="s">
        <v>14585</v>
      </c>
      <c r="E1030">
        <v>1</v>
      </c>
      <c r="F1030" t="s">
        <v>8975</v>
      </c>
      <c r="G1030">
        <v>20031028</v>
      </c>
      <c r="H1030" t="s">
        <v>14586</v>
      </c>
      <c r="I1030" t="s">
        <v>5418</v>
      </c>
      <c r="J1030" t="s">
        <v>14587</v>
      </c>
      <c r="K1030" t="s">
        <v>72</v>
      </c>
      <c r="M1030" s="32">
        <f>IFERROR(IF($B1030="","",INDEX(所属情報!$E:$E,MATCH($A1030,所属情報!$A:$A,0))),"")</f>
        <v>491082</v>
      </c>
      <c r="N1030" s="32" t="str">
        <f t="shared" si="48"/>
        <v>森田　帆南 (1)</v>
      </c>
      <c r="O1030" s="32" t="str">
        <f t="shared" si="49"/>
        <v>ﾓﾘﾀ ﾎﾅﾐ</v>
      </c>
      <c r="P1030" s="32" t="str">
        <f t="shared" si="50"/>
        <v>MORITA Honami (03)</v>
      </c>
      <c r="Q1030" s="32" t="str">
        <f>IFERROR(IF($F1030="","",INDEX(リスト!$AL:$AL,MATCH($F1030,リスト!$AK:$AK,0))),"")</f>
        <v>28</v>
      </c>
      <c r="R1030" s="32" t="str">
        <f>IFERROR(IF($K1030="","",INDEX(リスト!$AO:$AO,MATCH($K1030,リスト!$AN:$AN,0))),"")</f>
        <v>JPN</v>
      </c>
      <c r="S1030" s="32" t="str">
        <f>IF($B1030="","",RIGHT($G1030*1000+200+COUNTIF($G$2:$G1030,$G1030),9))</f>
        <v>031028202</v>
      </c>
    </row>
    <row r="1031" spans="1:19" ht="18" customHeight="1" x14ac:dyDescent="0.55000000000000004">
      <c r="A1031" t="s">
        <v>927</v>
      </c>
      <c r="B1031">
        <v>1051</v>
      </c>
      <c r="C1031" t="s">
        <v>14588</v>
      </c>
      <c r="D1031" t="s">
        <v>14589</v>
      </c>
      <c r="E1031">
        <v>1</v>
      </c>
      <c r="F1031" t="s">
        <v>9605</v>
      </c>
      <c r="G1031">
        <v>20041025</v>
      </c>
      <c r="H1031" t="s">
        <v>14590</v>
      </c>
      <c r="I1031" t="s">
        <v>5418</v>
      </c>
      <c r="J1031" t="s">
        <v>11227</v>
      </c>
      <c r="K1031" t="s">
        <v>72</v>
      </c>
      <c r="M1031" s="32">
        <f>IFERROR(IF($B1031="","",INDEX(所属情報!$E:$E,MATCH($A1031,所属情報!$A:$A,0))),"")</f>
        <v>491082</v>
      </c>
      <c r="N1031" s="32" t="str">
        <f t="shared" si="48"/>
        <v>森田　晴菜 (1)</v>
      </c>
      <c r="O1031" s="32" t="str">
        <f t="shared" si="49"/>
        <v>ﾓﾘﾀ ﾊﾙﾅ</v>
      </c>
      <c r="P1031" s="32" t="str">
        <f t="shared" si="50"/>
        <v>MORITA Haruna (04)</v>
      </c>
      <c r="Q1031" s="32" t="str">
        <f>IFERROR(IF($F1031="","",INDEX(リスト!$AL:$AL,MATCH($F1031,リスト!$AK:$AK,0))),"")</f>
        <v>28</v>
      </c>
      <c r="R1031" s="32" t="str">
        <f>IFERROR(IF($K1031="","",INDEX(リスト!$AO:$AO,MATCH($K1031,リスト!$AN:$AN,0))),"")</f>
        <v>JPN</v>
      </c>
      <c r="S1031" s="32" t="str">
        <f>IF($B1031="","",RIGHT($G1031*1000+200+COUNTIF($G$2:$G1031,$G1031),9))</f>
        <v>041025201</v>
      </c>
    </row>
    <row r="1032" spans="1:19" ht="18" customHeight="1" x14ac:dyDescent="0.55000000000000004">
      <c r="A1032" t="s">
        <v>927</v>
      </c>
      <c r="B1032">
        <v>1052</v>
      </c>
      <c r="C1032" t="s">
        <v>14591</v>
      </c>
      <c r="D1032" t="s">
        <v>14592</v>
      </c>
      <c r="E1032">
        <v>1</v>
      </c>
      <c r="F1032" t="s">
        <v>8975</v>
      </c>
      <c r="G1032">
        <v>20040521</v>
      </c>
      <c r="H1032" t="s">
        <v>14593</v>
      </c>
      <c r="I1032" t="s">
        <v>1177</v>
      </c>
      <c r="J1032" t="s">
        <v>12114</v>
      </c>
      <c r="K1032" t="s">
        <v>72</v>
      </c>
      <c r="M1032" s="32">
        <f>IFERROR(IF($B1032="","",INDEX(所属情報!$E:$E,MATCH($A1032,所属情報!$A:$A,0))),"")</f>
        <v>491082</v>
      </c>
      <c r="N1032" s="32" t="str">
        <f t="shared" si="48"/>
        <v>濵田　志乃 (1)</v>
      </c>
      <c r="O1032" s="32" t="str">
        <f t="shared" si="49"/>
        <v>ﾊﾏﾀﾞ ﾕｷﾉ</v>
      </c>
      <c r="P1032" s="32" t="str">
        <f t="shared" si="50"/>
        <v>HAMADA Yukino (04)</v>
      </c>
      <c r="Q1032" s="32" t="str">
        <f>IFERROR(IF($F1032="","",INDEX(リスト!$AL:$AL,MATCH($F1032,リスト!$AK:$AK,0))),"")</f>
        <v>28</v>
      </c>
      <c r="R1032" s="32" t="str">
        <f>IFERROR(IF($K1032="","",INDEX(リスト!$AO:$AO,MATCH($K1032,リスト!$AN:$AN,0))),"")</f>
        <v>JPN</v>
      </c>
      <c r="S1032" s="32" t="str">
        <f>IF($B1032="","",RIGHT($G1032*1000+200+COUNTIF($G$2:$G1032,$G1032),9))</f>
        <v>040521201</v>
      </c>
    </row>
    <row r="1033" spans="1:19" ht="18" customHeight="1" x14ac:dyDescent="0.55000000000000004">
      <c r="A1033" t="s">
        <v>923</v>
      </c>
      <c r="B1033">
        <v>1053</v>
      </c>
      <c r="C1033" t="s">
        <v>14594</v>
      </c>
      <c r="D1033" t="s">
        <v>14595</v>
      </c>
      <c r="E1033">
        <v>2</v>
      </c>
      <c r="F1033" t="s">
        <v>9093</v>
      </c>
      <c r="G1033">
        <v>20030409</v>
      </c>
      <c r="H1033" t="s">
        <v>14596</v>
      </c>
      <c r="I1033" t="s">
        <v>4348</v>
      </c>
      <c r="J1033" t="s">
        <v>10959</v>
      </c>
      <c r="K1033" t="s">
        <v>72</v>
      </c>
      <c r="M1033" s="32">
        <f>IFERROR(IF($B1033="","",INDEX(所属情報!$E:$E,MATCH($A1033,所属情報!$A:$A,0))),"")</f>
        <v>491054</v>
      </c>
      <c r="N1033" s="32" t="str">
        <f t="shared" si="48"/>
        <v>大久保　芽生 (2)</v>
      </c>
      <c r="O1033" s="32" t="str">
        <f t="shared" si="49"/>
        <v>ｵｵｸﾎﾞ ﾒｲ</v>
      </c>
      <c r="P1033" s="32" t="str">
        <f t="shared" si="50"/>
        <v>OKUBO Mei (03)</v>
      </c>
      <c r="Q1033" s="32" t="str">
        <f>IFERROR(IF($F1033="","",INDEX(リスト!$AL:$AL,MATCH($F1033,リスト!$AK:$AK,0))),"")</f>
        <v>25</v>
      </c>
      <c r="R1033" s="32" t="str">
        <f>IFERROR(IF($K1033="","",INDEX(リスト!$AO:$AO,MATCH($K1033,リスト!$AN:$AN,0))),"")</f>
        <v>JPN</v>
      </c>
      <c r="S1033" s="32" t="str">
        <f>IF($B1033="","",RIGHT($G1033*1000+200+COUNTIF($G$2:$G1033,$G1033),9))</f>
        <v>030409202</v>
      </c>
    </row>
    <row r="1034" spans="1:19" ht="18" customHeight="1" x14ac:dyDescent="0.55000000000000004">
      <c r="A1034" t="s">
        <v>879</v>
      </c>
      <c r="B1034">
        <v>1054</v>
      </c>
      <c r="C1034" t="s">
        <v>14597</v>
      </c>
      <c r="D1034" t="s">
        <v>14598</v>
      </c>
      <c r="E1034">
        <v>1</v>
      </c>
      <c r="F1034" t="s">
        <v>173</v>
      </c>
      <c r="G1034">
        <v>20050308</v>
      </c>
      <c r="H1034" t="s">
        <v>14599</v>
      </c>
      <c r="I1034" t="s">
        <v>14600</v>
      </c>
      <c r="J1034" t="s">
        <v>11342</v>
      </c>
      <c r="K1034" t="s">
        <v>72</v>
      </c>
      <c r="M1034" s="32">
        <f>IFERROR(IF($B1034="","",INDEX(所属情報!$E:$E,MATCH($A1034,所属情報!$A:$A,0))),"")</f>
        <v>490053</v>
      </c>
      <c r="N1034" s="32" t="str">
        <f t="shared" si="48"/>
        <v>畑田　桜妃 (1)</v>
      </c>
      <c r="O1034" s="32" t="str">
        <f t="shared" si="49"/>
        <v>ﾊﾀﾀﾞ ｻｷ</v>
      </c>
      <c r="P1034" s="32" t="str">
        <f t="shared" si="50"/>
        <v>HATADA Saki (05)</v>
      </c>
      <c r="Q1034" s="32" t="str">
        <f>IFERROR(IF($F1034="","",INDEX(リスト!$AL:$AL,MATCH($F1034,リスト!$AK:$AK,0))),"")</f>
        <v>27</v>
      </c>
      <c r="R1034" s="32" t="str">
        <f>IFERROR(IF($K1034="","",INDEX(リスト!$AO:$AO,MATCH($K1034,リスト!$AN:$AN,0))),"")</f>
        <v>JPN</v>
      </c>
      <c r="S1034" s="32" t="str">
        <f>IF($B1034="","",RIGHT($G1034*1000+200+COUNTIF($G$2:$G1034,$G1034),9))</f>
        <v>050308201</v>
      </c>
    </row>
    <row r="1035" spans="1:19" ht="18" customHeight="1" x14ac:dyDescent="0.55000000000000004">
      <c r="A1035" t="s">
        <v>947</v>
      </c>
      <c r="B1035">
        <v>1055</v>
      </c>
      <c r="C1035" t="s">
        <v>14601</v>
      </c>
      <c r="D1035" t="s">
        <v>14602</v>
      </c>
      <c r="E1035">
        <v>6</v>
      </c>
      <c r="F1035" t="s">
        <v>169</v>
      </c>
      <c r="G1035">
        <v>19990417</v>
      </c>
      <c r="H1035" t="s">
        <v>14603</v>
      </c>
      <c r="I1035" t="s">
        <v>5478</v>
      </c>
      <c r="J1035" t="s">
        <v>11152</v>
      </c>
      <c r="K1035" t="s">
        <v>72</v>
      </c>
      <c r="M1035" s="32">
        <f>IFERROR(IF($B1035="","",INDEX(所属情報!$E:$E,MATCH($A1035,所属情報!$A:$A,0))),"")</f>
        <v>492191</v>
      </c>
      <c r="N1035" s="32" t="str">
        <f t="shared" si="48"/>
        <v>佐野　愛 (6)</v>
      </c>
      <c r="O1035" s="32" t="str">
        <f t="shared" si="49"/>
        <v>ｻﾉ ﾏﾅ</v>
      </c>
      <c r="P1035" s="32" t="str">
        <f t="shared" si="50"/>
        <v>SANO Mana (99)</v>
      </c>
      <c r="Q1035" s="32" t="str">
        <f>IFERROR(IF($F1035="","",INDEX(リスト!$AL:$AL,MATCH($F1035,リスト!$AK:$AK,0))),"")</f>
        <v>26</v>
      </c>
      <c r="R1035" s="32" t="str">
        <f>IFERROR(IF($K1035="","",INDEX(リスト!$AO:$AO,MATCH($K1035,リスト!$AN:$AN,0))),"")</f>
        <v>JPN</v>
      </c>
      <c r="S1035" s="32" t="str">
        <f>IF($B1035="","",RIGHT($G1035*1000+200+COUNTIF($G$2:$G1035,$G1035),9))</f>
        <v>990417201</v>
      </c>
    </row>
    <row r="1036" spans="1:19" ht="18" customHeight="1" x14ac:dyDescent="0.55000000000000004">
      <c r="A1036" t="s">
        <v>947</v>
      </c>
      <c r="B1036">
        <v>1056</v>
      </c>
      <c r="C1036" t="s">
        <v>14604</v>
      </c>
      <c r="D1036" t="s">
        <v>14605</v>
      </c>
      <c r="E1036">
        <v>1</v>
      </c>
      <c r="F1036" t="s">
        <v>169</v>
      </c>
      <c r="G1036">
        <v>20040414</v>
      </c>
      <c r="H1036" t="s">
        <v>14606</v>
      </c>
      <c r="I1036" t="s">
        <v>1460</v>
      </c>
      <c r="J1036" t="s">
        <v>11265</v>
      </c>
      <c r="K1036" t="s">
        <v>72</v>
      </c>
      <c r="M1036" s="32">
        <f>IFERROR(IF($B1036="","",INDEX(所属情報!$E:$E,MATCH($A1036,所属情報!$A:$A,0))),"")</f>
        <v>492191</v>
      </c>
      <c r="N1036" s="32" t="str">
        <f t="shared" si="48"/>
        <v>岡　稚奈 (1)</v>
      </c>
      <c r="O1036" s="32" t="str">
        <f t="shared" si="49"/>
        <v>ｵｶ ﾜｶﾅ</v>
      </c>
      <c r="P1036" s="32" t="str">
        <f t="shared" si="50"/>
        <v>OKA Wakana (04)</v>
      </c>
      <c r="Q1036" s="32" t="str">
        <f>IFERROR(IF($F1036="","",INDEX(リスト!$AL:$AL,MATCH($F1036,リスト!$AK:$AK,0))),"")</f>
        <v>26</v>
      </c>
      <c r="R1036" s="32" t="str">
        <f>IFERROR(IF($K1036="","",INDEX(リスト!$AO:$AO,MATCH($K1036,リスト!$AN:$AN,0))),"")</f>
        <v>JPN</v>
      </c>
      <c r="S1036" s="32" t="str">
        <f>IF($B1036="","",RIGHT($G1036*1000+200+COUNTIF($G$2:$G1036,$G1036),9))</f>
        <v>040414202</v>
      </c>
    </row>
    <row r="1037" spans="1:19" ht="18" customHeight="1" x14ac:dyDescent="0.55000000000000004">
      <c r="A1037" t="s">
        <v>1031</v>
      </c>
      <c r="B1037">
        <v>1057</v>
      </c>
      <c r="C1037" t="s">
        <v>14607</v>
      </c>
      <c r="D1037" t="s">
        <v>14608</v>
      </c>
      <c r="E1037">
        <v>1</v>
      </c>
      <c r="F1037" t="s">
        <v>177</v>
      </c>
      <c r="G1037">
        <v>20040902</v>
      </c>
      <c r="H1037" t="s">
        <v>14609</v>
      </c>
      <c r="I1037" t="s">
        <v>14610</v>
      </c>
      <c r="J1037" t="s">
        <v>11765</v>
      </c>
      <c r="K1037" t="s">
        <v>72</v>
      </c>
      <c r="M1037" s="32">
        <f>IFERROR(IF($B1037="","",INDEX(所属情報!$E:$E,MATCH($A1037,所属情報!$A:$A,0))),"")</f>
        <v>492221</v>
      </c>
      <c r="N1037" s="32" t="str">
        <f t="shared" si="48"/>
        <v>藤瀬　朱音 (1)</v>
      </c>
      <c r="O1037" s="32" t="str">
        <f t="shared" si="49"/>
        <v>ﾌｼﾞｾ ｱｶﾈ</v>
      </c>
      <c r="P1037" s="32" t="str">
        <f t="shared" si="50"/>
        <v>FUJISE Akane (04)</v>
      </c>
      <c r="Q1037" s="32" t="str">
        <f>IFERROR(IF($F1037="","",INDEX(リスト!$AL:$AL,MATCH($F1037,リスト!$AK:$AK,0))),"")</f>
        <v>28</v>
      </c>
      <c r="R1037" s="32" t="str">
        <f>IFERROR(IF($K1037="","",INDEX(リスト!$AO:$AO,MATCH($K1037,リスト!$AN:$AN,0))),"")</f>
        <v>JPN</v>
      </c>
      <c r="S1037" s="32" t="str">
        <f>IF($B1037="","",RIGHT($G1037*1000+200+COUNTIF($G$2:$G1037,$G1037),9))</f>
        <v>040902202</v>
      </c>
    </row>
    <row r="1038" spans="1:19" ht="18" customHeight="1" x14ac:dyDescent="0.55000000000000004">
      <c r="A1038" t="s">
        <v>875</v>
      </c>
      <c r="B1038">
        <v>1058</v>
      </c>
      <c r="C1038" t="s">
        <v>14611</v>
      </c>
      <c r="D1038" t="s">
        <v>14612</v>
      </c>
      <c r="E1038">
        <v>1</v>
      </c>
      <c r="F1038" t="s">
        <v>169</v>
      </c>
      <c r="G1038">
        <v>20040805</v>
      </c>
      <c r="H1038" t="s">
        <v>14613</v>
      </c>
      <c r="I1038" t="s">
        <v>4622</v>
      </c>
      <c r="J1038" t="s">
        <v>14614</v>
      </c>
      <c r="K1038" t="s">
        <v>72</v>
      </c>
      <c r="M1038" s="32">
        <f>IFERROR(IF($B1038="","",INDEX(所属情報!$E:$E,MATCH($A1038,所属情報!$A:$A,0))),"")</f>
        <v>490051</v>
      </c>
      <c r="N1038" s="32" t="str">
        <f t="shared" si="48"/>
        <v>原　萌琉 (1)</v>
      </c>
      <c r="O1038" s="32" t="str">
        <f t="shared" si="49"/>
        <v>ﾊﾗ ﾓﾕﾙ</v>
      </c>
      <c r="P1038" s="32" t="str">
        <f t="shared" si="50"/>
        <v>HARA Moyuru (04)</v>
      </c>
      <c r="Q1038" s="32" t="str">
        <f>IFERROR(IF($F1038="","",INDEX(リスト!$AL:$AL,MATCH($F1038,リスト!$AK:$AK,0))),"")</f>
        <v>26</v>
      </c>
      <c r="R1038" s="32" t="str">
        <f>IFERROR(IF($K1038="","",INDEX(リスト!$AO:$AO,MATCH($K1038,リスト!$AN:$AN,0))),"")</f>
        <v>JPN</v>
      </c>
      <c r="S1038" s="32" t="str">
        <f>IF($B1038="","",RIGHT($G1038*1000+200+COUNTIF($G$2:$G1038,$G1038),9))</f>
        <v>040805201</v>
      </c>
    </row>
    <row r="1039" spans="1:19" ht="18" customHeight="1" x14ac:dyDescent="0.55000000000000004">
      <c r="A1039" t="s">
        <v>875</v>
      </c>
      <c r="B1039">
        <v>1059</v>
      </c>
      <c r="C1039" t="s">
        <v>14615</v>
      </c>
      <c r="D1039" t="s">
        <v>14616</v>
      </c>
      <c r="E1039">
        <v>1</v>
      </c>
      <c r="F1039" t="s">
        <v>177</v>
      </c>
      <c r="G1039">
        <v>20040820</v>
      </c>
      <c r="H1039" t="s">
        <v>14617</v>
      </c>
      <c r="I1039" t="s">
        <v>14618</v>
      </c>
      <c r="J1039" t="s">
        <v>12081</v>
      </c>
      <c r="K1039" t="s">
        <v>72</v>
      </c>
      <c r="M1039" s="32">
        <f>IFERROR(IF($B1039="","",INDEX(所属情報!$E:$E,MATCH($A1039,所属情報!$A:$A,0))),"")</f>
        <v>490051</v>
      </c>
      <c r="N1039" s="32" t="str">
        <f t="shared" si="48"/>
        <v>柳田　花穂 (1)</v>
      </c>
      <c r="O1039" s="32" t="str">
        <f t="shared" si="49"/>
        <v>ﾔﾅｷﾞﾀﾞ ｶﾎ</v>
      </c>
      <c r="P1039" s="32" t="str">
        <f t="shared" si="50"/>
        <v>YANAGIDA Kaho (04)</v>
      </c>
      <c r="Q1039" s="32" t="str">
        <f>IFERROR(IF($F1039="","",INDEX(リスト!$AL:$AL,MATCH($F1039,リスト!$AK:$AK,0))),"")</f>
        <v>28</v>
      </c>
      <c r="R1039" s="32" t="str">
        <f>IFERROR(IF($K1039="","",INDEX(リスト!$AO:$AO,MATCH($K1039,リスト!$AN:$AN,0))),"")</f>
        <v>JPN</v>
      </c>
      <c r="S1039" s="32" t="str">
        <f>IF($B1039="","",RIGHT($G1039*1000+200+COUNTIF($G$2:$G1039,$G1039),9))</f>
        <v>040820202</v>
      </c>
    </row>
    <row r="1040" spans="1:19" ht="18" customHeight="1" x14ac:dyDescent="0.55000000000000004">
      <c r="A1040" t="s">
        <v>14619</v>
      </c>
      <c r="B1040">
        <v>1060</v>
      </c>
      <c r="C1040" t="s">
        <v>14620</v>
      </c>
      <c r="D1040" t="s">
        <v>14621</v>
      </c>
      <c r="E1040">
        <v>1</v>
      </c>
      <c r="F1040" t="s">
        <v>173</v>
      </c>
      <c r="G1040">
        <v>20050218</v>
      </c>
      <c r="H1040" t="s">
        <v>14622</v>
      </c>
      <c r="I1040" t="s">
        <v>14623</v>
      </c>
      <c r="J1040" t="s">
        <v>3391</v>
      </c>
      <c r="K1040" t="s">
        <v>72</v>
      </c>
      <c r="M1040" s="32">
        <f>IFERROR(IF($B1040="","",INDEX(所属情報!$E:$E,MATCH($A1040,所属情報!$A:$A,0))),"")</f>
        <v>492216</v>
      </c>
      <c r="N1040" s="32" t="str">
        <f t="shared" si="48"/>
        <v>上原　凛 (1)</v>
      </c>
      <c r="O1040" s="32" t="str">
        <f t="shared" si="49"/>
        <v>ｳｴﾊﾗ ﾘﾝ</v>
      </c>
      <c r="P1040" s="32" t="str">
        <f t="shared" si="50"/>
        <v>UEHARA Rin (05)</v>
      </c>
      <c r="Q1040" s="32" t="str">
        <f>IFERROR(IF($F1040="","",INDEX(リスト!$AL:$AL,MATCH($F1040,リスト!$AK:$AK,0))),"")</f>
        <v>27</v>
      </c>
      <c r="R1040" s="32" t="str">
        <f>IFERROR(IF($K1040="","",INDEX(リスト!$AO:$AO,MATCH($K1040,リスト!$AN:$AN,0))),"")</f>
        <v>JPN</v>
      </c>
      <c r="S1040" s="32" t="str">
        <f>IF($B1040="","",RIGHT($G1040*1000+200+COUNTIF($G$2:$G1040,$G1040),9))</f>
        <v>050218201</v>
      </c>
    </row>
    <row r="1041" spans="1:19" ht="18" customHeight="1" x14ac:dyDescent="0.55000000000000004">
      <c r="A1041" t="s">
        <v>1067</v>
      </c>
      <c r="B1041">
        <v>1061</v>
      </c>
      <c r="C1041" t="s">
        <v>14624</v>
      </c>
      <c r="D1041" t="s">
        <v>14625</v>
      </c>
      <c r="E1041">
        <v>1</v>
      </c>
      <c r="F1041" t="s">
        <v>177</v>
      </c>
      <c r="G1041">
        <v>20040618</v>
      </c>
      <c r="H1041" t="s">
        <v>14626</v>
      </c>
      <c r="I1041" t="s">
        <v>3433</v>
      </c>
      <c r="J1041" t="s">
        <v>1494</v>
      </c>
      <c r="K1041" t="s">
        <v>72</v>
      </c>
      <c r="M1041" s="32">
        <f>IFERROR(IF($B1041="","",INDEX(所属情報!$E:$E,MATCH($A1041,所属情報!$A:$A,0))),"")</f>
        <v>492246</v>
      </c>
      <c r="N1041" s="32" t="str">
        <f t="shared" si="48"/>
        <v>紀本　優月 (1)</v>
      </c>
      <c r="O1041" s="32" t="str">
        <f t="shared" si="49"/>
        <v>ｷﾓﾄ ﾕﾂﾞｷ</v>
      </c>
      <c r="P1041" s="32" t="str">
        <f t="shared" si="50"/>
        <v>KIMOTO Yuzuki (04)</v>
      </c>
      <c r="Q1041" s="32" t="str">
        <f>IFERROR(IF($F1041="","",INDEX(リスト!$AL:$AL,MATCH($F1041,リスト!$AK:$AK,0))),"")</f>
        <v>28</v>
      </c>
      <c r="R1041" s="32" t="str">
        <f>IFERROR(IF($K1041="","",INDEX(リスト!$AO:$AO,MATCH($K1041,リスト!$AN:$AN,0))),"")</f>
        <v>JPN</v>
      </c>
      <c r="S1041" s="32" t="str">
        <f>IF($B1041="","",RIGHT($G1041*1000+200+COUNTIF($G$2:$G1041,$G1041),9))</f>
        <v>040618201</v>
      </c>
    </row>
    <row r="1042" spans="1:19" ht="18" customHeight="1" x14ac:dyDescent="0.55000000000000004">
      <c r="A1042" t="s">
        <v>1067</v>
      </c>
      <c r="B1042">
        <v>1062</v>
      </c>
      <c r="C1042" t="s">
        <v>14627</v>
      </c>
      <c r="D1042" t="s">
        <v>14628</v>
      </c>
      <c r="E1042">
        <v>1</v>
      </c>
      <c r="F1042" t="s">
        <v>173</v>
      </c>
      <c r="G1042">
        <v>20040713</v>
      </c>
      <c r="H1042" t="s">
        <v>14629</v>
      </c>
      <c r="I1042" t="s">
        <v>5049</v>
      </c>
      <c r="J1042" t="s">
        <v>11465</v>
      </c>
      <c r="K1042" t="s">
        <v>72</v>
      </c>
      <c r="M1042" s="32">
        <f>IFERROR(IF($B1042="","",INDEX(所属情報!$E:$E,MATCH($A1042,所属情報!$A:$A,0))),"")</f>
        <v>492246</v>
      </c>
      <c r="N1042" s="32" t="str">
        <f t="shared" si="48"/>
        <v>奥野　夏碧 (1)</v>
      </c>
      <c r="O1042" s="32" t="str">
        <f t="shared" si="49"/>
        <v>ｵｸﾉ ﾅﾂﾐ</v>
      </c>
      <c r="P1042" s="32" t="str">
        <f t="shared" si="50"/>
        <v>OKUNO Natsumi (04)</v>
      </c>
      <c r="Q1042" s="32" t="str">
        <f>IFERROR(IF($F1042="","",INDEX(リスト!$AL:$AL,MATCH($F1042,リスト!$AK:$AK,0))),"")</f>
        <v>27</v>
      </c>
      <c r="R1042" s="32" t="str">
        <f>IFERROR(IF($K1042="","",INDEX(リスト!$AO:$AO,MATCH($K1042,リスト!$AN:$AN,0))),"")</f>
        <v>JPN</v>
      </c>
      <c r="S1042" s="32" t="str">
        <f>IF($B1042="","",RIGHT($G1042*1000+200+COUNTIF($G$2:$G1042,$G1042),9))</f>
        <v>040713202</v>
      </c>
    </row>
    <row r="1043" spans="1:19" ht="18" customHeight="1" x14ac:dyDescent="0.55000000000000004">
      <c r="A1043" t="s">
        <v>863</v>
      </c>
      <c r="B1043">
        <v>1063</v>
      </c>
      <c r="C1043" t="s">
        <v>14630</v>
      </c>
      <c r="D1043" t="s">
        <v>14631</v>
      </c>
      <c r="E1043">
        <v>1</v>
      </c>
      <c r="F1043" t="s">
        <v>14632</v>
      </c>
      <c r="G1043">
        <v>20041102</v>
      </c>
      <c r="H1043" t="s">
        <v>14633</v>
      </c>
      <c r="I1043" t="s">
        <v>1673</v>
      </c>
      <c r="J1043" t="s">
        <v>12954</v>
      </c>
      <c r="K1043" t="s">
        <v>72</v>
      </c>
      <c r="M1043" s="32">
        <f>IFERROR(IF($B1043="","",INDEX(所属情報!$E:$E,MATCH($A1043,所属情報!$A:$A,0))),"")</f>
        <v>490048</v>
      </c>
      <c r="N1043" s="32" t="str">
        <f t="shared" si="48"/>
        <v>奥村　恵美 (1)</v>
      </c>
      <c r="O1043" s="32" t="str">
        <f t="shared" si="49"/>
        <v>ｵｸﾑﾗ ｴﾐ</v>
      </c>
      <c r="P1043" s="32" t="str">
        <f t="shared" si="50"/>
        <v>OKUMURA Emi (04)</v>
      </c>
      <c r="Q1043" s="32" t="str">
        <f>IFERROR(IF($F1043="","",INDEX(リスト!$AL:$AL,MATCH($F1043,リスト!$AK:$AK,0))),"")</f>
        <v>23</v>
      </c>
      <c r="R1043" s="32" t="str">
        <f>IFERROR(IF($K1043="","",INDEX(リスト!$AO:$AO,MATCH($K1043,リスト!$AN:$AN,0))),"")</f>
        <v>JPN</v>
      </c>
      <c r="S1043" s="32" t="str">
        <f>IF($B1043="","",RIGHT($G1043*1000+200+COUNTIF($G$2:$G1043,$G1043),9))</f>
        <v>041102201</v>
      </c>
    </row>
    <row r="1044" spans="1:19" ht="18" customHeight="1" x14ac:dyDescent="0.55000000000000004">
      <c r="A1044" t="s">
        <v>943</v>
      </c>
      <c r="B1044">
        <v>1064</v>
      </c>
      <c r="C1044" t="s">
        <v>14634</v>
      </c>
      <c r="D1044" t="s">
        <v>14635</v>
      </c>
      <c r="E1044">
        <v>1</v>
      </c>
      <c r="F1044" t="s">
        <v>169</v>
      </c>
      <c r="G1044">
        <v>20050129</v>
      </c>
      <c r="H1044" t="s">
        <v>14636</v>
      </c>
      <c r="I1044" t="s">
        <v>14637</v>
      </c>
      <c r="J1044" t="s">
        <v>11975</v>
      </c>
      <c r="K1044" t="s">
        <v>72</v>
      </c>
      <c r="M1044" s="32">
        <f>IFERROR(IF($B1044="","",INDEX(所属情報!$E:$E,MATCH($A1044,所属情報!$A:$A,0))),"")</f>
        <v>492190</v>
      </c>
      <c r="N1044" s="32" t="str">
        <f t="shared" si="48"/>
        <v>熊谷　萌花 (1)</v>
      </c>
      <c r="O1044" s="32" t="str">
        <f t="shared" si="49"/>
        <v>ｸﾏｶﾞｲ ﾓｴｶ</v>
      </c>
      <c r="P1044" s="32" t="str">
        <f t="shared" si="50"/>
        <v>KUMAGAI Moeka (05)</v>
      </c>
      <c r="Q1044" s="32" t="str">
        <f>IFERROR(IF($F1044="","",INDEX(リスト!$AL:$AL,MATCH($F1044,リスト!$AK:$AK,0))),"")</f>
        <v>26</v>
      </c>
      <c r="R1044" s="32" t="str">
        <f>IFERROR(IF($K1044="","",INDEX(リスト!$AO:$AO,MATCH($K1044,リスト!$AN:$AN,0))),"")</f>
        <v>JPN</v>
      </c>
      <c r="S1044" s="32" t="str">
        <f>IF($B1044="","",RIGHT($G1044*1000+200+COUNTIF($G$2:$G1044,$G1044),9))</f>
        <v>050129202</v>
      </c>
    </row>
    <row r="1045" spans="1:19" ht="18" customHeight="1" x14ac:dyDescent="0.55000000000000004">
      <c r="A1045" t="s">
        <v>943</v>
      </c>
      <c r="B1045">
        <v>1065</v>
      </c>
      <c r="C1045" t="s">
        <v>14638</v>
      </c>
      <c r="D1045" t="s">
        <v>14639</v>
      </c>
      <c r="E1045">
        <v>2</v>
      </c>
      <c r="F1045" t="s">
        <v>14640</v>
      </c>
      <c r="G1045">
        <v>20030904</v>
      </c>
      <c r="H1045" t="s">
        <v>14641</v>
      </c>
      <c r="I1045" t="s">
        <v>11218</v>
      </c>
      <c r="J1045" t="s">
        <v>14642</v>
      </c>
      <c r="K1045" t="s">
        <v>72</v>
      </c>
      <c r="M1045" s="32">
        <f>IFERROR(IF($B1045="","",INDEX(所属情報!$E:$E,MATCH($A1045,所属情報!$A:$A,0))),"")</f>
        <v>492190</v>
      </c>
      <c r="N1045" s="32" t="str">
        <f t="shared" si="48"/>
        <v>舘　玲於奈 (2)</v>
      </c>
      <c r="O1045" s="32" t="str">
        <f t="shared" si="49"/>
        <v>ﾀﾁ ﾚｵﾅ</v>
      </c>
      <c r="P1045" s="32" t="str">
        <f t="shared" si="50"/>
        <v>TACHI Reona (03)</v>
      </c>
      <c r="Q1045" s="32" t="str">
        <f>IFERROR(IF($F1045="","",INDEX(リスト!$AL:$AL,MATCH($F1045,リスト!$AK:$AK,0))),"")</f>
        <v>16</v>
      </c>
      <c r="R1045" s="32" t="str">
        <f>IFERROR(IF($K1045="","",INDEX(リスト!$AO:$AO,MATCH($K1045,リスト!$AN:$AN,0))),"")</f>
        <v>JPN</v>
      </c>
      <c r="S1045" s="32" t="str">
        <f>IF($B1045="","",RIGHT($G1045*1000+200+COUNTIF($G$2:$G1045,$G1045),9))</f>
        <v>030904203</v>
      </c>
    </row>
    <row r="1046" spans="1:19" ht="18" customHeight="1" x14ac:dyDescent="0.55000000000000004">
      <c r="A1046" t="s">
        <v>943</v>
      </c>
      <c r="B1046">
        <v>1066</v>
      </c>
      <c r="C1046" t="s">
        <v>14643</v>
      </c>
      <c r="D1046" t="s">
        <v>14644</v>
      </c>
      <c r="E1046">
        <v>1</v>
      </c>
      <c r="F1046" t="s">
        <v>10538</v>
      </c>
      <c r="G1046">
        <v>20040723</v>
      </c>
      <c r="H1046" t="s">
        <v>14645</v>
      </c>
      <c r="I1046" t="s">
        <v>2745</v>
      </c>
      <c r="J1046" t="s">
        <v>12081</v>
      </c>
      <c r="K1046" t="s">
        <v>72</v>
      </c>
      <c r="M1046" s="32">
        <f>IFERROR(IF($B1046="","",INDEX(所属情報!$E:$E,MATCH($A1046,所属情報!$A:$A,0))),"")</f>
        <v>492190</v>
      </c>
      <c r="N1046" s="32" t="str">
        <f t="shared" si="48"/>
        <v>藤本　佳千 (1)</v>
      </c>
      <c r="O1046" s="32" t="str">
        <f t="shared" si="49"/>
        <v>ﾌｼﾞﾓﾄ ｶﾎ</v>
      </c>
      <c r="P1046" s="32" t="str">
        <f t="shared" si="50"/>
        <v>FUJIMOTO Kaho (04)</v>
      </c>
      <c r="Q1046" s="32" t="str">
        <f>IFERROR(IF($F1046="","",INDEX(リスト!$AL:$AL,MATCH($F1046,リスト!$AK:$AK,0))),"")</f>
        <v>34</v>
      </c>
      <c r="R1046" s="32" t="str">
        <f>IFERROR(IF($K1046="","",INDEX(リスト!$AO:$AO,MATCH($K1046,リスト!$AN:$AN,0))),"")</f>
        <v>JPN</v>
      </c>
      <c r="S1046" s="32" t="str">
        <f>IF($B1046="","",RIGHT($G1046*1000+200+COUNTIF($G$2:$G1046,$G1046),9))</f>
        <v>040723203</v>
      </c>
    </row>
    <row r="1047" spans="1:19" ht="18" customHeight="1" x14ac:dyDescent="0.55000000000000004">
      <c r="A1047" t="s">
        <v>895</v>
      </c>
      <c r="B1047">
        <v>1067</v>
      </c>
      <c r="C1047" t="s">
        <v>14646</v>
      </c>
      <c r="D1047" t="s">
        <v>14647</v>
      </c>
      <c r="E1047">
        <v>1</v>
      </c>
      <c r="F1047" t="s">
        <v>185</v>
      </c>
      <c r="G1047">
        <v>20041226</v>
      </c>
      <c r="H1047" t="s">
        <v>14648</v>
      </c>
      <c r="I1047" t="s">
        <v>1339</v>
      </c>
      <c r="J1047" t="s">
        <v>3465</v>
      </c>
      <c r="K1047" t="s">
        <v>72</v>
      </c>
      <c r="M1047" s="32">
        <f>IFERROR(IF($B1047="","",INDEX(所属情報!$E:$E,MATCH($A1047,所属情報!$A:$A,0))),"")</f>
        <v>490058</v>
      </c>
      <c r="N1047" s="32" t="str">
        <f t="shared" si="48"/>
        <v>中谷　瑠唯 (1)</v>
      </c>
      <c r="O1047" s="32" t="str">
        <f t="shared" si="49"/>
        <v>ﾅｶﾀﾆ ﾙｲ</v>
      </c>
      <c r="P1047" s="32" t="str">
        <f t="shared" si="50"/>
        <v>NAKATANI Rui (04)</v>
      </c>
      <c r="Q1047" s="32" t="str">
        <f>IFERROR(IF($F1047="","",INDEX(リスト!$AL:$AL,MATCH($F1047,リスト!$AK:$AK,0))),"")</f>
        <v>30</v>
      </c>
      <c r="R1047" s="32" t="str">
        <f>IFERROR(IF($K1047="","",INDEX(リスト!$AO:$AO,MATCH($K1047,リスト!$AN:$AN,0))),"")</f>
        <v>JPN</v>
      </c>
      <c r="S1047" s="32" t="str">
        <f>IF($B1047="","",RIGHT($G1047*1000+200+COUNTIF($G$2:$G1047,$G1047),9))</f>
        <v>041226201</v>
      </c>
    </row>
    <row r="1048" spans="1:19" ht="18" customHeight="1" x14ac:dyDescent="0.55000000000000004">
      <c r="A1048" t="s">
        <v>895</v>
      </c>
      <c r="B1048">
        <v>1068</v>
      </c>
      <c r="C1048" t="s">
        <v>14649</v>
      </c>
      <c r="D1048" t="s">
        <v>14650</v>
      </c>
      <c r="E1048">
        <v>1</v>
      </c>
      <c r="F1048" t="s">
        <v>185</v>
      </c>
      <c r="G1048">
        <v>20031006</v>
      </c>
      <c r="H1048" t="s">
        <v>14651</v>
      </c>
      <c r="I1048" t="s">
        <v>1677</v>
      </c>
      <c r="J1048" t="s">
        <v>14652</v>
      </c>
      <c r="K1048" t="s">
        <v>72</v>
      </c>
      <c r="M1048" s="32">
        <f>IFERROR(IF($B1048="","",INDEX(所属情報!$E:$E,MATCH($A1048,所属情報!$A:$A,0))),"")</f>
        <v>490058</v>
      </c>
      <c r="N1048" s="32" t="str">
        <f t="shared" si="48"/>
        <v>西田　千鶴 (1)</v>
      </c>
      <c r="O1048" s="32" t="str">
        <f t="shared" si="49"/>
        <v>ﾆｼﾀﾞ ﾁﾂﾞﾙ</v>
      </c>
      <c r="P1048" s="32" t="str">
        <f t="shared" si="50"/>
        <v>NISHIDA Chizuru (03)</v>
      </c>
      <c r="Q1048" s="32" t="str">
        <f>IFERROR(IF($F1048="","",INDEX(リスト!$AL:$AL,MATCH($F1048,リスト!$AK:$AK,0))),"")</f>
        <v>30</v>
      </c>
      <c r="R1048" s="32" t="str">
        <f>IFERROR(IF($K1048="","",INDEX(リスト!$AO:$AO,MATCH($K1048,リスト!$AN:$AN,0))),"")</f>
        <v>JPN</v>
      </c>
      <c r="S1048" s="32" t="str">
        <f>IF($B1048="","",RIGHT($G1048*1000+200+COUNTIF($G$2:$G1048,$G1048),9))</f>
        <v>031006201</v>
      </c>
    </row>
    <row r="1049" spans="1:19" ht="18" customHeight="1" x14ac:dyDescent="0.55000000000000004">
      <c r="A1049" t="s">
        <v>863</v>
      </c>
      <c r="B1049">
        <v>1069</v>
      </c>
      <c r="C1049" t="s">
        <v>14653</v>
      </c>
      <c r="D1049" t="s">
        <v>14654</v>
      </c>
      <c r="E1049">
        <v>1</v>
      </c>
      <c r="F1049" t="s">
        <v>14640</v>
      </c>
      <c r="G1049">
        <v>20040508</v>
      </c>
      <c r="H1049" t="s">
        <v>14655</v>
      </c>
      <c r="I1049" t="s">
        <v>3345</v>
      </c>
      <c r="J1049" t="s">
        <v>11779</v>
      </c>
      <c r="K1049" t="s">
        <v>72</v>
      </c>
      <c r="M1049" s="32">
        <f>IFERROR(IF($B1049="","",INDEX(所属情報!$E:$E,MATCH($A1049,所属情報!$A:$A,0))),"")</f>
        <v>490048</v>
      </c>
      <c r="N1049" s="32" t="str">
        <f t="shared" si="48"/>
        <v>服部　颯希 (1)</v>
      </c>
      <c r="O1049" s="32" t="str">
        <f t="shared" si="49"/>
        <v>ﾊｯﾄﾘ ｻﾂｷ</v>
      </c>
      <c r="P1049" s="32" t="str">
        <f t="shared" si="50"/>
        <v>HATTORI Satsuki (04)</v>
      </c>
      <c r="Q1049" s="32" t="str">
        <f>IFERROR(IF($F1049="","",INDEX(リスト!$AL:$AL,MATCH($F1049,リスト!$AK:$AK,0))),"")</f>
        <v>16</v>
      </c>
      <c r="R1049" s="32" t="str">
        <f>IFERROR(IF($K1049="","",INDEX(リスト!$AO:$AO,MATCH($K1049,リスト!$AN:$AN,0))),"")</f>
        <v>JPN</v>
      </c>
      <c r="S1049" s="32" t="str">
        <f>IF($B1049="","",RIGHT($G1049*1000+200+COUNTIF($G$2:$G1049,$G1049),9))</f>
        <v>040508203</v>
      </c>
    </row>
    <row r="1050" spans="1:19" ht="18" customHeight="1" x14ac:dyDescent="0.55000000000000004">
      <c r="A1050" t="s">
        <v>1007</v>
      </c>
      <c r="B1050">
        <v>1070</v>
      </c>
      <c r="C1050" t="s">
        <v>14656</v>
      </c>
      <c r="D1050" t="s">
        <v>14657</v>
      </c>
      <c r="E1050">
        <v>1</v>
      </c>
      <c r="F1050" t="s">
        <v>177</v>
      </c>
      <c r="G1050">
        <v>20050113</v>
      </c>
      <c r="H1050" t="s">
        <v>14658</v>
      </c>
      <c r="I1050" t="s">
        <v>4662</v>
      </c>
      <c r="J1050" t="s">
        <v>11116</v>
      </c>
      <c r="K1050" t="s">
        <v>72</v>
      </c>
      <c r="M1050" s="32">
        <f>IFERROR(IF($B1050="","",INDEX(所属情報!$E:$E,MATCH($A1050,所属情報!$A:$A,0))),"")</f>
        <v>492213</v>
      </c>
      <c r="N1050" s="32" t="str">
        <f t="shared" si="48"/>
        <v>平山　彩雪 (1)</v>
      </c>
      <c r="O1050" s="32" t="str">
        <f t="shared" si="49"/>
        <v>ﾋﾗﾔﾏ ｻﾕｷ</v>
      </c>
      <c r="P1050" s="32" t="str">
        <f t="shared" si="50"/>
        <v>HIRAYAMA Sayuki (05)</v>
      </c>
      <c r="Q1050" s="32" t="str">
        <f>IFERROR(IF($F1050="","",INDEX(リスト!$AL:$AL,MATCH($F1050,リスト!$AK:$AK,0))),"")</f>
        <v>28</v>
      </c>
      <c r="R1050" s="32" t="str">
        <f>IFERROR(IF($K1050="","",INDEX(リスト!$AO:$AO,MATCH($K1050,リスト!$AN:$AN,0))),"")</f>
        <v>JPN</v>
      </c>
      <c r="S1050" s="32" t="str">
        <f>IF($B1050="","",RIGHT($G1050*1000+200+COUNTIF($G$2:$G1050,$G1050),9))</f>
        <v>050113202</v>
      </c>
    </row>
    <row r="1051" spans="1:19" ht="18" customHeight="1" x14ac:dyDescent="0.55000000000000004">
      <c r="A1051" t="s">
        <v>14659</v>
      </c>
      <c r="B1051">
        <v>1071</v>
      </c>
      <c r="C1051" t="s">
        <v>14660</v>
      </c>
      <c r="D1051" t="s">
        <v>14661</v>
      </c>
      <c r="E1051">
        <v>1</v>
      </c>
      <c r="F1051" t="s">
        <v>14662</v>
      </c>
      <c r="G1051">
        <v>20040819</v>
      </c>
      <c r="H1051" t="s">
        <v>14663</v>
      </c>
      <c r="I1051" t="s">
        <v>14555</v>
      </c>
      <c r="J1051" t="s">
        <v>14664</v>
      </c>
      <c r="K1051" t="s">
        <v>72</v>
      </c>
      <c r="M1051" s="32">
        <f>IFERROR(IF($B1051="","",INDEX(所属情報!$E:$E,MATCH($A1051,所属情報!$A:$A,0))),"")</f>
        <v>492190</v>
      </c>
      <c r="N1051" s="32" t="str">
        <f t="shared" si="48"/>
        <v>亀井　真希 (1)</v>
      </c>
      <c r="O1051" s="32" t="str">
        <f t="shared" si="49"/>
        <v>ｶﾒｲ ﾏｷ</v>
      </c>
      <c r="P1051" s="32" t="str">
        <f t="shared" si="50"/>
        <v>KAMEI Maki (04)</v>
      </c>
      <c r="Q1051" s="32" t="str">
        <f>IFERROR(IF($F1051="","",INDEX(リスト!$AL:$AL,MATCH($F1051,リスト!$AK:$AK,0))),"")</f>
        <v>38</v>
      </c>
      <c r="R1051" s="32" t="str">
        <f>IFERROR(IF($K1051="","",INDEX(リスト!$AO:$AO,MATCH($K1051,リスト!$AN:$AN,0))),"")</f>
        <v>JPN</v>
      </c>
      <c r="S1051" s="32" t="str">
        <f>IF($B1051="","",RIGHT($G1051*1000+200+COUNTIF($G$2:$G1051,$G1051),9))</f>
        <v>040819201</v>
      </c>
    </row>
    <row r="1052" spans="1:19" ht="18" customHeight="1" x14ac:dyDescent="0.55000000000000004">
      <c r="A1052" t="s">
        <v>10610</v>
      </c>
      <c r="B1052">
        <v>1072</v>
      </c>
      <c r="C1052" t="s">
        <v>14665</v>
      </c>
      <c r="D1052" t="s">
        <v>14666</v>
      </c>
      <c r="E1052">
        <v>4</v>
      </c>
      <c r="F1052" t="s">
        <v>165</v>
      </c>
      <c r="G1052">
        <v>20010419</v>
      </c>
      <c r="H1052" t="s">
        <v>14667</v>
      </c>
      <c r="I1052" t="s">
        <v>1553</v>
      </c>
      <c r="J1052" t="s">
        <v>8512</v>
      </c>
      <c r="K1052" t="s">
        <v>72</v>
      </c>
      <c r="M1052" s="32">
        <f>IFERROR(IF($B1052="","",INDEX(所属情報!$E:$E,MATCH($A1052,所属情報!$A:$A,0))),"")</f>
        <v>490047</v>
      </c>
      <c r="N1052" s="32" t="str">
        <f t="shared" si="48"/>
        <v>森　七海 (4)</v>
      </c>
      <c r="O1052" s="32" t="str">
        <f t="shared" si="49"/>
        <v>ﾓﾘ ﾅﾅﾐ</v>
      </c>
      <c r="P1052" s="32" t="str">
        <f t="shared" si="50"/>
        <v>MORI Nanami (01)</v>
      </c>
      <c r="Q1052" s="32" t="str">
        <f>IFERROR(IF($F1052="","",INDEX(リスト!$AL:$AL,MATCH($F1052,リスト!$AK:$AK,0))),"")</f>
        <v>25</v>
      </c>
      <c r="R1052" s="32" t="str">
        <f>IFERROR(IF($K1052="","",INDEX(リスト!$AO:$AO,MATCH($K1052,リスト!$AN:$AN,0))),"")</f>
        <v>JPN</v>
      </c>
      <c r="S1052" s="32" t="str">
        <f>IF($B1052="","",RIGHT($G1052*1000+200+COUNTIF($G$2:$G1052,$G1052),9))</f>
        <v>010419201</v>
      </c>
    </row>
    <row r="1053" spans="1:19" ht="18" customHeight="1" x14ac:dyDescent="0.55000000000000004">
      <c r="A1053" t="s">
        <v>10610</v>
      </c>
      <c r="B1053">
        <v>1073</v>
      </c>
      <c r="C1053" t="s">
        <v>14668</v>
      </c>
      <c r="D1053" t="s">
        <v>14669</v>
      </c>
      <c r="E1053">
        <v>4</v>
      </c>
      <c r="F1053" t="s">
        <v>165</v>
      </c>
      <c r="G1053">
        <v>20010727</v>
      </c>
      <c r="H1053" t="s">
        <v>14670</v>
      </c>
      <c r="I1053" t="s">
        <v>14671</v>
      </c>
      <c r="J1053" t="s">
        <v>12106</v>
      </c>
      <c r="K1053" t="s">
        <v>72</v>
      </c>
      <c r="M1053" s="32">
        <f>IFERROR(IF($B1053="","",INDEX(所属情報!$E:$E,MATCH($A1053,所属情報!$A:$A,0))),"")</f>
        <v>490047</v>
      </c>
      <c r="N1053" s="32" t="str">
        <f t="shared" si="48"/>
        <v>長谷部　那奈 (4)</v>
      </c>
      <c r="O1053" s="32" t="str">
        <f t="shared" si="49"/>
        <v>ﾊｾﾍﾞ ﾅﾅ</v>
      </c>
      <c r="P1053" s="32" t="str">
        <f t="shared" si="50"/>
        <v>HASEBE Nana (01)</v>
      </c>
      <c r="Q1053" s="32" t="str">
        <f>IFERROR(IF($F1053="","",INDEX(リスト!$AL:$AL,MATCH($F1053,リスト!$AK:$AK,0))),"")</f>
        <v>25</v>
      </c>
      <c r="R1053" s="32" t="str">
        <f>IFERROR(IF($K1053="","",INDEX(リスト!$AO:$AO,MATCH($K1053,リスト!$AN:$AN,0))),"")</f>
        <v>JPN</v>
      </c>
      <c r="S1053" s="32" t="str">
        <f>IF($B1053="","",RIGHT($G1053*1000+200+COUNTIF($G$2:$G1053,$G1053),9))</f>
        <v>010727201</v>
      </c>
    </row>
    <row r="1054" spans="1:19" ht="18" customHeight="1" x14ac:dyDescent="0.55000000000000004">
      <c r="A1054" t="s">
        <v>10610</v>
      </c>
      <c r="B1054">
        <v>1074</v>
      </c>
      <c r="C1054" t="s">
        <v>14672</v>
      </c>
      <c r="D1054" t="s">
        <v>12616</v>
      </c>
      <c r="E1054">
        <v>1</v>
      </c>
      <c r="F1054" t="s">
        <v>10462</v>
      </c>
      <c r="G1054">
        <v>20041109</v>
      </c>
      <c r="H1054" t="s">
        <v>14673</v>
      </c>
      <c r="I1054" t="s">
        <v>3248</v>
      </c>
      <c r="J1054" t="s">
        <v>1965</v>
      </c>
      <c r="K1054" t="s">
        <v>72</v>
      </c>
      <c r="M1054" s="32">
        <f>IFERROR(IF($B1054="","",INDEX(所属情報!$E:$E,MATCH($A1054,所属情報!$A:$A,0))),"")</f>
        <v>490047</v>
      </c>
      <c r="N1054" s="32" t="str">
        <f t="shared" si="48"/>
        <v>小倉　優羽 (1)</v>
      </c>
      <c r="O1054" s="32" t="str">
        <f t="shared" si="49"/>
        <v>ｵｸﾞﾗ ﾕｳ</v>
      </c>
      <c r="P1054" s="32" t="str">
        <f t="shared" si="50"/>
        <v>OGURA Yu (04)</v>
      </c>
      <c r="Q1054" s="32" t="str">
        <f>IFERROR(IF($F1054="","",INDEX(リスト!$AL:$AL,MATCH($F1054,リスト!$AK:$AK,0))),"")</f>
        <v>49</v>
      </c>
      <c r="R1054" s="32" t="str">
        <f>IFERROR(IF($K1054="","",INDEX(リスト!$AO:$AO,MATCH($K1054,リスト!$AN:$AN,0))),"")</f>
        <v>JPN</v>
      </c>
      <c r="S1054" s="32" t="str">
        <f>IF($B1054="","",RIGHT($G1054*1000+200+COUNTIF($G$2:$G1054,$G1054),9))</f>
        <v>041109202</v>
      </c>
    </row>
    <row r="1055" spans="1:19" ht="18" customHeight="1" x14ac:dyDescent="0.55000000000000004">
      <c r="A1055" t="s">
        <v>1023</v>
      </c>
      <c r="B1055">
        <v>1075</v>
      </c>
      <c r="C1055" t="s">
        <v>14674</v>
      </c>
      <c r="D1055" t="s">
        <v>14675</v>
      </c>
      <c r="E1055">
        <v>1</v>
      </c>
      <c r="F1055" t="s">
        <v>173</v>
      </c>
      <c r="G1055">
        <v>20040613</v>
      </c>
      <c r="H1055" t="s">
        <v>14676</v>
      </c>
      <c r="I1055" t="s">
        <v>5473</v>
      </c>
      <c r="J1055" t="s">
        <v>14677</v>
      </c>
      <c r="K1055" t="s">
        <v>72</v>
      </c>
      <c r="M1055" s="32">
        <f>IFERROR(IF($B1055="","",INDEX(所属情報!$E:$E,MATCH($A1055,所属情報!$A:$A,0))),"")</f>
        <v>492219</v>
      </c>
      <c r="N1055" s="32" t="str">
        <f t="shared" si="48"/>
        <v>近藤　心響 (1)</v>
      </c>
      <c r="O1055" s="32" t="str">
        <f t="shared" si="49"/>
        <v>ｺﾝﾄﾞｳ ｺｺﾈ</v>
      </c>
      <c r="P1055" s="32" t="str">
        <f t="shared" si="50"/>
        <v>KONDO Kokone (04)</v>
      </c>
      <c r="Q1055" s="32" t="str">
        <f>IFERROR(IF($F1055="","",INDEX(リスト!$AL:$AL,MATCH($F1055,リスト!$AK:$AK,0))),"")</f>
        <v>27</v>
      </c>
      <c r="R1055" s="32" t="str">
        <f>IFERROR(IF($K1055="","",INDEX(リスト!$AO:$AO,MATCH($K1055,リスト!$AN:$AN,0))),"")</f>
        <v>JPN</v>
      </c>
      <c r="S1055" s="32" t="str">
        <f>IF($B1055="","",RIGHT($G1055*1000+200+COUNTIF($G$2:$G1055,$G1055),9))</f>
        <v>040613201</v>
      </c>
    </row>
    <row r="1056" spans="1:19" ht="18" customHeight="1" x14ac:dyDescent="0.55000000000000004">
      <c r="A1056" t="s">
        <v>1023</v>
      </c>
      <c r="B1056">
        <v>1076</v>
      </c>
      <c r="C1056" t="s">
        <v>14678</v>
      </c>
      <c r="D1056" t="s">
        <v>14679</v>
      </c>
      <c r="E1056">
        <v>1</v>
      </c>
      <c r="F1056" t="s">
        <v>173</v>
      </c>
      <c r="G1056">
        <v>20041011</v>
      </c>
      <c r="H1056" t="s">
        <v>14680</v>
      </c>
      <c r="I1056" t="s">
        <v>10356</v>
      </c>
      <c r="J1056" t="s">
        <v>10895</v>
      </c>
      <c r="K1056" t="s">
        <v>72</v>
      </c>
      <c r="M1056" s="32">
        <f>IFERROR(IF($B1056="","",INDEX(所属情報!$E:$E,MATCH($A1056,所属情報!$A:$A,0))),"")</f>
        <v>492219</v>
      </c>
      <c r="N1056" s="32" t="str">
        <f t="shared" si="48"/>
        <v>進藤　彩花 (1)</v>
      </c>
      <c r="O1056" s="32" t="str">
        <f t="shared" si="49"/>
        <v>ｼﾝﾄﾞｳ ｻﾔｶ</v>
      </c>
      <c r="P1056" s="32" t="str">
        <f t="shared" si="50"/>
        <v>SHINDO Sayaka (04)</v>
      </c>
      <c r="Q1056" s="32" t="str">
        <f>IFERROR(IF($F1056="","",INDEX(リスト!$AL:$AL,MATCH($F1056,リスト!$AK:$AK,0))),"")</f>
        <v>27</v>
      </c>
      <c r="R1056" s="32" t="str">
        <f>IFERROR(IF($K1056="","",INDEX(リスト!$AO:$AO,MATCH($K1056,リスト!$AN:$AN,0))),"")</f>
        <v>JPN</v>
      </c>
      <c r="S1056" s="32" t="str">
        <f>IF($B1056="","",RIGHT($G1056*1000+200+COUNTIF($G$2:$G1056,$G1056),9))</f>
        <v>041011201</v>
      </c>
    </row>
    <row r="1057" spans="1:19" ht="18" customHeight="1" x14ac:dyDescent="0.55000000000000004">
      <c r="A1057" t="s">
        <v>1155</v>
      </c>
      <c r="B1057">
        <v>1077</v>
      </c>
      <c r="C1057" t="s">
        <v>14681</v>
      </c>
      <c r="D1057" t="s">
        <v>14682</v>
      </c>
      <c r="E1057">
        <v>1</v>
      </c>
      <c r="F1057" t="s">
        <v>5828</v>
      </c>
      <c r="G1057">
        <v>20041201</v>
      </c>
      <c r="H1057" t="s">
        <v>14683</v>
      </c>
      <c r="I1057" t="s">
        <v>2042</v>
      </c>
      <c r="J1057" t="s">
        <v>11966</v>
      </c>
      <c r="K1057" t="s">
        <v>72</v>
      </c>
      <c r="M1057" s="32">
        <f>IFERROR(IF($B1057="","",INDEX(所属情報!$E:$E,MATCH($A1057,所属情報!$A:$A,0))),"")</f>
        <v>500005</v>
      </c>
      <c r="N1057" s="32" t="str">
        <f t="shared" si="48"/>
        <v>橋本　凪水 (1)</v>
      </c>
      <c r="O1057" s="32" t="str">
        <f t="shared" si="49"/>
        <v>ﾊｼﾓﾄ ﾅﾐ</v>
      </c>
      <c r="P1057" s="32" t="str">
        <f t="shared" si="50"/>
        <v>HASHIMOTO Nami (04)</v>
      </c>
      <c r="Q1057" s="32" t="str">
        <f>IFERROR(IF($F1057="","",INDEX(リスト!$AL:$AL,MATCH($F1057,リスト!$AK:$AK,0))),"")</f>
        <v>49</v>
      </c>
      <c r="R1057" s="32" t="str">
        <f>IFERROR(IF($K1057="","",INDEX(リスト!$AO:$AO,MATCH($K1057,リスト!$AN:$AN,0))),"")</f>
        <v>JPN</v>
      </c>
      <c r="S1057" s="32" t="str">
        <f>IF($B1057="","",RIGHT($G1057*1000+200+COUNTIF($G$2:$G1057,$G1057),9))</f>
        <v>041201203</v>
      </c>
    </row>
    <row r="1058" spans="1:19" ht="18" customHeight="1" x14ac:dyDescent="0.55000000000000004">
      <c r="A1058" t="s">
        <v>1155</v>
      </c>
      <c r="B1058">
        <v>1078</v>
      </c>
      <c r="C1058" t="s">
        <v>14684</v>
      </c>
      <c r="D1058" t="s">
        <v>14685</v>
      </c>
      <c r="E1058">
        <v>1</v>
      </c>
      <c r="F1058" t="s">
        <v>5828</v>
      </c>
      <c r="G1058">
        <v>20030606</v>
      </c>
      <c r="H1058" t="s">
        <v>14686</v>
      </c>
      <c r="I1058" t="s">
        <v>4052</v>
      </c>
      <c r="J1058" t="s">
        <v>11355</v>
      </c>
      <c r="K1058" t="s">
        <v>72</v>
      </c>
      <c r="M1058" s="32">
        <f>IFERROR(IF($B1058="","",INDEX(所属情報!$E:$E,MATCH($A1058,所属情報!$A:$A,0))),"")</f>
        <v>500005</v>
      </c>
      <c r="N1058" s="32" t="str">
        <f t="shared" si="48"/>
        <v>坂上　彩夏 (1)</v>
      </c>
      <c r="O1058" s="32" t="str">
        <f t="shared" si="49"/>
        <v>ｻｶｳｴ ｱﾔｶ</v>
      </c>
      <c r="P1058" s="32" t="str">
        <f t="shared" si="50"/>
        <v>SAKAUE Ayaka (03)</v>
      </c>
      <c r="Q1058" s="32" t="str">
        <f>IFERROR(IF($F1058="","",INDEX(リスト!$AL:$AL,MATCH($F1058,リスト!$AK:$AK,0))),"")</f>
        <v>49</v>
      </c>
      <c r="R1058" s="32" t="str">
        <f>IFERROR(IF($K1058="","",INDEX(リスト!$AO:$AO,MATCH($K1058,リスト!$AN:$AN,0))),"")</f>
        <v>JPN</v>
      </c>
      <c r="S1058" s="32" t="str">
        <f>IF($B1058="","",RIGHT($G1058*1000+200+COUNTIF($G$2:$G1058,$G1058),9))</f>
        <v>030606203</v>
      </c>
    </row>
    <row r="1059" spans="1:19" ht="18" customHeight="1" x14ac:dyDescent="0.55000000000000004">
      <c r="A1059" t="s">
        <v>10675</v>
      </c>
      <c r="B1059">
        <v>1079</v>
      </c>
      <c r="C1059" t="s">
        <v>14687</v>
      </c>
      <c r="D1059" t="s">
        <v>14688</v>
      </c>
      <c r="E1059">
        <v>3</v>
      </c>
      <c r="F1059" t="s">
        <v>185</v>
      </c>
      <c r="G1059">
        <v>20020912</v>
      </c>
      <c r="H1059" t="s">
        <v>14689</v>
      </c>
      <c r="I1059" t="s">
        <v>7781</v>
      </c>
      <c r="J1059" t="s">
        <v>11107</v>
      </c>
      <c r="K1059" t="s">
        <v>72</v>
      </c>
      <c r="M1059" s="32">
        <f>IFERROR(IF($B1059="","",INDEX(所属情報!$E:$E,MATCH($A1059,所属情報!$A:$A,0))),"")</f>
        <v>492248</v>
      </c>
      <c r="N1059" s="32" t="str">
        <f t="shared" si="48"/>
        <v>岡室　さくら (3)</v>
      </c>
      <c r="O1059" s="32" t="str">
        <f t="shared" si="49"/>
        <v>ｵｶﾑﾛ ｻｸﾗ</v>
      </c>
      <c r="P1059" s="32" t="str">
        <f t="shared" si="50"/>
        <v>OKAMURO Sakura (02)</v>
      </c>
      <c r="Q1059" s="32" t="str">
        <f>IFERROR(IF($F1059="","",INDEX(リスト!$AL:$AL,MATCH($F1059,リスト!$AK:$AK,0))),"")</f>
        <v>30</v>
      </c>
      <c r="R1059" s="32" t="str">
        <f>IFERROR(IF($K1059="","",INDEX(リスト!$AO:$AO,MATCH($K1059,リスト!$AN:$AN,0))),"")</f>
        <v>JPN</v>
      </c>
      <c r="S1059" s="32" t="str">
        <f>IF($B1059="","",RIGHT($G1059*1000+200+COUNTIF($G$2:$G1059,$G1059),9))</f>
        <v>020912201</v>
      </c>
    </row>
    <row r="1060" spans="1:19" ht="18" customHeight="1" x14ac:dyDescent="0.55000000000000004">
      <c r="A1060" t="s">
        <v>14690</v>
      </c>
      <c r="B1060">
        <v>1080</v>
      </c>
      <c r="C1060" t="s">
        <v>14691</v>
      </c>
      <c r="D1060" t="s">
        <v>14692</v>
      </c>
      <c r="E1060">
        <v>1</v>
      </c>
      <c r="F1060" t="s">
        <v>209</v>
      </c>
      <c r="G1060">
        <v>20040801</v>
      </c>
      <c r="H1060" t="s">
        <v>14693</v>
      </c>
      <c r="I1060" t="s">
        <v>1242</v>
      </c>
      <c r="J1060" t="s">
        <v>12323</v>
      </c>
      <c r="K1060" t="s">
        <v>9638</v>
      </c>
      <c r="M1060" s="32">
        <f>IFERROR(IF($B1060="","",INDEX(所属情報!$E:$E,MATCH($A1060,所属情報!$A:$A,0))),"")</f>
        <v>492246</v>
      </c>
      <c r="N1060" s="32" t="str">
        <f t="shared" si="48"/>
        <v>清水　一花 (1)</v>
      </c>
      <c r="O1060" s="32" t="str">
        <f t="shared" si="49"/>
        <v>ｼﾐｽﾞ ｲﾁｶ</v>
      </c>
      <c r="P1060" s="32" t="str">
        <f t="shared" si="50"/>
        <v>SHIMIZU Ichika (04)</v>
      </c>
      <c r="Q1060" s="32" t="str">
        <f>IFERROR(IF($F1060="","",INDEX(リスト!$AL:$AL,MATCH($F1060,リスト!$AK:$AK,0))),"")</f>
        <v>36</v>
      </c>
      <c r="R1060" s="32" t="str">
        <f>IFERROR(IF($K1060="","",INDEX(リスト!$AO:$AO,MATCH($K1060,リスト!$AN:$AN,0))),"")</f>
        <v>JPN</v>
      </c>
      <c r="S1060" s="32" t="str">
        <f>IF($B1060="","",RIGHT($G1060*1000+200+COUNTIF($G$2:$G1060,$G1060),9))</f>
        <v>040801201</v>
      </c>
    </row>
    <row r="1061" spans="1:19" ht="18" customHeight="1" x14ac:dyDescent="0.55000000000000004">
      <c r="A1061" t="s">
        <v>14694</v>
      </c>
      <c r="B1061">
        <v>1082</v>
      </c>
      <c r="C1061" t="s">
        <v>14695</v>
      </c>
      <c r="D1061" t="s">
        <v>14696</v>
      </c>
      <c r="E1061">
        <v>1</v>
      </c>
      <c r="F1061" t="s">
        <v>169</v>
      </c>
      <c r="G1061">
        <v>20050327</v>
      </c>
      <c r="H1061" t="s">
        <v>14697</v>
      </c>
      <c r="I1061" t="s">
        <v>3720</v>
      </c>
      <c r="J1061" t="s">
        <v>11355</v>
      </c>
      <c r="K1061" t="s">
        <v>72</v>
      </c>
      <c r="M1061" s="32">
        <f>IFERROR(IF($B1061="","",INDEX(所属情報!$E:$E,MATCH($A1061,所属情報!$A:$A,0))),"")</f>
        <v>492191</v>
      </c>
      <c r="N1061" s="32" t="str">
        <f t="shared" si="48"/>
        <v>冨田　彩花 (1)</v>
      </c>
      <c r="O1061" s="32" t="str">
        <f t="shared" si="49"/>
        <v>ﾄﾐﾀ ｱﾔｶ</v>
      </c>
      <c r="P1061" s="32" t="str">
        <f t="shared" si="50"/>
        <v>TOMITA Ayaka (05)</v>
      </c>
      <c r="Q1061" s="32" t="str">
        <f>IFERROR(IF($F1061="","",INDEX(リスト!$AL:$AL,MATCH($F1061,リスト!$AK:$AK,0))),"")</f>
        <v>26</v>
      </c>
      <c r="R1061" s="32" t="str">
        <f>IFERROR(IF($K1061="","",INDEX(リスト!$AO:$AO,MATCH($K1061,リスト!$AN:$AN,0))),"")</f>
        <v>JPN</v>
      </c>
      <c r="S1061" s="32" t="str">
        <f>IF($B1061="","",RIGHT($G1061*1000+200+COUNTIF($G$2:$G1061,$G1061),9))</f>
        <v>050327201</v>
      </c>
    </row>
    <row r="1062" spans="1:19" ht="18" customHeight="1" x14ac:dyDescent="0.55000000000000004">
      <c r="A1062" t="s">
        <v>955</v>
      </c>
      <c r="B1062">
        <v>1083</v>
      </c>
      <c r="C1062" t="s">
        <v>14698</v>
      </c>
      <c r="D1062" t="s">
        <v>14699</v>
      </c>
      <c r="E1062">
        <v>1</v>
      </c>
      <c r="F1062" t="s">
        <v>5828</v>
      </c>
      <c r="G1062">
        <v>20040503</v>
      </c>
      <c r="H1062" t="s">
        <v>14700</v>
      </c>
      <c r="I1062" t="s">
        <v>14701</v>
      </c>
      <c r="J1062" t="s">
        <v>10141</v>
      </c>
      <c r="K1062" t="s">
        <v>72</v>
      </c>
      <c r="M1062" s="32">
        <f>IFERROR(IF($B1062="","",INDEX(所属情報!$E:$E,MATCH($A1062,所属情報!$A:$A,0))),"")</f>
        <v>492194</v>
      </c>
      <c r="N1062" s="32" t="str">
        <f t="shared" si="48"/>
        <v>植西　こころ (1)</v>
      </c>
      <c r="O1062" s="32" t="str">
        <f t="shared" si="49"/>
        <v>ｳｴﾆｼ ｺｺﾛ</v>
      </c>
      <c r="P1062" s="32" t="str">
        <f t="shared" si="50"/>
        <v>UENISHI Kokoro (04)</v>
      </c>
      <c r="Q1062" s="32" t="str">
        <f>IFERROR(IF($F1062="","",INDEX(リスト!$AL:$AL,MATCH($F1062,リスト!$AK:$AK,0))),"")</f>
        <v>49</v>
      </c>
      <c r="R1062" s="32" t="str">
        <f>IFERROR(IF($K1062="","",INDEX(リスト!$AO:$AO,MATCH($K1062,リスト!$AN:$AN,0))),"")</f>
        <v>JPN</v>
      </c>
      <c r="S1062" s="32" t="str">
        <f>IF($B1062="","",RIGHT($G1062*1000+200+COUNTIF($G$2:$G1062,$G1062),9))</f>
        <v>040503202</v>
      </c>
    </row>
    <row r="1063" spans="1:19" ht="18" customHeight="1" x14ac:dyDescent="0.55000000000000004">
      <c r="A1063" t="s">
        <v>955</v>
      </c>
      <c r="B1063">
        <v>1084</v>
      </c>
      <c r="C1063" t="s">
        <v>14702</v>
      </c>
      <c r="D1063" t="s">
        <v>14703</v>
      </c>
      <c r="E1063">
        <v>1</v>
      </c>
      <c r="F1063" t="s">
        <v>5828</v>
      </c>
      <c r="G1063">
        <v>20040701</v>
      </c>
      <c r="H1063" t="s">
        <v>14704</v>
      </c>
      <c r="I1063" t="s">
        <v>2346</v>
      </c>
      <c r="J1063" t="s">
        <v>1678</v>
      </c>
      <c r="K1063" t="s">
        <v>72</v>
      </c>
      <c r="M1063" s="32">
        <f>IFERROR(IF($B1063="","",INDEX(所属情報!$E:$E,MATCH($A1063,所属情報!$A:$A,0))),"")</f>
        <v>492194</v>
      </c>
      <c r="N1063" s="32" t="str">
        <f t="shared" si="48"/>
        <v>後藤　美咲 (1)</v>
      </c>
      <c r="O1063" s="32" t="str">
        <f t="shared" si="49"/>
        <v>ｺﾞﾄｳ ﾐｻｷ</v>
      </c>
      <c r="P1063" s="32" t="str">
        <f t="shared" si="50"/>
        <v>GOTO Misaki (04)</v>
      </c>
      <c r="Q1063" s="32" t="str">
        <f>IFERROR(IF($F1063="","",INDEX(リスト!$AL:$AL,MATCH($F1063,リスト!$AK:$AK,0))),"")</f>
        <v>49</v>
      </c>
      <c r="R1063" s="32" t="str">
        <f>IFERROR(IF($K1063="","",INDEX(リスト!$AO:$AO,MATCH($K1063,リスト!$AN:$AN,0))),"")</f>
        <v>JPN</v>
      </c>
      <c r="S1063" s="32" t="str">
        <f>IF($B1063="","",RIGHT($G1063*1000+200+COUNTIF($G$2:$G1063,$G1063),9))</f>
        <v>040701203</v>
      </c>
    </row>
    <row r="1064" spans="1:19" ht="18" customHeight="1" x14ac:dyDescent="0.55000000000000004">
      <c r="A1064" t="s">
        <v>955</v>
      </c>
      <c r="B1064">
        <v>1085</v>
      </c>
      <c r="C1064" t="s">
        <v>14705</v>
      </c>
      <c r="D1064" t="s">
        <v>14706</v>
      </c>
      <c r="E1064">
        <v>1</v>
      </c>
      <c r="F1064" t="s">
        <v>5828</v>
      </c>
      <c r="G1064">
        <v>20041222</v>
      </c>
      <c r="H1064" t="s">
        <v>14707</v>
      </c>
      <c r="I1064" t="s">
        <v>1262</v>
      </c>
      <c r="J1064" t="s">
        <v>11103</v>
      </c>
      <c r="K1064" t="s">
        <v>72</v>
      </c>
      <c r="M1064" s="32">
        <f>IFERROR(IF($B1064="","",INDEX(所属情報!$E:$E,MATCH($A1064,所属情報!$A:$A,0))),"")</f>
        <v>492194</v>
      </c>
      <c r="N1064" s="32" t="str">
        <f t="shared" si="48"/>
        <v>安田　青空 (1)</v>
      </c>
      <c r="O1064" s="32" t="str">
        <f t="shared" si="49"/>
        <v>ﾔｽﾀﾞ ｱｵｲ</v>
      </c>
      <c r="P1064" s="32" t="str">
        <f t="shared" si="50"/>
        <v>YASUDA Aoi (04)</v>
      </c>
      <c r="Q1064" s="32" t="str">
        <f>IFERROR(IF($F1064="","",INDEX(リスト!$AL:$AL,MATCH($F1064,リスト!$AK:$AK,0))),"")</f>
        <v>49</v>
      </c>
      <c r="R1064" s="32" t="str">
        <f>IFERROR(IF($K1064="","",INDEX(リスト!$AO:$AO,MATCH($K1064,リスト!$AN:$AN,0))),"")</f>
        <v>JPN</v>
      </c>
      <c r="S1064" s="32" t="str">
        <f>IF($B1064="","",RIGHT($G1064*1000+200+COUNTIF($G$2:$G1064,$G1064),9))</f>
        <v>041222204</v>
      </c>
    </row>
    <row r="1065" spans="1:19" ht="18" customHeight="1" x14ac:dyDescent="0.55000000000000004">
      <c r="A1065" t="s">
        <v>14708</v>
      </c>
      <c r="B1065">
        <v>1086</v>
      </c>
      <c r="C1065" t="s">
        <v>14709</v>
      </c>
      <c r="D1065" t="s">
        <v>14710</v>
      </c>
      <c r="E1065">
        <v>1</v>
      </c>
      <c r="F1065" t="s">
        <v>8989</v>
      </c>
      <c r="G1065">
        <v>20041222</v>
      </c>
      <c r="H1065" t="s">
        <v>14711</v>
      </c>
      <c r="I1065" t="s">
        <v>3657</v>
      </c>
      <c r="J1065" t="s">
        <v>14712</v>
      </c>
      <c r="K1065" t="s">
        <v>72</v>
      </c>
      <c r="M1065" s="32">
        <f>IFERROR(IF($B1065="","",INDEX(所属情報!$E:$E,MATCH($A1065,所属情報!$A:$A,0))),"")</f>
        <v>492227</v>
      </c>
      <c r="N1065" s="32" t="str">
        <f t="shared" si="48"/>
        <v>上田　一葉 (1)</v>
      </c>
      <c r="O1065" s="32" t="str">
        <f t="shared" si="49"/>
        <v>ｳｴﾀﾞ ﾋﾄﾊ</v>
      </c>
      <c r="P1065" s="32" t="str">
        <f t="shared" si="50"/>
        <v>UEDA Hitoha (04)</v>
      </c>
      <c r="Q1065" s="32" t="str">
        <f>IFERROR(IF($F1065="","",INDEX(リスト!$AL:$AL,MATCH($F1065,リスト!$AK:$AK,0))),"")</f>
        <v>29</v>
      </c>
      <c r="R1065" s="32" t="str">
        <f>IFERROR(IF($K1065="","",INDEX(リスト!$AO:$AO,MATCH($K1065,リスト!$AN:$AN,0))),"")</f>
        <v>JPN</v>
      </c>
      <c r="S1065" s="32" t="str">
        <f>IF($B1065="","",RIGHT($G1065*1000+200+COUNTIF($G$2:$G1065,$G1065),9))</f>
        <v>041222205</v>
      </c>
    </row>
    <row r="1066" spans="1:19" ht="18" customHeight="1" x14ac:dyDescent="0.55000000000000004">
      <c r="A1066" t="s">
        <v>895</v>
      </c>
      <c r="B1066">
        <v>1087</v>
      </c>
      <c r="C1066" t="s">
        <v>14713</v>
      </c>
      <c r="D1066" t="s">
        <v>14714</v>
      </c>
      <c r="E1066">
        <v>1</v>
      </c>
      <c r="F1066" t="s">
        <v>185</v>
      </c>
      <c r="G1066">
        <v>20041015</v>
      </c>
      <c r="H1066" t="s">
        <v>14715</v>
      </c>
      <c r="I1066" t="s">
        <v>2269</v>
      </c>
      <c r="J1066" t="s">
        <v>11107</v>
      </c>
      <c r="K1066" t="s">
        <v>72</v>
      </c>
      <c r="M1066" s="32">
        <f>IFERROR(IF($B1066="","",INDEX(所属情報!$E:$E,MATCH($A1066,所属情報!$A:$A,0))),"")</f>
        <v>490058</v>
      </c>
      <c r="N1066" s="32" t="str">
        <f t="shared" si="48"/>
        <v>阪本　咲来 (1)</v>
      </c>
      <c r="O1066" s="32" t="str">
        <f t="shared" si="49"/>
        <v>ｻｶﾓﾄ ｻｸﾗ</v>
      </c>
      <c r="P1066" s="32" t="str">
        <f t="shared" si="50"/>
        <v>SAKAMOTO Sakura (04)</v>
      </c>
      <c r="Q1066" s="32" t="str">
        <f>IFERROR(IF($F1066="","",INDEX(リスト!$AL:$AL,MATCH($F1066,リスト!$AK:$AK,0))),"")</f>
        <v>30</v>
      </c>
      <c r="R1066" s="32" t="str">
        <f>IFERROR(IF($K1066="","",INDEX(リスト!$AO:$AO,MATCH($K1066,リスト!$AN:$AN,0))),"")</f>
        <v>JPN</v>
      </c>
      <c r="S1066" s="32" t="str">
        <f>IF($B1066="","",RIGHT($G1066*1000+200+COUNTIF($G$2:$G1066,$G1066),9))</f>
        <v>041015201</v>
      </c>
    </row>
    <row r="1067" spans="1:19" ht="18" customHeight="1" x14ac:dyDescent="0.55000000000000004">
      <c r="A1067" t="s">
        <v>995</v>
      </c>
      <c r="B1067">
        <v>1088</v>
      </c>
      <c r="C1067" t="s">
        <v>14716</v>
      </c>
      <c r="D1067" t="s">
        <v>14717</v>
      </c>
      <c r="E1067">
        <v>1</v>
      </c>
      <c r="F1067" t="s">
        <v>173</v>
      </c>
      <c r="G1067">
        <v>20041202</v>
      </c>
      <c r="H1067" t="s">
        <v>14718</v>
      </c>
      <c r="I1067" t="s">
        <v>3132</v>
      </c>
      <c r="J1067" t="s">
        <v>1494</v>
      </c>
      <c r="K1067" t="s">
        <v>72</v>
      </c>
      <c r="M1067" s="32">
        <f>IFERROR(IF($B1067="","",INDEX(所属情報!$E:$E,MATCH($A1067,所属情報!$A:$A,0))),"")</f>
        <v>492208</v>
      </c>
      <c r="N1067" s="32" t="str">
        <f t="shared" si="48"/>
        <v>片岡　柚稀 (1)</v>
      </c>
      <c r="O1067" s="32" t="str">
        <f t="shared" si="49"/>
        <v>ｶﾀｵｶ ﾕｽﾞｷ</v>
      </c>
      <c r="P1067" s="32" t="str">
        <f t="shared" si="50"/>
        <v>KATAOKA Yuzuki (04)</v>
      </c>
      <c r="Q1067" s="32" t="str">
        <f>IFERROR(IF($F1067="","",INDEX(リスト!$AL:$AL,MATCH($F1067,リスト!$AK:$AK,0))),"")</f>
        <v>27</v>
      </c>
      <c r="R1067" s="32" t="str">
        <f>IFERROR(IF($K1067="","",INDEX(リスト!$AO:$AO,MATCH($K1067,リスト!$AN:$AN,0))),"")</f>
        <v>JPN</v>
      </c>
      <c r="S1067" s="32" t="str">
        <f>IF($B1067="","",RIGHT($G1067*1000+200+COUNTIF($G$2:$G1067,$G1067),9))</f>
        <v>041202202</v>
      </c>
    </row>
    <row r="1068" spans="1:19" ht="18" customHeight="1" x14ac:dyDescent="0.55000000000000004">
      <c r="A1068" t="s">
        <v>887</v>
      </c>
      <c r="B1068">
        <v>1089</v>
      </c>
      <c r="C1068" t="s">
        <v>14719</v>
      </c>
      <c r="D1068" t="s">
        <v>14720</v>
      </c>
      <c r="E1068">
        <v>1</v>
      </c>
      <c r="F1068" t="s">
        <v>181</v>
      </c>
      <c r="G1068">
        <v>20040406</v>
      </c>
      <c r="H1068" t="s">
        <v>14721</v>
      </c>
      <c r="I1068" t="s">
        <v>14722</v>
      </c>
      <c r="J1068" t="s">
        <v>11465</v>
      </c>
      <c r="K1068" t="s">
        <v>72</v>
      </c>
      <c r="M1068" s="32">
        <f>IFERROR(IF($B1068="","",INDEX(所属情報!$E:$E,MATCH($A1068,所属情報!$A:$A,0))),"")</f>
        <v>490056</v>
      </c>
      <c r="N1068" s="32" t="str">
        <f t="shared" si="48"/>
        <v>越水　なつみ (1)</v>
      </c>
      <c r="O1068" s="32" t="str">
        <f t="shared" si="49"/>
        <v>ｺｼﾐｽﾞ ﾅﾂﾐ</v>
      </c>
      <c r="P1068" s="32" t="str">
        <f t="shared" si="50"/>
        <v>KOSHIMIZU Natsumi (04)</v>
      </c>
      <c r="Q1068" s="32" t="str">
        <f>IFERROR(IF($F1068="","",INDEX(リスト!$AL:$AL,MATCH($F1068,リスト!$AK:$AK,0))),"")</f>
        <v>29</v>
      </c>
      <c r="R1068" s="32" t="str">
        <f>IFERROR(IF($K1068="","",INDEX(リスト!$AO:$AO,MATCH($K1068,リスト!$AN:$AN,0))),"")</f>
        <v>JPN</v>
      </c>
      <c r="S1068" s="32" t="str">
        <f>IF($B1068="","",RIGHT($G1068*1000+200+COUNTIF($G$2:$G1068,$G1068),9))</f>
        <v>040406202</v>
      </c>
    </row>
    <row r="1069" spans="1:19" ht="18" customHeight="1" x14ac:dyDescent="0.55000000000000004">
      <c r="A1069" t="s">
        <v>947</v>
      </c>
      <c r="B1069">
        <v>1090</v>
      </c>
      <c r="C1069" t="s">
        <v>14723</v>
      </c>
      <c r="D1069" t="s">
        <v>14724</v>
      </c>
      <c r="E1069">
        <v>1</v>
      </c>
      <c r="F1069" t="s">
        <v>169</v>
      </c>
      <c r="G1069">
        <v>20040510</v>
      </c>
      <c r="H1069" t="s">
        <v>14725</v>
      </c>
      <c r="I1069" t="s">
        <v>5821</v>
      </c>
      <c r="J1069" t="s">
        <v>1223</v>
      </c>
      <c r="K1069" t="s">
        <v>72</v>
      </c>
      <c r="M1069" s="32">
        <f>IFERROR(IF($B1069="","",INDEX(所属情報!$E:$E,MATCH($A1069,所属情報!$A:$A,0))),"")</f>
        <v>492191</v>
      </c>
      <c r="N1069" s="32" t="str">
        <f t="shared" si="48"/>
        <v>土肥　友希 (1)</v>
      </c>
      <c r="O1069" s="32" t="str">
        <f t="shared" si="49"/>
        <v>ﾄﾞﾋ ﾕｳｷ</v>
      </c>
      <c r="P1069" s="32" t="str">
        <f t="shared" si="50"/>
        <v>DOHI Yuki (04)</v>
      </c>
      <c r="Q1069" s="32" t="str">
        <f>IFERROR(IF($F1069="","",INDEX(リスト!$AL:$AL,MATCH($F1069,リスト!$AK:$AK,0))),"")</f>
        <v>26</v>
      </c>
      <c r="R1069" s="32" t="str">
        <f>IFERROR(IF($K1069="","",INDEX(リスト!$AO:$AO,MATCH($K1069,リスト!$AN:$AN,0))),"")</f>
        <v>JPN</v>
      </c>
      <c r="S1069" s="32" t="str">
        <f>IF($B1069="","",RIGHT($G1069*1000+200+COUNTIF($G$2:$G1069,$G1069),9))</f>
        <v>040510201</v>
      </c>
    </row>
    <row r="1070" spans="1:19" ht="18" customHeight="1" x14ac:dyDescent="0.55000000000000004">
      <c r="A1070" t="s">
        <v>14726</v>
      </c>
      <c r="B1070">
        <v>1091</v>
      </c>
      <c r="C1070" t="s">
        <v>14727</v>
      </c>
      <c r="D1070" t="s">
        <v>14728</v>
      </c>
      <c r="E1070">
        <v>1</v>
      </c>
      <c r="F1070" t="s">
        <v>173</v>
      </c>
      <c r="G1070">
        <v>20040804</v>
      </c>
      <c r="H1070" t="s">
        <v>14729</v>
      </c>
      <c r="I1070" t="s">
        <v>8683</v>
      </c>
      <c r="J1070" t="s">
        <v>14730</v>
      </c>
      <c r="K1070" t="s">
        <v>72</v>
      </c>
      <c r="M1070" s="32">
        <f>IFERROR(IF($B1070="","",INDEX(所属情報!$E:$E,MATCH($A1070,所属情報!$A:$A,0))),"")</f>
        <v>500100</v>
      </c>
      <c r="N1070" s="32" t="str">
        <f t="shared" si="48"/>
        <v>上田　麗結 (1)</v>
      </c>
      <c r="O1070" s="32" t="str">
        <f t="shared" si="49"/>
        <v>ｺｳﾀﾞ ﾗﾑ</v>
      </c>
      <c r="P1070" s="32" t="str">
        <f t="shared" si="50"/>
        <v>KODA Ramu (04)</v>
      </c>
      <c r="Q1070" s="32" t="str">
        <f>IFERROR(IF($F1070="","",INDEX(リスト!$AL:$AL,MATCH($F1070,リスト!$AK:$AK,0))),"")</f>
        <v>27</v>
      </c>
      <c r="R1070" s="32" t="str">
        <f>IFERROR(IF($K1070="","",INDEX(リスト!$AO:$AO,MATCH($K1070,リスト!$AN:$AN,0))),"")</f>
        <v>JPN</v>
      </c>
      <c r="S1070" s="32" t="str">
        <f>IF($B1070="","",RIGHT($G1070*1000+200+COUNTIF($G$2:$G1070,$G1070),9))</f>
        <v>040804202</v>
      </c>
    </row>
    <row r="1071" spans="1:19" ht="18" customHeight="1" x14ac:dyDescent="0.55000000000000004">
      <c r="A1071" t="s">
        <v>14726</v>
      </c>
      <c r="B1071">
        <v>1092</v>
      </c>
      <c r="C1071" t="s">
        <v>14731</v>
      </c>
      <c r="D1071" t="s">
        <v>14732</v>
      </c>
      <c r="E1071">
        <v>1</v>
      </c>
      <c r="F1071" t="s">
        <v>173</v>
      </c>
      <c r="G1071">
        <v>20040423</v>
      </c>
      <c r="H1071" t="s">
        <v>14733</v>
      </c>
      <c r="I1071" t="s">
        <v>3340</v>
      </c>
      <c r="J1071" t="s">
        <v>10931</v>
      </c>
      <c r="K1071" t="s">
        <v>72</v>
      </c>
      <c r="M1071" s="32">
        <f>IFERROR(IF($B1071="","",INDEX(所属情報!$E:$E,MATCH($A1071,所属情報!$A:$A,0))),"")</f>
        <v>500100</v>
      </c>
      <c r="N1071" s="32" t="str">
        <f t="shared" si="48"/>
        <v>前田　里奈 (1)</v>
      </c>
      <c r="O1071" s="32" t="str">
        <f t="shared" si="49"/>
        <v>ﾏｴﾀﾞ ﾘﾅ</v>
      </c>
      <c r="P1071" s="32" t="str">
        <f t="shared" si="50"/>
        <v>MAEDA Rina (04)</v>
      </c>
      <c r="Q1071" s="32" t="str">
        <f>IFERROR(IF($F1071="","",INDEX(リスト!$AL:$AL,MATCH($F1071,リスト!$AK:$AK,0))),"")</f>
        <v>27</v>
      </c>
      <c r="R1071" s="32" t="str">
        <f>IFERROR(IF($K1071="","",INDEX(リスト!$AO:$AO,MATCH($K1071,リスト!$AN:$AN,0))),"")</f>
        <v>JPN</v>
      </c>
      <c r="S1071" s="32" t="str">
        <f>IF($B1071="","",RIGHT($G1071*1000+200+COUNTIF($G$2:$G1071,$G1071),9))</f>
        <v>040423202</v>
      </c>
    </row>
    <row r="1072" spans="1:19" ht="18" customHeight="1" x14ac:dyDescent="0.55000000000000004">
      <c r="A1072" t="s">
        <v>14726</v>
      </c>
      <c r="B1072">
        <v>1093</v>
      </c>
      <c r="C1072" t="s">
        <v>14734</v>
      </c>
      <c r="D1072" t="s">
        <v>14735</v>
      </c>
      <c r="E1072">
        <v>1</v>
      </c>
      <c r="F1072" t="s">
        <v>173</v>
      </c>
      <c r="G1072">
        <v>20040730</v>
      </c>
      <c r="H1072" t="s">
        <v>14736</v>
      </c>
      <c r="I1072" t="s">
        <v>1713</v>
      </c>
      <c r="J1072" t="s">
        <v>11587</v>
      </c>
      <c r="K1072" t="s">
        <v>72</v>
      </c>
      <c r="M1072" s="32">
        <f>IFERROR(IF($B1072="","",INDEX(所属情報!$E:$E,MATCH($A1072,所属情報!$A:$A,0))),"")</f>
        <v>500100</v>
      </c>
      <c r="N1072" s="32" t="str">
        <f t="shared" si="48"/>
        <v>中西　結菜 (1)</v>
      </c>
      <c r="O1072" s="32" t="str">
        <f t="shared" si="49"/>
        <v>ﾅｶﾆｼ ﾕｳﾅ</v>
      </c>
      <c r="P1072" s="32" t="str">
        <f t="shared" si="50"/>
        <v>NAKANISHI Yuna (04)</v>
      </c>
      <c r="Q1072" s="32" t="str">
        <f>IFERROR(IF($F1072="","",INDEX(リスト!$AL:$AL,MATCH($F1072,リスト!$AK:$AK,0))),"")</f>
        <v>27</v>
      </c>
      <c r="R1072" s="32" t="str">
        <f>IFERROR(IF($K1072="","",INDEX(リスト!$AO:$AO,MATCH($K1072,リスト!$AN:$AN,0))),"")</f>
        <v>JPN</v>
      </c>
      <c r="S1072" s="32" t="str">
        <f>IF($B1072="","",RIGHT($G1072*1000+200+COUNTIF($G$2:$G1072,$G1072),9))</f>
        <v>040730202</v>
      </c>
    </row>
    <row r="1073" spans="1:19" ht="18" customHeight="1" x14ac:dyDescent="0.55000000000000004">
      <c r="A1073" t="s">
        <v>14726</v>
      </c>
      <c r="B1073">
        <v>1094</v>
      </c>
      <c r="C1073" t="s">
        <v>14737</v>
      </c>
      <c r="D1073" t="s">
        <v>14738</v>
      </c>
      <c r="E1073">
        <v>1</v>
      </c>
      <c r="F1073" t="s">
        <v>173</v>
      </c>
      <c r="G1073">
        <v>20040623</v>
      </c>
      <c r="H1073" t="s">
        <v>14739</v>
      </c>
      <c r="I1073" t="s">
        <v>2042</v>
      </c>
      <c r="J1073" t="s">
        <v>13487</v>
      </c>
      <c r="K1073" t="s">
        <v>72</v>
      </c>
      <c r="M1073" s="32">
        <f>IFERROR(IF($B1073="","",INDEX(所属情報!$E:$E,MATCH($A1073,所属情報!$A:$A,0))),"")</f>
        <v>500100</v>
      </c>
      <c r="N1073" s="32" t="str">
        <f t="shared" si="48"/>
        <v>橋本　しずく (1)</v>
      </c>
      <c r="O1073" s="32" t="str">
        <f t="shared" si="49"/>
        <v>ﾊｼﾓﾄ ｼｽﾞｸ</v>
      </c>
      <c r="P1073" s="32" t="str">
        <f t="shared" si="50"/>
        <v>HASHIMOTO Shizuku (04)</v>
      </c>
      <c r="Q1073" s="32" t="str">
        <f>IFERROR(IF($F1073="","",INDEX(リスト!$AL:$AL,MATCH($F1073,リスト!$AK:$AK,0))),"")</f>
        <v>27</v>
      </c>
      <c r="R1073" s="32" t="str">
        <f>IFERROR(IF($K1073="","",INDEX(リスト!$AO:$AO,MATCH($K1073,リスト!$AN:$AN,0))),"")</f>
        <v>JPN</v>
      </c>
      <c r="S1073" s="32" t="str">
        <f>IF($B1073="","",RIGHT($G1073*1000+200+COUNTIF($G$2:$G1073,$G1073),9))</f>
        <v>040623201</v>
      </c>
    </row>
    <row r="1074" spans="1:19" ht="18" customHeight="1" x14ac:dyDescent="0.55000000000000004">
      <c r="A1074" t="s">
        <v>14726</v>
      </c>
      <c r="B1074">
        <v>1095</v>
      </c>
      <c r="C1074" t="s">
        <v>14740</v>
      </c>
      <c r="D1074" t="s">
        <v>14741</v>
      </c>
      <c r="E1074">
        <v>1</v>
      </c>
      <c r="F1074" t="s">
        <v>173</v>
      </c>
      <c r="G1074">
        <v>20041229</v>
      </c>
      <c r="H1074" t="s">
        <v>14742</v>
      </c>
      <c r="I1074" t="s">
        <v>7467</v>
      </c>
      <c r="J1074" t="s">
        <v>1272</v>
      </c>
      <c r="K1074" t="s">
        <v>72</v>
      </c>
      <c r="M1074" s="32">
        <f>IFERROR(IF($B1074="","",INDEX(所属情報!$E:$E,MATCH($A1074,所属情報!$A:$A,0))),"")</f>
        <v>500100</v>
      </c>
      <c r="N1074" s="32" t="str">
        <f t="shared" si="48"/>
        <v>長谷川　叶月 (1)</v>
      </c>
      <c r="O1074" s="32" t="str">
        <f t="shared" si="49"/>
        <v>ﾊｾｶﾞﾜ ｶﾂﾞｷ</v>
      </c>
      <c r="P1074" s="32" t="str">
        <f t="shared" si="50"/>
        <v>HASEGAWA Kazuki (04)</v>
      </c>
      <c r="Q1074" s="32" t="str">
        <f>IFERROR(IF($F1074="","",INDEX(リスト!$AL:$AL,MATCH($F1074,リスト!$AK:$AK,0))),"")</f>
        <v>27</v>
      </c>
      <c r="R1074" s="32" t="str">
        <f>IFERROR(IF($K1074="","",INDEX(リスト!$AO:$AO,MATCH($K1074,リスト!$AN:$AN,0))),"")</f>
        <v>JPN</v>
      </c>
      <c r="S1074" s="32" t="str">
        <f>IF($B1074="","",RIGHT($G1074*1000+200+COUNTIF($G$2:$G1074,$G1074),9))</f>
        <v>041229202</v>
      </c>
    </row>
    <row r="1075" spans="1:19" ht="18" customHeight="1" x14ac:dyDescent="0.55000000000000004">
      <c r="A1075" t="s">
        <v>14726</v>
      </c>
      <c r="B1075">
        <v>1096</v>
      </c>
      <c r="C1075" t="s">
        <v>14743</v>
      </c>
      <c r="D1075" t="s">
        <v>14744</v>
      </c>
      <c r="E1075">
        <v>1</v>
      </c>
      <c r="F1075" t="s">
        <v>173</v>
      </c>
      <c r="G1075">
        <v>20041208</v>
      </c>
      <c r="H1075" t="s">
        <v>14745</v>
      </c>
      <c r="I1075" t="s">
        <v>14746</v>
      </c>
      <c r="J1075" t="s">
        <v>14747</v>
      </c>
      <c r="K1075" t="s">
        <v>72</v>
      </c>
      <c r="M1075" s="32">
        <f>IFERROR(IF($B1075="","",INDEX(所属情報!$E:$E,MATCH($A1075,所属情報!$A:$A,0))),"")</f>
        <v>500100</v>
      </c>
      <c r="N1075" s="32" t="str">
        <f t="shared" si="48"/>
        <v>西口　沙織理 (1)</v>
      </c>
      <c r="O1075" s="32" t="str">
        <f t="shared" si="49"/>
        <v>ﾆｼｸﾞﾁ ｻｵﾘ</v>
      </c>
      <c r="P1075" s="32" t="str">
        <f t="shared" si="50"/>
        <v>NISHIGUCHI Saori (04)</v>
      </c>
      <c r="Q1075" s="32" t="str">
        <f>IFERROR(IF($F1075="","",INDEX(リスト!$AL:$AL,MATCH($F1075,リスト!$AK:$AK,0))),"")</f>
        <v>27</v>
      </c>
      <c r="R1075" s="32" t="str">
        <f>IFERROR(IF($K1075="","",INDEX(リスト!$AO:$AO,MATCH($K1075,リスト!$AN:$AN,0))),"")</f>
        <v>JPN</v>
      </c>
      <c r="S1075" s="32" t="str">
        <f>IF($B1075="","",RIGHT($G1075*1000+200+COUNTIF($G$2:$G1075,$G1075),9))</f>
        <v>041208201</v>
      </c>
    </row>
    <row r="1076" spans="1:19" ht="18" customHeight="1" x14ac:dyDescent="0.55000000000000004">
      <c r="A1076" t="s">
        <v>14690</v>
      </c>
      <c r="B1076">
        <v>1097</v>
      </c>
      <c r="C1076" t="s">
        <v>14748</v>
      </c>
      <c r="D1076" t="s">
        <v>14749</v>
      </c>
      <c r="E1076">
        <v>1</v>
      </c>
      <c r="F1076" t="s">
        <v>5828</v>
      </c>
      <c r="G1076">
        <v>20041110</v>
      </c>
      <c r="H1076" t="s">
        <v>14750</v>
      </c>
      <c r="I1076" t="s">
        <v>1937</v>
      </c>
      <c r="J1076" t="s">
        <v>14751</v>
      </c>
      <c r="K1076" t="s">
        <v>72</v>
      </c>
      <c r="M1076" s="32">
        <f>IFERROR(IF($B1076="","",INDEX(所属情報!$E:$E,MATCH($A1076,所属情報!$A:$A,0))),"")</f>
        <v>492246</v>
      </c>
      <c r="N1076" s="32" t="str">
        <f t="shared" si="48"/>
        <v>平田　暖 (1)</v>
      </c>
      <c r="O1076" s="32" t="str">
        <f t="shared" si="49"/>
        <v>ﾋﾗﾀ ﾉﾝ</v>
      </c>
      <c r="P1076" s="32" t="str">
        <f t="shared" si="50"/>
        <v>HIRATA Non (04)</v>
      </c>
      <c r="Q1076" s="32" t="str">
        <f>IFERROR(IF($F1076="","",INDEX(リスト!$AL:$AL,MATCH($F1076,リスト!$AK:$AK,0))),"")</f>
        <v>49</v>
      </c>
      <c r="R1076" s="32" t="str">
        <f>IFERROR(IF($K1076="","",INDEX(リスト!$AO:$AO,MATCH($K1076,リスト!$AN:$AN,0))),"")</f>
        <v>JPN</v>
      </c>
      <c r="S1076" s="32" t="str">
        <f>IF($B1076="","",RIGHT($G1076*1000+200+COUNTIF($G$2:$G1076,$G1076),9))</f>
        <v>041110202</v>
      </c>
    </row>
    <row r="1077" spans="1:19" ht="18" customHeight="1" x14ac:dyDescent="0.55000000000000004">
      <c r="A1077" t="s">
        <v>14690</v>
      </c>
      <c r="B1077">
        <v>1098</v>
      </c>
      <c r="C1077" t="s">
        <v>14752</v>
      </c>
      <c r="D1077" t="s">
        <v>14753</v>
      </c>
      <c r="E1077">
        <v>1</v>
      </c>
      <c r="F1077" t="s">
        <v>173</v>
      </c>
      <c r="G1077">
        <v>20050107</v>
      </c>
      <c r="H1077" t="s">
        <v>14754</v>
      </c>
      <c r="I1077" t="s">
        <v>1301</v>
      </c>
      <c r="J1077" t="s">
        <v>13038</v>
      </c>
      <c r="K1077" t="s">
        <v>72</v>
      </c>
      <c r="M1077" s="32">
        <f>IFERROR(IF($B1077="","",INDEX(所属情報!$E:$E,MATCH($A1077,所属情報!$A:$A,0))),"")</f>
        <v>492246</v>
      </c>
      <c r="N1077" s="32" t="str">
        <f t="shared" si="48"/>
        <v>中田　成美 (1)</v>
      </c>
      <c r="O1077" s="32" t="str">
        <f t="shared" si="49"/>
        <v>ﾅｶﾀ ﾅﾙﾐ</v>
      </c>
      <c r="P1077" s="32" t="str">
        <f t="shared" si="50"/>
        <v>NAKATA Narumi (05)</v>
      </c>
      <c r="Q1077" s="32" t="str">
        <f>IFERROR(IF($F1077="","",INDEX(リスト!$AL:$AL,MATCH($F1077,リスト!$AK:$AK,0))),"")</f>
        <v>27</v>
      </c>
      <c r="R1077" s="32" t="str">
        <f>IFERROR(IF($K1077="","",INDEX(リスト!$AO:$AO,MATCH($K1077,リスト!$AN:$AN,0))),"")</f>
        <v>JPN</v>
      </c>
      <c r="S1077" s="32" t="str">
        <f>IF($B1077="","",RIGHT($G1077*1000+200+COUNTIF($G$2:$G1077,$G1077),9))</f>
        <v>050107201</v>
      </c>
    </row>
    <row r="1078" spans="1:19" ht="18" customHeight="1" x14ac:dyDescent="0.55000000000000004">
      <c r="A1078" t="s">
        <v>14690</v>
      </c>
      <c r="B1078">
        <v>1099</v>
      </c>
      <c r="C1078" t="s">
        <v>14755</v>
      </c>
      <c r="D1078" t="s">
        <v>14756</v>
      </c>
      <c r="E1078">
        <v>1</v>
      </c>
      <c r="F1078" t="s">
        <v>177</v>
      </c>
      <c r="G1078">
        <v>20040620</v>
      </c>
      <c r="H1078" t="s">
        <v>14757</v>
      </c>
      <c r="I1078" t="s">
        <v>3089</v>
      </c>
      <c r="J1078" t="s">
        <v>14758</v>
      </c>
      <c r="K1078" t="s">
        <v>72</v>
      </c>
      <c r="M1078" s="32">
        <f>IFERROR(IF($B1078="","",INDEX(所属情報!$E:$E,MATCH($A1078,所属情報!$A:$A,0))),"")</f>
        <v>492246</v>
      </c>
      <c r="N1078" s="32" t="str">
        <f t="shared" si="48"/>
        <v>望月　こはく (1)</v>
      </c>
      <c r="O1078" s="32" t="str">
        <f t="shared" si="49"/>
        <v>ﾓﾁﾂﾞｷ ｺﾊｸ</v>
      </c>
      <c r="P1078" s="32" t="str">
        <f t="shared" si="50"/>
        <v>MOCHIZUKI Kohaku (04)</v>
      </c>
      <c r="Q1078" s="32" t="str">
        <f>IFERROR(IF($F1078="","",INDEX(リスト!$AL:$AL,MATCH($F1078,リスト!$AK:$AK,0))),"")</f>
        <v>28</v>
      </c>
      <c r="R1078" s="32" t="str">
        <f>IFERROR(IF($K1078="","",INDEX(リスト!$AO:$AO,MATCH($K1078,リスト!$AN:$AN,0))),"")</f>
        <v>JPN</v>
      </c>
      <c r="S1078" s="32" t="str">
        <f>IF($B1078="","",RIGHT($G1078*1000+200+COUNTIF($G$2:$G1078,$G1078),9))</f>
        <v>040620201</v>
      </c>
    </row>
    <row r="1079" spans="1:19" ht="18" customHeight="1" x14ac:dyDescent="0.55000000000000004">
      <c r="A1079" t="s">
        <v>14759</v>
      </c>
      <c r="B1079">
        <v>1100</v>
      </c>
      <c r="C1079" t="s">
        <v>14760</v>
      </c>
      <c r="D1079" t="s">
        <v>14761</v>
      </c>
      <c r="E1079">
        <v>1</v>
      </c>
      <c r="F1079" t="s">
        <v>173</v>
      </c>
      <c r="G1079">
        <v>20041217</v>
      </c>
      <c r="H1079" t="s">
        <v>14762</v>
      </c>
      <c r="I1079" t="s">
        <v>8752</v>
      </c>
      <c r="J1079" t="s">
        <v>1965</v>
      </c>
      <c r="K1079" t="s">
        <v>72</v>
      </c>
      <c r="M1079" s="32">
        <f>IFERROR(IF($B1079="","",INDEX(所属情報!$E:$E,MATCH($A1079,所属情報!$A:$A,0))),"")</f>
        <v>492221</v>
      </c>
      <c r="N1079" s="32" t="str">
        <f t="shared" si="48"/>
        <v>長田　ゆう (1)</v>
      </c>
      <c r="O1079" s="32" t="str">
        <f t="shared" si="49"/>
        <v>ｵｻﾀﾞ ﾕｳ</v>
      </c>
      <c r="P1079" s="32" t="str">
        <f t="shared" si="50"/>
        <v>OSADA Yu (04)</v>
      </c>
      <c r="Q1079" s="32" t="str">
        <f>IFERROR(IF($F1079="","",INDEX(リスト!$AL:$AL,MATCH($F1079,リスト!$AK:$AK,0))),"")</f>
        <v>27</v>
      </c>
      <c r="R1079" s="32" t="str">
        <f>IFERROR(IF($K1079="","",INDEX(リスト!$AO:$AO,MATCH($K1079,リスト!$AN:$AN,0))),"")</f>
        <v>JPN</v>
      </c>
      <c r="S1079" s="32" t="str">
        <f>IF($B1079="","",RIGHT($G1079*1000+200+COUNTIF($G$2:$G1079,$G1079),9))</f>
        <v>041217201</v>
      </c>
    </row>
    <row r="1080" spans="1:19" ht="18" customHeight="1" x14ac:dyDescent="0.55000000000000004">
      <c r="A1080" t="s">
        <v>14763</v>
      </c>
      <c r="B1080">
        <v>1101</v>
      </c>
      <c r="C1080" t="s">
        <v>14764</v>
      </c>
      <c r="D1080" t="s">
        <v>14765</v>
      </c>
      <c r="E1080">
        <v>1</v>
      </c>
      <c r="F1080" t="s">
        <v>5828</v>
      </c>
      <c r="G1080">
        <v>20040729</v>
      </c>
      <c r="H1080" t="s">
        <v>14766</v>
      </c>
      <c r="I1080" t="s">
        <v>2160</v>
      </c>
      <c r="J1080" t="s">
        <v>11032</v>
      </c>
      <c r="K1080" t="s">
        <v>72</v>
      </c>
      <c r="M1080" s="32">
        <f>IFERROR(IF($B1080="","",INDEX(所属情報!$E:$E,MATCH($A1080,所属情報!$A:$A,0))),"")</f>
        <v>492196</v>
      </c>
      <c r="N1080" s="32" t="str">
        <f t="shared" si="48"/>
        <v>宮内　涼子 (1)</v>
      </c>
      <c r="O1080" s="32" t="str">
        <f t="shared" si="49"/>
        <v>ﾐﾔｳﾁ ﾘｮｳｺ</v>
      </c>
      <c r="P1080" s="32" t="str">
        <f t="shared" si="50"/>
        <v>MIYAUCHI Ryoko (04)</v>
      </c>
      <c r="Q1080" s="32" t="str">
        <f>IFERROR(IF($F1080="","",INDEX(リスト!$AL:$AL,MATCH($F1080,リスト!$AK:$AK,0))),"")</f>
        <v>49</v>
      </c>
      <c r="R1080" s="32" t="str">
        <f>IFERROR(IF($K1080="","",INDEX(リスト!$AO:$AO,MATCH($K1080,リスト!$AN:$AN,0))),"")</f>
        <v>JPN</v>
      </c>
      <c r="S1080" s="32" t="str">
        <f>IF($B1080="","",RIGHT($G1080*1000+200+COUNTIF($G$2:$G1080,$G1080),9))</f>
        <v>040729201</v>
      </c>
    </row>
    <row r="1081" spans="1:19" ht="18" customHeight="1" x14ac:dyDescent="0.55000000000000004">
      <c r="A1081" t="s">
        <v>14763</v>
      </c>
      <c r="B1081">
        <v>1102</v>
      </c>
      <c r="C1081" t="s">
        <v>14767</v>
      </c>
      <c r="D1081" t="s">
        <v>14768</v>
      </c>
      <c r="E1081">
        <v>1</v>
      </c>
      <c r="F1081" t="s">
        <v>5828</v>
      </c>
      <c r="G1081">
        <v>20031112</v>
      </c>
      <c r="H1081" t="s">
        <v>14769</v>
      </c>
      <c r="I1081" t="s">
        <v>12459</v>
      </c>
      <c r="J1081" t="s">
        <v>12259</v>
      </c>
      <c r="K1081" t="s">
        <v>72</v>
      </c>
      <c r="M1081" s="32">
        <f>IFERROR(IF($B1081="","",INDEX(所属情報!$E:$E,MATCH($A1081,所属情報!$A:$A,0))),"")</f>
        <v>492196</v>
      </c>
      <c r="N1081" s="32" t="str">
        <f t="shared" si="48"/>
        <v>飯島　嘉恵 (1)</v>
      </c>
      <c r="O1081" s="32" t="str">
        <f t="shared" si="49"/>
        <v>ｲｲｼﾞﾏ ｶｴ</v>
      </c>
      <c r="P1081" s="32" t="str">
        <f t="shared" si="50"/>
        <v>IIJIMA Kae (03)</v>
      </c>
      <c r="Q1081" s="32" t="str">
        <f>IFERROR(IF($F1081="","",INDEX(リスト!$AL:$AL,MATCH($F1081,リスト!$AK:$AK,0))),"")</f>
        <v>49</v>
      </c>
      <c r="R1081" s="32" t="str">
        <f>IFERROR(IF($K1081="","",INDEX(リスト!$AO:$AO,MATCH($K1081,リスト!$AN:$AN,0))),"")</f>
        <v>JPN</v>
      </c>
      <c r="S1081" s="32" t="str">
        <f>IF($B1081="","",RIGHT($G1081*1000+200+COUNTIF($G$2:$G1081,$G1081),9))</f>
        <v>031112202</v>
      </c>
    </row>
    <row r="1082" spans="1:19" ht="18" customHeight="1" x14ac:dyDescent="0.55000000000000004">
      <c r="A1082" t="s">
        <v>14770</v>
      </c>
      <c r="B1082">
        <v>1103</v>
      </c>
      <c r="C1082" t="s">
        <v>14771</v>
      </c>
      <c r="D1082" t="s">
        <v>14772</v>
      </c>
      <c r="E1082">
        <v>1</v>
      </c>
      <c r="F1082" t="s">
        <v>5828</v>
      </c>
      <c r="G1082">
        <v>20040508</v>
      </c>
      <c r="H1082" t="s">
        <v>14773</v>
      </c>
      <c r="I1082" t="s">
        <v>14774</v>
      </c>
      <c r="J1082" t="s">
        <v>11465</v>
      </c>
      <c r="K1082" t="s">
        <v>72</v>
      </c>
      <c r="M1082" s="32">
        <f>IFERROR(IF($B1082="","",INDEX(所属情報!$E:$E,MATCH($A1082,所属情報!$A:$A,0))),"")</f>
        <v>492523</v>
      </c>
      <c r="N1082" s="32" t="str">
        <f t="shared" si="48"/>
        <v>小鹿　なつみ (1)</v>
      </c>
      <c r="O1082" s="32" t="str">
        <f t="shared" si="49"/>
        <v>ｺｼｶ ﾅﾂﾐ</v>
      </c>
      <c r="P1082" s="32" t="str">
        <f t="shared" si="50"/>
        <v>KOSHIKA Natsumi (04)</v>
      </c>
      <c r="Q1082" s="32" t="str">
        <f>IFERROR(IF($F1082="","",INDEX(リスト!$AL:$AL,MATCH($F1082,リスト!$AK:$AK,0))),"")</f>
        <v>49</v>
      </c>
      <c r="R1082" s="32" t="str">
        <f>IFERROR(IF($K1082="","",INDEX(リスト!$AO:$AO,MATCH($K1082,リスト!$AN:$AN,0))),"")</f>
        <v>JPN</v>
      </c>
      <c r="S1082" s="32" t="str">
        <f>IF($B1082="","",RIGHT($G1082*1000+200+COUNTIF($G$2:$G1082,$G1082),9))</f>
        <v>040508204</v>
      </c>
    </row>
    <row r="1083" spans="1:19" ht="18" customHeight="1" x14ac:dyDescent="0.55000000000000004">
      <c r="A1083" t="s">
        <v>14775</v>
      </c>
      <c r="B1083">
        <v>1104</v>
      </c>
      <c r="C1083" t="s">
        <v>14776</v>
      </c>
      <c r="D1083" t="s">
        <v>14777</v>
      </c>
      <c r="E1083">
        <v>1</v>
      </c>
      <c r="F1083" t="s">
        <v>5828</v>
      </c>
      <c r="G1083">
        <v>20040821</v>
      </c>
      <c r="H1083" t="s">
        <v>14778</v>
      </c>
      <c r="I1083" t="s">
        <v>3657</v>
      </c>
      <c r="J1083" t="s">
        <v>12393</v>
      </c>
      <c r="K1083" t="s">
        <v>72</v>
      </c>
      <c r="M1083" s="32">
        <f>IFERROR(IF($B1083="","",INDEX(所属情報!$E:$E,MATCH($A1083,所属情報!$A:$A,0))),"")</f>
        <v>491015</v>
      </c>
      <c r="N1083" s="32" t="str">
        <f t="shared" si="48"/>
        <v>植田　和菜 (1)</v>
      </c>
      <c r="O1083" s="32" t="str">
        <f t="shared" si="49"/>
        <v>ｳｴﾀﾞ ｱｲﾅ</v>
      </c>
      <c r="P1083" s="32" t="str">
        <f t="shared" si="50"/>
        <v>UEDA Aina (04)</v>
      </c>
      <c r="Q1083" s="32" t="str">
        <f>IFERROR(IF($F1083="","",INDEX(リスト!$AL:$AL,MATCH($F1083,リスト!$AK:$AK,0))),"")</f>
        <v>49</v>
      </c>
      <c r="R1083" s="32" t="str">
        <f>IFERROR(IF($K1083="","",INDEX(リスト!$AO:$AO,MATCH($K1083,リスト!$AN:$AN,0))),"")</f>
        <v>JPN</v>
      </c>
      <c r="S1083" s="32" t="str">
        <f>IF($B1083="","",RIGHT($G1083*1000+200+COUNTIF($G$2:$G1083,$G1083),9))</f>
        <v>040821202</v>
      </c>
    </row>
    <row r="1084" spans="1:19" ht="18" customHeight="1" x14ac:dyDescent="0.55000000000000004">
      <c r="A1084" t="s">
        <v>14775</v>
      </c>
      <c r="B1084">
        <v>1105</v>
      </c>
      <c r="C1084" t="s">
        <v>14779</v>
      </c>
      <c r="D1084" t="s">
        <v>14780</v>
      </c>
      <c r="E1084">
        <v>1</v>
      </c>
      <c r="F1084" t="s">
        <v>5828</v>
      </c>
      <c r="G1084">
        <v>20030720</v>
      </c>
      <c r="H1084" t="s">
        <v>14781</v>
      </c>
      <c r="I1084" t="s">
        <v>1589</v>
      </c>
      <c r="J1084" t="s">
        <v>9967</v>
      </c>
      <c r="K1084" t="s">
        <v>72</v>
      </c>
      <c r="M1084" s="32">
        <f>IFERROR(IF($B1084="","",INDEX(所属情報!$E:$E,MATCH($A1084,所属情報!$A:$A,0))),"")</f>
        <v>491015</v>
      </c>
      <c r="N1084" s="32" t="str">
        <f t="shared" si="48"/>
        <v>藤原　望未 (1)</v>
      </c>
      <c r="O1084" s="32" t="str">
        <f t="shared" si="49"/>
        <v>ﾌｼﾞﾜﾗ ﾉｿﾞﾐ</v>
      </c>
      <c r="P1084" s="32" t="str">
        <f t="shared" si="50"/>
        <v>FUJIWARA Nozomi (03)</v>
      </c>
      <c r="Q1084" s="32" t="str">
        <f>IFERROR(IF($F1084="","",INDEX(リスト!$AL:$AL,MATCH($F1084,リスト!$AK:$AK,0))),"")</f>
        <v>49</v>
      </c>
      <c r="R1084" s="32" t="str">
        <f>IFERROR(IF($K1084="","",INDEX(リスト!$AO:$AO,MATCH($K1084,リスト!$AN:$AN,0))),"")</f>
        <v>JPN</v>
      </c>
      <c r="S1084" s="32" t="str">
        <f>IF($B1084="","",RIGHT($G1084*1000+200+COUNTIF($G$2:$G1084,$G1084),9))</f>
        <v>030720202</v>
      </c>
    </row>
    <row r="1085" spans="1:19" ht="18" customHeight="1" x14ac:dyDescent="0.55000000000000004">
      <c r="A1085" t="s">
        <v>14775</v>
      </c>
      <c r="B1085">
        <v>1106</v>
      </c>
      <c r="C1085" t="s">
        <v>14782</v>
      </c>
      <c r="D1085" t="s">
        <v>14783</v>
      </c>
      <c r="E1085">
        <v>2</v>
      </c>
      <c r="F1085" t="s">
        <v>5828</v>
      </c>
      <c r="G1085">
        <v>20030716</v>
      </c>
      <c r="H1085" t="s">
        <v>14784</v>
      </c>
      <c r="I1085" t="s">
        <v>1580</v>
      </c>
      <c r="J1085" t="s">
        <v>1678</v>
      </c>
      <c r="K1085" t="s">
        <v>72</v>
      </c>
      <c r="M1085" s="32">
        <f>IFERROR(IF($B1085="","",INDEX(所属情報!$E:$E,MATCH($A1085,所属情報!$A:$A,0))),"")</f>
        <v>491015</v>
      </c>
      <c r="N1085" s="32" t="str">
        <f t="shared" si="48"/>
        <v>松村　美咲 (2)</v>
      </c>
      <c r="O1085" s="32" t="str">
        <f t="shared" si="49"/>
        <v>ﾏﾂﾑﾗ ﾐｻｷ</v>
      </c>
      <c r="P1085" s="32" t="str">
        <f t="shared" si="50"/>
        <v>MATSUMURA Misaki (03)</v>
      </c>
      <c r="Q1085" s="32" t="str">
        <f>IFERROR(IF($F1085="","",INDEX(リスト!$AL:$AL,MATCH($F1085,リスト!$AK:$AK,0))),"")</f>
        <v>49</v>
      </c>
      <c r="R1085" s="32" t="str">
        <f>IFERROR(IF($K1085="","",INDEX(リスト!$AO:$AO,MATCH($K1085,リスト!$AN:$AN,0))),"")</f>
        <v>JPN</v>
      </c>
      <c r="S1085" s="32" t="str">
        <f>IF($B1085="","",RIGHT($G1085*1000+200+COUNTIF($G$2:$G1085,$G1085),9))</f>
        <v>030716202</v>
      </c>
    </row>
    <row r="1086" spans="1:19" ht="18" customHeight="1" x14ac:dyDescent="0.55000000000000004">
      <c r="A1086" t="s">
        <v>1007</v>
      </c>
      <c r="B1086">
        <v>1107</v>
      </c>
      <c r="C1086" t="s">
        <v>14785</v>
      </c>
      <c r="D1086" t="s">
        <v>14786</v>
      </c>
      <c r="E1086">
        <v>1</v>
      </c>
      <c r="F1086" t="s">
        <v>173</v>
      </c>
      <c r="G1086">
        <v>20040813</v>
      </c>
      <c r="H1086" t="s">
        <v>14787</v>
      </c>
      <c r="I1086" t="s">
        <v>1713</v>
      </c>
      <c r="J1086" t="s">
        <v>3368</v>
      </c>
      <c r="K1086" t="s">
        <v>72</v>
      </c>
      <c r="M1086" s="32">
        <f>IFERROR(IF($B1086="","",INDEX(所属情報!$E:$E,MATCH($A1086,所属情報!$A:$A,0))),"")</f>
        <v>492213</v>
      </c>
      <c r="N1086" s="32" t="str">
        <f t="shared" si="48"/>
        <v>中西　菜月 (1)</v>
      </c>
      <c r="O1086" s="32" t="str">
        <f t="shared" si="49"/>
        <v>ﾅｶﾆｼ ﾅﾂｷ</v>
      </c>
      <c r="P1086" s="32" t="str">
        <f t="shared" si="50"/>
        <v>NAKANISHI Natsuki (04)</v>
      </c>
      <c r="Q1086" s="32" t="str">
        <f>IFERROR(IF($F1086="","",INDEX(リスト!$AL:$AL,MATCH($F1086,リスト!$AK:$AK,0))),"")</f>
        <v>27</v>
      </c>
      <c r="R1086" s="32" t="str">
        <f>IFERROR(IF($K1086="","",INDEX(リスト!$AO:$AO,MATCH($K1086,リスト!$AN:$AN,0))),"")</f>
        <v>JPN</v>
      </c>
      <c r="S1086" s="32" t="str">
        <f>IF($B1086="","",RIGHT($G1086*1000+200+COUNTIF($G$2:$G1086,$G1086),9))</f>
        <v>040813203</v>
      </c>
    </row>
    <row r="1087" spans="1:19" ht="18" customHeight="1" x14ac:dyDescent="0.55000000000000004">
      <c r="A1087" t="s">
        <v>1007</v>
      </c>
      <c r="B1087">
        <v>1108</v>
      </c>
      <c r="C1087" t="s">
        <v>14788</v>
      </c>
      <c r="D1087" t="s">
        <v>14789</v>
      </c>
      <c r="E1087">
        <v>1</v>
      </c>
      <c r="F1087" t="s">
        <v>173</v>
      </c>
      <c r="G1087">
        <v>20041223</v>
      </c>
      <c r="H1087" t="s">
        <v>14790</v>
      </c>
      <c r="I1087" t="s">
        <v>8476</v>
      </c>
      <c r="J1087" t="s">
        <v>11428</v>
      </c>
      <c r="K1087" t="s">
        <v>72</v>
      </c>
      <c r="M1087" s="32">
        <f>IFERROR(IF($B1087="","",INDEX(所属情報!$E:$E,MATCH($A1087,所属情報!$A:$A,0))),"")</f>
        <v>492213</v>
      </c>
      <c r="N1087" s="32" t="str">
        <f t="shared" si="48"/>
        <v>長島　桃花 (1)</v>
      </c>
      <c r="O1087" s="32" t="str">
        <f t="shared" si="49"/>
        <v>ﾅｶﾞｼﾏ ﾓﾓｶ</v>
      </c>
      <c r="P1087" s="32" t="str">
        <f t="shared" si="50"/>
        <v>NAGASHIMA Momoka (04)</v>
      </c>
      <c r="Q1087" s="32" t="str">
        <f>IFERROR(IF($F1087="","",INDEX(リスト!$AL:$AL,MATCH($F1087,リスト!$AK:$AK,0))),"")</f>
        <v>27</v>
      </c>
      <c r="R1087" s="32" t="str">
        <f>IFERROR(IF($K1087="","",INDEX(リスト!$AO:$AO,MATCH($K1087,リスト!$AN:$AN,0))),"")</f>
        <v>JPN</v>
      </c>
      <c r="S1087" s="32" t="str">
        <f>IF($B1087="","",RIGHT($G1087*1000+200+COUNTIF($G$2:$G1087,$G1087),9))</f>
        <v>041223201</v>
      </c>
    </row>
    <row r="1088" spans="1:19" ht="18" customHeight="1" x14ac:dyDescent="0.55000000000000004">
      <c r="A1088" t="s">
        <v>10859</v>
      </c>
      <c r="B1088">
        <v>1109</v>
      </c>
      <c r="C1088" t="s">
        <v>14791</v>
      </c>
      <c r="D1088" t="s">
        <v>14792</v>
      </c>
      <c r="E1088">
        <v>1</v>
      </c>
      <c r="F1088" t="s">
        <v>10113</v>
      </c>
      <c r="G1088">
        <v>20041102</v>
      </c>
      <c r="H1088" t="s">
        <v>14793</v>
      </c>
      <c r="I1088" t="s">
        <v>1316</v>
      </c>
      <c r="J1088" t="s">
        <v>3391</v>
      </c>
      <c r="K1088" t="s">
        <v>72</v>
      </c>
      <c r="M1088" s="32">
        <f>IFERROR(IF($B1088="","",INDEX(所属情報!$E:$E,MATCH($A1088,所属情報!$A:$A,0))),"")</f>
        <v>492187</v>
      </c>
      <c r="N1088" s="32" t="str">
        <f t="shared" si="48"/>
        <v>佐藤　凜 (1)</v>
      </c>
      <c r="O1088" s="32" t="str">
        <f t="shared" si="49"/>
        <v>ｻﾄｳ ﾘﾝ</v>
      </c>
      <c r="P1088" s="32" t="str">
        <f t="shared" si="50"/>
        <v>SATO Rin (04)</v>
      </c>
      <c r="Q1088" s="32" t="str">
        <f>IFERROR(IF($F1088="","",INDEX(リスト!$AL:$AL,MATCH($F1088,リスト!$AK:$AK,0))),"")</f>
        <v>49</v>
      </c>
      <c r="R1088" s="32" t="str">
        <f>IFERROR(IF($K1088="","",INDEX(リスト!$AO:$AO,MATCH($K1088,リスト!$AN:$AN,0))),"")</f>
        <v>JPN</v>
      </c>
      <c r="S1088" s="32" t="str">
        <f>IF($B1088="","",RIGHT($G1088*1000+200+COUNTIF($G$2:$G1088,$G1088),9))</f>
        <v>041102202</v>
      </c>
    </row>
    <row r="1089" spans="1:19" ht="18" customHeight="1" x14ac:dyDescent="0.55000000000000004">
      <c r="A1089" t="s">
        <v>10859</v>
      </c>
      <c r="B1089">
        <v>1110</v>
      </c>
      <c r="C1089" t="s">
        <v>14794</v>
      </c>
      <c r="D1089" t="s">
        <v>14795</v>
      </c>
      <c r="E1089">
        <v>1</v>
      </c>
      <c r="F1089" t="s">
        <v>10113</v>
      </c>
      <c r="G1089">
        <v>20041001</v>
      </c>
      <c r="H1089" t="s">
        <v>14796</v>
      </c>
      <c r="I1089" t="s">
        <v>14797</v>
      </c>
      <c r="J1089" t="s">
        <v>14387</v>
      </c>
      <c r="K1089" t="s">
        <v>72</v>
      </c>
      <c r="M1089" s="32">
        <f>IFERROR(IF($B1089="","",INDEX(所属情報!$E:$E,MATCH($A1089,所属情報!$A:$A,0))),"")</f>
        <v>492187</v>
      </c>
      <c r="N1089" s="32" t="str">
        <f t="shared" si="48"/>
        <v>深川　陽音 (1)</v>
      </c>
      <c r="O1089" s="32" t="str">
        <f t="shared" si="49"/>
        <v>ﾌｶｶﾞﾜ ﾋﾅﾘ</v>
      </c>
      <c r="P1089" s="32" t="str">
        <f t="shared" si="50"/>
        <v>FUKAGAWA Hinari (04)</v>
      </c>
      <c r="Q1089" s="32" t="str">
        <f>IFERROR(IF($F1089="","",INDEX(リスト!$AL:$AL,MATCH($F1089,リスト!$AK:$AK,0))),"")</f>
        <v>49</v>
      </c>
      <c r="R1089" s="32" t="str">
        <f>IFERROR(IF($K1089="","",INDEX(リスト!$AO:$AO,MATCH($K1089,リスト!$AN:$AN,0))),"")</f>
        <v>JPN</v>
      </c>
      <c r="S1089" s="32" t="str">
        <f>IF($B1089="","",RIGHT($G1089*1000+200+COUNTIF($G$2:$G1089,$G1089),9))</f>
        <v>041001202</v>
      </c>
    </row>
    <row r="1090" spans="1:19" ht="18" customHeight="1" x14ac:dyDescent="0.55000000000000004">
      <c r="A1090" t="s">
        <v>915</v>
      </c>
      <c r="B1090">
        <v>1111</v>
      </c>
      <c r="C1090" t="s">
        <v>14798</v>
      </c>
      <c r="D1090" t="s">
        <v>14799</v>
      </c>
      <c r="E1090">
        <v>1</v>
      </c>
      <c r="F1090" t="s">
        <v>169</v>
      </c>
      <c r="G1090">
        <v>20050218</v>
      </c>
      <c r="H1090" t="s">
        <v>14800</v>
      </c>
      <c r="I1090" t="s">
        <v>1713</v>
      </c>
      <c r="J1090" t="s">
        <v>2460</v>
      </c>
      <c r="K1090" t="s">
        <v>72</v>
      </c>
      <c r="M1090" s="32">
        <f>IFERROR(IF($B1090="","",INDEX(所属情報!$E:$E,MATCH($A1090,所属情報!$A:$A,0))),"")</f>
        <v>491016</v>
      </c>
      <c r="N1090" s="32" t="str">
        <f t="shared" si="48"/>
        <v>中西　陽詩 (1)</v>
      </c>
      <c r="O1090" s="32" t="str">
        <f t="shared" si="49"/>
        <v>ﾅｶﾆｼ ﾋﾅﾀ</v>
      </c>
      <c r="P1090" s="32" t="str">
        <f t="shared" si="50"/>
        <v>NAKANISHI Hinata (05)</v>
      </c>
      <c r="Q1090" s="32" t="str">
        <f>IFERROR(IF($F1090="","",INDEX(リスト!$AL:$AL,MATCH($F1090,リスト!$AK:$AK,0))),"")</f>
        <v>26</v>
      </c>
      <c r="R1090" s="32" t="str">
        <f>IFERROR(IF($K1090="","",INDEX(リスト!$AO:$AO,MATCH($K1090,リスト!$AN:$AN,0))),"")</f>
        <v>JPN</v>
      </c>
      <c r="S1090" s="32" t="str">
        <f>IF($B1090="","",RIGHT($G1090*1000+200+COUNTIF($G$2:$G1090,$G1090),9))</f>
        <v>050218202</v>
      </c>
    </row>
    <row r="1091" spans="1:19" ht="18" customHeight="1" x14ac:dyDescent="0.55000000000000004">
      <c r="A1091" t="s">
        <v>1019</v>
      </c>
      <c r="B1091">
        <v>1112</v>
      </c>
      <c r="C1091" t="s">
        <v>14801</v>
      </c>
      <c r="D1091" t="s">
        <v>14802</v>
      </c>
      <c r="E1091">
        <v>1</v>
      </c>
      <c r="F1091" t="s">
        <v>10113</v>
      </c>
      <c r="G1091">
        <v>20040429</v>
      </c>
      <c r="H1091" t="s">
        <v>14803</v>
      </c>
      <c r="I1091" t="s">
        <v>3765</v>
      </c>
      <c r="J1091" t="s">
        <v>8404</v>
      </c>
      <c r="K1091" t="s">
        <v>72</v>
      </c>
      <c r="M1091" s="32">
        <f>IFERROR(IF($B1091="","",INDEX(所属情報!$E:$E,MATCH($A1091,所属情報!$A:$A,0))),"")</f>
        <v>492218</v>
      </c>
      <c r="N1091" s="32" t="str">
        <f t="shared" ref="N1091:N1154" si="51">IF($C1091="","",IF($E1091="",$C1091,$C1091&amp;" ("&amp;$E1091&amp;")"))</f>
        <v>今井　春伽 (1)</v>
      </c>
      <c r="O1091" s="32" t="str">
        <f t="shared" ref="O1091:O1154" si="52">IF($D1091="","",ASC($D1091))</f>
        <v>ｲﾏｲ ﾊﾙｶ</v>
      </c>
      <c r="P1091" s="32" t="str">
        <f t="shared" ref="P1091:P1154" si="53">IF($I1091="","",UPPER($I1091)&amp;" "&amp;UPPER(LEFT($J1091,1))&amp;LOWER(RIGHT($J1091,LEN($J1091)-1))&amp;" ("&amp;MID($G1091,3,2)&amp;")")</f>
        <v>IMAI Haruka (04)</v>
      </c>
      <c r="Q1091" s="32" t="str">
        <f>IFERROR(IF($F1091="","",INDEX(リスト!$AL:$AL,MATCH($F1091,リスト!$AK:$AK,0))),"")</f>
        <v>49</v>
      </c>
      <c r="R1091" s="32" t="str">
        <f>IFERROR(IF($K1091="","",INDEX(リスト!$AO:$AO,MATCH($K1091,リスト!$AN:$AN,0))),"")</f>
        <v>JPN</v>
      </c>
      <c r="S1091" s="32" t="str">
        <f>IF($B1091="","",RIGHT($G1091*1000+200+COUNTIF($G$2:$G1091,$G1091),9))</f>
        <v>040429202</v>
      </c>
    </row>
    <row r="1092" spans="1:19" ht="18" customHeight="1" x14ac:dyDescent="0.55000000000000004">
      <c r="A1092" t="s">
        <v>1095</v>
      </c>
      <c r="B1092">
        <v>1113</v>
      </c>
      <c r="C1092" t="s">
        <v>14804</v>
      </c>
      <c r="D1092" t="s">
        <v>14805</v>
      </c>
      <c r="E1092">
        <v>1</v>
      </c>
      <c r="F1092" t="s">
        <v>169</v>
      </c>
      <c r="G1092">
        <v>20040909</v>
      </c>
      <c r="H1092" t="s">
        <v>14806</v>
      </c>
      <c r="I1092" t="s">
        <v>14807</v>
      </c>
      <c r="J1092" t="s">
        <v>11390</v>
      </c>
      <c r="K1092" t="s">
        <v>72</v>
      </c>
      <c r="M1092" s="32">
        <f>IFERROR(IF($B1092="","",INDEX(所属情報!$E:$E,MATCH($A1092,所属情報!$A:$A,0))),"")</f>
        <v>492355</v>
      </c>
      <c r="N1092" s="32" t="str">
        <f t="shared" si="51"/>
        <v>鍋倉　夢乃 (1)</v>
      </c>
      <c r="O1092" s="32" t="str">
        <f t="shared" si="52"/>
        <v>ﾅﾍﾞｸﾗ ﾕﾒﾉ</v>
      </c>
      <c r="P1092" s="32" t="str">
        <f t="shared" si="53"/>
        <v>NABEKURA Yumeno (04)</v>
      </c>
      <c r="Q1092" s="32" t="str">
        <f>IFERROR(IF($F1092="","",INDEX(リスト!$AL:$AL,MATCH($F1092,リスト!$AK:$AK,0))),"")</f>
        <v>26</v>
      </c>
      <c r="R1092" s="32" t="str">
        <f>IFERROR(IF($K1092="","",INDEX(リスト!$AO:$AO,MATCH($K1092,リスト!$AN:$AN,0))),"")</f>
        <v>JPN</v>
      </c>
      <c r="S1092" s="32" t="str">
        <f>IF($B1092="","",RIGHT($G1092*1000+200+COUNTIF($G$2:$G1092,$G1092),9))</f>
        <v>040909201</v>
      </c>
    </row>
    <row r="1093" spans="1:19" ht="18" customHeight="1" x14ac:dyDescent="0.55000000000000004">
      <c r="A1093" t="s">
        <v>14808</v>
      </c>
      <c r="B1093">
        <v>1114</v>
      </c>
      <c r="C1093" t="s">
        <v>14760</v>
      </c>
      <c r="D1093" t="s">
        <v>14761</v>
      </c>
      <c r="E1093">
        <v>1</v>
      </c>
      <c r="F1093" t="s">
        <v>8997</v>
      </c>
      <c r="G1093">
        <v>20041217</v>
      </c>
      <c r="H1093" t="s">
        <v>14762</v>
      </c>
      <c r="I1093" t="s">
        <v>8752</v>
      </c>
      <c r="J1093" t="s">
        <v>1965</v>
      </c>
      <c r="K1093" t="s">
        <v>72</v>
      </c>
      <c r="M1093" s="32">
        <f>IFERROR(IF($B1093="","",INDEX(所属情報!$E:$E,MATCH($A1093,所属情報!$A:$A,0))),"")</f>
        <v>492221</v>
      </c>
      <c r="N1093" s="32" t="str">
        <f t="shared" si="51"/>
        <v>長田　ゆう (1)</v>
      </c>
      <c r="O1093" s="32" t="str">
        <f t="shared" si="52"/>
        <v>ｵｻﾀﾞ ﾕｳ</v>
      </c>
      <c r="P1093" s="32" t="str">
        <f t="shared" si="53"/>
        <v>OSADA Yu (04)</v>
      </c>
      <c r="Q1093" s="32" t="str">
        <f>IFERROR(IF($F1093="","",INDEX(リスト!$AL:$AL,MATCH($F1093,リスト!$AK:$AK,0))),"")</f>
        <v>27</v>
      </c>
      <c r="R1093" s="32" t="str">
        <f>IFERROR(IF($K1093="","",INDEX(リスト!$AO:$AO,MATCH($K1093,リスト!$AN:$AN,0))),"")</f>
        <v>JPN</v>
      </c>
      <c r="S1093" s="32" t="str">
        <f>IF($B1093="","",RIGHT($G1093*1000+200+COUNTIF($G$2:$G1093,$G1093),9))</f>
        <v>041217202</v>
      </c>
    </row>
    <row r="1094" spans="1:19" ht="18" customHeight="1" x14ac:dyDescent="0.55000000000000004">
      <c r="M1094" s="32" t="str">
        <f>IFERROR(IF($B1094="","",INDEX(所属情報!$E:$E,MATCH($A1094,所属情報!$A:$A,0))),"")</f>
        <v/>
      </c>
      <c r="N1094" s="32" t="str">
        <f t="shared" si="51"/>
        <v/>
      </c>
      <c r="O1094" s="32" t="str">
        <f t="shared" si="52"/>
        <v/>
      </c>
      <c r="P1094" s="32" t="str">
        <f t="shared" si="53"/>
        <v/>
      </c>
      <c r="Q1094" s="32" t="str">
        <f>IFERROR(IF($F1094="","",INDEX(リスト!$AL:$AL,MATCH($F1094,リスト!$AK:$AK,0))),"")</f>
        <v/>
      </c>
      <c r="R1094" s="32" t="str">
        <f>IFERROR(IF($K1094="","",INDEX(リスト!$AO:$AO,MATCH($K1094,リスト!$AN:$AN,0))),"")</f>
        <v/>
      </c>
      <c r="S1094" s="32" t="str">
        <f>IF($B1094="","",RIGHT($G1094*1000+200+COUNTIF($G$2:$G1094,$G1094),9))</f>
        <v/>
      </c>
    </row>
    <row r="1095" spans="1:19" ht="18" customHeight="1" x14ac:dyDescent="0.55000000000000004">
      <c r="M1095" s="32" t="str">
        <f>IFERROR(IF($B1095="","",INDEX(所属情報!$E:$E,MATCH($A1095,所属情報!$A:$A,0))),"")</f>
        <v/>
      </c>
      <c r="N1095" s="32" t="str">
        <f t="shared" si="51"/>
        <v/>
      </c>
      <c r="O1095" s="32" t="str">
        <f t="shared" si="52"/>
        <v/>
      </c>
      <c r="P1095" s="32" t="str">
        <f t="shared" si="53"/>
        <v/>
      </c>
      <c r="Q1095" s="32" t="str">
        <f>IFERROR(IF($F1095="","",INDEX(リスト!$AL:$AL,MATCH($F1095,リスト!$AK:$AK,0))),"")</f>
        <v/>
      </c>
      <c r="R1095" s="32" t="str">
        <f>IFERROR(IF($K1095="","",INDEX(リスト!$AO:$AO,MATCH($K1095,リスト!$AN:$AN,0))),"")</f>
        <v/>
      </c>
      <c r="S1095" s="32" t="str">
        <f>IF($B1095="","",RIGHT($G1095*1000+200+COUNTIF($G$2:$G1095,$G1095),9))</f>
        <v/>
      </c>
    </row>
    <row r="1096" spans="1:19" ht="18" customHeight="1" x14ac:dyDescent="0.55000000000000004">
      <c r="M1096" s="32" t="str">
        <f>IFERROR(IF($B1096="","",INDEX(所属情報!$E:$E,MATCH($A1096,所属情報!$A:$A,0))),"")</f>
        <v/>
      </c>
      <c r="N1096" s="32" t="str">
        <f t="shared" si="51"/>
        <v/>
      </c>
      <c r="O1096" s="32" t="str">
        <f t="shared" si="52"/>
        <v/>
      </c>
      <c r="P1096" s="32" t="str">
        <f t="shared" si="53"/>
        <v/>
      </c>
      <c r="Q1096" s="32" t="str">
        <f>IFERROR(IF($F1096="","",INDEX(リスト!$AL:$AL,MATCH($F1096,リスト!$AK:$AK,0))),"")</f>
        <v/>
      </c>
      <c r="R1096" s="32" t="str">
        <f>IFERROR(IF($K1096="","",INDEX(リスト!$AO:$AO,MATCH($K1096,リスト!$AN:$AN,0))),"")</f>
        <v/>
      </c>
      <c r="S1096" s="32" t="str">
        <f>IF($B1096="","",RIGHT($G1096*1000+200+COUNTIF($G$2:$G1096,$G1096),9))</f>
        <v/>
      </c>
    </row>
    <row r="1097" spans="1:19" ht="18" customHeight="1" x14ac:dyDescent="0.55000000000000004">
      <c r="M1097" s="32" t="str">
        <f>IFERROR(IF($B1097="","",INDEX(所属情報!$E:$E,MATCH($A1097,所属情報!$A:$A,0))),"")</f>
        <v/>
      </c>
      <c r="N1097" s="32" t="str">
        <f t="shared" si="51"/>
        <v/>
      </c>
      <c r="O1097" s="32" t="str">
        <f t="shared" si="52"/>
        <v/>
      </c>
      <c r="P1097" s="32" t="str">
        <f t="shared" si="53"/>
        <v/>
      </c>
      <c r="Q1097" s="32" t="str">
        <f>IFERROR(IF($F1097="","",INDEX(リスト!$AL:$AL,MATCH($F1097,リスト!$AK:$AK,0))),"")</f>
        <v/>
      </c>
      <c r="R1097" s="32" t="str">
        <f>IFERROR(IF($K1097="","",INDEX(リスト!$AO:$AO,MATCH($K1097,リスト!$AN:$AN,0))),"")</f>
        <v/>
      </c>
      <c r="S1097" s="32" t="str">
        <f>IF($B1097="","",RIGHT($G1097*1000+200+COUNTIF($G$2:$G1097,$G1097),9))</f>
        <v/>
      </c>
    </row>
    <row r="1098" spans="1:19" ht="18" customHeight="1" x14ac:dyDescent="0.55000000000000004">
      <c r="M1098" s="32" t="str">
        <f>IFERROR(IF($B1098="","",INDEX(所属情報!$E:$E,MATCH($A1098,所属情報!$A:$A,0))),"")</f>
        <v/>
      </c>
      <c r="N1098" s="32" t="str">
        <f t="shared" si="51"/>
        <v/>
      </c>
      <c r="O1098" s="32" t="str">
        <f t="shared" si="52"/>
        <v/>
      </c>
      <c r="P1098" s="32" t="str">
        <f t="shared" si="53"/>
        <v/>
      </c>
      <c r="Q1098" s="32" t="str">
        <f>IFERROR(IF($F1098="","",INDEX(リスト!$AL:$AL,MATCH($F1098,リスト!$AK:$AK,0))),"")</f>
        <v/>
      </c>
      <c r="R1098" s="32" t="str">
        <f>IFERROR(IF($K1098="","",INDEX(リスト!$AO:$AO,MATCH($K1098,リスト!$AN:$AN,0))),"")</f>
        <v/>
      </c>
      <c r="S1098" s="32" t="str">
        <f>IF($B1098="","",RIGHT($G1098*1000+200+COUNTIF($G$2:$G1098,$G1098),9))</f>
        <v/>
      </c>
    </row>
    <row r="1099" spans="1:19" ht="18" customHeight="1" x14ac:dyDescent="0.55000000000000004">
      <c r="M1099" s="32" t="str">
        <f>IFERROR(IF($B1099="","",INDEX(所属情報!$E:$E,MATCH($A1099,所属情報!$A:$A,0))),"")</f>
        <v/>
      </c>
      <c r="N1099" s="32" t="str">
        <f t="shared" si="51"/>
        <v/>
      </c>
      <c r="O1099" s="32" t="str">
        <f t="shared" si="52"/>
        <v/>
      </c>
      <c r="P1099" s="32" t="str">
        <f t="shared" si="53"/>
        <v/>
      </c>
      <c r="Q1099" s="32" t="str">
        <f>IFERROR(IF($F1099="","",INDEX(リスト!$AL:$AL,MATCH($F1099,リスト!$AK:$AK,0))),"")</f>
        <v/>
      </c>
      <c r="R1099" s="32" t="str">
        <f>IFERROR(IF($K1099="","",INDEX(リスト!$AO:$AO,MATCH($K1099,リスト!$AN:$AN,0))),"")</f>
        <v/>
      </c>
      <c r="S1099" s="32" t="str">
        <f>IF($B1099="","",RIGHT($G1099*1000+200+COUNTIF($G$2:$G1099,$G1099),9))</f>
        <v/>
      </c>
    </row>
    <row r="1100" spans="1:19" ht="18" customHeight="1" x14ac:dyDescent="0.55000000000000004">
      <c r="M1100" s="32" t="str">
        <f>IFERROR(IF($B1100="","",INDEX(所属情報!$E:$E,MATCH($A1100,所属情報!$A:$A,0))),"")</f>
        <v/>
      </c>
      <c r="N1100" s="32" t="str">
        <f t="shared" si="51"/>
        <v/>
      </c>
      <c r="O1100" s="32" t="str">
        <f t="shared" si="52"/>
        <v/>
      </c>
      <c r="P1100" s="32" t="str">
        <f t="shared" si="53"/>
        <v/>
      </c>
      <c r="Q1100" s="32" t="str">
        <f>IFERROR(IF($F1100="","",INDEX(リスト!$AL:$AL,MATCH($F1100,リスト!$AK:$AK,0))),"")</f>
        <v/>
      </c>
      <c r="R1100" s="32" t="str">
        <f>IFERROR(IF($K1100="","",INDEX(リスト!$AO:$AO,MATCH($K1100,リスト!$AN:$AN,0))),"")</f>
        <v/>
      </c>
      <c r="S1100" s="32" t="str">
        <f>IF($B1100="","",RIGHT($G1100*1000+200+COUNTIF($G$2:$G1100,$G1100),9))</f>
        <v/>
      </c>
    </row>
    <row r="1101" spans="1:19" ht="18" customHeight="1" x14ac:dyDescent="0.55000000000000004">
      <c r="M1101" s="32" t="str">
        <f>IFERROR(IF($B1101="","",INDEX(所属情報!$E:$E,MATCH($A1101,所属情報!$A:$A,0))),"")</f>
        <v/>
      </c>
      <c r="N1101" s="32" t="str">
        <f t="shared" si="51"/>
        <v/>
      </c>
      <c r="O1101" s="32" t="str">
        <f t="shared" si="52"/>
        <v/>
      </c>
      <c r="P1101" s="32" t="str">
        <f t="shared" si="53"/>
        <v/>
      </c>
      <c r="Q1101" s="32" t="str">
        <f>IFERROR(IF($F1101="","",INDEX(リスト!$AL:$AL,MATCH($F1101,リスト!$AK:$AK,0))),"")</f>
        <v/>
      </c>
      <c r="R1101" s="32" t="str">
        <f>IFERROR(IF($K1101="","",INDEX(リスト!$AO:$AO,MATCH($K1101,リスト!$AN:$AN,0))),"")</f>
        <v/>
      </c>
      <c r="S1101" s="32" t="str">
        <f>IF($B1101="","",RIGHT($G1101*1000+200+COUNTIF($G$2:$G1101,$G1101),9))</f>
        <v/>
      </c>
    </row>
    <row r="1102" spans="1:19" ht="18" customHeight="1" x14ac:dyDescent="0.55000000000000004">
      <c r="M1102" s="32" t="str">
        <f>IFERROR(IF($B1102="","",INDEX(所属情報!$E:$E,MATCH($A1102,所属情報!$A:$A,0))),"")</f>
        <v/>
      </c>
      <c r="N1102" s="32" t="str">
        <f t="shared" si="51"/>
        <v/>
      </c>
      <c r="O1102" s="32" t="str">
        <f t="shared" si="52"/>
        <v/>
      </c>
      <c r="P1102" s="32" t="str">
        <f t="shared" si="53"/>
        <v/>
      </c>
      <c r="Q1102" s="32" t="str">
        <f>IFERROR(IF($F1102="","",INDEX(リスト!$AL:$AL,MATCH($F1102,リスト!$AK:$AK,0))),"")</f>
        <v/>
      </c>
      <c r="R1102" s="32" t="str">
        <f>IFERROR(IF($K1102="","",INDEX(リスト!$AO:$AO,MATCH($K1102,リスト!$AN:$AN,0))),"")</f>
        <v/>
      </c>
      <c r="S1102" s="32" t="str">
        <f>IF($B1102="","",RIGHT($G1102*1000+200+COUNTIF($G$2:$G1102,$G1102),9))</f>
        <v/>
      </c>
    </row>
    <row r="1103" spans="1:19" ht="18" customHeight="1" x14ac:dyDescent="0.55000000000000004">
      <c r="M1103" s="32" t="str">
        <f>IFERROR(IF($B1103="","",INDEX(所属情報!$E:$E,MATCH($A1103,所属情報!$A:$A,0))),"")</f>
        <v/>
      </c>
      <c r="N1103" s="32" t="str">
        <f t="shared" si="51"/>
        <v/>
      </c>
      <c r="O1103" s="32" t="str">
        <f t="shared" si="52"/>
        <v/>
      </c>
      <c r="P1103" s="32" t="str">
        <f t="shared" si="53"/>
        <v/>
      </c>
      <c r="Q1103" s="32" t="str">
        <f>IFERROR(IF($F1103="","",INDEX(リスト!$AL:$AL,MATCH($F1103,リスト!$AK:$AK,0))),"")</f>
        <v/>
      </c>
      <c r="R1103" s="32" t="str">
        <f>IFERROR(IF($K1103="","",INDEX(リスト!$AO:$AO,MATCH($K1103,リスト!$AN:$AN,0))),"")</f>
        <v/>
      </c>
      <c r="S1103" s="32" t="str">
        <f>IF($B1103="","",RIGHT($G1103*1000+200+COUNTIF($G$2:$G1103,$G1103),9))</f>
        <v/>
      </c>
    </row>
    <row r="1104" spans="1:19" ht="18" customHeight="1" x14ac:dyDescent="0.55000000000000004">
      <c r="M1104" s="32" t="str">
        <f>IFERROR(IF($B1104="","",INDEX(所属情報!$E:$E,MATCH($A1104,所属情報!$A:$A,0))),"")</f>
        <v/>
      </c>
      <c r="N1104" s="32" t="str">
        <f t="shared" si="51"/>
        <v/>
      </c>
      <c r="O1104" s="32" t="str">
        <f t="shared" si="52"/>
        <v/>
      </c>
      <c r="P1104" s="32" t="str">
        <f t="shared" si="53"/>
        <v/>
      </c>
      <c r="Q1104" s="32" t="str">
        <f>IFERROR(IF($F1104="","",INDEX(リスト!$AL:$AL,MATCH($F1104,リスト!$AK:$AK,0))),"")</f>
        <v/>
      </c>
      <c r="R1104" s="32" t="str">
        <f>IFERROR(IF($K1104="","",INDEX(リスト!$AO:$AO,MATCH($K1104,リスト!$AN:$AN,0))),"")</f>
        <v/>
      </c>
      <c r="S1104" s="32" t="str">
        <f>IF($B1104="","",RIGHT($G1104*1000+200+COUNTIF($G$2:$G1104,$G1104),9))</f>
        <v/>
      </c>
    </row>
    <row r="1105" spans="13:19" ht="18" customHeight="1" x14ac:dyDescent="0.55000000000000004">
      <c r="M1105" s="32" t="str">
        <f>IFERROR(IF($B1105="","",INDEX(所属情報!$E:$E,MATCH($A1105,所属情報!$A:$A,0))),"")</f>
        <v/>
      </c>
      <c r="N1105" s="32" t="str">
        <f t="shared" si="51"/>
        <v/>
      </c>
      <c r="O1105" s="32" t="str">
        <f t="shared" si="52"/>
        <v/>
      </c>
      <c r="P1105" s="32" t="str">
        <f t="shared" si="53"/>
        <v/>
      </c>
      <c r="Q1105" s="32" t="str">
        <f>IFERROR(IF($F1105="","",INDEX(リスト!$AL:$AL,MATCH($F1105,リスト!$AK:$AK,0))),"")</f>
        <v/>
      </c>
      <c r="R1105" s="32" t="str">
        <f>IFERROR(IF($K1105="","",INDEX(リスト!$AO:$AO,MATCH($K1105,リスト!$AN:$AN,0))),"")</f>
        <v/>
      </c>
      <c r="S1105" s="32" t="str">
        <f>IF($B1105="","",RIGHT($G1105*1000+200+COUNTIF($G$2:$G1105,$G1105),9))</f>
        <v/>
      </c>
    </row>
    <row r="1106" spans="13:19" ht="18" customHeight="1" x14ac:dyDescent="0.55000000000000004">
      <c r="M1106" s="32" t="str">
        <f>IFERROR(IF($B1106="","",INDEX(所属情報!$E:$E,MATCH($A1106,所属情報!$A:$A,0))),"")</f>
        <v/>
      </c>
      <c r="N1106" s="32" t="str">
        <f t="shared" si="51"/>
        <v/>
      </c>
      <c r="O1106" s="32" t="str">
        <f t="shared" si="52"/>
        <v/>
      </c>
      <c r="P1106" s="32" t="str">
        <f t="shared" si="53"/>
        <v/>
      </c>
      <c r="Q1106" s="32" t="str">
        <f>IFERROR(IF($F1106="","",INDEX(リスト!$AL:$AL,MATCH($F1106,リスト!$AK:$AK,0))),"")</f>
        <v/>
      </c>
      <c r="R1106" s="32" t="str">
        <f>IFERROR(IF($K1106="","",INDEX(リスト!$AO:$AO,MATCH($K1106,リスト!$AN:$AN,0))),"")</f>
        <v/>
      </c>
      <c r="S1106" s="32" t="str">
        <f>IF($B1106="","",RIGHT($G1106*1000+200+COUNTIF($G$2:$G1106,$G1106),9))</f>
        <v/>
      </c>
    </row>
    <row r="1107" spans="13:19" ht="18" customHeight="1" x14ac:dyDescent="0.55000000000000004">
      <c r="M1107" s="32" t="str">
        <f>IFERROR(IF($B1107="","",INDEX(所属情報!$E:$E,MATCH($A1107,所属情報!$A:$A,0))),"")</f>
        <v/>
      </c>
      <c r="N1107" s="32" t="str">
        <f t="shared" si="51"/>
        <v/>
      </c>
      <c r="O1107" s="32" t="str">
        <f t="shared" si="52"/>
        <v/>
      </c>
      <c r="P1107" s="32" t="str">
        <f t="shared" si="53"/>
        <v/>
      </c>
      <c r="Q1107" s="32" t="str">
        <f>IFERROR(IF($F1107="","",INDEX(リスト!$AL:$AL,MATCH($F1107,リスト!$AK:$AK,0))),"")</f>
        <v/>
      </c>
      <c r="R1107" s="32" t="str">
        <f>IFERROR(IF($K1107="","",INDEX(リスト!$AO:$AO,MATCH($K1107,リスト!$AN:$AN,0))),"")</f>
        <v/>
      </c>
      <c r="S1107" s="32" t="str">
        <f>IF($B1107="","",RIGHT($G1107*1000+200+COUNTIF($G$2:$G1107,$G1107),9))</f>
        <v/>
      </c>
    </row>
    <row r="1108" spans="13:19" ht="18" customHeight="1" x14ac:dyDescent="0.55000000000000004">
      <c r="M1108" s="32" t="str">
        <f>IFERROR(IF($B1108="","",INDEX(所属情報!$E:$E,MATCH($A1108,所属情報!$A:$A,0))),"")</f>
        <v/>
      </c>
      <c r="N1108" s="32" t="str">
        <f t="shared" si="51"/>
        <v/>
      </c>
      <c r="O1108" s="32" t="str">
        <f t="shared" si="52"/>
        <v/>
      </c>
      <c r="P1108" s="32" t="str">
        <f t="shared" si="53"/>
        <v/>
      </c>
      <c r="Q1108" s="32" t="str">
        <f>IFERROR(IF($F1108="","",INDEX(リスト!$AL:$AL,MATCH($F1108,リスト!$AK:$AK,0))),"")</f>
        <v/>
      </c>
      <c r="R1108" s="32" t="str">
        <f>IFERROR(IF($K1108="","",INDEX(リスト!$AO:$AO,MATCH($K1108,リスト!$AN:$AN,0))),"")</f>
        <v/>
      </c>
      <c r="S1108" s="32" t="str">
        <f>IF($B1108="","",RIGHT($G1108*1000+200+COUNTIF($G$2:$G1108,$G1108),9))</f>
        <v/>
      </c>
    </row>
    <row r="1109" spans="13:19" ht="18" customHeight="1" x14ac:dyDescent="0.55000000000000004">
      <c r="M1109" s="32" t="str">
        <f>IFERROR(IF($B1109="","",INDEX(所属情報!$E:$E,MATCH($A1109,所属情報!$A:$A,0))),"")</f>
        <v/>
      </c>
      <c r="N1109" s="32" t="str">
        <f t="shared" si="51"/>
        <v/>
      </c>
      <c r="O1109" s="32" t="str">
        <f t="shared" si="52"/>
        <v/>
      </c>
      <c r="P1109" s="32" t="str">
        <f t="shared" si="53"/>
        <v/>
      </c>
      <c r="Q1109" s="32" t="str">
        <f>IFERROR(IF($F1109="","",INDEX(リスト!$AL:$AL,MATCH($F1109,リスト!$AK:$AK,0))),"")</f>
        <v/>
      </c>
      <c r="R1109" s="32" t="str">
        <f>IFERROR(IF($K1109="","",INDEX(リスト!$AO:$AO,MATCH($K1109,リスト!$AN:$AN,0))),"")</f>
        <v/>
      </c>
      <c r="S1109" s="32" t="str">
        <f>IF($B1109="","",RIGHT($G1109*1000+200+COUNTIF($G$2:$G1109,$G1109),9))</f>
        <v/>
      </c>
    </row>
    <row r="1110" spans="13:19" ht="18" customHeight="1" x14ac:dyDescent="0.55000000000000004">
      <c r="M1110" s="32" t="str">
        <f>IFERROR(IF($B1110="","",INDEX(所属情報!$E:$E,MATCH($A1110,所属情報!$A:$A,0))),"")</f>
        <v/>
      </c>
      <c r="N1110" s="32" t="str">
        <f t="shared" si="51"/>
        <v/>
      </c>
      <c r="O1110" s="32" t="str">
        <f t="shared" si="52"/>
        <v/>
      </c>
      <c r="P1110" s="32" t="str">
        <f t="shared" si="53"/>
        <v/>
      </c>
      <c r="Q1110" s="32" t="str">
        <f>IFERROR(IF($F1110="","",INDEX(リスト!$AL:$AL,MATCH($F1110,リスト!$AK:$AK,0))),"")</f>
        <v/>
      </c>
      <c r="R1110" s="32" t="str">
        <f>IFERROR(IF($K1110="","",INDEX(リスト!$AO:$AO,MATCH($K1110,リスト!$AN:$AN,0))),"")</f>
        <v/>
      </c>
      <c r="S1110" s="32" t="str">
        <f>IF($B1110="","",RIGHT($G1110*1000+200+COUNTIF($G$2:$G1110,$G1110),9))</f>
        <v/>
      </c>
    </row>
    <row r="1111" spans="13:19" ht="18" customHeight="1" x14ac:dyDescent="0.55000000000000004">
      <c r="M1111" s="32" t="str">
        <f>IFERROR(IF($B1111="","",INDEX(所属情報!$E:$E,MATCH($A1111,所属情報!$A:$A,0))),"")</f>
        <v/>
      </c>
      <c r="N1111" s="32" t="str">
        <f t="shared" si="51"/>
        <v/>
      </c>
      <c r="O1111" s="32" t="str">
        <f t="shared" si="52"/>
        <v/>
      </c>
      <c r="P1111" s="32" t="str">
        <f t="shared" si="53"/>
        <v/>
      </c>
      <c r="Q1111" s="32" t="str">
        <f>IFERROR(IF($F1111="","",INDEX(リスト!$AL:$AL,MATCH($F1111,リスト!$AK:$AK,0))),"")</f>
        <v/>
      </c>
      <c r="R1111" s="32" t="str">
        <f>IFERROR(IF($K1111="","",INDEX(リスト!$AO:$AO,MATCH($K1111,リスト!$AN:$AN,0))),"")</f>
        <v/>
      </c>
      <c r="S1111" s="32" t="str">
        <f>IF($B1111="","",RIGHT($G1111*1000+200+COUNTIF($G$2:$G1111,$G1111),9))</f>
        <v/>
      </c>
    </row>
    <row r="1112" spans="13:19" ht="18" customHeight="1" x14ac:dyDescent="0.55000000000000004">
      <c r="M1112" s="32" t="str">
        <f>IFERROR(IF($B1112="","",INDEX(所属情報!$E:$E,MATCH($A1112,所属情報!$A:$A,0))),"")</f>
        <v/>
      </c>
      <c r="N1112" s="32" t="str">
        <f t="shared" si="51"/>
        <v/>
      </c>
      <c r="O1112" s="32" t="str">
        <f t="shared" si="52"/>
        <v/>
      </c>
      <c r="P1112" s="32" t="str">
        <f t="shared" si="53"/>
        <v/>
      </c>
      <c r="Q1112" s="32" t="str">
        <f>IFERROR(IF($F1112="","",INDEX(リスト!$AL:$AL,MATCH($F1112,リスト!$AK:$AK,0))),"")</f>
        <v/>
      </c>
      <c r="R1112" s="32" t="str">
        <f>IFERROR(IF($K1112="","",INDEX(リスト!$AO:$AO,MATCH($K1112,リスト!$AN:$AN,0))),"")</f>
        <v/>
      </c>
      <c r="S1112" s="32" t="str">
        <f>IF($B1112="","",RIGHT($G1112*1000+200+COUNTIF($G$2:$G1112,$G1112),9))</f>
        <v/>
      </c>
    </row>
    <row r="1113" spans="13:19" ht="18" customHeight="1" x14ac:dyDescent="0.55000000000000004">
      <c r="M1113" s="32" t="str">
        <f>IFERROR(IF($B1113="","",INDEX(所属情報!$E:$E,MATCH($A1113,所属情報!$A:$A,0))),"")</f>
        <v/>
      </c>
      <c r="N1113" s="32" t="str">
        <f t="shared" si="51"/>
        <v/>
      </c>
      <c r="O1113" s="32" t="str">
        <f t="shared" si="52"/>
        <v/>
      </c>
      <c r="P1113" s="32" t="str">
        <f t="shared" si="53"/>
        <v/>
      </c>
      <c r="Q1113" s="32" t="str">
        <f>IFERROR(IF($F1113="","",INDEX(リスト!$AL:$AL,MATCH($F1113,リスト!$AK:$AK,0))),"")</f>
        <v/>
      </c>
      <c r="R1113" s="32" t="str">
        <f>IFERROR(IF($K1113="","",INDEX(リスト!$AO:$AO,MATCH($K1113,リスト!$AN:$AN,0))),"")</f>
        <v/>
      </c>
      <c r="S1113" s="32" t="str">
        <f>IF($B1113="","",RIGHT($G1113*1000+200+COUNTIF($G$2:$G1113,$G1113),9))</f>
        <v/>
      </c>
    </row>
    <row r="1114" spans="13:19" ht="18" customHeight="1" x14ac:dyDescent="0.55000000000000004">
      <c r="M1114" s="32" t="str">
        <f>IFERROR(IF($B1114="","",INDEX(所属情報!$E:$E,MATCH($A1114,所属情報!$A:$A,0))),"")</f>
        <v/>
      </c>
      <c r="N1114" s="32" t="str">
        <f t="shared" si="51"/>
        <v/>
      </c>
      <c r="O1114" s="32" t="str">
        <f t="shared" si="52"/>
        <v/>
      </c>
      <c r="P1114" s="32" t="str">
        <f t="shared" si="53"/>
        <v/>
      </c>
      <c r="Q1114" s="32" t="str">
        <f>IFERROR(IF($F1114="","",INDEX(リスト!$AL:$AL,MATCH($F1114,リスト!$AK:$AK,0))),"")</f>
        <v/>
      </c>
      <c r="R1114" s="32" t="str">
        <f>IFERROR(IF($K1114="","",INDEX(リスト!$AO:$AO,MATCH($K1114,リスト!$AN:$AN,0))),"")</f>
        <v/>
      </c>
      <c r="S1114" s="32" t="str">
        <f>IF($B1114="","",RIGHT($G1114*1000+200+COUNTIF($G$2:$G1114,$G1114),9))</f>
        <v/>
      </c>
    </row>
    <row r="1115" spans="13:19" ht="18" customHeight="1" x14ac:dyDescent="0.55000000000000004">
      <c r="M1115" s="32" t="str">
        <f>IFERROR(IF($B1115="","",INDEX(所属情報!$E:$E,MATCH($A1115,所属情報!$A:$A,0))),"")</f>
        <v/>
      </c>
      <c r="N1115" s="32" t="str">
        <f t="shared" si="51"/>
        <v/>
      </c>
      <c r="O1115" s="32" t="str">
        <f t="shared" si="52"/>
        <v/>
      </c>
      <c r="P1115" s="32" t="str">
        <f t="shared" si="53"/>
        <v/>
      </c>
      <c r="Q1115" s="32" t="str">
        <f>IFERROR(IF($F1115="","",INDEX(リスト!$AL:$AL,MATCH($F1115,リスト!$AK:$AK,0))),"")</f>
        <v/>
      </c>
      <c r="R1115" s="32" t="str">
        <f>IFERROR(IF($K1115="","",INDEX(リスト!$AO:$AO,MATCH($K1115,リスト!$AN:$AN,0))),"")</f>
        <v/>
      </c>
      <c r="S1115" s="32" t="str">
        <f>IF($B1115="","",RIGHT($G1115*1000+200+COUNTIF($G$2:$G1115,$G1115),9))</f>
        <v/>
      </c>
    </row>
    <row r="1116" spans="13:19" ht="18" customHeight="1" x14ac:dyDescent="0.55000000000000004">
      <c r="M1116" s="32" t="str">
        <f>IFERROR(IF($B1116="","",INDEX(所属情報!$E:$E,MATCH($A1116,所属情報!$A:$A,0))),"")</f>
        <v/>
      </c>
      <c r="N1116" s="32" t="str">
        <f t="shared" si="51"/>
        <v/>
      </c>
      <c r="O1116" s="32" t="str">
        <f t="shared" si="52"/>
        <v/>
      </c>
      <c r="P1116" s="32" t="str">
        <f t="shared" si="53"/>
        <v/>
      </c>
      <c r="Q1116" s="32" t="str">
        <f>IFERROR(IF($F1116="","",INDEX(リスト!$AL:$AL,MATCH($F1116,リスト!$AK:$AK,0))),"")</f>
        <v/>
      </c>
      <c r="R1116" s="32" t="str">
        <f>IFERROR(IF($K1116="","",INDEX(リスト!$AO:$AO,MATCH($K1116,リスト!$AN:$AN,0))),"")</f>
        <v/>
      </c>
      <c r="S1116" s="32" t="str">
        <f>IF($B1116="","",RIGHT($G1116*1000+200+COUNTIF($G$2:$G1116,$G1116),9))</f>
        <v/>
      </c>
    </row>
    <row r="1117" spans="13:19" ht="18" customHeight="1" x14ac:dyDescent="0.55000000000000004">
      <c r="M1117" s="32" t="str">
        <f>IFERROR(IF($B1117="","",INDEX(所属情報!$E:$E,MATCH($A1117,所属情報!$A:$A,0))),"")</f>
        <v/>
      </c>
      <c r="N1117" s="32" t="str">
        <f t="shared" si="51"/>
        <v/>
      </c>
      <c r="O1117" s="32" t="str">
        <f t="shared" si="52"/>
        <v/>
      </c>
      <c r="P1117" s="32" t="str">
        <f t="shared" si="53"/>
        <v/>
      </c>
      <c r="Q1117" s="32" t="str">
        <f>IFERROR(IF($F1117="","",INDEX(リスト!$AL:$AL,MATCH($F1117,リスト!$AK:$AK,0))),"")</f>
        <v/>
      </c>
      <c r="R1117" s="32" t="str">
        <f>IFERROR(IF($K1117="","",INDEX(リスト!$AO:$AO,MATCH($K1117,リスト!$AN:$AN,0))),"")</f>
        <v/>
      </c>
      <c r="S1117" s="32" t="str">
        <f>IF($B1117="","",RIGHT($G1117*1000+200+COUNTIF($G$2:$G1117,$G1117),9))</f>
        <v/>
      </c>
    </row>
    <row r="1118" spans="13:19" ht="18" customHeight="1" x14ac:dyDescent="0.55000000000000004">
      <c r="M1118" s="32" t="str">
        <f>IFERROR(IF($B1118="","",INDEX(所属情報!$E:$E,MATCH($A1118,所属情報!$A:$A,0))),"")</f>
        <v/>
      </c>
      <c r="N1118" s="32" t="str">
        <f t="shared" si="51"/>
        <v/>
      </c>
      <c r="O1118" s="32" t="str">
        <f t="shared" si="52"/>
        <v/>
      </c>
      <c r="P1118" s="32" t="str">
        <f t="shared" si="53"/>
        <v/>
      </c>
      <c r="Q1118" s="32" t="str">
        <f>IFERROR(IF($F1118="","",INDEX(リスト!$AL:$AL,MATCH($F1118,リスト!$AK:$AK,0))),"")</f>
        <v/>
      </c>
      <c r="R1118" s="32" t="str">
        <f>IFERROR(IF($K1118="","",INDEX(リスト!$AO:$AO,MATCH($K1118,リスト!$AN:$AN,0))),"")</f>
        <v/>
      </c>
      <c r="S1118" s="32" t="str">
        <f>IF($B1118="","",RIGHT($G1118*1000+200+COUNTIF($G$2:$G1118,$G1118),9))</f>
        <v/>
      </c>
    </row>
    <row r="1119" spans="13:19" ht="18" customHeight="1" x14ac:dyDescent="0.55000000000000004">
      <c r="M1119" s="32" t="str">
        <f>IFERROR(IF($B1119="","",INDEX(所属情報!$E:$E,MATCH($A1119,所属情報!$A:$A,0))),"")</f>
        <v/>
      </c>
      <c r="N1119" s="32" t="str">
        <f t="shared" si="51"/>
        <v/>
      </c>
      <c r="O1119" s="32" t="str">
        <f t="shared" si="52"/>
        <v/>
      </c>
      <c r="P1119" s="32" t="str">
        <f t="shared" si="53"/>
        <v/>
      </c>
      <c r="Q1119" s="32" t="str">
        <f>IFERROR(IF($F1119="","",INDEX(リスト!$AL:$AL,MATCH($F1119,リスト!$AK:$AK,0))),"")</f>
        <v/>
      </c>
      <c r="R1119" s="32" t="str">
        <f>IFERROR(IF($K1119="","",INDEX(リスト!$AO:$AO,MATCH($K1119,リスト!$AN:$AN,0))),"")</f>
        <v/>
      </c>
      <c r="S1119" s="32" t="str">
        <f>IF($B1119="","",RIGHT($G1119*1000+200+COUNTIF($G$2:$G1119,$G1119),9))</f>
        <v/>
      </c>
    </row>
    <row r="1120" spans="13:19" ht="18" customHeight="1" x14ac:dyDescent="0.55000000000000004">
      <c r="M1120" s="32" t="str">
        <f>IFERROR(IF($B1120="","",INDEX(所属情報!$E:$E,MATCH($A1120,所属情報!$A:$A,0))),"")</f>
        <v/>
      </c>
      <c r="N1120" s="32" t="str">
        <f t="shared" si="51"/>
        <v/>
      </c>
      <c r="O1120" s="32" t="str">
        <f t="shared" si="52"/>
        <v/>
      </c>
      <c r="P1120" s="32" t="str">
        <f t="shared" si="53"/>
        <v/>
      </c>
      <c r="Q1120" s="32" t="str">
        <f>IFERROR(IF($F1120="","",INDEX(リスト!$AL:$AL,MATCH($F1120,リスト!$AK:$AK,0))),"")</f>
        <v/>
      </c>
      <c r="R1120" s="32" t="str">
        <f>IFERROR(IF($K1120="","",INDEX(リスト!$AO:$AO,MATCH($K1120,リスト!$AN:$AN,0))),"")</f>
        <v/>
      </c>
      <c r="S1120" s="32" t="str">
        <f>IF($B1120="","",RIGHT($G1120*1000+200+COUNTIF($G$2:$G1120,$G1120),9))</f>
        <v/>
      </c>
    </row>
    <row r="1121" spans="13:19" ht="18" customHeight="1" x14ac:dyDescent="0.55000000000000004">
      <c r="M1121" s="32" t="str">
        <f>IFERROR(IF($B1121="","",INDEX(所属情報!$E:$E,MATCH($A1121,所属情報!$A:$A,0))),"")</f>
        <v/>
      </c>
      <c r="N1121" s="32" t="str">
        <f t="shared" si="51"/>
        <v/>
      </c>
      <c r="O1121" s="32" t="str">
        <f t="shared" si="52"/>
        <v/>
      </c>
      <c r="P1121" s="32" t="str">
        <f t="shared" si="53"/>
        <v/>
      </c>
      <c r="Q1121" s="32" t="str">
        <f>IFERROR(IF($F1121="","",INDEX(リスト!$AL:$AL,MATCH($F1121,リスト!$AK:$AK,0))),"")</f>
        <v/>
      </c>
      <c r="R1121" s="32" t="str">
        <f>IFERROR(IF($K1121="","",INDEX(リスト!$AO:$AO,MATCH($K1121,リスト!$AN:$AN,0))),"")</f>
        <v/>
      </c>
      <c r="S1121" s="32" t="str">
        <f>IF($B1121="","",RIGHT($G1121*1000+200+COUNTIF($G$2:$G1121,$G1121),9))</f>
        <v/>
      </c>
    </row>
    <row r="1122" spans="13:19" ht="18" customHeight="1" x14ac:dyDescent="0.55000000000000004">
      <c r="M1122" s="32" t="str">
        <f>IFERROR(IF($B1122="","",INDEX(所属情報!$E:$E,MATCH($A1122,所属情報!$A:$A,0))),"")</f>
        <v/>
      </c>
      <c r="N1122" s="32" t="str">
        <f t="shared" si="51"/>
        <v/>
      </c>
      <c r="O1122" s="32" t="str">
        <f t="shared" si="52"/>
        <v/>
      </c>
      <c r="P1122" s="32" t="str">
        <f t="shared" si="53"/>
        <v/>
      </c>
      <c r="Q1122" s="32" t="str">
        <f>IFERROR(IF($F1122="","",INDEX(リスト!$AL:$AL,MATCH($F1122,リスト!$AK:$AK,0))),"")</f>
        <v/>
      </c>
      <c r="R1122" s="32" t="str">
        <f>IFERROR(IF($K1122="","",INDEX(リスト!$AO:$AO,MATCH($K1122,リスト!$AN:$AN,0))),"")</f>
        <v/>
      </c>
      <c r="S1122" s="32" t="str">
        <f>IF($B1122="","",RIGHT($G1122*1000+200+COUNTIF($G$2:$G1122,$G1122),9))</f>
        <v/>
      </c>
    </row>
    <row r="1123" spans="13:19" ht="18" customHeight="1" x14ac:dyDescent="0.55000000000000004">
      <c r="M1123" s="32" t="str">
        <f>IFERROR(IF($B1123="","",INDEX(所属情報!$E:$E,MATCH($A1123,所属情報!$A:$A,0))),"")</f>
        <v/>
      </c>
      <c r="N1123" s="32" t="str">
        <f t="shared" si="51"/>
        <v/>
      </c>
      <c r="O1123" s="32" t="str">
        <f t="shared" si="52"/>
        <v/>
      </c>
      <c r="P1123" s="32" t="str">
        <f t="shared" si="53"/>
        <v/>
      </c>
      <c r="Q1123" s="32" t="str">
        <f>IFERROR(IF($F1123="","",INDEX(リスト!$AL:$AL,MATCH($F1123,リスト!$AK:$AK,0))),"")</f>
        <v/>
      </c>
      <c r="R1123" s="32" t="str">
        <f>IFERROR(IF($K1123="","",INDEX(リスト!$AO:$AO,MATCH($K1123,リスト!$AN:$AN,0))),"")</f>
        <v/>
      </c>
      <c r="S1123" s="32" t="str">
        <f>IF($B1123="","",RIGHT($G1123*1000+200+COUNTIF($G$2:$G1123,$G1123),9))</f>
        <v/>
      </c>
    </row>
    <row r="1124" spans="13:19" ht="18" customHeight="1" x14ac:dyDescent="0.55000000000000004">
      <c r="M1124" s="32" t="str">
        <f>IFERROR(IF($B1124="","",INDEX(所属情報!$E:$E,MATCH($A1124,所属情報!$A:$A,0))),"")</f>
        <v/>
      </c>
      <c r="N1124" s="32" t="str">
        <f t="shared" si="51"/>
        <v/>
      </c>
      <c r="O1124" s="32" t="str">
        <f t="shared" si="52"/>
        <v/>
      </c>
      <c r="P1124" s="32" t="str">
        <f t="shared" si="53"/>
        <v/>
      </c>
      <c r="Q1124" s="32" t="str">
        <f>IFERROR(IF($F1124="","",INDEX(リスト!$AL:$AL,MATCH($F1124,リスト!$AK:$AK,0))),"")</f>
        <v/>
      </c>
      <c r="R1124" s="32" t="str">
        <f>IFERROR(IF($K1124="","",INDEX(リスト!$AO:$AO,MATCH($K1124,リスト!$AN:$AN,0))),"")</f>
        <v/>
      </c>
      <c r="S1124" s="32" t="str">
        <f>IF($B1124="","",RIGHT($G1124*1000+200+COUNTIF($G$2:$G1124,$G1124),9))</f>
        <v/>
      </c>
    </row>
    <row r="1125" spans="13:19" ht="18" customHeight="1" x14ac:dyDescent="0.55000000000000004">
      <c r="M1125" s="32" t="str">
        <f>IFERROR(IF($B1125="","",INDEX(所属情報!$E:$E,MATCH($A1125,所属情報!$A:$A,0))),"")</f>
        <v/>
      </c>
      <c r="N1125" s="32" t="str">
        <f t="shared" si="51"/>
        <v/>
      </c>
      <c r="O1125" s="32" t="str">
        <f t="shared" si="52"/>
        <v/>
      </c>
      <c r="P1125" s="32" t="str">
        <f t="shared" si="53"/>
        <v/>
      </c>
      <c r="Q1125" s="32" t="str">
        <f>IFERROR(IF($F1125="","",INDEX(リスト!$AL:$AL,MATCH($F1125,リスト!$AK:$AK,0))),"")</f>
        <v/>
      </c>
      <c r="R1125" s="32" t="str">
        <f>IFERROR(IF($K1125="","",INDEX(リスト!$AO:$AO,MATCH($K1125,リスト!$AN:$AN,0))),"")</f>
        <v/>
      </c>
      <c r="S1125" s="32" t="str">
        <f>IF($B1125="","",RIGHT($G1125*1000+200+COUNTIF($G$2:$G1125,$G1125),9))</f>
        <v/>
      </c>
    </row>
    <row r="1126" spans="13:19" ht="18" customHeight="1" x14ac:dyDescent="0.55000000000000004">
      <c r="M1126" s="32" t="str">
        <f>IFERROR(IF($B1126="","",INDEX(所属情報!$E:$E,MATCH($A1126,所属情報!$A:$A,0))),"")</f>
        <v/>
      </c>
      <c r="N1126" s="32" t="str">
        <f t="shared" si="51"/>
        <v/>
      </c>
      <c r="O1126" s="32" t="str">
        <f t="shared" si="52"/>
        <v/>
      </c>
      <c r="P1126" s="32" t="str">
        <f t="shared" si="53"/>
        <v/>
      </c>
      <c r="Q1126" s="32" t="str">
        <f>IFERROR(IF($F1126="","",INDEX(リスト!$AL:$AL,MATCH($F1126,リスト!$AK:$AK,0))),"")</f>
        <v/>
      </c>
      <c r="R1126" s="32" t="str">
        <f>IFERROR(IF($K1126="","",INDEX(リスト!$AO:$AO,MATCH($K1126,リスト!$AN:$AN,0))),"")</f>
        <v/>
      </c>
      <c r="S1126" s="32" t="str">
        <f>IF($B1126="","",RIGHT($G1126*1000+200+COUNTIF($G$2:$G1126,$G1126),9))</f>
        <v/>
      </c>
    </row>
    <row r="1127" spans="13:19" ht="18" customHeight="1" x14ac:dyDescent="0.55000000000000004">
      <c r="M1127" s="32" t="str">
        <f>IFERROR(IF($B1127="","",INDEX(所属情報!$E:$E,MATCH($A1127,所属情報!$A:$A,0))),"")</f>
        <v/>
      </c>
      <c r="N1127" s="32" t="str">
        <f t="shared" si="51"/>
        <v/>
      </c>
      <c r="O1127" s="32" t="str">
        <f t="shared" si="52"/>
        <v/>
      </c>
      <c r="P1127" s="32" t="str">
        <f t="shared" si="53"/>
        <v/>
      </c>
      <c r="Q1127" s="32" t="str">
        <f>IFERROR(IF($F1127="","",INDEX(リスト!$AL:$AL,MATCH($F1127,リスト!$AK:$AK,0))),"")</f>
        <v/>
      </c>
      <c r="R1127" s="32" t="str">
        <f>IFERROR(IF($K1127="","",INDEX(リスト!$AO:$AO,MATCH($K1127,リスト!$AN:$AN,0))),"")</f>
        <v/>
      </c>
      <c r="S1127" s="32" t="str">
        <f>IF($B1127="","",RIGHT($G1127*1000+200+COUNTIF($G$2:$G1127,$G1127),9))</f>
        <v/>
      </c>
    </row>
    <row r="1128" spans="13:19" ht="18" customHeight="1" x14ac:dyDescent="0.55000000000000004">
      <c r="M1128" s="32" t="str">
        <f>IFERROR(IF($B1128="","",INDEX(所属情報!$E:$E,MATCH($A1128,所属情報!$A:$A,0))),"")</f>
        <v/>
      </c>
      <c r="N1128" s="32" t="str">
        <f t="shared" si="51"/>
        <v/>
      </c>
      <c r="O1128" s="32" t="str">
        <f t="shared" si="52"/>
        <v/>
      </c>
      <c r="P1128" s="32" t="str">
        <f t="shared" si="53"/>
        <v/>
      </c>
      <c r="Q1128" s="32" t="str">
        <f>IFERROR(IF($F1128="","",INDEX(リスト!$AL:$AL,MATCH($F1128,リスト!$AK:$AK,0))),"")</f>
        <v/>
      </c>
      <c r="R1128" s="32" t="str">
        <f>IFERROR(IF($K1128="","",INDEX(リスト!$AO:$AO,MATCH($K1128,リスト!$AN:$AN,0))),"")</f>
        <v/>
      </c>
      <c r="S1128" s="32" t="str">
        <f>IF($B1128="","",RIGHT($G1128*1000+200+COUNTIF($G$2:$G1128,$G1128),9))</f>
        <v/>
      </c>
    </row>
    <row r="1129" spans="13:19" ht="18" customHeight="1" x14ac:dyDescent="0.55000000000000004">
      <c r="M1129" s="32" t="str">
        <f>IFERROR(IF($B1129="","",INDEX(所属情報!$E:$E,MATCH($A1129,所属情報!$A:$A,0))),"")</f>
        <v/>
      </c>
      <c r="N1129" s="32" t="str">
        <f t="shared" si="51"/>
        <v/>
      </c>
      <c r="O1129" s="32" t="str">
        <f t="shared" si="52"/>
        <v/>
      </c>
      <c r="P1129" s="32" t="str">
        <f t="shared" si="53"/>
        <v/>
      </c>
      <c r="Q1129" s="32" t="str">
        <f>IFERROR(IF($F1129="","",INDEX(リスト!$AL:$AL,MATCH($F1129,リスト!$AK:$AK,0))),"")</f>
        <v/>
      </c>
      <c r="R1129" s="32" t="str">
        <f>IFERROR(IF($K1129="","",INDEX(リスト!$AO:$AO,MATCH($K1129,リスト!$AN:$AN,0))),"")</f>
        <v/>
      </c>
      <c r="S1129" s="32" t="str">
        <f>IF($B1129="","",RIGHT($G1129*1000+200+COUNTIF($G$2:$G1129,$G1129),9))</f>
        <v/>
      </c>
    </row>
    <row r="1130" spans="13:19" ht="18" customHeight="1" x14ac:dyDescent="0.55000000000000004">
      <c r="M1130" s="32" t="str">
        <f>IFERROR(IF($B1130="","",INDEX(所属情報!$E:$E,MATCH($A1130,所属情報!$A:$A,0))),"")</f>
        <v/>
      </c>
      <c r="N1130" s="32" t="str">
        <f t="shared" si="51"/>
        <v/>
      </c>
      <c r="O1130" s="32" t="str">
        <f t="shared" si="52"/>
        <v/>
      </c>
      <c r="P1130" s="32" t="str">
        <f t="shared" si="53"/>
        <v/>
      </c>
      <c r="Q1130" s="32" t="str">
        <f>IFERROR(IF($F1130="","",INDEX(リスト!$AL:$AL,MATCH($F1130,リスト!$AK:$AK,0))),"")</f>
        <v/>
      </c>
      <c r="R1130" s="32" t="str">
        <f>IFERROR(IF($K1130="","",INDEX(リスト!$AO:$AO,MATCH($K1130,リスト!$AN:$AN,0))),"")</f>
        <v/>
      </c>
      <c r="S1130" s="32" t="str">
        <f>IF($B1130="","",RIGHT($G1130*1000+200+COUNTIF($G$2:$G1130,$G1130),9))</f>
        <v/>
      </c>
    </row>
    <row r="1131" spans="13:19" ht="18" customHeight="1" x14ac:dyDescent="0.55000000000000004">
      <c r="M1131" s="32" t="str">
        <f>IFERROR(IF($B1131="","",INDEX(所属情報!$E:$E,MATCH($A1131,所属情報!$A:$A,0))),"")</f>
        <v/>
      </c>
      <c r="N1131" s="32" t="str">
        <f t="shared" si="51"/>
        <v/>
      </c>
      <c r="O1131" s="32" t="str">
        <f t="shared" si="52"/>
        <v/>
      </c>
      <c r="P1131" s="32" t="str">
        <f t="shared" si="53"/>
        <v/>
      </c>
      <c r="Q1131" s="32" t="str">
        <f>IFERROR(IF($F1131="","",INDEX(リスト!$AL:$AL,MATCH($F1131,リスト!$AK:$AK,0))),"")</f>
        <v/>
      </c>
      <c r="R1131" s="32" t="str">
        <f>IFERROR(IF($K1131="","",INDEX(リスト!$AO:$AO,MATCH($K1131,リスト!$AN:$AN,0))),"")</f>
        <v/>
      </c>
      <c r="S1131" s="32" t="str">
        <f>IF($B1131="","",RIGHT($G1131*1000+200+COUNTIF($G$2:$G1131,$G1131),9))</f>
        <v/>
      </c>
    </row>
    <row r="1132" spans="13:19" ht="18" customHeight="1" x14ac:dyDescent="0.55000000000000004">
      <c r="M1132" s="32" t="str">
        <f>IFERROR(IF($B1132="","",INDEX(所属情報!$E:$E,MATCH($A1132,所属情報!$A:$A,0))),"")</f>
        <v/>
      </c>
      <c r="N1132" s="32" t="str">
        <f t="shared" si="51"/>
        <v/>
      </c>
      <c r="O1132" s="32" t="str">
        <f t="shared" si="52"/>
        <v/>
      </c>
      <c r="P1132" s="32" t="str">
        <f t="shared" si="53"/>
        <v/>
      </c>
      <c r="Q1132" s="32" t="str">
        <f>IFERROR(IF($F1132="","",INDEX(リスト!$AL:$AL,MATCH($F1132,リスト!$AK:$AK,0))),"")</f>
        <v/>
      </c>
      <c r="R1132" s="32" t="str">
        <f>IFERROR(IF($K1132="","",INDEX(リスト!$AO:$AO,MATCH($K1132,リスト!$AN:$AN,0))),"")</f>
        <v/>
      </c>
      <c r="S1132" s="32" t="str">
        <f>IF($B1132="","",RIGHT($G1132*1000+200+COUNTIF($G$2:$G1132,$G1132),9))</f>
        <v/>
      </c>
    </row>
    <row r="1133" spans="13:19" ht="18" customHeight="1" x14ac:dyDescent="0.55000000000000004">
      <c r="M1133" s="32" t="str">
        <f>IFERROR(IF($B1133="","",INDEX(所属情報!$E:$E,MATCH($A1133,所属情報!$A:$A,0))),"")</f>
        <v/>
      </c>
      <c r="N1133" s="32" t="str">
        <f t="shared" si="51"/>
        <v/>
      </c>
      <c r="O1133" s="32" t="str">
        <f t="shared" si="52"/>
        <v/>
      </c>
      <c r="P1133" s="32" t="str">
        <f t="shared" si="53"/>
        <v/>
      </c>
      <c r="Q1133" s="32" t="str">
        <f>IFERROR(IF($F1133="","",INDEX(リスト!$AL:$AL,MATCH($F1133,リスト!$AK:$AK,0))),"")</f>
        <v/>
      </c>
      <c r="R1133" s="32" t="str">
        <f>IFERROR(IF($K1133="","",INDEX(リスト!$AO:$AO,MATCH($K1133,リスト!$AN:$AN,0))),"")</f>
        <v/>
      </c>
      <c r="S1133" s="32" t="str">
        <f>IF($B1133="","",RIGHT($G1133*1000+200+COUNTIF($G$2:$G1133,$G1133),9))</f>
        <v/>
      </c>
    </row>
    <row r="1134" spans="13:19" ht="18" customHeight="1" x14ac:dyDescent="0.55000000000000004">
      <c r="M1134" s="32" t="str">
        <f>IFERROR(IF($B1134="","",INDEX(所属情報!$E:$E,MATCH($A1134,所属情報!$A:$A,0))),"")</f>
        <v/>
      </c>
      <c r="N1134" s="32" t="str">
        <f t="shared" si="51"/>
        <v/>
      </c>
      <c r="O1134" s="32" t="str">
        <f t="shared" si="52"/>
        <v/>
      </c>
      <c r="P1134" s="32" t="str">
        <f t="shared" si="53"/>
        <v/>
      </c>
      <c r="Q1134" s="32" t="str">
        <f>IFERROR(IF($F1134="","",INDEX(リスト!$AL:$AL,MATCH($F1134,リスト!$AK:$AK,0))),"")</f>
        <v/>
      </c>
      <c r="R1134" s="32" t="str">
        <f>IFERROR(IF($K1134="","",INDEX(リスト!$AO:$AO,MATCH($K1134,リスト!$AN:$AN,0))),"")</f>
        <v/>
      </c>
      <c r="S1134" s="32" t="str">
        <f>IF($B1134="","",RIGHT($G1134*1000+200+COUNTIF($G$2:$G1134,$G1134),9))</f>
        <v/>
      </c>
    </row>
    <row r="1135" spans="13:19" ht="18" customHeight="1" x14ac:dyDescent="0.55000000000000004">
      <c r="M1135" s="32" t="str">
        <f>IFERROR(IF($B1135="","",INDEX(所属情報!$E:$E,MATCH($A1135,所属情報!$A:$A,0))),"")</f>
        <v/>
      </c>
      <c r="N1135" s="32" t="str">
        <f t="shared" si="51"/>
        <v/>
      </c>
      <c r="O1135" s="32" t="str">
        <f t="shared" si="52"/>
        <v/>
      </c>
      <c r="P1135" s="32" t="str">
        <f t="shared" si="53"/>
        <v/>
      </c>
      <c r="Q1135" s="32" t="str">
        <f>IFERROR(IF($F1135="","",INDEX(リスト!$AL:$AL,MATCH($F1135,リスト!$AK:$AK,0))),"")</f>
        <v/>
      </c>
      <c r="R1135" s="32" t="str">
        <f>IFERROR(IF($K1135="","",INDEX(リスト!$AO:$AO,MATCH($K1135,リスト!$AN:$AN,0))),"")</f>
        <v/>
      </c>
      <c r="S1135" s="32" t="str">
        <f>IF($B1135="","",RIGHT($G1135*1000+200+COUNTIF($G$2:$G1135,$G1135),9))</f>
        <v/>
      </c>
    </row>
    <row r="1136" spans="13:19" ht="18" customHeight="1" x14ac:dyDescent="0.55000000000000004">
      <c r="M1136" s="32" t="str">
        <f>IFERROR(IF($B1136="","",INDEX(所属情報!$E:$E,MATCH($A1136,所属情報!$A:$A,0))),"")</f>
        <v/>
      </c>
      <c r="N1136" s="32" t="str">
        <f t="shared" si="51"/>
        <v/>
      </c>
      <c r="O1136" s="32" t="str">
        <f t="shared" si="52"/>
        <v/>
      </c>
      <c r="P1136" s="32" t="str">
        <f t="shared" si="53"/>
        <v/>
      </c>
      <c r="Q1136" s="32" t="str">
        <f>IFERROR(IF($F1136="","",INDEX(リスト!$AL:$AL,MATCH($F1136,リスト!$AK:$AK,0))),"")</f>
        <v/>
      </c>
      <c r="R1136" s="32" t="str">
        <f>IFERROR(IF($K1136="","",INDEX(リスト!$AO:$AO,MATCH($K1136,リスト!$AN:$AN,0))),"")</f>
        <v/>
      </c>
      <c r="S1136" s="32" t="str">
        <f>IF($B1136="","",RIGHT($G1136*1000+200+COUNTIF($G$2:$G1136,$G1136),9))</f>
        <v/>
      </c>
    </row>
    <row r="1137" spans="13:19" ht="18" customHeight="1" x14ac:dyDescent="0.55000000000000004">
      <c r="M1137" s="32" t="str">
        <f>IFERROR(IF($B1137="","",INDEX(所属情報!$E:$E,MATCH($A1137,所属情報!$A:$A,0))),"")</f>
        <v/>
      </c>
      <c r="N1137" s="32" t="str">
        <f t="shared" si="51"/>
        <v/>
      </c>
      <c r="O1137" s="32" t="str">
        <f t="shared" si="52"/>
        <v/>
      </c>
      <c r="P1137" s="32" t="str">
        <f t="shared" si="53"/>
        <v/>
      </c>
      <c r="Q1137" s="32" t="str">
        <f>IFERROR(IF($F1137="","",INDEX(リスト!$AL:$AL,MATCH($F1137,リスト!$AK:$AK,0))),"")</f>
        <v/>
      </c>
      <c r="R1137" s="32" t="str">
        <f>IFERROR(IF($K1137="","",INDEX(リスト!$AO:$AO,MATCH($K1137,リスト!$AN:$AN,0))),"")</f>
        <v/>
      </c>
      <c r="S1137" s="32" t="str">
        <f>IF($B1137="","",RIGHT($G1137*1000+200+COUNTIF($G$2:$G1137,$G1137),9))</f>
        <v/>
      </c>
    </row>
    <row r="1138" spans="13:19" ht="18" customHeight="1" x14ac:dyDescent="0.55000000000000004">
      <c r="M1138" s="32" t="str">
        <f>IFERROR(IF($B1138="","",INDEX(所属情報!$E:$E,MATCH($A1138,所属情報!$A:$A,0))),"")</f>
        <v/>
      </c>
      <c r="N1138" s="32" t="str">
        <f t="shared" si="51"/>
        <v/>
      </c>
      <c r="O1138" s="32" t="str">
        <f t="shared" si="52"/>
        <v/>
      </c>
      <c r="P1138" s="32" t="str">
        <f t="shared" si="53"/>
        <v/>
      </c>
      <c r="Q1138" s="32" t="str">
        <f>IFERROR(IF($F1138="","",INDEX(リスト!$AL:$AL,MATCH($F1138,リスト!$AK:$AK,0))),"")</f>
        <v/>
      </c>
      <c r="R1138" s="32" t="str">
        <f>IFERROR(IF($K1138="","",INDEX(リスト!$AO:$AO,MATCH($K1138,リスト!$AN:$AN,0))),"")</f>
        <v/>
      </c>
      <c r="S1138" s="32" t="str">
        <f>IF($B1138="","",RIGHT($G1138*1000+200+COUNTIF($G$2:$G1138,$G1138),9))</f>
        <v/>
      </c>
    </row>
    <row r="1139" spans="13:19" ht="18" customHeight="1" x14ac:dyDescent="0.55000000000000004">
      <c r="M1139" s="32" t="str">
        <f>IFERROR(IF($B1139="","",INDEX(所属情報!$E:$E,MATCH($A1139,所属情報!$A:$A,0))),"")</f>
        <v/>
      </c>
      <c r="N1139" s="32" t="str">
        <f t="shared" si="51"/>
        <v/>
      </c>
      <c r="O1139" s="32" t="str">
        <f t="shared" si="52"/>
        <v/>
      </c>
      <c r="P1139" s="32" t="str">
        <f t="shared" si="53"/>
        <v/>
      </c>
      <c r="Q1139" s="32" t="str">
        <f>IFERROR(IF($F1139="","",INDEX(リスト!$AL:$AL,MATCH($F1139,リスト!$AK:$AK,0))),"")</f>
        <v/>
      </c>
      <c r="R1139" s="32" t="str">
        <f>IFERROR(IF($K1139="","",INDEX(リスト!$AO:$AO,MATCH($K1139,リスト!$AN:$AN,0))),"")</f>
        <v/>
      </c>
      <c r="S1139" s="32" t="str">
        <f>IF($B1139="","",RIGHT($G1139*1000+200+COUNTIF($G$2:$G1139,$G1139),9))</f>
        <v/>
      </c>
    </row>
    <row r="1140" spans="13:19" ht="18" customHeight="1" x14ac:dyDescent="0.55000000000000004">
      <c r="M1140" s="32" t="str">
        <f>IFERROR(IF($B1140="","",INDEX(所属情報!$E:$E,MATCH($A1140,所属情報!$A:$A,0))),"")</f>
        <v/>
      </c>
      <c r="N1140" s="32" t="str">
        <f t="shared" si="51"/>
        <v/>
      </c>
      <c r="O1140" s="32" t="str">
        <f t="shared" si="52"/>
        <v/>
      </c>
      <c r="P1140" s="32" t="str">
        <f t="shared" si="53"/>
        <v/>
      </c>
      <c r="Q1140" s="32" t="str">
        <f>IFERROR(IF($F1140="","",INDEX(リスト!$AL:$AL,MATCH($F1140,リスト!$AK:$AK,0))),"")</f>
        <v/>
      </c>
      <c r="R1140" s="32" t="str">
        <f>IFERROR(IF($K1140="","",INDEX(リスト!$AO:$AO,MATCH($K1140,リスト!$AN:$AN,0))),"")</f>
        <v/>
      </c>
      <c r="S1140" s="32" t="str">
        <f>IF($B1140="","",RIGHT($G1140*1000+200+COUNTIF($G$2:$G1140,$G1140),9))</f>
        <v/>
      </c>
    </row>
    <row r="1141" spans="13:19" ht="18" customHeight="1" x14ac:dyDescent="0.55000000000000004">
      <c r="M1141" s="32" t="str">
        <f>IFERROR(IF($B1141="","",INDEX(所属情報!$E:$E,MATCH($A1141,所属情報!$A:$A,0))),"")</f>
        <v/>
      </c>
      <c r="N1141" s="32" t="str">
        <f t="shared" si="51"/>
        <v/>
      </c>
      <c r="O1141" s="32" t="str">
        <f t="shared" si="52"/>
        <v/>
      </c>
      <c r="P1141" s="32" t="str">
        <f t="shared" si="53"/>
        <v/>
      </c>
      <c r="Q1141" s="32" t="str">
        <f>IFERROR(IF($F1141="","",INDEX(リスト!$AL:$AL,MATCH($F1141,リスト!$AK:$AK,0))),"")</f>
        <v/>
      </c>
      <c r="R1141" s="32" t="str">
        <f>IFERROR(IF($K1141="","",INDEX(リスト!$AO:$AO,MATCH($K1141,リスト!$AN:$AN,0))),"")</f>
        <v/>
      </c>
      <c r="S1141" s="32" t="str">
        <f>IF($B1141="","",RIGHT($G1141*1000+200+COUNTIF($G$2:$G1141,$G1141),9))</f>
        <v/>
      </c>
    </row>
    <row r="1142" spans="13:19" ht="18" customHeight="1" x14ac:dyDescent="0.55000000000000004">
      <c r="M1142" s="32" t="str">
        <f>IFERROR(IF($B1142="","",INDEX(所属情報!$E:$E,MATCH($A1142,所属情報!$A:$A,0))),"")</f>
        <v/>
      </c>
      <c r="N1142" s="32" t="str">
        <f t="shared" si="51"/>
        <v/>
      </c>
      <c r="O1142" s="32" t="str">
        <f t="shared" si="52"/>
        <v/>
      </c>
      <c r="P1142" s="32" t="str">
        <f t="shared" si="53"/>
        <v/>
      </c>
      <c r="Q1142" s="32" t="str">
        <f>IFERROR(IF($F1142="","",INDEX(リスト!$AL:$AL,MATCH($F1142,リスト!$AK:$AK,0))),"")</f>
        <v/>
      </c>
      <c r="R1142" s="32" t="str">
        <f>IFERROR(IF($K1142="","",INDEX(リスト!$AO:$AO,MATCH($K1142,リスト!$AN:$AN,0))),"")</f>
        <v/>
      </c>
      <c r="S1142" s="32" t="str">
        <f>IF($B1142="","",RIGHT($G1142*1000+200+COUNTIF($G$2:$G1142,$G1142),9))</f>
        <v/>
      </c>
    </row>
    <row r="1143" spans="13:19" ht="18" customHeight="1" x14ac:dyDescent="0.55000000000000004">
      <c r="M1143" s="32" t="str">
        <f>IFERROR(IF($B1143="","",INDEX(所属情報!$E:$E,MATCH($A1143,所属情報!$A:$A,0))),"")</f>
        <v/>
      </c>
      <c r="N1143" s="32" t="str">
        <f t="shared" si="51"/>
        <v/>
      </c>
      <c r="O1143" s="32" t="str">
        <f t="shared" si="52"/>
        <v/>
      </c>
      <c r="P1143" s="32" t="str">
        <f t="shared" si="53"/>
        <v/>
      </c>
      <c r="Q1143" s="32" t="str">
        <f>IFERROR(IF($F1143="","",INDEX(リスト!$AL:$AL,MATCH($F1143,リスト!$AK:$AK,0))),"")</f>
        <v/>
      </c>
      <c r="R1143" s="32" t="str">
        <f>IFERROR(IF($K1143="","",INDEX(リスト!$AO:$AO,MATCH($K1143,リスト!$AN:$AN,0))),"")</f>
        <v/>
      </c>
      <c r="S1143" s="32" t="str">
        <f>IF($B1143="","",RIGHT($G1143*1000+200+COUNTIF($G$2:$G1143,$G1143),9))</f>
        <v/>
      </c>
    </row>
    <row r="1144" spans="13:19" ht="18" customHeight="1" x14ac:dyDescent="0.55000000000000004">
      <c r="M1144" s="32" t="str">
        <f>IFERROR(IF($B1144="","",INDEX(所属情報!$E:$E,MATCH($A1144,所属情報!$A:$A,0))),"")</f>
        <v/>
      </c>
      <c r="N1144" s="32" t="str">
        <f t="shared" si="51"/>
        <v/>
      </c>
      <c r="O1144" s="32" t="str">
        <f t="shared" si="52"/>
        <v/>
      </c>
      <c r="P1144" s="32" t="str">
        <f t="shared" si="53"/>
        <v/>
      </c>
      <c r="Q1144" s="32" t="str">
        <f>IFERROR(IF($F1144="","",INDEX(リスト!$AL:$AL,MATCH($F1144,リスト!$AK:$AK,0))),"")</f>
        <v/>
      </c>
      <c r="R1144" s="32" t="str">
        <f>IFERROR(IF($K1144="","",INDEX(リスト!$AO:$AO,MATCH($K1144,リスト!$AN:$AN,0))),"")</f>
        <v/>
      </c>
      <c r="S1144" s="32" t="str">
        <f>IF($B1144="","",RIGHT($G1144*1000+200+COUNTIF($G$2:$G1144,$G1144),9))</f>
        <v/>
      </c>
    </row>
    <row r="1145" spans="13:19" ht="18" customHeight="1" x14ac:dyDescent="0.55000000000000004">
      <c r="M1145" s="32" t="str">
        <f>IFERROR(IF($B1145="","",INDEX(所属情報!$E:$E,MATCH($A1145,所属情報!$A:$A,0))),"")</f>
        <v/>
      </c>
      <c r="N1145" s="32" t="str">
        <f t="shared" si="51"/>
        <v/>
      </c>
      <c r="O1145" s="32" t="str">
        <f t="shared" si="52"/>
        <v/>
      </c>
      <c r="P1145" s="32" t="str">
        <f t="shared" si="53"/>
        <v/>
      </c>
      <c r="Q1145" s="32" t="str">
        <f>IFERROR(IF($F1145="","",INDEX(リスト!$AL:$AL,MATCH($F1145,リスト!$AK:$AK,0))),"")</f>
        <v/>
      </c>
      <c r="R1145" s="32" t="str">
        <f>IFERROR(IF($K1145="","",INDEX(リスト!$AO:$AO,MATCH($K1145,リスト!$AN:$AN,0))),"")</f>
        <v/>
      </c>
      <c r="S1145" s="32" t="str">
        <f>IF($B1145="","",RIGHT($G1145*1000+200+COUNTIF($G$2:$G1145,$G1145),9))</f>
        <v/>
      </c>
    </row>
    <row r="1146" spans="13:19" ht="18" customHeight="1" x14ac:dyDescent="0.55000000000000004">
      <c r="M1146" s="32" t="str">
        <f>IFERROR(IF($B1146="","",INDEX(所属情報!$E:$E,MATCH($A1146,所属情報!$A:$A,0))),"")</f>
        <v/>
      </c>
      <c r="N1146" s="32" t="str">
        <f t="shared" si="51"/>
        <v/>
      </c>
      <c r="O1146" s="32" t="str">
        <f t="shared" si="52"/>
        <v/>
      </c>
      <c r="P1146" s="32" t="str">
        <f t="shared" si="53"/>
        <v/>
      </c>
      <c r="Q1146" s="32" t="str">
        <f>IFERROR(IF($F1146="","",INDEX(リスト!$AL:$AL,MATCH($F1146,リスト!$AK:$AK,0))),"")</f>
        <v/>
      </c>
      <c r="R1146" s="32" t="str">
        <f>IFERROR(IF($K1146="","",INDEX(リスト!$AO:$AO,MATCH($K1146,リスト!$AN:$AN,0))),"")</f>
        <v/>
      </c>
      <c r="S1146" s="32" t="str">
        <f>IF($B1146="","",RIGHT($G1146*1000+200+COUNTIF($G$2:$G1146,$G1146),9))</f>
        <v/>
      </c>
    </row>
    <row r="1147" spans="13:19" ht="18" customHeight="1" x14ac:dyDescent="0.55000000000000004">
      <c r="M1147" s="32" t="str">
        <f>IFERROR(IF($B1147="","",INDEX(所属情報!$E:$E,MATCH($A1147,所属情報!$A:$A,0))),"")</f>
        <v/>
      </c>
      <c r="N1147" s="32" t="str">
        <f t="shared" si="51"/>
        <v/>
      </c>
      <c r="O1147" s="32" t="str">
        <f t="shared" si="52"/>
        <v/>
      </c>
      <c r="P1147" s="32" t="str">
        <f t="shared" si="53"/>
        <v/>
      </c>
      <c r="Q1147" s="32" t="str">
        <f>IFERROR(IF($F1147="","",INDEX(リスト!$AL:$AL,MATCH($F1147,リスト!$AK:$AK,0))),"")</f>
        <v/>
      </c>
      <c r="R1147" s="32" t="str">
        <f>IFERROR(IF($K1147="","",INDEX(リスト!$AO:$AO,MATCH($K1147,リスト!$AN:$AN,0))),"")</f>
        <v/>
      </c>
      <c r="S1147" s="32" t="str">
        <f>IF($B1147="","",RIGHT($G1147*1000+200+COUNTIF($G$2:$G1147,$G1147),9))</f>
        <v/>
      </c>
    </row>
    <row r="1148" spans="13:19" ht="18" customHeight="1" x14ac:dyDescent="0.55000000000000004">
      <c r="M1148" s="32" t="str">
        <f>IFERROR(IF($B1148="","",INDEX(所属情報!$E:$E,MATCH($A1148,所属情報!$A:$A,0))),"")</f>
        <v/>
      </c>
      <c r="N1148" s="32" t="str">
        <f t="shared" si="51"/>
        <v/>
      </c>
      <c r="O1148" s="32" t="str">
        <f t="shared" si="52"/>
        <v/>
      </c>
      <c r="P1148" s="32" t="str">
        <f t="shared" si="53"/>
        <v/>
      </c>
      <c r="Q1148" s="32" t="str">
        <f>IFERROR(IF($F1148="","",INDEX(リスト!$AL:$AL,MATCH($F1148,リスト!$AK:$AK,0))),"")</f>
        <v/>
      </c>
      <c r="R1148" s="32" t="str">
        <f>IFERROR(IF($K1148="","",INDEX(リスト!$AO:$AO,MATCH($K1148,リスト!$AN:$AN,0))),"")</f>
        <v/>
      </c>
      <c r="S1148" s="32" t="str">
        <f>IF($B1148="","",RIGHT($G1148*1000+200+COUNTIF($G$2:$G1148,$G1148),9))</f>
        <v/>
      </c>
    </row>
    <row r="1149" spans="13:19" ht="18" customHeight="1" x14ac:dyDescent="0.55000000000000004">
      <c r="M1149" s="32" t="str">
        <f>IFERROR(IF($B1149="","",INDEX(所属情報!$E:$E,MATCH($A1149,所属情報!$A:$A,0))),"")</f>
        <v/>
      </c>
      <c r="N1149" s="32" t="str">
        <f t="shared" si="51"/>
        <v/>
      </c>
      <c r="O1149" s="32" t="str">
        <f t="shared" si="52"/>
        <v/>
      </c>
      <c r="P1149" s="32" t="str">
        <f t="shared" si="53"/>
        <v/>
      </c>
      <c r="Q1149" s="32" t="str">
        <f>IFERROR(IF($F1149="","",INDEX(リスト!$AL:$AL,MATCH($F1149,リスト!$AK:$AK,0))),"")</f>
        <v/>
      </c>
      <c r="R1149" s="32" t="str">
        <f>IFERROR(IF($K1149="","",INDEX(リスト!$AO:$AO,MATCH($K1149,リスト!$AN:$AN,0))),"")</f>
        <v/>
      </c>
      <c r="S1149" s="32" t="str">
        <f>IF($B1149="","",RIGHT($G1149*1000+200+COUNTIF($G$2:$G1149,$G1149),9))</f>
        <v/>
      </c>
    </row>
    <row r="1150" spans="13:19" ht="18" customHeight="1" x14ac:dyDescent="0.55000000000000004">
      <c r="M1150" s="32" t="str">
        <f>IFERROR(IF($B1150="","",INDEX(所属情報!$E:$E,MATCH($A1150,所属情報!$A:$A,0))),"")</f>
        <v/>
      </c>
      <c r="N1150" s="32" t="str">
        <f t="shared" si="51"/>
        <v/>
      </c>
      <c r="O1150" s="32" t="str">
        <f t="shared" si="52"/>
        <v/>
      </c>
      <c r="P1150" s="32" t="str">
        <f t="shared" si="53"/>
        <v/>
      </c>
      <c r="Q1150" s="32" t="str">
        <f>IFERROR(IF($F1150="","",INDEX(リスト!$AL:$AL,MATCH($F1150,リスト!$AK:$AK,0))),"")</f>
        <v/>
      </c>
      <c r="R1150" s="32" t="str">
        <f>IFERROR(IF($K1150="","",INDEX(リスト!$AO:$AO,MATCH($K1150,リスト!$AN:$AN,0))),"")</f>
        <v/>
      </c>
      <c r="S1150" s="32" t="str">
        <f>IF($B1150="","",RIGHT($G1150*1000+200+COUNTIF($G$2:$G1150,$G1150),9))</f>
        <v/>
      </c>
    </row>
    <row r="1151" spans="13:19" ht="18" customHeight="1" x14ac:dyDescent="0.55000000000000004">
      <c r="M1151" s="32" t="str">
        <f>IFERROR(IF($B1151="","",INDEX(所属情報!$E:$E,MATCH($A1151,所属情報!$A:$A,0))),"")</f>
        <v/>
      </c>
      <c r="N1151" s="32" t="str">
        <f t="shared" si="51"/>
        <v/>
      </c>
      <c r="O1151" s="32" t="str">
        <f t="shared" si="52"/>
        <v/>
      </c>
      <c r="P1151" s="32" t="str">
        <f t="shared" si="53"/>
        <v/>
      </c>
      <c r="Q1151" s="32" t="str">
        <f>IFERROR(IF($F1151="","",INDEX(リスト!$AL:$AL,MATCH($F1151,リスト!$AK:$AK,0))),"")</f>
        <v/>
      </c>
      <c r="R1151" s="32" t="str">
        <f>IFERROR(IF($K1151="","",INDEX(リスト!$AO:$AO,MATCH($K1151,リスト!$AN:$AN,0))),"")</f>
        <v/>
      </c>
      <c r="S1151" s="32" t="str">
        <f>IF($B1151="","",RIGHT($G1151*1000+200+COUNTIF($G$2:$G1151,$G1151),9))</f>
        <v/>
      </c>
    </row>
    <row r="1152" spans="13:19" ht="18" customHeight="1" x14ac:dyDescent="0.55000000000000004">
      <c r="M1152" s="32" t="str">
        <f>IFERROR(IF($B1152="","",INDEX(所属情報!$E:$E,MATCH($A1152,所属情報!$A:$A,0))),"")</f>
        <v/>
      </c>
      <c r="N1152" s="32" t="str">
        <f t="shared" si="51"/>
        <v/>
      </c>
      <c r="O1152" s="32" t="str">
        <f t="shared" si="52"/>
        <v/>
      </c>
      <c r="P1152" s="32" t="str">
        <f t="shared" si="53"/>
        <v/>
      </c>
      <c r="Q1152" s="32" t="str">
        <f>IFERROR(IF($F1152="","",INDEX(リスト!$AL:$AL,MATCH($F1152,リスト!$AK:$AK,0))),"")</f>
        <v/>
      </c>
      <c r="R1152" s="32" t="str">
        <f>IFERROR(IF($K1152="","",INDEX(リスト!$AO:$AO,MATCH($K1152,リスト!$AN:$AN,0))),"")</f>
        <v/>
      </c>
      <c r="S1152" s="32" t="str">
        <f>IF($B1152="","",RIGHT($G1152*1000+200+COUNTIF($G$2:$G1152,$G1152),9))</f>
        <v/>
      </c>
    </row>
    <row r="1153" spans="13:19" ht="18" customHeight="1" x14ac:dyDescent="0.55000000000000004">
      <c r="M1153" s="32" t="str">
        <f>IFERROR(IF($B1153="","",INDEX(所属情報!$E:$E,MATCH($A1153,所属情報!$A:$A,0))),"")</f>
        <v/>
      </c>
      <c r="N1153" s="32" t="str">
        <f t="shared" si="51"/>
        <v/>
      </c>
      <c r="O1153" s="32" t="str">
        <f t="shared" si="52"/>
        <v/>
      </c>
      <c r="P1153" s="32" t="str">
        <f t="shared" si="53"/>
        <v/>
      </c>
      <c r="Q1153" s="32" t="str">
        <f>IFERROR(IF($F1153="","",INDEX(リスト!$AL:$AL,MATCH($F1153,リスト!$AK:$AK,0))),"")</f>
        <v/>
      </c>
      <c r="R1153" s="32" t="str">
        <f>IFERROR(IF($K1153="","",INDEX(リスト!$AO:$AO,MATCH($K1153,リスト!$AN:$AN,0))),"")</f>
        <v/>
      </c>
      <c r="S1153" s="32" t="str">
        <f>IF($B1153="","",RIGHT($G1153*1000+200+COUNTIF($G$2:$G1153,$G1153),9))</f>
        <v/>
      </c>
    </row>
    <row r="1154" spans="13:19" ht="18" customHeight="1" x14ac:dyDescent="0.55000000000000004">
      <c r="M1154" s="32" t="str">
        <f>IFERROR(IF($B1154="","",INDEX(所属情報!$E:$E,MATCH($A1154,所属情報!$A:$A,0))),"")</f>
        <v/>
      </c>
      <c r="N1154" s="32" t="str">
        <f t="shared" si="51"/>
        <v/>
      </c>
      <c r="O1154" s="32" t="str">
        <f t="shared" si="52"/>
        <v/>
      </c>
      <c r="P1154" s="32" t="str">
        <f t="shared" si="53"/>
        <v/>
      </c>
      <c r="Q1154" s="32" t="str">
        <f>IFERROR(IF($F1154="","",INDEX(リスト!$AL:$AL,MATCH($F1154,リスト!$AK:$AK,0))),"")</f>
        <v/>
      </c>
      <c r="R1154" s="32" t="str">
        <f>IFERROR(IF($K1154="","",INDEX(リスト!$AO:$AO,MATCH($K1154,リスト!$AN:$AN,0))),"")</f>
        <v/>
      </c>
      <c r="S1154" s="32" t="str">
        <f>IF($B1154="","",RIGHT($G1154*1000+200+COUNTIF($G$2:$G1154,$G1154),9))</f>
        <v/>
      </c>
    </row>
    <row r="1155" spans="13:19" ht="18" customHeight="1" x14ac:dyDescent="0.55000000000000004">
      <c r="M1155" s="32" t="str">
        <f>IFERROR(IF($B1155="","",INDEX(所属情報!$E:$E,MATCH($A1155,所属情報!$A:$A,0))),"")</f>
        <v/>
      </c>
      <c r="N1155" s="32" t="str">
        <f t="shared" ref="N1155:N1218" si="54">IF($C1155="","",IF($E1155="",$C1155,$C1155&amp;" ("&amp;$E1155&amp;")"))</f>
        <v/>
      </c>
      <c r="O1155" s="32" t="str">
        <f t="shared" ref="O1155:O1218" si="55">IF($D1155="","",ASC($D1155))</f>
        <v/>
      </c>
      <c r="P1155" s="32" t="str">
        <f t="shared" ref="P1155:P1218" si="56">IF($I1155="","",UPPER($I1155)&amp;" "&amp;UPPER(LEFT($J1155,1))&amp;LOWER(RIGHT($J1155,LEN($J1155)-1))&amp;" ("&amp;MID($G1155,3,2)&amp;")")</f>
        <v/>
      </c>
      <c r="Q1155" s="32" t="str">
        <f>IFERROR(IF($F1155="","",INDEX(リスト!$AL:$AL,MATCH($F1155,リスト!$AK:$AK,0))),"")</f>
        <v/>
      </c>
      <c r="R1155" s="32" t="str">
        <f>IFERROR(IF($K1155="","",INDEX(リスト!$AO:$AO,MATCH($K1155,リスト!$AN:$AN,0))),"")</f>
        <v/>
      </c>
      <c r="S1155" s="32" t="str">
        <f>IF($B1155="","",RIGHT($G1155*1000+200+COUNTIF($G$2:$G1155,$G1155),9))</f>
        <v/>
      </c>
    </row>
    <row r="1156" spans="13:19" ht="18" customHeight="1" x14ac:dyDescent="0.55000000000000004">
      <c r="M1156" s="32" t="str">
        <f>IFERROR(IF($B1156="","",INDEX(所属情報!$E:$E,MATCH($A1156,所属情報!$A:$A,0))),"")</f>
        <v/>
      </c>
      <c r="N1156" s="32" t="str">
        <f t="shared" si="54"/>
        <v/>
      </c>
      <c r="O1156" s="32" t="str">
        <f t="shared" si="55"/>
        <v/>
      </c>
      <c r="P1156" s="32" t="str">
        <f t="shared" si="56"/>
        <v/>
      </c>
      <c r="Q1156" s="32" t="str">
        <f>IFERROR(IF($F1156="","",INDEX(リスト!$AL:$AL,MATCH($F1156,リスト!$AK:$AK,0))),"")</f>
        <v/>
      </c>
      <c r="R1156" s="32" t="str">
        <f>IFERROR(IF($K1156="","",INDEX(リスト!$AO:$AO,MATCH($K1156,リスト!$AN:$AN,0))),"")</f>
        <v/>
      </c>
      <c r="S1156" s="32" t="str">
        <f>IF($B1156="","",RIGHT($G1156*1000+200+COUNTIF($G$2:$G1156,$G1156),9))</f>
        <v/>
      </c>
    </row>
    <row r="1157" spans="13:19" ht="18" customHeight="1" x14ac:dyDescent="0.55000000000000004">
      <c r="M1157" s="32" t="str">
        <f>IFERROR(IF($B1157="","",INDEX(所属情報!$E:$E,MATCH($A1157,所属情報!$A:$A,0))),"")</f>
        <v/>
      </c>
      <c r="N1157" s="32" t="str">
        <f t="shared" si="54"/>
        <v/>
      </c>
      <c r="O1157" s="32" t="str">
        <f t="shared" si="55"/>
        <v/>
      </c>
      <c r="P1157" s="32" t="str">
        <f t="shared" si="56"/>
        <v/>
      </c>
      <c r="Q1157" s="32" t="str">
        <f>IFERROR(IF($F1157="","",INDEX(リスト!$AL:$AL,MATCH($F1157,リスト!$AK:$AK,0))),"")</f>
        <v/>
      </c>
      <c r="R1157" s="32" t="str">
        <f>IFERROR(IF($K1157="","",INDEX(リスト!$AO:$AO,MATCH($K1157,リスト!$AN:$AN,0))),"")</f>
        <v/>
      </c>
      <c r="S1157" s="32" t="str">
        <f>IF($B1157="","",RIGHT($G1157*1000+200+COUNTIF($G$2:$G1157,$G1157),9))</f>
        <v/>
      </c>
    </row>
    <row r="1158" spans="13:19" ht="18" customHeight="1" x14ac:dyDescent="0.55000000000000004">
      <c r="M1158" s="32" t="str">
        <f>IFERROR(IF($B1158="","",INDEX(所属情報!$E:$E,MATCH($A1158,所属情報!$A:$A,0))),"")</f>
        <v/>
      </c>
      <c r="N1158" s="32" t="str">
        <f t="shared" si="54"/>
        <v/>
      </c>
      <c r="O1158" s="32" t="str">
        <f t="shared" si="55"/>
        <v/>
      </c>
      <c r="P1158" s="32" t="str">
        <f t="shared" si="56"/>
        <v/>
      </c>
      <c r="Q1158" s="32" t="str">
        <f>IFERROR(IF($F1158="","",INDEX(リスト!$AL:$AL,MATCH($F1158,リスト!$AK:$AK,0))),"")</f>
        <v/>
      </c>
      <c r="R1158" s="32" t="str">
        <f>IFERROR(IF($K1158="","",INDEX(リスト!$AO:$AO,MATCH($K1158,リスト!$AN:$AN,0))),"")</f>
        <v/>
      </c>
      <c r="S1158" s="32" t="str">
        <f>IF($B1158="","",RIGHT($G1158*1000+200+COUNTIF($G$2:$G1158,$G1158),9))</f>
        <v/>
      </c>
    </row>
    <row r="1159" spans="13:19" ht="18" customHeight="1" x14ac:dyDescent="0.55000000000000004">
      <c r="M1159" s="32" t="str">
        <f>IFERROR(IF($B1159="","",INDEX(所属情報!$E:$E,MATCH($A1159,所属情報!$A:$A,0))),"")</f>
        <v/>
      </c>
      <c r="N1159" s="32" t="str">
        <f t="shared" si="54"/>
        <v/>
      </c>
      <c r="O1159" s="32" t="str">
        <f t="shared" si="55"/>
        <v/>
      </c>
      <c r="P1159" s="32" t="str">
        <f t="shared" si="56"/>
        <v/>
      </c>
      <c r="Q1159" s="32" t="str">
        <f>IFERROR(IF($F1159="","",INDEX(リスト!$AL:$AL,MATCH($F1159,リスト!$AK:$AK,0))),"")</f>
        <v/>
      </c>
      <c r="R1159" s="32" t="str">
        <f>IFERROR(IF($K1159="","",INDEX(リスト!$AO:$AO,MATCH($K1159,リスト!$AN:$AN,0))),"")</f>
        <v/>
      </c>
      <c r="S1159" s="32" t="str">
        <f>IF($B1159="","",RIGHT($G1159*1000+200+COUNTIF($G$2:$G1159,$G1159),9))</f>
        <v/>
      </c>
    </row>
    <row r="1160" spans="13:19" ht="18" customHeight="1" x14ac:dyDescent="0.55000000000000004">
      <c r="M1160" s="32" t="str">
        <f>IFERROR(IF($B1160="","",INDEX(所属情報!$E:$E,MATCH($A1160,所属情報!$A:$A,0))),"")</f>
        <v/>
      </c>
      <c r="N1160" s="32" t="str">
        <f t="shared" si="54"/>
        <v/>
      </c>
      <c r="O1160" s="32" t="str">
        <f t="shared" si="55"/>
        <v/>
      </c>
      <c r="P1160" s="32" t="str">
        <f t="shared" si="56"/>
        <v/>
      </c>
      <c r="Q1160" s="32" t="str">
        <f>IFERROR(IF($F1160="","",INDEX(リスト!$AL:$AL,MATCH($F1160,リスト!$AK:$AK,0))),"")</f>
        <v/>
      </c>
      <c r="R1160" s="32" t="str">
        <f>IFERROR(IF($K1160="","",INDEX(リスト!$AO:$AO,MATCH($K1160,リスト!$AN:$AN,0))),"")</f>
        <v/>
      </c>
      <c r="S1160" s="32" t="str">
        <f>IF($B1160="","",RIGHT($G1160*1000+200+COUNTIF($G$2:$G1160,$G1160),9))</f>
        <v/>
      </c>
    </row>
    <row r="1161" spans="13:19" ht="18" customHeight="1" x14ac:dyDescent="0.55000000000000004">
      <c r="M1161" s="32" t="str">
        <f>IFERROR(IF($B1161="","",INDEX(所属情報!$E:$E,MATCH($A1161,所属情報!$A:$A,0))),"")</f>
        <v/>
      </c>
      <c r="N1161" s="32" t="str">
        <f t="shared" si="54"/>
        <v/>
      </c>
      <c r="O1161" s="32" t="str">
        <f t="shared" si="55"/>
        <v/>
      </c>
      <c r="P1161" s="32" t="str">
        <f t="shared" si="56"/>
        <v/>
      </c>
      <c r="Q1161" s="32" t="str">
        <f>IFERROR(IF($F1161="","",INDEX(リスト!$AL:$AL,MATCH($F1161,リスト!$AK:$AK,0))),"")</f>
        <v/>
      </c>
      <c r="R1161" s="32" t="str">
        <f>IFERROR(IF($K1161="","",INDEX(リスト!$AO:$AO,MATCH($K1161,リスト!$AN:$AN,0))),"")</f>
        <v/>
      </c>
      <c r="S1161" s="32" t="str">
        <f>IF($B1161="","",RIGHT($G1161*1000+200+COUNTIF($G$2:$G1161,$G1161),9))</f>
        <v/>
      </c>
    </row>
    <row r="1162" spans="13:19" ht="18" customHeight="1" x14ac:dyDescent="0.55000000000000004">
      <c r="M1162" s="32" t="str">
        <f>IFERROR(IF($B1162="","",INDEX(所属情報!$E:$E,MATCH($A1162,所属情報!$A:$A,0))),"")</f>
        <v/>
      </c>
      <c r="N1162" s="32" t="str">
        <f t="shared" si="54"/>
        <v/>
      </c>
      <c r="O1162" s="32" t="str">
        <f t="shared" si="55"/>
        <v/>
      </c>
      <c r="P1162" s="32" t="str">
        <f t="shared" si="56"/>
        <v/>
      </c>
      <c r="Q1162" s="32" t="str">
        <f>IFERROR(IF($F1162="","",INDEX(リスト!$AL:$AL,MATCH($F1162,リスト!$AK:$AK,0))),"")</f>
        <v/>
      </c>
      <c r="R1162" s="32" t="str">
        <f>IFERROR(IF($K1162="","",INDEX(リスト!$AO:$AO,MATCH($K1162,リスト!$AN:$AN,0))),"")</f>
        <v/>
      </c>
      <c r="S1162" s="32" t="str">
        <f>IF($B1162="","",RIGHT($G1162*1000+200+COUNTIF($G$2:$G1162,$G1162),9))</f>
        <v/>
      </c>
    </row>
    <row r="1163" spans="13:19" ht="18" customHeight="1" x14ac:dyDescent="0.55000000000000004">
      <c r="M1163" s="32" t="str">
        <f>IFERROR(IF($B1163="","",INDEX(所属情報!$E:$E,MATCH($A1163,所属情報!$A:$A,0))),"")</f>
        <v/>
      </c>
      <c r="N1163" s="32" t="str">
        <f t="shared" si="54"/>
        <v/>
      </c>
      <c r="O1163" s="32" t="str">
        <f t="shared" si="55"/>
        <v/>
      </c>
      <c r="P1163" s="32" t="str">
        <f t="shared" si="56"/>
        <v/>
      </c>
      <c r="Q1163" s="32" t="str">
        <f>IFERROR(IF($F1163="","",INDEX(リスト!$AL:$AL,MATCH($F1163,リスト!$AK:$AK,0))),"")</f>
        <v/>
      </c>
      <c r="R1163" s="32" t="str">
        <f>IFERROR(IF($K1163="","",INDEX(リスト!$AO:$AO,MATCH($K1163,リスト!$AN:$AN,0))),"")</f>
        <v/>
      </c>
      <c r="S1163" s="32" t="str">
        <f>IF($B1163="","",RIGHT($G1163*1000+200+COUNTIF($G$2:$G1163,$G1163),9))</f>
        <v/>
      </c>
    </row>
    <row r="1164" spans="13:19" ht="18" customHeight="1" x14ac:dyDescent="0.55000000000000004">
      <c r="M1164" s="32" t="str">
        <f>IFERROR(IF($B1164="","",INDEX(所属情報!$E:$E,MATCH($A1164,所属情報!$A:$A,0))),"")</f>
        <v/>
      </c>
      <c r="N1164" s="32" t="str">
        <f t="shared" si="54"/>
        <v/>
      </c>
      <c r="O1164" s="32" t="str">
        <f t="shared" si="55"/>
        <v/>
      </c>
      <c r="P1164" s="32" t="str">
        <f t="shared" si="56"/>
        <v/>
      </c>
      <c r="Q1164" s="32" t="str">
        <f>IFERROR(IF($F1164="","",INDEX(リスト!$AL:$AL,MATCH($F1164,リスト!$AK:$AK,0))),"")</f>
        <v/>
      </c>
      <c r="R1164" s="32" t="str">
        <f>IFERROR(IF($K1164="","",INDEX(リスト!$AO:$AO,MATCH($K1164,リスト!$AN:$AN,0))),"")</f>
        <v/>
      </c>
      <c r="S1164" s="32" t="str">
        <f>IF($B1164="","",RIGHT($G1164*1000+200+COUNTIF($G$2:$G1164,$G1164),9))</f>
        <v/>
      </c>
    </row>
    <row r="1165" spans="13:19" ht="18" customHeight="1" x14ac:dyDescent="0.55000000000000004">
      <c r="M1165" s="32" t="str">
        <f>IFERROR(IF($B1165="","",INDEX(所属情報!$E:$E,MATCH($A1165,所属情報!$A:$A,0))),"")</f>
        <v/>
      </c>
      <c r="N1165" s="32" t="str">
        <f t="shared" si="54"/>
        <v/>
      </c>
      <c r="O1165" s="32" t="str">
        <f t="shared" si="55"/>
        <v/>
      </c>
      <c r="P1165" s="32" t="str">
        <f t="shared" si="56"/>
        <v/>
      </c>
      <c r="Q1165" s="32" t="str">
        <f>IFERROR(IF($F1165="","",INDEX(リスト!$AL:$AL,MATCH($F1165,リスト!$AK:$AK,0))),"")</f>
        <v/>
      </c>
      <c r="R1165" s="32" t="str">
        <f>IFERROR(IF($K1165="","",INDEX(リスト!$AO:$AO,MATCH($K1165,リスト!$AN:$AN,0))),"")</f>
        <v/>
      </c>
      <c r="S1165" s="32" t="str">
        <f>IF($B1165="","",RIGHT($G1165*1000+200+COUNTIF($G$2:$G1165,$G1165),9))</f>
        <v/>
      </c>
    </row>
    <row r="1166" spans="13:19" ht="18" customHeight="1" x14ac:dyDescent="0.55000000000000004">
      <c r="M1166" s="32" t="str">
        <f>IFERROR(IF($B1166="","",INDEX(所属情報!$E:$E,MATCH($A1166,所属情報!$A:$A,0))),"")</f>
        <v/>
      </c>
      <c r="N1166" s="32" t="str">
        <f t="shared" si="54"/>
        <v/>
      </c>
      <c r="O1166" s="32" t="str">
        <f t="shared" si="55"/>
        <v/>
      </c>
      <c r="P1166" s="32" t="str">
        <f t="shared" si="56"/>
        <v/>
      </c>
      <c r="Q1166" s="32" t="str">
        <f>IFERROR(IF($F1166="","",INDEX(リスト!$AL:$AL,MATCH($F1166,リスト!$AK:$AK,0))),"")</f>
        <v/>
      </c>
      <c r="R1166" s="32" t="str">
        <f>IFERROR(IF($K1166="","",INDEX(リスト!$AO:$AO,MATCH($K1166,リスト!$AN:$AN,0))),"")</f>
        <v/>
      </c>
      <c r="S1166" s="32" t="str">
        <f>IF($B1166="","",RIGHT($G1166*1000+200+COUNTIF($G$2:$G1166,$G1166),9))</f>
        <v/>
      </c>
    </row>
    <row r="1167" spans="13:19" ht="18" customHeight="1" x14ac:dyDescent="0.55000000000000004">
      <c r="M1167" s="32" t="str">
        <f>IFERROR(IF($B1167="","",INDEX(所属情報!$E:$E,MATCH($A1167,所属情報!$A:$A,0))),"")</f>
        <v/>
      </c>
      <c r="N1167" s="32" t="str">
        <f t="shared" si="54"/>
        <v/>
      </c>
      <c r="O1167" s="32" t="str">
        <f t="shared" si="55"/>
        <v/>
      </c>
      <c r="P1167" s="32" t="str">
        <f t="shared" si="56"/>
        <v/>
      </c>
      <c r="Q1167" s="32" t="str">
        <f>IFERROR(IF($F1167="","",INDEX(リスト!$AL:$AL,MATCH($F1167,リスト!$AK:$AK,0))),"")</f>
        <v/>
      </c>
      <c r="R1167" s="32" t="str">
        <f>IFERROR(IF($K1167="","",INDEX(リスト!$AO:$AO,MATCH($K1167,リスト!$AN:$AN,0))),"")</f>
        <v/>
      </c>
      <c r="S1167" s="32" t="str">
        <f>IF($B1167="","",RIGHT($G1167*1000+200+COUNTIF($G$2:$G1167,$G1167),9))</f>
        <v/>
      </c>
    </row>
    <row r="1168" spans="13:19" ht="18" customHeight="1" x14ac:dyDescent="0.55000000000000004">
      <c r="M1168" s="32" t="str">
        <f>IFERROR(IF($B1168="","",INDEX(所属情報!$E:$E,MATCH($A1168,所属情報!$A:$A,0))),"")</f>
        <v/>
      </c>
      <c r="N1168" s="32" t="str">
        <f t="shared" si="54"/>
        <v/>
      </c>
      <c r="O1168" s="32" t="str">
        <f t="shared" si="55"/>
        <v/>
      </c>
      <c r="P1168" s="32" t="str">
        <f t="shared" si="56"/>
        <v/>
      </c>
      <c r="Q1168" s="32" t="str">
        <f>IFERROR(IF($F1168="","",INDEX(リスト!$AL:$AL,MATCH($F1168,リスト!$AK:$AK,0))),"")</f>
        <v/>
      </c>
      <c r="R1168" s="32" t="str">
        <f>IFERROR(IF($K1168="","",INDEX(リスト!$AO:$AO,MATCH($K1168,リスト!$AN:$AN,0))),"")</f>
        <v/>
      </c>
      <c r="S1168" s="32" t="str">
        <f>IF($B1168="","",RIGHT($G1168*1000+200+COUNTIF($G$2:$G1168,$G1168),9))</f>
        <v/>
      </c>
    </row>
    <row r="1169" spans="13:19" ht="18" customHeight="1" x14ac:dyDescent="0.55000000000000004">
      <c r="M1169" s="32" t="str">
        <f>IFERROR(IF($B1169="","",INDEX(所属情報!$E:$E,MATCH($A1169,所属情報!$A:$A,0))),"")</f>
        <v/>
      </c>
      <c r="N1169" s="32" t="str">
        <f t="shared" si="54"/>
        <v/>
      </c>
      <c r="O1169" s="32" t="str">
        <f t="shared" si="55"/>
        <v/>
      </c>
      <c r="P1169" s="32" t="str">
        <f t="shared" si="56"/>
        <v/>
      </c>
      <c r="Q1169" s="32" t="str">
        <f>IFERROR(IF($F1169="","",INDEX(リスト!$AL:$AL,MATCH($F1169,リスト!$AK:$AK,0))),"")</f>
        <v/>
      </c>
      <c r="R1169" s="32" t="str">
        <f>IFERROR(IF($K1169="","",INDEX(リスト!$AO:$AO,MATCH($K1169,リスト!$AN:$AN,0))),"")</f>
        <v/>
      </c>
      <c r="S1169" s="32" t="str">
        <f>IF($B1169="","",RIGHT($G1169*1000+200+COUNTIF($G$2:$G1169,$G1169),9))</f>
        <v/>
      </c>
    </row>
    <row r="1170" spans="13:19" ht="18" customHeight="1" x14ac:dyDescent="0.55000000000000004">
      <c r="M1170" s="32" t="str">
        <f>IFERROR(IF($B1170="","",INDEX(所属情報!$E:$E,MATCH($A1170,所属情報!$A:$A,0))),"")</f>
        <v/>
      </c>
      <c r="N1170" s="32" t="str">
        <f t="shared" si="54"/>
        <v/>
      </c>
      <c r="O1170" s="32" t="str">
        <f t="shared" si="55"/>
        <v/>
      </c>
      <c r="P1170" s="32" t="str">
        <f t="shared" si="56"/>
        <v/>
      </c>
      <c r="Q1170" s="32" t="str">
        <f>IFERROR(IF($F1170="","",INDEX(リスト!$AL:$AL,MATCH($F1170,リスト!$AK:$AK,0))),"")</f>
        <v/>
      </c>
      <c r="R1170" s="32" t="str">
        <f>IFERROR(IF($K1170="","",INDEX(リスト!$AO:$AO,MATCH($K1170,リスト!$AN:$AN,0))),"")</f>
        <v/>
      </c>
      <c r="S1170" s="32" t="str">
        <f>IF($B1170="","",RIGHT($G1170*1000+200+COUNTIF($G$2:$G1170,$G1170),9))</f>
        <v/>
      </c>
    </row>
    <row r="1171" spans="13:19" ht="18" customHeight="1" x14ac:dyDescent="0.55000000000000004">
      <c r="M1171" s="32" t="str">
        <f>IFERROR(IF($B1171="","",INDEX(所属情報!$E:$E,MATCH($A1171,所属情報!$A:$A,0))),"")</f>
        <v/>
      </c>
      <c r="N1171" s="32" t="str">
        <f t="shared" si="54"/>
        <v/>
      </c>
      <c r="O1171" s="32" t="str">
        <f t="shared" si="55"/>
        <v/>
      </c>
      <c r="P1171" s="32" t="str">
        <f t="shared" si="56"/>
        <v/>
      </c>
      <c r="Q1171" s="32" t="str">
        <f>IFERROR(IF($F1171="","",INDEX(リスト!$AL:$AL,MATCH($F1171,リスト!$AK:$AK,0))),"")</f>
        <v/>
      </c>
      <c r="R1171" s="32" t="str">
        <f>IFERROR(IF($K1171="","",INDEX(リスト!$AO:$AO,MATCH($K1171,リスト!$AN:$AN,0))),"")</f>
        <v/>
      </c>
      <c r="S1171" s="32" t="str">
        <f>IF($B1171="","",RIGHT($G1171*1000+200+COUNTIF($G$2:$G1171,$G1171),9))</f>
        <v/>
      </c>
    </row>
    <row r="1172" spans="13:19" ht="18" customHeight="1" x14ac:dyDescent="0.55000000000000004">
      <c r="M1172" s="32" t="str">
        <f>IFERROR(IF($B1172="","",INDEX(所属情報!$E:$E,MATCH($A1172,所属情報!$A:$A,0))),"")</f>
        <v/>
      </c>
      <c r="N1172" s="32" t="str">
        <f t="shared" si="54"/>
        <v/>
      </c>
      <c r="O1172" s="32" t="str">
        <f t="shared" si="55"/>
        <v/>
      </c>
      <c r="P1172" s="32" t="str">
        <f t="shared" si="56"/>
        <v/>
      </c>
      <c r="Q1172" s="32" t="str">
        <f>IFERROR(IF($F1172="","",INDEX(リスト!$AL:$AL,MATCH($F1172,リスト!$AK:$AK,0))),"")</f>
        <v/>
      </c>
      <c r="R1172" s="32" t="str">
        <f>IFERROR(IF($K1172="","",INDEX(リスト!$AO:$AO,MATCH($K1172,リスト!$AN:$AN,0))),"")</f>
        <v/>
      </c>
      <c r="S1172" s="32" t="str">
        <f>IF($B1172="","",RIGHT($G1172*1000+200+COUNTIF($G$2:$G1172,$G1172),9))</f>
        <v/>
      </c>
    </row>
    <row r="1173" spans="13:19" ht="18" customHeight="1" x14ac:dyDescent="0.55000000000000004">
      <c r="M1173" s="32" t="str">
        <f>IFERROR(IF($B1173="","",INDEX(所属情報!$E:$E,MATCH($A1173,所属情報!$A:$A,0))),"")</f>
        <v/>
      </c>
      <c r="N1173" s="32" t="str">
        <f t="shared" si="54"/>
        <v/>
      </c>
      <c r="O1173" s="32" t="str">
        <f t="shared" si="55"/>
        <v/>
      </c>
      <c r="P1173" s="32" t="str">
        <f t="shared" si="56"/>
        <v/>
      </c>
      <c r="Q1173" s="32" t="str">
        <f>IFERROR(IF($F1173="","",INDEX(リスト!$AL:$AL,MATCH($F1173,リスト!$AK:$AK,0))),"")</f>
        <v/>
      </c>
      <c r="R1173" s="32" t="str">
        <f>IFERROR(IF($K1173="","",INDEX(リスト!$AO:$AO,MATCH($K1173,リスト!$AN:$AN,0))),"")</f>
        <v/>
      </c>
      <c r="S1173" s="32" t="str">
        <f>IF($B1173="","",RIGHT($G1173*1000+200+COUNTIF($G$2:$G1173,$G1173),9))</f>
        <v/>
      </c>
    </row>
    <row r="1174" spans="13:19" ht="18" customHeight="1" x14ac:dyDescent="0.55000000000000004">
      <c r="M1174" s="32" t="str">
        <f>IFERROR(IF($B1174="","",INDEX(所属情報!$E:$E,MATCH($A1174,所属情報!$A:$A,0))),"")</f>
        <v/>
      </c>
      <c r="N1174" s="32" t="str">
        <f t="shared" si="54"/>
        <v/>
      </c>
      <c r="O1174" s="32" t="str">
        <f t="shared" si="55"/>
        <v/>
      </c>
      <c r="P1174" s="32" t="str">
        <f t="shared" si="56"/>
        <v/>
      </c>
      <c r="Q1174" s="32" t="str">
        <f>IFERROR(IF($F1174="","",INDEX(リスト!$AL:$AL,MATCH($F1174,リスト!$AK:$AK,0))),"")</f>
        <v/>
      </c>
      <c r="R1174" s="32" t="str">
        <f>IFERROR(IF($K1174="","",INDEX(リスト!$AO:$AO,MATCH($K1174,リスト!$AN:$AN,0))),"")</f>
        <v/>
      </c>
      <c r="S1174" s="32" t="str">
        <f>IF($B1174="","",RIGHT($G1174*1000+200+COUNTIF($G$2:$G1174,$G1174),9))</f>
        <v/>
      </c>
    </row>
    <row r="1175" spans="13:19" ht="18" customHeight="1" x14ac:dyDescent="0.55000000000000004">
      <c r="M1175" s="32" t="str">
        <f>IFERROR(IF($B1175="","",INDEX(所属情報!$E:$E,MATCH($A1175,所属情報!$A:$A,0))),"")</f>
        <v/>
      </c>
      <c r="N1175" s="32" t="str">
        <f t="shared" si="54"/>
        <v/>
      </c>
      <c r="O1175" s="32" t="str">
        <f t="shared" si="55"/>
        <v/>
      </c>
      <c r="P1175" s="32" t="str">
        <f t="shared" si="56"/>
        <v/>
      </c>
      <c r="Q1175" s="32" t="str">
        <f>IFERROR(IF($F1175="","",INDEX(リスト!$AL:$AL,MATCH($F1175,リスト!$AK:$AK,0))),"")</f>
        <v/>
      </c>
      <c r="R1175" s="32" t="str">
        <f>IFERROR(IF($K1175="","",INDEX(リスト!$AO:$AO,MATCH($K1175,リスト!$AN:$AN,0))),"")</f>
        <v/>
      </c>
      <c r="S1175" s="32" t="str">
        <f>IF($B1175="","",RIGHT($G1175*1000+200+COUNTIF($G$2:$G1175,$G1175),9))</f>
        <v/>
      </c>
    </row>
    <row r="1176" spans="13:19" ht="18" customHeight="1" x14ac:dyDescent="0.55000000000000004">
      <c r="M1176" s="32" t="str">
        <f>IFERROR(IF($B1176="","",INDEX(所属情報!$E:$E,MATCH($A1176,所属情報!$A:$A,0))),"")</f>
        <v/>
      </c>
      <c r="N1176" s="32" t="str">
        <f t="shared" si="54"/>
        <v/>
      </c>
      <c r="O1176" s="32" t="str">
        <f t="shared" si="55"/>
        <v/>
      </c>
      <c r="P1176" s="32" t="str">
        <f t="shared" si="56"/>
        <v/>
      </c>
      <c r="Q1176" s="32" t="str">
        <f>IFERROR(IF($F1176="","",INDEX(リスト!$AL:$AL,MATCH($F1176,リスト!$AK:$AK,0))),"")</f>
        <v/>
      </c>
      <c r="R1176" s="32" t="str">
        <f>IFERROR(IF($K1176="","",INDEX(リスト!$AO:$AO,MATCH($K1176,リスト!$AN:$AN,0))),"")</f>
        <v/>
      </c>
      <c r="S1176" s="32" t="str">
        <f>IF($B1176="","",RIGHT($G1176*1000+200+COUNTIF($G$2:$G1176,$G1176),9))</f>
        <v/>
      </c>
    </row>
    <row r="1177" spans="13:19" ht="18" customHeight="1" x14ac:dyDescent="0.55000000000000004">
      <c r="M1177" s="32" t="str">
        <f>IFERROR(IF($B1177="","",INDEX(所属情報!$E:$E,MATCH($A1177,所属情報!$A:$A,0))),"")</f>
        <v/>
      </c>
      <c r="N1177" s="32" t="str">
        <f t="shared" si="54"/>
        <v/>
      </c>
      <c r="O1177" s="32" t="str">
        <f t="shared" si="55"/>
        <v/>
      </c>
      <c r="P1177" s="32" t="str">
        <f t="shared" si="56"/>
        <v/>
      </c>
      <c r="Q1177" s="32" t="str">
        <f>IFERROR(IF($F1177="","",INDEX(リスト!$AL:$AL,MATCH($F1177,リスト!$AK:$AK,0))),"")</f>
        <v/>
      </c>
      <c r="R1177" s="32" t="str">
        <f>IFERROR(IF($K1177="","",INDEX(リスト!$AO:$AO,MATCH($K1177,リスト!$AN:$AN,0))),"")</f>
        <v/>
      </c>
      <c r="S1177" s="32" t="str">
        <f>IF($B1177="","",RIGHT($G1177*1000+200+COUNTIF($G$2:$G1177,$G1177),9))</f>
        <v/>
      </c>
    </row>
    <row r="1178" spans="13:19" ht="18" customHeight="1" x14ac:dyDescent="0.55000000000000004">
      <c r="M1178" s="32" t="str">
        <f>IFERROR(IF($B1178="","",INDEX(所属情報!$E:$E,MATCH($A1178,所属情報!$A:$A,0))),"")</f>
        <v/>
      </c>
      <c r="N1178" s="32" t="str">
        <f t="shared" si="54"/>
        <v/>
      </c>
      <c r="O1178" s="32" t="str">
        <f t="shared" si="55"/>
        <v/>
      </c>
      <c r="P1178" s="32" t="str">
        <f t="shared" si="56"/>
        <v/>
      </c>
      <c r="Q1178" s="32" t="str">
        <f>IFERROR(IF($F1178="","",INDEX(リスト!$AL:$AL,MATCH($F1178,リスト!$AK:$AK,0))),"")</f>
        <v/>
      </c>
      <c r="R1178" s="32" t="str">
        <f>IFERROR(IF($K1178="","",INDEX(リスト!$AO:$AO,MATCH($K1178,リスト!$AN:$AN,0))),"")</f>
        <v/>
      </c>
      <c r="S1178" s="32" t="str">
        <f>IF($B1178="","",RIGHT($G1178*1000+200+COUNTIF($G$2:$G1178,$G1178),9))</f>
        <v/>
      </c>
    </row>
    <row r="1179" spans="13:19" ht="18" customHeight="1" x14ac:dyDescent="0.55000000000000004">
      <c r="M1179" s="32" t="str">
        <f>IFERROR(IF($B1179="","",INDEX(所属情報!$E:$E,MATCH($A1179,所属情報!$A:$A,0))),"")</f>
        <v/>
      </c>
      <c r="N1179" s="32" t="str">
        <f t="shared" si="54"/>
        <v/>
      </c>
      <c r="O1179" s="32" t="str">
        <f t="shared" si="55"/>
        <v/>
      </c>
      <c r="P1179" s="32" t="str">
        <f t="shared" si="56"/>
        <v/>
      </c>
      <c r="Q1179" s="32" t="str">
        <f>IFERROR(IF($F1179="","",INDEX(リスト!$AL:$AL,MATCH($F1179,リスト!$AK:$AK,0))),"")</f>
        <v/>
      </c>
      <c r="R1179" s="32" t="str">
        <f>IFERROR(IF($K1179="","",INDEX(リスト!$AO:$AO,MATCH($K1179,リスト!$AN:$AN,0))),"")</f>
        <v/>
      </c>
      <c r="S1179" s="32" t="str">
        <f>IF($B1179="","",RIGHT($G1179*1000+200+COUNTIF($G$2:$G1179,$G1179),9))</f>
        <v/>
      </c>
    </row>
    <row r="1180" spans="13:19" ht="18" customHeight="1" x14ac:dyDescent="0.55000000000000004">
      <c r="M1180" s="32" t="str">
        <f>IFERROR(IF($B1180="","",INDEX(所属情報!$E:$E,MATCH($A1180,所属情報!$A:$A,0))),"")</f>
        <v/>
      </c>
      <c r="N1180" s="32" t="str">
        <f t="shared" si="54"/>
        <v/>
      </c>
      <c r="O1180" s="32" t="str">
        <f t="shared" si="55"/>
        <v/>
      </c>
      <c r="P1180" s="32" t="str">
        <f t="shared" si="56"/>
        <v/>
      </c>
      <c r="Q1180" s="32" t="str">
        <f>IFERROR(IF($F1180="","",INDEX(リスト!$AL:$AL,MATCH($F1180,リスト!$AK:$AK,0))),"")</f>
        <v/>
      </c>
      <c r="R1180" s="32" t="str">
        <f>IFERROR(IF($K1180="","",INDEX(リスト!$AO:$AO,MATCH($K1180,リスト!$AN:$AN,0))),"")</f>
        <v/>
      </c>
      <c r="S1180" s="32" t="str">
        <f>IF($B1180="","",RIGHT($G1180*1000+200+COUNTIF($G$2:$G1180,$G1180),9))</f>
        <v/>
      </c>
    </row>
    <row r="1181" spans="13:19" ht="18" customHeight="1" x14ac:dyDescent="0.55000000000000004">
      <c r="M1181" s="32" t="str">
        <f>IFERROR(IF($B1181="","",INDEX(所属情報!$E:$E,MATCH($A1181,所属情報!$A:$A,0))),"")</f>
        <v/>
      </c>
      <c r="N1181" s="32" t="str">
        <f t="shared" si="54"/>
        <v/>
      </c>
      <c r="O1181" s="32" t="str">
        <f t="shared" si="55"/>
        <v/>
      </c>
      <c r="P1181" s="32" t="str">
        <f t="shared" si="56"/>
        <v/>
      </c>
      <c r="Q1181" s="32" t="str">
        <f>IFERROR(IF($F1181="","",INDEX(リスト!$AL:$AL,MATCH($F1181,リスト!$AK:$AK,0))),"")</f>
        <v/>
      </c>
      <c r="R1181" s="32" t="str">
        <f>IFERROR(IF($K1181="","",INDEX(リスト!$AO:$AO,MATCH($K1181,リスト!$AN:$AN,0))),"")</f>
        <v/>
      </c>
      <c r="S1181" s="32" t="str">
        <f>IF($B1181="","",RIGHT($G1181*1000+200+COUNTIF($G$2:$G1181,$G1181),9))</f>
        <v/>
      </c>
    </row>
    <row r="1182" spans="13:19" ht="18" customHeight="1" x14ac:dyDescent="0.55000000000000004">
      <c r="M1182" s="32" t="str">
        <f>IFERROR(IF($B1182="","",INDEX(所属情報!$E:$E,MATCH($A1182,所属情報!$A:$A,0))),"")</f>
        <v/>
      </c>
      <c r="N1182" s="32" t="str">
        <f t="shared" si="54"/>
        <v/>
      </c>
      <c r="O1182" s="32" t="str">
        <f t="shared" si="55"/>
        <v/>
      </c>
      <c r="P1182" s="32" t="str">
        <f t="shared" si="56"/>
        <v/>
      </c>
      <c r="Q1182" s="32" t="str">
        <f>IFERROR(IF($F1182="","",INDEX(リスト!$AL:$AL,MATCH($F1182,リスト!$AK:$AK,0))),"")</f>
        <v/>
      </c>
      <c r="R1182" s="32" t="str">
        <f>IFERROR(IF($K1182="","",INDEX(リスト!$AO:$AO,MATCH($K1182,リスト!$AN:$AN,0))),"")</f>
        <v/>
      </c>
      <c r="S1182" s="32" t="str">
        <f>IF($B1182="","",RIGHT($G1182*1000+200+COUNTIF($G$2:$G1182,$G1182),9))</f>
        <v/>
      </c>
    </row>
    <row r="1183" spans="13:19" ht="18" customHeight="1" x14ac:dyDescent="0.55000000000000004">
      <c r="M1183" s="32" t="str">
        <f>IFERROR(IF($B1183="","",INDEX(所属情報!$E:$E,MATCH($A1183,所属情報!$A:$A,0))),"")</f>
        <v/>
      </c>
      <c r="N1183" s="32" t="str">
        <f t="shared" si="54"/>
        <v/>
      </c>
      <c r="O1183" s="32" t="str">
        <f t="shared" si="55"/>
        <v/>
      </c>
      <c r="P1183" s="32" t="str">
        <f t="shared" si="56"/>
        <v/>
      </c>
      <c r="Q1183" s="32" t="str">
        <f>IFERROR(IF($F1183="","",INDEX(リスト!$AL:$AL,MATCH($F1183,リスト!$AK:$AK,0))),"")</f>
        <v/>
      </c>
      <c r="R1183" s="32" t="str">
        <f>IFERROR(IF($K1183="","",INDEX(リスト!$AO:$AO,MATCH($K1183,リスト!$AN:$AN,0))),"")</f>
        <v/>
      </c>
      <c r="S1183" s="32" t="str">
        <f>IF($B1183="","",RIGHT($G1183*1000+200+COUNTIF($G$2:$G1183,$G1183),9))</f>
        <v/>
      </c>
    </row>
    <row r="1184" spans="13:19" ht="18" customHeight="1" x14ac:dyDescent="0.55000000000000004">
      <c r="M1184" s="32" t="str">
        <f>IFERROR(IF($B1184="","",INDEX(所属情報!$E:$E,MATCH($A1184,所属情報!$A:$A,0))),"")</f>
        <v/>
      </c>
      <c r="N1184" s="32" t="str">
        <f t="shared" si="54"/>
        <v/>
      </c>
      <c r="O1184" s="32" t="str">
        <f t="shared" si="55"/>
        <v/>
      </c>
      <c r="P1184" s="32" t="str">
        <f t="shared" si="56"/>
        <v/>
      </c>
      <c r="Q1184" s="32" t="str">
        <f>IFERROR(IF($F1184="","",INDEX(リスト!$AL:$AL,MATCH($F1184,リスト!$AK:$AK,0))),"")</f>
        <v/>
      </c>
      <c r="R1184" s="32" t="str">
        <f>IFERROR(IF($K1184="","",INDEX(リスト!$AO:$AO,MATCH($K1184,リスト!$AN:$AN,0))),"")</f>
        <v/>
      </c>
      <c r="S1184" s="32" t="str">
        <f>IF($B1184="","",RIGHT($G1184*1000+200+COUNTIF($G$2:$G1184,$G1184),9))</f>
        <v/>
      </c>
    </row>
    <row r="1185" spans="13:19" ht="18" customHeight="1" x14ac:dyDescent="0.55000000000000004">
      <c r="M1185" s="32" t="str">
        <f>IFERROR(IF($B1185="","",INDEX(所属情報!$E:$E,MATCH($A1185,所属情報!$A:$A,0))),"")</f>
        <v/>
      </c>
      <c r="N1185" s="32" t="str">
        <f t="shared" si="54"/>
        <v/>
      </c>
      <c r="O1185" s="32" t="str">
        <f t="shared" si="55"/>
        <v/>
      </c>
      <c r="P1185" s="32" t="str">
        <f t="shared" si="56"/>
        <v/>
      </c>
      <c r="Q1185" s="32" t="str">
        <f>IFERROR(IF($F1185="","",INDEX(リスト!$AL:$AL,MATCH($F1185,リスト!$AK:$AK,0))),"")</f>
        <v/>
      </c>
      <c r="R1185" s="32" t="str">
        <f>IFERROR(IF($K1185="","",INDEX(リスト!$AO:$AO,MATCH($K1185,リスト!$AN:$AN,0))),"")</f>
        <v/>
      </c>
      <c r="S1185" s="32" t="str">
        <f>IF($B1185="","",RIGHT($G1185*1000+200+COUNTIF($G$2:$G1185,$G1185),9))</f>
        <v/>
      </c>
    </row>
    <row r="1186" spans="13:19" ht="18" customHeight="1" x14ac:dyDescent="0.55000000000000004">
      <c r="M1186" s="32" t="str">
        <f>IFERROR(IF($B1186="","",INDEX(所属情報!$E:$E,MATCH($A1186,所属情報!$A:$A,0))),"")</f>
        <v/>
      </c>
      <c r="N1186" s="32" t="str">
        <f t="shared" si="54"/>
        <v/>
      </c>
      <c r="O1186" s="32" t="str">
        <f t="shared" si="55"/>
        <v/>
      </c>
      <c r="P1186" s="32" t="str">
        <f t="shared" si="56"/>
        <v/>
      </c>
      <c r="Q1186" s="32" t="str">
        <f>IFERROR(IF($F1186="","",INDEX(リスト!$AL:$AL,MATCH($F1186,リスト!$AK:$AK,0))),"")</f>
        <v/>
      </c>
      <c r="R1186" s="32" t="str">
        <f>IFERROR(IF($K1186="","",INDEX(リスト!$AO:$AO,MATCH($K1186,リスト!$AN:$AN,0))),"")</f>
        <v/>
      </c>
      <c r="S1186" s="32" t="str">
        <f>IF($B1186="","",RIGHT($G1186*1000+200+COUNTIF($G$2:$G1186,$G1186),9))</f>
        <v/>
      </c>
    </row>
    <row r="1187" spans="13:19" ht="18" customHeight="1" x14ac:dyDescent="0.55000000000000004">
      <c r="M1187" s="32" t="str">
        <f>IFERROR(IF($B1187="","",INDEX(所属情報!$E:$E,MATCH($A1187,所属情報!$A:$A,0))),"")</f>
        <v/>
      </c>
      <c r="N1187" s="32" t="str">
        <f t="shared" si="54"/>
        <v/>
      </c>
      <c r="O1187" s="32" t="str">
        <f t="shared" si="55"/>
        <v/>
      </c>
      <c r="P1187" s="32" t="str">
        <f t="shared" si="56"/>
        <v/>
      </c>
      <c r="Q1187" s="32" t="str">
        <f>IFERROR(IF($F1187="","",INDEX(リスト!$AL:$AL,MATCH($F1187,リスト!$AK:$AK,0))),"")</f>
        <v/>
      </c>
      <c r="R1187" s="32" t="str">
        <f>IFERROR(IF($K1187="","",INDEX(リスト!$AO:$AO,MATCH($K1187,リスト!$AN:$AN,0))),"")</f>
        <v/>
      </c>
      <c r="S1187" s="32" t="str">
        <f>IF($B1187="","",RIGHT($G1187*1000+200+COUNTIF($G$2:$G1187,$G1187),9))</f>
        <v/>
      </c>
    </row>
    <row r="1188" spans="13:19" ht="18" customHeight="1" x14ac:dyDescent="0.55000000000000004">
      <c r="M1188" s="32" t="str">
        <f>IFERROR(IF($B1188="","",INDEX(所属情報!$E:$E,MATCH($A1188,所属情報!$A:$A,0))),"")</f>
        <v/>
      </c>
      <c r="N1188" s="32" t="str">
        <f t="shared" si="54"/>
        <v/>
      </c>
      <c r="O1188" s="32" t="str">
        <f t="shared" si="55"/>
        <v/>
      </c>
      <c r="P1188" s="32" t="str">
        <f t="shared" si="56"/>
        <v/>
      </c>
      <c r="Q1188" s="32" t="str">
        <f>IFERROR(IF($F1188="","",INDEX(リスト!$AL:$AL,MATCH($F1188,リスト!$AK:$AK,0))),"")</f>
        <v/>
      </c>
      <c r="R1188" s="32" t="str">
        <f>IFERROR(IF($K1188="","",INDEX(リスト!$AO:$AO,MATCH($K1188,リスト!$AN:$AN,0))),"")</f>
        <v/>
      </c>
      <c r="S1188" s="32" t="str">
        <f>IF($B1188="","",RIGHT($G1188*1000+200+COUNTIF($G$2:$G1188,$G1188),9))</f>
        <v/>
      </c>
    </row>
    <row r="1189" spans="13:19" ht="18" customHeight="1" x14ac:dyDescent="0.55000000000000004">
      <c r="M1189" s="32" t="str">
        <f>IFERROR(IF($B1189="","",INDEX(所属情報!$E:$E,MATCH($A1189,所属情報!$A:$A,0))),"")</f>
        <v/>
      </c>
      <c r="N1189" s="32" t="str">
        <f t="shared" si="54"/>
        <v/>
      </c>
      <c r="O1189" s="32" t="str">
        <f t="shared" si="55"/>
        <v/>
      </c>
      <c r="P1189" s="32" t="str">
        <f t="shared" si="56"/>
        <v/>
      </c>
      <c r="Q1189" s="32" t="str">
        <f>IFERROR(IF($F1189="","",INDEX(リスト!$AL:$AL,MATCH($F1189,リスト!$AK:$AK,0))),"")</f>
        <v/>
      </c>
      <c r="R1189" s="32" t="str">
        <f>IFERROR(IF($K1189="","",INDEX(リスト!$AO:$AO,MATCH($K1189,リスト!$AN:$AN,0))),"")</f>
        <v/>
      </c>
      <c r="S1189" s="32" t="str">
        <f>IF($B1189="","",RIGHT($G1189*1000+200+COUNTIF($G$2:$G1189,$G1189),9))</f>
        <v/>
      </c>
    </row>
    <row r="1190" spans="13:19" ht="18" customHeight="1" x14ac:dyDescent="0.55000000000000004">
      <c r="M1190" s="32" t="str">
        <f>IFERROR(IF($B1190="","",INDEX(所属情報!$E:$E,MATCH($A1190,所属情報!$A:$A,0))),"")</f>
        <v/>
      </c>
      <c r="N1190" s="32" t="str">
        <f t="shared" si="54"/>
        <v/>
      </c>
      <c r="O1190" s="32" t="str">
        <f t="shared" si="55"/>
        <v/>
      </c>
      <c r="P1190" s="32" t="str">
        <f t="shared" si="56"/>
        <v/>
      </c>
      <c r="Q1190" s="32" t="str">
        <f>IFERROR(IF($F1190="","",INDEX(リスト!$AL:$AL,MATCH($F1190,リスト!$AK:$AK,0))),"")</f>
        <v/>
      </c>
      <c r="R1190" s="32" t="str">
        <f>IFERROR(IF($K1190="","",INDEX(リスト!$AO:$AO,MATCH($K1190,リスト!$AN:$AN,0))),"")</f>
        <v/>
      </c>
      <c r="S1190" s="32" t="str">
        <f>IF($B1190="","",RIGHT($G1190*1000+200+COUNTIF($G$2:$G1190,$G1190),9))</f>
        <v/>
      </c>
    </row>
    <row r="1191" spans="13:19" ht="18" customHeight="1" x14ac:dyDescent="0.55000000000000004">
      <c r="M1191" s="32" t="str">
        <f>IFERROR(IF($B1191="","",INDEX(所属情報!$E:$E,MATCH($A1191,所属情報!$A:$A,0))),"")</f>
        <v/>
      </c>
      <c r="N1191" s="32" t="str">
        <f t="shared" si="54"/>
        <v/>
      </c>
      <c r="O1191" s="32" t="str">
        <f t="shared" si="55"/>
        <v/>
      </c>
      <c r="P1191" s="32" t="str">
        <f t="shared" si="56"/>
        <v/>
      </c>
      <c r="Q1191" s="32" t="str">
        <f>IFERROR(IF($F1191="","",INDEX(リスト!$AL:$AL,MATCH($F1191,リスト!$AK:$AK,0))),"")</f>
        <v/>
      </c>
      <c r="R1191" s="32" t="str">
        <f>IFERROR(IF($K1191="","",INDEX(リスト!$AO:$AO,MATCH($K1191,リスト!$AN:$AN,0))),"")</f>
        <v/>
      </c>
      <c r="S1191" s="32" t="str">
        <f>IF($B1191="","",RIGHT($G1191*1000+200+COUNTIF($G$2:$G1191,$G1191),9))</f>
        <v/>
      </c>
    </row>
    <row r="1192" spans="13:19" ht="18" customHeight="1" x14ac:dyDescent="0.55000000000000004">
      <c r="M1192" s="32" t="str">
        <f>IFERROR(IF($B1192="","",INDEX(所属情報!$E:$E,MATCH($A1192,所属情報!$A:$A,0))),"")</f>
        <v/>
      </c>
      <c r="N1192" s="32" t="str">
        <f t="shared" si="54"/>
        <v/>
      </c>
      <c r="O1192" s="32" t="str">
        <f t="shared" si="55"/>
        <v/>
      </c>
      <c r="P1192" s="32" t="str">
        <f t="shared" si="56"/>
        <v/>
      </c>
      <c r="Q1192" s="32" t="str">
        <f>IFERROR(IF($F1192="","",INDEX(リスト!$AL:$AL,MATCH($F1192,リスト!$AK:$AK,0))),"")</f>
        <v/>
      </c>
      <c r="R1192" s="32" t="str">
        <f>IFERROR(IF($K1192="","",INDEX(リスト!$AO:$AO,MATCH($K1192,リスト!$AN:$AN,0))),"")</f>
        <v/>
      </c>
      <c r="S1192" s="32" t="str">
        <f>IF($B1192="","",RIGHT($G1192*1000+200+COUNTIF($G$2:$G1192,$G1192),9))</f>
        <v/>
      </c>
    </row>
    <row r="1193" spans="13:19" ht="18" customHeight="1" x14ac:dyDescent="0.55000000000000004">
      <c r="M1193" s="32" t="str">
        <f>IFERROR(IF($B1193="","",INDEX(所属情報!$E:$E,MATCH($A1193,所属情報!$A:$A,0))),"")</f>
        <v/>
      </c>
      <c r="N1193" s="32" t="str">
        <f t="shared" si="54"/>
        <v/>
      </c>
      <c r="O1193" s="32" t="str">
        <f t="shared" si="55"/>
        <v/>
      </c>
      <c r="P1193" s="32" t="str">
        <f t="shared" si="56"/>
        <v/>
      </c>
      <c r="Q1193" s="32" t="str">
        <f>IFERROR(IF($F1193="","",INDEX(リスト!$AL:$AL,MATCH($F1193,リスト!$AK:$AK,0))),"")</f>
        <v/>
      </c>
      <c r="R1193" s="32" t="str">
        <f>IFERROR(IF($K1193="","",INDEX(リスト!$AO:$AO,MATCH($K1193,リスト!$AN:$AN,0))),"")</f>
        <v/>
      </c>
      <c r="S1193" s="32" t="str">
        <f>IF($B1193="","",RIGHT($G1193*1000+200+COUNTIF($G$2:$G1193,$G1193),9))</f>
        <v/>
      </c>
    </row>
    <row r="1194" spans="13:19" ht="18" customHeight="1" x14ac:dyDescent="0.55000000000000004">
      <c r="M1194" s="32" t="str">
        <f>IFERROR(IF($B1194="","",INDEX(所属情報!$E:$E,MATCH($A1194,所属情報!$A:$A,0))),"")</f>
        <v/>
      </c>
      <c r="N1194" s="32" t="str">
        <f t="shared" si="54"/>
        <v/>
      </c>
      <c r="O1194" s="32" t="str">
        <f t="shared" si="55"/>
        <v/>
      </c>
      <c r="P1194" s="32" t="str">
        <f t="shared" si="56"/>
        <v/>
      </c>
      <c r="Q1194" s="32" t="str">
        <f>IFERROR(IF($F1194="","",INDEX(リスト!$AL:$AL,MATCH($F1194,リスト!$AK:$AK,0))),"")</f>
        <v/>
      </c>
      <c r="R1194" s="32" t="str">
        <f>IFERROR(IF($K1194="","",INDEX(リスト!$AO:$AO,MATCH($K1194,リスト!$AN:$AN,0))),"")</f>
        <v/>
      </c>
      <c r="S1194" s="32" t="str">
        <f>IF($B1194="","",RIGHT($G1194*1000+200+COUNTIF($G$2:$G1194,$G1194),9))</f>
        <v/>
      </c>
    </row>
    <row r="1195" spans="13:19" ht="18" customHeight="1" x14ac:dyDescent="0.55000000000000004">
      <c r="M1195" s="32" t="str">
        <f>IFERROR(IF($B1195="","",INDEX(所属情報!$E:$E,MATCH($A1195,所属情報!$A:$A,0))),"")</f>
        <v/>
      </c>
      <c r="N1195" s="32" t="str">
        <f t="shared" si="54"/>
        <v/>
      </c>
      <c r="O1195" s="32" t="str">
        <f t="shared" si="55"/>
        <v/>
      </c>
      <c r="P1195" s="32" t="str">
        <f t="shared" si="56"/>
        <v/>
      </c>
      <c r="Q1195" s="32" t="str">
        <f>IFERROR(IF($F1195="","",INDEX(リスト!$AL:$AL,MATCH($F1195,リスト!$AK:$AK,0))),"")</f>
        <v/>
      </c>
      <c r="R1195" s="32" t="str">
        <f>IFERROR(IF($K1195="","",INDEX(リスト!$AO:$AO,MATCH($K1195,リスト!$AN:$AN,0))),"")</f>
        <v/>
      </c>
      <c r="S1195" s="32" t="str">
        <f>IF($B1195="","",RIGHT($G1195*1000+200+COUNTIF($G$2:$G1195,$G1195),9))</f>
        <v/>
      </c>
    </row>
    <row r="1196" spans="13:19" ht="18" customHeight="1" x14ac:dyDescent="0.55000000000000004">
      <c r="M1196" s="32" t="str">
        <f>IFERROR(IF($B1196="","",INDEX(所属情報!$E:$E,MATCH($A1196,所属情報!$A:$A,0))),"")</f>
        <v/>
      </c>
      <c r="N1196" s="32" t="str">
        <f t="shared" si="54"/>
        <v/>
      </c>
      <c r="O1196" s="32" t="str">
        <f t="shared" si="55"/>
        <v/>
      </c>
      <c r="P1196" s="32" t="str">
        <f t="shared" si="56"/>
        <v/>
      </c>
      <c r="Q1196" s="32" t="str">
        <f>IFERROR(IF($F1196="","",INDEX(リスト!$AL:$AL,MATCH($F1196,リスト!$AK:$AK,0))),"")</f>
        <v/>
      </c>
      <c r="R1196" s="32" t="str">
        <f>IFERROR(IF($K1196="","",INDEX(リスト!$AO:$AO,MATCH($K1196,リスト!$AN:$AN,0))),"")</f>
        <v/>
      </c>
      <c r="S1196" s="32" t="str">
        <f>IF($B1196="","",RIGHT($G1196*1000+200+COUNTIF($G$2:$G1196,$G1196),9))</f>
        <v/>
      </c>
    </row>
    <row r="1197" spans="13:19" ht="18" customHeight="1" x14ac:dyDescent="0.55000000000000004">
      <c r="M1197" s="32" t="str">
        <f>IFERROR(IF($B1197="","",INDEX(所属情報!$E:$E,MATCH($A1197,所属情報!$A:$A,0))),"")</f>
        <v/>
      </c>
      <c r="N1197" s="32" t="str">
        <f t="shared" si="54"/>
        <v/>
      </c>
      <c r="O1197" s="32" t="str">
        <f t="shared" si="55"/>
        <v/>
      </c>
      <c r="P1197" s="32" t="str">
        <f t="shared" si="56"/>
        <v/>
      </c>
      <c r="Q1197" s="32" t="str">
        <f>IFERROR(IF($F1197="","",INDEX(リスト!$AL:$AL,MATCH($F1197,リスト!$AK:$AK,0))),"")</f>
        <v/>
      </c>
      <c r="R1197" s="32" t="str">
        <f>IFERROR(IF($K1197="","",INDEX(リスト!$AO:$AO,MATCH($K1197,リスト!$AN:$AN,0))),"")</f>
        <v/>
      </c>
      <c r="S1197" s="32" t="str">
        <f>IF($B1197="","",RIGHT($G1197*1000+200+COUNTIF($G$2:$G1197,$G1197),9))</f>
        <v/>
      </c>
    </row>
    <row r="1198" spans="13:19" ht="18" customHeight="1" x14ac:dyDescent="0.55000000000000004">
      <c r="M1198" s="32" t="str">
        <f>IFERROR(IF($B1198="","",INDEX(所属情報!$E:$E,MATCH($A1198,所属情報!$A:$A,0))),"")</f>
        <v/>
      </c>
      <c r="N1198" s="32" t="str">
        <f t="shared" si="54"/>
        <v/>
      </c>
      <c r="O1198" s="32" t="str">
        <f t="shared" si="55"/>
        <v/>
      </c>
      <c r="P1198" s="32" t="str">
        <f t="shared" si="56"/>
        <v/>
      </c>
      <c r="Q1198" s="32" t="str">
        <f>IFERROR(IF($F1198="","",INDEX(リスト!$AL:$AL,MATCH($F1198,リスト!$AK:$AK,0))),"")</f>
        <v/>
      </c>
      <c r="R1198" s="32" t="str">
        <f>IFERROR(IF($K1198="","",INDEX(リスト!$AO:$AO,MATCH($K1198,リスト!$AN:$AN,0))),"")</f>
        <v/>
      </c>
      <c r="S1198" s="32" t="str">
        <f>IF($B1198="","",RIGHT($G1198*1000+200+COUNTIF($G$2:$G1198,$G1198),9))</f>
        <v/>
      </c>
    </row>
    <row r="1199" spans="13:19" ht="18" customHeight="1" x14ac:dyDescent="0.55000000000000004">
      <c r="M1199" s="32" t="str">
        <f>IFERROR(IF($B1199="","",INDEX(所属情報!$E:$E,MATCH($A1199,所属情報!$A:$A,0))),"")</f>
        <v/>
      </c>
      <c r="N1199" s="32" t="str">
        <f t="shared" si="54"/>
        <v/>
      </c>
      <c r="O1199" s="32" t="str">
        <f t="shared" si="55"/>
        <v/>
      </c>
      <c r="P1199" s="32" t="str">
        <f t="shared" si="56"/>
        <v/>
      </c>
      <c r="Q1199" s="32" t="str">
        <f>IFERROR(IF($F1199="","",INDEX(リスト!$AL:$AL,MATCH($F1199,リスト!$AK:$AK,0))),"")</f>
        <v/>
      </c>
      <c r="R1199" s="32" t="str">
        <f>IFERROR(IF($K1199="","",INDEX(リスト!$AO:$AO,MATCH($K1199,リスト!$AN:$AN,0))),"")</f>
        <v/>
      </c>
      <c r="S1199" s="32" t="str">
        <f>IF($B1199="","",RIGHT($G1199*1000+200+COUNTIF($G$2:$G1199,$G1199),9))</f>
        <v/>
      </c>
    </row>
    <row r="1200" spans="13:19" ht="18" customHeight="1" x14ac:dyDescent="0.55000000000000004">
      <c r="M1200" s="32" t="str">
        <f>IFERROR(IF($B1200="","",INDEX(所属情報!$E:$E,MATCH($A1200,所属情報!$A:$A,0))),"")</f>
        <v/>
      </c>
      <c r="N1200" s="32" t="str">
        <f t="shared" si="54"/>
        <v/>
      </c>
      <c r="O1200" s="32" t="str">
        <f t="shared" si="55"/>
        <v/>
      </c>
      <c r="P1200" s="32" t="str">
        <f t="shared" si="56"/>
        <v/>
      </c>
      <c r="Q1200" s="32" t="str">
        <f>IFERROR(IF($F1200="","",INDEX(リスト!$AL:$AL,MATCH($F1200,リスト!$AK:$AK,0))),"")</f>
        <v/>
      </c>
      <c r="R1200" s="32" t="str">
        <f>IFERROR(IF($K1200="","",INDEX(リスト!$AO:$AO,MATCH($K1200,リスト!$AN:$AN,0))),"")</f>
        <v/>
      </c>
      <c r="S1200" s="32" t="str">
        <f>IF($B1200="","",RIGHT($G1200*1000+200+COUNTIF($G$2:$G1200,$G1200),9))</f>
        <v/>
      </c>
    </row>
    <row r="1201" spans="13:19" ht="18" customHeight="1" x14ac:dyDescent="0.55000000000000004">
      <c r="M1201" s="32" t="str">
        <f>IFERROR(IF($B1201="","",INDEX(所属情報!$E:$E,MATCH($A1201,所属情報!$A:$A,0))),"")</f>
        <v/>
      </c>
      <c r="N1201" s="32" t="str">
        <f t="shared" si="54"/>
        <v/>
      </c>
      <c r="O1201" s="32" t="str">
        <f t="shared" si="55"/>
        <v/>
      </c>
      <c r="P1201" s="32" t="str">
        <f t="shared" si="56"/>
        <v/>
      </c>
      <c r="Q1201" s="32" t="str">
        <f>IFERROR(IF($F1201="","",INDEX(リスト!$AL:$AL,MATCH($F1201,リスト!$AK:$AK,0))),"")</f>
        <v/>
      </c>
      <c r="R1201" s="32" t="str">
        <f>IFERROR(IF($K1201="","",INDEX(リスト!$AO:$AO,MATCH($K1201,リスト!$AN:$AN,0))),"")</f>
        <v/>
      </c>
      <c r="S1201" s="32" t="str">
        <f>IF($B1201="","",RIGHT($G1201*1000+200+COUNTIF($G$2:$G1201,$G1201),9))</f>
        <v/>
      </c>
    </row>
    <row r="1202" spans="13:19" ht="18" customHeight="1" x14ac:dyDescent="0.55000000000000004">
      <c r="M1202" s="32" t="str">
        <f>IFERROR(IF($B1202="","",INDEX(所属情報!$E:$E,MATCH($A1202,所属情報!$A:$A,0))),"")</f>
        <v/>
      </c>
      <c r="N1202" s="32" t="str">
        <f t="shared" si="54"/>
        <v/>
      </c>
      <c r="O1202" s="32" t="str">
        <f t="shared" si="55"/>
        <v/>
      </c>
      <c r="P1202" s="32" t="str">
        <f t="shared" si="56"/>
        <v/>
      </c>
      <c r="Q1202" s="32" t="str">
        <f>IFERROR(IF($F1202="","",INDEX(リスト!$AL:$AL,MATCH($F1202,リスト!$AK:$AK,0))),"")</f>
        <v/>
      </c>
      <c r="R1202" s="32" t="str">
        <f>IFERROR(IF($K1202="","",INDEX(リスト!$AO:$AO,MATCH($K1202,リスト!$AN:$AN,0))),"")</f>
        <v/>
      </c>
      <c r="S1202" s="32" t="str">
        <f>IF($B1202="","",RIGHT($G1202*1000+200+COUNTIF($G$2:$G1202,$G1202),9))</f>
        <v/>
      </c>
    </row>
    <row r="1203" spans="13:19" ht="18" customHeight="1" x14ac:dyDescent="0.55000000000000004">
      <c r="M1203" s="32" t="str">
        <f>IFERROR(IF($B1203="","",INDEX(所属情報!$E:$E,MATCH($A1203,所属情報!$A:$A,0))),"")</f>
        <v/>
      </c>
      <c r="N1203" s="32" t="str">
        <f t="shared" si="54"/>
        <v/>
      </c>
      <c r="O1203" s="32" t="str">
        <f t="shared" si="55"/>
        <v/>
      </c>
      <c r="P1203" s="32" t="str">
        <f t="shared" si="56"/>
        <v/>
      </c>
      <c r="Q1203" s="32" t="str">
        <f>IFERROR(IF($F1203="","",INDEX(リスト!$AL:$AL,MATCH($F1203,リスト!$AK:$AK,0))),"")</f>
        <v/>
      </c>
      <c r="R1203" s="32" t="str">
        <f>IFERROR(IF($K1203="","",INDEX(リスト!$AO:$AO,MATCH($K1203,リスト!$AN:$AN,0))),"")</f>
        <v/>
      </c>
      <c r="S1203" s="32" t="str">
        <f>IF($B1203="","",RIGHT($G1203*1000+200+COUNTIF($G$2:$G1203,$G1203),9))</f>
        <v/>
      </c>
    </row>
    <row r="1204" spans="13:19" ht="18" customHeight="1" x14ac:dyDescent="0.55000000000000004">
      <c r="M1204" s="32" t="str">
        <f>IFERROR(IF($B1204="","",INDEX(所属情報!$E:$E,MATCH($A1204,所属情報!$A:$A,0))),"")</f>
        <v/>
      </c>
      <c r="N1204" s="32" t="str">
        <f t="shared" si="54"/>
        <v/>
      </c>
      <c r="O1204" s="32" t="str">
        <f t="shared" si="55"/>
        <v/>
      </c>
      <c r="P1204" s="32" t="str">
        <f t="shared" si="56"/>
        <v/>
      </c>
      <c r="Q1204" s="32" t="str">
        <f>IFERROR(IF($F1204="","",INDEX(リスト!$AL:$AL,MATCH($F1204,リスト!$AK:$AK,0))),"")</f>
        <v/>
      </c>
      <c r="R1204" s="32" t="str">
        <f>IFERROR(IF($K1204="","",INDEX(リスト!$AO:$AO,MATCH($K1204,リスト!$AN:$AN,0))),"")</f>
        <v/>
      </c>
      <c r="S1204" s="32" t="str">
        <f>IF($B1204="","",RIGHT($G1204*1000+200+COUNTIF($G$2:$G1204,$G1204),9))</f>
        <v/>
      </c>
    </row>
    <row r="1205" spans="13:19" ht="18" customHeight="1" x14ac:dyDescent="0.55000000000000004">
      <c r="M1205" s="32" t="str">
        <f>IFERROR(IF($B1205="","",INDEX(所属情報!$E:$E,MATCH($A1205,所属情報!$A:$A,0))),"")</f>
        <v/>
      </c>
      <c r="N1205" s="32" t="str">
        <f t="shared" si="54"/>
        <v/>
      </c>
      <c r="O1205" s="32" t="str">
        <f t="shared" si="55"/>
        <v/>
      </c>
      <c r="P1205" s="32" t="str">
        <f t="shared" si="56"/>
        <v/>
      </c>
      <c r="Q1205" s="32" t="str">
        <f>IFERROR(IF($F1205="","",INDEX(リスト!$AL:$AL,MATCH($F1205,リスト!$AK:$AK,0))),"")</f>
        <v/>
      </c>
      <c r="R1205" s="32" t="str">
        <f>IFERROR(IF($K1205="","",INDEX(リスト!$AO:$AO,MATCH($K1205,リスト!$AN:$AN,0))),"")</f>
        <v/>
      </c>
      <c r="S1205" s="32" t="str">
        <f>IF($B1205="","",RIGHT($G1205*1000+200+COUNTIF($G$2:$G1205,$G1205),9))</f>
        <v/>
      </c>
    </row>
    <row r="1206" spans="13:19" ht="18" customHeight="1" x14ac:dyDescent="0.55000000000000004">
      <c r="M1206" s="32" t="str">
        <f>IFERROR(IF($B1206="","",INDEX(所属情報!$E:$E,MATCH($A1206,所属情報!$A:$A,0))),"")</f>
        <v/>
      </c>
      <c r="N1206" s="32" t="str">
        <f t="shared" si="54"/>
        <v/>
      </c>
      <c r="O1206" s="32" t="str">
        <f t="shared" si="55"/>
        <v/>
      </c>
      <c r="P1206" s="32" t="str">
        <f t="shared" si="56"/>
        <v/>
      </c>
      <c r="Q1206" s="32" t="str">
        <f>IFERROR(IF($F1206="","",INDEX(リスト!$AL:$AL,MATCH($F1206,リスト!$AK:$AK,0))),"")</f>
        <v/>
      </c>
      <c r="R1206" s="32" t="str">
        <f>IFERROR(IF($K1206="","",INDEX(リスト!$AO:$AO,MATCH($K1206,リスト!$AN:$AN,0))),"")</f>
        <v/>
      </c>
      <c r="S1206" s="32" t="str">
        <f>IF($B1206="","",RIGHT($G1206*1000+200+COUNTIF($G$2:$G1206,$G1206),9))</f>
        <v/>
      </c>
    </row>
    <row r="1207" spans="13:19" ht="18" customHeight="1" x14ac:dyDescent="0.55000000000000004">
      <c r="M1207" s="32" t="str">
        <f>IFERROR(IF($B1207="","",INDEX(所属情報!$E:$E,MATCH($A1207,所属情報!$A:$A,0))),"")</f>
        <v/>
      </c>
      <c r="N1207" s="32" t="str">
        <f t="shared" si="54"/>
        <v/>
      </c>
      <c r="O1207" s="32" t="str">
        <f t="shared" si="55"/>
        <v/>
      </c>
      <c r="P1207" s="32" t="str">
        <f t="shared" si="56"/>
        <v/>
      </c>
      <c r="Q1207" s="32" t="str">
        <f>IFERROR(IF($F1207="","",INDEX(リスト!$AL:$AL,MATCH($F1207,リスト!$AK:$AK,0))),"")</f>
        <v/>
      </c>
      <c r="R1207" s="32" t="str">
        <f>IFERROR(IF($K1207="","",INDEX(リスト!$AO:$AO,MATCH($K1207,リスト!$AN:$AN,0))),"")</f>
        <v/>
      </c>
      <c r="S1207" s="32" t="str">
        <f>IF($B1207="","",RIGHT($G1207*1000+200+COUNTIF($G$2:$G1207,$G1207),9))</f>
        <v/>
      </c>
    </row>
    <row r="1208" spans="13:19" ht="18" customHeight="1" x14ac:dyDescent="0.55000000000000004">
      <c r="M1208" s="32" t="str">
        <f>IFERROR(IF($B1208="","",INDEX(所属情報!$E:$E,MATCH($A1208,所属情報!$A:$A,0))),"")</f>
        <v/>
      </c>
      <c r="N1208" s="32" t="str">
        <f t="shared" si="54"/>
        <v/>
      </c>
      <c r="O1208" s="32" t="str">
        <f t="shared" si="55"/>
        <v/>
      </c>
      <c r="P1208" s="32" t="str">
        <f t="shared" si="56"/>
        <v/>
      </c>
      <c r="Q1208" s="32" t="str">
        <f>IFERROR(IF($F1208="","",INDEX(リスト!$AL:$AL,MATCH($F1208,リスト!$AK:$AK,0))),"")</f>
        <v/>
      </c>
      <c r="R1208" s="32" t="str">
        <f>IFERROR(IF($K1208="","",INDEX(リスト!$AO:$AO,MATCH($K1208,リスト!$AN:$AN,0))),"")</f>
        <v/>
      </c>
      <c r="S1208" s="32" t="str">
        <f>IF($B1208="","",RIGHT($G1208*1000+200+COUNTIF($G$2:$G1208,$G1208),9))</f>
        <v/>
      </c>
    </row>
    <row r="1209" spans="13:19" ht="18" customHeight="1" x14ac:dyDescent="0.55000000000000004">
      <c r="M1209" s="32" t="str">
        <f>IFERROR(IF($B1209="","",INDEX(所属情報!$E:$E,MATCH($A1209,所属情報!$A:$A,0))),"")</f>
        <v/>
      </c>
      <c r="N1209" s="32" t="str">
        <f t="shared" si="54"/>
        <v/>
      </c>
      <c r="O1209" s="32" t="str">
        <f t="shared" si="55"/>
        <v/>
      </c>
      <c r="P1209" s="32" t="str">
        <f t="shared" si="56"/>
        <v/>
      </c>
      <c r="Q1209" s="32" t="str">
        <f>IFERROR(IF($F1209="","",INDEX(リスト!$AL:$AL,MATCH($F1209,リスト!$AK:$AK,0))),"")</f>
        <v/>
      </c>
      <c r="R1209" s="32" t="str">
        <f>IFERROR(IF($K1209="","",INDEX(リスト!$AO:$AO,MATCH($K1209,リスト!$AN:$AN,0))),"")</f>
        <v/>
      </c>
      <c r="S1209" s="32" t="str">
        <f>IF($B1209="","",RIGHT($G1209*1000+200+COUNTIF($G$2:$G1209,$G1209),9))</f>
        <v/>
      </c>
    </row>
    <row r="1210" spans="13:19" ht="18" customHeight="1" x14ac:dyDescent="0.55000000000000004">
      <c r="M1210" s="32" t="str">
        <f>IFERROR(IF($B1210="","",INDEX(所属情報!$E:$E,MATCH($A1210,所属情報!$A:$A,0))),"")</f>
        <v/>
      </c>
      <c r="N1210" s="32" t="str">
        <f t="shared" si="54"/>
        <v/>
      </c>
      <c r="O1210" s="32" t="str">
        <f t="shared" si="55"/>
        <v/>
      </c>
      <c r="P1210" s="32" t="str">
        <f t="shared" si="56"/>
        <v/>
      </c>
      <c r="Q1210" s="32" t="str">
        <f>IFERROR(IF($F1210="","",INDEX(リスト!$AL:$AL,MATCH($F1210,リスト!$AK:$AK,0))),"")</f>
        <v/>
      </c>
      <c r="R1210" s="32" t="str">
        <f>IFERROR(IF($K1210="","",INDEX(リスト!$AO:$AO,MATCH($K1210,リスト!$AN:$AN,0))),"")</f>
        <v/>
      </c>
      <c r="S1210" s="32" t="str">
        <f>IF($B1210="","",RIGHT($G1210*1000+200+COUNTIF($G$2:$G1210,$G1210),9))</f>
        <v/>
      </c>
    </row>
    <row r="1211" spans="13:19" ht="18" customHeight="1" x14ac:dyDescent="0.55000000000000004">
      <c r="M1211" s="32" t="str">
        <f>IFERROR(IF($B1211="","",INDEX(所属情報!$E:$E,MATCH($A1211,所属情報!$A:$A,0))),"")</f>
        <v/>
      </c>
      <c r="N1211" s="32" t="str">
        <f t="shared" si="54"/>
        <v/>
      </c>
      <c r="O1211" s="32" t="str">
        <f t="shared" si="55"/>
        <v/>
      </c>
      <c r="P1211" s="32" t="str">
        <f t="shared" si="56"/>
        <v/>
      </c>
      <c r="Q1211" s="32" t="str">
        <f>IFERROR(IF($F1211="","",INDEX(リスト!$AL:$AL,MATCH($F1211,リスト!$AK:$AK,0))),"")</f>
        <v/>
      </c>
      <c r="R1211" s="32" t="str">
        <f>IFERROR(IF($K1211="","",INDEX(リスト!$AO:$AO,MATCH($K1211,リスト!$AN:$AN,0))),"")</f>
        <v/>
      </c>
      <c r="S1211" s="32" t="str">
        <f>IF($B1211="","",RIGHT($G1211*1000+200+COUNTIF($G$2:$G1211,$G1211),9))</f>
        <v/>
      </c>
    </row>
    <row r="1212" spans="13:19" ht="18" customHeight="1" x14ac:dyDescent="0.55000000000000004">
      <c r="M1212" s="32" t="str">
        <f>IFERROR(IF($B1212="","",INDEX(所属情報!$E:$E,MATCH($A1212,所属情報!$A:$A,0))),"")</f>
        <v/>
      </c>
      <c r="N1212" s="32" t="str">
        <f t="shared" si="54"/>
        <v/>
      </c>
      <c r="O1212" s="32" t="str">
        <f t="shared" si="55"/>
        <v/>
      </c>
      <c r="P1212" s="32" t="str">
        <f t="shared" si="56"/>
        <v/>
      </c>
      <c r="Q1212" s="32" t="str">
        <f>IFERROR(IF($F1212="","",INDEX(リスト!$AL:$AL,MATCH($F1212,リスト!$AK:$AK,0))),"")</f>
        <v/>
      </c>
      <c r="R1212" s="32" t="str">
        <f>IFERROR(IF($K1212="","",INDEX(リスト!$AO:$AO,MATCH($K1212,リスト!$AN:$AN,0))),"")</f>
        <v/>
      </c>
      <c r="S1212" s="32" t="str">
        <f>IF($B1212="","",RIGHT($G1212*1000+200+COUNTIF($G$2:$G1212,$G1212),9))</f>
        <v/>
      </c>
    </row>
    <row r="1213" spans="13:19" ht="18" customHeight="1" x14ac:dyDescent="0.55000000000000004">
      <c r="M1213" s="32" t="str">
        <f>IFERROR(IF($B1213="","",INDEX(所属情報!$E:$E,MATCH($A1213,所属情報!$A:$A,0))),"")</f>
        <v/>
      </c>
      <c r="N1213" s="32" t="str">
        <f t="shared" si="54"/>
        <v/>
      </c>
      <c r="O1213" s="32" t="str">
        <f t="shared" si="55"/>
        <v/>
      </c>
      <c r="P1213" s="32" t="str">
        <f t="shared" si="56"/>
        <v/>
      </c>
      <c r="Q1213" s="32" t="str">
        <f>IFERROR(IF($F1213="","",INDEX(リスト!$AL:$AL,MATCH($F1213,リスト!$AK:$AK,0))),"")</f>
        <v/>
      </c>
      <c r="R1213" s="32" t="str">
        <f>IFERROR(IF($K1213="","",INDEX(リスト!$AO:$AO,MATCH($K1213,リスト!$AN:$AN,0))),"")</f>
        <v/>
      </c>
      <c r="S1213" s="32" t="str">
        <f>IF($B1213="","",RIGHT($G1213*1000+200+COUNTIF($G$2:$G1213,$G1213),9))</f>
        <v/>
      </c>
    </row>
    <row r="1214" spans="13:19" ht="18" customHeight="1" x14ac:dyDescent="0.55000000000000004">
      <c r="M1214" s="32" t="str">
        <f>IFERROR(IF($B1214="","",INDEX(所属情報!$E:$E,MATCH($A1214,所属情報!$A:$A,0))),"")</f>
        <v/>
      </c>
      <c r="N1214" s="32" t="str">
        <f t="shared" si="54"/>
        <v/>
      </c>
      <c r="O1214" s="32" t="str">
        <f t="shared" si="55"/>
        <v/>
      </c>
      <c r="P1214" s="32" t="str">
        <f t="shared" si="56"/>
        <v/>
      </c>
      <c r="Q1214" s="32" t="str">
        <f>IFERROR(IF($F1214="","",INDEX(リスト!$AL:$AL,MATCH($F1214,リスト!$AK:$AK,0))),"")</f>
        <v/>
      </c>
      <c r="R1214" s="32" t="str">
        <f>IFERROR(IF($K1214="","",INDEX(リスト!$AO:$AO,MATCH($K1214,リスト!$AN:$AN,0))),"")</f>
        <v/>
      </c>
      <c r="S1214" s="32" t="str">
        <f>IF($B1214="","",RIGHT($G1214*1000+200+COUNTIF($G$2:$G1214,$G1214),9))</f>
        <v/>
      </c>
    </row>
    <row r="1215" spans="13:19" ht="18" customHeight="1" x14ac:dyDescent="0.55000000000000004">
      <c r="M1215" s="32" t="str">
        <f>IFERROR(IF($B1215="","",INDEX(所属情報!$E:$E,MATCH($A1215,所属情報!$A:$A,0))),"")</f>
        <v/>
      </c>
      <c r="N1215" s="32" t="str">
        <f t="shared" si="54"/>
        <v/>
      </c>
      <c r="O1215" s="32" t="str">
        <f t="shared" si="55"/>
        <v/>
      </c>
      <c r="P1215" s="32" t="str">
        <f t="shared" si="56"/>
        <v/>
      </c>
      <c r="Q1215" s="32" t="str">
        <f>IFERROR(IF($F1215="","",INDEX(リスト!$AL:$AL,MATCH($F1215,リスト!$AK:$AK,0))),"")</f>
        <v/>
      </c>
      <c r="R1215" s="32" t="str">
        <f>IFERROR(IF($K1215="","",INDEX(リスト!$AO:$AO,MATCH($K1215,リスト!$AN:$AN,0))),"")</f>
        <v/>
      </c>
      <c r="S1215" s="32" t="str">
        <f>IF($B1215="","",RIGHT($G1215*1000+200+COUNTIF($G$2:$G1215,$G1215),9))</f>
        <v/>
      </c>
    </row>
    <row r="1216" spans="13:19" ht="18" customHeight="1" x14ac:dyDescent="0.55000000000000004">
      <c r="M1216" s="32" t="str">
        <f>IFERROR(IF($B1216="","",INDEX(所属情報!$E:$E,MATCH($A1216,所属情報!$A:$A,0))),"")</f>
        <v/>
      </c>
      <c r="N1216" s="32" t="str">
        <f t="shared" si="54"/>
        <v/>
      </c>
      <c r="O1216" s="32" t="str">
        <f t="shared" si="55"/>
        <v/>
      </c>
      <c r="P1216" s="32" t="str">
        <f t="shared" si="56"/>
        <v/>
      </c>
      <c r="Q1216" s="32" t="str">
        <f>IFERROR(IF($F1216="","",INDEX(リスト!$AL:$AL,MATCH($F1216,リスト!$AK:$AK,0))),"")</f>
        <v/>
      </c>
      <c r="R1216" s="32" t="str">
        <f>IFERROR(IF($K1216="","",INDEX(リスト!$AO:$AO,MATCH($K1216,リスト!$AN:$AN,0))),"")</f>
        <v/>
      </c>
      <c r="S1216" s="32" t="str">
        <f>IF($B1216="","",RIGHT($G1216*1000+200+COUNTIF($G$2:$G1216,$G1216),9))</f>
        <v/>
      </c>
    </row>
    <row r="1217" spans="13:19" ht="18" customHeight="1" x14ac:dyDescent="0.55000000000000004">
      <c r="M1217" s="32" t="str">
        <f>IFERROR(IF($B1217="","",INDEX(所属情報!$E:$E,MATCH($A1217,所属情報!$A:$A,0))),"")</f>
        <v/>
      </c>
      <c r="N1217" s="32" t="str">
        <f t="shared" si="54"/>
        <v/>
      </c>
      <c r="O1217" s="32" t="str">
        <f t="shared" si="55"/>
        <v/>
      </c>
      <c r="P1217" s="32" t="str">
        <f t="shared" si="56"/>
        <v/>
      </c>
      <c r="Q1217" s="32" t="str">
        <f>IFERROR(IF($F1217="","",INDEX(リスト!$AL:$AL,MATCH($F1217,リスト!$AK:$AK,0))),"")</f>
        <v/>
      </c>
      <c r="R1217" s="32" t="str">
        <f>IFERROR(IF($K1217="","",INDEX(リスト!$AO:$AO,MATCH($K1217,リスト!$AN:$AN,0))),"")</f>
        <v/>
      </c>
      <c r="S1217" s="32" t="str">
        <f>IF($B1217="","",RIGHT($G1217*1000+200+COUNTIF($G$2:$G1217,$G1217),9))</f>
        <v/>
      </c>
    </row>
    <row r="1218" spans="13:19" ht="18" customHeight="1" x14ac:dyDescent="0.55000000000000004">
      <c r="M1218" s="32" t="str">
        <f>IFERROR(IF($B1218="","",INDEX(所属情報!$E:$E,MATCH($A1218,所属情報!$A:$A,0))),"")</f>
        <v/>
      </c>
      <c r="N1218" s="32" t="str">
        <f t="shared" si="54"/>
        <v/>
      </c>
      <c r="O1218" s="32" t="str">
        <f t="shared" si="55"/>
        <v/>
      </c>
      <c r="P1218" s="32" t="str">
        <f t="shared" si="56"/>
        <v/>
      </c>
      <c r="Q1218" s="32" t="str">
        <f>IFERROR(IF($F1218="","",INDEX(リスト!$AL:$AL,MATCH($F1218,リスト!$AK:$AK,0))),"")</f>
        <v/>
      </c>
      <c r="R1218" s="32" t="str">
        <f>IFERROR(IF($K1218="","",INDEX(リスト!$AO:$AO,MATCH($K1218,リスト!$AN:$AN,0))),"")</f>
        <v/>
      </c>
      <c r="S1218" s="32" t="str">
        <f>IF($B1218="","",RIGHT($G1218*1000+200+COUNTIF($G$2:$G1218,$G1218),9))</f>
        <v/>
      </c>
    </row>
    <row r="1219" spans="13:19" ht="18" customHeight="1" x14ac:dyDescent="0.55000000000000004">
      <c r="M1219" s="32" t="str">
        <f>IFERROR(IF($B1219="","",INDEX(所属情報!$E:$E,MATCH($A1219,所属情報!$A:$A,0))),"")</f>
        <v/>
      </c>
      <c r="N1219" s="32" t="str">
        <f t="shared" ref="N1219:N1282" si="57">IF($C1219="","",IF($E1219="",$C1219,$C1219&amp;" ("&amp;$E1219&amp;")"))</f>
        <v/>
      </c>
      <c r="O1219" s="32" t="str">
        <f t="shared" ref="O1219:O1282" si="58">IF($D1219="","",ASC($D1219))</f>
        <v/>
      </c>
      <c r="P1219" s="32" t="str">
        <f t="shared" ref="P1219:P1282" si="59">IF($I1219="","",UPPER($I1219)&amp;" "&amp;UPPER(LEFT($J1219,1))&amp;LOWER(RIGHT($J1219,LEN($J1219)-1))&amp;" ("&amp;MID($G1219,3,2)&amp;")")</f>
        <v/>
      </c>
      <c r="Q1219" s="32" t="str">
        <f>IFERROR(IF($F1219="","",INDEX(リスト!$AL:$AL,MATCH($F1219,リスト!$AK:$AK,0))),"")</f>
        <v/>
      </c>
      <c r="R1219" s="32" t="str">
        <f>IFERROR(IF($K1219="","",INDEX(リスト!$AO:$AO,MATCH($K1219,リスト!$AN:$AN,0))),"")</f>
        <v/>
      </c>
      <c r="S1219" s="32" t="str">
        <f>IF($B1219="","",RIGHT($G1219*1000+200+COUNTIF($G$2:$G1219,$G1219),9))</f>
        <v/>
      </c>
    </row>
    <row r="1220" spans="13:19" ht="18" customHeight="1" x14ac:dyDescent="0.55000000000000004">
      <c r="M1220" s="32" t="str">
        <f>IFERROR(IF($B1220="","",INDEX(所属情報!$E:$E,MATCH($A1220,所属情報!$A:$A,0))),"")</f>
        <v/>
      </c>
      <c r="N1220" s="32" t="str">
        <f t="shared" si="57"/>
        <v/>
      </c>
      <c r="O1220" s="32" t="str">
        <f t="shared" si="58"/>
        <v/>
      </c>
      <c r="P1220" s="32" t="str">
        <f t="shared" si="59"/>
        <v/>
      </c>
      <c r="Q1220" s="32" t="str">
        <f>IFERROR(IF($F1220="","",INDEX(リスト!$AL:$AL,MATCH($F1220,リスト!$AK:$AK,0))),"")</f>
        <v/>
      </c>
      <c r="R1220" s="32" t="str">
        <f>IFERROR(IF($K1220="","",INDEX(リスト!$AO:$AO,MATCH($K1220,リスト!$AN:$AN,0))),"")</f>
        <v/>
      </c>
      <c r="S1220" s="32" t="str">
        <f>IF($B1220="","",RIGHT($G1220*1000+200+COUNTIF($G$2:$G1220,$G1220),9))</f>
        <v/>
      </c>
    </row>
    <row r="1221" spans="13:19" ht="18" customHeight="1" x14ac:dyDescent="0.55000000000000004">
      <c r="M1221" s="32" t="str">
        <f>IFERROR(IF($B1221="","",INDEX(所属情報!$E:$E,MATCH($A1221,所属情報!$A:$A,0))),"")</f>
        <v/>
      </c>
      <c r="N1221" s="32" t="str">
        <f t="shared" si="57"/>
        <v/>
      </c>
      <c r="O1221" s="32" t="str">
        <f t="shared" si="58"/>
        <v/>
      </c>
      <c r="P1221" s="32" t="str">
        <f t="shared" si="59"/>
        <v/>
      </c>
      <c r="Q1221" s="32" t="str">
        <f>IFERROR(IF($F1221="","",INDEX(リスト!$AL:$AL,MATCH($F1221,リスト!$AK:$AK,0))),"")</f>
        <v/>
      </c>
      <c r="R1221" s="32" t="str">
        <f>IFERROR(IF($K1221="","",INDEX(リスト!$AO:$AO,MATCH($K1221,リスト!$AN:$AN,0))),"")</f>
        <v/>
      </c>
      <c r="S1221" s="32" t="str">
        <f>IF($B1221="","",RIGHT($G1221*1000+200+COUNTIF($G$2:$G1221,$G1221),9))</f>
        <v/>
      </c>
    </row>
    <row r="1222" spans="13:19" ht="18" customHeight="1" x14ac:dyDescent="0.55000000000000004">
      <c r="M1222" s="32" t="str">
        <f>IFERROR(IF($B1222="","",INDEX(所属情報!$E:$E,MATCH($A1222,所属情報!$A:$A,0))),"")</f>
        <v/>
      </c>
      <c r="N1222" s="32" t="str">
        <f t="shared" si="57"/>
        <v/>
      </c>
      <c r="O1222" s="32" t="str">
        <f t="shared" si="58"/>
        <v/>
      </c>
      <c r="P1222" s="32" t="str">
        <f t="shared" si="59"/>
        <v/>
      </c>
      <c r="Q1222" s="32" t="str">
        <f>IFERROR(IF($F1222="","",INDEX(リスト!$AL:$AL,MATCH($F1222,リスト!$AK:$AK,0))),"")</f>
        <v/>
      </c>
      <c r="R1222" s="32" t="str">
        <f>IFERROR(IF($K1222="","",INDEX(リスト!$AO:$AO,MATCH($K1222,リスト!$AN:$AN,0))),"")</f>
        <v/>
      </c>
      <c r="S1222" s="32" t="str">
        <f>IF($B1222="","",RIGHT($G1222*1000+200+COUNTIF($G$2:$G1222,$G1222),9))</f>
        <v/>
      </c>
    </row>
    <row r="1223" spans="13:19" ht="18" customHeight="1" x14ac:dyDescent="0.55000000000000004">
      <c r="M1223" s="32" t="str">
        <f>IFERROR(IF($B1223="","",INDEX(所属情報!$E:$E,MATCH($A1223,所属情報!$A:$A,0))),"")</f>
        <v/>
      </c>
      <c r="N1223" s="32" t="str">
        <f t="shared" si="57"/>
        <v/>
      </c>
      <c r="O1223" s="32" t="str">
        <f t="shared" si="58"/>
        <v/>
      </c>
      <c r="P1223" s="32" t="str">
        <f t="shared" si="59"/>
        <v/>
      </c>
      <c r="Q1223" s="32" t="str">
        <f>IFERROR(IF($F1223="","",INDEX(リスト!$AL:$AL,MATCH($F1223,リスト!$AK:$AK,0))),"")</f>
        <v/>
      </c>
      <c r="R1223" s="32" t="str">
        <f>IFERROR(IF($K1223="","",INDEX(リスト!$AO:$AO,MATCH($K1223,リスト!$AN:$AN,0))),"")</f>
        <v/>
      </c>
      <c r="S1223" s="32" t="str">
        <f>IF($B1223="","",RIGHT($G1223*1000+200+COUNTIF($G$2:$G1223,$G1223),9))</f>
        <v/>
      </c>
    </row>
    <row r="1224" spans="13:19" ht="18" customHeight="1" x14ac:dyDescent="0.55000000000000004">
      <c r="M1224" s="32" t="str">
        <f>IFERROR(IF($B1224="","",INDEX(所属情報!$E:$E,MATCH($A1224,所属情報!$A:$A,0))),"")</f>
        <v/>
      </c>
      <c r="N1224" s="32" t="str">
        <f t="shared" si="57"/>
        <v/>
      </c>
      <c r="O1224" s="32" t="str">
        <f t="shared" si="58"/>
        <v/>
      </c>
      <c r="P1224" s="32" t="str">
        <f t="shared" si="59"/>
        <v/>
      </c>
      <c r="Q1224" s="32" t="str">
        <f>IFERROR(IF($F1224="","",INDEX(リスト!$AL:$AL,MATCH($F1224,リスト!$AK:$AK,0))),"")</f>
        <v/>
      </c>
      <c r="R1224" s="32" t="str">
        <f>IFERROR(IF($K1224="","",INDEX(リスト!$AO:$AO,MATCH($K1224,リスト!$AN:$AN,0))),"")</f>
        <v/>
      </c>
      <c r="S1224" s="32" t="str">
        <f>IF($B1224="","",RIGHT($G1224*1000+200+COUNTIF($G$2:$G1224,$G1224),9))</f>
        <v/>
      </c>
    </row>
    <row r="1225" spans="13:19" ht="18" customHeight="1" x14ac:dyDescent="0.55000000000000004">
      <c r="M1225" s="32" t="str">
        <f>IFERROR(IF($B1225="","",INDEX(所属情報!$E:$E,MATCH($A1225,所属情報!$A:$A,0))),"")</f>
        <v/>
      </c>
      <c r="N1225" s="32" t="str">
        <f t="shared" si="57"/>
        <v/>
      </c>
      <c r="O1225" s="32" t="str">
        <f t="shared" si="58"/>
        <v/>
      </c>
      <c r="P1225" s="32" t="str">
        <f t="shared" si="59"/>
        <v/>
      </c>
      <c r="Q1225" s="32" t="str">
        <f>IFERROR(IF($F1225="","",INDEX(リスト!$AL:$AL,MATCH($F1225,リスト!$AK:$AK,0))),"")</f>
        <v/>
      </c>
      <c r="R1225" s="32" t="str">
        <f>IFERROR(IF($K1225="","",INDEX(リスト!$AO:$AO,MATCH($K1225,リスト!$AN:$AN,0))),"")</f>
        <v/>
      </c>
      <c r="S1225" s="32" t="str">
        <f>IF($B1225="","",RIGHT($G1225*1000+200+COUNTIF($G$2:$G1225,$G1225),9))</f>
        <v/>
      </c>
    </row>
    <row r="1226" spans="13:19" ht="18" customHeight="1" x14ac:dyDescent="0.55000000000000004">
      <c r="M1226" s="32" t="str">
        <f>IFERROR(IF($B1226="","",INDEX(所属情報!$E:$E,MATCH($A1226,所属情報!$A:$A,0))),"")</f>
        <v/>
      </c>
      <c r="N1226" s="32" t="str">
        <f t="shared" si="57"/>
        <v/>
      </c>
      <c r="O1226" s="32" t="str">
        <f t="shared" si="58"/>
        <v/>
      </c>
      <c r="P1226" s="32" t="str">
        <f t="shared" si="59"/>
        <v/>
      </c>
      <c r="Q1226" s="32" t="str">
        <f>IFERROR(IF($F1226="","",INDEX(リスト!$AL:$AL,MATCH($F1226,リスト!$AK:$AK,0))),"")</f>
        <v/>
      </c>
      <c r="R1226" s="32" t="str">
        <f>IFERROR(IF($K1226="","",INDEX(リスト!$AO:$AO,MATCH($K1226,リスト!$AN:$AN,0))),"")</f>
        <v/>
      </c>
      <c r="S1226" s="32" t="str">
        <f>IF($B1226="","",RIGHT($G1226*1000+200+COUNTIF($G$2:$G1226,$G1226),9))</f>
        <v/>
      </c>
    </row>
    <row r="1227" spans="13:19" ht="18" customHeight="1" x14ac:dyDescent="0.55000000000000004">
      <c r="M1227" s="32" t="str">
        <f>IFERROR(IF($B1227="","",INDEX(所属情報!$E:$E,MATCH($A1227,所属情報!$A:$A,0))),"")</f>
        <v/>
      </c>
      <c r="N1227" s="32" t="str">
        <f t="shared" si="57"/>
        <v/>
      </c>
      <c r="O1227" s="32" t="str">
        <f t="shared" si="58"/>
        <v/>
      </c>
      <c r="P1227" s="32" t="str">
        <f t="shared" si="59"/>
        <v/>
      </c>
      <c r="Q1227" s="32" t="str">
        <f>IFERROR(IF($F1227="","",INDEX(リスト!$AL:$AL,MATCH($F1227,リスト!$AK:$AK,0))),"")</f>
        <v/>
      </c>
      <c r="R1227" s="32" t="str">
        <f>IFERROR(IF($K1227="","",INDEX(リスト!$AO:$AO,MATCH($K1227,リスト!$AN:$AN,0))),"")</f>
        <v/>
      </c>
      <c r="S1227" s="32" t="str">
        <f>IF($B1227="","",RIGHT($G1227*1000+200+COUNTIF($G$2:$G1227,$G1227),9))</f>
        <v/>
      </c>
    </row>
    <row r="1228" spans="13:19" ht="18" customHeight="1" x14ac:dyDescent="0.55000000000000004">
      <c r="M1228" s="32" t="str">
        <f>IFERROR(IF($B1228="","",INDEX(所属情報!$E:$E,MATCH($A1228,所属情報!$A:$A,0))),"")</f>
        <v/>
      </c>
      <c r="N1228" s="32" t="str">
        <f t="shared" si="57"/>
        <v/>
      </c>
      <c r="O1228" s="32" t="str">
        <f t="shared" si="58"/>
        <v/>
      </c>
      <c r="P1228" s="32" t="str">
        <f t="shared" si="59"/>
        <v/>
      </c>
      <c r="Q1228" s="32" t="str">
        <f>IFERROR(IF($F1228="","",INDEX(リスト!$AL:$AL,MATCH($F1228,リスト!$AK:$AK,0))),"")</f>
        <v/>
      </c>
      <c r="R1228" s="32" t="str">
        <f>IFERROR(IF($K1228="","",INDEX(リスト!$AO:$AO,MATCH($K1228,リスト!$AN:$AN,0))),"")</f>
        <v/>
      </c>
      <c r="S1228" s="32" t="str">
        <f>IF($B1228="","",RIGHT($G1228*1000+200+COUNTIF($G$2:$G1228,$G1228),9))</f>
        <v/>
      </c>
    </row>
    <row r="1229" spans="13:19" ht="18" customHeight="1" x14ac:dyDescent="0.55000000000000004">
      <c r="M1229" s="32" t="str">
        <f>IFERROR(IF($B1229="","",INDEX(所属情報!$E:$E,MATCH($A1229,所属情報!$A:$A,0))),"")</f>
        <v/>
      </c>
      <c r="N1229" s="32" t="str">
        <f t="shared" si="57"/>
        <v/>
      </c>
      <c r="O1229" s="32" t="str">
        <f t="shared" si="58"/>
        <v/>
      </c>
      <c r="P1229" s="32" t="str">
        <f t="shared" si="59"/>
        <v/>
      </c>
      <c r="Q1229" s="32" t="str">
        <f>IFERROR(IF($F1229="","",INDEX(リスト!$AL:$AL,MATCH($F1229,リスト!$AK:$AK,0))),"")</f>
        <v/>
      </c>
      <c r="R1229" s="32" t="str">
        <f>IFERROR(IF($K1229="","",INDEX(リスト!$AO:$AO,MATCH($K1229,リスト!$AN:$AN,0))),"")</f>
        <v/>
      </c>
      <c r="S1229" s="32" t="str">
        <f>IF($B1229="","",RIGHT($G1229*1000+200+COUNTIF($G$2:$G1229,$G1229),9))</f>
        <v/>
      </c>
    </row>
    <row r="1230" spans="13:19" ht="18" customHeight="1" x14ac:dyDescent="0.55000000000000004">
      <c r="M1230" s="32" t="str">
        <f>IFERROR(IF($B1230="","",INDEX(所属情報!$E:$E,MATCH($A1230,所属情報!$A:$A,0))),"")</f>
        <v/>
      </c>
      <c r="N1230" s="32" t="str">
        <f t="shared" si="57"/>
        <v/>
      </c>
      <c r="O1230" s="32" t="str">
        <f t="shared" si="58"/>
        <v/>
      </c>
      <c r="P1230" s="32" t="str">
        <f t="shared" si="59"/>
        <v/>
      </c>
      <c r="Q1230" s="32" t="str">
        <f>IFERROR(IF($F1230="","",INDEX(リスト!$AL:$AL,MATCH($F1230,リスト!$AK:$AK,0))),"")</f>
        <v/>
      </c>
      <c r="R1230" s="32" t="str">
        <f>IFERROR(IF($K1230="","",INDEX(リスト!$AO:$AO,MATCH($K1230,リスト!$AN:$AN,0))),"")</f>
        <v/>
      </c>
      <c r="S1230" s="32" t="str">
        <f>IF($B1230="","",RIGHT($G1230*1000+200+COUNTIF($G$2:$G1230,$G1230),9))</f>
        <v/>
      </c>
    </row>
    <row r="1231" spans="13:19" ht="18" customHeight="1" x14ac:dyDescent="0.55000000000000004">
      <c r="M1231" s="32" t="str">
        <f>IFERROR(IF($B1231="","",INDEX(所属情報!$E:$E,MATCH($A1231,所属情報!$A:$A,0))),"")</f>
        <v/>
      </c>
      <c r="N1231" s="32" t="str">
        <f t="shared" si="57"/>
        <v/>
      </c>
      <c r="O1231" s="32" t="str">
        <f t="shared" si="58"/>
        <v/>
      </c>
      <c r="P1231" s="32" t="str">
        <f t="shared" si="59"/>
        <v/>
      </c>
      <c r="Q1231" s="32" t="str">
        <f>IFERROR(IF($F1231="","",INDEX(リスト!$AL:$AL,MATCH($F1231,リスト!$AK:$AK,0))),"")</f>
        <v/>
      </c>
      <c r="R1231" s="32" t="str">
        <f>IFERROR(IF($K1231="","",INDEX(リスト!$AO:$AO,MATCH($K1231,リスト!$AN:$AN,0))),"")</f>
        <v/>
      </c>
      <c r="S1231" s="32" t="str">
        <f>IF($B1231="","",RIGHT($G1231*1000+200+COUNTIF($G$2:$G1231,$G1231),9))</f>
        <v/>
      </c>
    </row>
    <row r="1232" spans="13:19" ht="18" customHeight="1" x14ac:dyDescent="0.55000000000000004">
      <c r="M1232" s="32" t="str">
        <f>IFERROR(IF($B1232="","",INDEX(所属情報!$E:$E,MATCH($A1232,所属情報!$A:$A,0))),"")</f>
        <v/>
      </c>
      <c r="N1232" s="32" t="str">
        <f t="shared" si="57"/>
        <v/>
      </c>
      <c r="O1232" s="32" t="str">
        <f t="shared" si="58"/>
        <v/>
      </c>
      <c r="P1232" s="32" t="str">
        <f t="shared" si="59"/>
        <v/>
      </c>
      <c r="Q1232" s="32" t="str">
        <f>IFERROR(IF($F1232="","",INDEX(リスト!$AL:$AL,MATCH($F1232,リスト!$AK:$AK,0))),"")</f>
        <v/>
      </c>
      <c r="R1232" s="32" t="str">
        <f>IFERROR(IF($K1232="","",INDEX(リスト!$AO:$AO,MATCH($K1232,リスト!$AN:$AN,0))),"")</f>
        <v/>
      </c>
      <c r="S1232" s="32" t="str">
        <f>IF($B1232="","",RIGHT($G1232*1000+200+COUNTIF($G$2:$G1232,$G1232),9))</f>
        <v/>
      </c>
    </row>
    <row r="1233" spans="13:19" ht="18" customHeight="1" x14ac:dyDescent="0.55000000000000004">
      <c r="M1233" s="32" t="str">
        <f>IFERROR(IF($B1233="","",INDEX(所属情報!$E:$E,MATCH($A1233,所属情報!$A:$A,0))),"")</f>
        <v/>
      </c>
      <c r="N1233" s="32" t="str">
        <f t="shared" si="57"/>
        <v/>
      </c>
      <c r="O1233" s="32" t="str">
        <f t="shared" si="58"/>
        <v/>
      </c>
      <c r="P1233" s="32" t="str">
        <f t="shared" si="59"/>
        <v/>
      </c>
      <c r="Q1233" s="32" t="str">
        <f>IFERROR(IF($F1233="","",INDEX(リスト!$AL:$AL,MATCH($F1233,リスト!$AK:$AK,0))),"")</f>
        <v/>
      </c>
      <c r="R1233" s="32" t="str">
        <f>IFERROR(IF($K1233="","",INDEX(リスト!$AO:$AO,MATCH($K1233,リスト!$AN:$AN,0))),"")</f>
        <v/>
      </c>
      <c r="S1233" s="32" t="str">
        <f>IF($B1233="","",RIGHT($G1233*1000+200+COUNTIF($G$2:$G1233,$G1233),9))</f>
        <v/>
      </c>
    </row>
    <row r="1234" spans="13:19" ht="18" customHeight="1" x14ac:dyDescent="0.55000000000000004">
      <c r="M1234" s="32" t="str">
        <f>IFERROR(IF($B1234="","",INDEX(所属情報!$E:$E,MATCH($A1234,所属情報!$A:$A,0))),"")</f>
        <v/>
      </c>
      <c r="N1234" s="32" t="str">
        <f t="shared" si="57"/>
        <v/>
      </c>
      <c r="O1234" s="32" t="str">
        <f t="shared" si="58"/>
        <v/>
      </c>
      <c r="P1234" s="32" t="str">
        <f t="shared" si="59"/>
        <v/>
      </c>
      <c r="Q1234" s="32" t="str">
        <f>IFERROR(IF($F1234="","",INDEX(リスト!$AL:$AL,MATCH($F1234,リスト!$AK:$AK,0))),"")</f>
        <v/>
      </c>
      <c r="R1234" s="32" t="str">
        <f>IFERROR(IF($K1234="","",INDEX(リスト!$AO:$AO,MATCH($K1234,リスト!$AN:$AN,0))),"")</f>
        <v/>
      </c>
      <c r="S1234" s="32" t="str">
        <f>IF($B1234="","",RIGHT($G1234*1000+200+COUNTIF($G$2:$G1234,$G1234),9))</f>
        <v/>
      </c>
    </row>
    <row r="1235" spans="13:19" ht="18" customHeight="1" x14ac:dyDescent="0.55000000000000004">
      <c r="M1235" s="32" t="str">
        <f>IFERROR(IF($B1235="","",INDEX(所属情報!$E:$E,MATCH($A1235,所属情報!$A:$A,0))),"")</f>
        <v/>
      </c>
      <c r="N1235" s="32" t="str">
        <f t="shared" si="57"/>
        <v/>
      </c>
      <c r="O1235" s="32" t="str">
        <f t="shared" si="58"/>
        <v/>
      </c>
      <c r="P1235" s="32" t="str">
        <f t="shared" si="59"/>
        <v/>
      </c>
      <c r="Q1235" s="32" t="str">
        <f>IFERROR(IF($F1235="","",INDEX(リスト!$AL:$AL,MATCH($F1235,リスト!$AK:$AK,0))),"")</f>
        <v/>
      </c>
      <c r="R1235" s="32" t="str">
        <f>IFERROR(IF($K1235="","",INDEX(リスト!$AO:$AO,MATCH($K1235,リスト!$AN:$AN,0))),"")</f>
        <v/>
      </c>
      <c r="S1235" s="32" t="str">
        <f>IF($B1235="","",RIGHT($G1235*1000+200+COUNTIF($G$2:$G1235,$G1235),9))</f>
        <v/>
      </c>
    </row>
    <row r="1236" spans="13:19" ht="18" customHeight="1" x14ac:dyDescent="0.55000000000000004">
      <c r="M1236" s="32" t="str">
        <f>IFERROR(IF($B1236="","",INDEX(所属情報!$E:$E,MATCH($A1236,所属情報!$A:$A,0))),"")</f>
        <v/>
      </c>
      <c r="N1236" s="32" t="str">
        <f t="shared" si="57"/>
        <v/>
      </c>
      <c r="O1236" s="32" t="str">
        <f t="shared" si="58"/>
        <v/>
      </c>
      <c r="P1236" s="32" t="str">
        <f t="shared" si="59"/>
        <v/>
      </c>
      <c r="Q1236" s="32" t="str">
        <f>IFERROR(IF($F1236="","",INDEX(リスト!$AL:$AL,MATCH($F1236,リスト!$AK:$AK,0))),"")</f>
        <v/>
      </c>
      <c r="R1236" s="32" t="str">
        <f>IFERROR(IF($K1236="","",INDEX(リスト!$AO:$AO,MATCH($K1236,リスト!$AN:$AN,0))),"")</f>
        <v/>
      </c>
      <c r="S1236" s="32" t="str">
        <f>IF($B1236="","",RIGHT($G1236*1000+200+COUNTIF($G$2:$G1236,$G1236),9))</f>
        <v/>
      </c>
    </row>
    <row r="1237" spans="13:19" ht="18" customHeight="1" x14ac:dyDescent="0.55000000000000004">
      <c r="M1237" s="32" t="str">
        <f>IFERROR(IF($B1237="","",INDEX(所属情報!$E:$E,MATCH($A1237,所属情報!$A:$A,0))),"")</f>
        <v/>
      </c>
      <c r="N1237" s="32" t="str">
        <f t="shared" si="57"/>
        <v/>
      </c>
      <c r="O1237" s="32" t="str">
        <f t="shared" si="58"/>
        <v/>
      </c>
      <c r="P1237" s="32" t="str">
        <f t="shared" si="59"/>
        <v/>
      </c>
      <c r="Q1237" s="32" t="str">
        <f>IFERROR(IF($F1237="","",INDEX(リスト!$AL:$AL,MATCH($F1237,リスト!$AK:$AK,0))),"")</f>
        <v/>
      </c>
      <c r="R1237" s="32" t="str">
        <f>IFERROR(IF($K1237="","",INDEX(リスト!$AO:$AO,MATCH($K1237,リスト!$AN:$AN,0))),"")</f>
        <v/>
      </c>
      <c r="S1237" s="32" t="str">
        <f>IF($B1237="","",RIGHT($G1237*1000+200+COUNTIF($G$2:$G1237,$G1237),9))</f>
        <v/>
      </c>
    </row>
    <row r="1238" spans="13:19" ht="18" customHeight="1" x14ac:dyDescent="0.55000000000000004">
      <c r="M1238" s="32" t="str">
        <f>IFERROR(IF($B1238="","",INDEX(所属情報!$E:$E,MATCH($A1238,所属情報!$A:$A,0))),"")</f>
        <v/>
      </c>
      <c r="N1238" s="32" t="str">
        <f t="shared" si="57"/>
        <v/>
      </c>
      <c r="O1238" s="32" t="str">
        <f t="shared" si="58"/>
        <v/>
      </c>
      <c r="P1238" s="32" t="str">
        <f t="shared" si="59"/>
        <v/>
      </c>
      <c r="Q1238" s="32" t="str">
        <f>IFERROR(IF($F1238="","",INDEX(リスト!$AL:$AL,MATCH($F1238,リスト!$AK:$AK,0))),"")</f>
        <v/>
      </c>
      <c r="R1238" s="32" t="str">
        <f>IFERROR(IF($K1238="","",INDEX(リスト!$AO:$AO,MATCH($K1238,リスト!$AN:$AN,0))),"")</f>
        <v/>
      </c>
      <c r="S1238" s="32" t="str">
        <f>IF($B1238="","",RIGHT($G1238*1000+200+COUNTIF($G$2:$G1238,$G1238),9))</f>
        <v/>
      </c>
    </row>
    <row r="1239" spans="13:19" ht="18" customHeight="1" x14ac:dyDescent="0.55000000000000004">
      <c r="M1239" s="32" t="str">
        <f>IFERROR(IF($B1239="","",INDEX(所属情報!$E:$E,MATCH($A1239,所属情報!$A:$A,0))),"")</f>
        <v/>
      </c>
      <c r="N1239" s="32" t="str">
        <f t="shared" si="57"/>
        <v/>
      </c>
      <c r="O1239" s="32" t="str">
        <f t="shared" si="58"/>
        <v/>
      </c>
      <c r="P1239" s="32" t="str">
        <f t="shared" si="59"/>
        <v/>
      </c>
      <c r="Q1239" s="32" t="str">
        <f>IFERROR(IF($F1239="","",INDEX(リスト!$AL:$AL,MATCH($F1239,リスト!$AK:$AK,0))),"")</f>
        <v/>
      </c>
      <c r="R1239" s="32" t="str">
        <f>IFERROR(IF($K1239="","",INDEX(リスト!$AO:$AO,MATCH($K1239,リスト!$AN:$AN,0))),"")</f>
        <v/>
      </c>
      <c r="S1239" s="32" t="str">
        <f>IF($B1239="","",RIGHT($G1239*1000+200+COUNTIF($G$2:$G1239,$G1239),9))</f>
        <v/>
      </c>
    </row>
    <row r="1240" spans="13:19" ht="18" customHeight="1" x14ac:dyDescent="0.55000000000000004">
      <c r="M1240" s="32" t="str">
        <f>IFERROR(IF($B1240="","",INDEX(所属情報!$E:$E,MATCH($A1240,所属情報!$A:$A,0))),"")</f>
        <v/>
      </c>
      <c r="N1240" s="32" t="str">
        <f t="shared" si="57"/>
        <v/>
      </c>
      <c r="O1240" s="32" t="str">
        <f t="shared" si="58"/>
        <v/>
      </c>
      <c r="P1240" s="32" t="str">
        <f t="shared" si="59"/>
        <v/>
      </c>
      <c r="Q1240" s="32" t="str">
        <f>IFERROR(IF($F1240="","",INDEX(リスト!$AL:$AL,MATCH($F1240,リスト!$AK:$AK,0))),"")</f>
        <v/>
      </c>
      <c r="R1240" s="32" t="str">
        <f>IFERROR(IF($K1240="","",INDEX(リスト!$AO:$AO,MATCH($K1240,リスト!$AN:$AN,0))),"")</f>
        <v/>
      </c>
      <c r="S1240" s="32" t="str">
        <f>IF($B1240="","",RIGHT($G1240*1000+200+COUNTIF($G$2:$G1240,$G1240),9))</f>
        <v/>
      </c>
    </row>
    <row r="1241" spans="13:19" ht="18" customHeight="1" x14ac:dyDescent="0.55000000000000004">
      <c r="M1241" s="32" t="str">
        <f>IFERROR(IF($B1241="","",INDEX(所属情報!$E:$E,MATCH($A1241,所属情報!$A:$A,0))),"")</f>
        <v/>
      </c>
      <c r="N1241" s="32" t="str">
        <f t="shared" si="57"/>
        <v/>
      </c>
      <c r="O1241" s="32" t="str">
        <f t="shared" si="58"/>
        <v/>
      </c>
      <c r="P1241" s="32" t="str">
        <f t="shared" si="59"/>
        <v/>
      </c>
      <c r="Q1241" s="32" t="str">
        <f>IFERROR(IF($F1241="","",INDEX(リスト!$AL:$AL,MATCH($F1241,リスト!$AK:$AK,0))),"")</f>
        <v/>
      </c>
      <c r="R1241" s="32" t="str">
        <f>IFERROR(IF($K1241="","",INDEX(リスト!$AO:$AO,MATCH($K1241,リスト!$AN:$AN,0))),"")</f>
        <v/>
      </c>
      <c r="S1241" s="32" t="str">
        <f>IF($B1241="","",RIGHT($G1241*1000+200+COUNTIF($G$2:$G1241,$G1241),9))</f>
        <v/>
      </c>
    </row>
    <row r="1242" spans="13:19" ht="18" customHeight="1" x14ac:dyDescent="0.55000000000000004">
      <c r="M1242" s="32" t="str">
        <f>IFERROR(IF($B1242="","",INDEX(所属情報!$E:$E,MATCH($A1242,所属情報!$A:$A,0))),"")</f>
        <v/>
      </c>
      <c r="N1242" s="32" t="str">
        <f t="shared" si="57"/>
        <v/>
      </c>
      <c r="O1242" s="32" t="str">
        <f t="shared" si="58"/>
        <v/>
      </c>
      <c r="P1242" s="32" t="str">
        <f t="shared" si="59"/>
        <v/>
      </c>
      <c r="Q1242" s="32" t="str">
        <f>IFERROR(IF($F1242="","",INDEX(リスト!$AL:$AL,MATCH($F1242,リスト!$AK:$AK,0))),"")</f>
        <v/>
      </c>
      <c r="R1242" s="32" t="str">
        <f>IFERROR(IF($K1242="","",INDEX(リスト!$AO:$AO,MATCH($K1242,リスト!$AN:$AN,0))),"")</f>
        <v/>
      </c>
      <c r="S1242" s="32" t="str">
        <f>IF($B1242="","",RIGHT($G1242*1000+200+COUNTIF($G$2:$G1242,$G1242),9))</f>
        <v/>
      </c>
    </row>
    <row r="1243" spans="13:19" ht="18" customHeight="1" x14ac:dyDescent="0.55000000000000004">
      <c r="M1243" s="32" t="str">
        <f>IFERROR(IF($B1243="","",INDEX(所属情報!$E:$E,MATCH($A1243,所属情報!$A:$A,0))),"")</f>
        <v/>
      </c>
      <c r="N1243" s="32" t="str">
        <f t="shared" si="57"/>
        <v/>
      </c>
      <c r="O1243" s="32" t="str">
        <f t="shared" si="58"/>
        <v/>
      </c>
      <c r="P1243" s="32" t="str">
        <f t="shared" si="59"/>
        <v/>
      </c>
      <c r="Q1243" s="32" t="str">
        <f>IFERROR(IF($F1243="","",INDEX(リスト!$AL:$AL,MATCH($F1243,リスト!$AK:$AK,0))),"")</f>
        <v/>
      </c>
      <c r="R1243" s="32" t="str">
        <f>IFERROR(IF($K1243="","",INDEX(リスト!$AO:$AO,MATCH($K1243,リスト!$AN:$AN,0))),"")</f>
        <v/>
      </c>
      <c r="S1243" s="32" t="str">
        <f>IF($B1243="","",RIGHT($G1243*1000+200+COUNTIF($G$2:$G1243,$G1243),9))</f>
        <v/>
      </c>
    </row>
    <row r="1244" spans="13:19" ht="18" customHeight="1" x14ac:dyDescent="0.55000000000000004">
      <c r="M1244" s="32" t="str">
        <f>IFERROR(IF($B1244="","",INDEX(所属情報!$E:$E,MATCH($A1244,所属情報!$A:$A,0))),"")</f>
        <v/>
      </c>
      <c r="N1244" s="32" t="str">
        <f t="shared" si="57"/>
        <v/>
      </c>
      <c r="O1244" s="32" t="str">
        <f t="shared" si="58"/>
        <v/>
      </c>
      <c r="P1244" s="32" t="str">
        <f t="shared" si="59"/>
        <v/>
      </c>
      <c r="Q1244" s="32" t="str">
        <f>IFERROR(IF($F1244="","",INDEX(リスト!$AL:$AL,MATCH($F1244,リスト!$AK:$AK,0))),"")</f>
        <v/>
      </c>
      <c r="R1244" s="32" t="str">
        <f>IFERROR(IF($K1244="","",INDEX(リスト!$AO:$AO,MATCH($K1244,リスト!$AN:$AN,0))),"")</f>
        <v/>
      </c>
      <c r="S1244" s="32" t="str">
        <f>IF($B1244="","",RIGHT($G1244*1000+200+COUNTIF($G$2:$G1244,$G1244),9))</f>
        <v/>
      </c>
    </row>
    <row r="1245" spans="13:19" ht="18" customHeight="1" x14ac:dyDescent="0.55000000000000004">
      <c r="M1245" s="32" t="str">
        <f>IFERROR(IF($B1245="","",INDEX(所属情報!$E:$E,MATCH($A1245,所属情報!$A:$A,0))),"")</f>
        <v/>
      </c>
      <c r="N1245" s="32" t="str">
        <f t="shared" si="57"/>
        <v/>
      </c>
      <c r="O1245" s="32" t="str">
        <f t="shared" si="58"/>
        <v/>
      </c>
      <c r="P1245" s="32" t="str">
        <f t="shared" si="59"/>
        <v/>
      </c>
      <c r="Q1245" s="32" t="str">
        <f>IFERROR(IF($F1245="","",INDEX(リスト!$AL:$AL,MATCH($F1245,リスト!$AK:$AK,0))),"")</f>
        <v/>
      </c>
      <c r="R1245" s="32" t="str">
        <f>IFERROR(IF($K1245="","",INDEX(リスト!$AO:$AO,MATCH($K1245,リスト!$AN:$AN,0))),"")</f>
        <v/>
      </c>
      <c r="S1245" s="32" t="str">
        <f>IF($B1245="","",RIGHT($G1245*1000+200+COUNTIF($G$2:$G1245,$G1245),9))</f>
        <v/>
      </c>
    </row>
    <row r="1246" spans="13:19" ht="18" customHeight="1" x14ac:dyDescent="0.55000000000000004">
      <c r="M1246" s="32" t="str">
        <f>IFERROR(IF($B1246="","",INDEX(所属情報!$E:$E,MATCH($A1246,所属情報!$A:$A,0))),"")</f>
        <v/>
      </c>
      <c r="N1246" s="32" t="str">
        <f t="shared" si="57"/>
        <v/>
      </c>
      <c r="O1246" s="32" t="str">
        <f t="shared" si="58"/>
        <v/>
      </c>
      <c r="P1246" s="32" t="str">
        <f t="shared" si="59"/>
        <v/>
      </c>
      <c r="Q1246" s="32" t="str">
        <f>IFERROR(IF($F1246="","",INDEX(リスト!$AL:$AL,MATCH($F1246,リスト!$AK:$AK,0))),"")</f>
        <v/>
      </c>
      <c r="R1246" s="32" t="str">
        <f>IFERROR(IF($K1246="","",INDEX(リスト!$AO:$AO,MATCH($K1246,リスト!$AN:$AN,0))),"")</f>
        <v/>
      </c>
      <c r="S1246" s="32" t="str">
        <f>IF($B1246="","",RIGHT($G1246*1000+200+COUNTIF($G$2:$G1246,$G1246),9))</f>
        <v/>
      </c>
    </row>
    <row r="1247" spans="13:19" ht="18" customHeight="1" x14ac:dyDescent="0.55000000000000004">
      <c r="M1247" s="32" t="str">
        <f>IFERROR(IF($B1247="","",INDEX(所属情報!$E:$E,MATCH($A1247,所属情報!$A:$A,0))),"")</f>
        <v/>
      </c>
      <c r="N1247" s="32" t="str">
        <f t="shared" si="57"/>
        <v/>
      </c>
      <c r="O1247" s="32" t="str">
        <f t="shared" si="58"/>
        <v/>
      </c>
      <c r="P1247" s="32" t="str">
        <f t="shared" si="59"/>
        <v/>
      </c>
      <c r="Q1247" s="32" t="str">
        <f>IFERROR(IF($F1247="","",INDEX(リスト!$AL:$AL,MATCH($F1247,リスト!$AK:$AK,0))),"")</f>
        <v/>
      </c>
      <c r="R1247" s="32" t="str">
        <f>IFERROR(IF($K1247="","",INDEX(リスト!$AO:$AO,MATCH($K1247,リスト!$AN:$AN,0))),"")</f>
        <v/>
      </c>
      <c r="S1247" s="32" t="str">
        <f>IF($B1247="","",RIGHT($G1247*1000+200+COUNTIF($G$2:$G1247,$G1247),9))</f>
        <v/>
      </c>
    </row>
    <row r="1248" spans="13:19" ht="18" customHeight="1" x14ac:dyDescent="0.55000000000000004">
      <c r="M1248" s="32" t="str">
        <f>IFERROR(IF($B1248="","",INDEX(所属情報!$E:$E,MATCH($A1248,所属情報!$A:$A,0))),"")</f>
        <v/>
      </c>
      <c r="N1248" s="32" t="str">
        <f t="shared" si="57"/>
        <v/>
      </c>
      <c r="O1248" s="32" t="str">
        <f t="shared" si="58"/>
        <v/>
      </c>
      <c r="P1248" s="32" t="str">
        <f t="shared" si="59"/>
        <v/>
      </c>
      <c r="Q1248" s="32" t="str">
        <f>IFERROR(IF($F1248="","",INDEX(リスト!$AL:$AL,MATCH($F1248,リスト!$AK:$AK,0))),"")</f>
        <v/>
      </c>
      <c r="R1248" s="32" t="str">
        <f>IFERROR(IF($K1248="","",INDEX(リスト!$AO:$AO,MATCH($K1248,リスト!$AN:$AN,0))),"")</f>
        <v/>
      </c>
      <c r="S1248" s="32" t="str">
        <f>IF($B1248="","",RIGHT($G1248*1000+200+COUNTIF($G$2:$G1248,$G1248),9))</f>
        <v/>
      </c>
    </row>
    <row r="1249" spans="13:19" ht="18" customHeight="1" x14ac:dyDescent="0.55000000000000004">
      <c r="M1249" s="32" t="str">
        <f>IFERROR(IF($B1249="","",INDEX(所属情報!$E:$E,MATCH($A1249,所属情報!$A:$A,0))),"")</f>
        <v/>
      </c>
      <c r="N1249" s="32" t="str">
        <f t="shared" si="57"/>
        <v/>
      </c>
      <c r="O1249" s="32" t="str">
        <f t="shared" si="58"/>
        <v/>
      </c>
      <c r="P1249" s="32" t="str">
        <f t="shared" si="59"/>
        <v/>
      </c>
      <c r="Q1249" s="32" t="str">
        <f>IFERROR(IF($F1249="","",INDEX(リスト!$AL:$AL,MATCH($F1249,リスト!$AK:$AK,0))),"")</f>
        <v/>
      </c>
      <c r="R1249" s="32" t="str">
        <f>IFERROR(IF($K1249="","",INDEX(リスト!$AO:$AO,MATCH($K1249,リスト!$AN:$AN,0))),"")</f>
        <v/>
      </c>
      <c r="S1249" s="32" t="str">
        <f>IF($B1249="","",RIGHT($G1249*1000+200+COUNTIF($G$2:$G1249,$G1249),9))</f>
        <v/>
      </c>
    </row>
    <row r="1250" spans="13:19" ht="18" customHeight="1" x14ac:dyDescent="0.55000000000000004">
      <c r="M1250" s="32" t="str">
        <f>IFERROR(IF($B1250="","",INDEX(所属情報!$E:$E,MATCH($A1250,所属情報!$A:$A,0))),"")</f>
        <v/>
      </c>
      <c r="N1250" s="32" t="str">
        <f t="shared" si="57"/>
        <v/>
      </c>
      <c r="O1250" s="32" t="str">
        <f t="shared" si="58"/>
        <v/>
      </c>
      <c r="P1250" s="32" t="str">
        <f t="shared" si="59"/>
        <v/>
      </c>
      <c r="Q1250" s="32" t="str">
        <f>IFERROR(IF($F1250="","",INDEX(リスト!$AL:$AL,MATCH($F1250,リスト!$AK:$AK,0))),"")</f>
        <v/>
      </c>
      <c r="R1250" s="32" t="str">
        <f>IFERROR(IF($K1250="","",INDEX(リスト!$AO:$AO,MATCH($K1250,リスト!$AN:$AN,0))),"")</f>
        <v/>
      </c>
      <c r="S1250" s="32" t="str">
        <f>IF($B1250="","",RIGHT($G1250*1000+200+COUNTIF($G$2:$G1250,$G1250),9))</f>
        <v/>
      </c>
    </row>
    <row r="1251" spans="13:19" ht="18" customHeight="1" x14ac:dyDescent="0.55000000000000004">
      <c r="M1251" s="32" t="str">
        <f>IFERROR(IF($B1251="","",INDEX(所属情報!$E:$E,MATCH($A1251,所属情報!$A:$A,0))),"")</f>
        <v/>
      </c>
      <c r="N1251" s="32" t="str">
        <f t="shared" si="57"/>
        <v/>
      </c>
      <c r="O1251" s="32" t="str">
        <f t="shared" si="58"/>
        <v/>
      </c>
      <c r="P1251" s="32" t="str">
        <f t="shared" si="59"/>
        <v/>
      </c>
      <c r="Q1251" s="32" t="str">
        <f>IFERROR(IF($F1251="","",INDEX(リスト!$AL:$AL,MATCH($F1251,リスト!$AK:$AK,0))),"")</f>
        <v/>
      </c>
      <c r="R1251" s="32" t="str">
        <f>IFERROR(IF($K1251="","",INDEX(リスト!$AO:$AO,MATCH($K1251,リスト!$AN:$AN,0))),"")</f>
        <v/>
      </c>
      <c r="S1251" s="32" t="str">
        <f>IF($B1251="","",RIGHT($G1251*1000+200+COUNTIF($G$2:$G1251,$G1251),9))</f>
        <v/>
      </c>
    </row>
    <row r="1252" spans="13:19" ht="18" customHeight="1" x14ac:dyDescent="0.55000000000000004">
      <c r="M1252" s="32" t="str">
        <f>IFERROR(IF($B1252="","",INDEX(所属情報!$E:$E,MATCH($A1252,所属情報!$A:$A,0))),"")</f>
        <v/>
      </c>
      <c r="N1252" s="32" t="str">
        <f t="shared" si="57"/>
        <v/>
      </c>
      <c r="O1252" s="32" t="str">
        <f t="shared" si="58"/>
        <v/>
      </c>
      <c r="P1252" s="32" t="str">
        <f t="shared" si="59"/>
        <v/>
      </c>
      <c r="Q1252" s="32" t="str">
        <f>IFERROR(IF($F1252="","",INDEX(リスト!$AL:$AL,MATCH($F1252,リスト!$AK:$AK,0))),"")</f>
        <v/>
      </c>
      <c r="R1252" s="32" t="str">
        <f>IFERROR(IF($K1252="","",INDEX(リスト!$AO:$AO,MATCH($K1252,リスト!$AN:$AN,0))),"")</f>
        <v/>
      </c>
      <c r="S1252" s="32" t="str">
        <f>IF($B1252="","",RIGHT($G1252*1000+200+COUNTIF($G$2:$G1252,$G1252),9))</f>
        <v/>
      </c>
    </row>
    <row r="1253" spans="13:19" ht="18" customHeight="1" x14ac:dyDescent="0.55000000000000004">
      <c r="M1253" s="32" t="str">
        <f>IFERROR(IF($B1253="","",INDEX(所属情報!$E:$E,MATCH($A1253,所属情報!$A:$A,0))),"")</f>
        <v/>
      </c>
      <c r="N1253" s="32" t="str">
        <f t="shared" si="57"/>
        <v/>
      </c>
      <c r="O1253" s="32" t="str">
        <f t="shared" si="58"/>
        <v/>
      </c>
      <c r="P1253" s="32" t="str">
        <f t="shared" si="59"/>
        <v/>
      </c>
      <c r="Q1253" s="32" t="str">
        <f>IFERROR(IF($F1253="","",INDEX(リスト!$AL:$AL,MATCH($F1253,リスト!$AK:$AK,0))),"")</f>
        <v/>
      </c>
      <c r="R1253" s="32" t="str">
        <f>IFERROR(IF($K1253="","",INDEX(リスト!$AO:$AO,MATCH($K1253,リスト!$AN:$AN,0))),"")</f>
        <v/>
      </c>
      <c r="S1253" s="32" t="str">
        <f>IF($B1253="","",RIGHT($G1253*1000+200+COUNTIF($G$2:$G1253,$G1253),9))</f>
        <v/>
      </c>
    </row>
    <row r="1254" spans="13:19" ht="18" customHeight="1" x14ac:dyDescent="0.55000000000000004">
      <c r="M1254" s="32" t="str">
        <f>IFERROR(IF($B1254="","",INDEX(所属情報!$E:$E,MATCH($A1254,所属情報!$A:$A,0))),"")</f>
        <v/>
      </c>
      <c r="N1254" s="32" t="str">
        <f t="shared" si="57"/>
        <v/>
      </c>
      <c r="O1254" s="32" t="str">
        <f t="shared" si="58"/>
        <v/>
      </c>
      <c r="P1254" s="32" t="str">
        <f t="shared" si="59"/>
        <v/>
      </c>
      <c r="Q1254" s="32" t="str">
        <f>IFERROR(IF($F1254="","",INDEX(リスト!$AL:$AL,MATCH($F1254,リスト!$AK:$AK,0))),"")</f>
        <v/>
      </c>
      <c r="R1254" s="32" t="str">
        <f>IFERROR(IF($K1254="","",INDEX(リスト!$AO:$AO,MATCH($K1254,リスト!$AN:$AN,0))),"")</f>
        <v/>
      </c>
      <c r="S1254" s="32" t="str">
        <f>IF($B1254="","",RIGHT($G1254*1000+200+COUNTIF($G$2:$G1254,$G1254),9))</f>
        <v/>
      </c>
    </row>
    <row r="1255" spans="13:19" ht="18" customHeight="1" x14ac:dyDescent="0.55000000000000004">
      <c r="M1255" s="32" t="str">
        <f>IFERROR(IF($B1255="","",INDEX(所属情報!$E:$E,MATCH($A1255,所属情報!$A:$A,0))),"")</f>
        <v/>
      </c>
      <c r="N1255" s="32" t="str">
        <f t="shared" si="57"/>
        <v/>
      </c>
      <c r="O1255" s="32" t="str">
        <f t="shared" si="58"/>
        <v/>
      </c>
      <c r="P1255" s="32" t="str">
        <f t="shared" si="59"/>
        <v/>
      </c>
      <c r="Q1255" s="32" t="str">
        <f>IFERROR(IF($F1255="","",INDEX(リスト!$AL:$AL,MATCH($F1255,リスト!$AK:$AK,0))),"")</f>
        <v/>
      </c>
      <c r="R1255" s="32" t="str">
        <f>IFERROR(IF($K1255="","",INDEX(リスト!$AO:$AO,MATCH($K1255,リスト!$AN:$AN,0))),"")</f>
        <v/>
      </c>
      <c r="S1255" s="32" t="str">
        <f>IF($B1255="","",RIGHT($G1255*1000+200+COUNTIF($G$2:$G1255,$G1255),9))</f>
        <v/>
      </c>
    </row>
    <row r="1256" spans="13:19" ht="18" customHeight="1" x14ac:dyDescent="0.55000000000000004">
      <c r="M1256" s="32" t="str">
        <f>IFERROR(IF($B1256="","",INDEX(所属情報!$E:$E,MATCH($A1256,所属情報!$A:$A,0))),"")</f>
        <v/>
      </c>
      <c r="N1256" s="32" t="str">
        <f t="shared" si="57"/>
        <v/>
      </c>
      <c r="O1256" s="32" t="str">
        <f t="shared" si="58"/>
        <v/>
      </c>
      <c r="P1256" s="32" t="str">
        <f t="shared" si="59"/>
        <v/>
      </c>
      <c r="Q1256" s="32" t="str">
        <f>IFERROR(IF($F1256="","",INDEX(リスト!$AL:$AL,MATCH($F1256,リスト!$AK:$AK,0))),"")</f>
        <v/>
      </c>
      <c r="R1256" s="32" t="str">
        <f>IFERROR(IF($K1256="","",INDEX(リスト!$AO:$AO,MATCH($K1256,リスト!$AN:$AN,0))),"")</f>
        <v/>
      </c>
      <c r="S1256" s="32" t="str">
        <f>IF($B1256="","",RIGHT($G1256*1000+200+COUNTIF($G$2:$G1256,$G1256),9))</f>
        <v/>
      </c>
    </row>
    <row r="1257" spans="13:19" ht="18" customHeight="1" x14ac:dyDescent="0.55000000000000004">
      <c r="M1257" s="32" t="str">
        <f>IFERROR(IF($B1257="","",INDEX(所属情報!$E:$E,MATCH($A1257,所属情報!$A:$A,0))),"")</f>
        <v/>
      </c>
      <c r="N1257" s="32" t="str">
        <f t="shared" si="57"/>
        <v/>
      </c>
      <c r="O1257" s="32" t="str">
        <f t="shared" si="58"/>
        <v/>
      </c>
      <c r="P1257" s="32" t="str">
        <f t="shared" si="59"/>
        <v/>
      </c>
      <c r="Q1257" s="32" t="str">
        <f>IFERROR(IF($F1257="","",INDEX(リスト!$AL:$AL,MATCH($F1257,リスト!$AK:$AK,0))),"")</f>
        <v/>
      </c>
      <c r="R1257" s="32" t="str">
        <f>IFERROR(IF($K1257="","",INDEX(リスト!$AO:$AO,MATCH($K1257,リスト!$AN:$AN,0))),"")</f>
        <v/>
      </c>
      <c r="S1257" s="32" t="str">
        <f>IF($B1257="","",RIGHT($G1257*1000+200+COUNTIF($G$2:$G1257,$G1257),9))</f>
        <v/>
      </c>
    </row>
    <row r="1258" spans="13:19" ht="18" customHeight="1" x14ac:dyDescent="0.55000000000000004">
      <c r="M1258" s="32" t="str">
        <f>IFERROR(IF($B1258="","",INDEX(所属情報!$E:$E,MATCH($A1258,所属情報!$A:$A,0))),"")</f>
        <v/>
      </c>
      <c r="N1258" s="32" t="str">
        <f t="shared" si="57"/>
        <v/>
      </c>
      <c r="O1258" s="32" t="str">
        <f t="shared" si="58"/>
        <v/>
      </c>
      <c r="P1258" s="32" t="str">
        <f t="shared" si="59"/>
        <v/>
      </c>
      <c r="Q1258" s="32" t="str">
        <f>IFERROR(IF($F1258="","",INDEX(リスト!$AL:$AL,MATCH($F1258,リスト!$AK:$AK,0))),"")</f>
        <v/>
      </c>
      <c r="R1258" s="32" t="str">
        <f>IFERROR(IF($K1258="","",INDEX(リスト!$AO:$AO,MATCH($K1258,リスト!$AN:$AN,0))),"")</f>
        <v/>
      </c>
      <c r="S1258" s="32" t="str">
        <f>IF($B1258="","",RIGHT($G1258*1000+200+COUNTIF($G$2:$G1258,$G1258),9))</f>
        <v/>
      </c>
    </row>
    <row r="1259" spans="13:19" ht="18" customHeight="1" x14ac:dyDescent="0.55000000000000004">
      <c r="M1259" s="32" t="str">
        <f>IFERROR(IF($B1259="","",INDEX(所属情報!$E:$E,MATCH($A1259,所属情報!$A:$A,0))),"")</f>
        <v/>
      </c>
      <c r="N1259" s="32" t="str">
        <f t="shared" si="57"/>
        <v/>
      </c>
      <c r="O1259" s="32" t="str">
        <f t="shared" si="58"/>
        <v/>
      </c>
      <c r="P1259" s="32" t="str">
        <f t="shared" si="59"/>
        <v/>
      </c>
      <c r="Q1259" s="32" t="str">
        <f>IFERROR(IF($F1259="","",INDEX(リスト!$AL:$AL,MATCH($F1259,リスト!$AK:$AK,0))),"")</f>
        <v/>
      </c>
      <c r="R1259" s="32" t="str">
        <f>IFERROR(IF($K1259="","",INDEX(リスト!$AO:$AO,MATCH($K1259,リスト!$AN:$AN,0))),"")</f>
        <v/>
      </c>
      <c r="S1259" s="32" t="str">
        <f>IF($B1259="","",RIGHT($G1259*1000+200+COUNTIF($G$2:$G1259,$G1259),9))</f>
        <v/>
      </c>
    </row>
    <row r="1260" spans="13:19" ht="18" customHeight="1" x14ac:dyDescent="0.55000000000000004">
      <c r="M1260" s="32" t="str">
        <f>IFERROR(IF($B1260="","",INDEX(所属情報!$E:$E,MATCH($A1260,所属情報!$A:$A,0))),"")</f>
        <v/>
      </c>
      <c r="N1260" s="32" t="str">
        <f t="shared" si="57"/>
        <v/>
      </c>
      <c r="O1260" s="32" t="str">
        <f t="shared" si="58"/>
        <v/>
      </c>
      <c r="P1260" s="32" t="str">
        <f t="shared" si="59"/>
        <v/>
      </c>
      <c r="Q1260" s="32" t="str">
        <f>IFERROR(IF($F1260="","",INDEX(リスト!$AL:$AL,MATCH($F1260,リスト!$AK:$AK,0))),"")</f>
        <v/>
      </c>
      <c r="R1260" s="32" t="str">
        <f>IFERROR(IF($K1260="","",INDEX(リスト!$AO:$AO,MATCH($K1260,リスト!$AN:$AN,0))),"")</f>
        <v/>
      </c>
      <c r="S1260" s="32" t="str">
        <f>IF($B1260="","",RIGHT($G1260*1000+200+COUNTIF($G$2:$G1260,$G1260),9))</f>
        <v/>
      </c>
    </row>
    <row r="1261" spans="13:19" ht="18" customHeight="1" x14ac:dyDescent="0.55000000000000004">
      <c r="M1261" s="32" t="str">
        <f>IFERROR(IF($B1261="","",INDEX(所属情報!$E:$E,MATCH($A1261,所属情報!$A:$A,0))),"")</f>
        <v/>
      </c>
      <c r="N1261" s="32" t="str">
        <f t="shared" si="57"/>
        <v/>
      </c>
      <c r="O1261" s="32" t="str">
        <f t="shared" si="58"/>
        <v/>
      </c>
      <c r="P1261" s="32" t="str">
        <f t="shared" si="59"/>
        <v/>
      </c>
      <c r="Q1261" s="32" t="str">
        <f>IFERROR(IF($F1261="","",INDEX(リスト!$AL:$AL,MATCH($F1261,リスト!$AK:$AK,0))),"")</f>
        <v/>
      </c>
      <c r="R1261" s="32" t="str">
        <f>IFERROR(IF($K1261="","",INDEX(リスト!$AO:$AO,MATCH($K1261,リスト!$AN:$AN,0))),"")</f>
        <v/>
      </c>
      <c r="S1261" s="32" t="str">
        <f>IF($B1261="","",RIGHT($G1261*1000+200+COUNTIF($G$2:$G1261,$G1261),9))</f>
        <v/>
      </c>
    </row>
    <row r="1262" spans="13:19" ht="18" customHeight="1" x14ac:dyDescent="0.55000000000000004">
      <c r="M1262" s="32" t="str">
        <f>IFERROR(IF($B1262="","",INDEX(所属情報!$E:$E,MATCH($A1262,所属情報!$A:$A,0))),"")</f>
        <v/>
      </c>
      <c r="N1262" s="32" t="str">
        <f t="shared" si="57"/>
        <v/>
      </c>
      <c r="O1262" s="32" t="str">
        <f t="shared" si="58"/>
        <v/>
      </c>
      <c r="P1262" s="32" t="str">
        <f t="shared" si="59"/>
        <v/>
      </c>
      <c r="Q1262" s="32" t="str">
        <f>IFERROR(IF($F1262="","",INDEX(リスト!$AL:$AL,MATCH($F1262,リスト!$AK:$AK,0))),"")</f>
        <v/>
      </c>
      <c r="R1262" s="32" t="str">
        <f>IFERROR(IF($K1262="","",INDEX(リスト!$AO:$AO,MATCH($K1262,リスト!$AN:$AN,0))),"")</f>
        <v/>
      </c>
      <c r="S1262" s="32" t="str">
        <f>IF($B1262="","",RIGHT($G1262*1000+200+COUNTIF($G$2:$G1262,$G1262),9))</f>
        <v/>
      </c>
    </row>
    <row r="1263" spans="13:19" ht="18" customHeight="1" x14ac:dyDescent="0.55000000000000004">
      <c r="M1263" s="32" t="str">
        <f>IFERROR(IF($B1263="","",INDEX(所属情報!$E:$E,MATCH($A1263,所属情報!$A:$A,0))),"")</f>
        <v/>
      </c>
      <c r="N1263" s="32" t="str">
        <f t="shared" si="57"/>
        <v/>
      </c>
      <c r="O1263" s="32" t="str">
        <f t="shared" si="58"/>
        <v/>
      </c>
      <c r="P1263" s="32" t="str">
        <f t="shared" si="59"/>
        <v/>
      </c>
      <c r="Q1263" s="32" t="str">
        <f>IFERROR(IF($F1263="","",INDEX(リスト!$AL:$AL,MATCH($F1263,リスト!$AK:$AK,0))),"")</f>
        <v/>
      </c>
      <c r="R1263" s="32" t="str">
        <f>IFERROR(IF($K1263="","",INDEX(リスト!$AO:$AO,MATCH($K1263,リスト!$AN:$AN,0))),"")</f>
        <v/>
      </c>
      <c r="S1263" s="32" t="str">
        <f>IF($B1263="","",RIGHT($G1263*1000+200+COUNTIF($G$2:$G1263,$G1263),9))</f>
        <v/>
      </c>
    </row>
    <row r="1264" spans="13:19" ht="18" customHeight="1" x14ac:dyDescent="0.55000000000000004">
      <c r="M1264" s="32" t="str">
        <f>IFERROR(IF($B1264="","",INDEX(所属情報!$E:$E,MATCH($A1264,所属情報!$A:$A,0))),"")</f>
        <v/>
      </c>
      <c r="N1264" s="32" t="str">
        <f t="shared" si="57"/>
        <v/>
      </c>
      <c r="O1264" s="32" t="str">
        <f t="shared" si="58"/>
        <v/>
      </c>
      <c r="P1264" s="32" t="str">
        <f t="shared" si="59"/>
        <v/>
      </c>
      <c r="Q1264" s="32" t="str">
        <f>IFERROR(IF($F1264="","",INDEX(リスト!$AL:$AL,MATCH($F1264,リスト!$AK:$AK,0))),"")</f>
        <v/>
      </c>
      <c r="R1264" s="32" t="str">
        <f>IFERROR(IF($K1264="","",INDEX(リスト!$AO:$AO,MATCH($K1264,リスト!$AN:$AN,0))),"")</f>
        <v/>
      </c>
      <c r="S1264" s="32" t="str">
        <f>IF($B1264="","",RIGHT($G1264*1000+200+COUNTIF($G$2:$G1264,$G1264),9))</f>
        <v/>
      </c>
    </row>
    <row r="1265" spans="13:19" ht="18" customHeight="1" x14ac:dyDescent="0.55000000000000004">
      <c r="M1265" s="32" t="str">
        <f>IFERROR(IF($B1265="","",INDEX(所属情報!$E:$E,MATCH($A1265,所属情報!$A:$A,0))),"")</f>
        <v/>
      </c>
      <c r="N1265" s="32" t="str">
        <f t="shared" si="57"/>
        <v/>
      </c>
      <c r="O1265" s="32" t="str">
        <f t="shared" si="58"/>
        <v/>
      </c>
      <c r="P1265" s="32" t="str">
        <f t="shared" si="59"/>
        <v/>
      </c>
      <c r="Q1265" s="32" t="str">
        <f>IFERROR(IF($F1265="","",INDEX(リスト!$AL:$AL,MATCH($F1265,リスト!$AK:$AK,0))),"")</f>
        <v/>
      </c>
      <c r="R1265" s="32" t="str">
        <f>IFERROR(IF($K1265="","",INDEX(リスト!$AO:$AO,MATCH($K1265,リスト!$AN:$AN,0))),"")</f>
        <v/>
      </c>
      <c r="S1265" s="32" t="str">
        <f>IF($B1265="","",RIGHT($G1265*1000+200+COUNTIF($G$2:$G1265,$G1265),9))</f>
        <v/>
      </c>
    </row>
    <row r="1266" spans="13:19" ht="18" customHeight="1" x14ac:dyDescent="0.55000000000000004">
      <c r="M1266" s="32" t="str">
        <f>IFERROR(IF($B1266="","",INDEX(所属情報!$E:$E,MATCH($A1266,所属情報!$A:$A,0))),"")</f>
        <v/>
      </c>
      <c r="N1266" s="32" t="str">
        <f t="shared" si="57"/>
        <v/>
      </c>
      <c r="O1266" s="32" t="str">
        <f t="shared" si="58"/>
        <v/>
      </c>
      <c r="P1266" s="32" t="str">
        <f t="shared" si="59"/>
        <v/>
      </c>
      <c r="Q1266" s="32" t="str">
        <f>IFERROR(IF($F1266="","",INDEX(リスト!$AL:$AL,MATCH($F1266,リスト!$AK:$AK,0))),"")</f>
        <v/>
      </c>
      <c r="R1266" s="32" t="str">
        <f>IFERROR(IF($K1266="","",INDEX(リスト!$AO:$AO,MATCH($K1266,リスト!$AN:$AN,0))),"")</f>
        <v/>
      </c>
      <c r="S1266" s="32" t="str">
        <f>IF($B1266="","",RIGHT($G1266*1000+200+COUNTIF($G$2:$G1266,$G1266),9))</f>
        <v/>
      </c>
    </row>
    <row r="1267" spans="13:19" ht="18" customHeight="1" x14ac:dyDescent="0.55000000000000004">
      <c r="M1267" s="32" t="str">
        <f>IFERROR(IF($B1267="","",INDEX(所属情報!$E:$E,MATCH($A1267,所属情報!$A:$A,0))),"")</f>
        <v/>
      </c>
      <c r="N1267" s="32" t="str">
        <f t="shared" si="57"/>
        <v/>
      </c>
      <c r="O1267" s="32" t="str">
        <f t="shared" si="58"/>
        <v/>
      </c>
      <c r="P1267" s="32" t="str">
        <f t="shared" si="59"/>
        <v/>
      </c>
      <c r="Q1267" s="32" t="str">
        <f>IFERROR(IF($F1267="","",INDEX(リスト!$AL:$AL,MATCH($F1267,リスト!$AK:$AK,0))),"")</f>
        <v/>
      </c>
      <c r="R1267" s="32" t="str">
        <f>IFERROR(IF($K1267="","",INDEX(リスト!$AO:$AO,MATCH($K1267,リスト!$AN:$AN,0))),"")</f>
        <v/>
      </c>
      <c r="S1267" s="32" t="str">
        <f>IF($B1267="","",RIGHT($G1267*1000+200+COUNTIF($G$2:$G1267,$G1267),9))</f>
        <v/>
      </c>
    </row>
    <row r="1268" spans="13:19" ht="18" customHeight="1" x14ac:dyDescent="0.55000000000000004">
      <c r="M1268" s="32" t="str">
        <f>IFERROR(IF($B1268="","",INDEX(所属情報!$E:$E,MATCH($A1268,所属情報!$A:$A,0))),"")</f>
        <v/>
      </c>
      <c r="N1268" s="32" t="str">
        <f t="shared" si="57"/>
        <v/>
      </c>
      <c r="O1268" s="32" t="str">
        <f t="shared" si="58"/>
        <v/>
      </c>
      <c r="P1268" s="32" t="str">
        <f t="shared" si="59"/>
        <v/>
      </c>
      <c r="Q1268" s="32" t="str">
        <f>IFERROR(IF($F1268="","",INDEX(リスト!$AL:$AL,MATCH($F1268,リスト!$AK:$AK,0))),"")</f>
        <v/>
      </c>
      <c r="R1268" s="32" t="str">
        <f>IFERROR(IF($K1268="","",INDEX(リスト!$AO:$AO,MATCH($K1268,リスト!$AN:$AN,0))),"")</f>
        <v/>
      </c>
      <c r="S1268" s="32" t="str">
        <f>IF($B1268="","",RIGHT($G1268*1000+200+COUNTIF($G$2:$G1268,$G1268),9))</f>
        <v/>
      </c>
    </row>
    <row r="1269" spans="13:19" ht="18" customHeight="1" x14ac:dyDescent="0.55000000000000004">
      <c r="M1269" s="32" t="str">
        <f>IFERROR(IF($B1269="","",INDEX(所属情報!$E:$E,MATCH($A1269,所属情報!$A:$A,0))),"")</f>
        <v/>
      </c>
      <c r="N1269" s="32" t="str">
        <f t="shared" si="57"/>
        <v/>
      </c>
      <c r="O1269" s="32" t="str">
        <f t="shared" si="58"/>
        <v/>
      </c>
      <c r="P1269" s="32" t="str">
        <f t="shared" si="59"/>
        <v/>
      </c>
      <c r="Q1269" s="32" t="str">
        <f>IFERROR(IF($F1269="","",INDEX(リスト!$AL:$AL,MATCH($F1269,リスト!$AK:$AK,0))),"")</f>
        <v/>
      </c>
      <c r="R1269" s="32" t="str">
        <f>IFERROR(IF($K1269="","",INDEX(リスト!$AO:$AO,MATCH($K1269,リスト!$AN:$AN,0))),"")</f>
        <v/>
      </c>
      <c r="S1269" s="32" t="str">
        <f>IF($B1269="","",RIGHT($G1269*1000+200+COUNTIF($G$2:$G1269,$G1269),9))</f>
        <v/>
      </c>
    </row>
    <row r="1270" spans="13:19" ht="18" customHeight="1" x14ac:dyDescent="0.55000000000000004">
      <c r="M1270" s="32" t="str">
        <f>IFERROR(IF($B1270="","",INDEX(所属情報!$E:$E,MATCH($A1270,所属情報!$A:$A,0))),"")</f>
        <v/>
      </c>
      <c r="N1270" s="32" t="str">
        <f t="shared" si="57"/>
        <v/>
      </c>
      <c r="O1270" s="32" t="str">
        <f t="shared" si="58"/>
        <v/>
      </c>
      <c r="P1270" s="32" t="str">
        <f t="shared" si="59"/>
        <v/>
      </c>
      <c r="Q1270" s="32" t="str">
        <f>IFERROR(IF($F1270="","",INDEX(リスト!$AL:$AL,MATCH($F1270,リスト!$AK:$AK,0))),"")</f>
        <v/>
      </c>
      <c r="R1270" s="32" t="str">
        <f>IFERROR(IF($K1270="","",INDEX(リスト!$AO:$AO,MATCH($K1270,リスト!$AN:$AN,0))),"")</f>
        <v/>
      </c>
      <c r="S1270" s="32" t="str">
        <f>IF($B1270="","",RIGHT($G1270*1000+200+COUNTIF($G$2:$G1270,$G1270),9))</f>
        <v/>
      </c>
    </row>
    <row r="1271" spans="13:19" ht="18" customHeight="1" x14ac:dyDescent="0.55000000000000004">
      <c r="M1271" s="32" t="str">
        <f>IFERROR(IF($B1271="","",INDEX(所属情報!$E:$E,MATCH($A1271,所属情報!$A:$A,0))),"")</f>
        <v/>
      </c>
      <c r="N1271" s="32" t="str">
        <f t="shared" si="57"/>
        <v/>
      </c>
      <c r="O1271" s="32" t="str">
        <f t="shared" si="58"/>
        <v/>
      </c>
      <c r="P1271" s="32" t="str">
        <f t="shared" si="59"/>
        <v/>
      </c>
      <c r="Q1271" s="32" t="str">
        <f>IFERROR(IF($F1271="","",INDEX(リスト!$AL:$AL,MATCH($F1271,リスト!$AK:$AK,0))),"")</f>
        <v/>
      </c>
      <c r="R1271" s="32" t="str">
        <f>IFERROR(IF($K1271="","",INDEX(リスト!$AO:$AO,MATCH($K1271,リスト!$AN:$AN,0))),"")</f>
        <v/>
      </c>
      <c r="S1271" s="32" t="str">
        <f>IF($B1271="","",RIGHT($G1271*1000+200+COUNTIF($G$2:$G1271,$G1271),9))</f>
        <v/>
      </c>
    </row>
    <row r="1272" spans="13:19" ht="18" customHeight="1" x14ac:dyDescent="0.55000000000000004">
      <c r="M1272" s="32" t="str">
        <f>IFERROR(IF($B1272="","",INDEX(所属情報!$E:$E,MATCH($A1272,所属情報!$A:$A,0))),"")</f>
        <v/>
      </c>
      <c r="N1272" s="32" t="str">
        <f t="shared" si="57"/>
        <v/>
      </c>
      <c r="O1272" s="32" t="str">
        <f t="shared" si="58"/>
        <v/>
      </c>
      <c r="P1272" s="32" t="str">
        <f t="shared" si="59"/>
        <v/>
      </c>
      <c r="Q1272" s="32" t="str">
        <f>IFERROR(IF($F1272="","",INDEX(リスト!$AL:$AL,MATCH($F1272,リスト!$AK:$AK,0))),"")</f>
        <v/>
      </c>
      <c r="R1272" s="32" t="str">
        <f>IFERROR(IF($K1272="","",INDEX(リスト!$AO:$AO,MATCH($K1272,リスト!$AN:$AN,0))),"")</f>
        <v/>
      </c>
      <c r="S1272" s="32" t="str">
        <f>IF($B1272="","",RIGHT($G1272*1000+200+COUNTIF($G$2:$G1272,$G1272),9))</f>
        <v/>
      </c>
    </row>
    <row r="1273" spans="13:19" ht="18" customHeight="1" x14ac:dyDescent="0.55000000000000004">
      <c r="M1273" s="32" t="str">
        <f>IFERROR(IF($B1273="","",INDEX(所属情報!$E:$E,MATCH($A1273,所属情報!$A:$A,0))),"")</f>
        <v/>
      </c>
      <c r="N1273" s="32" t="str">
        <f t="shared" si="57"/>
        <v/>
      </c>
      <c r="O1273" s="32" t="str">
        <f t="shared" si="58"/>
        <v/>
      </c>
      <c r="P1273" s="32" t="str">
        <f t="shared" si="59"/>
        <v/>
      </c>
      <c r="Q1273" s="32" t="str">
        <f>IFERROR(IF($F1273="","",INDEX(リスト!$AL:$AL,MATCH($F1273,リスト!$AK:$AK,0))),"")</f>
        <v/>
      </c>
      <c r="R1273" s="32" t="str">
        <f>IFERROR(IF($K1273="","",INDEX(リスト!$AO:$AO,MATCH($K1273,リスト!$AN:$AN,0))),"")</f>
        <v/>
      </c>
      <c r="S1273" s="32" t="str">
        <f>IF($B1273="","",RIGHT($G1273*1000+200+COUNTIF($G$2:$G1273,$G1273),9))</f>
        <v/>
      </c>
    </row>
    <row r="1274" spans="13:19" ht="18" customHeight="1" x14ac:dyDescent="0.55000000000000004">
      <c r="M1274" s="32" t="str">
        <f>IFERROR(IF($B1274="","",INDEX(所属情報!$E:$E,MATCH($A1274,所属情報!$A:$A,0))),"")</f>
        <v/>
      </c>
      <c r="N1274" s="32" t="str">
        <f t="shared" si="57"/>
        <v/>
      </c>
      <c r="O1274" s="32" t="str">
        <f t="shared" si="58"/>
        <v/>
      </c>
      <c r="P1274" s="32" t="str">
        <f t="shared" si="59"/>
        <v/>
      </c>
      <c r="Q1274" s="32" t="str">
        <f>IFERROR(IF($F1274="","",INDEX(リスト!$AL:$AL,MATCH($F1274,リスト!$AK:$AK,0))),"")</f>
        <v/>
      </c>
      <c r="R1274" s="32" t="str">
        <f>IFERROR(IF($K1274="","",INDEX(リスト!$AO:$AO,MATCH($K1274,リスト!$AN:$AN,0))),"")</f>
        <v/>
      </c>
      <c r="S1274" s="32" t="str">
        <f>IF($B1274="","",RIGHT($G1274*1000+200+COUNTIF($G$2:$G1274,$G1274),9))</f>
        <v/>
      </c>
    </row>
    <row r="1275" spans="13:19" ht="18" customHeight="1" x14ac:dyDescent="0.55000000000000004">
      <c r="M1275" s="32" t="str">
        <f>IFERROR(IF($B1275="","",INDEX(所属情報!$E:$E,MATCH($A1275,所属情報!$A:$A,0))),"")</f>
        <v/>
      </c>
      <c r="N1275" s="32" t="str">
        <f t="shared" si="57"/>
        <v/>
      </c>
      <c r="O1275" s="32" t="str">
        <f t="shared" si="58"/>
        <v/>
      </c>
      <c r="P1275" s="32" t="str">
        <f t="shared" si="59"/>
        <v/>
      </c>
      <c r="Q1275" s="32" t="str">
        <f>IFERROR(IF($F1275="","",INDEX(リスト!$AL:$AL,MATCH($F1275,リスト!$AK:$AK,0))),"")</f>
        <v/>
      </c>
      <c r="R1275" s="32" t="str">
        <f>IFERROR(IF($K1275="","",INDEX(リスト!$AO:$AO,MATCH($K1275,リスト!$AN:$AN,0))),"")</f>
        <v/>
      </c>
      <c r="S1275" s="32" t="str">
        <f>IF($B1275="","",RIGHT($G1275*1000+200+COUNTIF($G$2:$G1275,$G1275),9))</f>
        <v/>
      </c>
    </row>
    <row r="1276" spans="13:19" ht="18" customHeight="1" x14ac:dyDescent="0.55000000000000004">
      <c r="M1276" s="32" t="str">
        <f>IFERROR(IF($B1276="","",INDEX(所属情報!$E:$E,MATCH($A1276,所属情報!$A:$A,0))),"")</f>
        <v/>
      </c>
      <c r="N1276" s="32" t="str">
        <f t="shared" si="57"/>
        <v/>
      </c>
      <c r="O1276" s="32" t="str">
        <f t="shared" si="58"/>
        <v/>
      </c>
      <c r="P1276" s="32" t="str">
        <f t="shared" si="59"/>
        <v/>
      </c>
      <c r="Q1276" s="32" t="str">
        <f>IFERROR(IF($F1276="","",INDEX(リスト!$AL:$AL,MATCH($F1276,リスト!$AK:$AK,0))),"")</f>
        <v/>
      </c>
      <c r="R1276" s="32" t="str">
        <f>IFERROR(IF($K1276="","",INDEX(リスト!$AO:$AO,MATCH($K1276,リスト!$AN:$AN,0))),"")</f>
        <v/>
      </c>
      <c r="S1276" s="32" t="str">
        <f>IF($B1276="","",RIGHT($G1276*1000+200+COUNTIF($G$2:$G1276,$G1276),9))</f>
        <v/>
      </c>
    </row>
    <row r="1277" spans="13:19" ht="18" customHeight="1" x14ac:dyDescent="0.55000000000000004">
      <c r="M1277" s="32" t="str">
        <f>IFERROR(IF($B1277="","",INDEX(所属情報!$E:$E,MATCH($A1277,所属情報!$A:$A,0))),"")</f>
        <v/>
      </c>
      <c r="N1277" s="32" t="str">
        <f t="shared" si="57"/>
        <v/>
      </c>
      <c r="O1277" s="32" t="str">
        <f t="shared" si="58"/>
        <v/>
      </c>
      <c r="P1277" s="32" t="str">
        <f t="shared" si="59"/>
        <v/>
      </c>
      <c r="Q1277" s="32" t="str">
        <f>IFERROR(IF($F1277="","",INDEX(リスト!$AL:$AL,MATCH($F1277,リスト!$AK:$AK,0))),"")</f>
        <v/>
      </c>
      <c r="R1277" s="32" t="str">
        <f>IFERROR(IF($K1277="","",INDEX(リスト!$AO:$AO,MATCH($K1277,リスト!$AN:$AN,0))),"")</f>
        <v/>
      </c>
      <c r="S1277" s="32" t="str">
        <f>IF($B1277="","",RIGHT($G1277*1000+200+COUNTIF($G$2:$G1277,$G1277),9))</f>
        <v/>
      </c>
    </row>
    <row r="1278" spans="13:19" ht="18" customHeight="1" x14ac:dyDescent="0.55000000000000004">
      <c r="M1278" s="32" t="str">
        <f>IFERROR(IF($B1278="","",INDEX(所属情報!$E:$E,MATCH($A1278,所属情報!$A:$A,0))),"")</f>
        <v/>
      </c>
      <c r="N1278" s="32" t="str">
        <f t="shared" si="57"/>
        <v/>
      </c>
      <c r="O1278" s="32" t="str">
        <f t="shared" si="58"/>
        <v/>
      </c>
      <c r="P1278" s="32" t="str">
        <f t="shared" si="59"/>
        <v/>
      </c>
      <c r="Q1278" s="32" t="str">
        <f>IFERROR(IF($F1278="","",INDEX(リスト!$AL:$AL,MATCH($F1278,リスト!$AK:$AK,0))),"")</f>
        <v/>
      </c>
      <c r="R1278" s="32" t="str">
        <f>IFERROR(IF($K1278="","",INDEX(リスト!$AO:$AO,MATCH($K1278,リスト!$AN:$AN,0))),"")</f>
        <v/>
      </c>
      <c r="S1278" s="32" t="str">
        <f>IF($B1278="","",RIGHT($G1278*1000+200+COUNTIF($G$2:$G1278,$G1278),9))</f>
        <v/>
      </c>
    </row>
    <row r="1279" spans="13:19" ht="18" customHeight="1" x14ac:dyDescent="0.55000000000000004">
      <c r="M1279" s="32" t="str">
        <f>IFERROR(IF($B1279="","",INDEX(所属情報!$E:$E,MATCH($A1279,所属情報!$A:$A,0))),"")</f>
        <v/>
      </c>
      <c r="N1279" s="32" t="str">
        <f t="shared" si="57"/>
        <v/>
      </c>
      <c r="O1279" s="32" t="str">
        <f t="shared" si="58"/>
        <v/>
      </c>
      <c r="P1279" s="32" t="str">
        <f t="shared" si="59"/>
        <v/>
      </c>
      <c r="Q1279" s="32" t="str">
        <f>IFERROR(IF($F1279="","",INDEX(リスト!$AL:$AL,MATCH($F1279,リスト!$AK:$AK,0))),"")</f>
        <v/>
      </c>
      <c r="R1279" s="32" t="str">
        <f>IFERROR(IF($K1279="","",INDEX(リスト!$AO:$AO,MATCH($K1279,リスト!$AN:$AN,0))),"")</f>
        <v/>
      </c>
      <c r="S1279" s="32" t="str">
        <f>IF($B1279="","",RIGHT($G1279*1000+200+COUNTIF($G$2:$G1279,$G1279),9))</f>
        <v/>
      </c>
    </row>
    <row r="1280" spans="13:19" ht="18" customHeight="1" x14ac:dyDescent="0.55000000000000004">
      <c r="M1280" s="32" t="str">
        <f>IFERROR(IF($B1280="","",INDEX(所属情報!$E:$E,MATCH($A1280,所属情報!$A:$A,0))),"")</f>
        <v/>
      </c>
      <c r="N1280" s="32" t="str">
        <f t="shared" si="57"/>
        <v/>
      </c>
      <c r="O1280" s="32" t="str">
        <f t="shared" si="58"/>
        <v/>
      </c>
      <c r="P1280" s="32" t="str">
        <f t="shared" si="59"/>
        <v/>
      </c>
      <c r="Q1280" s="32" t="str">
        <f>IFERROR(IF($F1280="","",INDEX(リスト!$AL:$AL,MATCH($F1280,リスト!$AK:$AK,0))),"")</f>
        <v/>
      </c>
      <c r="R1280" s="32" t="str">
        <f>IFERROR(IF($K1280="","",INDEX(リスト!$AO:$AO,MATCH($K1280,リスト!$AN:$AN,0))),"")</f>
        <v/>
      </c>
      <c r="S1280" s="32" t="str">
        <f>IF($B1280="","",RIGHT($G1280*1000+200+COUNTIF($G$2:$G1280,$G1280),9))</f>
        <v/>
      </c>
    </row>
    <row r="1281" spans="13:19" ht="18" customHeight="1" x14ac:dyDescent="0.55000000000000004">
      <c r="M1281" s="32" t="str">
        <f>IFERROR(IF($B1281="","",INDEX(所属情報!$E:$E,MATCH($A1281,所属情報!$A:$A,0))),"")</f>
        <v/>
      </c>
      <c r="N1281" s="32" t="str">
        <f t="shared" si="57"/>
        <v/>
      </c>
      <c r="O1281" s="32" t="str">
        <f t="shared" si="58"/>
        <v/>
      </c>
      <c r="P1281" s="32" t="str">
        <f t="shared" si="59"/>
        <v/>
      </c>
      <c r="Q1281" s="32" t="str">
        <f>IFERROR(IF($F1281="","",INDEX(リスト!$AL:$AL,MATCH($F1281,リスト!$AK:$AK,0))),"")</f>
        <v/>
      </c>
      <c r="R1281" s="32" t="str">
        <f>IFERROR(IF($K1281="","",INDEX(リスト!$AO:$AO,MATCH($K1281,リスト!$AN:$AN,0))),"")</f>
        <v/>
      </c>
      <c r="S1281" s="32" t="str">
        <f>IF($B1281="","",RIGHT($G1281*1000+200+COUNTIF($G$2:$G1281,$G1281),9))</f>
        <v/>
      </c>
    </row>
    <row r="1282" spans="13:19" ht="18" customHeight="1" x14ac:dyDescent="0.55000000000000004">
      <c r="M1282" s="32" t="str">
        <f>IFERROR(IF($B1282="","",INDEX(所属情報!$E:$E,MATCH($A1282,所属情報!$A:$A,0))),"")</f>
        <v/>
      </c>
      <c r="N1282" s="32" t="str">
        <f t="shared" si="57"/>
        <v/>
      </c>
      <c r="O1282" s="32" t="str">
        <f t="shared" si="58"/>
        <v/>
      </c>
      <c r="P1282" s="32" t="str">
        <f t="shared" si="59"/>
        <v/>
      </c>
      <c r="Q1282" s="32" t="str">
        <f>IFERROR(IF($F1282="","",INDEX(リスト!$AL:$AL,MATCH($F1282,リスト!$AK:$AK,0))),"")</f>
        <v/>
      </c>
      <c r="R1282" s="32" t="str">
        <f>IFERROR(IF($K1282="","",INDEX(リスト!$AO:$AO,MATCH($K1282,リスト!$AN:$AN,0))),"")</f>
        <v/>
      </c>
      <c r="S1282" s="32" t="str">
        <f>IF($B1282="","",RIGHT($G1282*1000+200+COUNTIF($G$2:$G1282,$G1282),9))</f>
        <v/>
      </c>
    </row>
    <row r="1283" spans="13:19" ht="18" customHeight="1" x14ac:dyDescent="0.55000000000000004">
      <c r="M1283" s="32" t="str">
        <f>IFERROR(IF($B1283="","",INDEX(所属情報!$E:$E,MATCH($A1283,所属情報!$A:$A,0))),"")</f>
        <v/>
      </c>
      <c r="N1283" s="32" t="str">
        <f t="shared" ref="N1283:N1346" si="60">IF($C1283="","",IF($E1283="",$C1283,$C1283&amp;" ("&amp;$E1283&amp;")"))</f>
        <v/>
      </c>
      <c r="O1283" s="32" t="str">
        <f t="shared" ref="O1283:O1346" si="61">IF($D1283="","",ASC($D1283))</f>
        <v/>
      </c>
      <c r="P1283" s="32" t="str">
        <f t="shared" ref="P1283:P1346" si="62">IF($I1283="","",UPPER($I1283)&amp;" "&amp;UPPER(LEFT($J1283,1))&amp;LOWER(RIGHT($J1283,LEN($J1283)-1))&amp;" ("&amp;MID($G1283,3,2)&amp;")")</f>
        <v/>
      </c>
      <c r="Q1283" s="32" t="str">
        <f>IFERROR(IF($F1283="","",INDEX(リスト!$AL:$AL,MATCH($F1283,リスト!$AK:$AK,0))),"")</f>
        <v/>
      </c>
      <c r="R1283" s="32" t="str">
        <f>IFERROR(IF($K1283="","",INDEX(リスト!$AO:$AO,MATCH($K1283,リスト!$AN:$AN,0))),"")</f>
        <v/>
      </c>
      <c r="S1283" s="32" t="str">
        <f>IF($B1283="","",RIGHT($G1283*1000+200+COUNTIF($G$2:$G1283,$G1283),9))</f>
        <v/>
      </c>
    </row>
    <row r="1284" spans="13:19" ht="18" customHeight="1" x14ac:dyDescent="0.55000000000000004">
      <c r="M1284" s="32" t="str">
        <f>IFERROR(IF($B1284="","",INDEX(所属情報!$E:$E,MATCH($A1284,所属情報!$A:$A,0))),"")</f>
        <v/>
      </c>
      <c r="N1284" s="32" t="str">
        <f t="shared" si="60"/>
        <v/>
      </c>
      <c r="O1284" s="32" t="str">
        <f t="shared" si="61"/>
        <v/>
      </c>
      <c r="P1284" s="32" t="str">
        <f t="shared" si="62"/>
        <v/>
      </c>
      <c r="Q1284" s="32" t="str">
        <f>IFERROR(IF($F1284="","",INDEX(リスト!$AL:$AL,MATCH($F1284,リスト!$AK:$AK,0))),"")</f>
        <v/>
      </c>
      <c r="R1284" s="32" t="str">
        <f>IFERROR(IF($K1284="","",INDEX(リスト!$AO:$AO,MATCH($K1284,リスト!$AN:$AN,0))),"")</f>
        <v/>
      </c>
      <c r="S1284" s="32" t="str">
        <f>IF($B1284="","",RIGHT($G1284*1000+200+COUNTIF($G$2:$G1284,$G1284),9))</f>
        <v/>
      </c>
    </row>
    <row r="1285" spans="13:19" ht="18" customHeight="1" x14ac:dyDescent="0.55000000000000004">
      <c r="M1285" s="32" t="str">
        <f>IFERROR(IF($B1285="","",INDEX(所属情報!$E:$E,MATCH($A1285,所属情報!$A:$A,0))),"")</f>
        <v/>
      </c>
      <c r="N1285" s="32" t="str">
        <f t="shared" si="60"/>
        <v/>
      </c>
      <c r="O1285" s="32" t="str">
        <f t="shared" si="61"/>
        <v/>
      </c>
      <c r="P1285" s="32" t="str">
        <f t="shared" si="62"/>
        <v/>
      </c>
      <c r="Q1285" s="32" t="str">
        <f>IFERROR(IF($F1285="","",INDEX(リスト!$AL:$AL,MATCH($F1285,リスト!$AK:$AK,0))),"")</f>
        <v/>
      </c>
      <c r="R1285" s="32" t="str">
        <f>IFERROR(IF($K1285="","",INDEX(リスト!$AO:$AO,MATCH($K1285,リスト!$AN:$AN,0))),"")</f>
        <v/>
      </c>
      <c r="S1285" s="32" t="str">
        <f>IF($B1285="","",RIGHT($G1285*1000+200+COUNTIF($G$2:$G1285,$G1285),9))</f>
        <v/>
      </c>
    </row>
    <row r="1286" spans="13:19" ht="18" customHeight="1" x14ac:dyDescent="0.55000000000000004">
      <c r="M1286" s="32" t="str">
        <f>IFERROR(IF($B1286="","",INDEX(所属情報!$E:$E,MATCH($A1286,所属情報!$A:$A,0))),"")</f>
        <v/>
      </c>
      <c r="N1286" s="32" t="str">
        <f t="shared" si="60"/>
        <v/>
      </c>
      <c r="O1286" s="32" t="str">
        <f t="shared" si="61"/>
        <v/>
      </c>
      <c r="P1286" s="32" t="str">
        <f t="shared" si="62"/>
        <v/>
      </c>
      <c r="Q1286" s="32" t="str">
        <f>IFERROR(IF($F1286="","",INDEX(リスト!$AL:$AL,MATCH($F1286,リスト!$AK:$AK,0))),"")</f>
        <v/>
      </c>
      <c r="R1286" s="32" t="str">
        <f>IFERROR(IF($K1286="","",INDEX(リスト!$AO:$AO,MATCH($K1286,リスト!$AN:$AN,0))),"")</f>
        <v/>
      </c>
      <c r="S1286" s="32" t="str">
        <f>IF($B1286="","",RIGHT($G1286*1000+200+COUNTIF($G$2:$G1286,$G1286),9))</f>
        <v/>
      </c>
    </row>
    <row r="1287" spans="13:19" ht="18" customHeight="1" x14ac:dyDescent="0.55000000000000004">
      <c r="M1287" s="32" t="str">
        <f>IFERROR(IF($B1287="","",INDEX(所属情報!$E:$E,MATCH($A1287,所属情報!$A:$A,0))),"")</f>
        <v/>
      </c>
      <c r="N1287" s="32" t="str">
        <f t="shared" si="60"/>
        <v/>
      </c>
      <c r="O1287" s="32" t="str">
        <f t="shared" si="61"/>
        <v/>
      </c>
      <c r="P1287" s="32" t="str">
        <f t="shared" si="62"/>
        <v/>
      </c>
      <c r="Q1287" s="32" t="str">
        <f>IFERROR(IF($F1287="","",INDEX(リスト!$AL:$AL,MATCH($F1287,リスト!$AK:$AK,0))),"")</f>
        <v/>
      </c>
      <c r="R1287" s="32" t="str">
        <f>IFERROR(IF($K1287="","",INDEX(リスト!$AO:$AO,MATCH($K1287,リスト!$AN:$AN,0))),"")</f>
        <v/>
      </c>
      <c r="S1287" s="32" t="str">
        <f>IF($B1287="","",RIGHT($G1287*1000+200+COUNTIF($G$2:$G1287,$G1287),9))</f>
        <v/>
      </c>
    </row>
    <row r="1288" spans="13:19" ht="18" customHeight="1" x14ac:dyDescent="0.55000000000000004">
      <c r="M1288" s="32" t="str">
        <f>IFERROR(IF($B1288="","",INDEX(所属情報!$E:$E,MATCH($A1288,所属情報!$A:$A,0))),"")</f>
        <v/>
      </c>
      <c r="N1288" s="32" t="str">
        <f t="shared" si="60"/>
        <v/>
      </c>
      <c r="O1288" s="32" t="str">
        <f t="shared" si="61"/>
        <v/>
      </c>
      <c r="P1288" s="32" t="str">
        <f t="shared" si="62"/>
        <v/>
      </c>
      <c r="Q1288" s="32" t="str">
        <f>IFERROR(IF($F1288="","",INDEX(リスト!$AL:$AL,MATCH($F1288,リスト!$AK:$AK,0))),"")</f>
        <v/>
      </c>
      <c r="R1288" s="32" t="str">
        <f>IFERROR(IF($K1288="","",INDEX(リスト!$AO:$AO,MATCH($K1288,リスト!$AN:$AN,0))),"")</f>
        <v/>
      </c>
      <c r="S1288" s="32" t="str">
        <f>IF($B1288="","",RIGHT($G1288*1000+200+COUNTIF($G$2:$G1288,$G1288),9))</f>
        <v/>
      </c>
    </row>
    <row r="1289" spans="13:19" ht="18" customHeight="1" x14ac:dyDescent="0.55000000000000004">
      <c r="M1289" s="32" t="str">
        <f>IFERROR(IF($B1289="","",INDEX(所属情報!$E:$E,MATCH($A1289,所属情報!$A:$A,0))),"")</f>
        <v/>
      </c>
      <c r="N1289" s="32" t="str">
        <f t="shared" si="60"/>
        <v/>
      </c>
      <c r="O1289" s="32" t="str">
        <f t="shared" si="61"/>
        <v/>
      </c>
      <c r="P1289" s="32" t="str">
        <f t="shared" si="62"/>
        <v/>
      </c>
      <c r="Q1289" s="32" t="str">
        <f>IFERROR(IF($F1289="","",INDEX(リスト!$AL:$AL,MATCH($F1289,リスト!$AK:$AK,0))),"")</f>
        <v/>
      </c>
      <c r="R1289" s="32" t="str">
        <f>IFERROR(IF($K1289="","",INDEX(リスト!$AO:$AO,MATCH($K1289,リスト!$AN:$AN,0))),"")</f>
        <v/>
      </c>
      <c r="S1289" s="32" t="str">
        <f>IF($B1289="","",RIGHT($G1289*1000+200+COUNTIF($G$2:$G1289,$G1289),9))</f>
        <v/>
      </c>
    </row>
    <row r="1290" spans="13:19" ht="18" customHeight="1" x14ac:dyDescent="0.55000000000000004">
      <c r="M1290" s="32" t="str">
        <f>IFERROR(IF($B1290="","",INDEX(所属情報!$E:$E,MATCH($A1290,所属情報!$A:$A,0))),"")</f>
        <v/>
      </c>
      <c r="N1290" s="32" t="str">
        <f t="shared" si="60"/>
        <v/>
      </c>
      <c r="O1290" s="32" t="str">
        <f t="shared" si="61"/>
        <v/>
      </c>
      <c r="P1290" s="32" t="str">
        <f t="shared" si="62"/>
        <v/>
      </c>
      <c r="Q1290" s="32" t="str">
        <f>IFERROR(IF($F1290="","",INDEX(リスト!$AL:$AL,MATCH($F1290,リスト!$AK:$AK,0))),"")</f>
        <v/>
      </c>
      <c r="R1290" s="32" t="str">
        <f>IFERROR(IF($K1290="","",INDEX(リスト!$AO:$AO,MATCH($K1290,リスト!$AN:$AN,0))),"")</f>
        <v/>
      </c>
      <c r="S1290" s="32" t="str">
        <f>IF($B1290="","",RIGHT($G1290*1000+200+COUNTIF($G$2:$G1290,$G1290),9))</f>
        <v/>
      </c>
    </row>
    <row r="1291" spans="13:19" ht="18" customHeight="1" x14ac:dyDescent="0.55000000000000004">
      <c r="M1291" s="32" t="str">
        <f>IFERROR(IF($B1291="","",INDEX(所属情報!$E:$E,MATCH($A1291,所属情報!$A:$A,0))),"")</f>
        <v/>
      </c>
      <c r="N1291" s="32" t="str">
        <f t="shared" si="60"/>
        <v/>
      </c>
      <c r="O1291" s="32" t="str">
        <f t="shared" si="61"/>
        <v/>
      </c>
      <c r="P1291" s="32" t="str">
        <f t="shared" si="62"/>
        <v/>
      </c>
      <c r="Q1291" s="32" t="str">
        <f>IFERROR(IF($F1291="","",INDEX(リスト!$AL:$AL,MATCH($F1291,リスト!$AK:$AK,0))),"")</f>
        <v/>
      </c>
      <c r="R1291" s="32" t="str">
        <f>IFERROR(IF($K1291="","",INDEX(リスト!$AO:$AO,MATCH($K1291,リスト!$AN:$AN,0))),"")</f>
        <v/>
      </c>
      <c r="S1291" s="32" t="str">
        <f>IF($B1291="","",RIGHT($G1291*1000+200+COUNTIF($G$2:$G1291,$G1291),9))</f>
        <v/>
      </c>
    </row>
    <row r="1292" spans="13:19" ht="18" customHeight="1" x14ac:dyDescent="0.55000000000000004">
      <c r="M1292" s="32" t="str">
        <f>IFERROR(IF($B1292="","",INDEX(所属情報!$E:$E,MATCH($A1292,所属情報!$A:$A,0))),"")</f>
        <v/>
      </c>
      <c r="N1292" s="32" t="str">
        <f t="shared" si="60"/>
        <v/>
      </c>
      <c r="O1292" s="32" t="str">
        <f t="shared" si="61"/>
        <v/>
      </c>
      <c r="P1292" s="32" t="str">
        <f t="shared" si="62"/>
        <v/>
      </c>
      <c r="Q1292" s="32" t="str">
        <f>IFERROR(IF($F1292="","",INDEX(リスト!$AL:$AL,MATCH($F1292,リスト!$AK:$AK,0))),"")</f>
        <v/>
      </c>
      <c r="R1292" s="32" t="str">
        <f>IFERROR(IF($K1292="","",INDEX(リスト!$AO:$AO,MATCH($K1292,リスト!$AN:$AN,0))),"")</f>
        <v/>
      </c>
      <c r="S1292" s="32" t="str">
        <f>IF($B1292="","",RIGHT($G1292*1000+200+COUNTIF($G$2:$G1292,$G1292),9))</f>
        <v/>
      </c>
    </row>
    <row r="1293" spans="13:19" ht="18" customHeight="1" x14ac:dyDescent="0.55000000000000004">
      <c r="M1293" s="32" t="str">
        <f>IFERROR(IF($B1293="","",INDEX(所属情報!$E:$E,MATCH($A1293,所属情報!$A:$A,0))),"")</f>
        <v/>
      </c>
      <c r="N1293" s="32" t="str">
        <f t="shared" si="60"/>
        <v/>
      </c>
      <c r="O1293" s="32" t="str">
        <f t="shared" si="61"/>
        <v/>
      </c>
      <c r="P1293" s="32" t="str">
        <f t="shared" si="62"/>
        <v/>
      </c>
      <c r="Q1293" s="32" t="str">
        <f>IFERROR(IF($F1293="","",INDEX(リスト!$AL:$AL,MATCH($F1293,リスト!$AK:$AK,0))),"")</f>
        <v/>
      </c>
      <c r="R1293" s="32" t="str">
        <f>IFERROR(IF($K1293="","",INDEX(リスト!$AO:$AO,MATCH($K1293,リスト!$AN:$AN,0))),"")</f>
        <v/>
      </c>
      <c r="S1293" s="32" t="str">
        <f>IF($B1293="","",RIGHT($G1293*1000+200+COUNTIF($G$2:$G1293,$G1293),9))</f>
        <v/>
      </c>
    </row>
    <row r="1294" spans="13:19" ht="18" customHeight="1" x14ac:dyDescent="0.55000000000000004">
      <c r="M1294" s="32" t="str">
        <f>IFERROR(IF($B1294="","",INDEX(所属情報!$E:$E,MATCH($A1294,所属情報!$A:$A,0))),"")</f>
        <v/>
      </c>
      <c r="N1294" s="32" t="str">
        <f t="shared" si="60"/>
        <v/>
      </c>
      <c r="O1294" s="32" t="str">
        <f t="shared" si="61"/>
        <v/>
      </c>
      <c r="P1294" s="32" t="str">
        <f t="shared" si="62"/>
        <v/>
      </c>
      <c r="Q1294" s="32" t="str">
        <f>IFERROR(IF($F1294="","",INDEX(リスト!$AL:$AL,MATCH($F1294,リスト!$AK:$AK,0))),"")</f>
        <v/>
      </c>
      <c r="R1294" s="32" t="str">
        <f>IFERROR(IF($K1294="","",INDEX(リスト!$AO:$AO,MATCH($K1294,リスト!$AN:$AN,0))),"")</f>
        <v/>
      </c>
      <c r="S1294" s="32" t="str">
        <f>IF($B1294="","",RIGHT($G1294*1000+200+COUNTIF($G$2:$G1294,$G1294),9))</f>
        <v/>
      </c>
    </row>
    <row r="1295" spans="13:19" ht="18" customHeight="1" x14ac:dyDescent="0.55000000000000004">
      <c r="M1295" s="32" t="str">
        <f>IFERROR(IF($B1295="","",INDEX(所属情報!$E:$E,MATCH($A1295,所属情報!$A:$A,0))),"")</f>
        <v/>
      </c>
      <c r="N1295" s="32" t="str">
        <f t="shared" si="60"/>
        <v/>
      </c>
      <c r="O1295" s="32" t="str">
        <f t="shared" si="61"/>
        <v/>
      </c>
      <c r="P1295" s="32" t="str">
        <f t="shared" si="62"/>
        <v/>
      </c>
      <c r="Q1295" s="32" t="str">
        <f>IFERROR(IF($F1295="","",INDEX(リスト!$AL:$AL,MATCH($F1295,リスト!$AK:$AK,0))),"")</f>
        <v/>
      </c>
      <c r="R1295" s="32" t="str">
        <f>IFERROR(IF($K1295="","",INDEX(リスト!$AO:$AO,MATCH($K1295,リスト!$AN:$AN,0))),"")</f>
        <v/>
      </c>
      <c r="S1295" s="32" t="str">
        <f>IF($B1295="","",RIGHT($G1295*1000+200+COUNTIF($G$2:$G1295,$G1295),9))</f>
        <v/>
      </c>
    </row>
    <row r="1296" spans="13:19" ht="18" customHeight="1" x14ac:dyDescent="0.55000000000000004">
      <c r="M1296" s="32" t="str">
        <f>IFERROR(IF($B1296="","",INDEX(所属情報!$E:$E,MATCH($A1296,所属情報!$A:$A,0))),"")</f>
        <v/>
      </c>
      <c r="N1296" s="32" t="str">
        <f t="shared" si="60"/>
        <v/>
      </c>
      <c r="O1296" s="32" t="str">
        <f t="shared" si="61"/>
        <v/>
      </c>
      <c r="P1296" s="32" t="str">
        <f t="shared" si="62"/>
        <v/>
      </c>
      <c r="Q1296" s="32" t="str">
        <f>IFERROR(IF($F1296="","",INDEX(リスト!$AL:$AL,MATCH($F1296,リスト!$AK:$AK,0))),"")</f>
        <v/>
      </c>
      <c r="R1296" s="32" t="str">
        <f>IFERROR(IF($K1296="","",INDEX(リスト!$AO:$AO,MATCH($K1296,リスト!$AN:$AN,0))),"")</f>
        <v/>
      </c>
      <c r="S1296" s="32" t="str">
        <f>IF($B1296="","",RIGHT($G1296*1000+200+COUNTIF($G$2:$G1296,$G1296),9))</f>
        <v/>
      </c>
    </row>
    <row r="1297" spans="13:19" ht="18" customHeight="1" x14ac:dyDescent="0.55000000000000004">
      <c r="M1297" s="32" t="str">
        <f>IFERROR(IF($B1297="","",INDEX(所属情報!$E:$E,MATCH($A1297,所属情報!$A:$A,0))),"")</f>
        <v/>
      </c>
      <c r="N1297" s="32" t="str">
        <f t="shared" si="60"/>
        <v/>
      </c>
      <c r="O1297" s="32" t="str">
        <f t="shared" si="61"/>
        <v/>
      </c>
      <c r="P1297" s="32" t="str">
        <f t="shared" si="62"/>
        <v/>
      </c>
      <c r="Q1297" s="32" t="str">
        <f>IFERROR(IF($F1297="","",INDEX(リスト!$AL:$AL,MATCH($F1297,リスト!$AK:$AK,0))),"")</f>
        <v/>
      </c>
      <c r="R1297" s="32" t="str">
        <f>IFERROR(IF($K1297="","",INDEX(リスト!$AO:$AO,MATCH($K1297,リスト!$AN:$AN,0))),"")</f>
        <v/>
      </c>
      <c r="S1297" s="32" t="str">
        <f>IF($B1297="","",RIGHT($G1297*1000+200+COUNTIF($G$2:$G1297,$G1297),9))</f>
        <v/>
      </c>
    </row>
    <row r="1298" spans="13:19" ht="18" customHeight="1" x14ac:dyDescent="0.55000000000000004">
      <c r="M1298" s="32" t="str">
        <f>IFERROR(IF($B1298="","",INDEX(所属情報!$E:$E,MATCH($A1298,所属情報!$A:$A,0))),"")</f>
        <v/>
      </c>
      <c r="N1298" s="32" t="str">
        <f t="shared" si="60"/>
        <v/>
      </c>
      <c r="O1298" s="32" t="str">
        <f t="shared" si="61"/>
        <v/>
      </c>
      <c r="P1298" s="32" t="str">
        <f t="shared" si="62"/>
        <v/>
      </c>
      <c r="Q1298" s="32" t="str">
        <f>IFERROR(IF($F1298="","",INDEX(リスト!$AL:$AL,MATCH($F1298,リスト!$AK:$AK,0))),"")</f>
        <v/>
      </c>
      <c r="R1298" s="32" t="str">
        <f>IFERROR(IF($K1298="","",INDEX(リスト!$AO:$AO,MATCH($K1298,リスト!$AN:$AN,0))),"")</f>
        <v/>
      </c>
      <c r="S1298" s="32" t="str">
        <f>IF($B1298="","",RIGHT($G1298*1000+200+COUNTIF($G$2:$G1298,$G1298),9))</f>
        <v/>
      </c>
    </row>
    <row r="1299" spans="13:19" ht="18" customHeight="1" x14ac:dyDescent="0.55000000000000004">
      <c r="M1299" s="32" t="str">
        <f>IFERROR(IF($B1299="","",INDEX(所属情報!$E:$E,MATCH($A1299,所属情報!$A:$A,0))),"")</f>
        <v/>
      </c>
      <c r="N1299" s="32" t="str">
        <f t="shared" si="60"/>
        <v/>
      </c>
      <c r="O1299" s="32" t="str">
        <f t="shared" si="61"/>
        <v/>
      </c>
      <c r="P1299" s="32" t="str">
        <f t="shared" si="62"/>
        <v/>
      </c>
      <c r="Q1299" s="32" t="str">
        <f>IFERROR(IF($F1299="","",INDEX(リスト!$AL:$AL,MATCH($F1299,リスト!$AK:$AK,0))),"")</f>
        <v/>
      </c>
      <c r="R1299" s="32" t="str">
        <f>IFERROR(IF($K1299="","",INDEX(リスト!$AO:$AO,MATCH($K1299,リスト!$AN:$AN,0))),"")</f>
        <v/>
      </c>
      <c r="S1299" s="32" t="str">
        <f>IF($B1299="","",RIGHT($G1299*1000+200+COUNTIF($G$2:$G1299,$G1299),9))</f>
        <v/>
      </c>
    </row>
    <row r="1300" spans="13:19" ht="18" customHeight="1" x14ac:dyDescent="0.55000000000000004">
      <c r="M1300" s="32" t="str">
        <f>IFERROR(IF($B1300="","",INDEX(所属情報!$E:$E,MATCH($A1300,所属情報!$A:$A,0))),"")</f>
        <v/>
      </c>
      <c r="N1300" s="32" t="str">
        <f t="shared" si="60"/>
        <v/>
      </c>
      <c r="O1300" s="32" t="str">
        <f t="shared" si="61"/>
        <v/>
      </c>
      <c r="P1300" s="32" t="str">
        <f t="shared" si="62"/>
        <v/>
      </c>
      <c r="Q1300" s="32" t="str">
        <f>IFERROR(IF($F1300="","",INDEX(リスト!$AL:$AL,MATCH($F1300,リスト!$AK:$AK,0))),"")</f>
        <v/>
      </c>
      <c r="R1300" s="32" t="str">
        <f>IFERROR(IF($K1300="","",INDEX(リスト!$AO:$AO,MATCH($K1300,リスト!$AN:$AN,0))),"")</f>
        <v/>
      </c>
      <c r="S1300" s="32" t="str">
        <f>IF($B1300="","",RIGHT($G1300*1000+200+COUNTIF($G$2:$G1300,$G1300),9))</f>
        <v/>
      </c>
    </row>
    <row r="1301" spans="13:19" ht="18" customHeight="1" x14ac:dyDescent="0.55000000000000004">
      <c r="M1301" s="32" t="str">
        <f>IFERROR(IF($B1301="","",INDEX(所属情報!$E:$E,MATCH($A1301,所属情報!$A:$A,0))),"")</f>
        <v/>
      </c>
      <c r="N1301" s="32" t="str">
        <f t="shared" si="60"/>
        <v/>
      </c>
      <c r="O1301" s="32" t="str">
        <f t="shared" si="61"/>
        <v/>
      </c>
      <c r="P1301" s="32" t="str">
        <f t="shared" si="62"/>
        <v/>
      </c>
      <c r="Q1301" s="32" t="str">
        <f>IFERROR(IF($F1301="","",INDEX(リスト!$AL:$AL,MATCH($F1301,リスト!$AK:$AK,0))),"")</f>
        <v/>
      </c>
      <c r="R1301" s="32" t="str">
        <f>IFERROR(IF($K1301="","",INDEX(リスト!$AO:$AO,MATCH($K1301,リスト!$AN:$AN,0))),"")</f>
        <v/>
      </c>
      <c r="S1301" s="32" t="str">
        <f>IF($B1301="","",RIGHT($G1301*1000+200+COUNTIF($G$2:$G1301,$G1301),9))</f>
        <v/>
      </c>
    </row>
    <row r="1302" spans="13:19" ht="18" customHeight="1" x14ac:dyDescent="0.55000000000000004">
      <c r="M1302" s="32" t="str">
        <f>IFERROR(IF($B1302="","",INDEX(所属情報!$E:$E,MATCH($A1302,所属情報!$A:$A,0))),"")</f>
        <v/>
      </c>
      <c r="N1302" s="32" t="str">
        <f t="shared" si="60"/>
        <v/>
      </c>
      <c r="O1302" s="32" t="str">
        <f t="shared" si="61"/>
        <v/>
      </c>
      <c r="P1302" s="32" t="str">
        <f t="shared" si="62"/>
        <v/>
      </c>
      <c r="Q1302" s="32" t="str">
        <f>IFERROR(IF($F1302="","",INDEX(リスト!$AL:$AL,MATCH($F1302,リスト!$AK:$AK,0))),"")</f>
        <v/>
      </c>
      <c r="R1302" s="32" t="str">
        <f>IFERROR(IF($K1302="","",INDEX(リスト!$AO:$AO,MATCH($K1302,リスト!$AN:$AN,0))),"")</f>
        <v/>
      </c>
      <c r="S1302" s="32" t="str">
        <f>IF($B1302="","",RIGHT($G1302*1000+200+COUNTIF($G$2:$G1302,$G1302),9))</f>
        <v/>
      </c>
    </row>
    <row r="1303" spans="13:19" ht="18" customHeight="1" x14ac:dyDescent="0.55000000000000004">
      <c r="M1303" s="32" t="str">
        <f>IFERROR(IF($B1303="","",INDEX(所属情報!$E:$E,MATCH($A1303,所属情報!$A:$A,0))),"")</f>
        <v/>
      </c>
      <c r="N1303" s="32" t="str">
        <f t="shared" si="60"/>
        <v/>
      </c>
      <c r="O1303" s="32" t="str">
        <f t="shared" si="61"/>
        <v/>
      </c>
      <c r="P1303" s="32" t="str">
        <f t="shared" si="62"/>
        <v/>
      </c>
      <c r="Q1303" s="32" t="str">
        <f>IFERROR(IF($F1303="","",INDEX(リスト!$AL:$AL,MATCH($F1303,リスト!$AK:$AK,0))),"")</f>
        <v/>
      </c>
      <c r="R1303" s="32" t="str">
        <f>IFERROR(IF($K1303="","",INDEX(リスト!$AO:$AO,MATCH($K1303,リスト!$AN:$AN,0))),"")</f>
        <v/>
      </c>
      <c r="S1303" s="32" t="str">
        <f>IF($B1303="","",RIGHT($G1303*1000+200+COUNTIF($G$2:$G1303,$G1303),9))</f>
        <v/>
      </c>
    </row>
    <row r="1304" spans="13:19" ht="18" customHeight="1" x14ac:dyDescent="0.55000000000000004">
      <c r="M1304" s="32" t="str">
        <f>IFERROR(IF($B1304="","",INDEX(所属情報!$E:$E,MATCH($A1304,所属情報!$A:$A,0))),"")</f>
        <v/>
      </c>
      <c r="N1304" s="32" t="str">
        <f t="shared" si="60"/>
        <v/>
      </c>
      <c r="O1304" s="32" t="str">
        <f t="shared" si="61"/>
        <v/>
      </c>
      <c r="P1304" s="32" t="str">
        <f t="shared" si="62"/>
        <v/>
      </c>
      <c r="Q1304" s="32" t="str">
        <f>IFERROR(IF($F1304="","",INDEX(リスト!$AL:$AL,MATCH($F1304,リスト!$AK:$AK,0))),"")</f>
        <v/>
      </c>
      <c r="R1304" s="32" t="str">
        <f>IFERROR(IF($K1304="","",INDEX(リスト!$AO:$AO,MATCH($K1304,リスト!$AN:$AN,0))),"")</f>
        <v/>
      </c>
      <c r="S1304" s="32" t="str">
        <f>IF($B1304="","",RIGHT($G1304*1000+200+COUNTIF($G$2:$G1304,$G1304),9))</f>
        <v/>
      </c>
    </row>
    <row r="1305" spans="13:19" ht="18" customHeight="1" x14ac:dyDescent="0.55000000000000004">
      <c r="M1305" s="32" t="str">
        <f>IFERROR(IF($B1305="","",INDEX(所属情報!$E:$E,MATCH($A1305,所属情報!$A:$A,0))),"")</f>
        <v/>
      </c>
      <c r="N1305" s="32" t="str">
        <f t="shared" si="60"/>
        <v/>
      </c>
      <c r="O1305" s="32" t="str">
        <f t="shared" si="61"/>
        <v/>
      </c>
      <c r="P1305" s="32" t="str">
        <f t="shared" si="62"/>
        <v/>
      </c>
      <c r="Q1305" s="32" t="str">
        <f>IFERROR(IF($F1305="","",INDEX(リスト!$AL:$AL,MATCH($F1305,リスト!$AK:$AK,0))),"")</f>
        <v/>
      </c>
      <c r="R1305" s="32" t="str">
        <f>IFERROR(IF($K1305="","",INDEX(リスト!$AO:$AO,MATCH($K1305,リスト!$AN:$AN,0))),"")</f>
        <v/>
      </c>
      <c r="S1305" s="32" t="str">
        <f>IF($B1305="","",RIGHT($G1305*1000+200+COUNTIF($G$2:$G1305,$G1305),9))</f>
        <v/>
      </c>
    </row>
    <row r="1306" spans="13:19" ht="18" customHeight="1" x14ac:dyDescent="0.55000000000000004">
      <c r="M1306" s="32" t="str">
        <f>IFERROR(IF($B1306="","",INDEX(所属情報!$E:$E,MATCH($A1306,所属情報!$A:$A,0))),"")</f>
        <v/>
      </c>
      <c r="N1306" s="32" t="str">
        <f t="shared" si="60"/>
        <v/>
      </c>
      <c r="O1306" s="32" t="str">
        <f t="shared" si="61"/>
        <v/>
      </c>
      <c r="P1306" s="32" t="str">
        <f t="shared" si="62"/>
        <v/>
      </c>
      <c r="Q1306" s="32" t="str">
        <f>IFERROR(IF($F1306="","",INDEX(リスト!$AL:$AL,MATCH($F1306,リスト!$AK:$AK,0))),"")</f>
        <v/>
      </c>
      <c r="R1306" s="32" t="str">
        <f>IFERROR(IF($K1306="","",INDEX(リスト!$AO:$AO,MATCH($K1306,リスト!$AN:$AN,0))),"")</f>
        <v/>
      </c>
      <c r="S1306" s="32" t="str">
        <f>IF($B1306="","",RIGHT($G1306*1000+200+COUNTIF($G$2:$G1306,$G1306),9))</f>
        <v/>
      </c>
    </row>
    <row r="1307" spans="13:19" ht="18" customHeight="1" x14ac:dyDescent="0.55000000000000004">
      <c r="M1307" s="32" t="str">
        <f>IFERROR(IF($B1307="","",INDEX(所属情報!$E:$E,MATCH($A1307,所属情報!$A:$A,0))),"")</f>
        <v/>
      </c>
      <c r="N1307" s="32" t="str">
        <f t="shared" si="60"/>
        <v/>
      </c>
      <c r="O1307" s="32" t="str">
        <f t="shared" si="61"/>
        <v/>
      </c>
      <c r="P1307" s="32" t="str">
        <f t="shared" si="62"/>
        <v/>
      </c>
      <c r="Q1307" s="32" t="str">
        <f>IFERROR(IF($F1307="","",INDEX(リスト!$AL:$AL,MATCH($F1307,リスト!$AK:$AK,0))),"")</f>
        <v/>
      </c>
      <c r="R1307" s="32" t="str">
        <f>IFERROR(IF($K1307="","",INDEX(リスト!$AO:$AO,MATCH($K1307,リスト!$AN:$AN,0))),"")</f>
        <v/>
      </c>
      <c r="S1307" s="32" t="str">
        <f>IF($B1307="","",RIGHT($G1307*1000+200+COUNTIF($G$2:$G1307,$G1307),9))</f>
        <v/>
      </c>
    </row>
    <row r="1308" spans="13:19" ht="18" customHeight="1" x14ac:dyDescent="0.55000000000000004">
      <c r="M1308" s="32" t="str">
        <f>IFERROR(IF($B1308="","",INDEX(所属情報!$E:$E,MATCH($A1308,所属情報!$A:$A,0))),"")</f>
        <v/>
      </c>
      <c r="N1308" s="32" t="str">
        <f t="shared" si="60"/>
        <v/>
      </c>
      <c r="O1308" s="32" t="str">
        <f t="shared" si="61"/>
        <v/>
      </c>
      <c r="P1308" s="32" t="str">
        <f t="shared" si="62"/>
        <v/>
      </c>
      <c r="Q1308" s="32" t="str">
        <f>IFERROR(IF($F1308="","",INDEX(リスト!$AL:$AL,MATCH($F1308,リスト!$AK:$AK,0))),"")</f>
        <v/>
      </c>
      <c r="R1308" s="32" t="str">
        <f>IFERROR(IF($K1308="","",INDEX(リスト!$AO:$AO,MATCH($K1308,リスト!$AN:$AN,0))),"")</f>
        <v/>
      </c>
      <c r="S1308" s="32" t="str">
        <f>IF($B1308="","",RIGHT($G1308*1000+200+COUNTIF($G$2:$G1308,$G1308),9))</f>
        <v/>
      </c>
    </row>
    <row r="1309" spans="13:19" ht="18" customHeight="1" x14ac:dyDescent="0.55000000000000004">
      <c r="M1309" s="32" t="str">
        <f>IFERROR(IF($B1309="","",INDEX(所属情報!$E:$E,MATCH($A1309,所属情報!$A:$A,0))),"")</f>
        <v/>
      </c>
      <c r="N1309" s="32" t="str">
        <f t="shared" si="60"/>
        <v/>
      </c>
      <c r="O1309" s="32" t="str">
        <f t="shared" si="61"/>
        <v/>
      </c>
      <c r="P1309" s="32" t="str">
        <f t="shared" si="62"/>
        <v/>
      </c>
      <c r="Q1309" s="32" t="str">
        <f>IFERROR(IF($F1309="","",INDEX(リスト!$AL:$AL,MATCH($F1309,リスト!$AK:$AK,0))),"")</f>
        <v/>
      </c>
      <c r="R1309" s="32" t="str">
        <f>IFERROR(IF($K1309="","",INDEX(リスト!$AO:$AO,MATCH($K1309,リスト!$AN:$AN,0))),"")</f>
        <v/>
      </c>
      <c r="S1309" s="32" t="str">
        <f>IF($B1309="","",RIGHT($G1309*1000+200+COUNTIF($G$2:$G1309,$G1309),9))</f>
        <v/>
      </c>
    </row>
    <row r="1310" spans="13:19" ht="18" customHeight="1" x14ac:dyDescent="0.55000000000000004">
      <c r="M1310" s="32" t="str">
        <f>IFERROR(IF($B1310="","",INDEX(所属情報!$E:$E,MATCH($A1310,所属情報!$A:$A,0))),"")</f>
        <v/>
      </c>
      <c r="N1310" s="32" t="str">
        <f t="shared" si="60"/>
        <v/>
      </c>
      <c r="O1310" s="32" t="str">
        <f t="shared" si="61"/>
        <v/>
      </c>
      <c r="P1310" s="32" t="str">
        <f t="shared" si="62"/>
        <v/>
      </c>
      <c r="Q1310" s="32" t="str">
        <f>IFERROR(IF($F1310="","",INDEX(リスト!$AL:$AL,MATCH($F1310,リスト!$AK:$AK,0))),"")</f>
        <v/>
      </c>
      <c r="R1310" s="32" t="str">
        <f>IFERROR(IF($K1310="","",INDEX(リスト!$AO:$AO,MATCH($K1310,リスト!$AN:$AN,0))),"")</f>
        <v/>
      </c>
      <c r="S1310" s="32" t="str">
        <f>IF($B1310="","",RIGHT($G1310*1000+200+COUNTIF($G$2:$G1310,$G1310),9))</f>
        <v/>
      </c>
    </row>
    <row r="1311" spans="13:19" ht="18" customHeight="1" x14ac:dyDescent="0.55000000000000004">
      <c r="M1311" s="32" t="str">
        <f>IFERROR(IF($B1311="","",INDEX(所属情報!$E:$E,MATCH($A1311,所属情報!$A:$A,0))),"")</f>
        <v/>
      </c>
      <c r="N1311" s="32" t="str">
        <f t="shared" si="60"/>
        <v/>
      </c>
      <c r="O1311" s="32" t="str">
        <f t="shared" si="61"/>
        <v/>
      </c>
      <c r="P1311" s="32" t="str">
        <f t="shared" si="62"/>
        <v/>
      </c>
      <c r="Q1311" s="32" t="str">
        <f>IFERROR(IF($F1311="","",INDEX(リスト!$AL:$AL,MATCH($F1311,リスト!$AK:$AK,0))),"")</f>
        <v/>
      </c>
      <c r="R1311" s="32" t="str">
        <f>IFERROR(IF($K1311="","",INDEX(リスト!$AO:$AO,MATCH($K1311,リスト!$AN:$AN,0))),"")</f>
        <v/>
      </c>
      <c r="S1311" s="32" t="str">
        <f>IF($B1311="","",RIGHT($G1311*1000+200+COUNTIF($G$2:$G1311,$G1311),9))</f>
        <v/>
      </c>
    </row>
    <row r="1312" spans="13:19" ht="18" customHeight="1" x14ac:dyDescent="0.55000000000000004">
      <c r="M1312" s="32" t="str">
        <f>IFERROR(IF($B1312="","",INDEX(所属情報!$E:$E,MATCH($A1312,所属情報!$A:$A,0))),"")</f>
        <v/>
      </c>
      <c r="N1312" s="32" t="str">
        <f t="shared" si="60"/>
        <v/>
      </c>
      <c r="O1312" s="32" t="str">
        <f t="shared" si="61"/>
        <v/>
      </c>
      <c r="P1312" s="32" t="str">
        <f t="shared" si="62"/>
        <v/>
      </c>
      <c r="Q1312" s="32" t="str">
        <f>IFERROR(IF($F1312="","",INDEX(リスト!$AL:$AL,MATCH($F1312,リスト!$AK:$AK,0))),"")</f>
        <v/>
      </c>
      <c r="R1312" s="32" t="str">
        <f>IFERROR(IF($K1312="","",INDEX(リスト!$AO:$AO,MATCH($K1312,リスト!$AN:$AN,0))),"")</f>
        <v/>
      </c>
      <c r="S1312" s="32" t="str">
        <f>IF($B1312="","",RIGHT($G1312*1000+200+COUNTIF($G$2:$G1312,$G1312),9))</f>
        <v/>
      </c>
    </row>
    <row r="1313" spans="13:19" ht="18" customHeight="1" x14ac:dyDescent="0.55000000000000004">
      <c r="M1313" s="32" t="str">
        <f>IFERROR(IF($B1313="","",INDEX(所属情報!$E:$E,MATCH($A1313,所属情報!$A:$A,0))),"")</f>
        <v/>
      </c>
      <c r="N1313" s="32" t="str">
        <f t="shared" si="60"/>
        <v/>
      </c>
      <c r="O1313" s="32" t="str">
        <f t="shared" si="61"/>
        <v/>
      </c>
      <c r="P1313" s="32" t="str">
        <f t="shared" si="62"/>
        <v/>
      </c>
      <c r="Q1313" s="32" t="str">
        <f>IFERROR(IF($F1313="","",INDEX(リスト!$AL:$AL,MATCH($F1313,リスト!$AK:$AK,0))),"")</f>
        <v/>
      </c>
      <c r="R1313" s="32" t="str">
        <f>IFERROR(IF($K1313="","",INDEX(リスト!$AO:$AO,MATCH($K1313,リスト!$AN:$AN,0))),"")</f>
        <v/>
      </c>
      <c r="S1313" s="32" t="str">
        <f>IF($B1313="","",RIGHT($G1313*1000+200+COUNTIF($G$2:$G1313,$G1313),9))</f>
        <v/>
      </c>
    </row>
    <row r="1314" spans="13:19" ht="18" customHeight="1" x14ac:dyDescent="0.55000000000000004">
      <c r="M1314" s="32" t="str">
        <f>IFERROR(IF($B1314="","",INDEX(所属情報!$E:$E,MATCH($A1314,所属情報!$A:$A,0))),"")</f>
        <v/>
      </c>
      <c r="N1314" s="32" t="str">
        <f t="shared" si="60"/>
        <v/>
      </c>
      <c r="O1314" s="32" t="str">
        <f t="shared" si="61"/>
        <v/>
      </c>
      <c r="P1314" s="32" t="str">
        <f t="shared" si="62"/>
        <v/>
      </c>
      <c r="Q1314" s="32" t="str">
        <f>IFERROR(IF($F1314="","",INDEX(リスト!$AL:$AL,MATCH($F1314,リスト!$AK:$AK,0))),"")</f>
        <v/>
      </c>
      <c r="R1314" s="32" t="str">
        <f>IFERROR(IF($K1314="","",INDEX(リスト!$AO:$AO,MATCH($K1314,リスト!$AN:$AN,0))),"")</f>
        <v/>
      </c>
      <c r="S1314" s="32" t="str">
        <f>IF($B1314="","",RIGHT($G1314*1000+200+COUNTIF($G$2:$G1314,$G1314),9))</f>
        <v/>
      </c>
    </row>
    <row r="1315" spans="13:19" ht="18" customHeight="1" x14ac:dyDescent="0.55000000000000004">
      <c r="M1315" s="32" t="str">
        <f>IFERROR(IF($B1315="","",INDEX(所属情報!$E:$E,MATCH($A1315,所属情報!$A:$A,0))),"")</f>
        <v/>
      </c>
      <c r="N1315" s="32" t="str">
        <f t="shared" si="60"/>
        <v/>
      </c>
      <c r="O1315" s="32" t="str">
        <f t="shared" si="61"/>
        <v/>
      </c>
      <c r="P1315" s="32" t="str">
        <f t="shared" si="62"/>
        <v/>
      </c>
      <c r="Q1315" s="32" t="str">
        <f>IFERROR(IF($F1315="","",INDEX(リスト!$AL:$AL,MATCH($F1315,リスト!$AK:$AK,0))),"")</f>
        <v/>
      </c>
      <c r="R1315" s="32" t="str">
        <f>IFERROR(IF($K1315="","",INDEX(リスト!$AO:$AO,MATCH($K1315,リスト!$AN:$AN,0))),"")</f>
        <v/>
      </c>
      <c r="S1315" s="32" t="str">
        <f>IF($B1315="","",RIGHT($G1315*1000+200+COUNTIF($G$2:$G1315,$G1315),9))</f>
        <v/>
      </c>
    </row>
    <row r="1316" spans="13:19" ht="18" customHeight="1" x14ac:dyDescent="0.55000000000000004">
      <c r="M1316" s="32" t="str">
        <f>IFERROR(IF($B1316="","",INDEX(所属情報!$E:$E,MATCH($A1316,所属情報!$A:$A,0))),"")</f>
        <v/>
      </c>
      <c r="N1316" s="32" t="str">
        <f t="shared" si="60"/>
        <v/>
      </c>
      <c r="O1316" s="32" t="str">
        <f t="shared" si="61"/>
        <v/>
      </c>
      <c r="P1316" s="32" t="str">
        <f t="shared" si="62"/>
        <v/>
      </c>
      <c r="Q1316" s="32" t="str">
        <f>IFERROR(IF($F1316="","",INDEX(リスト!$AL:$AL,MATCH($F1316,リスト!$AK:$AK,0))),"")</f>
        <v/>
      </c>
      <c r="R1316" s="32" t="str">
        <f>IFERROR(IF($K1316="","",INDEX(リスト!$AO:$AO,MATCH($K1316,リスト!$AN:$AN,0))),"")</f>
        <v/>
      </c>
      <c r="S1316" s="32" t="str">
        <f>IF($B1316="","",RIGHT($G1316*1000+200+COUNTIF($G$2:$G1316,$G1316),9))</f>
        <v/>
      </c>
    </row>
    <row r="1317" spans="13:19" ht="18" customHeight="1" x14ac:dyDescent="0.55000000000000004">
      <c r="M1317" s="32" t="str">
        <f>IFERROR(IF($B1317="","",INDEX(所属情報!$E:$E,MATCH($A1317,所属情報!$A:$A,0))),"")</f>
        <v/>
      </c>
      <c r="N1317" s="32" t="str">
        <f t="shared" si="60"/>
        <v/>
      </c>
      <c r="O1317" s="32" t="str">
        <f t="shared" si="61"/>
        <v/>
      </c>
      <c r="P1317" s="32" t="str">
        <f t="shared" si="62"/>
        <v/>
      </c>
      <c r="Q1317" s="32" t="str">
        <f>IFERROR(IF($F1317="","",INDEX(リスト!$AL:$AL,MATCH($F1317,リスト!$AK:$AK,0))),"")</f>
        <v/>
      </c>
      <c r="R1317" s="32" t="str">
        <f>IFERROR(IF($K1317="","",INDEX(リスト!$AO:$AO,MATCH($K1317,リスト!$AN:$AN,0))),"")</f>
        <v/>
      </c>
      <c r="S1317" s="32" t="str">
        <f>IF($B1317="","",RIGHT($G1317*1000+200+COUNTIF($G$2:$G1317,$G1317),9))</f>
        <v/>
      </c>
    </row>
    <row r="1318" spans="13:19" ht="18" customHeight="1" x14ac:dyDescent="0.55000000000000004">
      <c r="M1318" s="32" t="str">
        <f>IFERROR(IF($B1318="","",INDEX(所属情報!$E:$E,MATCH($A1318,所属情報!$A:$A,0))),"")</f>
        <v/>
      </c>
      <c r="N1318" s="32" t="str">
        <f t="shared" si="60"/>
        <v/>
      </c>
      <c r="O1318" s="32" t="str">
        <f t="shared" si="61"/>
        <v/>
      </c>
      <c r="P1318" s="32" t="str">
        <f t="shared" si="62"/>
        <v/>
      </c>
      <c r="Q1318" s="32" t="str">
        <f>IFERROR(IF($F1318="","",INDEX(リスト!$AL:$AL,MATCH($F1318,リスト!$AK:$AK,0))),"")</f>
        <v/>
      </c>
      <c r="R1318" s="32" t="str">
        <f>IFERROR(IF($K1318="","",INDEX(リスト!$AO:$AO,MATCH($K1318,リスト!$AN:$AN,0))),"")</f>
        <v/>
      </c>
      <c r="S1318" s="32" t="str">
        <f>IF($B1318="","",RIGHT($G1318*1000+200+COUNTIF($G$2:$G1318,$G1318),9))</f>
        <v/>
      </c>
    </row>
    <row r="1319" spans="13:19" ht="18" customHeight="1" x14ac:dyDescent="0.55000000000000004">
      <c r="M1319" s="32" t="str">
        <f>IFERROR(IF($B1319="","",INDEX(所属情報!$E:$E,MATCH($A1319,所属情報!$A:$A,0))),"")</f>
        <v/>
      </c>
      <c r="N1319" s="32" t="str">
        <f t="shared" si="60"/>
        <v/>
      </c>
      <c r="O1319" s="32" t="str">
        <f t="shared" si="61"/>
        <v/>
      </c>
      <c r="P1319" s="32" t="str">
        <f t="shared" si="62"/>
        <v/>
      </c>
      <c r="Q1319" s="32" t="str">
        <f>IFERROR(IF($F1319="","",INDEX(リスト!$AL:$AL,MATCH($F1319,リスト!$AK:$AK,0))),"")</f>
        <v/>
      </c>
      <c r="R1319" s="32" t="str">
        <f>IFERROR(IF($K1319="","",INDEX(リスト!$AO:$AO,MATCH($K1319,リスト!$AN:$AN,0))),"")</f>
        <v/>
      </c>
      <c r="S1319" s="32" t="str">
        <f>IF($B1319="","",RIGHT($G1319*1000+200+COUNTIF($G$2:$G1319,$G1319),9))</f>
        <v/>
      </c>
    </row>
    <row r="1320" spans="13:19" ht="18" customHeight="1" x14ac:dyDescent="0.55000000000000004">
      <c r="M1320" s="32" t="str">
        <f>IFERROR(IF($B1320="","",INDEX(所属情報!$E:$E,MATCH($A1320,所属情報!$A:$A,0))),"")</f>
        <v/>
      </c>
      <c r="N1320" s="32" t="str">
        <f t="shared" si="60"/>
        <v/>
      </c>
      <c r="O1320" s="32" t="str">
        <f t="shared" si="61"/>
        <v/>
      </c>
      <c r="P1320" s="32" t="str">
        <f t="shared" si="62"/>
        <v/>
      </c>
      <c r="Q1320" s="32" t="str">
        <f>IFERROR(IF($F1320="","",INDEX(リスト!$AL:$AL,MATCH($F1320,リスト!$AK:$AK,0))),"")</f>
        <v/>
      </c>
      <c r="R1320" s="32" t="str">
        <f>IFERROR(IF($K1320="","",INDEX(リスト!$AO:$AO,MATCH($K1320,リスト!$AN:$AN,0))),"")</f>
        <v/>
      </c>
      <c r="S1320" s="32" t="str">
        <f>IF($B1320="","",RIGHT($G1320*1000+200+COUNTIF($G$2:$G1320,$G1320),9))</f>
        <v/>
      </c>
    </row>
    <row r="1321" spans="13:19" ht="18" customHeight="1" x14ac:dyDescent="0.55000000000000004">
      <c r="M1321" s="32" t="str">
        <f>IFERROR(IF($B1321="","",INDEX(所属情報!$E:$E,MATCH($A1321,所属情報!$A:$A,0))),"")</f>
        <v/>
      </c>
      <c r="N1321" s="32" t="str">
        <f t="shared" si="60"/>
        <v/>
      </c>
      <c r="O1321" s="32" t="str">
        <f t="shared" si="61"/>
        <v/>
      </c>
      <c r="P1321" s="32" t="str">
        <f t="shared" si="62"/>
        <v/>
      </c>
      <c r="Q1321" s="32" t="str">
        <f>IFERROR(IF($F1321="","",INDEX(リスト!$AL:$AL,MATCH($F1321,リスト!$AK:$AK,0))),"")</f>
        <v/>
      </c>
      <c r="R1321" s="32" t="str">
        <f>IFERROR(IF($K1321="","",INDEX(リスト!$AO:$AO,MATCH($K1321,リスト!$AN:$AN,0))),"")</f>
        <v/>
      </c>
      <c r="S1321" s="32" t="str">
        <f>IF($B1321="","",RIGHT($G1321*1000+200+COUNTIF($G$2:$G1321,$G1321),9))</f>
        <v/>
      </c>
    </row>
    <row r="1322" spans="13:19" ht="18" customHeight="1" x14ac:dyDescent="0.55000000000000004">
      <c r="M1322" s="32" t="str">
        <f>IFERROR(IF($B1322="","",INDEX(所属情報!$E:$E,MATCH($A1322,所属情報!$A:$A,0))),"")</f>
        <v/>
      </c>
      <c r="N1322" s="32" t="str">
        <f t="shared" si="60"/>
        <v/>
      </c>
      <c r="O1322" s="32" t="str">
        <f t="shared" si="61"/>
        <v/>
      </c>
      <c r="P1322" s="32" t="str">
        <f t="shared" si="62"/>
        <v/>
      </c>
      <c r="Q1322" s="32" t="str">
        <f>IFERROR(IF($F1322="","",INDEX(リスト!$AL:$AL,MATCH($F1322,リスト!$AK:$AK,0))),"")</f>
        <v/>
      </c>
      <c r="R1322" s="32" t="str">
        <f>IFERROR(IF($K1322="","",INDEX(リスト!$AO:$AO,MATCH($K1322,リスト!$AN:$AN,0))),"")</f>
        <v/>
      </c>
      <c r="S1322" s="32" t="str">
        <f>IF($B1322="","",RIGHT($G1322*1000+200+COUNTIF($G$2:$G1322,$G1322),9))</f>
        <v/>
      </c>
    </row>
    <row r="1323" spans="13:19" ht="18" customHeight="1" x14ac:dyDescent="0.55000000000000004">
      <c r="M1323" s="32" t="str">
        <f>IFERROR(IF($B1323="","",INDEX(所属情報!$E:$E,MATCH($A1323,所属情報!$A:$A,0))),"")</f>
        <v/>
      </c>
      <c r="N1323" s="32" t="str">
        <f t="shared" si="60"/>
        <v/>
      </c>
      <c r="O1323" s="32" t="str">
        <f t="shared" si="61"/>
        <v/>
      </c>
      <c r="P1323" s="32" t="str">
        <f t="shared" si="62"/>
        <v/>
      </c>
      <c r="Q1323" s="32" t="str">
        <f>IFERROR(IF($F1323="","",INDEX(リスト!$AL:$AL,MATCH($F1323,リスト!$AK:$AK,0))),"")</f>
        <v/>
      </c>
      <c r="R1323" s="32" t="str">
        <f>IFERROR(IF($K1323="","",INDEX(リスト!$AO:$AO,MATCH($K1323,リスト!$AN:$AN,0))),"")</f>
        <v/>
      </c>
      <c r="S1323" s="32" t="str">
        <f>IF($B1323="","",RIGHT($G1323*1000+200+COUNTIF($G$2:$G1323,$G1323),9))</f>
        <v/>
      </c>
    </row>
    <row r="1324" spans="13:19" ht="18" customHeight="1" x14ac:dyDescent="0.55000000000000004">
      <c r="M1324" s="32" t="str">
        <f>IFERROR(IF($B1324="","",INDEX(所属情報!$E:$E,MATCH($A1324,所属情報!$A:$A,0))),"")</f>
        <v/>
      </c>
      <c r="N1324" s="32" t="str">
        <f t="shared" si="60"/>
        <v/>
      </c>
      <c r="O1324" s="32" t="str">
        <f t="shared" si="61"/>
        <v/>
      </c>
      <c r="P1324" s="32" t="str">
        <f t="shared" si="62"/>
        <v/>
      </c>
      <c r="Q1324" s="32" t="str">
        <f>IFERROR(IF($F1324="","",INDEX(リスト!$AL:$AL,MATCH($F1324,リスト!$AK:$AK,0))),"")</f>
        <v/>
      </c>
      <c r="R1324" s="32" t="str">
        <f>IFERROR(IF($K1324="","",INDEX(リスト!$AO:$AO,MATCH($K1324,リスト!$AN:$AN,0))),"")</f>
        <v/>
      </c>
      <c r="S1324" s="32" t="str">
        <f>IF($B1324="","",RIGHT($G1324*1000+200+COUNTIF($G$2:$G1324,$G1324),9))</f>
        <v/>
      </c>
    </row>
    <row r="1325" spans="13:19" ht="18" customHeight="1" x14ac:dyDescent="0.55000000000000004">
      <c r="M1325" s="32" t="str">
        <f>IFERROR(IF($B1325="","",INDEX(所属情報!$E:$E,MATCH($A1325,所属情報!$A:$A,0))),"")</f>
        <v/>
      </c>
      <c r="N1325" s="32" t="str">
        <f t="shared" si="60"/>
        <v/>
      </c>
      <c r="O1325" s="32" t="str">
        <f t="shared" si="61"/>
        <v/>
      </c>
      <c r="P1325" s="32" t="str">
        <f t="shared" si="62"/>
        <v/>
      </c>
      <c r="Q1325" s="32" t="str">
        <f>IFERROR(IF($F1325="","",INDEX(リスト!$AL:$AL,MATCH($F1325,リスト!$AK:$AK,0))),"")</f>
        <v/>
      </c>
      <c r="R1325" s="32" t="str">
        <f>IFERROR(IF($K1325="","",INDEX(リスト!$AO:$AO,MATCH($K1325,リスト!$AN:$AN,0))),"")</f>
        <v/>
      </c>
      <c r="S1325" s="32" t="str">
        <f>IF($B1325="","",RIGHT($G1325*1000+200+COUNTIF($G$2:$G1325,$G1325),9))</f>
        <v/>
      </c>
    </row>
    <row r="1326" spans="13:19" ht="18" customHeight="1" x14ac:dyDescent="0.55000000000000004">
      <c r="M1326" s="32" t="str">
        <f>IFERROR(IF($B1326="","",INDEX(所属情報!$E:$E,MATCH($A1326,所属情報!$A:$A,0))),"")</f>
        <v/>
      </c>
      <c r="N1326" s="32" t="str">
        <f t="shared" si="60"/>
        <v/>
      </c>
      <c r="O1326" s="32" t="str">
        <f t="shared" si="61"/>
        <v/>
      </c>
      <c r="P1326" s="32" t="str">
        <f t="shared" si="62"/>
        <v/>
      </c>
      <c r="Q1326" s="32" t="str">
        <f>IFERROR(IF($F1326="","",INDEX(リスト!$AL:$AL,MATCH($F1326,リスト!$AK:$AK,0))),"")</f>
        <v/>
      </c>
      <c r="R1326" s="32" t="str">
        <f>IFERROR(IF($K1326="","",INDEX(リスト!$AO:$AO,MATCH($K1326,リスト!$AN:$AN,0))),"")</f>
        <v/>
      </c>
      <c r="S1326" s="32" t="str">
        <f>IF($B1326="","",RIGHT($G1326*1000+200+COUNTIF($G$2:$G1326,$G1326),9))</f>
        <v/>
      </c>
    </row>
    <row r="1327" spans="13:19" ht="18" customHeight="1" x14ac:dyDescent="0.55000000000000004">
      <c r="M1327" s="32" t="str">
        <f>IFERROR(IF($B1327="","",INDEX(所属情報!$E:$E,MATCH($A1327,所属情報!$A:$A,0))),"")</f>
        <v/>
      </c>
      <c r="N1327" s="32" t="str">
        <f t="shared" si="60"/>
        <v/>
      </c>
      <c r="O1327" s="32" t="str">
        <f t="shared" si="61"/>
        <v/>
      </c>
      <c r="P1327" s="32" t="str">
        <f t="shared" si="62"/>
        <v/>
      </c>
      <c r="Q1327" s="32" t="str">
        <f>IFERROR(IF($F1327="","",INDEX(リスト!$AL:$AL,MATCH($F1327,リスト!$AK:$AK,0))),"")</f>
        <v/>
      </c>
      <c r="R1327" s="32" t="str">
        <f>IFERROR(IF($K1327="","",INDEX(リスト!$AO:$AO,MATCH($K1327,リスト!$AN:$AN,0))),"")</f>
        <v/>
      </c>
      <c r="S1327" s="32" t="str">
        <f>IF($B1327="","",RIGHT($G1327*1000+200+COUNTIF($G$2:$G1327,$G1327),9))</f>
        <v/>
      </c>
    </row>
    <row r="1328" spans="13:19" ht="18" customHeight="1" x14ac:dyDescent="0.55000000000000004">
      <c r="M1328" s="32" t="str">
        <f>IFERROR(IF($B1328="","",INDEX(所属情報!$E:$E,MATCH($A1328,所属情報!$A:$A,0))),"")</f>
        <v/>
      </c>
      <c r="N1328" s="32" t="str">
        <f t="shared" si="60"/>
        <v/>
      </c>
      <c r="O1328" s="32" t="str">
        <f t="shared" si="61"/>
        <v/>
      </c>
      <c r="P1328" s="32" t="str">
        <f t="shared" si="62"/>
        <v/>
      </c>
      <c r="Q1328" s="32" t="str">
        <f>IFERROR(IF($F1328="","",INDEX(リスト!$AL:$AL,MATCH($F1328,リスト!$AK:$AK,0))),"")</f>
        <v/>
      </c>
      <c r="R1328" s="32" t="str">
        <f>IFERROR(IF($K1328="","",INDEX(リスト!$AO:$AO,MATCH($K1328,リスト!$AN:$AN,0))),"")</f>
        <v/>
      </c>
      <c r="S1328" s="32" t="str">
        <f>IF($B1328="","",RIGHT($G1328*1000+200+COUNTIF($G$2:$G1328,$G1328),9))</f>
        <v/>
      </c>
    </row>
    <row r="1329" spans="13:19" ht="18" customHeight="1" x14ac:dyDescent="0.55000000000000004">
      <c r="M1329" s="32" t="str">
        <f>IFERROR(IF($B1329="","",INDEX(所属情報!$E:$E,MATCH($A1329,所属情報!$A:$A,0))),"")</f>
        <v/>
      </c>
      <c r="N1329" s="32" t="str">
        <f t="shared" si="60"/>
        <v/>
      </c>
      <c r="O1329" s="32" t="str">
        <f t="shared" si="61"/>
        <v/>
      </c>
      <c r="P1329" s="32" t="str">
        <f t="shared" si="62"/>
        <v/>
      </c>
      <c r="Q1329" s="32" t="str">
        <f>IFERROR(IF($F1329="","",INDEX(リスト!$AL:$AL,MATCH($F1329,リスト!$AK:$AK,0))),"")</f>
        <v/>
      </c>
      <c r="R1329" s="32" t="str">
        <f>IFERROR(IF($K1329="","",INDEX(リスト!$AO:$AO,MATCH($K1329,リスト!$AN:$AN,0))),"")</f>
        <v/>
      </c>
      <c r="S1329" s="32" t="str">
        <f>IF($B1329="","",RIGHT($G1329*1000+200+COUNTIF($G$2:$G1329,$G1329),9))</f>
        <v/>
      </c>
    </row>
    <row r="1330" spans="13:19" ht="18" customHeight="1" x14ac:dyDescent="0.55000000000000004">
      <c r="M1330" s="32" t="str">
        <f>IFERROR(IF($B1330="","",INDEX(所属情報!$E:$E,MATCH($A1330,所属情報!$A:$A,0))),"")</f>
        <v/>
      </c>
      <c r="N1330" s="32" t="str">
        <f t="shared" si="60"/>
        <v/>
      </c>
      <c r="O1330" s="32" t="str">
        <f t="shared" si="61"/>
        <v/>
      </c>
      <c r="P1330" s="32" t="str">
        <f t="shared" si="62"/>
        <v/>
      </c>
      <c r="Q1330" s="32" t="str">
        <f>IFERROR(IF($F1330="","",INDEX(リスト!$AL:$AL,MATCH($F1330,リスト!$AK:$AK,0))),"")</f>
        <v/>
      </c>
      <c r="R1330" s="32" t="str">
        <f>IFERROR(IF($K1330="","",INDEX(リスト!$AO:$AO,MATCH($K1330,リスト!$AN:$AN,0))),"")</f>
        <v/>
      </c>
      <c r="S1330" s="32" t="str">
        <f>IF($B1330="","",RIGHT($G1330*1000+200+COUNTIF($G$2:$G1330,$G1330),9))</f>
        <v/>
      </c>
    </row>
    <row r="1331" spans="13:19" ht="18" customHeight="1" x14ac:dyDescent="0.55000000000000004">
      <c r="M1331" s="32" t="str">
        <f>IFERROR(IF($B1331="","",INDEX(所属情報!$E:$E,MATCH($A1331,所属情報!$A:$A,0))),"")</f>
        <v/>
      </c>
      <c r="N1331" s="32" t="str">
        <f t="shared" si="60"/>
        <v/>
      </c>
      <c r="O1331" s="32" t="str">
        <f t="shared" si="61"/>
        <v/>
      </c>
      <c r="P1331" s="32" t="str">
        <f t="shared" si="62"/>
        <v/>
      </c>
      <c r="Q1331" s="32" t="str">
        <f>IFERROR(IF($F1331="","",INDEX(リスト!$AL:$AL,MATCH($F1331,リスト!$AK:$AK,0))),"")</f>
        <v/>
      </c>
      <c r="R1331" s="32" t="str">
        <f>IFERROR(IF($K1331="","",INDEX(リスト!$AO:$AO,MATCH($K1331,リスト!$AN:$AN,0))),"")</f>
        <v/>
      </c>
      <c r="S1331" s="32" t="str">
        <f>IF($B1331="","",RIGHT($G1331*1000+200+COUNTIF($G$2:$G1331,$G1331),9))</f>
        <v/>
      </c>
    </row>
    <row r="1332" spans="13:19" ht="18" customHeight="1" x14ac:dyDescent="0.55000000000000004">
      <c r="M1332" s="32" t="str">
        <f>IFERROR(IF($B1332="","",INDEX(所属情報!$E:$E,MATCH($A1332,所属情報!$A:$A,0))),"")</f>
        <v/>
      </c>
      <c r="N1332" s="32" t="str">
        <f t="shared" si="60"/>
        <v/>
      </c>
      <c r="O1332" s="32" t="str">
        <f t="shared" si="61"/>
        <v/>
      </c>
      <c r="P1332" s="32" t="str">
        <f t="shared" si="62"/>
        <v/>
      </c>
      <c r="Q1332" s="32" t="str">
        <f>IFERROR(IF($F1332="","",INDEX(リスト!$AL:$AL,MATCH($F1332,リスト!$AK:$AK,0))),"")</f>
        <v/>
      </c>
      <c r="R1332" s="32" t="str">
        <f>IFERROR(IF($K1332="","",INDEX(リスト!$AO:$AO,MATCH($K1332,リスト!$AN:$AN,0))),"")</f>
        <v/>
      </c>
      <c r="S1332" s="32" t="str">
        <f>IF($B1332="","",RIGHT($G1332*1000+200+COUNTIF($G$2:$G1332,$G1332),9))</f>
        <v/>
      </c>
    </row>
    <row r="1333" spans="13:19" ht="18" customHeight="1" x14ac:dyDescent="0.55000000000000004">
      <c r="M1333" s="32" t="str">
        <f>IFERROR(IF($B1333="","",INDEX(所属情報!$E:$E,MATCH($A1333,所属情報!$A:$A,0))),"")</f>
        <v/>
      </c>
      <c r="N1333" s="32" t="str">
        <f t="shared" si="60"/>
        <v/>
      </c>
      <c r="O1333" s="32" t="str">
        <f t="shared" si="61"/>
        <v/>
      </c>
      <c r="P1333" s="32" t="str">
        <f t="shared" si="62"/>
        <v/>
      </c>
      <c r="Q1333" s="32" t="str">
        <f>IFERROR(IF($F1333="","",INDEX(リスト!$AL:$AL,MATCH($F1333,リスト!$AK:$AK,0))),"")</f>
        <v/>
      </c>
      <c r="R1333" s="32" t="str">
        <f>IFERROR(IF($K1333="","",INDEX(リスト!$AO:$AO,MATCH($K1333,リスト!$AN:$AN,0))),"")</f>
        <v/>
      </c>
      <c r="S1333" s="32" t="str">
        <f>IF($B1333="","",RIGHT($G1333*1000+200+COUNTIF($G$2:$G1333,$G1333),9))</f>
        <v/>
      </c>
    </row>
    <row r="1334" spans="13:19" ht="18" customHeight="1" x14ac:dyDescent="0.55000000000000004">
      <c r="M1334" s="32" t="str">
        <f>IFERROR(IF($B1334="","",INDEX(所属情報!$E:$E,MATCH($A1334,所属情報!$A:$A,0))),"")</f>
        <v/>
      </c>
      <c r="N1334" s="32" t="str">
        <f t="shared" si="60"/>
        <v/>
      </c>
      <c r="O1334" s="32" t="str">
        <f t="shared" si="61"/>
        <v/>
      </c>
      <c r="P1334" s="32" t="str">
        <f t="shared" si="62"/>
        <v/>
      </c>
      <c r="Q1334" s="32" t="str">
        <f>IFERROR(IF($F1334="","",INDEX(リスト!$AL:$AL,MATCH($F1334,リスト!$AK:$AK,0))),"")</f>
        <v/>
      </c>
      <c r="R1334" s="32" t="str">
        <f>IFERROR(IF($K1334="","",INDEX(リスト!$AO:$AO,MATCH($K1334,リスト!$AN:$AN,0))),"")</f>
        <v/>
      </c>
      <c r="S1334" s="32" t="str">
        <f>IF($B1334="","",RIGHT($G1334*1000+200+COUNTIF($G$2:$G1334,$G1334),9))</f>
        <v/>
      </c>
    </row>
    <row r="1335" spans="13:19" ht="18" customHeight="1" x14ac:dyDescent="0.55000000000000004">
      <c r="M1335" s="32" t="str">
        <f>IFERROR(IF($B1335="","",INDEX(所属情報!$E:$E,MATCH($A1335,所属情報!$A:$A,0))),"")</f>
        <v/>
      </c>
      <c r="N1335" s="32" t="str">
        <f t="shared" si="60"/>
        <v/>
      </c>
      <c r="O1335" s="32" t="str">
        <f t="shared" si="61"/>
        <v/>
      </c>
      <c r="P1335" s="32" t="str">
        <f t="shared" si="62"/>
        <v/>
      </c>
      <c r="Q1335" s="32" t="str">
        <f>IFERROR(IF($F1335="","",INDEX(リスト!$AL:$AL,MATCH($F1335,リスト!$AK:$AK,0))),"")</f>
        <v/>
      </c>
      <c r="R1335" s="32" t="str">
        <f>IFERROR(IF($K1335="","",INDEX(リスト!$AO:$AO,MATCH($K1335,リスト!$AN:$AN,0))),"")</f>
        <v/>
      </c>
      <c r="S1335" s="32" t="str">
        <f>IF($B1335="","",RIGHT($G1335*1000+200+COUNTIF($G$2:$G1335,$G1335),9))</f>
        <v/>
      </c>
    </row>
    <row r="1336" spans="13:19" ht="18" customHeight="1" x14ac:dyDescent="0.55000000000000004">
      <c r="M1336" s="32" t="str">
        <f>IFERROR(IF($B1336="","",INDEX(所属情報!$E:$E,MATCH($A1336,所属情報!$A:$A,0))),"")</f>
        <v/>
      </c>
      <c r="N1336" s="32" t="str">
        <f t="shared" si="60"/>
        <v/>
      </c>
      <c r="O1336" s="32" t="str">
        <f t="shared" si="61"/>
        <v/>
      </c>
      <c r="P1336" s="32" t="str">
        <f t="shared" si="62"/>
        <v/>
      </c>
      <c r="Q1336" s="32" t="str">
        <f>IFERROR(IF($F1336="","",INDEX(リスト!$AL:$AL,MATCH($F1336,リスト!$AK:$AK,0))),"")</f>
        <v/>
      </c>
      <c r="R1336" s="32" t="str">
        <f>IFERROR(IF($K1336="","",INDEX(リスト!$AO:$AO,MATCH($K1336,リスト!$AN:$AN,0))),"")</f>
        <v/>
      </c>
      <c r="S1336" s="32" t="str">
        <f>IF($B1336="","",RIGHT($G1336*1000+200+COUNTIF($G$2:$G1336,$G1336),9))</f>
        <v/>
      </c>
    </row>
    <row r="1337" spans="13:19" ht="18" customHeight="1" x14ac:dyDescent="0.55000000000000004">
      <c r="M1337" s="32" t="str">
        <f>IFERROR(IF($B1337="","",INDEX(所属情報!$E:$E,MATCH($A1337,所属情報!$A:$A,0))),"")</f>
        <v/>
      </c>
      <c r="N1337" s="32" t="str">
        <f t="shared" si="60"/>
        <v/>
      </c>
      <c r="O1337" s="32" t="str">
        <f t="shared" si="61"/>
        <v/>
      </c>
      <c r="P1337" s="32" t="str">
        <f t="shared" si="62"/>
        <v/>
      </c>
      <c r="Q1337" s="32" t="str">
        <f>IFERROR(IF($F1337="","",INDEX(リスト!$AL:$AL,MATCH($F1337,リスト!$AK:$AK,0))),"")</f>
        <v/>
      </c>
      <c r="R1337" s="32" t="str">
        <f>IFERROR(IF($K1337="","",INDEX(リスト!$AO:$AO,MATCH($K1337,リスト!$AN:$AN,0))),"")</f>
        <v/>
      </c>
      <c r="S1337" s="32" t="str">
        <f>IF($B1337="","",RIGHT($G1337*1000+200+COUNTIF($G$2:$G1337,$G1337),9))</f>
        <v/>
      </c>
    </row>
    <row r="1338" spans="13:19" ht="18" customHeight="1" x14ac:dyDescent="0.55000000000000004">
      <c r="M1338" s="32" t="str">
        <f>IFERROR(IF($B1338="","",INDEX(所属情報!$E:$E,MATCH($A1338,所属情報!$A:$A,0))),"")</f>
        <v/>
      </c>
      <c r="N1338" s="32" t="str">
        <f t="shared" si="60"/>
        <v/>
      </c>
      <c r="O1338" s="32" t="str">
        <f t="shared" si="61"/>
        <v/>
      </c>
      <c r="P1338" s="32" t="str">
        <f t="shared" si="62"/>
        <v/>
      </c>
      <c r="Q1338" s="32" t="str">
        <f>IFERROR(IF($F1338="","",INDEX(リスト!$AL:$AL,MATCH($F1338,リスト!$AK:$AK,0))),"")</f>
        <v/>
      </c>
      <c r="R1338" s="32" t="str">
        <f>IFERROR(IF($K1338="","",INDEX(リスト!$AO:$AO,MATCH($K1338,リスト!$AN:$AN,0))),"")</f>
        <v/>
      </c>
      <c r="S1338" s="32" t="str">
        <f>IF($B1338="","",RIGHT($G1338*1000+200+COUNTIF($G$2:$G1338,$G1338),9))</f>
        <v/>
      </c>
    </row>
    <row r="1339" spans="13:19" ht="18" customHeight="1" x14ac:dyDescent="0.55000000000000004">
      <c r="M1339" s="32" t="str">
        <f>IFERROR(IF($B1339="","",INDEX(所属情報!$E:$E,MATCH($A1339,所属情報!$A:$A,0))),"")</f>
        <v/>
      </c>
      <c r="N1339" s="32" t="str">
        <f t="shared" si="60"/>
        <v/>
      </c>
      <c r="O1339" s="32" t="str">
        <f t="shared" si="61"/>
        <v/>
      </c>
      <c r="P1339" s="32" t="str">
        <f t="shared" si="62"/>
        <v/>
      </c>
      <c r="Q1339" s="32" t="str">
        <f>IFERROR(IF($F1339="","",INDEX(リスト!$AL:$AL,MATCH($F1339,リスト!$AK:$AK,0))),"")</f>
        <v/>
      </c>
      <c r="R1339" s="32" t="str">
        <f>IFERROR(IF($K1339="","",INDEX(リスト!$AO:$AO,MATCH($K1339,リスト!$AN:$AN,0))),"")</f>
        <v/>
      </c>
      <c r="S1339" s="32" t="str">
        <f>IF($B1339="","",RIGHT($G1339*1000+200+COUNTIF($G$2:$G1339,$G1339),9))</f>
        <v/>
      </c>
    </row>
    <row r="1340" spans="13:19" ht="18" customHeight="1" x14ac:dyDescent="0.55000000000000004">
      <c r="M1340" s="32" t="str">
        <f>IFERROR(IF($B1340="","",INDEX(所属情報!$E:$E,MATCH($A1340,所属情報!$A:$A,0))),"")</f>
        <v/>
      </c>
      <c r="N1340" s="32" t="str">
        <f t="shared" si="60"/>
        <v/>
      </c>
      <c r="O1340" s="32" t="str">
        <f t="shared" si="61"/>
        <v/>
      </c>
      <c r="P1340" s="32" t="str">
        <f t="shared" si="62"/>
        <v/>
      </c>
      <c r="Q1340" s="32" t="str">
        <f>IFERROR(IF($F1340="","",INDEX(リスト!$AL:$AL,MATCH($F1340,リスト!$AK:$AK,0))),"")</f>
        <v/>
      </c>
      <c r="R1340" s="32" t="str">
        <f>IFERROR(IF($K1340="","",INDEX(リスト!$AO:$AO,MATCH($K1340,リスト!$AN:$AN,0))),"")</f>
        <v/>
      </c>
      <c r="S1340" s="32" t="str">
        <f>IF($B1340="","",RIGHT($G1340*1000+200+COUNTIF($G$2:$G1340,$G1340),9))</f>
        <v/>
      </c>
    </row>
    <row r="1341" spans="13:19" ht="18" customHeight="1" x14ac:dyDescent="0.55000000000000004">
      <c r="M1341" s="32" t="str">
        <f>IFERROR(IF($B1341="","",INDEX(所属情報!$E:$E,MATCH($A1341,所属情報!$A:$A,0))),"")</f>
        <v/>
      </c>
      <c r="N1341" s="32" t="str">
        <f t="shared" si="60"/>
        <v/>
      </c>
      <c r="O1341" s="32" t="str">
        <f t="shared" si="61"/>
        <v/>
      </c>
      <c r="P1341" s="32" t="str">
        <f t="shared" si="62"/>
        <v/>
      </c>
      <c r="Q1341" s="32" t="str">
        <f>IFERROR(IF($F1341="","",INDEX(リスト!$AL:$AL,MATCH($F1341,リスト!$AK:$AK,0))),"")</f>
        <v/>
      </c>
      <c r="R1341" s="32" t="str">
        <f>IFERROR(IF($K1341="","",INDEX(リスト!$AO:$AO,MATCH($K1341,リスト!$AN:$AN,0))),"")</f>
        <v/>
      </c>
      <c r="S1341" s="32" t="str">
        <f>IF($B1341="","",RIGHT($G1341*1000+200+COUNTIF($G$2:$G1341,$G1341),9))</f>
        <v/>
      </c>
    </row>
    <row r="1342" spans="13:19" ht="18" customHeight="1" x14ac:dyDescent="0.55000000000000004">
      <c r="M1342" s="32" t="str">
        <f>IFERROR(IF($B1342="","",INDEX(所属情報!$E:$E,MATCH($A1342,所属情報!$A:$A,0))),"")</f>
        <v/>
      </c>
      <c r="N1342" s="32" t="str">
        <f t="shared" si="60"/>
        <v/>
      </c>
      <c r="O1342" s="32" t="str">
        <f t="shared" si="61"/>
        <v/>
      </c>
      <c r="P1342" s="32" t="str">
        <f t="shared" si="62"/>
        <v/>
      </c>
      <c r="Q1342" s="32" t="str">
        <f>IFERROR(IF($F1342="","",INDEX(リスト!$AL:$AL,MATCH($F1342,リスト!$AK:$AK,0))),"")</f>
        <v/>
      </c>
      <c r="R1342" s="32" t="str">
        <f>IFERROR(IF($K1342="","",INDEX(リスト!$AO:$AO,MATCH($K1342,リスト!$AN:$AN,0))),"")</f>
        <v/>
      </c>
      <c r="S1342" s="32" t="str">
        <f>IF($B1342="","",RIGHT($G1342*1000+200+COUNTIF($G$2:$G1342,$G1342),9))</f>
        <v/>
      </c>
    </row>
    <row r="1343" spans="13:19" ht="18" customHeight="1" x14ac:dyDescent="0.55000000000000004">
      <c r="M1343" s="32" t="str">
        <f>IFERROR(IF($B1343="","",INDEX(所属情報!$E:$E,MATCH($A1343,所属情報!$A:$A,0))),"")</f>
        <v/>
      </c>
      <c r="N1343" s="32" t="str">
        <f t="shared" si="60"/>
        <v/>
      </c>
      <c r="O1343" s="32" t="str">
        <f t="shared" si="61"/>
        <v/>
      </c>
      <c r="P1343" s="32" t="str">
        <f t="shared" si="62"/>
        <v/>
      </c>
      <c r="Q1343" s="32" t="str">
        <f>IFERROR(IF($F1343="","",INDEX(リスト!$AL:$AL,MATCH($F1343,リスト!$AK:$AK,0))),"")</f>
        <v/>
      </c>
      <c r="R1343" s="32" t="str">
        <f>IFERROR(IF($K1343="","",INDEX(リスト!$AO:$AO,MATCH($K1343,リスト!$AN:$AN,0))),"")</f>
        <v/>
      </c>
      <c r="S1343" s="32" t="str">
        <f>IF($B1343="","",RIGHT($G1343*1000+200+COUNTIF($G$2:$G1343,$G1343),9))</f>
        <v/>
      </c>
    </row>
    <row r="1344" spans="13:19" ht="18" customHeight="1" x14ac:dyDescent="0.55000000000000004">
      <c r="M1344" s="32" t="str">
        <f>IFERROR(IF($B1344="","",INDEX(所属情報!$E:$E,MATCH($A1344,所属情報!$A:$A,0))),"")</f>
        <v/>
      </c>
      <c r="N1344" s="32" t="str">
        <f t="shared" si="60"/>
        <v/>
      </c>
      <c r="O1344" s="32" t="str">
        <f t="shared" si="61"/>
        <v/>
      </c>
      <c r="P1344" s="32" t="str">
        <f t="shared" si="62"/>
        <v/>
      </c>
      <c r="Q1344" s="32" t="str">
        <f>IFERROR(IF($F1344="","",INDEX(リスト!$AL:$AL,MATCH($F1344,リスト!$AK:$AK,0))),"")</f>
        <v/>
      </c>
      <c r="R1344" s="32" t="str">
        <f>IFERROR(IF($K1344="","",INDEX(リスト!$AO:$AO,MATCH($K1344,リスト!$AN:$AN,0))),"")</f>
        <v/>
      </c>
      <c r="S1344" s="32" t="str">
        <f>IF($B1344="","",RIGHT($G1344*1000+200+COUNTIF($G$2:$G1344,$G1344),9))</f>
        <v/>
      </c>
    </row>
    <row r="1345" spans="13:19" ht="18" customHeight="1" x14ac:dyDescent="0.55000000000000004">
      <c r="M1345" s="32" t="str">
        <f>IFERROR(IF($B1345="","",INDEX(所属情報!$E:$E,MATCH($A1345,所属情報!$A:$A,0))),"")</f>
        <v/>
      </c>
      <c r="N1345" s="32" t="str">
        <f t="shared" si="60"/>
        <v/>
      </c>
      <c r="O1345" s="32" t="str">
        <f t="shared" si="61"/>
        <v/>
      </c>
      <c r="P1345" s="32" t="str">
        <f t="shared" si="62"/>
        <v/>
      </c>
      <c r="Q1345" s="32" t="str">
        <f>IFERROR(IF($F1345="","",INDEX(リスト!$AL:$AL,MATCH($F1345,リスト!$AK:$AK,0))),"")</f>
        <v/>
      </c>
      <c r="R1345" s="32" t="str">
        <f>IFERROR(IF($K1345="","",INDEX(リスト!$AO:$AO,MATCH($K1345,リスト!$AN:$AN,0))),"")</f>
        <v/>
      </c>
      <c r="S1345" s="32" t="str">
        <f>IF($B1345="","",RIGHT($G1345*1000+200+COUNTIF($G$2:$G1345,$G1345),9))</f>
        <v/>
      </c>
    </row>
    <row r="1346" spans="13:19" ht="18" customHeight="1" x14ac:dyDescent="0.55000000000000004">
      <c r="M1346" s="32" t="str">
        <f>IFERROR(IF($B1346="","",INDEX(所属情報!$E:$E,MATCH($A1346,所属情報!$A:$A,0))),"")</f>
        <v/>
      </c>
      <c r="N1346" s="32" t="str">
        <f t="shared" si="60"/>
        <v/>
      </c>
      <c r="O1346" s="32" t="str">
        <f t="shared" si="61"/>
        <v/>
      </c>
      <c r="P1346" s="32" t="str">
        <f t="shared" si="62"/>
        <v/>
      </c>
      <c r="Q1346" s="32" t="str">
        <f>IFERROR(IF($F1346="","",INDEX(リスト!$AL:$AL,MATCH($F1346,リスト!$AK:$AK,0))),"")</f>
        <v/>
      </c>
      <c r="R1346" s="32" t="str">
        <f>IFERROR(IF($K1346="","",INDEX(リスト!$AO:$AO,MATCH($K1346,リスト!$AN:$AN,0))),"")</f>
        <v/>
      </c>
      <c r="S1346" s="32" t="str">
        <f>IF($B1346="","",RIGHT($G1346*1000+200+COUNTIF($G$2:$G1346,$G1346),9))</f>
        <v/>
      </c>
    </row>
    <row r="1347" spans="13:19" ht="18" customHeight="1" x14ac:dyDescent="0.55000000000000004">
      <c r="M1347" s="32" t="str">
        <f>IFERROR(IF($B1347="","",INDEX(所属情報!$E:$E,MATCH($A1347,所属情報!$A:$A,0))),"")</f>
        <v/>
      </c>
      <c r="N1347" s="32" t="str">
        <f t="shared" ref="N1347:N1410" si="63">IF($C1347="","",IF($E1347="",$C1347,$C1347&amp;" ("&amp;$E1347&amp;")"))</f>
        <v/>
      </c>
      <c r="O1347" s="32" t="str">
        <f t="shared" ref="O1347:O1410" si="64">IF($D1347="","",ASC($D1347))</f>
        <v/>
      </c>
      <c r="P1347" s="32" t="str">
        <f t="shared" ref="P1347:P1410" si="65">IF($I1347="","",UPPER($I1347)&amp;" "&amp;UPPER(LEFT($J1347,1))&amp;LOWER(RIGHT($J1347,LEN($J1347)-1))&amp;" ("&amp;MID($G1347,3,2)&amp;")")</f>
        <v/>
      </c>
      <c r="Q1347" s="32" t="str">
        <f>IFERROR(IF($F1347="","",INDEX(リスト!$AL:$AL,MATCH($F1347,リスト!$AK:$AK,0))),"")</f>
        <v/>
      </c>
      <c r="R1347" s="32" t="str">
        <f>IFERROR(IF($K1347="","",INDEX(リスト!$AO:$AO,MATCH($K1347,リスト!$AN:$AN,0))),"")</f>
        <v/>
      </c>
      <c r="S1347" s="32" t="str">
        <f>IF($B1347="","",RIGHT($G1347*1000+200+COUNTIF($G$2:$G1347,$G1347),9))</f>
        <v/>
      </c>
    </row>
    <row r="1348" spans="13:19" ht="18" customHeight="1" x14ac:dyDescent="0.55000000000000004">
      <c r="M1348" s="32" t="str">
        <f>IFERROR(IF($B1348="","",INDEX(所属情報!$E:$E,MATCH($A1348,所属情報!$A:$A,0))),"")</f>
        <v/>
      </c>
      <c r="N1348" s="32" t="str">
        <f t="shared" si="63"/>
        <v/>
      </c>
      <c r="O1348" s="32" t="str">
        <f t="shared" si="64"/>
        <v/>
      </c>
      <c r="P1348" s="32" t="str">
        <f t="shared" si="65"/>
        <v/>
      </c>
      <c r="Q1348" s="32" t="str">
        <f>IFERROR(IF($F1348="","",INDEX(リスト!$AL:$AL,MATCH($F1348,リスト!$AK:$AK,0))),"")</f>
        <v/>
      </c>
      <c r="R1348" s="32" t="str">
        <f>IFERROR(IF($K1348="","",INDEX(リスト!$AO:$AO,MATCH($K1348,リスト!$AN:$AN,0))),"")</f>
        <v/>
      </c>
      <c r="S1348" s="32" t="str">
        <f>IF($B1348="","",RIGHT($G1348*1000+200+COUNTIF($G$2:$G1348,$G1348),9))</f>
        <v/>
      </c>
    </row>
    <row r="1349" spans="13:19" ht="18" customHeight="1" x14ac:dyDescent="0.55000000000000004">
      <c r="M1349" s="32" t="str">
        <f>IFERROR(IF($B1349="","",INDEX(所属情報!$E:$E,MATCH($A1349,所属情報!$A:$A,0))),"")</f>
        <v/>
      </c>
      <c r="N1349" s="32" t="str">
        <f t="shared" si="63"/>
        <v/>
      </c>
      <c r="O1349" s="32" t="str">
        <f t="shared" si="64"/>
        <v/>
      </c>
      <c r="P1349" s="32" t="str">
        <f t="shared" si="65"/>
        <v/>
      </c>
      <c r="Q1349" s="32" t="str">
        <f>IFERROR(IF($F1349="","",INDEX(リスト!$AL:$AL,MATCH($F1349,リスト!$AK:$AK,0))),"")</f>
        <v/>
      </c>
      <c r="R1349" s="32" t="str">
        <f>IFERROR(IF($K1349="","",INDEX(リスト!$AO:$AO,MATCH($K1349,リスト!$AN:$AN,0))),"")</f>
        <v/>
      </c>
      <c r="S1349" s="32" t="str">
        <f>IF($B1349="","",RIGHT($G1349*1000+200+COUNTIF($G$2:$G1349,$G1349),9))</f>
        <v/>
      </c>
    </row>
    <row r="1350" spans="13:19" ht="18" customHeight="1" x14ac:dyDescent="0.55000000000000004">
      <c r="M1350" s="32" t="str">
        <f>IFERROR(IF($B1350="","",INDEX(所属情報!$E:$E,MATCH($A1350,所属情報!$A:$A,0))),"")</f>
        <v/>
      </c>
      <c r="N1350" s="32" t="str">
        <f t="shared" si="63"/>
        <v/>
      </c>
      <c r="O1350" s="32" t="str">
        <f t="shared" si="64"/>
        <v/>
      </c>
      <c r="P1350" s="32" t="str">
        <f t="shared" si="65"/>
        <v/>
      </c>
      <c r="Q1350" s="32" t="str">
        <f>IFERROR(IF($F1350="","",INDEX(リスト!$AL:$AL,MATCH($F1350,リスト!$AK:$AK,0))),"")</f>
        <v/>
      </c>
      <c r="R1350" s="32" t="str">
        <f>IFERROR(IF($K1350="","",INDEX(リスト!$AO:$AO,MATCH($K1350,リスト!$AN:$AN,0))),"")</f>
        <v/>
      </c>
      <c r="S1350" s="32" t="str">
        <f>IF($B1350="","",RIGHT($G1350*1000+200+COUNTIF($G$2:$G1350,$G1350),9))</f>
        <v/>
      </c>
    </row>
    <row r="1351" spans="13:19" ht="18" customHeight="1" x14ac:dyDescent="0.55000000000000004">
      <c r="M1351" s="32" t="str">
        <f>IFERROR(IF($B1351="","",INDEX(所属情報!$E:$E,MATCH($A1351,所属情報!$A:$A,0))),"")</f>
        <v/>
      </c>
      <c r="N1351" s="32" t="str">
        <f t="shared" si="63"/>
        <v/>
      </c>
      <c r="O1351" s="32" t="str">
        <f t="shared" si="64"/>
        <v/>
      </c>
      <c r="P1351" s="32" t="str">
        <f t="shared" si="65"/>
        <v/>
      </c>
      <c r="Q1351" s="32" t="str">
        <f>IFERROR(IF($F1351="","",INDEX(リスト!$AL:$AL,MATCH($F1351,リスト!$AK:$AK,0))),"")</f>
        <v/>
      </c>
      <c r="R1351" s="32" t="str">
        <f>IFERROR(IF($K1351="","",INDEX(リスト!$AO:$AO,MATCH($K1351,リスト!$AN:$AN,0))),"")</f>
        <v/>
      </c>
      <c r="S1351" s="32" t="str">
        <f>IF($B1351="","",RIGHT($G1351*1000+200+COUNTIF($G$2:$G1351,$G1351),9))</f>
        <v/>
      </c>
    </row>
    <row r="1352" spans="13:19" ht="18" customHeight="1" x14ac:dyDescent="0.55000000000000004">
      <c r="M1352" s="32" t="str">
        <f>IFERROR(IF($B1352="","",INDEX(所属情報!$E:$E,MATCH($A1352,所属情報!$A:$A,0))),"")</f>
        <v/>
      </c>
      <c r="N1352" s="32" t="str">
        <f t="shared" si="63"/>
        <v/>
      </c>
      <c r="O1352" s="32" t="str">
        <f t="shared" si="64"/>
        <v/>
      </c>
      <c r="P1352" s="32" t="str">
        <f t="shared" si="65"/>
        <v/>
      </c>
      <c r="Q1352" s="32" t="str">
        <f>IFERROR(IF($F1352="","",INDEX(リスト!$AL:$AL,MATCH($F1352,リスト!$AK:$AK,0))),"")</f>
        <v/>
      </c>
      <c r="R1352" s="32" t="str">
        <f>IFERROR(IF($K1352="","",INDEX(リスト!$AO:$AO,MATCH($K1352,リスト!$AN:$AN,0))),"")</f>
        <v/>
      </c>
      <c r="S1352" s="32" t="str">
        <f>IF($B1352="","",RIGHT($G1352*1000+200+COUNTIF($G$2:$G1352,$G1352),9))</f>
        <v/>
      </c>
    </row>
    <row r="1353" spans="13:19" ht="18" customHeight="1" x14ac:dyDescent="0.55000000000000004">
      <c r="M1353" s="32" t="str">
        <f>IFERROR(IF($B1353="","",INDEX(所属情報!$E:$E,MATCH($A1353,所属情報!$A:$A,0))),"")</f>
        <v/>
      </c>
      <c r="N1353" s="32" t="str">
        <f t="shared" si="63"/>
        <v/>
      </c>
      <c r="O1353" s="32" t="str">
        <f t="shared" si="64"/>
        <v/>
      </c>
      <c r="P1353" s="32" t="str">
        <f t="shared" si="65"/>
        <v/>
      </c>
      <c r="Q1353" s="32" t="str">
        <f>IFERROR(IF($F1353="","",INDEX(リスト!$AL:$AL,MATCH($F1353,リスト!$AK:$AK,0))),"")</f>
        <v/>
      </c>
      <c r="R1353" s="32" t="str">
        <f>IFERROR(IF($K1353="","",INDEX(リスト!$AO:$AO,MATCH($K1353,リスト!$AN:$AN,0))),"")</f>
        <v/>
      </c>
      <c r="S1353" s="32" t="str">
        <f>IF($B1353="","",RIGHT($G1353*1000+200+COUNTIF($G$2:$G1353,$G1353),9))</f>
        <v/>
      </c>
    </row>
    <row r="1354" spans="13:19" ht="18" customHeight="1" x14ac:dyDescent="0.55000000000000004">
      <c r="M1354" s="32" t="str">
        <f>IFERROR(IF($B1354="","",INDEX(所属情報!$E:$E,MATCH($A1354,所属情報!$A:$A,0))),"")</f>
        <v/>
      </c>
      <c r="N1354" s="32" t="str">
        <f t="shared" si="63"/>
        <v/>
      </c>
      <c r="O1354" s="32" t="str">
        <f t="shared" si="64"/>
        <v/>
      </c>
      <c r="P1354" s="32" t="str">
        <f t="shared" si="65"/>
        <v/>
      </c>
      <c r="Q1354" s="32" t="str">
        <f>IFERROR(IF($F1354="","",INDEX(リスト!$AL:$AL,MATCH($F1354,リスト!$AK:$AK,0))),"")</f>
        <v/>
      </c>
      <c r="R1354" s="32" t="str">
        <f>IFERROR(IF($K1354="","",INDEX(リスト!$AO:$AO,MATCH($K1354,リスト!$AN:$AN,0))),"")</f>
        <v/>
      </c>
      <c r="S1354" s="32" t="str">
        <f>IF($B1354="","",RIGHT($G1354*1000+200+COUNTIF($G$2:$G1354,$G1354),9))</f>
        <v/>
      </c>
    </row>
    <row r="1355" spans="13:19" ht="18" customHeight="1" x14ac:dyDescent="0.55000000000000004">
      <c r="M1355" s="32" t="str">
        <f>IFERROR(IF($B1355="","",INDEX(所属情報!$E:$E,MATCH($A1355,所属情報!$A:$A,0))),"")</f>
        <v/>
      </c>
      <c r="N1355" s="32" t="str">
        <f t="shared" si="63"/>
        <v/>
      </c>
      <c r="O1355" s="32" t="str">
        <f t="shared" si="64"/>
        <v/>
      </c>
      <c r="P1355" s="32" t="str">
        <f t="shared" si="65"/>
        <v/>
      </c>
      <c r="Q1355" s="32" t="str">
        <f>IFERROR(IF($F1355="","",INDEX(リスト!$AL:$AL,MATCH($F1355,リスト!$AK:$AK,0))),"")</f>
        <v/>
      </c>
      <c r="R1355" s="32" t="str">
        <f>IFERROR(IF($K1355="","",INDEX(リスト!$AO:$AO,MATCH($K1355,リスト!$AN:$AN,0))),"")</f>
        <v/>
      </c>
      <c r="S1355" s="32" t="str">
        <f>IF($B1355="","",RIGHT($G1355*1000+200+COUNTIF($G$2:$G1355,$G1355),9))</f>
        <v/>
      </c>
    </row>
    <row r="1356" spans="13:19" ht="18" customHeight="1" x14ac:dyDescent="0.55000000000000004">
      <c r="M1356" s="32" t="str">
        <f>IFERROR(IF($B1356="","",INDEX(所属情報!$E:$E,MATCH($A1356,所属情報!$A:$A,0))),"")</f>
        <v/>
      </c>
      <c r="N1356" s="32" t="str">
        <f t="shared" si="63"/>
        <v/>
      </c>
      <c r="O1356" s="32" t="str">
        <f t="shared" si="64"/>
        <v/>
      </c>
      <c r="P1356" s="32" t="str">
        <f t="shared" si="65"/>
        <v/>
      </c>
      <c r="Q1356" s="32" t="str">
        <f>IFERROR(IF($F1356="","",INDEX(リスト!$AL:$AL,MATCH($F1356,リスト!$AK:$AK,0))),"")</f>
        <v/>
      </c>
      <c r="R1356" s="32" t="str">
        <f>IFERROR(IF($K1356="","",INDEX(リスト!$AO:$AO,MATCH($K1356,リスト!$AN:$AN,0))),"")</f>
        <v/>
      </c>
      <c r="S1356" s="32" t="str">
        <f>IF($B1356="","",RIGHT($G1356*1000+200+COUNTIF($G$2:$G1356,$G1356),9))</f>
        <v/>
      </c>
    </row>
    <row r="1357" spans="13:19" ht="18" customHeight="1" x14ac:dyDescent="0.55000000000000004">
      <c r="M1357" s="32" t="str">
        <f>IFERROR(IF($B1357="","",INDEX(所属情報!$E:$E,MATCH($A1357,所属情報!$A:$A,0))),"")</f>
        <v/>
      </c>
      <c r="N1357" s="32" t="str">
        <f t="shared" si="63"/>
        <v/>
      </c>
      <c r="O1357" s="32" t="str">
        <f t="shared" si="64"/>
        <v/>
      </c>
      <c r="P1357" s="32" t="str">
        <f t="shared" si="65"/>
        <v/>
      </c>
      <c r="Q1357" s="32" t="str">
        <f>IFERROR(IF($F1357="","",INDEX(リスト!$AL:$AL,MATCH($F1357,リスト!$AK:$AK,0))),"")</f>
        <v/>
      </c>
      <c r="R1357" s="32" t="str">
        <f>IFERROR(IF($K1357="","",INDEX(リスト!$AO:$AO,MATCH($K1357,リスト!$AN:$AN,0))),"")</f>
        <v/>
      </c>
      <c r="S1357" s="32" t="str">
        <f>IF($B1357="","",RIGHT($G1357*1000+200+COUNTIF($G$2:$G1357,$G1357),9))</f>
        <v/>
      </c>
    </row>
    <row r="1358" spans="13:19" ht="18" customHeight="1" x14ac:dyDescent="0.55000000000000004">
      <c r="M1358" s="32" t="str">
        <f>IFERROR(IF($B1358="","",INDEX(所属情報!$E:$E,MATCH($A1358,所属情報!$A:$A,0))),"")</f>
        <v/>
      </c>
      <c r="N1358" s="32" t="str">
        <f t="shared" si="63"/>
        <v/>
      </c>
      <c r="O1358" s="32" t="str">
        <f t="shared" si="64"/>
        <v/>
      </c>
      <c r="P1358" s="32" t="str">
        <f t="shared" si="65"/>
        <v/>
      </c>
      <c r="Q1358" s="32" t="str">
        <f>IFERROR(IF($F1358="","",INDEX(リスト!$AL:$AL,MATCH($F1358,リスト!$AK:$AK,0))),"")</f>
        <v/>
      </c>
      <c r="R1358" s="32" t="str">
        <f>IFERROR(IF($K1358="","",INDEX(リスト!$AO:$AO,MATCH($K1358,リスト!$AN:$AN,0))),"")</f>
        <v/>
      </c>
      <c r="S1358" s="32" t="str">
        <f>IF($B1358="","",RIGHT($G1358*1000+200+COUNTIF($G$2:$G1358,$G1358),9))</f>
        <v/>
      </c>
    </row>
    <row r="1359" spans="13:19" ht="18" customHeight="1" x14ac:dyDescent="0.55000000000000004">
      <c r="M1359" s="32" t="str">
        <f>IFERROR(IF($B1359="","",INDEX(所属情報!$E:$E,MATCH($A1359,所属情報!$A:$A,0))),"")</f>
        <v/>
      </c>
      <c r="N1359" s="32" t="str">
        <f t="shared" si="63"/>
        <v/>
      </c>
      <c r="O1359" s="32" t="str">
        <f t="shared" si="64"/>
        <v/>
      </c>
      <c r="P1359" s="32" t="str">
        <f t="shared" si="65"/>
        <v/>
      </c>
      <c r="Q1359" s="32" t="str">
        <f>IFERROR(IF($F1359="","",INDEX(リスト!$AL:$AL,MATCH($F1359,リスト!$AK:$AK,0))),"")</f>
        <v/>
      </c>
      <c r="R1359" s="32" t="str">
        <f>IFERROR(IF($K1359="","",INDEX(リスト!$AO:$AO,MATCH($K1359,リスト!$AN:$AN,0))),"")</f>
        <v/>
      </c>
      <c r="S1359" s="32" t="str">
        <f>IF($B1359="","",RIGHT($G1359*1000+200+COUNTIF($G$2:$G1359,$G1359),9))</f>
        <v/>
      </c>
    </row>
    <row r="1360" spans="13:19" ht="18" customHeight="1" x14ac:dyDescent="0.55000000000000004">
      <c r="M1360" s="32" t="str">
        <f>IFERROR(IF($B1360="","",INDEX(所属情報!$E:$E,MATCH($A1360,所属情報!$A:$A,0))),"")</f>
        <v/>
      </c>
      <c r="N1360" s="32" t="str">
        <f t="shared" si="63"/>
        <v/>
      </c>
      <c r="O1360" s="32" t="str">
        <f t="shared" si="64"/>
        <v/>
      </c>
      <c r="P1360" s="32" t="str">
        <f t="shared" si="65"/>
        <v/>
      </c>
      <c r="Q1360" s="32" t="str">
        <f>IFERROR(IF($F1360="","",INDEX(リスト!$AL:$AL,MATCH($F1360,リスト!$AK:$AK,0))),"")</f>
        <v/>
      </c>
      <c r="R1360" s="32" t="str">
        <f>IFERROR(IF($K1360="","",INDEX(リスト!$AO:$AO,MATCH($K1360,リスト!$AN:$AN,0))),"")</f>
        <v/>
      </c>
      <c r="S1360" s="32" t="str">
        <f>IF($B1360="","",RIGHT($G1360*1000+200+COUNTIF($G$2:$G1360,$G1360),9))</f>
        <v/>
      </c>
    </row>
    <row r="1361" spans="13:19" ht="18" customHeight="1" x14ac:dyDescent="0.55000000000000004">
      <c r="M1361" s="32" t="str">
        <f>IFERROR(IF($B1361="","",INDEX(所属情報!$E:$E,MATCH($A1361,所属情報!$A:$A,0))),"")</f>
        <v/>
      </c>
      <c r="N1361" s="32" t="str">
        <f t="shared" si="63"/>
        <v/>
      </c>
      <c r="O1361" s="32" t="str">
        <f t="shared" si="64"/>
        <v/>
      </c>
      <c r="P1361" s="32" t="str">
        <f t="shared" si="65"/>
        <v/>
      </c>
      <c r="Q1361" s="32" t="str">
        <f>IFERROR(IF($F1361="","",INDEX(リスト!$AL:$AL,MATCH($F1361,リスト!$AK:$AK,0))),"")</f>
        <v/>
      </c>
      <c r="R1361" s="32" t="str">
        <f>IFERROR(IF($K1361="","",INDEX(リスト!$AO:$AO,MATCH($K1361,リスト!$AN:$AN,0))),"")</f>
        <v/>
      </c>
      <c r="S1361" s="32" t="str">
        <f>IF($B1361="","",RIGHT($G1361*1000+200+COUNTIF($G$2:$G1361,$G1361),9))</f>
        <v/>
      </c>
    </row>
    <row r="1362" spans="13:19" ht="18" customHeight="1" x14ac:dyDescent="0.55000000000000004">
      <c r="M1362" s="32" t="str">
        <f>IFERROR(IF($B1362="","",INDEX(所属情報!$E:$E,MATCH($A1362,所属情報!$A:$A,0))),"")</f>
        <v/>
      </c>
      <c r="N1362" s="32" t="str">
        <f t="shared" si="63"/>
        <v/>
      </c>
      <c r="O1362" s="32" t="str">
        <f t="shared" si="64"/>
        <v/>
      </c>
      <c r="P1362" s="32" t="str">
        <f t="shared" si="65"/>
        <v/>
      </c>
      <c r="Q1362" s="32" t="str">
        <f>IFERROR(IF($F1362="","",INDEX(リスト!$AL:$AL,MATCH($F1362,リスト!$AK:$AK,0))),"")</f>
        <v/>
      </c>
      <c r="R1362" s="32" t="str">
        <f>IFERROR(IF($K1362="","",INDEX(リスト!$AO:$AO,MATCH($K1362,リスト!$AN:$AN,0))),"")</f>
        <v/>
      </c>
      <c r="S1362" s="32" t="str">
        <f>IF($B1362="","",RIGHT($G1362*1000+200+COUNTIF($G$2:$G1362,$G1362),9))</f>
        <v/>
      </c>
    </row>
    <row r="1363" spans="13:19" ht="18" customHeight="1" x14ac:dyDescent="0.55000000000000004">
      <c r="M1363" s="32" t="str">
        <f>IFERROR(IF($B1363="","",INDEX(所属情報!$E:$E,MATCH($A1363,所属情報!$A:$A,0))),"")</f>
        <v/>
      </c>
      <c r="N1363" s="32" t="str">
        <f t="shared" si="63"/>
        <v/>
      </c>
      <c r="O1363" s="32" t="str">
        <f t="shared" si="64"/>
        <v/>
      </c>
      <c r="P1363" s="32" t="str">
        <f t="shared" si="65"/>
        <v/>
      </c>
      <c r="Q1363" s="32" t="str">
        <f>IFERROR(IF($F1363="","",INDEX(リスト!$AL:$AL,MATCH($F1363,リスト!$AK:$AK,0))),"")</f>
        <v/>
      </c>
      <c r="R1363" s="32" t="str">
        <f>IFERROR(IF($K1363="","",INDEX(リスト!$AO:$AO,MATCH($K1363,リスト!$AN:$AN,0))),"")</f>
        <v/>
      </c>
      <c r="S1363" s="32" t="str">
        <f>IF($B1363="","",RIGHT($G1363*1000+200+COUNTIF($G$2:$G1363,$G1363),9))</f>
        <v/>
      </c>
    </row>
    <row r="1364" spans="13:19" ht="18" customHeight="1" x14ac:dyDescent="0.55000000000000004">
      <c r="M1364" s="32" t="str">
        <f>IFERROR(IF($B1364="","",INDEX(所属情報!$E:$E,MATCH($A1364,所属情報!$A:$A,0))),"")</f>
        <v/>
      </c>
      <c r="N1364" s="32" t="str">
        <f t="shared" si="63"/>
        <v/>
      </c>
      <c r="O1364" s="32" t="str">
        <f t="shared" si="64"/>
        <v/>
      </c>
      <c r="P1364" s="32" t="str">
        <f t="shared" si="65"/>
        <v/>
      </c>
      <c r="Q1364" s="32" t="str">
        <f>IFERROR(IF($F1364="","",INDEX(リスト!$AL:$AL,MATCH($F1364,リスト!$AK:$AK,0))),"")</f>
        <v/>
      </c>
      <c r="R1364" s="32" t="str">
        <f>IFERROR(IF($K1364="","",INDEX(リスト!$AO:$AO,MATCH($K1364,リスト!$AN:$AN,0))),"")</f>
        <v/>
      </c>
      <c r="S1364" s="32" t="str">
        <f>IF($B1364="","",RIGHT($G1364*1000+200+COUNTIF($G$2:$G1364,$G1364),9))</f>
        <v/>
      </c>
    </row>
    <row r="1365" spans="13:19" ht="18" customHeight="1" x14ac:dyDescent="0.55000000000000004">
      <c r="M1365" s="32" t="str">
        <f>IFERROR(IF($B1365="","",INDEX(所属情報!$E:$E,MATCH($A1365,所属情報!$A:$A,0))),"")</f>
        <v/>
      </c>
      <c r="N1365" s="32" t="str">
        <f t="shared" si="63"/>
        <v/>
      </c>
      <c r="O1365" s="32" t="str">
        <f t="shared" si="64"/>
        <v/>
      </c>
      <c r="P1365" s="32" t="str">
        <f t="shared" si="65"/>
        <v/>
      </c>
      <c r="Q1365" s="32" t="str">
        <f>IFERROR(IF($F1365="","",INDEX(リスト!$AL:$AL,MATCH($F1365,リスト!$AK:$AK,0))),"")</f>
        <v/>
      </c>
      <c r="R1365" s="32" t="str">
        <f>IFERROR(IF($K1365="","",INDEX(リスト!$AO:$AO,MATCH($K1365,リスト!$AN:$AN,0))),"")</f>
        <v/>
      </c>
      <c r="S1365" s="32" t="str">
        <f>IF($B1365="","",RIGHT($G1365*1000+200+COUNTIF($G$2:$G1365,$G1365),9))</f>
        <v/>
      </c>
    </row>
    <row r="1366" spans="13:19" ht="18" customHeight="1" x14ac:dyDescent="0.55000000000000004">
      <c r="M1366" s="32" t="str">
        <f>IFERROR(IF($B1366="","",INDEX(所属情報!$E:$E,MATCH($A1366,所属情報!$A:$A,0))),"")</f>
        <v/>
      </c>
      <c r="N1366" s="32" t="str">
        <f t="shared" si="63"/>
        <v/>
      </c>
      <c r="O1366" s="32" t="str">
        <f t="shared" si="64"/>
        <v/>
      </c>
      <c r="P1366" s="32" t="str">
        <f t="shared" si="65"/>
        <v/>
      </c>
      <c r="Q1366" s="32" t="str">
        <f>IFERROR(IF($F1366="","",INDEX(リスト!$AL:$AL,MATCH($F1366,リスト!$AK:$AK,0))),"")</f>
        <v/>
      </c>
      <c r="R1366" s="32" t="str">
        <f>IFERROR(IF($K1366="","",INDEX(リスト!$AO:$AO,MATCH($K1366,リスト!$AN:$AN,0))),"")</f>
        <v/>
      </c>
      <c r="S1366" s="32" t="str">
        <f>IF($B1366="","",RIGHT($G1366*1000+200+COUNTIF($G$2:$G1366,$G1366),9))</f>
        <v/>
      </c>
    </row>
    <row r="1367" spans="13:19" ht="18" customHeight="1" x14ac:dyDescent="0.55000000000000004">
      <c r="M1367" s="32" t="str">
        <f>IFERROR(IF($B1367="","",INDEX(所属情報!$E:$E,MATCH($A1367,所属情報!$A:$A,0))),"")</f>
        <v/>
      </c>
      <c r="N1367" s="32" t="str">
        <f t="shared" si="63"/>
        <v/>
      </c>
      <c r="O1367" s="32" t="str">
        <f t="shared" si="64"/>
        <v/>
      </c>
      <c r="P1367" s="32" t="str">
        <f t="shared" si="65"/>
        <v/>
      </c>
      <c r="Q1367" s="32" t="str">
        <f>IFERROR(IF($F1367="","",INDEX(リスト!$AL:$AL,MATCH($F1367,リスト!$AK:$AK,0))),"")</f>
        <v/>
      </c>
      <c r="R1367" s="32" t="str">
        <f>IFERROR(IF($K1367="","",INDEX(リスト!$AO:$AO,MATCH($K1367,リスト!$AN:$AN,0))),"")</f>
        <v/>
      </c>
      <c r="S1367" s="32" t="str">
        <f>IF($B1367="","",RIGHT($G1367*1000+200+COUNTIF($G$2:$G1367,$G1367),9))</f>
        <v/>
      </c>
    </row>
    <row r="1368" spans="13:19" ht="18" customHeight="1" x14ac:dyDescent="0.55000000000000004">
      <c r="M1368" s="32" t="str">
        <f>IFERROR(IF($B1368="","",INDEX(所属情報!$E:$E,MATCH($A1368,所属情報!$A:$A,0))),"")</f>
        <v/>
      </c>
      <c r="N1368" s="32" t="str">
        <f t="shared" si="63"/>
        <v/>
      </c>
      <c r="O1368" s="32" t="str">
        <f t="shared" si="64"/>
        <v/>
      </c>
      <c r="P1368" s="32" t="str">
        <f t="shared" si="65"/>
        <v/>
      </c>
      <c r="Q1368" s="32" t="str">
        <f>IFERROR(IF($F1368="","",INDEX(リスト!$AL:$AL,MATCH($F1368,リスト!$AK:$AK,0))),"")</f>
        <v/>
      </c>
      <c r="R1368" s="32" t="str">
        <f>IFERROR(IF($K1368="","",INDEX(リスト!$AO:$AO,MATCH($K1368,リスト!$AN:$AN,0))),"")</f>
        <v/>
      </c>
      <c r="S1368" s="32" t="str">
        <f>IF($B1368="","",RIGHT($G1368*1000+200+COUNTIF($G$2:$G1368,$G1368),9))</f>
        <v/>
      </c>
    </row>
    <row r="1369" spans="13:19" ht="18" customHeight="1" x14ac:dyDescent="0.55000000000000004">
      <c r="M1369" s="32" t="str">
        <f>IFERROR(IF($B1369="","",INDEX(所属情報!$E:$E,MATCH($A1369,所属情報!$A:$A,0))),"")</f>
        <v/>
      </c>
      <c r="N1369" s="32" t="str">
        <f t="shared" si="63"/>
        <v/>
      </c>
      <c r="O1369" s="32" t="str">
        <f t="shared" si="64"/>
        <v/>
      </c>
      <c r="P1369" s="32" t="str">
        <f t="shared" si="65"/>
        <v/>
      </c>
      <c r="Q1369" s="32" t="str">
        <f>IFERROR(IF($F1369="","",INDEX(リスト!$AL:$AL,MATCH($F1369,リスト!$AK:$AK,0))),"")</f>
        <v/>
      </c>
      <c r="R1369" s="32" t="str">
        <f>IFERROR(IF($K1369="","",INDEX(リスト!$AO:$AO,MATCH($K1369,リスト!$AN:$AN,0))),"")</f>
        <v/>
      </c>
      <c r="S1369" s="32" t="str">
        <f>IF($B1369="","",RIGHT($G1369*1000+200+COUNTIF($G$2:$G1369,$G1369),9))</f>
        <v/>
      </c>
    </row>
    <row r="1370" spans="13:19" ht="18" customHeight="1" x14ac:dyDescent="0.55000000000000004">
      <c r="M1370" s="32" t="str">
        <f>IFERROR(IF($B1370="","",INDEX(所属情報!$E:$E,MATCH($A1370,所属情報!$A:$A,0))),"")</f>
        <v/>
      </c>
      <c r="N1370" s="32" t="str">
        <f t="shared" si="63"/>
        <v/>
      </c>
      <c r="O1370" s="32" t="str">
        <f t="shared" si="64"/>
        <v/>
      </c>
      <c r="P1370" s="32" t="str">
        <f t="shared" si="65"/>
        <v/>
      </c>
      <c r="Q1370" s="32" t="str">
        <f>IFERROR(IF($F1370="","",INDEX(リスト!$AL:$AL,MATCH($F1370,リスト!$AK:$AK,0))),"")</f>
        <v/>
      </c>
      <c r="R1370" s="32" t="str">
        <f>IFERROR(IF($K1370="","",INDEX(リスト!$AO:$AO,MATCH($K1370,リスト!$AN:$AN,0))),"")</f>
        <v/>
      </c>
      <c r="S1370" s="32" t="str">
        <f>IF($B1370="","",RIGHT($G1370*1000+200+COUNTIF($G$2:$G1370,$G1370),9))</f>
        <v/>
      </c>
    </row>
    <row r="1371" spans="13:19" ht="18" customHeight="1" x14ac:dyDescent="0.55000000000000004">
      <c r="M1371" s="32" t="str">
        <f>IFERROR(IF($B1371="","",INDEX(所属情報!$E:$E,MATCH($A1371,所属情報!$A:$A,0))),"")</f>
        <v/>
      </c>
      <c r="N1371" s="32" t="str">
        <f t="shared" si="63"/>
        <v/>
      </c>
      <c r="O1371" s="32" t="str">
        <f t="shared" si="64"/>
        <v/>
      </c>
      <c r="P1371" s="32" t="str">
        <f t="shared" si="65"/>
        <v/>
      </c>
      <c r="Q1371" s="32" t="str">
        <f>IFERROR(IF($F1371="","",INDEX(リスト!$AL:$AL,MATCH($F1371,リスト!$AK:$AK,0))),"")</f>
        <v/>
      </c>
      <c r="R1371" s="32" t="str">
        <f>IFERROR(IF($K1371="","",INDEX(リスト!$AO:$AO,MATCH($K1371,リスト!$AN:$AN,0))),"")</f>
        <v/>
      </c>
      <c r="S1371" s="32" t="str">
        <f>IF($B1371="","",RIGHT($G1371*1000+200+COUNTIF($G$2:$G1371,$G1371),9))</f>
        <v/>
      </c>
    </row>
    <row r="1372" spans="13:19" ht="18" customHeight="1" x14ac:dyDescent="0.55000000000000004">
      <c r="M1372" s="32" t="str">
        <f>IFERROR(IF($B1372="","",INDEX(所属情報!$E:$E,MATCH($A1372,所属情報!$A:$A,0))),"")</f>
        <v/>
      </c>
      <c r="N1372" s="32" t="str">
        <f t="shared" si="63"/>
        <v/>
      </c>
      <c r="O1372" s="32" t="str">
        <f t="shared" si="64"/>
        <v/>
      </c>
      <c r="P1372" s="32" t="str">
        <f t="shared" si="65"/>
        <v/>
      </c>
      <c r="Q1372" s="32" t="str">
        <f>IFERROR(IF($F1372="","",INDEX(リスト!$AL:$AL,MATCH($F1372,リスト!$AK:$AK,0))),"")</f>
        <v/>
      </c>
      <c r="R1372" s="32" t="str">
        <f>IFERROR(IF($K1372="","",INDEX(リスト!$AO:$AO,MATCH($K1372,リスト!$AN:$AN,0))),"")</f>
        <v/>
      </c>
      <c r="S1372" s="32" t="str">
        <f>IF($B1372="","",RIGHT($G1372*1000+200+COUNTIF($G$2:$G1372,$G1372),9))</f>
        <v/>
      </c>
    </row>
    <row r="1373" spans="13:19" ht="18" customHeight="1" x14ac:dyDescent="0.55000000000000004">
      <c r="M1373" s="32" t="str">
        <f>IFERROR(IF($B1373="","",INDEX(所属情報!$E:$E,MATCH($A1373,所属情報!$A:$A,0))),"")</f>
        <v/>
      </c>
      <c r="N1373" s="32" t="str">
        <f t="shared" si="63"/>
        <v/>
      </c>
      <c r="O1373" s="32" t="str">
        <f t="shared" si="64"/>
        <v/>
      </c>
      <c r="P1373" s="32" t="str">
        <f t="shared" si="65"/>
        <v/>
      </c>
      <c r="Q1373" s="32" t="str">
        <f>IFERROR(IF($F1373="","",INDEX(リスト!$AL:$AL,MATCH($F1373,リスト!$AK:$AK,0))),"")</f>
        <v/>
      </c>
      <c r="R1373" s="32" t="str">
        <f>IFERROR(IF($K1373="","",INDEX(リスト!$AO:$AO,MATCH($K1373,リスト!$AN:$AN,0))),"")</f>
        <v/>
      </c>
      <c r="S1373" s="32" t="str">
        <f>IF($B1373="","",RIGHT($G1373*1000+200+COUNTIF($G$2:$G1373,$G1373),9))</f>
        <v/>
      </c>
    </row>
    <row r="1374" spans="13:19" ht="18" customHeight="1" x14ac:dyDescent="0.55000000000000004">
      <c r="M1374" s="32" t="str">
        <f>IFERROR(IF($B1374="","",INDEX(所属情報!$E:$E,MATCH($A1374,所属情報!$A:$A,0))),"")</f>
        <v/>
      </c>
      <c r="N1374" s="32" t="str">
        <f t="shared" si="63"/>
        <v/>
      </c>
      <c r="O1374" s="32" t="str">
        <f t="shared" si="64"/>
        <v/>
      </c>
      <c r="P1374" s="32" t="str">
        <f t="shared" si="65"/>
        <v/>
      </c>
      <c r="Q1374" s="32" t="str">
        <f>IFERROR(IF($F1374="","",INDEX(リスト!$AL:$AL,MATCH($F1374,リスト!$AK:$AK,0))),"")</f>
        <v/>
      </c>
      <c r="R1374" s="32" t="str">
        <f>IFERROR(IF($K1374="","",INDEX(リスト!$AO:$AO,MATCH($K1374,リスト!$AN:$AN,0))),"")</f>
        <v/>
      </c>
      <c r="S1374" s="32" t="str">
        <f>IF($B1374="","",RIGHT($G1374*1000+200+COUNTIF($G$2:$G1374,$G1374),9))</f>
        <v/>
      </c>
    </row>
    <row r="1375" spans="13:19" ht="18" customHeight="1" x14ac:dyDescent="0.55000000000000004">
      <c r="M1375" s="32" t="str">
        <f>IFERROR(IF($B1375="","",INDEX(所属情報!$E:$E,MATCH($A1375,所属情報!$A:$A,0))),"")</f>
        <v/>
      </c>
      <c r="N1375" s="32" t="str">
        <f t="shared" si="63"/>
        <v/>
      </c>
      <c r="O1375" s="32" t="str">
        <f t="shared" si="64"/>
        <v/>
      </c>
      <c r="P1375" s="32" t="str">
        <f t="shared" si="65"/>
        <v/>
      </c>
      <c r="Q1375" s="32" t="str">
        <f>IFERROR(IF($F1375="","",INDEX(リスト!$AL:$AL,MATCH($F1375,リスト!$AK:$AK,0))),"")</f>
        <v/>
      </c>
      <c r="R1375" s="32" t="str">
        <f>IFERROR(IF($K1375="","",INDEX(リスト!$AO:$AO,MATCH($K1375,リスト!$AN:$AN,0))),"")</f>
        <v/>
      </c>
      <c r="S1375" s="32" t="str">
        <f>IF($B1375="","",RIGHT($G1375*1000+200+COUNTIF($G$2:$G1375,$G1375),9))</f>
        <v/>
      </c>
    </row>
    <row r="1376" spans="13:19" ht="18" customHeight="1" x14ac:dyDescent="0.55000000000000004">
      <c r="M1376" s="32" t="str">
        <f>IFERROR(IF($B1376="","",INDEX(所属情報!$E:$E,MATCH($A1376,所属情報!$A:$A,0))),"")</f>
        <v/>
      </c>
      <c r="N1376" s="32" t="str">
        <f t="shared" si="63"/>
        <v/>
      </c>
      <c r="O1376" s="32" t="str">
        <f t="shared" si="64"/>
        <v/>
      </c>
      <c r="P1376" s="32" t="str">
        <f t="shared" si="65"/>
        <v/>
      </c>
      <c r="Q1376" s="32" t="str">
        <f>IFERROR(IF($F1376="","",INDEX(リスト!$AL:$AL,MATCH($F1376,リスト!$AK:$AK,0))),"")</f>
        <v/>
      </c>
      <c r="R1376" s="32" t="str">
        <f>IFERROR(IF($K1376="","",INDEX(リスト!$AO:$AO,MATCH($K1376,リスト!$AN:$AN,0))),"")</f>
        <v/>
      </c>
      <c r="S1376" s="32" t="str">
        <f>IF($B1376="","",RIGHT($G1376*1000+200+COUNTIF($G$2:$G1376,$G1376),9))</f>
        <v/>
      </c>
    </row>
    <row r="1377" spans="13:19" ht="18" customHeight="1" x14ac:dyDescent="0.55000000000000004">
      <c r="M1377" s="32" t="str">
        <f>IFERROR(IF($B1377="","",INDEX(所属情報!$E:$E,MATCH($A1377,所属情報!$A:$A,0))),"")</f>
        <v/>
      </c>
      <c r="N1377" s="32" t="str">
        <f t="shared" si="63"/>
        <v/>
      </c>
      <c r="O1377" s="32" t="str">
        <f t="shared" si="64"/>
        <v/>
      </c>
      <c r="P1377" s="32" t="str">
        <f t="shared" si="65"/>
        <v/>
      </c>
      <c r="Q1377" s="32" t="str">
        <f>IFERROR(IF($F1377="","",INDEX(リスト!$AL:$AL,MATCH($F1377,リスト!$AK:$AK,0))),"")</f>
        <v/>
      </c>
      <c r="R1377" s="32" t="str">
        <f>IFERROR(IF($K1377="","",INDEX(リスト!$AO:$AO,MATCH($K1377,リスト!$AN:$AN,0))),"")</f>
        <v/>
      </c>
      <c r="S1377" s="32" t="str">
        <f>IF($B1377="","",RIGHT($G1377*1000+200+COUNTIF($G$2:$G1377,$G1377),9))</f>
        <v/>
      </c>
    </row>
    <row r="1378" spans="13:19" ht="18" customHeight="1" x14ac:dyDescent="0.55000000000000004">
      <c r="M1378" s="32" t="str">
        <f>IFERROR(IF($B1378="","",INDEX(所属情報!$E:$E,MATCH($A1378,所属情報!$A:$A,0))),"")</f>
        <v/>
      </c>
      <c r="N1378" s="32" t="str">
        <f t="shared" si="63"/>
        <v/>
      </c>
      <c r="O1378" s="32" t="str">
        <f t="shared" si="64"/>
        <v/>
      </c>
      <c r="P1378" s="32" t="str">
        <f t="shared" si="65"/>
        <v/>
      </c>
      <c r="Q1378" s="32" t="str">
        <f>IFERROR(IF($F1378="","",INDEX(リスト!$AL:$AL,MATCH($F1378,リスト!$AK:$AK,0))),"")</f>
        <v/>
      </c>
      <c r="R1378" s="32" t="str">
        <f>IFERROR(IF($K1378="","",INDEX(リスト!$AO:$AO,MATCH($K1378,リスト!$AN:$AN,0))),"")</f>
        <v/>
      </c>
      <c r="S1378" s="32" t="str">
        <f>IF($B1378="","",RIGHT($G1378*1000+200+COUNTIF($G$2:$G1378,$G1378),9))</f>
        <v/>
      </c>
    </row>
    <row r="1379" spans="13:19" ht="18" customHeight="1" x14ac:dyDescent="0.55000000000000004">
      <c r="M1379" s="32" t="str">
        <f>IFERROR(IF($B1379="","",INDEX(所属情報!$E:$E,MATCH($A1379,所属情報!$A:$A,0))),"")</f>
        <v/>
      </c>
      <c r="N1379" s="32" t="str">
        <f t="shared" si="63"/>
        <v/>
      </c>
      <c r="O1379" s="32" t="str">
        <f t="shared" si="64"/>
        <v/>
      </c>
      <c r="P1379" s="32" t="str">
        <f t="shared" si="65"/>
        <v/>
      </c>
      <c r="Q1379" s="32" t="str">
        <f>IFERROR(IF($F1379="","",INDEX(リスト!$AL:$AL,MATCH($F1379,リスト!$AK:$AK,0))),"")</f>
        <v/>
      </c>
      <c r="R1379" s="32" t="str">
        <f>IFERROR(IF($K1379="","",INDEX(リスト!$AO:$AO,MATCH($K1379,リスト!$AN:$AN,0))),"")</f>
        <v/>
      </c>
      <c r="S1379" s="32" t="str">
        <f>IF($B1379="","",RIGHT($G1379*1000+200+COUNTIF($G$2:$G1379,$G1379),9))</f>
        <v/>
      </c>
    </row>
    <row r="1380" spans="13:19" ht="18" customHeight="1" x14ac:dyDescent="0.55000000000000004">
      <c r="M1380" s="32" t="str">
        <f>IFERROR(IF($B1380="","",INDEX(所属情報!$E:$E,MATCH($A1380,所属情報!$A:$A,0))),"")</f>
        <v/>
      </c>
      <c r="N1380" s="32" t="str">
        <f t="shared" si="63"/>
        <v/>
      </c>
      <c r="O1380" s="32" t="str">
        <f t="shared" si="64"/>
        <v/>
      </c>
      <c r="P1380" s="32" t="str">
        <f t="shared" si="65"/>
        <v/>
      </c>
      <c r="Q1380" s="32" t="str">
        <f>IFERROR(IF($F1380="","",INDEX(リスト!$AL:$AL,MATCH($F1380,リスト!$AK:$AK,0))),"")</f>
        <v/>
      </c>
      <c r="R1380" s="32" t="str">
        <f>IFERROR(IF($K1380="","",INDEX(リスト!$AO:$AO,MATCH($K1380,リスト!$AN:$AN,0))),"")</f>
        <v/>
      </c>
      <c r="S1380" s="32" t="str">
        <f>IF($B1380="","",RIGHT($G1380*1000+200+COUNTIF($G$2:$G1380,$G1380),9))</f>
        <v/>
      </c>
    </row>
    <row r="1381" spans="13:19" ht="18" customHeight="1" x14ac:dyDescent="0.55000000000000004">
      <c r="M1381" s="32" t="str">
        <f>IFERROR(IF($B1381="","",INDEX(所属情報!$E:$E,MATCH($A1381,所属情報!$A:$A,0))),"")</f>
        <v/>
      </c>
      <c r="N1381" s="32" t="str">
        <f t="shared" si="63"/>
        <v/>
      </c>
      <c r="O1381" s="32" t="str">
        <f t="shared" si="64"/>
        <v/>
      </c>
      <c r="P1381" s="32" t="str">
        <f t="shared" si="65"/>
        <v/>
      </c>
      <c r="Q1381" s="32" t="str">
        <f>IFERROR(IF($F1381="","",INDEX(リスト!$AL:$AL,MATCH($F1381,リスト!$AK:$AK,0))),"")</f>
        <v/>
      </c>
      <c r="R1381" s="32" t="str">
        <f>IFERROR(IF($K1381="","",INDEX(リスト!$AO:$AO,MATCH($K1381,リスト!$AN:$AN,0))),"")</f>
        <v/>
      </c>
      <c r="S1381" s="32" t="str">
        <f>IF($B1381="","",RIGHT($G1381*1000+200+COUNTIF($G$2:$G1381,$G1381),9))</f>
        <v/>
      </c>
    </row>
    <row r="1382" spans="13:19" ht="18" customHeight="1" x14ac:dyDescent="0.55000000000000004">
      <c r="M1382" s="32" t="str">
        <f>IFERROR(IF($B1382="","",INDEX(所属情報!$E:$E,MATCH($A1382,所属情報!$A:$A,0))),"")</f>
        <v/>
      </c>
      <c r="N1382" s="32" t="str">
        <f t="shared" si="63"/>
        <v/>
      </c>
      <c r="O1382" s="32" t="str">
        <f t="shared" si="64"/>
        <v/>
      </c>
      <c r="P1382" s="32" t="str">
        <f t="shared" si="65"/>
        <v/>
      </c>
      <c r="Q1382" s="32" t="str">
        <f>IFERROR(IF($F1382="","",INDEX(リスト!$AL:$AL,MATCH($F1382,リスト!$AK:$AK,0))),"")</f>
        <v/>
      </c>
      <c r="R1382" s="32" t="str">
        <f>IFERROR(IF($K1382="","",INDEX(リスト!$AO:$AO,MATCH($K1382,リスト!$AN:$AN,0))),"")</f>
        <v/>
      </c>
      <c r="S1382" s="32" t="str">
        <f>IF($B1382="","",RIGHT($G1382*1000+200+COUNTIF($G$2:$G1382,$G1382),9))</f>
        <v/>
      </c>
    </row>
    <row r="1383" spans="13:19" ht="18" customHeight="1" x14ac:dyDescent="0.55000000000000004">
      <c r="M1383" s="32" t="str">
        <f>IFERROR(IF($B1383="","",INDEX(所属情報!$E:$E,MATCH($A1383,所属情報!$A:$A,0))),"")</f>
        <v/>
      </c>
      <c r="N1383" s="32" t="str">
        <f t="shared" si="63"/>
        <v/>
      </c>
      <c r="O1383" s="32" t="str">
        <f t="shared" si="64"/>
        <v/>
      </c>
      <c r="P1383" s="32" t="str">
        <f t="shared" si="65"/>
        <v/>
      </c>
      <c r="Q1383" s="32" t="str">
        <f>IFERROR(IF($F1383="","",INDEX(リスト!$AL:$AL,MATCH($F1383,リスト!$AK:$AK,0))),"")</f>
        <v/>
      </c>
      <c r="R1383" s="32" t="str">
        <f>IFERROR(IF($K1383="","",INDEX(リスト!$AO:$AO,MATCH($K1383,リスト!$AN:$AN,0))),"")</f>
        <v/>
      </c>
      <c r="S1383" s="32" t="str">
        <f>IF($B1383="","",RIGHT($G1383*1000+200+COUNTIF($G$2:$G1383,$G1383),9))</f>
        <v/>
      </c>
    </row>
    <row r="1384" spans="13:19" ht="18" customHeight="1" x14ac:dyDescent="0.55000000000000004">
      <c r="M1384" s="32" t="str">
        <f>IFERROR(IF($B1384="","",INDEX(所属情報!$E:$E,MATCH($A1384,所属情報!$A:$A,0))),"")</f>
        <v/>
      </c>
      <c r="N1384" s="32" t="str">
        <f t="shared" si="63"/>
        <v/>
      </c>
      <c r="O1384" s="32" t="str">
        <f t="shared" si="64"/>
        <v/>
      </c>
      <c r="P1384" s="32" t="str">
        <f t="shared" si="65"/>
        <v/>
      </c>
      <c r="Q1384" s="32" t="str">
        <f>IFERROR(IF($F1384="","",INDEX(リスト!$AL:$AL,MATCH($F1384,リスト!$AK:$AK,0))),"")</f>
        <v/>
      </c>
      <c r="R1384" s="32" t="str">
        <f>IFERROR(IF($K1384="","",INDEX(リスト!$AO:$AO,MATCH($K1384,リスト!$AN:$AN,0))),"")</f>
        <v/>
      </c>
      <c r="S1384" s="32" t="str">
        <f>IF($B1384="","",RIGHT($G1384*1000+200+COUNTIF($G$2:$G1384,$G1384),9))</f>
        <v/>
      </c>
    </row>
    <row r="1385" spans="13:19" ht="18" customHeight="1" x14ac:dyDescent="0.55000000000000004">
      <c r="M1385" s="32" t="str">
        <f>IFERROR(IF($B1385="","",INDEX(所属情報!$E:$E,MATCH($A1385,所属情報!$A:$A,0))),"")</f>
        <v/>
      </c>
      <c r="N1385" s="32" t="str">
        <f t="shared" si="63"/>
        <v/>
      </c>
      <c r="O1385" s="32" t="str">
        <f t="shared" si="64"/>
        <v/>
      </c>
      <c r="P1385" s="32" t="str">
        <f t="shared" si="65"/>
        <v/>
      </c>
      <c r="Q1385" s="32" t="str">
        <f>IFERROR(IF($F1385="","",INDEX(リスト!$AL:$AL,MATCH($F1385,リスト!$AK:$AK,0))),"")</f>
        <v/>
      </c>
      <c r="R1385" s="32" t="str">
        <f>IFERROR(IF($K1385="","",INDEX(リスト!$AO:$AO,MATCH($K1385,リスト!$AN:$AN,0))),"")</f>
        <v/>
      </c>
      <c r="S1385" s="32" t="str">
        <f>IF($B1385="","",RIGHT($G1385*1000+200+COUNTIF($G$2:$G1385,$G1385),9))</f>
        <v/>
      </c>
    </row>
    <row r="1386" spans="13:19" ht="18" customHeight="1" x14ac:dyDescent="0.55000000000000004">
      <c r="M1386" s="32" t="str">
        <f>IFERROR(IF($B1386="","",INDEX(所属情報!$E:$E,MATCH($A1386,所属情報!$A:$A,0))),"")</f>
        <v/>
      </c>
      <c r="N1386" s="32" t="str">
        <f t="shared" si="63"/>
        <v/>
      </c>
      <c r="O1386" s="32" t="str">
        <f t="shared" si="64"/>
        <v/>
      </c>
      <c r="P1386" s="32" t="str">
        <f t="shared" si="65"/>
        <v/>
      </c>
      <c r="Q1386" s="32" t="str">
        <f>IFERROR(IF($F1386="","",INDEX(リスト!$AL:$AL,MATCH($F1386,リスト!$AK:$AK,0))),"")</f>
        <v/>
      </c>
      <c r="R1386" s="32" t="str">
        <f>IFERROR(IF($K1386="","",INDEX(リスト!$AO:$AO,MATCH($K1386,リスト!$AN:$AN,0))),"")</f>
        <v/>
      </c>
      <c r="S1386" s="32" t="str">
        <f>IF($B1386="","",RIGHT($G1386*1000+200+COUNTIF($G$2:$G1386,$G1386),9))</f>
        <v/>
      </c>
    </row>
    <row r="1387" spans="13:19" ht="18" customHeight="1" x14ac:dyDescent="0.55000000000000004">
      <c r="M1387" s="32" t="str">
        <f>IFERROR(IF($B1387="","",INDEX(所属情報!$E:$E,MATCH($A1387,所属情報!$A:$A,0))),"")</f>
        <v/>
      </c>
      <c r="N1387" s="32" t="str">
        <f t="shared" si="63"/>
        <v/>
      </c>
      <c r="O1387" s="32" t="str">
        <f t="shared" si="64"/>
        <v/>
      </c>
      <c r="P1387" s="32" t="str">
        <f t="shared" si="65"/>
        <v/>
      </c>
      <c r="Q1387" s="32" t="str">
        <f>IFERROR(IF($F1387="","",INDEX(リスト!$AL:$AL,MATCH($F1387,リスト!$AK:$AK,0))),"")</f>
        <v/>
      </c>
      <c r="R1387" s="32" t="str">
        <f>IFERROR(IF($K1387="","",INDEX(リスト!$AO:$AO,MATCH($K1387,リスト!$AN:$AN,0))),"")</f>
        <v/>
      </c>
      <c r="S1387" s="32" t="str">
        <f>IF($B1387="","",RIGHT($G1387*1000+200+COUNTIF($G$2:$G1387,$G1387),9))</f>
        <v/>
      </c>
    </row>
    <row r="1388" spans="13:19" ht="18" customHeight="1" x14ac:dyDescent="0.55000000000000004">
      <c r="M1388" s="32" t="str">
        <f>IFERROR(IF($B1388="","",INDEX(所属情報!$E:$E,MATCH($A1388,所属情報!$A:$A,0))),"")</f>
        <v/>
      </c>
      <c r="N1388" s="32" t="str">
        <f t="shared" si="63"/>
        <v/>
      </c>
      <c r="O1388" s="32" t="str">
        <f t="shared" si="64"/>
        <v/>
      </c>
      <c r="P1388" s="32" t="str">
        <f t="shared" si="65"/>
        <v/>
      </c>
      <c r="Q1388" s="32" t="str">
        <f>IFERROR(IF($F1388="","",INDEX(リスト!$AL:$AL,MATCH($F1388,リスト!$AK:$AK,0))),"")</f>
        <v/>
      </c>
      <c r="R1388" s="32" t="str">
        <f>IFERROR(IF($K1388="","",INDEX(リスト!$AO:$AO,MATCH($K1388,リスト!$AN:$AN,0))),"")</f>
        <v/>
      </c>
      <c r="S1388" s="32" t="str">
        <f>IF($B1388="","",RIGHT($G1388*1000+200+COUNTIF($G$2:$G1388,$G1388),9))</f>
        <v/>
      </c>
    </row>
    <row r="1389" spans="13:19" ht="18" customHeight="1" x14ac:dyDescent="0.55000000000000004">
      <c r="M1389" s="32" t="str">
        <f>IFERROR(IF($B1389="","",INDEX(所属情報!$E:$E,MATCH($A1389,所属情報!$A:$A,0))),"")</f>
        <v/>
      </c>
      <c r="N1389" s="32" t="str">
        <f t="shared" si="63"/>
        <v/>
      </c>
      <c r="O1389" s="32" t="str">
        <f t="shared" si="64"/>
        <v/>
      </c>
      <c r="P1389" s="32" t="str">
        <f t="shared" si="65"/>
        <v/>
      </c>
      <c r="Q1389" s="32" t="str">
        <f>IFERROR(IF($F1389="","",INDEX(リスト!$AL:$AL,MATCH($F1389,リスト!$AK:$AK,0))),"")</f>
        <v/>
      </c>
      <c r="R1389" s="32" t="str">
        <f>IFERROR(IF($K1389="","",INDEX(リスト!$AO:$AO,MATCH($K1389,リスト!$AN:$AN,0))),"")</f>
        <v/>
      </c>
      <c r="S1389" s="32" t="str">
        <f>IF($B1389="","",RIGHT($G1389*1000+200+COUNTIF($G$2:$G1389,$G1389),9))</f>
        <v/>
      </c>
    </row>
    <row r="1390" spans="13:19" ht="18" customHeight="1" x14ac:dyDescent="0.55000000000000004">
      <c r="M1390" s="32" t="str">
        <f>IFERROR(IF($B1390="","",INDEX(所属情報!$E:$E,MATCH($A1390,所属情報!$A:$A,0))),"")</f>
        <v/>
      </c>
      <c r="N1390" s="32" t="str">
        <f t="shared" si="63"/>
        <v/>
      </c>
      <c r="O1390" s="32" t="str">
        <f t="shared" si="64"/>
        <v/>
      </c>
      <c r="P1390" s="32" t="str">
        <f t="shared" si="65"/>
        <v/>
      </c>
      <c r="Q1390" s="32" t="str">
        <f>IFERROR(IF($F1390="","",INDEX(リスト!$AL:$AL,MATCH($F1390,リスト!$AK:$AK,0))),"")</f>
        <v/>
      </c>
      <c r="R1390" s="32" t="str">
        <f>IFERROR(IF($K1390="","",INDEX(リスト!$AO:$AO,MATCH($K1390,リスト!$AN:$AN,0))),"")</f>
        <v/>
      </c>
      <c r="S1390" s="32" t="str">
        <f>IF($B1390="","",RIGHT($G1390*1000+200+COUNTIF($G$2:$G1390,$G1390),9))</f>
        <v/>
      </c>
    </row>
    <row r="1391" spans="13:19" ht="18" customHeight="1" x14ac:dyDescent="0.55000000000000004">
      <c r="M1391" s="32" t="str">
        <f>IFERROR(IF($B1391="","",INDEX(所属情報!$E:$E,MATCH($A1391,所属情報!$A:$A,0))),"")</f>
        <v/>
      </c>
      <c r="N1391" s="32" t="str">
        <f t="shared" si="63"/>
        <v/>
      </c>
      <c r="O1391" s="32" t="str">
        <f t="shared" si="64"/>
        <v/>
      </c>
      <c r="P1391" s="32" t="str">
        <f t="shared" si="65"/>
        <v/>
      </c>
      <c r="Q1391" s="32" t="str">
        <f>IFERROR(IF($F1391="","",INDEX(リスト!$AL:$AL,MATCH($F1391,リスト!$AK:$AK,0))),"")</f>
        <v/>
      </c>
      <c r="R1391" s="32" t="str">
        <f>IFERROR(IF($K1391="","",INDEX(リスト!$AO:$AO,MATCH($K1391,リスト!$AN:$AN,0))),"")</f>
        <v/>
      </c>
      <c r="S1391" s="32" t="str">
        <f>IF($B1391="","",RIGHT($G1391*1000+200+COUNTIF($G$2:$G1391,$G1391),9))</f>
        <v/>
      </c>
    </row>
    <row r="1392" spans="13:19" ht="18" customHeight="1" x14ac:dyDescent="0.55000000000000004">
      <c r="M1392" s="32" t="str">
        <f>IFERROR(IF($B1392="","",INDEX(所属情報!$E:$E,MATCH($A1392,所属情報!$A:$A,0))),"")</f>
        <v/>
      </c>
      <c r="N1392" s="32" t="str">
        <f t="shared" si="63"/>
        <v/>
      </c>
      <c r="O1392" s="32" t="str">
        <f t="shared" si="64"/>
        <v/>
      </c>
      <c r="P1392" s="32" t="str">
        <f t="shared" si="65"/>
        <v/>
      </c>
      <c r="Q1392" s="32" t="str">
        <f>IFERROR(IF($F1392="","",INDEX(リスト!$AL:$AL,MATCH($F1392,リスト!$AK:$AK,0))),"")</f>
        <v/>
      </c>
      <c r="R1392" s="32" t="str">
        <f>IFERROR(IF($K1392="","",INDEX(リスト!$AO:$AO,MATCH($K1392,リスト!$AN:$AN,0))),"")</f>
        <v/>
      </c>
      <c r="S1392" s="32" t="str">
        <f>IF($B1392="","",RIGHT($G1392*1000+200+COUNTIF($G$2:$G1392,$G1392),9))</f>
        <v/>
      </c>
    </row>
    <row r="1393" spans="13:19" ht="18" customHeight="1" x14ac:dyDescent="0.55000000000000004">
      <c r="M1393" s="32" t="str">
        <f>IFERROR(IF($B1393="","",INDEX(所属情報!$E:$E,MATCH($A1393,所属情報!$A:$A,0))),"")</f>
        <v/>
      </c>
      <c r="N1393" s="32" t="str">
        <f t="shared" si="63"/>
        <v/>
      </c>
      <c r="O1393" s="32" t="str">
        <f t="shared" si="64"/>
        <v/>
      </c>
      <c r="P1393" s="32" t="str">
        <f t="shared" si="65"/>
        <v/>
      </c>
      <c r="Q1393" s="32" t="str">
        <f>IFERROR(IF($F1393="","",INDEX(リスト!$AL:$AL,MATCH($F1393,リスト!$AK:$AK,0))),"")</f>
        <v/>
      </c>
      <c r="R1393" s="32" t="str">
        <f>IFERROR(IF($K1393="","",INDEX(リスト!$AO:$AO,MATCH($K1393,リスト!$AN:$AN,0))),"")</f>
        <v/>
      </c>
      <c r="S1393" s="32" t="str">
        <f>IF($B1393="","",RIGHT($G1393*1000+200+COUNTIF($G$2:$G1393,$G1393),9))</f>
        <v/>
      </c>
    </row>
    <row r="1394" spans="13:19" ht="18" customHeight="1" x14ac:dyDescent="0.55000000000000004">
      <c r="M1394" s="32" t="str">
        <f>IFERROR(IF($B1394="","",INDEX(所属情報!$E:$E,MATCH($A1394,所属情報!$A:$A,0))),"")</f>
        <v/>
      </c>
      <c r="N1394" s="32" t="str">
        <f t="shared" si="63"/>
        <v/>
      </c>
      <c r="O1394" s="32" t="str">
        <f t="shared" si="64"/>
        <v/>
      </c>
      <c r="P1394" s="32" t="str">
        <f t="shared" si="65"/>
        <v/>
      </c>
      <c r="Q1394" s="32" t="str">
        <f>IFERROR(IF($F1394="","",INDEX(リスト!$AL:$AL,MATCH($F1394,リスト!$AK:$AK,0))),"")</f>
        <v/>
      </c>
      <c r="R1394" s="32" t="str">
        <f>IFERROR(IF($K1394="","",INDEX(リスト!$AO:$AO,MATCH($K1394,リスト!$AN:$AN,0))),"")</f>
        <v/>
      </c>
      <c r="S1394" s="32" t="str">
        <f>IF($B1394="","",RIGHT($G1394*1000+200+COUNTIF($G$2:$G1394,$G1394),9))</f>
        <v/>
      </c>
    </row>
    <row r="1395" spans="13:19" ht="18" customHeight="1" x14ac:dyDescent="0.55000000000000004">
      <c r="M1395" s="32" t="str">
        <f>IFERROR(IF($B1395="","",INDEX(所属情報!$E:$E,MATCH($A1395,所属情報!$A:$A,0))),"")</f>
        <v/>
      </c>
      <c r="N1395" s="32" t="str">
        <f t="shared" si="63"/>
        <v/>
      </c>
      <c r="O1395" s="32" t="str">
        <f t="shared" si="64"/>
        <v/>
      </c>
      <c r="P1395" s="32" t="str">
        <f t="shared" si="65"/>
        <v/>
      </c>
      <c r="Q1395" s="32" t="str">
        <f>IFERROR(IF($F1395="","",INDEX(リスト!$AL:$AL,MATCH($F1395,リスト!$AK:$AK,0))),"")</f>
        <v/>
      </c>
      <c r="R1395" s="32" t="str">
        <f>IFERROR(IF($K1395="","",INDEX(リスト!$AO:$AO,MATCH($K1395,リスト!$AN:$AN,0))),"")</f>
        <v/>
      </c>
      <c r="S1395" s="32" t="str">
        <f>IF($B1395="","",RIGHT($G1395*1000+200+COUNTIF($G$2:$G1395,$G1395),9))</f>
        <v/>
      </c>
    </row>
    <row r="1396" spans="13:19" ht="18" customHeight="1" x14ac:dyDescent="0.55000000000000004">
      <c r="M1396" s="32" t="str">
        <f>IFERROR(IF($B1396="","",INDEX(所属情報!$E:$E,MATCH($A1396,所属情報!$A:$A,0))),"")</f>
        <v/>
      </c>
      <c r="N1396" s="32" t="str">
        <f t="shared" si="63"/>
        <v/>
      </c>
      <c r="O1396" s="32" t="str">
        <f t="shared" si="64"/>
        <v/>
      </c>
      <c r="P1396" s="32" t="str">
        <f t="shared" si="65"/>
        <v/>
      </c>
      <c r="Q1396" s="32" t="str">
        <f>IFERROR(IF($F1396="","",INDEX(リスト!$AL:$AL,MATCH($F1396,リスト!$AK:$AK,0))),"")</f>
        <v/>
      </c>
      <c r="R1396" s="32" t="str">
        <f>IFERROR(IF($K1396="","",INDEX(リスト!$AO:$AO,MATCH($K1396,リスト!$AN:$AN,0))),"")</f>
        <v/>
      </c>
      <c r="S1396" s="32" t="str">
        <f>IF($B1396="","",RIGHT($G1396*1000+200+COUNTIF($G$2:$G1396,$G1396),9))</f>
        <v/>
      </c>
    </row>
    <row r="1397" spans="13:19" ht="18" customHeight="1" x14ac:dyDescent="0.55000000000000004">
      <c r="M1397" s="32" t="str">
        <f>IFERROR(IF($B1397="","",INDEX(所属情報!$E:$E,MATCH($A1397,所属情報!$A:$A,0))),"")</f>
        <v/>
      </c>
      <c r="N1397" s="32" t="str">
        <f t="shared" si="63"/>
        <v/>
      </c>
      <c r="O1397" s="32" t="str">
        <f t="shared" si="64"/>
        <v/>
      </c>
      <c r="P1397" s="32" t="str">
        <f t="shared" si="65"/>
        <v/>
      </c>
      <c r="Q1397" s="32" t="str">
        <f>IFERROR(IF($F1397="","",INDEX(リスト!$AL:$AL,MATCH($F1397,リスト!$AK:$AK,0))),"")</f>
        <v/>
      </c>
      <c r="R1397" s="32" t="str">
        <f>IFERROR(IF($K1397="","",INDEX(リスト!$AO:$AO,MATCH($K1397,リスト!$AN:$AN,0))),"")</f>
        <v/>
      </c>
      <c r="S1397" s="32" t="str">
        <f>IF($B1397="","",RIGHT($G1397*1000+200+COUNTIF($G$2:$G1397,$G1397),9))</f>
        <v/>
      </c>
    </row>
    <row r="1398" spans="13:19" ht="18" customHeight="1" x14ac:dyDescent="0.55000000000000004">
      <c r="M1398" s="32" t="str">
        <f>IFERROR(IF($B1398="","",INDEX(所属情報!$E:$E,MATCH($A1398,所属情報!$A:$A,0))),"")</f>
        <v/>
      </c>
      <c r="N1398" s="32" t="str">
        <f t="shared" si="63"/>
        <v/>
      </c>
      <c r="O1398" s="32" t="str">
        <f t="shared" si="64"/>
        <v/>
      </c>
      <c r="P1398" s="32" t="str">
        <f t="shared" si="65"/>
        <v/>
      </c>
      <c r="Q1398" s="32" t="str">
        <f>IFERROR(IF($F1398="","",INDEX(リスト!$AL:$AL,MATCH($F1398,リスト!$AK:$AK,0))),"")</f>
        <v/>
      </c>
      <c r="R1398" s="32" t="str">
        <f>IFERROR(IF($K1398="","",INDEX(リスト!$AO:$AO,MATCH($K1398,リスト!$AN:$AN,0))),"")</f>
        <v/>
      </c>
      <c r="S1398" s="32" t="str">
        <f>IF($B1398="","",RIGHT($G1398*1000+200+COUNTIF($G$2:$G1398,$G1398),9))</f>
        <v/>
      </c>
    </row>
    <row r="1399" spans="13:19" ht="18" customHeight="1" x14ac:dyDescent="0.55000000000000004">
      <c r="M1399" s="32" t="str">
        <f>IFERROR(IF($B1399="","",INDEX(所属情報!$E:$E,MATCH($A1399,所属情報!$A:$A,0))),"")</f>
        <v/>
      </c>
      <c r="N1399" s="32" t="str">
        <f t="shared" si="63"/>
        <v/>
      </c>
      <c r="O1399" s="32" t="str">
        <f t="shared" si="64"/>
        <v/>
      </c>
      <c r="P1399" s="32" t="str">
        <f t="shared" si="65"/>
        <v/>
      </c>
      <c r="Q1399" s="32" t="str">
        <f>IFERROR(IF($F1399="","",INDEX(リスト!$AL:$AL,MATCH($F1399,リスト!$AK:$AK,0))),"")</f>
        <v/>
      </c>
      <c r="R1399" s="32" t="str">
        <f>IFERROR(IF($K1399="","",INDEX(リスト!$AO:$AO,MATCH($K1399,リスト!$AN:$AN,0))),"")</f>
        <v/>
      </c>
      <c r="S1399" s="32" t="str">
        <f>IF($B1399="","",RIGHT($G1399*1000+200+COUNTIF($G$2:$G1399,$G1399),9))</f>
        <v/>
      </c>
    </row>
    <row r="1400" spans="13:19" ht="18" customHeight="1" x14ac:dyDescent="0.55000000000000004">
      <c r="M1400" s="32" t="str">
        <f>IFERROR(IF($B1400="","",INDEX(所属情報!$E:$E,MATCH($A1400,所属情報!$A:$A,0))),"")</f>
        <v/>
      </c>
      <c r="N1400" s="32" t="str">
        <f t="shared" si="63"/>
        <v/>
      </c>
      <c r="O1400" s="32" t="str">
        <f t="shared" si="64"/>
        <v/>
      </c>
      <c r="P1400" s="32" t="str">
        <f t="shared" si="65"/>
        <v/>
      </c>
      <c r="Q1400" s="32" t="str">
        <f>IFERROR(IF($F1400="","",INDEX(リスト!$AL:$AL,MATCH($F1400,リスト!$AK:$AK,0))),"")</f>
        <v/>
      </c>
      <c r="R1400" s="32" t="str">
        <f>IFERROR(IF($K1400="","",INDEX(リスト!$AO:$AO,MATCH($K1400,リスト!$AN:$AN,0))),"")</f>
        <v/>
      </c>
      <c r="S1400" s="32" t="str">
        <f>IF($B1400="","",RIGHT($G1400*1000+200+COUNTIF($G$2:$G1400,$G1400),9))</f>
        <v/>
      </c>
    </row>
    <row r="1401" spans="13:19" ht="18" customHeight="1" x14ac:dyDescent="0.55000000000000004">
      <c r="M1401" s="32" t="str">
        <f>IFERROR(IF($B1401="","",INDEX(所属情報!$E:$E,MATCH($A1401,所属情報!$A:$A,0))),"")</f>
        <v/>
      </c>
      <c r="N1401" s="32" t="str">
        <f t="shared" si="63"/>
        <v/>
      </c>
      <c r="O1401" s="32" t="str">
        <f t="shared" si="64"/>
        <v/>
      </c>
      <c r="P1401" s="32" t="str">
        <f t="shared" si="65"/>
        <v/>
      </c>
      <c r="Q1401" s="32" t="str">
        <f>IFERROR(IF($F1401="","",INDEX(リスト!$AL:$AL,MATCH($F1401,リスト!$AK:$AK,0))),"")</f>
        <v/>
      </c>
      <c r="R1401" s="32" t="str">
        <f>IFERROR(IF($K1401="","",INDEX(リスト!$AO:$AO,MATCH($K1401,リスト!$AN:$AN,0))),"")</f>
        <v/>
      </c>
      <c r="S1401" s="32" t="str">
        <f>IF($B1401="","",RIGHT($G1401*1000+200+COUNTIF($G$2:$G1401,$G1401),9))</f>
        <v/>
      </c>
    </row>
    <row r="1402" spans="13:19" ht="18" customHeight="1" x14ac:dyDescent="0.55000000000000004">
      <c r="M1402" s="32" t="str">
        <f>IFERROR(IF($B1402="","",INDEX(所属情報!$E:$E,MATCH($A1402,所属情報!$A:$A,0))),"")</f>
        <v/>
      </c>
      <c r="N1402" s="32" t="str">
        <f t="shared" si="63"/>
        <v/>
      </c>
      <c r="O1402" s="32" t="str">
        <f t="shared" si="64"/>
        <v/>
      </c>
      <c r="P1402" s="32" t="str">
        <f t="shared" si="65"/>
        <v/>
      </c>
      <c r="Q1402" s="32" t="str">
        <f>IFERROR(IF($F1402="","",INDEX(リスト!$AL:$AL,MATCH($F1402,リスト!$AK:$AK,0))),"")</f>
        <v/>
      </c>
      <c r="R1402" s="32" t="str">
        <f>IFERROR(IF($K1402="","",INDEX(リスト!$AO:$AO,MATCH($K1402,リスト!$AN:$AN,0))),"")</f>
        <v/>
      </c>
      <c r="S1402" s="32" t="str">
        <f>IF($B1402="","",RIGHT($G1402*1000+200+COUNTIF($G$2:$G1402,$G1402),9))</f>
        <v/>
      </c>
    </row>
    <row r="1403" spans="13:19" ht="18" customHeight="1" x14ac:dyDescent="0.55000000000000004">
      <c r="M1403" s="32" t="str">
        <f>IFERROR(IF($B1403="","",INDEX(所属情報!$E:$E,MATCH($A1403,所属情報!$A:$A,0))),"")</f>
        <v/>
      </c>
      <c r="N1403" s="32" t="str">
        <f t="shared" si="63"/>
        <v/>
      </c>
      <c r="O1403" s="32" t="str">
        <f t="shared" si="64"/>
        <v/>
      </c>
      <c r="P1403" s="32" t="str">
        <f t="shared" si="65"/>
        <v/>
      </c>
      <c r="Q1403" s="32" t="str">
        <f>IFERROR(IF($F1403="","",INDEX(リスト!$AL:$AL,MATCH($F1403,リスト!$AK:$AK,0))),"")</f>
        <v/>
      </c>
      <c r="R1403" s="32" t="str">
        <f>IFERROR(IF($K1403="","",INDEX(リスト!$AO:$AO,MATCH($K1403,リスト!$AN:$AN,0))),"")</f>
        <v/>
      </c>
      <c r="S1403" s="32" t="str">
        <f>IF($B1403="","",RIGHT($G1403*1000+200+COUNTIF($G$2:$G1403,$G1403),9))</f>
        <v/>
      </c>
    </row>
    <row r="1404" spans="13:19" ht="18" customHeight="1" x14ac:dyDescent="0.55000000000000004">
      <c r="M1404" s="32" t="str">
        <f>IFERROR(IF($B1404="","",INDEX(所属情報!$E:$E,MATCH($A1404,所属情報!$A:$A,0))),"")</f>
        <v/>
      </c>
      <c r="N1404" s="32" t="str">
        <f t="shared" si="63"/>
        <v/>
      </c>
      <c r="O1404" s="32" t="str">
        <f t="shared" si="64"/>
        <v/>
      </c>
      <c r="P1404" s="32" t="str">
        <f t="shared" si="65"/>
        <v/>
      </c>
      <c r="Q1404" s="32" t="str">
        <f>IFERROR(IF($F1404="","",INDEX(リスト!$AL:$AL,MATCH($F1404,リスト!$AK:$AK,0))),"")</f>
        <v/>
      </c>
      <c r="R1404" s="32" t="str">
        <f>IFERROR(IF($K1404="","",INDEX(リスト!$AO:$AO,MATCH($K1404,リスト!$AN:$AN,0))),"")</f>
        <v/>
      </c>
      <c r="S1404" s="32" t="str">
        <f>IF($B1404="","",RIGHT($G1404*1000+200+COUNTIF($G$2:$G1404,$G1404),9))</f>
        <v/>
      </c>
    </row>
    <row r="1405" spans="13:19" ht="18" customHeight="1" x14ac:dyDescent="0.55000000000000004">
      <c r="M1405" s="32" t="str">
        <f>IFERROR(IF($B1405="","",INDEX(所属情報!$E:$E,MATCH($A1405,所属情報!$A:$A,0))),"")</f>
        <v/>
      </c>
      <c r="N1405" s="32" t="str">
        <f t="shared" si="63"/>
        <v/>
      </c>
      <c r="O1405" s="32" t="str">
        <f t="shared" si="64"/>
        <v/>
      </c>
      <c r="P1405" s="32" t="str">
        <f t="shared" si="65"/>
        <v/>
      </c>
      <c r="Q1405" s="32" t="str">
        <f>IFERROR(IF($F1405="","",INDEX(リスト!$AL:$AL,MATCH($F1405,リスト!$AK:$AK,0))),"")</f>
        <v/>
      </c>
      <c r="R1405" s="32" t="str">
        <f>IFERROR(IF($K1405="","",INDEX(リスト!$AO:$AO,MATCH($K1405,リスト!$AN:$AN,0))),"")</f>
        <v/>
      </c>
      <c r="S1405" s="32" t="str">
        <f>IF($B1405="","",RIGHT($G1405*1000+200+COUNTIF($G$2:$G1405,$G1405),9))</f>
        <v/>
      </c>
    </row>
    <row r="1406" spans="13:19" ht="18" customHeight="1" x14ac:dyDescent="0.55000000000000004">
      <c r="M1406" s="32" t="str">
        <f>IFERROR(IF($B1406="","",INDEX(所属情報!$E:$E,MATCH($A1406,所属情報!$A:$A,0))),"")</f>
        <v/>
      </c>
      <c r="N1406" s="32" t="str">
        <f t="shared" si="63"/>
        <v/>
      </c>
      <c r="O1406" s="32" t="str">
        <f t="shared" si="64"/>
        <v/>
      </c>
      <c r="P1406" s="32" t="str">
        <f t="shared" si="65"/>
        <v/>
      </c>
      <c r="Q1406" s="32" t="str">
        <f>IFERROR(IF($F1406="","",INDEX(リスト!$AL:$AL,MATCH($F1406,リスト!$AK:$AK,0))),"")</f>
        <v/>
      </c>
      <c r="R1406" s="32" t="str">
        <f>IFERROR(IF($K1406="","",INDEX(リスト!$AO:$AO,MATCH($K1406,リスト!$AN:$AN,0))),"")</f>
        <v/>
      </c>
      <c r="S1406" s="32" t="str">
        <f>IF($B1406="","",RIGHT($G1406*1000+200+COUNTIF($G$2:$G1406,$G1406),9))</f>
        <v/>
      </c>
    </row>
    <row r="1407" spans="13:19" ht="18" customHeight="1" x14ac:dyDescent="0.55000000000000004">
      <c r="M1407" s="32" t="str">
        <f>IFERROR(IF($B1407="","",INDEX(所属情報!$E:$E,MATCH($A1407,所属情報!$A:$A,0))),"")</f>
        <v/>
      </c>
      <c r="N1407" s="32" t="str">
        <f t="shared" si="63"/>
        <v/>
      </c>
      <c r="O1407" s="32" t="str">
        <f t="shared" si="64"/>
        <v/>
      </c>
      <c r="P1407" s="32" t="str">
        <f t="shared" si="65"/>
        <v/>
      </c>
      <c r="Q1407" s="32" t="str">
        <f>IFERROR(IF($F1407="","",INDEX(リスト!$AL:$AL,MATCH($F1407,リスト!$AK:$AK,0))),"")</f>
        <v/>
      </c>
      <c r="R1407" s="32" t="str">
        <f>IFERROR(IF($K1407="","",INDEX(リスト!$AO:$AO,MATCH($K1407,リスト!$AN:$AN,0))),"")</f>
        <v/>
      </c>
      <c r="S1407" s="32" t="str">
        <f>IF($B1407="","",RIGHT($G1407*1000+200+COUNTIF($G$2:$G1407,$G1407),9))</f>
        <v/>
      </c>
    </row>
    <row r="1408" spans="13:19" ht="18" customHeight="1" x14ac:dyDescent="0.55000000000000004">
      <c r="M1408" s="32" t="str">
        <f>IFERROR(IF($B1408="","",INDEX(所属情報!$E:$E,MATCH($A1408,所属情報!$A:$A,0))),"")</f>
        <v/>
      </c>
      <c r="N1408" s="32" t="str">
        <f t="shared" si="63"/>
        <v/>
      </c>
      <c r="O1408" s="32" t="str">
        <f t="shared" si="64"/>
        <v/>
      </c>
      <c r="P1408" s="32" t="str">
        <f t="shared" si="65"/>
        <v/>
      </c>
      <c r="Q1408" s="32" t="str">
        <f>IFERROR(IF($F1408="","",INDEX(リスト!$AL:$AL,MATCH($F1408,リスト!$AK:$AK,0))),"")</f>
        <v/>
      </c>
      <c r="R1408" s="32" t="str">
        <f>IFERROR(IF($K1408="","",INDEX(リスト!$AO:$AO,MATCH($K1408,リスト!$AN:$AN,0))),"")</f>
        <v/>
      </c>
      <c r="S1408" s="32" t="str">
        <f>IF($B1408="","",RIGHT($G1408*1000+200+COUNTIF($G$2:$G1408,$G1408),9))</f>
        <v/>
      </c>
    </row>
    <row r="1409" spans="13:19" ht="18" customHeight="1" x14ac:dyDescent="0.55000000000000004">
      <c r="M1409" s="32" t="str">
        <f>IFERROR(IF($B1409="","",INDEX(所属情報!$E:$E,MATCH($A1409,所属情報!$A:$A,0))),"")</f>
        <v/>
      </c>
      <c r="N1409" s="32" t="str">
        <f t="shared" si="63"/>
        <v/>
      </c>
      <c r="O1409" s="32" t="str">
        <f t="shared" si="64"/>
        <v/>
      </c>
      <c r="P1409" s="32" t="str">
        <f t="shared" si="65"/>
        <v/>
      </c>
      <c r="Q1409" s="32" t="str">
        <f>IFERROR(IF($F1409="","",INDEX(リスト!$AL:$AL,MATCH($F1409,リスト!$AK:$AK,0))),"")</f>
        <v/>
      </c>
      <c r="R1409" s="32" t="str">
        <f>IFERROR(IF($K1409="","",INDEX(リスト!$AO:$AO,MATCH($K1409,リスト!$AN:$AN,0))),"")</f>
        <v/>
      </c>
      <c r="S1409" s="32" t="str">
        <f>IF($B1409="","",RIGHT($G1409*1000+200+COUNTIF($G$2:$G1409,$G1409),9))</f>
        <v/>
      </c>
    </row>
    <row r="1410" spans="13:19" ht="18" customHeight="1" x14ac:dyDescent="0.55000000000000004">
      <c r="M1410" s="32" t="str">
        <f>IFERROR(IF($B1410="","",INDEX(所属情報!$E:$E,MATCH($A1410,所属情報!$A:$A,0))),"")</f>
        <v/>
      </c>
      <c r="N1410" s="32" t="str">
        <f t="shared" si="63"/>
        <v/>
      </c>
      <c r="O1410" s="32" t="str">
        <f t="shared" si="64"/>
        <v/>
      </c>
      <c r="P1410" s="32" t="str">
        <f t="shared" si="65"/>
        <v/>
      </c>
      <c r="Q1410" s="32" t="str">
        <f>IFERROR(IF($F1410="","",INDEX(リスト!$AL:$AL,MATCH($F1410,リスト!$AK:$AK,0))),"")</f>
        <v/>
      </c>
      <c r="R1410" s="32" t="str">
        <f>IFERROR(IF($K1410="","",INDEX(リスト!$AO:$AO,MATCH($K1410,リスト!$AN:$AN,0))),"")</f>
        <v/>
      </c>
      <c r="S1410" s="32" t="str">
        <f>IF($B1410="","",RIGHT($G1410*1000+200+COUNTIF($G$2:$G1410,$G1410),9))</f>
        <v/>
      </c>
    </row>
    <row r="1411" spans="13:19" ht="18" customHeight="1" x14ac:dyDescent="0.55000000000000004">
      <c r="M1411" s="32" t="str">
        <f>IFERROR(IF($B1411="","",INDEX(所属情報!$E:$E,MATCH($A1411,所属情報!$A:$A,0))),"")</f>
        <v/>
      </c>
      <c r="N1411" s="32" t="str">
        <f t="shared" ref="N1411:N1474" si="66">IF($C1411="","",IF($E1411="",$C1411,$C1411&amp;" ("&amp;$E1411&amp;")"))</f>
        <v/>
      </c>
      <c r="O1411" s="32" t="str">
        <f t="shared" ref="O1411:O1474" si="67">IF($D1411="","",ASC($D1411))</f>
        <v/>
      </c>
      <c r="P1411" s="32" t="str">
        <f t="shared" ref="P1411:P1474" si="68">IF($I1411="","",UPPER($I1411)&amp;" "&amp;UPPER(LEFT($J1411,1))&amp;LOWER(RIGHT($J1411,LEN($J1411)-1))&amp;" ("&amp;MID($G1411,3,2)&amp;")")</f>
        <v/>
      </c>
      <c r="Q1411" s="32" t="str">
        <f>IFERROR(IF($F1411="","",INDEX(リスト!$AL:$AL,MATCH($F1411,リスト!$AK:$AK,0))),"")</f>
        <v/>
      </c>
      <c r="R1411" s="32" t="str">
        <f>IFERROR(IF($K1411="","",INDEX(リスト!$AO:$AO,MATCH($K1411,リスト!$AN:$AN,0))),"")</f>
        <v/>
      </c>
      <c r="S1411" s="32" t="str">
        <f>IF($B1411="","",RIGHT($G1411*1000+200+COUNTIF($G$2:$G1411,$G1411),9))</f>
        <v/>
      </c>
    </row>
    <row r="1412" spans="13:19" ht="18" customHeight="1" x14ac:dyDescent="0.55000000000000004">
      <c r="M1412" s="32" t="str">
        <f>IFERROR(IF($B1412="","",INDEX(所属情報!$E:$E,MATCH($A1412,所属情報!$A:$A,0))),"")</f>
        <v/>
      </c>
      <c r="N1412" s="32" t="str">
        <f t="shared" si="66"/>
        <v/>
      </c>
      <c r="O1412" s="32" t="str">
        <f t="shared" si="67"/>
        <v/>
      </c>
      <c r="P1412" s="32" t="str">
        <f t="shared" si="68"/>
        <v/>
      </c>
      <c r="Q1412" s="32" t="str">
        <f>IFERROR(IF($F1412="","",INDEX(リスト!$AL:$AL,MATCH($F1412,リスト!$AK:$AK,0))),"")</f>
        <v/>
      </c>
      <c r="R1412" s="32" t="str">
        <f>IFERROR(IF($K1412="","",INDEX(リスト!$AO:$AO,MATCH($K1412,リスト!$AN:$AN,0))),"")</f>
        <v/>
      </c>
      <c r="S1412" s="32" t="str">
        <f>IF($B1412="","",RIGHT($G1412*1000+200+COUNTIF($G$2:$G1412,$G1412),9))</f>
        <v/>
      </c>
    </row>
    <row r="1413" spans="13:19" ht="18" customHeight="1" x14ac:dyDescent="0.55000000000000004">
      <c r="M1413" s="32" t="str">
        <f>IFERROR(IF($B1413="","",INDEX(所属情報!$E:$E,MATCH($A1413,所属情報!$A:$A,0))),"")</f>
        <v/>
      </c>
      <c r="N1413" s="32" t="str">
        <f t="shared" si="66"/>
        <v/>
      </c>
      <c r="O1413" s="32" t="str">
        <f t="shared" si="67"/>
        <v/>
      </c>
      <c r="P1413" s="32" t="str">
        <f t="shared" si="68"/>
        <v/>
      </c>
      <c r="Q1413" s="32" t="str">
        <f>IFERROR(IF($F1413="","",INDEX(リスト!$AL:$AL,MATCH($F1413,リスト!$AK:$AK,0))),"")</f>
        <v/>
      </c>
      <c r="R1413" s="32" t="str">
        <f>IFERROR(IF($K1413="","",INDEX(リスト!$AO:$AO,MATCH($K1413,リスト!$AN:$AN,0))),"")</f>
        <v/>
      </c>
      <c r="S1413" s="32" t="str">
        <f>IF($B1413="","",RIGHT($G1413*1000+200+COUNTIF($G$2:$G1413,$G1413),9))</f>
        <v/>
      </c>
    </row>
    <row r="1414" spans="13:19" ht="18" customHeight="1" x14ac:dyDescent="0.55000000000000004">
      <c r="M1414" s="32" t="str">
        <f>IFERROR(IF($B1414="","",INDEX(所属情報!$E:$E,MATCH($A1414,所属情報!$A:$A,0))),"")</f>
        <v/>
      </c>
      <c r="N1414" s="32" t="str">
        <f t="shared" si="66"/>
        <v/>
      </c>
      <c r="O1414" s="32" t="str">
        <f t="shared" si="67"/>
        <v/>
      </c>
      <c r="P1414" s="32" t="str">
        <f t="shared" si="68"/>
        <v/>
      </c>
      <c r="Q1414" s="32" t="str">
        <f>IFERROR(IF($F1414="","",INDEX(リスト!$AL:$AL,MATCH($F1414,リスト!$AK:$AK,0))),"")</f>
        <v/>
      </c>
      <c r="R1414" s="32" t="str">
        <f>IFERROR(IF($K1414="","",INDEX(リスト!$AO:$AO,MATCH($K1414,リスト!$AN:$AN,0))),"")</f>
        <v/>
      </c>
      <c r="S1414" s="32" t="str">
        <f>IF($B1414="","",RIGHT($G1414*1000+200+COUNTIF($G$2:$G1414,$G1414),9))</f>
        <v/>
      </c>
    </row>
    <row r="1415" spans="13:19" ht="18" customHeight="1" x14ac:dyDescent="0.55000000000000004">
      <c r="M1415" s="32" t="str">
        <f>IFERROR(IF($B1415="","",INDEX(所属情報!$E:$E,MATCH($A1415,所属情報!$A:$A,0))),"")</f>
        <v/>
      </c>
      <c r="N1415" s="32" t="str">
        <f t="shared" si="66"/>
        <v/>
      </c>
      <c r="O1415" s="32" t="str">
        <f t="shared" si="67"/>
        <v/>
      </c>
      <c r="P1415" s="32" t="str">
        <f t="shared" si="68"/>
        <v/>
      </c>
      <c r="Q1415" s="32" t="str">
        <f>IFERROR(IF($F1415="","",INDEX(リスト!$AL:$AL,MATCH($F1415,リスト!$AK:$AK,0))),"")</f>
        <v/>
      </c>
      <c r="R1415" s="32" t="str">
        <f>IFERROR(IF($K1415="","",INDEX(リスト!$AO:$AO,MATCH($K1415,リスト!$AN:$AN,0))),"")</f>
        <v/>
      </c>
      <c r="S1415" s="32" t="str">
        <f>IF($B1415="","",RIGHT($G1415*1000+200+COUNTIF($G$2:$G1415,$G1415),9))</f>
        <v/>
      </c>
    </row>
    <row r="1416" spans="13:19" ht="18" customHeight="1" x14ac:dyDescent="0.55000000000000004">
      <c r="M1416" s="32" t="str">
        <f>IFERROR(IF($B1416="","",INDEX(所属情報!$E:$E,MATCH($A1416,所属情報!$A:$A,0))),"")</f>
        <v/>
      </c>
      <c r="N1416" s="32" t="str">
        <f t="shared" si="66"/>
        <v/>
      </c>
      <c r="O1416" s="32" t="str">
        <f t="shared" si="67"/>
        <v/>
      </c>
      <c r="P1416" s="32" t="str">
        <f t="shared" si="68"/>
        <v/>
      </c>
      <c r="Q1416" s="32" t="str">
        <f>IFERROR(IF($F1416="","",INDEX(リスト!$AL:$AL,MATCH($F1416,リスト!$AK:$AK,0))),"")</f>
        <v/>
      </c>
      <c r="R1416" s="32" t="str">
        <f>IFERROR(IF($K1416="","",INDEX(リスト!$AO:$AO,MATCH($K1416,リスト!$AN:$AN,0))),"")</f>
        <v/>
      </c>
      <c r="S1416" s="32" t="str">
        <f>IF($B1416="","",RIGHT($G1416*1000+200+COUNTIF($G$2:$G1416,$G1416),9))</f>
        <v/>
      </c>
    </row>
    <row r="1417" spans="13:19" ht="18" customHeight="1" x14ac:dyDescent="0.55000000000000004">
      <c r="M1417" s="32" t="str">
        <f>IFERROR(IF($B1417="","",INDEX(所属情報!$E:$E,MATCH($A1417,所属情報!$A:$A,0))),"")</f>
        <v/>
      </c>
      <c r="N1417" s="32" t="str">
        <f t="shared" si="66"/>
        <v/>
      </c>
      <c r="O1417" s="32" t="str">
        <f t="shared" si="67"/>
        <v/>
      </c>
      <c r="P1417" s="32" t="str">
        <f t="shared" si="68"/>
        <v/>
      </c>
      <c r="Q1417" s="32" t="str">
        <f>IFERROR(IF($F1417="","",INDEX(リスト!$AL:$AL,MATCH($F1417,リスト!$AK:$AK,0))),"")</f>
        <v/>
      </c>
      <c r="R1417" s="32" t="str">
        <f>IFERROR(IF($K1417="","",INDEX(リスト!$AO:$AO,MATCH($K1417,リスト!$AN:$AN,0))),"")</f>
        <v/>
      </c>
      <c r="S1417" s="32" t="str">
        <f>IF($B1417="","",RIGHT($G1417*1000+200+COUNTIF($G$2:$G1417,$G1417),9))</f>
        <v/>
      </c>
    </row>
    <row r="1418" spans="13:19" ht="18" customHeight="1" x14ac:dyDescent="0.55000000000000004">
      <c r="M1418" s="32" t="str">
        <f>IFERROR(IF($B1418="","",INDEX(所属情報!$E:$E,MATCH($A1418,所属情報!$A:$A,0))),"")</f>
        <v/>
      </c>
      <c r="N1418" s="32" t="str">
        <f t="shared" si="66"/>
        <v/>
      </c>
      <c r="O1418" s="32" t="str">
        <f t="shared" si="67"/>
        <v/>
      </c>
      <c r="P1418" s="32" t="str">
        <f t="shared" si="68"/>
        <v/>
      </c>
      <c r="Q1418" s="32" t="str">
        <f>IFERROR(IF($F1418="","",INDEX(リスト!$AL:$AL,MATCH($F1418,リスト!$AK:$AK,0))),"")</f>
        <v/>
      </c>
      <c r="R1418" s="32" t="str">
        <f>IFERROR(IF($K1418="","",INDEX(リスト!$AO:$AO,MATCH($K1418,リスト!$AN:$AN,0))),"")</f>
        <v/>
      </c>
      <c r="S1418" s="32" t="str">
        <f>IF($B1418="","",RIGHT($G1418*1000+200+COUNTIF($G$2:$G1418,$G1418),9))</f>
        <v/>
      </c>
    </row>
    <row r="1419" spans="13:19" ht="18" customHeight="1" x14ac:dyDescent="0.55000000000000004">
      <c r="M1419" s="32" t="str">
        <f>IFERROR(IF($B1419="","",INDEX(所属情報!$E:$E,MATCH($A1419,所属情報!$A:$A,0))),"")</f>
        <v/>
      </c>
      <c r="N1419" s="32" t="str">
        <f t="shared" si="66"/>
        <v/>
      </c>
      <c r="O1419" s="32" t="str">
        <f t="shared" si="67"/>
        <v/>
      </c>
      <c r="P1419" s="32" t="str">
        <f t="shared" si="68"/>
        <v/>
      </c>
      <c r="Q1419" s="32" t="str">
        <f>IFERROR(IF($F1419="","",INDEX(リスト!$AL:$AL,MATCH($F1419,リスト!$AK:$AK,0))),"")</f>
        <v/>
      </c>
      <c r="R1419" s="32" t="str">
        <f>IFERROR(IF($K1419="","",INDEX(リスト!$AO:$AO,MATCH($K1419,リスト!$AN:$AN,0))),"")</f>
        <v/>
      </c>
      <c r="S1419" s="32" t="str">
        <f>IF($B1419="","",RIGHT($G1419*1000+200+COUNTIF($G$2:$G1419,$G1419),9))</f>
        <v/>
      </c>
    </row>
    <row r="1420" spans="13:19" ht="18" customHeight="1" x14ac:dyDescent="0.55000000000000004">
      <c r="M1420" s="32" t="str">
        <f>IFERROR(IF($B1420="","",INDEX(所属情報!$E:$E,MATCH($A1420,所属情報!$A:$A,0))),"")</f>
        <v/>
      </c>
      <c r="N1420" s="32" t="str">
        <f t="shared" si="66"/>
        <v/>
      </c>
      <c r="O1420" s="32" t="str">
        <f t="shared" si="67"/>
        <v/>
      </c>
      <c r="P1420" s="32" t="str">
        <f t="shared" si="68"/>
        <v/>
      </c>
      <c r="Q1420" s="32" t="str">
        <f>IFERROR(IF($F1420="","",INDEX(リスト!$AL:$AL,MATCH($F1420,リスト!$AK:$AK,0))),"")</f>
        <v/>
      </c>
      <c r="R1420" s="32" t="str">
        <f>IFERROR(IF($K1420="","",INDEX(リスト!$AO:$AO,MATCH($K1420,リスト!$AN:$AN,0))),"")</f>
        <v/>
      </c>
      <c r="S1420" s="32" t="str">
        <f>IF($B1420="","",RIGHT($G1420*1000+200+COUNTIF($G$2:$G1420,$G1420),9))</f>
        <v/>
      </c>
    </row>
    <row r="1421" spans="13:19" ht="18" customHeight="1" x14ac:dyDescent="0.55000000000000004">
      <c r="M1421" s="32" t="str">
        <f>IFERROR(IF($B1421="","",INDEX(所属情報!$E:$E,MATCH($A1421,所属情報!$A:$A,0))),"")</f>
        <v/>
      </c>
      <c r="N1421" s="32" t="str">
        <f t="shared" si="66"/>
        <v/>
      </c>
      <c r="O1421" s="32" t="str">
        <f t="shared" si="67"/>
        <v/>
      </c>
      <c r="P1421" s="32" t="str">
        <f t="shared" si="68"/>
        <v/>
      </c>
      <c r="Q1421" s="32" t="str">
        <f>IFERROR(IF($F1421="","",INDEX(リスト!$AL:$AL,MATCH($F1421,リスト!$AK:$AK,0))),"")</f>
        <v/>
      </c>
      <c r="R1421" s="32" t="str">
        <f>IFERROR(IF($K1421="","",INDEX(リスト!$AO:$AO,MATCH($K1421,リスト!$AN:$AN,0))),"")</f>
        <v/>
      </c>
      <c r="S1421" s="32" t="str">
        <f>IF($B1421="","",RIGHT($G1421*1000+200+COUNTIF($G$2:$G1421,$G1421),9))</f>
        <v/>
      </c>
    </row>
    <row r="1422" spans="13:19" ht="18" customHeight="1" x14ac:dyDescent="0.55000000000000004">
      <c r="M1422" s="32" t="str">
        <f>IFERROR(IF($B1422="","",INDEX(所属情報!$E:$E,MATCH($A1422,所属情報!$A:$A,0))),"")</f>
        <v/>
      </c>
      <c r="N1422" s="32" t="str">
        <f t="shared" si="66"/>
        <v/>
      </c>
      <c r="O1422" s="32" t="str">
        <f t="shared" si="67"/>
        <v/>
      </c>
      <c r="P1422" s="32" t="str">
        <f t="shared" si="68"/>
        <v/>
      </c>
      <c r="Q1422" s="32" t="str">
        <f>IFERROR(IF($F1422="","",INDEX(リスト!$AL:$AL,MATCH($F1422,リスト!$AK:$AK,0))),"")</f>
        <v/>
      </c>
      <c r="R1422" s="32" t="str">
        <f>IFERROR(IF($K1422="","",INDEX(リスト!$AO:$AO,MATCH($K1422,リスト!$AN:$AN,0))),"")</f>
        <v/>
      </c>
      <c r="S1422" s="32" t="str">
        <f>IF($B1422="","",RIGHT($G1422*1000+200+COUNTIF($G$2:$G1422,$G1422),9))</f>
        <v/>
      </c>
    </row>
    <row r="1423" spans="13:19" ht="18" customHeight="1" x14ac:dyDescent="0.55000000000000004">
      <c r="M1423" s="32" t="str">
        <f>IFERROR(IF($B1423="","",INDEX(所属情報!$E:$E,MATCH($A1423,所属情報!$A:$A,0))),"")</f>
        <v/>
      </c>
      <c r="N1423" s="32" t="str">
        <f t="shared" si="66"/>
        <v/>
      </c>
      <c r="O1423" s="32" t="str">
        <f t="shared" si="67"/>
        <v/>
      </c>
      <c r="P1423" s="32" t="str">
        <f t="shared" si="68"/>
        <v/>
      </c>
      <c r="Q1423" s="32" t="str">
        <f>IFERROR(IF($F1423="","",INDEX(リスト!$AL:$AL,MATCH($F1423,リスト!$AK:$AK,0))),"")</f>
        <v/>
      </c>
      <c r="R1423" s="32" t="str">
        <f>IFERROR(IF($K1423="","",INDEX(リスト!$AO:$AO,MATCH($K1423,リスト!$AN:$AN,0))),"")</f>
        <v/>
      </c>
      <c r="S1423" s="32" t="str">
        <f>IF($B1423="","",RIGHT($G1423*1000+200+COUNTIF($G$2:$G1423,$G1423),9))</f>
        <v/>
      </c>
    </row>
    <row r="1424" spans="13:19" ht="18" customHeight="1" x14ac:dyDescent="0.55000000000000004">
      <c r="M1424" s="32" t="str">
        <f>IFERROR(IF($B1424="","",INDEX(所属情報!$E:$E,MATCH($A1424,所属情報!$A:$A,0))),"")</f>
        <v/>
      </c>
      <c r="N1424" s="32" t="str">
        <f t="shared" si="66"/>
        <v/>
      </c>
      <c r="O1424" s="32" t="str">
        <f t="shared" si="67"/>
        <v/>
      </c>
      <c r="P1424" s="32" t="str">
        <f t="shared" si="68"/>
        <v/>
      </c>
      <c r="Q1424" s="32" t="str">
        <f>IFERROR(IF($F1424="","",INDEX(リスト!$AL:$AL,MATCH($F1424,リスト!$AK:$AK,0))),"")</f>
        <v/>
      </c>
      <c r="R1424" s="32" t="str">
        <f>IFERROR(IF($K1424="","",INDEX(リスト!$AO:$AO,MATCH($K1424,リスト!$AN:$AN,0))),"")</f>
        <v/>
      </c>
      <c r="S1424" s="32" t="str">
        <f>IF($B1424="","",RIGHT($G1424*1000+200+COUNTIF($G$2:$G1424,$G1424),9))</f>
        <v/>
      </c>
    </row>
    <row r="1425" spans="13:19" ht="18" customHeight="1" x14ac:dyDescent="0.55000000000000004">
      <c r="M1425" s="32" t="str">
        <f>IFERROR(IF($B1425="","",INDEX(所属情報!$E:$E,MATCH($A1425,所属情報!$A:$A,0))),"")</f>
        <v/>
      </c>
      <c r="N1425" s="32" t="str">
        <f t="shared" si="66"/>
        <v/>
      </c>
      <c r="O1425" s="32" t="str">
        <f t="shared" si="67"/>
        <v/>
      </c>
      <c r="P1425" s="32" t="str">
        <f t="shared" si="68"/>
        <v/>
      </c>
      <c r="Q1425" s="32" t="str">
        <f>IFERROR(IF($F1425="","",INDEX(リスト!$AL:$AL,MATCH($F1425,リスト!$AK:$AK,0))),"")</f>
        <v/>
      </c>
      <c r="R1425" s="32" t="str">
        <f>IFERROR(IF($K1425="","",INDEX(リスト!$AO:$AO,MATCH($K1425,リスト!$AN:$AN,0))),"")</f>
        <v/>
      </c>
      <c r="S1425" s="32" t="str">
        <f>IF($B1425="","",RIGHT($G1425*1000+200+COUNTIF($G$2:$G1425,$G1425),9))</f>
        <v/>
      </c>
    </row>
    <row r="1426" spans="13:19" ht="18" customHeight="1" x14ac:dyDescent="0.55000000000000004">
      <c r="M1426" s="32" t="str">
        <f>IFERROR(IF($B1426="","",INDEX(所属情報!$E:$E,MATCH($A1426,所属情報!$A:$A,0))),"")</f>
        <v/>
      </c>
      <c r="N1426" s="32" t="str">
        <f t="shared" si="66"/>
        <v/>
      </c>
      <c r="O1426" s="32" t="str">
        <f t="shared" si="67"/>
        <v/>
      </c>
      <c r="P1426" s="32" t="str">
        <f t="shared" si="68"/>
        <v/>
      </c>
      <c r="Q1426" s="32" t="str">
        <f>IFERROR(IF($F1426="","",INDEX(リスト!$AL:$AL,MATCH($F1426,リスト!$AK:$AK,0))),"")</f>
        <v/>
      </c>
      <c r="R1426" s="32" t="str">
        <f>IFERROR(IF($K1426="","",INDEX(リスト!$AO:$AO,MATCH($K1426,リスト!$AN:$AN,0))),"")</f>
        <v/>
      </c>
      <c r="S1426" s="32" t="str">
        <f>IF($B1426="","",RIGHT($G1426*1000+200+COUNTIF($G$2:$G1426,$G1426),9))</f>
        <v/>
      </c>
    </row>
    <row r="1427" spans="13:19" ht="18" customHeight="1" x14ac:dyDescent="0.55000000000000004">
      <c r="M1427" s="32" t="str">
        <f>IFERROR(IF($B1427="","",INDEX(所属情報!$E:$E,MATCH($A1427,所属情報!$A:$A,0))),"")</f>
        <v/>
      </c>
      <c r="N1427" s="32" t="str">
        <f t="shared" si="66"/>
        <v/>
      </c>
      <c r="O1427" s="32" t="str">
        <f t="shared" si="67"/>
        <v/>
      </c>
      <c r="P1427" s="32" t="str">
        <f t="shared" si="68"/>
        <v/>
      </c>
      <c r="Q1427" s="32" t="str">
        <f>IFERROR(IF($F1427="","",INDEX(リスト!$AL:$AL,MATCH($F1427,リスト!$AK:$AK,0))),"")</f>
        <v/>
      </c>
      <c r="R1427" s="32" t="str">
        <f>IFERROR(IF($K1427="","",INDEX(リスト!$AO:$AO,MATCH($K1427,リスト!$AN:$AN,0))),"")</f>
        <v/>
      </c>
      <c r="S1427" s="32" t="str">
        <f>IF($B1427="","",RIGHT($G1427*1000+200+COUNTIF($G$2:$G1427,$G1427),9))</f>
        <v/>
      </c>
    </row>
    <row r="1428" spans="13:19" ht="18" customHeight="1" x14ac:dyDescent="0.55000000000000004">
      <c r="M1428" s="32" t="str">
        <f>IFERROR(IF($B1428="","",INDEX(所属情報!$E:$E,MATCH($A1428,所属情報!$A:$A,0))),"")</f>
        <v/>
      </c>
      <c r="N1428" s="32" t="str">
        <f t="shared" si="66"/>
        <v/>
      </c>
      <c r="O1428" s="32" t="str">
        <f t="shared" si="67"/>
        <v/>
      </c>
      <c r="P1428" s="32" t="str">
        <f t="shared" si="68"/>
        <v/>
      </c>
      <c r="Q1428" s="32" t="str">
        <f>IFERROR(IF($F1428="","",INDEX(リスト!$AL:$AL,MATCH($F1428,リスト!$AK:$AK,0))),"")</f>
        <v/>
      </c>
      <c r="R1428" s="32" t="str">
        <f>IFERROR(IF($K1428="","",INDEX(リスト!$AO:$AO,MATCH($K1428,リスト!$AN:$AN,0))),"")</f>
        <v/>
      </c>
      <c r="S1428" s="32" t="str">
        <f>IF($B1428="","",RIGHT($G1428*1000+200+COUNTIF($G$2:$G1428,$G1428),9))</f>
        <v/>
      </c>
    </row>
    <row r="1429" spans="13:19" ht="18" customHeight="1" x14ac:dyDescent="0.55000000000000004">
      <c r="M1429" s="32" t="str">
        <f>IFERROR(IF($B1429="","",INDEX(所属情報!$E:$E,MATCH($A1429,所属情報!$A:$A,0))),"")</f>
        <v/>
      </c>
      <c r="N1429" s="32" t="str">
        <f t="shared" si="66"/>
        <v/>
      </c>
      <c r="O1429" s="32" t="str">
        <f t="shared" si="67"/>
        <v/>
      </c>
      <c r="P1429" s="32" t="str">
        <f t="shared" si="68"/>
        <v/>
      </c>
      <c r="Q1429" s="32" t="str">
        <f>IFERROR(IF($F1429="","",INDEX(リスト!$AL:$AL,MATCH($F1429,リスト!$AK:$AK,0))),"")</f>
        <v/>
      </c>
      <c r="R1429" s="32" t="str">
        <f>IFERROR(IF($K1429="","",INDEX(リスト!$AO:$AO,MATCH($K1429,リスト!$AN:$AN,0))),"")</f>
        <v/>
      </c>
      <c r="S1429" s="32" t="str">
        <f>IF($B1429="","",RIGHT($G1429*1000+200+COUNTIF($G$2:$G1429,$G1429),9))</f>
        <v/>
      </c>
    </row>
    <row r="1430" spans="13:19" ht="18" customHeight="1" x14ac:dyDescent="0.55000000000000004">
      <c r="M1430" s="32" t="str">
        <f>IFERROR(IF($B1430="","",INDEX(所属情報!$E:$E,MATCH($A1430,所属情報!$A:$A,0))),"")</f>
        <v/>
      </c>
      <c r="N1430" s="32" t="str">
        <f t="shared" si="66"/>
        <v/>
      </c>
      <c r="O1430" s="32" t="str">
        <f t="shared" si="67"/>
        <v/>
      </c>
      <c r="P1430" s="32" t="str">
        <f t="shared" si="68"/>
        <v/>
      </c>
      <c r="Q1430" s="32" t="str">
        <f>IFERROR(IF($F1430="","",INDEX(リスト!$AL:$AL,MATCH($F1430,リスト!$AK:$AK,0))),"")</f>
        <v/>
      </c>
      <c r="R1430" s="32" t="str">
        <f>IFERROR(IF($K1430="","",INDEX(リスト!$AO:$AO,MATCH($K1430,リスト!$AN:$AN,0))),"")</f>
        <v/>
      </c>
      <c r="S1430" s="32" t="str">
        <f>IF($B1430="","",RIGHT($G1430*1000+200+COUNTIF($G$2:$G1430,$G1430),9))</f>
        <v/>
      </c>
    </row>
    <row r="1431" spans="13:19" ht="18" customHeight="1" x14ac:dyDescent="0.55000000000000004">
      <c r="M1431" s="32" t="str">
        <f>IFERROR(IF($B1431="","",INDEX(所属情報!$E:$E,MATCH($A1431,所属情報!$A:$A,0))),"")</f>
        <v/>
      </c>
      <c r="N1431" s="32" t="str">
        <f t="shared" si="66"/>
        <v/>
      </c>
      <c r="O1431" s="32" t="str">
        <f t="shared" si="67"/>
        <v/>
      </c>
      <c r="P1431" s="32" t="str">
        <f t="shared" si="68"/>
        <v/>
      </c>
      <c r="Q1431" s="32" t="str">
        <f>IFERROR(IF($F1431="","",INDEX(リスト!$AL:$AL,MATCH($F1431,リスト!$AK:$AK,0))),"")</f>
        <v/>
      </c>
      <c r="R1431" s="32" t="str">
        <f>IFERROR(IF($K1431="","",INDEX(リスト!$AO:$AO,MATCH($K1431,リスト!$AN:$AN,0))),"")</f>
        <v/>
      </c>
      <c r="S1431" s="32" t="str">
        <f>IF($B1431="","",RIGHT($G1431*1000+200+COUNTIF($G$2:$G1431,$G1431),9))</f>
        <v/>
      </c>
    </row>
    <row r="1432" spans="13:19" ht="18" customHeight="1" x14ac:dyDescent="0.55000000000000004">
      <c r="M1432" s="32" t="str">
        <f>IFERROR(IF($B1432="","",INDEX(所属情報!$E:$E,MATCH($A1432,所属情報!$A:$A,0))),"")</f>
        <v/>
      </c>
      <c r="N1432" s="32" t="str">
        <f t="shared" si="66"/>
        <v/>
      </c>
      <c r="O1432" s="32" t="str">
        <f t="shared" si="67"/>
        <v/>
      </c>
      <c r="P1432" s="32" t="str">
        <f t="shared" si="68"/>
        <v/>
      </c>
      <c r="Q1432" s="32" t="str">
        <f>IFERROR(IF($F1432="","",INDEX(リスト!$AL:$AL,MATCH($F1432,リスト!$AK:$AK,0))),"")</f>
        <v/>
      </c>
      <c r="R1432" s="32" t="str">
        <f>IFERROR(IF($K1432="","",INDEX(リスト!$AO:$AO,MATCH($K1432,リスト!$AN:$AN,0))),"")</f>
        <v/>
      </c>
      <c r="S1432" s="32" t="str">
        <f>IF($B1432="","",RIGHT($G1432*1000+200+COUNTIF($G$2:$G1432,$G1432),9))</f>
        <v/>
      </c>
    </row>
    <row r="1433" spans="13:19" ht="18" customHeight="1" x14ac:dyDescent="0.55000000000000004">
      <c r="M1433" s="32" t="str">
        <f>IFERROR(IF($B1433="","",INDEX(所属情報!$E:$E,MATCH($A1433,所属情報!$A:$A,0))),"")</f>
        <v/>
      </c>
      <c r="N1433" s="32" t="str">
        <f t="shared" si="66"/>
        <v/>
      </c>
      <c r="O1433" s="32" t="str">
        <f t="shared" si="67"/>
        <v/>
      </c>
      <c r="P1433" s="32" t="str">
        <f t="shared" si="68"/>
        <v/>
      </c>
      <c r="Q1433" s="32" t="str">
        <f>IFERROR(IF($F1433="","",INDEX(リスト!$AL:$AL,MATCH($F1433,リスト!$AK:$AK,0))),"")</f>
        <v/>
      </c>
      <c r="R1433" s="32" t="str">
        <f>IFERROR(IF($K1433="","",INDEX(リスト!$AO:$AO,MATCH($K1433,リスト!$AN:$AN,0))),"")</f>
        <v/>
      </c>
      <c r="S1433" s="32" t="str">
        <f>IF($B1433="","",RIGHT($G1433*1000+200+COUNTIF($G$2:$G1433,$G1433),9))</f>
        <v/>
      </c>
    </row>
    <row r="1434" spans="13:19" ht="18" customHeight="1" x14ac:dyDescent="0.55000000000000004">
      <c r="M1434" s="32" t="str">
        <f>IFERROR(IF($B1434="","",INDEX(所属情報!$E:$E,MATCH($A1434,所属情報!$A:$A,0))),"")</f>
        <v/>
      </c>
      <c r="N1434" s="32" t="str">
        <f t="shared" si="66"/>
        <v/>
      </c>
      <c r="O1434" s="32" t="str">
        <f t="shared" si="67"/>
        <v/>
      </c>
      <c r="P1434" s="32" t="str">
        <f t="shared" si="68"/>
        <v/>
      </c>
      <c r="Q1434" s="32" t="str">
        <f>IFERROR(IF($F1434="","",INDEX(リスト!$AL:$AL,MATCH($F1434,リスト!$AK:$AK,0))),"")</f>
        <v/>
      </c>
      <c r="R1434" s="32" t="str">
        <f>IFERROR(IF($K1434="","",INDEX(リスト!$AO:$AO,MATCH($K1434,リスト!$AN:$AN,0))),"")</f>
        <v/>
      </c>
      <c r="S1434" s="32" t="str">
        <f>IF($B1434="","",RIGHT($G1434*1000+200+COUNTIF($G$2:$G1434,$G1434),9))</f>
        <v/>
      </c>
    </row>
    <row r="1435" spans="13:19" ht="18" customHeight="1" x14ac:dyDescent="0.55000000000000004">
      <c r="M1435" s="32" t="str">
        <f>IFERROR(IF($B1435="","",INDEX(所属情報!$E:$E,MATCH($A1435,所属情報!$A:$A,0))),"")</f>
        <v/>
      </c>
      <c r="N1435" s="32" t="str">
        <f t="shared" si="66"/>
        <v/>
      </c>
      <c r="O1435" s="32" t="str">
        <f t="shared" si="67"/>
        <v/>
      </c>
      <c r="P1435" s="32" t="str">
        <f t="shared" si="68"/>
        <v/>
      </c>
      <c r="Q1435" s="32" t="str">
        <f>IFERROR(IF($F1435="","",INDEX(リスト!$AL:$AL,MATCH($F1435,リスト!$AK:$AK,0))),"")</f>
        <v/>
      </c>
      <c r="R1435" s="32" t="str">
        <f>IFERROR(IF($K1435="","",INDEX(リスト!$AO:$AO,MATCH($K1435,リスト!$AN:$AN,0))),"")</f>
        <v/>
      </c>
      <c r="S1435" s="32" t="str">
        <f>IF($B1435="","",RIGHT($G1435*1000+200+COUNTIF($G$2:$G1435,$G1435),9))</f>
        <v/>
      </c>
    </row>
    <row r="1436" spans="13:19" ht="18" customHeight="1" x14ac:dyDescent="0.55000000000000004">
      <c r="M1436" s="32" t="str">
        <f>IFERROR(IF($B1436="","",INDEX(所属情報!$E:$E,MATCH($A1436,所属情報!$A:$A,0))),"")</f>
        <v/>
      </c>
      <c r="N1436" s="32" t="str">
        <f t="shared" si="66"/>
        <v/>
      </c>
      <c r="O1436" s="32" t="str">
        <f t="shared" si="67"/>
        <v/>
      </c>
      <c r="P1436" s="32" t="str">
        <f t="shared" si="68"/>
        <v/>
      </c>
      <c r="Q1436" s="32" t="str">
        <f>IFERROR(IF($F1436="","",INDEX(リスト!$AL:$AL,MATCH($F1436,リスト!$AK:$AK,0))),"")</f>
        <v/>
      </c>
      <c r="R1436" s="32" t="str">
        <f>IFERROR(IF($K1436="","",INDEX(リスト!$AO:$AO,MATCH($K1436,リスト!$AN:$AN,0))),"")</f>
        <v/>
      </c>
      <c r="S1436" s="32" t="str">
        <f>IF($B1436="","",RIGHT($G1436*1000+200+COUNTIF($G$2:$G1436,$G1436),9))</f>
        <v/>
      </c>
    </row>
    <row r="1437" spans="13:19" ht="18" customHeight="1" x14ac:dyDescent="0.55000000000000004">
      <c r="M1437" s="32" t="str">
        <f>IFERROR(IF($B1437="","",INDEX(所属情報!$E:$E,MATCH($A1437,所属情報!$A:$A,0))),"")</f>
        <v/>
      </c>
      <c r="N1437" s="32" t="str">
        <f t="shared" si="66"/>
        <v/>
      </c>
      <c r="O1437" s="32" t="str">
        <f t="shared" si="67"/>
        <v/>
      </c>
      <c r="P1437" s="32" t="str">
        <f t="shared" si="68"/>
        <v/>
      </c>
      <c r="Q1437" s="32" t="str">
        <f>IFERROR(IF($F1437="","",INDEX(リスト!$AL:$AL,MATCH($F1437,リスト!$AK:$AK,0))),"")</f>
        <v/>
      </c>
      <c r="R1437" s="32" t="str">
        <f>IFERROR(IF($K1437="","",INDEX(リスト!$AO:$AO,MATCH($K1437,リスト!$AN:$AN,0))),"")</f>
        <v/>
      </c>
      <c r="S1437" s="32" t="str">
        <f>IF($B1437="","",RIGHT($G1437*1000+200+COUNTIF($G$2:$G1437,$G1437),9))</f>
        <v/>
      </c>
    </row>
    <row r="1438" spans="13:19" ht="18" customHeight="1" x14ac:dyDescent="0.55000000000000004">
      <c r="M1438" s="32" t="str">
        <f>IFERROR(IF($B1438="","",INDEX(所属情報!$E:$E,MATCH($A1438,所属情報!$A:$A,0))),"")</f>
        <v/>
      </c>
      <c r="N1438" s="32" t="str">
        <f t="shared" si="66"/>
        <v/>
      </c>
      <c r="O1438" s="32" t="str">
        <f t="shared" si="67"/>
        <v/>
      </c>
      <c r="P1438" s="32" t="str">
        <f t="shared" si="68"/>
        <v/>
      </c>
      <c r="Q1438" s="32" t="str">
        <f>IFERROR(IF($F1438="","",INDEX(リスト!$AL:$AL,MATCH($F1438,リスト!$AK:$AK,0))),"")</f>
        <v/>
      </c>
      <c r="R1438" s="32" t="str">
        <f>IFERROR(IF($K1438="","",INDEX(リスト!$AO:$AO,MATCH($K1438,リスト!$AN:$AN,0))),"")</f>
        <v/>
      </c>
      <c r="S1438" s="32" t="str">
        <f>IF($B1438="","",RIGHT($G1438*1000+200+COUNTIF($G$2:$G1438,$G1438),9))</f>
        <v/>
      </c>
    </row>
    <row r="1439" spans="13:19" ht="18" customHeight="1" x14ac:dyDescent="0.55000000000000004">
      <c r="M1439" s="32" t="str">
        <f>IFERROR(IF($B1439="","",INDEX(所属情報!$E:$E,MATCH($A1439,所属情報!$A:$A,0))),"")</f>
        <v/>
      </c>
      <c r="N1439" s="32" t="str">
        <f t="shared" si="66"/>
        <v/>
      </c>
      <c r="O1439" s="32" t="str">
        <f t="shared" si="67"/>
        <v/>
      </c>
      <c r="P1439" s="32" t="str">
        <f t="shared" si="68"/>
        <v/>
      </c>
      <c r="Q1439" s="32" t="str">
        <f>IFERROR(IF($F1439="","",INDEX(リスト!$AL:$AL,MATCH($F1439,リスト!$AK:$AK,0))),"")</f>
        <v/>
      </c>
      <c r="R1439" s="32" t="str">
        <f>IFERROR(IF($K1439="","",INDEX(リスト!$AO:$AO,MATCH($K1439,リスト!$AN:$AN,0))),"")</f>
        <v/>
      </c>
      <c r="S1439" s="32" t="str">
        <f>IF($B1439="","",RIGHT($G1439*1000+200+COUNTIF($G$2:$G1439,$G1439),9))</f>
        <v/>
      </c>
    </row>
    <row r="1440" spans="13:19" ht="18" customHeight="1" x14ac:dyDescent="0.55000000000000004">
      <c r="M1440" s="32" t="str">
        <f>IFERROR(IF($B1440="","",INDEX(所属情報!$E:$E,MATCH($A1440,所属情報!$A:$A,0))),"")</f>
        <v/>
      </c>
      <c r="N1440" s="32" t="str">
        <f t="shared" si="66"/>
        <v/>
      </c>
      <c r="O1440" s="32" t="str">
        <f t="shared" si="67"/>
        <v/>
      </c>
      <c r="P1440" s="32" t="str">
        <f t="shared" si="68"/>
        <v/>
      </c>
      <c r="Q1440" s="32" t="str">
        <f>IFERROR(IF($F1440="","",INDEX(リスト!$AL:$AL,MATCH($F1440,リスト!$AK:$AK,0))),"")</f>
        <v/>
      </c>
      <c r="R1440" s="32" t="str">
        <f>IFERROR(IF($K1440="","",INDEX(リスト!$AO:$AO,MATCH($K1440,リスト!$AN:$AN,0))),"")</f>
        <v/>
      </c>
      <c r="S1440" s="32" t="str">
        <f>IF($B1440="","",RIGHT($G1440*1000+200+COUNTIF($G$2:$G1440,$G1440),9))</f>
        <v/>
      </c>
    </row>
    <row r="1441" spans="13:19" ht="18" customHeight="1" x14ac:dyDescent="0.55000000000000004">
      <c r="M1441" s="32" t="str">
        <f>IFERROR(IF($B1441="","",INDEX(所属情報!$E:$E,MATCH($A1441,所属情報!$A:$A,0))),"")</f>
        <v/>
      </c>
      <c r="N1441" s="32" t="str">
        <f t="shared" si="66"/>
        <v/>
      </c>
      <c r="O1441" s="32" t="str">
        <f t="shared" si="67"/>
        <v/>
      </c>
      <c r="P1441" s="32" t="str">
        <f t="shared" si="68"/>
        <v/>
      </c>
      <c r="Q1441" s="32" t="str">
        <f>IFERROR(IF($F1441="","",INDEX(リスト!$AL:$AL,MATCH($F1441,リスト!$AK:$AK,0))),"")</f>
        <v/>
      </c>
      <c r="R1441" s="32" t="str">
        <f>IFERROR(IF($K1441="","",INDEX(リスト!$AO:$AO,MATCH($K1441,リスト!$AN:$AN,0))),"")</f>
        <v/>
      </c>
      <c r="S1441" s="32" t="str">
        <f>IF($B1441="","",RIGHT($G1441*1000+200+COUNTIF($G$2:$G1441,$G1441),9))</f>
        <v/>
      </c>
    </row>
    <row r="1442" spans="13:19" ht="18" customHeight="1" x14ac:dyDescent="0.55000000000000004">
      <c r="M1442" s="32" t="str">
        <f>IFERROR(IF($B1442="","",INDEX(所属情報!$E:$E,MATCH($A1442,所属情報!$A:$A,0))),"")</f>
        <v/>
      </c>
      <c r="N1442" s="32" t="str">
        <f t="shared" si="66"/>
        <v/>
      </c>
      <c r="O1442" s="32" t="str">
        <f t="shared" si="67"/>
        <v/>
      </c>
      <c r="P1442" s="32" t="str">
        <f t="shared" si="68"/>
        <v/>
      </c>
      <c r="Q1442" s="32" t="str">
        <f>IFERROR(IF($F1442="","",INDEX(リスト!$AL:$AL,MATCH($F1442,リスト!$AK:$AK,0))),"")</f>
        <v/>
      </c>
      <c r="R1442" s="32" t="str">
        <f>IFERROR(IF($K1442="","",INDEX(リスト!$AO:$AO,MATCH($K1442,リスト!$AN:$AN,0))),"")</f>
        <v/>
      </c>
      <c r="S1442" s="32" t="str">
        <f>IF($B1442="","",RIGHT($G1442*1000+200+COUNTIF($G$2:$G1442,$G1442),9))</f>
        <v/>
      </c>
    </row>
    <row r="1443" spans="13:19" ht="18" customHeight="1" x14ac:dyDescent="0.55000000000000004">
      <c r="M1443" s="32" t="str">
        <f>IFERROR(IF($B1443="","",INDEX(所属情報!$E:$E,MATCH($A1443,所属情報!$A:$A,0))),"")</f>
        <v/>
      </c>
      <c r="N1443" s="32" t="str">
        <f t="shared" si="66"/>
        <v/>
      </c>
      <c r="O1443" s="32" t="str">
        <f t="shared" si="67"/>
        <v/>
      </c>
      <c r="P1443" s="32" t="str">
        <f t="shared" si="68"/>
        <v/>
      </c>
      <c r="Q1443" s="32" t="str">
        <f>IFERROR(IF($F1443="","",INDEX(リスト!$AL:$AL,MATCH($F1443,リスト!$AK:$AK,0))),"")</f>
        <v/>
      </c>
      <c r="R1443" s="32" t="str">
        <f>IFERROR(IF($K1443="","",INDEX(リスト!$AO:$AO,MATCH($K1443,リスト!$AN:$AN,0))),"")</f>
        <v/>
      </c>
      <c r="S1443" s="32" t="str">
        <f>IF($B1443="","",RIGHT($G1443*1000+200+COUNTIF($G$2:$G1443,$G1443),9))</f>
        <v/>
      </c>
    </row>
    <row r="1444" spans="13:19" ht="18" customHeight="1" x14ac:dyDescent="0.55000000000000004">
      <c r="M1444" s="32" t="str">
        <f>IFERROR(IF($B1444="","",INDEX(所属情報!$E:$E,MATCH($A1444,所属情報!$A:$A,0))),"")</f>
        <v/>
      </c>
      <c r="N1444" s="32" t="str">
        <f t="shared" si="66"/>
        <v/>
      </c>
      <c r="O1444" s="32" t="str">
        <f t="shared" si="67"/>
        <v/>
      </c>
      <c r="P1444" s="32" t="str">
        <f t="shared" si="68"/>
        <v/>
      </c>
      <c r="Q1444" s="32" t="str">
        <f>IFERROR(IF($F1444="","",INDEX(リスト!$AL:$AL,MATCH($F1444,リスト!$AK:$AK,0))),"")</f>
        <v/>
      </c>
      <c r="R1444" s="32" t="str">
        <f>IFERROR(IF($K1444="","",INDEX(リスト!$AO:$AO,MATCH($K1444,リスト!$AN:$AN,0))),"")</f>
        <v/>
      </c>
      <c r="S1444" s="32" t="str">
        <f>IF($B1444="","",RIGHT($G1444*1000+200+COUNTIF($G$2:$G1444,$G1444),9))</f>
        <v/>
      </c>
    </row>
    <row r="1445" spans="13:19" ht="18" customHeight="1" x14ac:dyDescent="0.55000000000000004">
      <c r="M1445" s="32" t="str">
        <f>IFERROR(IF($B1445="","",INDEX(所属情報!$E:$E,MATCH($A1445,所属情報!$A:$A,0))),"")</f>
        <v/>
      </c>
      <c r="N1445" s="32" t="str">
        <f t="shared" si="66"/>
        <v/>
      </c>
      <c r="O1445" s="32" t="str">
        <f t="shared" si="67"/>
        <v/>
      </c>
      <c r="P1445" s="32" t="str">
        <f t="shared" si="68"/>
        <v/>
      </c>
      <c r="Q1445" s="32" t="str">
        <f>IFERROR(IF($F1445="","",INDEX(リスト!$AL:$AL,MATCH($F1445,リスト!$AK:$AK,0))),"")</f>
        <v/>
      </c>
      <c r="R1445" s="32" t="str">
        <f>IFERROR(IF($K1445="","",INDEX(リスト!$AO:$AO,MATCH($K1445,リスト!$AN:$AN,0))),"")</f>
        <v/>
      </c>
      <c r="S1445" s="32" t="str">
        <f>IF($B1445="","",RIGHT($G1445*1000+200+COUNTIF($G$2:$G1445,$G1445),9))</f>
        <v/>
      </c>
    </row>
    <row r="1446" spans="13:19" ht="18" customHeight="1" x14ac:dyDescent="0.55000000000000004">
      <c r="M1446" s="32" t="str">
        <f>IFERROR(IF($B1446="","",INDEX(所属情報!$E:$E,MATCH($A1446,所属情報!$A:$A,0))),"")</f>
        <v/>
      </c>
      <c r="N1446" s="32" t="str">
        <f t="shared" si="66"/>
        <v/>
      </c>
      <c r="O1446" s="32" t="str">
        <f t="shared" si="67"/>
        <v/>
      </c>
      <c r="P1446" s="32" t="str">
        <f t="shared" si="68"/>
        <v/>
      </c>
      <c r="Q1446" s="32" t="str">
        <f>IFERROR(IF($F1446="","",INDEX(リスト!$AL:$AL,MATCH($F1446,リスト!$AK:$AK,0))),"")</f>
        <v/>
      </c>
      <c r="R1446" s="32" t="str">
        <f>IFERROR(IF($K1446="","",INDEX(リスト!$AO:$AO,MATCH($K1446,リスト!$AN:$AN,0))),"")</f>
        <v/>
      </c>
      <c r="S1446" s="32" t="str">
        <f>IF($B1446="","",RIGHT($G1446*1000+200+COUNTIF($G$2:$G1446,$G1446),9))</f>
        <v/>
      </c>
    </row>
    <row r="1447" spans="13:19" ht="18" customHeight="1" x14ac:dyDescent="0.55000000000000004">
      <c r="M1447" s="32" t="str">
        <f>IFERROR(IF($B1447="","",INDEX(所属情報!$E:$E,MATCH($A1447,所属情報!$A:$A,0))),"")</f>
        <v/>
      </c>
      <c r="N1447" s="32" t="str">
        <f t="shared" si="66"/>
        <v/>
      </c>
      <c r="O1447" s="32" t="str">
        <f t="shared" si="67"/>
        <v/>
      </c>
      <c r="P1447" s="32" t="str">
        <f t="shared" si="68"/>
        <v/>
      </c>
      <c r="Q1447" s="32" t="str">
        <f>IFERROR(IF($F1447="","",INDEX(リスト!$AL:$AL,MATCH($F1447,リスト!$AK:$AK,0))),"")</f>
        <v/>
      </c>
      <c r="R1447" s="32" t="str">
        <f>IFERROR(IF($K1447="","",INDEX(リスト!$AO:$AO,MATCH($K1447,リスト!$AN:$AN,0))),"")</f>
        <v/>
      </c>
      <c r="S1447" s="32" t="str">
        <f>IF($B1447="","",RIGHT($G1447*1000+200+COUNTIF($G$2:$G1447,$G1447),9))</f>
        <v/>
      </c>
    </row>
    <row r="1448" spans="13:19" ht="18" customHeight="1" x14ac:dyDescent="0.55000000000000004">
      <c r="M1448" s="32" t="str">
        <f>IFERROR(IF($B1448="","",INDEX(所属情報!$E:$E,MATCH($A1448,所属情報!$A:$A,0))),"")</f>
        <v/>
      </c>
      <c r="N1448" s="32" t="str">
        <f t="shared" si="66"/>
        <v/>
      </c>
      <c r="O1448" s="32" t="str">
        <f t="shared" si="67"/>
        <v/>
      </c>
      <c r="P1448" s="32" t="str">
        <f t="shared" si="68"/>
        <v/>
      </c>
      <c r="Q1448" s="32" t="str">
        <f>IFERROR(IF($F1448="","",INDEX(リスト!$AL:$AL,MATCH($F1448,リスト!$AK:$AK,0))),"")</f>
        <v/>
      </c>
      <c r="R1448" s="32" t="str">
        <f>IFERROR(IF($K1448="","",INDEX(リスト!$AO:$AO,MATCH($K1448,リスト!$AN:$AN,0))),"")</f>
        <v/>
      </c>
      <c r="S1448" s="32" t="str">
        <f>IF($B1448="","",RIGHT($G1448*1000+200+COUNTIF($G$2:$G1448,$G1448),9))</f>
        <v/>
      </c>
    </row>
    <row r="1449" spans="13:19" ht="18" customHeight="1" x14ac:dyDescent="0.55000000000000004">
      <c r="M1449" s="32" t="str">
        <f>IFERROR(IF($B1449="","",INDEX(所属情報!$E:$E,MATCH($A1449,所属情報!$A:$A,0))),"")</f>
        <v/>
      </c>
      <c r="N1449" s="32" t="str">
        <f t="shared" si="66"/>
        <v/>
      </c>
      <c r="O1449" s="32" t="str">
        <f t="shared" si="67"/>
        <v/>
      </c>
      <c r="P1449" s="32" t="str">
        <f t="shared" si="68"/>
        <v/>
      </c>
      <c r="Q1449" s="32" t="str">
        <f>IFERROR(IF($F1449="","",INDEX(リスト!$AL:$AL,MATCH($F1449,リスト!$AK:$AK,0))),"")</f>
        <v/>
      </c>
      <c r="R1449" s="32" t="str">
        <f>IFERROR(IF($K1449="","",INDEX(リスト!$AO:$AO,MATCH($K1449,リスト!$AN:$AN,0))),"")</f>
        <v/>
      </c>
      <c r="S1449" s="32" t="str">
        <f>IF($B1449="","",RIGHT($G1449*1000+200+COUNTIF($G$2:$G1449,$G1449),9))</f>
        <v/>
      </c>
    </row>
    <row r="1450" spans="13:19" ht="18" customHeight="1" x14ac:dyDescent="0.55000000000000004">
      <c r="M1450" s="32" t="str">
        <f>IFERROR(IF($B1450="","",INDEX(所属情報!$E:$E,MATCH($A1450,所属情報!$A:$A,0))),"")</f>
        <v/>
      </c>
      <c r="N1450" s="32" t="str">
        <f t="shared" si="66"/>
        <v/>
      </c>
      <c r="O1450" s="32" t="str">
        <f t="shared" si="67"/>
        <v/>
      </c>
      <c r="P1450" s="32" t="str">
        <f t="shared" si="68"/>
        <v/>
      </c>
      <c r="Q1450" s="32" t="str">
        <f>IFERROR(IF($F1450="","",INDEX(リスト!$AL:$AL,MATCH($F1450,リスト!$AK:$AK,0))),"")</f>
        <v/>
      </c>
      <c r="R1450" s="32" t="str">
        <f>IFERROR(IF($K1450="","",INDEX(リスト!$AO:$AO,MATCH($K1450,リスト!$AN:$AN,0))),"")</f>
        <v/>
      </c>
      <c r="S1450" s="32" t="str">
        <f>IF($B1450="","",RIGHT($G1450*1000+200+COUNTIF($G$2:$G1450,$G1450),9))</f>
        <v/>
      </c>
    </row>
    <row r="1451" spans="13:19" ht="18" customHeight="1" x14ac:dyDescent="0.55000000000000004">
      <c r="M1451" s="32" t="str">
        <f>IFERROR(IF($B1451="","",INDEX(所属情報!$E:$E,MATCH($A1451,所属情報!$A:$A,0))),"")</f>
        <v/>
      </c>
      <c r="N1451" s="32" t="str">
        <f t="shared" si="66"/>
        <v/>
      </c>
      <c r="O1451" s="32" t="str">
        <f t="shared" si="67"/>
        <v/>
      </c>
      <c r="P1451" s="32" t="str">
        <f t="shared" si="68"/>
        <v/>
      </c>
      <c r="Q1451" s="32" t="str">
        <f>IFERROR(IF($F1451="","",INDEX(リスト!$AL:$AL,MATCH($F1451,リスト!$AK:$AK,0))),"")</f>
        <v/>
      </c>
      <c r="R1451" s="32" t="str">
        <f>IFERROR(IF($K1451="","",INDEX(リスト!$AO:$AO,MATCH($K1451,リスト!$AN:$AN,0))),"")</f>
        <v/>
      </c>
      <c r="S1451" s="32" t="str">
        <f>IF($B1451="","",RIGHT($G1451*1000+200+COUNTIF($G$2:$G1451,$G1451),9))</f>
        <v/>
      </c>
    </row>
    <row r="1452" spans="13:19" ht="18" customHeight="1" x14ac:dyDescent="0.55000000000000004">
      <c r="M1452" s="32" t="str">
        <f>IFERROR(IF($B1452="","",INDEX(所属情報!$E:$E,MATCH($A1452,所属情報!$A:$A,0))),"")</f>
        <v/>
      </c>
      <c r="N1452" s="32" t="str">
        <f t="shared" si="66"/>
        <v/>
      </c>
      <c r="O1452" s="32" t="str">
        <f t="shared" si="67"/>
        <v/>
      </c>
      <c r="P1452" s="32" t="str">
        <f t="shared" si="68"/>
        <v/>
      </c>
      <c r="Q1452" s="32" t="str">
        <f>IFERROR(IF($F1452="","",INDEX(リスト!$AL:$AL,MATCH($F1452,リスト!$AK:$AK,0))),"")</f>
        <v/>
      </c>
      <c r="R1452" s="32" t="str">
        <f>IFERROR(IF($K1452="","",INDEX(リスト!$AO:$AO,MATCH($K1452,リスト!$AN:$AN,0))),"")</f>
        <v/>
      </c>
      <c r="S1452" s="32" t="str">
        <f>IF($B1452="","",RIGHT($G1452*1000+200+COUNTIF($G$2:$G1452,$G1452),9))</f>
        <v/>
      </c>
    </row>
    <row r="1453" spans="13:19" ht="18" customHeight="1" x14ac:dyDescent="0.55000000000000004">
      <c r="M1453" s="32" t="str">
        <f>IFERROR(IF($B1453="","",INDEX(所属情報!$E:$E,MATCH($A1453,所属情報!$A:$A,0))),"")</f>
        <v/>
      </c>
      <c r="N1453" s="32" t="str">
        <f t="shared" si="66"/>
        <v/>
      </c>
      <c r="O1453" s="32" t="str">
        <f t="shared" si="67"/>
        <v/>
      </c>
      <c r="P1453" s="32" t="str">
        <f t="shared" si="68"/>
        <v/>
      </c>
      <c r="Q1453" s="32" t="str">
        <f>IFERROR(IF($F1453="","",INDEX(リスト!$AL:$AL,MATCH($F1453,リスト!$AK:$AK,0))),"")</f>
        <v/>
      </c>
      <c r="R1453" s="32" t="str">
        <f>IFERROR(IF($K1453="","",INDEX(リスト!$AO:$AO,MATCH($K1453,リスト!$AN:$AN,0))),"")</f>
        <v/>
      </c>
      <c r="S1453" s="32" t="str">
        <f>IF($B1453="","",RIGHT($G1453*1000+200+COUNTIF($G$2:$G1453,$G1453),9))</f>
        <v/>
      </c>
    </row>
    <row r="1454" spans="13:19" ht="18" customHeight="1" x14ac:dyDescent="0.55000000000000004">
      <c r="M1454" s="32" t="str">
        <f>IFERROR(IF($B1454="","",INDEX(所属情報!$E:$E,MATCH($A1454,所属情報!$A:$A,0))),"")</f>
        <v/>
      </c>
      <c r="N1454" s="32" t="str">
        <f t="shared" si="66"/>
        <v/>
      </c>
      <c r="O1454" s="32" t="str">
        <f t="shared" si="67"/>
        <v/>
      </c>
      <c r="P1454" s="32" t="str">
        <f t="shared" si="68"/>
        <v/>
      </c>
      <c r="Q1454" s="32" t="str">
        <f>IFERROR(IF($F1454="","",INDEX(リスト!$AL:$AL,MATCH($F1454,リスト!$AK:$AK,0))),"")</f>
        <v/>
      </c>
      <c r="R1454" s="32" t="str">
        <f>IFERROR(IF($K1454="","",INDEX(リスト!$AO:$AO,MATCH($K1454,リスト!$AN:$AN,0))),"")</f>
        <v/>
      </c>
      <c r="S1454" s="32" t="str">
        <f>IF($B1454="","",RIGHT($G1454*1000+200+COUNTIF($G$2:$G1454,$G1454),9))</f>
        <v/>
      </c>
    </row>
    <row r="1455" spans="13:19" ht="18" customHeight="1" x14ac:dyDescent="0.55000000000000004">
      <c r="M1455" s="32" t="str">
        <f>IFERROR(IF($B1455="","",INDEX(所属情報!$E:$E,MATCH($A1455,所属情報!$A:$A,0))),"")</f>
        <v/>
      </c>
      <c r="N1455" s="32" t="str">
        <f t="shared" si="66"/>
        <v/>
      </c>
      <c r="O1455" s="32" t="str">
        <f t="shared" si="67"/>
        <v/>
      </c>
      <c r="P1455" s="32" t="str">
        <f t="shared" si="68"/>
        <v/>
      </c>
      <c r="Q1455" s="32" t="str">
        <f>IFERROR(IF($F1455="","",INDEX(リスト!$AL:$AL,MATCH($F1455,リスト!$AK:$AK,0))),"")</f>
        <v/>
      </c>
      <c r="R1455" s="32" t="str">
        <f>IFERROR(IF($K1455="","",INDEX(リスト!$AO:$AO,MATCH($K1455,リスト!$AN:$AN,0))),"")</f>
        <v/>
      </c>
      <c r="S1455" s="32" t="str">
        <f>IF($B1455="","",RIGHT($G1455*1000+200+COUNTIF($G$2:$G1455,$G1455),9))</f>
        <v/>
      </c>
    </row>
    <row r="1456" spans="13:19" ht="18" customHeight="1" x14ac:dyDescent="0.55000000000000004">
      <c r="M1456" s="32" t="str">
        <f>IFERROR(IF($B1456="","",INDEX(所属情報!$E:$E,MATCH($A1456,所属情報!$A:$A,0))),"")</f>
        <v/>
      </c>
      <c r="N1456" s="32" t="str">
        <f t="shared" si="66"/>
        <v/>
      </c>
      <c r="O1456" s="32" t="str">
        <f t="shared" si="67"/>
        <v/>
      </c>
      <c r="P1456" s="32" t="str">
        <f t="shared" si="68"/>
        <v/>
      </c>
      <c r="Q1456" s="32" t="str">
        <f>IFERROR(IF($F1456="","",INDEX(リスト!$AL:$AL,MATCH($F1456,リスト!$AK:$AK,0))),"")</f>
        <v/>
      </c>
      <c r="R1456" s="32" t="str">
        <f>IFERROR(IF($K1456="","",INDEX(リスト!$AO:$AO,MATCH($K1456,リスト!$AN:$AN,0))),"")</f>
        <v/>
      </c>
      <c r="S1456" s="32" t="str">
        <f>IF($B1456="","",RIGHT($G1456*1000+200+COUNTIF($G$2:$G1456,$G1456),9))</f>
        <v/>
      </c>
    </row>
    <row r="1457" spans="13:19" ht="18" customHeight="1" x14ac:dyDescent="0.55000000000000004">
      <c r="M1457" s="32" t="str">
        <f>IFERROR(IF($B1457="","",INDEX(所属情報!$E:$E,MATCH($A1457,所属情報!$A:$A,0))),"")</f>
        <v/>
      </c>
      <c r="N1457" s="32" t="str">
        <f t="shared" si="66"/>
        <v/>
      </c>
      <c r="O1457" s="32" t="str">
        <f t="shared" si="67"/>
        <v/>
      </c>
      <c r="P1457" s="32" t="str">
        <f t="shared" si="68"/>
        <v/>
      </c>
      <c r="Q1457" s="32" t="str">
        <f>IFERROR(IF($F1457="","",INDEX(リスト!$AL:$AL,MATCH($F1457,リスト!$AK:$AK,0))),"")</f>
        <v/>
      </c>
      <c r="R1457" s="32" t="str">
        <f>IFERROR(IF($K1457="","",INDEX(リスト!$AO:$AO,MATCH($K1457,リスト!$AN:$AN,0))),"")</f>
        <v/>
      </c>
      <c r="S1457" s="32" t="str">
        <f>IF($B1457="","",RIGHT($G1457*1000+200+COUNTIF($G$2:$G1457,$G1457),9))</f>
        <v/>
      </c>
    </row>
    <row r="1458" spans="13:19" ht="18" customHeight="1" x14ac:dyDescent="0.55000000000000004">
      <c r="M1458" s="32" t="str">
        <f>IFERROR(IF($B1458="","",INDEX(所属情報!$E:$E,MATCH($A1458,所属情報!$A:$A,0))),"")</f>
        <v/>
      </c>
      <c r="N1458" s="32" t="str">
        <f t="shared" si="66"/>
        <v/>
      </c>
      <c r="O1458" s="32" t="str">
        <f t="shared" si="67"/>
        <v/>
      </c>
      <c r="P1458" s="32" t="str">
        <f t="shared" si="68"/>
        <v/>
      </c>
      <c r="Q1458" s="32" t="str">
        <f>IFERROR(IF($F1458="","",INDEX(リスト!$AL:$AL,MATCH($F1458,リスト!$AK:$AK,0))),"")</f>
        <v/>
      </c>
      <c r="R1458" s="32" t="str">
        <f>IFERROR(IF($K1458="","",INDEX(リスト!$AO:$AO,MATCH($K1458,リスト!$AN:$AN,0))),"")</f>
        <v/>
      </c>
      <c r="S1458" s="32" t="str">
        <f>IF($B1458="","",RIGHT($G1458*1000+200+COUNTIF($G$2:$G1458,$G1458),9))</f>
        <v/>
      </c>
    </row>
    <row r="1459" spans="13:19" ht="18" customHeight="1" x14ac:dyDescent="0.55000000000000004">
      <c r="M1459" s="32" t="str">
        <f>IFERROR(IF($B1459="","",INDEX(所属情報!$E:$E,MATCH($A1459,所属情報!$A:$A,0))),"")</f>
        <v/>
      </c>
      <c r="N1459" s="32" t="str">
        <f t="shared" si="66"/>
        <v/>
      </c>
      <c r="O1459" s="32" t="str">
        <f t="shared" si="67"/>
        <v/>
      </c>
      <c r="P1459" s="32" t="str">
        <f t="shared" si="68"/>
        <v/>
      </c>
      <c r="Q1459" s="32" t="str">
        <f>IFERROR(IF($F1459="","",INDEX(リスト!$AL:$AL,MATCH($F1459,リスト!$AK:$AK,0))),"")</f>
        <v/>
      </c>
      <c r="R1459" s="32" t="str">
        <f>IFERROR(IF($K1459="","",INDEX(リスト!$AO:$AO,MATCH($K1459,リスト!$AN:$AN,0))),"")</f>
        <v/>
      </c>
      <c r="S1459" s="32" t="str">
        <f>IF($B1459="","",RIGHT($G1459*1000+200+COUNTIF($G$2:$G1459,$G1459),9))</f>
        <v/>
      </c>
    </row>
    <row r="1460" spans="13:19" ht="18" customHeight="1" x14ac:dyDescent="0.55000000000000004">
      <c r="M1460" s="32" t="str">
        <f>IFERROR(IF($B1460="","",INDEX(所属情報!$E:$E,MATCH($A1460,所属情報!$A:$A,0))),"")</f>
        <v/>
      </c>
      <c r="N1460" s="32" t="str">
        <f t="shared" si="66"/>
        <v/>
      </c>
      <c r="O1460" s="32" t="str">
        <f t="shared" si="67"/>
        <v/>
      </c>
      <c r="P1460" s="32" t="str">
        <f t="shared" si="68"/>
        <v/>
      </c>
      <c r="Q1460" s="32" t="str">
        <f>IFERROR(IF($F1460="","",INDEX(リスト!$AL:$AL,MATCH($F1460,リスト!$AK:$AK,0))),"")</f>
        <v/>
      </c>
      <c r="R1460" s="32" t="str">
        <f>IFERROR(IF($K1460="","",INDEX(リスト!$AO:$AO,MATCH($K1460,リスト!$AN:$AN,0))),"")</f>
        <v/>
      </c>
      <c r="S1460" s="32" t="str">
        <f>IF($B1460="","",RIGHT($G1460*1000+200+COUNTIF($G$2:$G1460,$G1460),9))</f>
        <v/>
      </c>
    </row>
    <row r="1461" spans="13:19" ht="18" customHeight="1" x14ac:dyDescent="0.55000000000000004">
      <c r="M1461" s="32" t="str">
        <f>IFERROR(IF($B1461="","",INDEX(所属情報!$E:$E,MATCH($A1461,所属情報!$A:$A,0))),"")</f>
        <v/>
      </c>
      <c r="N1461" s="32" t="str">
        <f t="shared" si="66"/>
        <v/>
      </c>
      <c r="O1461" s="32" t="str">
        <f t="shared" si="67"/>
        <v/>
      </c>
      <c r="P1461" s="32" t="str">
        <f t="shared" si="68"/>
        <v/>
      </c>
      <c r="Q1461" s="32" t="str">
        <f>IFERROR(IF($F1461="","",INDEX(リスト!$AL:$AL,MATCH($F1461,リスト!$AK:$AK,0))),"")</f>
        <v/>
      </c>
      <c r="R1461" s="32" t="str">
        <f>IFERROR(IF($K1461="","",INDEX(リスト!$AO:$AO,MATCH($K1461,リスト!$AN:$AN,0))),"")</f>
        <v/>
      </c>
      <c r="S1461" s="32" t="str">
        <f>IF($B1461="","",RIGHT($G1461*1000+200+COUNTIF($G$2:$G1461,$G1461),9))</f>
        <v/>
      </c>
    </row>
    <row r="1462" spans="13:19" ht="18" customHeight="1" x14ac:dyDescent="0.55000000000000004">
      <c r="M1462" s="32" t="str">
        <f>IFERROR(IF($B1462="","",INDEX(所属情報!$E:$E,MATCH($A1462,所属情報!$A:$A,0))),"")</f>
        <v/>
      </c>
      <c r="N1462" s="32" t="str">
        <f t="shared" si="66"/>
        <v/>
      </c>
      <c r="O1462" s="32" t="str">
        <f t="shared" si="67"/>
        <v/>
      </c>
      <c r="P1462" s="32" t="str">
        <f t="shared" si="68"/>
        <v/>
      </c>
      <c r="Q1462" s="32" t="str">
        <f>IFERROR(IF($F1462="","",INDEX(リスト!$AL:$AL,MATCH($F1462,リスト!$AK:$AK,0))),"")</f>
        <v/>
      </c>
      <c r="R1462" s="32" t="str">
        <f>IFERROR(IF($K1462="","",INDEX(リスト!$AO:$AO,MATCH($K1462,リスト!$AN:$AN,0))),"")</f>
        <v/>
      </c>
      <c r="S1462" s="32" t="str">
        <f>IF($B1462="","",RIGHT($G1462*1000+200+COUNTIF($G$2:$G1462,$G1462),9))</f>
        <v/>
      </c>
    </row>
    <row r="1463" spans="13:19" ht="18" customHeight="1" x14ac:dyDescent="0.55000000000000004">
      <c r="M1463" s="32" t="str">
        <f>IFERROR(IF($B1463="","",INDEX(所属情報!$E:$E,MATCH($A1463,所属情報!$A:$A,0))),"")</f>
        <v/>
      </c>
      <c r="N1463" s="32" t="str">
        <f t="shared" si="66"/>
        <v/>
      </c>
      <c r="O1463" s="32" t="str">
        <f t="shared" si="67"/>
        <v/>
      </c>
      <c r="P1463" s="32" t="str">
        <f t="shared" si="68"/>
        <v/>
      </c>
      <c r="Q1463" s="32" t="str">
        <f>IFERROR(IF($F1463="","",INDEX(リスト!$AL:$AL,MATCH($F1463,リスト!$AK:$AK,0))),"")</f>
        <v/>
      </c>
      <c r="R1463" s="32" t="str">
        <f>IFERROR(IF($K1463="","",INDEX(リスト!$AO:$AO,MATCH($K1463,リスト!$AN:$AN,0))),"")</f>
        <v/>
      </c>
      <c r="S1463" s="32" t="str">
        <f>IF($B1463="","",RIGHT($G1463*1000+200+COUNTIF($G$2:$G1463,$G1463),9))</f>
        <v/>
      </c>
    </row>
    <row r="1464" spans="13:19" ht="18" customHeight="1" x14ac:dyDescent="0.55000000000000004">
      <c r="M1464" s="32" t="str">
        <f>IFERROR(IF($B1464="","",INDEX(所属情報!$E:$E,MATCH($A1464,所属情報!$A:$A,0))),"")</f>
        <v/>
      </c>
      <c r="N1464" s="32" t="str">
        <f t="shared" si="66"/>
        <v/>
      </c>
      <c r="O1464" s="32" t="str">
        <f t="shared" si="67"/>
        <v/>
      </c>
      <c r="P1464" s="32" t="str">
        <f t="shared" si="68"/>
        <v/>
      </c>
      <c r="Q1464" s="32" t="str">
        <f>IFERROR(IF($F1464="","",INDEX(リスト!$AL:$AL,MATCH($F1464,リスト!$AK:$AK,0))),"")</f>
        <v/>
      </c>
      <c r="R1464" s="32" t="str">
        <f>IFERROR(IF($K1464="","",INDEX(リスト!$AO:$AO,MATCH($K1464,リスト!$AN:$AN,0))),"")</f>
        <v/>
      </c>
      <c r="S1464" s="32" t="str">
        <f>IF($B1464="","",RIGHT($G1464*1000+200+COUNTIF($G$2:$G1464,$G1464),9))</f>
        <v/>
      </c>
    </row>
    <row r="1465" spans="13:19" ht="18" customHeight="1" x14ac:dyDescent="0.55000000000000004">
      <c r="M1465" s="32" t="str">
        <f>IFERROR(IF($B1465="","",INDEX(所属情報!$E:$E,MATCH($A1465,所属情報!$A:$A,0))),"")</f>
        <v/>
      </c>
      <c r="N1465" s="32" t="str">
        <f t="shared" si="66"/>
        <v/>
      </c>
      <c r="O1465" s="32" t="str">
        <f t="shared" si="67"/>
        <v/>
      </c>
      <c r="P1465" s="32" t="str">
        <f t="shared" si="68"/>
        <v/>
      </c>
      <c r="Q1465" s="32" t="str">
        <f>IFERROR(IF($F1465="","",INDEX(リスト!$AL:$AL,MATCH($F1465,リスト!$AK:$AK,0))),"")</f>
        <v/>
      </c>
      <c r="R1465" s="32" t="str">
        <f>IFERROR(IF($K1465="","",INDEX(リスト!$AO:$AO,MATCH($K1465,リスト!$AN:$AN,0))),"")</f>
        <v/>
      </c>
      <c r="S1465" s="32" t="str">
        <f>IF($B1465="","",RIGHT($G1465*1000+200+COUNTIF($G$2:$G1465,$G1465),9))</f>
        <v/>
      </c>
    </row>
    <row r="1466" spans="13:19" ht="18" customHeight="1" x14ac:dyDescent="0.55000000000000004">
      <c r="M1466" s="32" t="str">
        <f>IFERROR(IF($B1466="","",INDEX(所属情報!$E:$E,MATCH($A1466,所属情報!$A:$A,0))),"")</f>
        <v/>
      </c>
      <c r="N1466" s="32" t="str">
        <f t="shared" si="66"/>
        <v/>
      </c>
      <c r="O1466" s="32" t="str">
        <f t="shared" si="67"/>
        <v/>
      </c>
      <c r="P1466" s="32" t="str">
        <f t="shared" si="68"/>
        <v/>
      </c>
      <c r="Q1466" s="32" t="str">
        <f>IFERROR(IF($F1466="","",INDEX(リスト!$AL:$AL,MATCH($F1466,リスト!$AK:$AK,0))),"")</f>
        <v/>
      </c>
      <c r="R1466" s="32" t="str">
        <f>IFERROR(IF($K1466="","",INDEX(リスト!$AO:$AO,MATCH($K1466,リスト!$AN:$AN,0))),"")</f>
        <v/>
      </c>
      <c r="S1466" s="32" t="str">
        <f>IF($B1466="","",RIGHT($G1466*1000+200+COUNTIF($G$2:$G1466,$G1466),9))</f>
        <v/>
      </c>
    </row>
    <row r="1467" spans="13:19" ht="18" customHeight="1" x14ac:dyDescent="0.55000000000000004">
      <c r="M1467" s="32" t="str">
        <f>IFERROR(IF($B1467="","",INDEX(所属情報!$E:$E,MATCH($A1467,所属情報!$A:$A,0))),"")</f>
        <v/>
      </c>
      <c r="N1467" s="32" t="str">
        <f t="shared" si="66"/>
        <v/>
      </c>
      <c r="O1467" s="32" t="str">
        <f t="shared" si="67"/>
        <v/>
      </c>
      <c r="P1467" s="32" t="str">
        <f t="shared" si="68"/>
        <v/>
      </c>
      <c r="Q1467" s="32" t="str">
        <f>IFERROR(IF($F1467="","",INDEX(リスト!$AL:$AL,MATCH($F1467,リスト!$AK:$AK,0))),"")</f>
        <v/>
      </c>
      <c r="R1467" s="32" t="str">
        <f>IFERROR(IF($K1467="","",INDEX(リスト!$AO:$AO,MATCH($K1467,リスト!$AN:$AN,0))),"")</f>
        <v/>
      </c>
      <c r="S1467" s="32" t="str">
        <f>IF($B1467="","",RIGHT($G1467*1000+200+COUNTIF($G$2:$G1467,$G1467),9))</f>
        <v/>
      </c>
    </row>
    <row r="1468" spans="13:19" ht="18" customHeight="1" x14ac:dyDescent="0.55000000000000004">
      <c r="M1468" s="32" t="str">
        <f>IFERROR(IF($B1468="","",INDEX(所属情報!$E:$E,MATCH($A1468,所属情報!$A:$A,0))),"")</f>
        <v/>
      </c>
      <c r="N1468" s="32" t="str">
        <f t="shared" si="66"/>
        <v/>
      </c>
      <c r="O1468" s="32" t="str">
        <f t="shared" si="67"/>
        <v/>
      </c>
      <c r="P1468" s="32" t="str">
        <f t="shared" si="68"/>
        <v/>
      </c>
      <c r="Q1468" s="32" t="str">
        <f>IFERROR(IF($F1468="","",INDEX(リスト!$AL:$AL,MATCH($F1468,リスト!$AK:$AK,0))),"")</f>
        <v/>
      </c>
      <c r="R1468" s="32" t="str">
        <f>IFERROR(IF($K1468="","",INDEX(リスト!$AO:$AO,MATCH($K1468,リスト!$AN:$AN,0))),"")</f>
        <v/>
      </c>
      <c r="S1468" s="32" t="str">
        <f>IF($B1468="","",RIGHT($G1468*1000+200+COUNTIF($G$2:$G1468,$G1468),9))</f>
        <v/>
      </c>
    </row>
    <row r="1469" spans="13:19" ht="18" customHeight="1" x14ac:dyDescent="0.55000000000000004">
      <c r="M1469" s="32" t="str">
        <f>IFERROR(IF($B1469="","",INDEX(所属情報!$E:$E,MATCH($A1469,所属情報!$A:$A,0))),"")</f>
        <v/>
      </c>
      <c r="N1469" s="32" t="str">
        <f t="shared" si="66"/>
        <v/>
      </c>
      <c r="O1469" s="32" t="str">
        <f t="shared" si="67"/>
        <v/>
      </c>
      <c r="P1469" s="32" t="str">
        <f t="shared" si="68"/>
        <v/>
      </c>
      <c r="Q1469" s="32" t="str">
        <f>IFERROR(IF($F1469="","",INDEX(リスト!$AL:$AL,MATCH($F1469,リスト!$AK:$AK,0))),"")</f>
        <v/>
      </c>
      <c r="R1469" s="32" t="str">
        <f>IFERROR(IF($K1469="","",INDEX(リスト!$AO:$AO,MATCH($K1469,リスト!$AN:$AN,0))),"")</f>
        <v/>
      </c>
      <c r="S1469" s="32" t="str">
        <f>IF($B1469="","",RIGHT($G1469*1000+200+COUNTIF($G$2:$G1469,$G1469),9))</f>
        <v/>
      </c>
    </row>
    <row r="1470" spans="13:19" ht="18" customHeight="1" x14ac:dyDescent="0.55000000000000004">
      <c r="M1470" s="32" t="str">
        <f>IFERROR(IF($B1470="","",INDEX(所属情報!$E:$E,MATCH($A1470,所属情報!$A:$A,0))),"")</f>
        <v/>
      </c>
      <c r="N1470" s="32" t="str">
        <f t="shared" si="66"/>
        <v/>
      </c>
      <c r="O1470" s="32" t="str">
        <f t="shared" si="67"/>
        <v/>
      </c>
      <c r="P1470" s="32" t="str">
        <f t="shared" si="68"/>
        <v/>
      </c>
      <c r="Q1470" s="32" t="str">
        <f>IFERROR(IF($F1470="","",INDEX(リスト!$AL:$AL,MATCH($F1470,リスト!$AK:$AK,0))),"")</f>
        <v/>
      </c>
      <c r="R1470" s="32" t="str">
        <f>IFERROR(IF($K1470="","",INDEX(リスト!$AO:$AO,MATCH($K1470,リスト!$AN:$AN,0))),"")</f>
        <v/>
      </c>
      <c r="S1470" s="32" t="str">
        <f>IF($B1470="","",RIGHT($G1470*1000+200+COUNTIF($G$2:$G1470,$G1470),9))</f>
        <v/>
      </c>
    </row>
    <row r="1471" spans="13:19" ht="18" customHeight="1" x14ac:dyDescent="0.55000000000000004">
      <c r="M1471" s="32" t="str">
        <f>IFERROR(IF($B1471="","",INDEX(所属情報!$E:$E,MATCH($A1471,所属情報!$A:$A,0))),"")</f>
        <v/>
      </c>
      <c r="N1471" s="32" t="str">
        <f t="shared" si="66"/>
        <v/>
      </c>
      <c r="O1471" s="32" t="str">
        <f t="shared" si="67"/>
        <v/>
      </c>
      <c r="P1471" s="32" t="str">
        <f t="shared" si="68"/>
        <v/>
      </c>
      <c r="Q1471" s="32" t="str">
        <f>IFERROR(IF($F1471="","",INDEX(リスト!$AL:$AL,MATCH($F1471,リスト!$AK:$AK,0))),"")</f>
        <v/>
      </c>
      <c r="R1471" s="32" t="str">
        <f>IFERROR(IF($K1471="","",INDEX(リスト!$AO:$AO,MATCH($K1471,リスト!$AN:$AN,0))),"")</f>
        <v/>
      </c>
      <c r="S1471" s="32" t="str">
        <f>IF($B1471="","",RIGHT($G1471*1000+200+COUNTIF($G$2:$G1471,$G1471),9))</f>
        <v/>
      </c>
    </row>
    <row r="1472" spans="13:19" ht="18" customHeight="1" x14ac:dyDescent="0.55000000000000004">
      <c r="M1472" s="32" t="str">
        <f>IFERROR(IF($B1472="","",INDEX(所属情報!$E:$E,MATCH($A1472,所属情報!$A:$A,0))),"")</f>
        <v/>
      </c>
      <c r="N1472" s="32" t="str">
        <f t="shared" si="66"/>
        <v/>
      </c>
      <c r="O1472" s="32" t="str">
        <f t="shared" si="67"/>
        <v/>
      </c>
      <c r="P1472" s="32" t="str">
        <f t="shared" si="68"/>
        <v/>
      </c>
      <c r="Q1472" s="32" t="str">
        <f>IFERROR(IF($F1472="","",INDEX(リスト!$AL:$AL,MATCH($F1472,リスト!$AK:$AK,0))),"")</f>
        <v/>
      </c>
      <c r="R1472" s="32" t="str">
        <f>IFERROR(IF($K1472="","",INDEX(リスト!$AO:$AO,MATCH($K1472,リスト!$AN:$AN,0))),"")</f>
        <v/>
      </c>
      <c r="S1472" s="32" t="str">
        <f>IF($B1472="","",RIGHT($G1472*1000+200+COUNTIF($G$2:$G1472,$G1472),9))</f>
        <v/>
      </c>
    </row>
    <row r="1473" spans="13:19" ht="18" customHeight="1" x14ac:dyDescent="0.55000000000000004">
      <c r="M1473" s="32" t="str">
        <f>IFERROR(IF($B1473="","",INDEX(所属情報!$E:$E,MATCH($A1473,所属情報!$A:$A,0))),"")</f>
        <v/>
      </c>
      <c r="N1473" s="32" t="str">
        <f t="shared" si="66"/>
        <v/>
      </c>
      <c r="O1473" s="32" t="str">
        <f t="shared" si="67"/>
        <v/>
      </c>
      <c r="P1473" s="32" t="str">
        <f t="shared" si="68"/>
        <v/>
      </c>
      <c r="Q1473" s="32" t="str">
        <f>IFERROR(IF($F1473="","",INDEX(リスト!$AL:$AL,MATCH($F1473,リスト!$AK:$AK,0))),"")</f>
        <v/>
      </c>
      <c r="R1473" s="32" t="str">
        <f>IFERROR(IF($K1473="","",INDEX(リスト!$AO:$AO,MATCH($K1473,リスト!$AN:$AN,0))),"")</f>
        <v/>
      </c>
      <c r="S1473" s="32" t="str">
        <f>IF($B1473="","",RIGHT($G1473*1000+200+COUNTIF($G$2:$G1473,$G1473),9))</f>
        <v/>
      </c>
    </row>
    <row r="1474" spans="13:19" ht="18" customHeight="1" x14ac:dyDescent="0.55000000000000004">
      <c r="M1474" s="32" t="str">
        <f>IFERROR(IF($B1474="","",INDEX(所属情報!$E:$E,MATCH($A1474,所属情報!$A:$A,0))),"")</f>
        <v/>
      </c>
      <c r="N1474" s="32" t="str">
        <f t="shared" si="66"/>
        <v/>
      </c>
      <c r="O1474" s="32" t="str">
        <f t="shared" si="67"/>
        <v/>
      </c>
      <c r="P1474" s="32" t="str">
        <f t="shared" si="68"/>
        <v/>
      </c>
      <c r="Q1474" s="32" t="str">
        <f>IFERROR(IF($F1474="","",INDEX(リスト!$AL:$AL,MATCH($F1474,リスト!$AK:$AK,0))),"")</f>
        <v/>
      </c>
      <c r="R1474" s="32" t="str">
        <f>IFERROR(IF($K1474="","",INDEX(リスト!$AO:$AO,MATCH($K1474,リスト!$AN:$AN,0))),"")</f>
        <v/>
      </c>
      <c r="S1474" s="32" t="str">
        <f>IF($B1474="","",RIGHT($G1474*1000+200+COUNTIF($G$2:$G1474,$G1474),9))</f>
        <v/>
      </c>
    </row>
    <row r="1475" spans="13:19" ht="18" customHeight="1" x14ac:dyDescent="0.55000000000000004">
      <c r="M1475" s="32" t="str">
        <f>IFERROR(IF($B1475="","",INDEX(所属情報!$E:$E,MATCH($A1475,所属情報!$A:$A,0))),"")</f>
        <v/>
      </c>
      <c r="N1475" s="32" t="str">
        <f t="shared" ref="N1475:N1538" si="69">IF($C1475="","",IF($E1475="",$C1475,$C1475&amp;" ("&amp;$E1475&amp;")"))</f>
        <v/>
      </c>
      <c r="O1475" s="32" t="str">
        <f t="shared" ref="O1475:O1538" si="70">IF($D1475="","",ASC($D1475))</f>
        <v/>
      </c>
      <c r="P1475" s="32" t="str">
        <f t="shared" ref="P1475:P1538" si="71">IF($I1475="","",UPPER($I1475)&amp;" "&amp;UPPER(LEFT($J1475,1))&amp;LOWER(RIGHT($J1475,LEN($J1475)-1))&amp;" ("&amp;MID($G1475,3,2)&amp;")")</f>
        <v/>
      </c>
      <c r="Q1475" s="32" t="str">
        <f>IFERROR(IF($F1475="","",INDEX(リスト!$AL:$AL,MATCH($F1475,リスト!$AK:$AK,0))),"")</f>
        <v/>
      </c>
      <c r="R1475" s="32" t="str">
        <f>IFERROR(IF($K1475="","",INDEX(リスト!$AO:$AO,MATCH($K1475,リスト!$AN:$AN,0))),"")</f>
        <v/>
      </c>
      <c r="S1475" s="32" t="str">
        <f>IF($B1475="","",RIGHT($G1475*1000+200+COUNTIF($G$2:$G1475,$G1475),9))</f>
        <v/>
      </c>
    </row>
    <row r="1476" spans="13:19" ht="18" customHeight="1" x14ac:dyDescent="0.55000000000000004">
      <c r="M1476" s="32" t="str">
        <f>IFERROR(IF($B1476="","",INDEX(所属情報!$E:$E,MATCH($A1476,所属情報!$A:$A,0))),"")</f>
        <v/>
      </c>
      <c r="N1476" s="32" t="str">
        <f t="shared" si="69"/>
        <v/>
      </c>
      <c r="O1476" s="32" t="str">
        <f t="shared" si="70"/>
        <v/>
      </c>
      <c r="P1476" s="32" t="str">
        <f t="shared" si="71"/>
        <v/>
      </c>
      <c r="Q1476" s="32" t="str">
        <f>IFERROR(IF($F1476="","",INDEX(リスト!$AL:$AL,MATCH($F1476,リスト!$AK:$AK,0))),"")</f>
        <v/>
      </c>
      <c r="R1476" s="32" t="str">
        <f>IFERROR(IF($K1476="","",INDEX(リスト!$AO:$AO,MATCH($K1476,リスト!$AN:$AN,0))),"")</f>
        <v/>
      </c>
      <c r="S1476" s="32" t="str">
        <f>IF($B1476="","",RIGHT($G1476*1000+200+COUNTIF($G$2:$G1476,$G1476),9))</f>
        <v/>
      </c>
    </row>
    <row r="1477" spans="13:19" ht="18" customHeight="1" x14ac:dyDescent="0.55000000000000004">
      <c r="M1477" s="32" t="str">
        <f>IFERROR(IF($B1477="","",INDEX(所属情報!$E:$E,MATCH($A1477,所属情報!$A:$A,0))),"")</f>
        <v/>
      </c>
      <c r="N1477" s="32" t="str">
        <f t="shared" si="69"/>
        <v/>
      </c>
      <c r="O1477" s="32" t="str">
        <f t="shared" si="70"/>
        <v/>
      </c>
      <c r="P1477" s="32" t="str">
        <f t="shared" si="71"/>
        <v/>
      </c>
      <c r="Q1477" s="32" t="str">
        <f>IFERROR(IF($F1477="","",INDEX(リスト!$AL:$AL,MATCH($F1477,リスト!$AK:$AK,0))),"")</f>
        <v/>
      </c>
      <c r="R1477" s="32" t="str">
        <f>IFERROR(IF($K1477="","",INDEX(リスト!$AO:$AO,MATCH($K1477,リスト!$AN:$AN,0))),"")</f>
        <v/>
      </c>
      <c r="S1477" s="32" t="str">
        <f>IF($B1477="","",RIGHT($G1477*1000+200+COUNTIF($G$2:$G1477,$G1477),9))</f>
        <v/>
      </c>
    </row>
    <row r="1478" spans="13:19" ht="18" customHeight="1" x14ac:dyDescent="0.55000000000000004">
      <c r="M1478" s="32" t="str">
        <f>IFERROR(IF($B1478="","",INDEX(所属情報!$E:$E,MATCH($A1478,所属情報!$A:$A,0))),"")</f>
        <v/>
      </c>
      <c r="N1478" s="32" t="str">
        <f t="shared" si="69"/>
        <v/>
      </c>
      <c r="O1478" s="32" t="str">
        <f t="shared" si="70"/>
        <v/>
      </c>
      <c r="P1478" s="32" t="str">
        <f t="shared" si="71"/>
        <v/>
      </c>
      <c r="Q1478" s="32" t="str">
        <f>IFERROR(IF($F1478="","",INDEX(リスト!$AL:$AL,MATCH($F1478,リスト!$AK:$AK,0))),"")</f>
        <v/>
      </c>
      <c r="R1478" s="32" t="str">
        <f>IFERROR(IF($K1478="","",INDEX(リスト!$AO:$AO,MATCH($K1478,リスト!$AN:$AN,0))),"")</f>
        <v/>
      </c>
      <c r="S1478" s="32" t="str">
        <f>IF($B1478="","",RIGHT($G1478*1000+200+COUNTIF($G$2:$G1478,$G1478),9))</f>
        <v/>
      </c>
    </row>
    <row r="1479" spans="13:19" ht="18" customHeight="1" x14ac:dyDescent="0.55000000000000004">
      <c r="M1479" s="32" t="str">
        <f>IFERROR(IF($B1479="","",INDEX(所属情報!$E:$E,MATCH($A1479,所属情報!$A:$A,0))),"")</f>
        <v/>
      </c>
      <c r="N1479" s="32" t="str">
        <f t="shared" si="69"/>
        <v/>
      </c>
      <c r="O1479" s="32" t="str">
        <f t="shared" si="70"/>
        <v/>
      </c>
      <c r="P1479" s="32" t="str">
        <f t="shared" si="71"/>
        <v/>
      </c>
      <c r="Q1479" s="32" t="str">
        <f>IFERROR(IF($F1479="","",INDEX(リスト!$AL:$AL,MATCH($F1479,リスト!$AK:$AK,0))),"")</f>
        <v/>
      </c>
      <c r="R1479" s="32" t="str">
        <f>IFERROR(IF($K1479="","",INDEX(リスト!$AO:$AO,MATCH($K1479,リスト!$AN:$AN,0))),"")</f>
        <v/>
      </c>
      <c r="S1479" s="32" t="str">
        <f>IF($B1479="","",RIGHT($G1479*1000+200+COUNTIF($G$2:$G1479,$G1479),9))</f>
        <v/>
      </c>
    </row>
    <row r="1480" spans="13:19" ht="18" customHeight="1" x14ac:dyDescent="0.55000000000000004">
      <c r="M1480" s="32" t="str">
        <f>IFERROR(IF($B1480="","",INDEX(所属情報!$E:$E,MATCH($A1480,所属情報!$A:$A,0))),"")</f>
        <v/>
      </c>
      <c r="N1480" s="32" t="str">
        <f t="shared" si="69"/>
        <v/>
      </c>
      <c r="O1480" s="32" t="str">
        <f t="shared" si="70"/>
        <v/>
      </c>
      <c r="P1480" s="32" t="str">
        <f t="shared" si="71"/>
        <v/>
      </c>
      <c r="Q1480" s="32" t="str">
        <f>IFERROR(IF($F1480="","",INDEX(リスト!$AL:$AL,MATCH($F1480,リスト!$AK:$AK,0))),"")</f>
        <v/>
      </c>
      <c r="R1480" s="32" t="str">
        <f>IFERROR(IF($K1480="","",INDEX(リスト!$AO:$AO,MATCH($K1480,リスト!$AN:$AN,0))),"")</f>
        <v/>
      </c>
      <c r="S1480" s="32" t="str">
        <f>IF($B1480="","",RIGHT($G1480*1000+200+COUNTIF($G$2:$G1480,$G1480),9))</f>
        <v/>
      </c>
    </row>
    <row r="1481" spans="13:19" ht="18" customHeight="1" x14ac:dyDescent="0.55000000000000004">
      <c r="M1481" s="32" t="str">
        <f>IFERROR(IF($B1481="","",INDEX(所属情報!$E:$E,MATCH($A1481,所属情報!$A:$A,0))),"")</f>
        <v/>
      </c>
      <c r="N1481" s="32" t="str">
        <f t="shared" si="69"/>
        <v/>
      </c>
      <c r="O1481" s="32" t="str">
        <f t="shared" si="70"/>
        <v/>
      </c>
      <c r="P1481" s="32" t="str">
        <f t="shared" si="71"/>
        <v/>
      </c>
      <c r="Q1481" s="32" t="str">
        <f>IFERROR(IF($F1481="","",INDEX(リスト!$AL:$AL,MATCH($F1481,リスト!$AK:$AK,0))),"")</f>
        <v/>
      </c>
      <c r="R1481" s="32" t="str">
        <f>IFERROR(IF($K1481="","",INDEX(リスト!$AO:$AO,MATCH($K1481,リスト!$AN:$AN,0))),"")</f>
        <v/>
      </c>
      <c r="S1481" s="32" t="str">
        <f>IF($B1481="","",RIGHT($G1481*1000+200+COUNTIF($G$2:$G1481,$G1481),9))</f>
        <v/>
      </c>
    </row>
    <row r="1482" spans="13:19" ht="18" customHeight="1" x14ac:dyDescent="0.55000000000000004">
      <c r="M1482" s="32" t="str">
        <f>IFERROR(IF($B1482="","",INDEX(所属情報!$E:$E,MATCH($A1482,所属情報!$A:$A,0))),"")</f>
        <v/>
      </c>
      <c r="N1482" s="32" t="str">
        <f t="shared" si="69"/>
        <v/>
      </c>
      <c r="O1482" s="32" t="str">
        <f t="shared" si="70"/>
        <v/>
      </c>
      <c r="P1482" s="32" t="str">
        <f t="shared" si="71"/>
        <v/>
      </c>
      <c r="Q1482" s="32" t="str">
        <f>IFERROR(IF($F1482="","",INDEX(リスト!$AL:$AL,MATCH($F1482,リスト!$AK:$AK,0))),"")</f>
        <v/>
      </c>
      <c r="R1482" s="32" t="str">
        <f>IFERROR(IF($K1482="","",INDEX(リスト!$AO:$AO,MATCH($K1482,リスト!$AN:$AN,0))),"")</f>
        <v/>
      </c>
      <c r="S1482" s="32" t="str">
        <f>IF($B1482="","",RIGHT($G1482*1000+200+COUNTIF($G$2:$G1482,$G1482),9))</f>
        <v/>
      </c>
    </row>
    <row r="1483" spans="13:19" ht="18" customHeight="1" x14ac:dyDescent="0.55000000000000004">
      <c r="M1483" s="32" t="str">
        <f>IFERROR(IF($B1483="","",INDEX(所属情報!$E:$E,MATCH($A1483,所属情報!$A:$A,0))),"")</f>
        <v/>
      </c>
      <c r="N1483" s="32" t="str">
        <f t="shared" si="69"/>
        <v/>
      </c>
      <c r="O1483" s="32" t="str">
        <f t="shared" si="70"/>
        <v/>
      </c>
      <c r="P1483" s="32" t="str">
        <f t="shared" si="71"/>
        <v/>
      </c>
      <c r="Q1483" s="32" t="str">
        <f>IFERROR(IF($F1483="","",INDEX(リスト!$AL:$AL,MATCH($F1483,リスト!$AK:$AK,0))),"")</f>
        <v/>
      </c>
      <c r="R1483" s="32" t="str">
        <f>IFERROR(IF($K1483="","",INDEX(リスト!$AO:$AO,MATCH($K1483,リスト!$AN:$AN,0))),"")</f>
        <v/>
      </c>
      <c r="S1483" s="32" t="str">
        <f>IF($B1483="","",RIGHT($G1483*1000+200+COUNTIF($G$2:$G1483,$G1483),9))</f>
        <v/>
      </c>
    </row>
    <row r="1484" spans="13:19" ht="18" customHeight="1" x14ac:dyDescent="0.55000000000000004">
      <c r="M1484" s="32" t="str">
        <f>IFERROR(IF($B1484="","",INDEX(所属情報!$E:$E,MATCH($A1484,所属情報!$A:$A,0))),"")</f>
        <v/>
      </c>
      <c r="N1484" s="32" t="str">
        <f t="shared" si="69"/>
        <v/>
      </c>
      <c r="O1484" s="32" t="str">
        <f t="shared" si="70"/>
        <v/>
      </c>
      <c r="P1484" s="32" t="str">
        <f t="shared" si="71"/>
        <v/>
      </c>
      <c r="Q1484" s="32" t="str">
        <f>IFERROR(IF($F1484="","",INDEX(リスト!$AL:$AL,MATCH($F1484,リスト!$AK:$AK,0))),"")</f>
        <v/>
      </c>
      <c r="R1484" s="32" t="str">
        <f>IFERROR(IF($K1484="","",INDEX(リスト!$AO:$AO,MATCH($K1484,リスト!$AN:$AN,0))),"")</f>
        <v/>
      </c>
      <c r="S1484" s="32" t="str">
        <f>IF($B1484="","",RIGHT($G1484*1000+200+COUNTIF($G$2:$G1484,$G1484),9))</f>
        <v/>
      </c>
    </row>
    <row r="1485" spans="13:19" ht="18" customHeight="1" x14ac:dyDescent="0.55000000000000004">
      <c r="M1485" s="32" t="str">
        <f>IFERROR(IF($B1485="","",INDEX(所属情報!$E:$E,MATCH($A1485,所属情報!$A:$A,0))),"")</f>
        <v/>
      </c>
      <c r="N1485" s="32" t="str">
        <f t="shared" si="69"/>
        <v/>
      </c>
      <c r="O1485" s="32" t="str">
        <f t="shared" si="70"/>
        <v/>
      </c>
      <c r="P1485" s="32" t="str">
        <f t="shared" si="71"/>
        <v/>
      </c>
      <c r="Q1485" s="32" t="str">
        <f>IFERROR(IF($F1485="","",INDEX(リスト!$AL:$AL,MATCH($F1485,リスト!$AK:$AK,0))),"")</f>
        <v/>
      </c>
      <c r="R1485" s="32" t="str">
        <f>IFERROR(IF($K1485="","",INDEX(リスト!$AO:$AO,MATCH($K1485,リスト!$AN:$AN,0))),"")</f>
        <v/>
      </c>
      <c r="S1485" s="32" t="str">
        <f>IF($B1485="","",RIGHT($G1485*1000+200+COUNTIF($G$2:$G1485,$G1485),9))</f>
        <v/>
      </c>
    </row>
    <row r="1486" spans="13:19" ht="18" customHeight="1" x14ac:dyDescent="0.55000000000000004">
      <c r="M1486" s="32" t="str">
        <f>IFERROR(IF($B1486="","",INDEX(所属情報!$E:$E,MATCH($A1486,所属情報!$A:$A,0))),"")</f>
        <v/>
      </c>
      <c r="N1486" s="32" t="str">
        <f t="shared" si="69"/>
        <v/>
      </c>
      <c r="O1486" s="32" t="str">
        <f t="shared" si="70"/>
        <v/>
      </c>
      <c r="P1486" s="32" t="str">
        <f t="shared" si="71"/>
        <v/>
      </c>
      <c r="Q1486" s="32" t="str">
        <f>IFERROR(IF($F1486="","",INDEX(リスト!$AL:$AL,MATCH($F1486,リスト!$AK:$AK,0))),"")</f>
        <v/>
      </c>
      <c r="R1486" s="32" t="str">
        <f>IFERROR(IF($K1486="","",INDEX(リスト!$AO:$AO,MATCH($K1486,リスト!$AN:$AN,0))),"")</f>
        <v/>
      </c>
      <c r="S1486" s="32" t="str">
        <f>IF($B1486="","",RIGHT($G1486*1000+200+COUNTIF($G$2:$G1486,$G1486),9))</f>
        <v/>
      </c>
    </row>
    <row r="1487" spans="13:19" ht="18" customHeight="1" x14ac:dyDescent="0.55000000000000004">
      <c r="M1487" s="32" t="str">
        <f>IFERROR(IF($B1487="","",INDEX(所属情報!$E:$E,MATCH($A1487,所属情報!$A:$A,0))),"")</f>
        <v/>
      </c>
      <c r="N1487" s="32" t="str">
        <f t="shared" si="69"/>
        <v/>
      </c>
      <c r="O1487" s="32" t="str">
        <f t="shared" si="70"/>
        <v/>
      </c>
      <c r="P1487" s="32" t="str">
        <f t="shared" si="71"/>
        <v/>
      </c>
      <c r="Q1487" s="32" t="str">
        <f>IFERROR(IF($F1487="","",INDEX(リスト!$AL:$AL,MATCH($F1487,リスト!$AK:$AK,0))),"")</f>
        <v/>
      </c>
      <c r="R1487" s="32" t="str">
        <f>IFERROR(IF($K1487="","",INDEX(リスト!$AO:$AO,MATCH($K1487,リスト!$AN:$AN,0))),"")</f>
        <v/>
      </c>
      <c r="S1487" s="32" t="str">
        <f>IF($B1487="","",RIGHT($G1487*1000+200+COUNTIF($G$2:$G1487,$G1487),9))</f>
        <v/>
      </c>
    </row>
    <row r="1488" spans="13:19" ht="18" customHeight="1" x14ac:dyDescent="0.55000000000000004">
      <c r="M1488" s="32" t="str">
        <f>IFERROR(IF($B1488="","",INDEX(所属情報!$E:$E,MATCH($A1488,所属情報!$A:$A,0))),"")</f>
        <v/>
      </c>
      <c r="N1488" s="32" t="str">
        <f t="shared" si="69"/>
        <v/>
      </c>
      <c r="O1488" s="32" t="str">
        <f t="shared" si="70"/>
        <v/>
      </c>
      <c r="P1488" s="32" t="str">
        <f t="shared" si="71"/>
        <v/>
      </c>
      <c r="Q1488" s="32" t="str">
        <f>IFERROR(IF($F1488="","",INDEX(リスト!$AL:$AL,MATCH($F1488,リスト!$AK:$AK,0))),"")</f>
        <v/>
      </c>
      <c r="R1488" s="32" t="str">
        <f>IFERROR(IF($K1488="","",INDEX(リスト!$AO:$AO,MATCH($K1488,リスト!$AN:$AN,0))),"")</f>
        <v/>
      </c>
      <c r="S1488" s="32" t="str">
        <f>IF($B1488="","",RIGHT($G1488*1000+200+COUNTIF($G$2:$G1488,$G1488),9))</f>
        <v/>
      </c>
    </row>
    <row r="1489" spans="13:19" ht="18" customHeight="1" x14ac:dyDescent="0.55000000000000004">
      <c r="M1489" s="32" t="str">
        <f>IFERROR(IF($B1489="","",INDEX(所属情報!$E:$E,MATCH($A1489,所属情報!$A:$A,0))),"")</f>
        <v/>
      </c>
      <c r="N1489" s="32" t="str">
        <f t="shared" si="69"/>
        <v/>
      </c>
      <c r="O1489" s="32" t="str">
        <f t="shared" si="70"/>
        <v/>
      </c>
      <c r="P1489" s="32" t="str">
        <f t="shared" si="71"/>
        <v/>
      </c>
      <c r="Q1489" s="32" t="str">
        <f>IFERROR(IF($F1489="","",INDEX(リスト!$AL:$AL,MATCH($F1489,リスト!$AK:$AK,0))),"")</f>
        <v/>
      </c>
      <c r="R1489" s="32" t="str">
        <f>IFERROR(IF($K1489="","",INDEX(リスト!$AO:$AO,MATCH($K1489,リスト!$AN:$AN,0))),"")</f>
        <v/>
      </c>
      <c r="S1489" s="32" t="str">
        <f>IF($B1489="","",RIGHT($G1489*1000+200+COUNTIF($G$2:$G1489,$G1489),9))</f>
        <v/>
      </c>
    </row>
    <row r="1490" spans="13:19" ht="18" customHeight="1" x14ac:dyDescent="0.55000000000000004">
      <c r="M1490" s="32" t="str">
        <f>IFERROR(IF($B1490="","",INDEX(所属情報!$E:$E,MATCH($A1490,所属情報!$A:$A,0))),"")</f>
        <v/>
      </c>
      <c r="N1490" s="32" t="str">
        <f t="shared" si="69"/>
        <v/>
      </c>
      <c r="O1490" s="32" t="str">
        <f t="shared" si="70"/>
        <v/>
      </c>
      <c r="P1490" s="32" t="str">
        <f t="shared" si="71"/>
        <v/>
      </c>
      <c r="Q1490" s="32" t="str">
        <f>IFERROR(IF($F1490="","",INDEX(リスト!$AL:$AL,MATCH($F1490,リスト!$AK:$AK,0))),"")</f>
        <v/>
      </c>
      <c r="R1490" s="32" t="str">
        <f>IFERROR(IF($K1490="","",INDEX(リスト!$AO:$AO,MATCH($K1490,リスト!$AN:$AN,0))),"")</f>
        <v/>
      </c>
      <c r="S1490" s="32" t="str">
        <f>IF($B1490="","",RIGHT($G1490*1000+200+COUNTIF($G$2:$G1490,$G1490),9))</f>
        <v/>
      </c>
    </row>
    <row r="1491" spans="13:19" ht="18" customHeight="1" x14ac:dyDescent="0.55000000000000004">
      <c r="M1491" s="32" t="str">
        <f>IFERROR(IF($B1491="","",INDEX(所属情報!$E:$E,MATCH($A1491,所属情報!$A:$A,0))),"")</f>
        <v/>
      </c>
      <c r="N1491" s="32" t="str">
        <f t="shared" si="69"/>
        <v/>
      </c>
      <c r="O1491" s="32" t="str">
        <f t="shared" si="70"/>
        <v/>
      </c>
      <c r="P1491" s="32" t="str">
        <f t="shared" si="71"/>
        <v/>
      </c>
      <c r="Q1491" s="32" t="str">
        <f>IFERROR(IF($F1491="","",INDEX(リスト!$AL:$AL,MATCH($F1491,リスト!$AK:$AK,0))),"")</f>
        <v/>
      </c>
      <c r="R1491" s="32" t="str">
        <f>IFERROR(IF($K1491="","",INDEX(リスト!$AO:$AO,MATCH($K1491,リスト!$AN:$AN,0))),"")</f>
        <v/>
      </c>
      <c r="S1491" s="32" t="str">
        <f>IF($B1491="","",RIGHT($G1491*1000+200+COUNTIF($G$2:$G1491,$G1491),9))</f>
        <v/>
      </c>
    </row>
    <row r="1492" spans="13:19" ht="18" customHeight="1" x14ac:dyDescent="0.55000000000000004">
      <c r="M1492" s="32" t="str">
        <f>IFERROR(IF($B1492="","",INDEX(所属情報!$E:$E,MATCH($A1492,所属情報!$A:$A,0))),"")</f>
        <v/>
      </c>
      <c r="N1492" s="32" t="str">
        <f t="shared" si="69"/>
        <v/>
      </c>
      <c r="O1492" s="32" t="str">
        <f t="shared" si="70"/>
        <v/>
      </c>
      <c r="P1492" s="32" t="str">
        <f t="shared" si="71"/>
        <v/>
      </c>
      <c r="Q1492" s="32" t="str">
        <f>IFERROR(IF($F1492="","",INDEX(リスト!$AL:$AL,MATCH($F1492,リスト!$AK:$AK,0))),"")</f>
        <v/>
      </c>
      <c r="R1492" s="32" t="str">
        <f>IFERROR(IF($K1492="","",INDEX(リスト!$AO:$AO,MATCH($K1492,リスト!$AN:$AN,0))),"")</f>
        <v/>
      </c>
      <c r="S1492" s="32" t="str">
        <f>IF($B1492="","",RIGHT($G1492*1000+200+COUNTIF($G$2:$G1492,$G1492),9))</f>
        <v/>
      </c>
    </row>
    <row r="1493" spans="13:19" ht="18" customHeight="1" x14ac:dyDescent="0.55000000000000004">
      <c r="M1493" s="32" t="str">
        <f>IFERROR(IF($B1493="","",INDEX(所属情報!$E:$E,MATCH($A1493,所属情報!$A:$A,0))),"")</f>
        <v/>
      </c>
      <c r="N1493" s="32" t="str">
        <f t="shared" si="69"/>
        <v/>
      </c>
      <c r="O1493" s="32" t="str">
        <f t="shared" si="70"/>
        <v/>
      </c>
      <c r="P1493" s="32" t="str">
        <f t="shared" si="71"/>
        <v/>
      </c>
      <c r="Q1493" s="32" t="str">
        <f>IFERROR(IF($F1493="","",INDEX(リスト!$AL:$AL,MATCH($F1493,リスト!$AK:$AK,0))),"")</f>
        <v/>
      </c>
      <c r="R1493" s="32" t="str">
        <f>IFERROR(IF($K1493="","",INDEX(リスト!$AO:$AO,MATCH($K1493,リスト!$AN:$AN,0))),"")</f>
        <v/>
      </c>
      <c r="S1493" s="32" t="str">
        <f>IF($B1493="","",RIGHT($G1493*1000+200+COUNTIF($G$2:$G1493,$G1493),9))</f>
        <v/>
      </c>
    </row>
    <row r="1494" spans="13:19" ht="18" customHeight="1" x14ac:dyDescent="0.55000000000000004">
      <c r="M1494" s="32" t="str">
        <f>IFERROR(IF($B1494="","",INDEX(所属情報!$E:$E,MATCH($A1494,所属情報!$A:$A,0))),"")</f>
        <v/>
      </c>
      <c r="N1494" s="32" t="str">
        <f t="shared" si="69"/>
        <v/>
      </c>
      <c r="O1494" s="32" t="str">
        <f t="shared" si="70"/>
        <v/>
      </c>
      <c r="P1494" s="32" t="str">
        <f t="shared" si="71"/>
        <v/>
      </c>
      <c r="Q1494" s="32" t="str">
        <f>IFERROR(IF($F1494="","",INDEX(リスト!$AL:$AL,MATCH($F1494,リスト!$AK:$AK,0))),"")</f>
        <v/>
      </c>
      <c r="R1494" s="32" t="str">
        <f>IFERROR(IF($K1494="","",INDEX(リスト!$AO:$AO,MATCH($K1494,リスト!$AN:$AN,0))),"")</f>
        <v/>
      </c>
      <c r="S1494" s="32" t="str">
        <f>IF($B1494="","",RIGHT($G1494*1000+200+COUNTIF($G$2:$G1494,$G1494),9))</f>
        <v/>
      </c>
    </row>
    <row r="1495" spans="13:19" ht="18" customHeight="1" x14ac:dyDescent="0.55000000000000004">
      <c r="M1495" s="32" t="str">
        <f>IFERROR(IF($B1495="","",INDEX(所属情報!$E:$E,MATCH($A1495,所属情報!$A:$A,0))),"")</f>
        <v/>
      </c>
      <c r="N1495" s="32" t="str">
        <f t="shared" si="69"/>
        <v/>
      </c>
      <c r="O1495" s="32" t="str">
        <f t="shared" si="70"/>
        <v/>
      </c>
      <c r="P1495" s="32" t="str">
        <f t="shared" si="71"/>
        <v/>
      </c>
      <c r="Q1495" s="32" t="str">
        <f>IFERROR(IF($F1495="","",INDEX(リスト!$AL:$AL,MATCH($F1495,リスト!$AK:$AK,0))),"")</f>
        <v/>
      </c>
      <c r="R1495" s="32" t="str">
        <f>IFERROR(IF($K1495="","",INDEX(リスト!$AO:$AO,MATCH($K1495,リスト!$AN:$AN,0))),"")</f>
        <v/>
      </c>
      <c r="S1495" s="32" t="str">
        <f>IF($B1495="","",RIGHT($G1495*1000+200+COUNTIF($G$2:$G1495,$G1495),9))</f>
        <v/>
      </c>
    </row>
    <row r="1496" spans="13:19" ht="18" customHeight="1" x14ac:dyDescent="0.55000000000000004">
      <c r="M1496" s="32" t="str">
        <f>IFERROR(IF($B1496="","",INDEX(所属情報!$E:$E,MATCH($A1496,所属情報!$A:$A,0))),"")</f>
        <v/>
      </c>
      <c r="N1496" s="32" t="str">
        <f t="shared" si="69"/>
        <v/>
      </c>
      <c r="O1496" s="32" t="str">
        <f t="shared" si="70"/>
        <v/>
      </c>
      <c r="P1496" s="32" t="str">
        <f t="shared" si="71"/>
        <v/>
      </c>
      <c r="Q1496" s="32" t="str">
        <f>IFERROR(IF($F1496="","",INDEX(リスト!$AL:$AL,MATCH($F1496,リスト!$AK:$AK,0))),"")</f>
        <v/>
      </c>
      <c r="R1496" s="32" t="str">
        <f>IFERROR(IF($K1496="","",INDEX(リスト!$AO:$AO,MATCH($K1496,リスト!$AN:$AN,0))),"")</f>
        <v/>
      </c>
      <c r="S1496" s="32" t="str">
        <f>IF($B1496="","",RIGHT($G1496*1000+200+COUNTIF($G$2:$G1496,$G1496),9))</f>
        <v/>
      </c>
    </row>
    <row r="1497" spans="13:19" ht="18" customHeight="1" x14ac:dyDescent="0.55000000000000004">
      <c r="M1497" s="32" t="str">
        <f>IFERROR(IF($B1497="","",INDEX(所属情報!$E:$E,MATCH($A1497,所属情報!$A:$A,0))),"")</f>
        <v/>
      </c>
      <c r="N1497" s="32" t="str">
        <f t="shared" si="69"/>
        <v/>
      </c>
      <c r="O1497" s="32" t="str">
        <f t="shared" si="70"/>
        <v/>
      </c>
      <c r="P1497" s="32" t="str">
        <f t="shared" si="71"/>
        <v/>
      </c>
      <c r="Q1497" s="32" t="str">
        <f>IFERROR(IF($F1497="","",INDEX(リスト!$AL:$AL,MATCH($F1497,リスト!$AK:$AK,0))),"")</f>
        <v/>
      </c>
      <c r="R1497" s="32" t="str">
        <f>IFERROR(IF($K1497="","",INDEX(リスト!$AO:$AO,MATCH($K1497,リスト!$AN:$AN,0))),"")</f>
        <v/>
      </c>
      <c r="S1497" s="32" t="str">
        <f>IF($B1497="","",RIGHT($G1497*1000+200+COUNTIF($G$2:$G1497,$G1497),9))</f>
        <v/>
      </c>
    </row>
    <row r="1498" spans="13:19" ht="18" customHeight="1" x14ac:dyDescent="0.55000000000000004">
      <c r="M1498" s="32" t="str">
        <f>IFERROR(IF($B1498="","",INDEX(所属情報!$E:$E,MATCH($A1498,所属情報!$A:$A,0))),"")</f>
        <v/>
      </c>
      <c r="N1498" s="32" t="str">
        <f t="shared" si="69"/>
        <v/>
      </c>
      <c r="O1498" s="32" t="str">
        <f t="shared" si="70"/>
        <v/>
      </c>
      <c r="P1498" s="32" t="str">
        <f t="shared" si="71"/>
        <v/>
      </c>
      <c r="Q1498" s="32" t="str">
        <f>IFERROR(IF($F1498="","",INDEX(リスト!$AL:$AL,MATCH($F1498,リスト!$AK:$AK,0))),"")</f>
        <v/>
      </c>
      <c r="R1498" s="32" t="str">
        <f>IFERROR(IF($K1498="","",INDEX(リスト!$AO:$AO,MATCH($K1498,リスト!$AN:$AN,0))),"")</f>
        <v/>
      </c>
      <c r="S1498" s="32" t="str">
        <f>IF($B1498="","",RIGHT($G1498*1000+200+COUNTIF($G$2:$G1498,$G1498),9))</f>
        <v/>
      </c>
    </row>
    <row r="1499" spans="13:19" ht="18" customHeight="1" x14ac:dyDescent="0.55000000000000004">
      <c r="M1499" s="32" t="str">
        <f>IFERROR(IF($B1499="","",INDEX(所属情報!$E:$E,MATCH($A1499,所属情報!$A:$A,0))),"")</f>
        <v/>
      </c>
      <c r="N1499" s="32" t="str">
        <f t="shared" si="69"/>
        <v/>
      </c>
      <c r="O1499" s="32" t="str">
        <f t="shared" si="70"/>
        <v/>
      </c>
      <c r="P1499" s="32" t="str">
        <f t="shared" si="71"/>
        <v/>
      </c>
      <c r="Q1499" s="32" t="str">
        <f>IFERROR(IF($F1499="","",INDEX(リスト!$AL:$AL,MATCH($F1499,リスト!$AK:$AK,0))),"")</f>
        <v/>
      </c>
      <c r="R1499" s="32" t="str">
        <f>IFERROR(IF($K1499="","",INDEX(リスト!$AO:$AO,MATCH($K1499,リスト!$AN:$AN,0))),"")</f>
        <v/>
      </c>
      <c r="S1499" s="32" t="str">
        <f>IF($B1499="","",RIGHT($G1499*1000+200+COUNTIF($G$2:$G1499,$G1499),9))</f>
        <v/>
      </c>
    </row>
    <row r="1500" spans="13:19" ht="18" customHeight="1" x14ac:dyDescent="0.55000000000000004">
      <c r="M1500" s="32" t="str">
        <f>IFERROR(IF($B1500="","",INDEX(所属情報!$E:$E,MATCH($A1500,所属情報!$A:$A,0))),"")</f>
        <v/>
      </c>
      <c r="N1500" s="32" t="str">
        <f t="shared" si="69"/>
        <v/>
      </c>
      <c r="O1500" s="32" t="str">
        <f t="shared" si="70"/>
        <v/>
      </c>
      <c r="P1500" s="32" t="str">
        <f t="shared" si="71"/>
        <v/>
      </c>
      <c r="Q1500" s="32" t="str">
        <f>IFERROR(IF($F1500="","",INDEX(リスト!$AL:$AL,MATCH($F1500,リスト!$AK:$AK,0))),"")</f>
        <v/>
      </c>
      <c r="R1500" s="32" t="str">
        <f>IFERROR(IF($K1500="","",INDEX(リスト!$AO:$AO,MATCH($K1500,リスト!$AN:$AN,0))),"")</f>
        <v/>
      </c>
      <c r="S1500" s="32" t="str">
        <f>IF($B1500="","",RIGHT($G1500*1000+200+COUNTIF($G$2:$G1500,$G1500),9))</f>
        <v/>
      </c>
    </row>
    <row r="1501" spans="13:19" ht="18" customHeight="1" x14ac:dyDescent="0.55000000000000004">
      <c r="M1501" s="32" t="str">
        <f>IFERROR(IF($B1501="","",INDEX(所属情報!$E:$E,MATCH($A1501,所属情報!$A:$A,0))),"")</f>
        <v/>
      </c>
      <c r="N1501" s="32" t="str">
        <f t="shared" si="69"/>
        <v/>
      </c>
      <c r="O1501" s="32" t="str">
        <f t="shared" si="70"/>
        <v/>
      </c>
      <c r="P1501" s="32" t="str">
        <f t="shared" si="71"/>
        <v/>
      </c>
      <c r="Q1501" s="32" t="str">
        <f>IFERROR(IF($F1501="","",INDEX(リスト!$AL:$AL,MATCH($F1501,リスト!$AK:$AK,0))),"")</f>
        <v/>
      </c>
      <c r="R1501" s="32" t="str">
        <f>IFERROR(IF($K1501="","",INDEX(リスト!$AO:$AO,MATCH($K1501,リスト!$AN:$AN,0))),"")</f>
        <v/>
      </c>
      <c r="S1501" s="32" t="str">
        <f>IF($B1501="","",RIGHT($G1501*1000+200+COUNTIF($G$2:$G1501,$G1501),9))</f>
        <v/>
      </c>
    </row>
    <row r="1502" spans="13:19" ht="18" customHeight="1" x14ac:dyDescent="0.55000000000000004">
      <c r="M1502" s="32" t="str">
        <f>IFERROR(IF($B1502="","",INDEX(所属情報!$E:$E,MATCH($A1502,所属情報!$A:$A,0))),"")</f>
        <v/>
      </c>
      <c r="N1502" s="32" t="str">
        <f t="shared" si="69"/>
        <v/>
      </c>
      <c r="O1502" s="32" t="str">
        <f t="shared" si="70"/>
        <v/>
      </c>
      <c r="P1502" s="32" t="str">
        <f t="shared" si="71"/>
        <v/>
      </c>
      <c r="Q1502" s="32" t="str">
        <f>IFERROR(IF($F1502="","",INDEX(リスト!$AL:$AL,MATCH($F1502,リスト!$AK:$AK,0))),"")</f>
        <v/>
      </c>
      <c r="R1502" s="32" t="str">
        <f>IFERROR(IF($K1502="","",INDEX(リスト!$AO:$AO,MATCH($K1502,リスト!$AN:$AN,0))),"")</f>
        <v/>
      </c>
      <c r="S1502" s="32" t="str">
        <f>IF($B1502="","",RIGHT($G1502*1000+200+COUNTIF($G$2:$G1502,$G1502),9))</f>
        <v/>
      </c>
    </row>
    <row r="1503" spans="13:19" ht="18" customHeight="1" x14ac:dyDescent="0.55000000000000004">
      <c r="M1503" s="32" t="str">
        <f>IFERROR(IF($B1503="","",INDEX(所属情報!$E:$E,MATCH($A1503,所属情報!$A:$A,0))),"")</f>
        <v/>
      </c>
      <c r="N1503" s="32" t="str">
        <f t="shared" si="69"/>
        <v/>
      </c>
      <c r="O1503" s="32" t="str">
        <f t="shared" si="70"/>
        <v/>
      </c>
      <c r="P1503" s="32" t="str">
        <f t="shared" si="71"/>
        <v/>
      </c>
      <c r="Q1503" s="32" t="str">
        <f>IFERROR(IF($F1503="","",INDEX(リスト!$AL:$AL,MATCH($F1503,リスト!$AK:$AK,0))),"")</f>
        <v/>
      </c>
      <c r="R1503" s="32" t="str">
        <f>IFERROR(IF($K1503="","",INDEX(リスト!$AO:$AO,MATCH($K1503,リスト!$AN:$AN,0))),"")</f>
        <v/>
      </c>
      <c r="S1503" s="32" t="str">
        <f>IF($B1503="","",RIGHT($G1503*1000+200+COUNTIF($G$2:$G1503,$G1503),9))</f>
        <v/>
      </c>
    </row>
    <row r="1504" spans="13:19" ht="18" customHeight="1" x14ac:dyDescent="0.55000000000000004">
      <c r="M1504" s="32" t="str">
        <f>IFERROR(IF($B1504="","",INDEX(所属情報!$E:$E,MATCH($A1504,所属情報!$A:$A,0))),"")</f>
        <v/>
      </c>
      <c r="N1504" s="32" t="str">
        <f t="shared" si="69"/>
        <v/>
      </c>
      <c r="O1504" s="32" t="str">
        <f t="shared" si="70"/>
        <v/>
      </c>
      <c r="P1504" s="32" t="str">
        <f t="shared" si="71"/>
        <v/>
      </c>
      <c r="Q1504" s="32" t="str">
        <f>IFERROR(IF($F1504="","",INDEX(リスト!$AL:$AL,MATCH($F1504,リスト!$AK:$AK,0))),"")</f>
        <v/>
      </c>
      <c r="R1504" s="32" t="str">
        <f>IFERROR(IF($K1504="","",INDEX(リスト!$AO:$AO,MATCH($K1504,リスト!$AN:$AN,0))),"")</f>
        <v/>
      </c>
      <c r="S1504" s="32" t="str">
        <f>IF($B1504="","",RIGHT($G1504*1000+200+COUNTIF($G$2:$G1504,$G1504),9))</f>
        <v/>
      </c>
    </row>
    <row r="1505" spans="13:19" ht="18" customHeight="1" x14ac:dyDescent="0.55000000000000004">
      <c r="M1505" s="32" t="str">
        <f>IFERROR(IF($B1505="","",INDEX(所属情報!$E:$E,MATCH($A1505,所属情報!$A:$A,0))),"")</f>
        <v/>
      </c>
      <c r="N1505" s="32" t="str">
        <f t="shared" si="69"/>
        <v/>
      </c>
      <c r="O1505" s="32" t="str">
        <f t="shared" si="70"/>
        <v/>
      </c>
      <c r="P1505" s="32" t="str">
        <f t="shared" si="71"/>
        <v/>
      </c>
      <c r="Q1505" s="32" t="str">
        <f>IFERROR(IF($F1505="","",INDEX(リスト!$AL:$AL,MATCH($F1505,リスト!$AK:$AK,0))),"")</f>
        <v/>
      </c>
      <c r="R1505" s="32" t="str">
        <f>IFERROR(IF($K1505="","",INDEX(リスト!$AO:$AO,MATCH($K1505,リスト!$AN:$AN,0))),"")</f>
        <v/>
      </c>
      <c r="S1505" s="32" t="str">
        <f>IF($B1505="","",RIGHT($G1505*1000+200+COUNTIF($G$2:$G1505,$G1505),9))</f>
        <v/>
      </c>
    </row>
    <row r="1506" spans="13:19" ht="18" customHeight="1" x14ac:dyDescent="0.55000000000000004">
      <c r="M1506" s="32" t="str">
        <f>IFERROR(IF($B1506="","",INDEX(所属情報!$E:$E,MATCH($A1506,所属情報!$A:$A,0))),"")</f>
        <v/>
      </c>
      <c r="N1506" s="32" t="str">
        <f t="shared" si="69"/>
        <v/>
      </c>
      <c r="O1506" s="32" t="str">
        <f t="shared" si="70"/>
        <v/>
      </c>
      <c r="P1506" s="32" t="str">
        <f t="shared" si="71"/>
        <v/>
      </c>
      <c r="Q1506" s="32" t="str">
        <f>IFERROR(IF($F1506="","",INDEX(リスト!$AL:$AL,MATCH($F1506,リスト!$AK:$AK,0))),"")</f>
        <v/>
      </c>
      <c r="R1506" s="32" t="str">
        <f>IFERROR(IF($K1506="","",INDEX(リスト!$AO:$AO,MATCH($K1506,リスト!$AN:$AN,0))),"")</f>
        <v/>
      </c>
      <c r="S1506" s="32" t="str">
        <f>IF($B1506="","",RIGHT($G1506*1000+200+COUNTIF($G$2:$G1506,$G1506),9))</f>
        <v/>
      </c>
    </row>
    <row r="1507" spans="13:19" ht="18" customHeight="1" x14ac:dyDescent="0.55000000000000004">
      <c r="M1507" s="32" t="str">
        <f>IFERROR(IF($B1507="","",INDEX(所属情報!$E:$E,MATCH($A1507,所属情報!$A:$A,0))),"")</f>
        <v/>
      </c>
      <c r="N1507" s="32" t="str">
        <f t="shared" si="69"/>
        <v/>
      </c>
      <c r="O1507" s="32" t="str">
        <f t="shared" si="70"/>
        <v/>
      </c>
      <c r="P1507" s="32" t="str">
        <f t="shared" si="71"/>
        <v/>
      </c>
      <c r="Q1507" s="32" t="str">
        <f>IFERROR(IF($F1507="","",INDEX(リスト!$AL:$AL,MATCH($F1507,リスト!$AK:$AK,0))),"")</f>
        <v/>
      </c>
      <c r="R1507" s="32" t="str">
        <f>IFERROR(IF($K1507="","",INDEX(リスト!$AO:$AO,MATCH($K1507,リスト!$AN:$AN,0))),"")</f>
        <v/>
      </c>
      <c r="S1507" s="32" t="str">
        <f>IF($B1507="","",RIGHT($G1507*1000+200+COUNTIF($G$2:$G1507,$G1507),9))</f>
        <v/>
      </c>
    </row>
    <row r="1508" spans="13:19" ht="18" customHeight="1" x14ac:dyDescent="0.55000000000000004">
      <c r="M1508" s="32" t="str">
        <f>IFERROR(IF($B1508="","",INDEX(所属情報!$E:$E,MATCH($A1508,所属情報!$A:$A,0))),"")</f>
        <v/>
      </c>
      <c r="N1508" s="32" t="str">
        <f t="shared" si="69"/>
        <v/>
      </c>
      <c r="O1508" s="32" t="str">
        <f t="shared" si="70"/>
        <v/>
      </c>
      <c r="P1508" s="32" t="str">
        <f t="shared" si="71"/>
        <v/>
      </c>
      <c r="Q1508" s="32" t="str">
        <f>IFERROR(IF($F1508="","",INDEX(リスト!$AL:$AL,MATCH($F1508,リスト!$AK:$AK,0))),"")</f>
        <v/>
      </c>
      <c r="R1508" s="32" t="str">
        <f>IFERROR(IF($K1508="","",INDEX(リスト!$AO:$AO,MATCH($K1508,リスト!$AN:$AN,0))),"")</f>
        <v/>
      </c>
      <c r="S1508" s="32" t="str">
        <f>IF($B1508="","",RIGHT($G1508*1000+200+COUNTIF($G$2:$G1508,$G1508),9))</f>
        <v/>
      </c>
    </row>
    <row r="1509" spans="13:19" ht="18" customHeight="1" x14ac:dyDescent="0.55000000000000004">
      <c r="M1509" s="32" t="str">
        <f>IFERROR(IF($B1509="","",INDEX(所属情報!$E:$E,MATCH($A1509,所属情報!$A:$A,0))),"")</f>
        <v/>
      </c>
      <c r="N1509" s="32" t="str">
        <f t="shared" si="69"/>
        <v/>
      </c>
      <c r="O1509" s="32" t="str">
        <f t="shared" si="70"/>
        <v/>
      </c>
      <c r="P1509" s="32" t="str">
        <f t="shared" si="71"/>
        <v/>
      </c>
      <c r="Q1509" s="32" t="str">
        <f>IFERROR(IF($F1509="","",INDEX(リスト!$AL:$AL,MATCH($F1509,リスト!$AK:$AK,0))),"")</f>
        <v/>
      </c>
      <c r="R1509" s="32" t="str">
        <f>IFERROR(IF($K1509="","",INDEX(リスト!$AO:$AO,MATCH($K1509,リスト!$AN:$AN,0))),"")</f>
        <v/>
      </c>
      <c r="S1509" s="32" t="str">
        <f>IF($B1509="","",RIGHT($G1509*1000+200+COUNTIF($G$2:$G1509,$G1509),9))</f>
        <v/>
      </c>
    </row>
    <row r="1510" spans="13:19" ht="18" customHeight="1" x14ac:dyDescent="0.55000000000000004">
      <c r="M1510" s="32" t="str">
        <f>IFERROR(IF($B1510="","",INDEX(所属情報!$E:$E,MATCH($A1510,所属情報!$A:$A,0))),"")</f>
        <v/>
      </c>
      <c r="N1510" s="32" t="str">
        <f t="shared" si="69"/>
        <v/>
      </c>
      <c r="O1510" s="32" t="str">
        <f t="shared" si="70"/>
        <v/>
      </c>
      <c r="P1510" s="32" t="str">
        <f t="shared" si="71"/>
        <v/>
      </c>
      <c r="Q1510" s="32" t="str">
        <f>IFERROR(IF($F1510="","",INDEX(リスト!$AL:$AL,MATCH($F1510,リスト!$AK:$AK,0))),"")</f>
        <v/>
      </c>
      <c r="R1510" s="32" t="str">
        <f>IFERROR(IF($K1510="","",INDEX(リスト!$AO:$AO,MATCH($K1510,リスト!$AN:$AN,0))),"")</f>
        <v/>
      </c>
      <c r="S1510" s="32" t="str">
        <f>IF($B1510="","",RIGHT($G1510*1000+200+COUNTIF($G$2:$G1510,$G1510),9))</f>
        <v/>
      </c>
    </row>
    <row r="1511" spans="13:19" ht="18" customHeight="1" x14ac:dyDescent="0.55000000000000004">
      <c r="M1511" s="32" t="str">
        <f>IFERROR(IF($B1511="","",INDEX(所属情報!$E:$E,MATCH($A1511,所属情報!$A:$A,0))),"")</f>
        <v/>
      </c>
      <c r="N1511" s="32" t="str">
        <f t="shared" si="69"/>
        <v/>
      </c>
      <c r="O1511" s="32" t="str">
        <f t="shared" si="70"/>
        <v/>
      </c>
      <c r="P1511" s="32" t="str">
        <f t="shared" si="71"/>
        <v/>
      </c>
      <c r="Q1511" s="32" t="str">
        <f>IFERROR(IF($F1511="","",INDEX(リスト!$AL:$AL,MATCH($F1511,リスト!$AK:$AK,0))),"")</f>
        <v/>
      </c>
      <c r="R1511" s="32" t="str">
        <f>IFERROR(IF($K1511="","",INDEX(リスト!$AO:$AO,MATCH($K1511,リスト!$AN:$AN,0))),"")</f>
        <v/>
      </c>
      <c r="S1511" s="32" t="str">
        <f>IF($B1511="","",RIGHT($G1511*1000+200+COUNTIF($G$2:$G1511,$G1511),9))</f>
        <v/>
      </c>
    </row>
    <row r="1512" spans="13:19" ht="18" customHeight="1" x14ac:dyDescent="0.55000000000000004">
      <c r="M1512" s="32" t="str">
        <f>IFERROR(IF($B1512="","",INDEX(所属情報!$E:$E,MATCH($A1512,所属情報!$A:$A,0))),"")</f>
        <v/>
      </c>
      <c r="N1512" s="32" t="str">
        <f t="shared" si="69"/>
        <v/>
      </c>
      <c r="O1512" s="32" t="str">
        <f t="shared" si="70"/>
        <v/>
      </c>
      <c r="P1512" s="32" t="str">
        <f t="shared" si="71"/>
        <v/>
      </c>
      <c r="Q1512" s="32" t="str">
        <f>IFERROR(IF($F1512="","",INDEX(リスト!$AL:$AL,MATCH($F1512,リスト!$AK:$AK,0))),"")</f>
        <v/>
      </c>
      <c r="R1512" s="32" t="str">
        <f>IFERROR(IF($K1512="","",INDEX(リスト!$AO:$AO,MATCH($K1512,リスト!$AN:$AN,0))),"")</f>
        <v/>
      </c>
      <c r="S1512" s="32" t="str">
        <f>IF($B1512="","",RIGHT($G1512*1000+200+COUNTIF($G$2:$G1512,$G1512),9))</f>
        <v/>
      </c>
    </row>
    <row r="1513" spans="13:19" ht="18" customHeight="1" x14ac:dyDescent="0.55000000000000004">
      <c r="M1513" s="32" t="str">
        <f>IFERROR(IF($B1513="","",INDEX(所属情報!$E:$E,MATCH($A1513,所属情報!$A:$A,0))),"")</f>
        <v/>
      </c>
      <c r="N1513" s="32" t="str">
        <f t="shared" si="69"/>
        <v/>
      </c>
      <c r="O1513" s="32" t="str">
        <f t="shared" si="70"/>
        <v/>
      </c>
      <c r="P1513" s="32" t="str">
        <f t="shared" si="71"/>
        <v/>
      </c>
      <c r="Q1513" s="32" t="str">
        <f>IFERROR(IF($F1513="","",INDEX(リスト!$AL:$AL,MATCH($F1513,リスト!$AK:$AK,0))),"")</f>
        <v/>
      </c>
      <c r="R1513" s="32" t="str">
        <f>IFERROR(IF($K1513="","",INDEX(リスト!$AO:$AO,MATCH($K1513,リスト!$AN:$AN,0))),"")</f>
        <v/>
      </c>
      <c r="S1513" s="32" t="str">
        <f>IF($B1513="","",RIGHT($G1513*1000+200+COUNTIF($G$2:$G1513,$G1513),9))</f>
        <v/>
      </c>
    </row>
    <row r="1514" spans="13:19" ht="18" customHeight="1" x14ac:dyDescent="0.55000000000000004">
      <c r="M1514" s="32" t="str">
        <f>IFERROR(IF($B1514="","",INDEX(所属情報!$E:$E,MATCH($A1514,所属情報!$A:$A,0))),"")</f>
        <v/>
      </c>
      <c r="N1514" s="32" t="str">
        <f t="shared" si="69"/>
        <v/>
      </c>
      <c r="O1514" s="32" t="str">
        <f t="shared" si="70"/>
        <v/>
      </c>
      <c r="P1514" s="32" t="str">
        <f t="shared" si="71"/>
        <v/>
      </c>
      <c r="Q1514" s="32" t="str">
        <f>IFERROR(IF($F1514="","",INDEX(リスト!$AL:$AL,MATCH($F1514,リスト!$AK:$AK,0))),"")</f>
        <v/>
      </c>
      <c r="R1514" s="32" t="str">
        <f>IFERROR(IF($K1514="","",INDEX(リスト!$AO:$AO,MATCH($K1514,リスト!$AN:$AN,0))),"")</f>
        <v/>
      </c>
      <c r="S1514" s="32" t="str">
        <f>IF($B1514="","",RIGHT($G1514*1000+200+COUNTIF($G$2:$G1514,$G1514),9))</f>
        <v/>
      </c>
    </row>
    <row r="1515" spans="13:19" ht="18" customHeight="1" x14ac:dyDescent="0.55000000000000004">
      <c r="M1515" s="32" t="str">
        <f>IFERROR(IF($B1515="","",INDEX(所属情報!$E:$E,MATCH($A1515,所属情報!$A:$A,0))),"")</f>
        <v/>
      </c>
      <c r="N1515" s="32" t="str">
        <f t="shared" si="69"/>
        <v/>
      </c>
      <c r="O1515" s="32" t="str">
        <f t="shared" si="70"/>
        <v/>
      </c>
      <c r="P1515" s="32" t="str">
        <f t="shared" si="71"/>
        <v/>
      </c>
      <c r="Q1515" s="32" t="str">
        <f>IFERROR(IF($F1515="","",INDEX(リスト!$AL:$AL,MATCH($F1515,リスト!$AK:$AK,0))),"")</f>
        <v/>
      </c>
      <c r="R1515" s="32" t="str">
        <f>IFERROR(IF($K1515="","",INDEX(リスト!$AO:$AO,MATCH($K1515,リスト!$AN:$AN,0))),"")</f>
        <v/>
      </c>
      <c r="S1515" s="32" t="str">
        <f>IF($B1515="","",RIGHT($G1515*1000+200+COUNTIF($G$2:$G1515,$G1515),9))</f>
        <v/>
      </c>
    </row>
    <row r="1516" spans="13:19" ht="18" customHeight="1" x14ac:dyDescent="0.55000000000000004">
      <c r="M1516" s="32" t="str">
        <f>IFERROR(IF($B1516="","",INDEX(所属情報!$E:$E,MATCH($A1516,所属情報!$A:$A,0))),"")</f>
        <v/>
      </c>
      <c r="N1516" s="32" t="str">
        <f t="shared" si="69"/>
        <v/>
      </c>
      <c r="O1516" s="32" t="str">
        <f t="shared" si="70"/>
        <v/>
      </c>
      <c r="P1516" s="32" t="str">
        <f t="shared" si="71"/>
        <v/>
      </c>
      <c r="Q1516" s="32" t="str">
        <f>IFERROR(IF($F1516="","",INDEX(リスト!$AL:$AL,MATCH($F1516,リスト!$AK:$AK,0))),"")</f>
        <v/>
      </c>
      <c r="R1516" s="32" t="str">
        <f>IFERROR(IF($K1516="","",INDEX(リスト!$AO:$AO,MATCH($K1516,リスト!$AN:$AN,0))),"")</f>
        <v/>
      </c>
      <c r="S1516" s="32" t="str">
        <f>IF($B1516="","",RIGHT($G1516*1000+200+COUNTIF($G$2:$G1516,$G1516),9))</f>
        <v/>
      </c>
    </row>
    <row r="1517" spans="13:19" ht="18" customHeight="1" x14ac:dyDescent="0.55000000000000004">
      <c r="M1517" s="32" t="str">
        <f>IFERROR(IF($B1517="","",INDEX(所属情報!$E:$E,MATCH($A1517,所属情報!$A:$A,0))),"")</f>
        <v/>
      </c>
      <c r="N1517" s="32" t="str">
        <f t="shared" si="69"/>
        <v/>
      </c>
      <c r="O1517" s="32" t="str">
        <f t="shared" si="70"/>
        <v/>
      </c>
      <c r="P1517" s="32" t="str">
        <f t="shared" si="71"/>
        <v/>
      </c>
      <c r="Q1517" s="32" t="str">
        <f>IFERROR(IF($F1517="","",INDEX(リスト!$AL:$AL,MATCH($F1517,リスト!$AK:$AK,0))),"")</f>
        <v/>
      </c>
      <c r="R1517" s="32" t="str">
        <f>IFERROR(IF($K1517="","",INDEX(リスト!$AO:$AO,MATCH($K1517,リスト!$AN:$AN,0))),"")</f>
        <v/>
      </c>
      <c r="S1517" s="32" t="str">
        <f>IF($B1517="","",RIGHT($G1517*1000+200+COUNTIF($G$2:$G1517,$G1517),9))</f>
        <v/>
      </c>
    </row>
    <row r="1518" spans="13:19" ht="18" customHeight="1" x14ac:dyDescent="0.55000000000000004">
      <c r="M1518" s="32" t="str">
        <f>IFERROR(IF($B1518="","",INDEX(所属情報!$E:$E,MATCH($A1518,所属情報!$A:$A,0))),"")</f>
        <v/>
      </c>
      <c r="N1518" s="32" t="str">
        <f t="shared" si="69"/>
        <v/>
      </c>
      <c r="O1518" s="32" t="str">
        <f t="shared" si="70"/>
        <v/>
      </c>
      <c r="P1518" s="32" t="str">
        <f t="shared" si="71"/>
        <v/>
      </c>
      <c r="Q1518" s="32" t="str">
        <f>IFERROR(IF($F1518="","",INDEX(リスト!$AL:$AL,MATCH($F1518,リスト!$AK:$AK,0))),"")</f>
        <v/>
      </c>
      <c r="R1518" s="32" t="str">
        <f>IFERROR(IF($K1518="","",INDEX(リスト!$AO:$AO,MATCH($K1518,リスト!$AN:$AN,0))),"")</f>
        <v/>
      </c>
      <c r="S1518" s="32" t="str">
        <f>IF($B1518="","",RIGHT($G1518*1000+200+COUNTIF($G$2:$G1518,$G1518),9))</f>
        <v/>
      </c>
    </row>
    <row r="1519" spans="13:19" ht="18" customHeight="1" x14ac:dyDescent="0.55000000000000004">
      <c r="M1519" s="32" t="str">
        <f>IFERROR(IF($B1519="","",INDEX(所属情報!$E:$E,MATCH($A1519,所属情報!$A:$A,0))),"")</f>
        <v/>
      </c>
      <c r="N1519" s="32" t="str">
        <f t="shared" si="69"/>
        <v/>
      </c>
      <c r="O1519" s="32" t="str">
        <f t="shared" si="70"/>
        <v/>
      </c>
      <c r="P1519" s="32" t="str">
        <f t="shared" si="71"/>
        <v/>
      </c>
      <c r="Q1519" s="32" t="str">
        <f>IFERROR(IF($F1519="","",INDEX(リスト!$AL:$AL,MATCH($F1519,リスト!$AK:$AK,0))),"")</f>
        <v/>
      </c>
      <c r="R1519" s="32" t="str">
        <f>IFERROR(IF($K1519="","",INDEX(リスト!$AO:$AO,MATCH($K1519,リスト!$AN:$AN,0))),"")</f>
        <v/>
      </c>
      <c r="S1519" s="32" t="str">
        <f>IF($B1519="","",RIGHT($G1519*1000+200+COUNTIF($G$2:$G1519,$G1519),9))</f>
        <v/>
      </c>
    </row>
    <row r="1520" spans="13:19" ht="18" customHeight="1" x14ac:dyDescent="0.55000000000000004">
      <c r="M1520" s="32" t="str">
        <f>IFERROR(IF($B1520="","",INDEX(所属情報!$E:$E,MATCH($A1520,所属情報!$A:$A,0))),"")</f>
        <v/>
      </c>
      <c r="N1520" s="32" t="str">
        <f t="shared" si="69"/>
        <v/>
      </c>
      <c r="O1520" s="32" t="str">
        <f t="shared" si="70"/>
        <v/>
      </c>
      <c r="P1520" s="32" t="str">
        <f t="shared" si="71"/>
        <v/>
      </c>
      <c r="Q1520" s="32" t="str">
        <f>IFERROR(IF($F1520="","",INDEX(リスト!$AL:$AL,MATCH($F1520,リスト!$AK:$AK,0))),"")</f>
        <v/>
      </c>
      <c r="R1520" s="32" t="str">
        <f>IFERROR(IF($K1520="","",INDEX(リスト!$AO:$AO,MATCH($K1520,リスト!$AN:$AN,0))),"")</f>
        <v/>
      </c>
      <c r="S1520" s="32" t="str">
        <f>IF($B1520="","",RIGHT($G1520*1000+200+COUNTIF($G$2:$G1520,$G1520),9))</f>
        <v/>
      </c>
    </row>
    <row r="1521" spans="13:19" ht="18" customHeight="1" x14ac:dyDescent="0.55000000000000004">
      <c r="M1521" s="32" t="str">
        <f>IFERROR(IF($B1521="","",INDEX(所属情報!$E:$E,MATCH($A1521,所属情報!$A:$A,0))),"")</f>
        <v/>
      </c>
      <c r="N1521" s="32" t="str">
        <f t="shared" si="69"/>
        <v/>
      </c>
      <c r="O1521" s="32" t="str">
        <f t="shared" si="70"/>
        <v/>
      </c>
      <c r="P1521" s="32" t="str">
        <f t="shared" si="71"/>
        <v/>
      </c>
      <c r="Q1521" s="32" t="str">
        <f>IFERROR(IF($F1521="","",INDEX(リスト!$AL:$AL,MATCH($F1521,リスト!$AK:$AK,0))),"")</f>
        <v/>
      </c>
      <c r="R1521" s="32" t="str">
        <f>IFERROR(IF($K1521="","",INDEX(リスト!$AO:$AO,MATCH($K1521,リスト!$AN:$AN,0))),"")</f>
        <v/>
      </c>
      <c r="S1521" s="32" t="str">
        <f>IF($B1521="","",RIGHT($G1521*1000+200+COUNTIF($G$2:$G1521,$G1521),9))</f>
        <v/>
      </c>
    </row>
    <row r="1522" spans="13:19" ht="18" customHeight="1" x14ac:dyDescent="0.55000000000000004">
      <c r="M1522" s="32" t="str">
        <f>IFERROR(IF($B1522="","",INDEX(所属情報!$E:$E,MATCH($A1522,所属情報!$A:$A,0))),"")</f>
        <v/>
      </c>
      <c r="N1522" s="32" t="str">
        <f t="shared" si="69"/>
        <v/>
      </c>
      <c r="O1522" s="32" t="str">
        <f t="shared" si="70"/>
        <v/>
      </c>
      <c r="P1522" s="32" t="str">
        <f t="shared" si="71"/>
        <v/>
      </c>
      <c r="Q1522" s="32" t="str">
        <f>IFERROR(IF($F1522="","",INDEX(リスト!$AL:$AL,MATCH($F1522,リスト!$AK:$AK,0))),"")</f>
        <v/>
      </c>
      <c r="R1522" s="32" t="str">
        <f>IFERROR(IF($K1522="","",INDEX(リスト!$AO:$AO,MATCH($K1522,リスト!$AN:$AN,0))),"")</f>
        <v/>
      </c>
      <c r="S1522" s="32" t="str">
        <f>IF($B1522="","",RIGHT($G1522*1000+200+COUNTIF($G$2:$G1522,$G1522),9))</f>
        <v/>
      </c>
    </row>
    <row r="1523" spans="13:19" ht="18" customHeight="1" x14ac:dyDescent="0.55000000000000004">
      <c r="M1523" s="32" t="str">
        <f>IFERROR(IF($B1523="","",INDEX(所属情報!$E:$E,MATCH($A1523,所属情報!$A:$A,0))),"")</f>
        <v/>
      </c>
      <c r="N1523" s="32" t="str">
        <f t="shared" si="69"/>
        <v/>
      </c>
      <c r="O1523" s="32" t="str">
        <f t="shared" si="70"/>
        <v/>
      </c>
      <c r="P1523" s="32" t="str">
        <f t="shared" si="71"/>
        <v/>
      </c>
      <c r="Q1523" s="32" t="str">
        <f>IFERROR(IF($F1523="","",INDEX(リスト!$AL:$AL,MATCH($F1523,リスト!$AK:$AK,0))),"")</f>
        <v/>
      </c>
      <c r="R1523" s="32" t="str">
        <f>IFERROR(IF($K1523="","",INDEX(リスト!$AO:$AO,MATCH($K1523,リスト!$AN:$AN,0))),"")</f>
        <v/>
      </c>
      <c r="S1523" s="32" t="str">
        <f>IF($B1523="","",RIGHT($G1523*1000+200+COUNTIF($G$2:$G1523,$G1523),9))</f>
        <v/>
      </c>
    </row>
    <row r="1524" spans="13:19" ht="18" customHeight="1" x14ac:dyDescent="0.55000000000000004">
      <c r="M1524" s="32" t="str">
        <f>IFERROR(IF($B1524="","",INDEX(所属情報!$E:$E,MATCH($A1524,所属情報!$A:$A,0))),"")</f>
        <v/>
      </c>
      <c r="N1524" s="32" t="str">
        <f t="shared" si="69"/>
        <v/>
      </c>
      <c r="O1524" s="32" t="str">
        <f t="shared" si="70"/>
        <v/>
      </c>
      <c r="P1524" s="32" t="str">
        <f t="shared" si="71"/>
        <v/>
      </c>
      <c r="Q1524" s="32" t="str">
        <f>IFERROR(IF($F1524="","",INDEX(リスト!$AL:$AL,MATCH($F1524,リスト!$AK:$AK,0))),"")</f>
        <v/>
      </c>
      <c r="R1524" s="32" t="str">
        <f>IFERROR(IF($K1524="","",INDEX(リスト!$AO:$AO,MATCH($K1524,リスト!$AN:$AN,0))),"")</f>
        <v/>
      </c>
      <c r="S1524" s="32" t="str">
        <f>IF($B1524="","",RIGHT($G1524*1000+200+COUNTIF($G$2:$G1524,$G1524),9))</f>
        <v/>
      </c>
    </row>
    <row r="1525" spans="13:19" ht="18" customHeight="1" x14ac:dyDescent="0.55000000000000004">
      <c r="M1525" s="32" t="str">
        <f>IFERROR(IF($B1525="","",INDEX(所属情報!$E:$E,MATCH($A1525,所属情報!$A:$A,0))),"")</f>
        <v/>
      </c>
      <c r="N1525" s="32" t="str">
        <f t="shared" si="69"/>
        <v/>
      </c>
      <c r="O1525" s="32" t="str">
        <f t="shared" si="70"/>
        <v/>
      </c>
      <c r="P1525" s="32" t="str">
        <f t="shared" si="71"/>
        <v/>
      </c>
      <c r="Q1525" s="32" t="str">
        <f>IFERROR(IF($F1525="","",INDEX(リスト!$AL:$AL,MATCH($F1525,リスト!$AK:$AK,0))),"")</f>
        <v/>
      </c>
      <c r="R1525" s="32" t="str">
        <f>IFERROR(IF($K1525="","",INDEX(リスト!$AO:$AO,MATCH($K1525,リスト!$AN:$AN,0))),"")</f>
        <v/>
      </c>
      <c r="S1525" s="32" t="str">
        <f>IF($B1525="","",RIGHT($G1525*1000+200+COUNTIF($G$2:$G1525,$G1525),9))</f>
        <v/>
      </c>
    </row>
    <row r="1526" spans="13:19" ht="18" customHeight="1" x14ac:dyDescent="0.55000000000000004">
      <c r="M1526" s="32" t="str">
        <f>IFERROR(IF($B1526="","",INDEX(所属情報!$E:$E,MATCH($A1526,所属情報!$A:$A,0))),"")</f>
        <v/>
      </c>
      <c r="N1526" s="32" t="str">
        <f t="shared" si="69"/>
        <v/>
      </c>
      <c r="O1526" s="32" t="str">
        <f t="shared" si="70"/>
        <v/>
      </c>
      <c r="P1526" s="32" t="str">
        <f t="shared" si="71"/>
        <v/>
      </c>
      <c r="Q1526" s="32" t="str">
        <f>IFERROR(IF($F1526="","",INDEX(リスト!$AL:$AL,MATCH($F1526,リスト!$AK:$AK,0))),"")</f>
        <v/>
      </c>
      <c r="R1526" s="32" t="str">
        <f>IFERROR(IF($K1526="","",INDEX(リスト!$AO:$AO,MATCH($K1526,リスト!$AN:$AN,0))),"")</f>
        <v/>
      </c>
      <c r="S1526" s="32" t="str">
        <f>IF($B1526="","",RIGHT($G1526*1000+200+COUNTIF($G$2:$G1526,$G1526),9))</f>
        <v/>
      </c>
    </row>
    <row r="1527" spans="13:19" ht="18" customHeight="1" x14ac:dyDescent="0.55000000000000004">
      <c r="M1527" s="32" t="str">
        <f>IFERROR(IF($B1527="","",INDEX(所属情報!$E:$E,MATCH($A1527,所属情報!$A:$A,0))),"")</f>
        <v/>
      </c>
      <c r="N1527" s="32" t="str">
        <f t="shared" si="69"/>
        <v/>
      </c>
      <c r="O1527" s="32" t="str">
        <f t="shared" si="70"/>
        <v/>
      </c>
      <c r="P1527" s="32" t="str">
        <f t="shared" si="71"/>
        <v/>
      </c>
      <c r="Q1527" s="32" t="str">
        <f>IFERROR(IF($F1527="","",INDEX(リスト!$AL:$AL,MATCH($F1527,リスト!$AK:$AK,0))),"")</f>
        <v/>
      </c>
      <c r="R1527" s="32" t="str">
        <f>IFERROR(IF($K1527="","",INDEX(リスト!$AO:$AO,MATCH($K1527,リスト!$AN:$AN,0))),"")</f>
        <v/>
      </c>
      <c r="S1527" s="32" t="str">
        <f>IF($B1527="","",RIGHT($G1527*1000+200+COUNTIF($G$2:$G1527,$G1527),9))</f>
        <v/>
      </c>
    </row>
    <row r="1528" spans="13:19" ht="18" customHeight="1" x14ac:dyDescent="0.55000000000000004">
      <c r="M1528" s="32" t="str">
        <f>IFERROR(IF($B1528="","",INDEX(所属情報!$E:$E,MATCH($A1528,所属情報!$A:$A,0))),"")</f>
        <v/>
      </c>
      <c r="N1528" s="32" t="str">
        <f t="shared" si="69"/>
        <v/>
      </c>
      <c r="O1528" s="32" t="str">
        <f t="shared" si="70"/>
        <v/>
      </c>
      <c r="P1528" s="32" t="str">
        <f t="shared" si="71"/>
        <v/>
      </c>
      <c r="Q1528" s="32" t="str">
        <f>IFERROR(IF($F1528="","",INDEX(リスト!$AL:$AL,MATCH($F1528,リスト!$AK:$AK,0))),"")</f>
        <v/>
      </c>
      <c r="R1528" s="32" t="str">
        <f>IFERROR(IF($K1528="","",INDEX(リスト!$AO:$AO,MATCH($K1528,リスト!$AN:$AN,0))),"")</f>
        <v/>
      </c>
      <c r="S1528" s="32" t="str">
        <f>IF($B1528="","",RIGHT($G1528*1000+200+COUNTIF($G$2:$G1528,$G1528),9))</f>
        <v/>
      </c>
    </row>
    <row r="1529" spans="13:19" ht="18" customHeight="1" x14ac:dyDescent="0.55000000000000004">
      <c r="M1529" s="32" t="str">
        <f>IFERROR(IF($B1529="","",INDEX(所属情報!$E:$E,MATCH($A1529,所属情報!$A:$A,0))),"")</f>
        <v/>
      </c>
      <c r="N1529" s="32" t="str">
        <f t="shared" si="69"/>
        <v/>
      </c>
      <c r="O1529" s="32" t="str">
        <f t="shared" si="70"/>
        <v/>
      </c>
      <c r="P1529" s="32" t="str">
        <f t="shared" si="71"/>
        <v/>
      </c>
      <c r="Q1529" s="32" t="str">
        <f>IFERROR(IF($F1529="","",INDEX(リスト!$AL:$AL,MATCH($F1529,リスト!$AK:$AK,0))),"")</f>
        <v/>
      </c>
      <c r="R1529" s="32" t="str">
        <f>IFERROR(IF($K1529="","",INDEX(リスト!$AO:$AO,MATCH($K1529,リスト!$AN:$AN,0))),"")</f>
        <v/>
      </c>
      <c r="S1529" s="32" t="str">
        <f>IF($B1529="","",RIGHT($G1529*1000+200+COUNTIF($G$2:$G1529,$G1529),9))</f>
        <v/>
      </c>
    </row>
    <row r="1530" spans="13:19" ht="18" customHeight="1" x14ac:dyDescent="0.55000000000000004">
      <c r="M1530" s="32" t="str">
        <f>IFERROR(IF($B1530="","",INDEX(所属情報!$E:$E,MATCH($A1530,所属情報!$A:$A,0))),"")</f>
        <v/>
      </c>
      <c r="N1530" s="32" t="str">
        <f t="shared" si="69"/>
        <v/>
      </c>
      <c r="O1530" s="32" t="str">
        <f t="shared" si="70"/>
        <v/>
      </c>
      <c r="P1530" s="32" t="str">
        <f t="shared" si="71"/>
        <v/>
      </c>
      <c r="Q1530" s="32" t="str">
        <f>IFERROR(IF($F1530="","",INDEX(リスト!$AL:$AL,MATCH($F1530,リスト!$AK:$AK,0))),"")</f>
        <v/>
      </c>
      <c r="R1530" s="32" t="str">
        <f>IFERROR(IF($K1530="","",INDEX(リスト!$AO:$AO,MATCH($K1530,リスト!$AN:$AN,0))),"")</f>
        <v/>
      </c>
      <c r="S1530" s="32" t="str">
        <f>IF($B1530="","",RIGHT($G1530*1000+200+COUNTIF($G$2:$G1530,$G1530),9))</f>
        <v/>
      </c>
    </row>
    <row r="1531" spans="13:19" ht="18" customHeight="1" x14ac:dyDescent="0.55000000000000004">
      <c r="M1531" s="32" t="str">
        <f>IFERROR(IF($B1531="","",INDEX(所属情報!$E:$E,MATCH($A1531,所属情報!$A:$A,0))),"")</f>
        <v/>
      </c>
      <c r="N1531" s="32" t="str">
        <f t="shared" si="69"/>
        <v/>
      </c>
      <c r="O1531" s="32" t="str">
        <f t="shared" si="70"/>
        <v/>
      </c>
      <c r="P1531" s="32" t="str">
        <f t="shared" si="71"/>
        <v/>
      </c>
      <c r="Q1531" s="32" t="str">
        <f>IFERROR(IF($F1531="","",INDEX(リスト!$AL:$AL,MATCH($F1531,リスト!$AK:$AK,0))),"")</f>
        <v/>
      </c>
      <c r="R1531" s="32" t="str">
        <f>IFERROR(IF($K1531="","",INDEX(リスト!$AO:$AO,MATCH($K1531,リスト!$AN:$AN,0))),"")</f>
        <v/>
      </c>
      <c r="S1531" s="32" t="str">
        <f>IF($B1531="","",RIGHT($G1531*1000+200+COUNTIF($G$2:$G1531,$G1531),9))</f>
        <v/>
      </c>
    </row>
    <row r="1532" spans="13:19" ht="18" customHeight="1" x14ac:dyDescent="0.55000000000000004">
      <c r="M1532" s="32" t="str">
        <f>IFERROR(IF($B1532="","",INDEX(所属情報!$E:$E,MATCH($A1532,所属情報!$A:$A,0))),"")</f>
        <v/>
      </c>
      <c r="N1532" s="32" t="str">
        <f t="shared" si="69"/>
        <v/>
      </c>
      <c r="O1532" s="32" t="str">
        <f t="shared" si="70"/>
        <v/>
      </c>
      <c r="P1532" s="32" t="str">
        <f t="shared" si="71"/>
        <v/>
      </c>
      <c r="Q1532" s="32" t="str">
        <f>IFERROR(IF($F1532="","",INDEX(リスト!$AL:$AL,MATCH($F1532,リスト!$AK:$AK,0))),"")</f>
        <v/>
      </c>
      <c r="R1532" s="32" t="str">
        <f>IFERROR(IF($K1532="","",INDEX(リスト!$AO:$AO,MATCH($K1532,リスト!$AN:$AN,0))),"")</f>
        <v/>
      </c>
      <c r="S1532" s="32" t="str">
        <f>IF($B1532="","",RIGHT($G1532*1000+200+COUNTIF($G$2:$G1532,$G1532),9))</f>
        <v/>
      </c>
    </row>
    <row r="1533" spans="13:19" ht="18" customHeight="1" x14ac:dyDescent="0.55000000000000004">
      <c r="M1533" s="32" t="str">
        <f>IFERROR(IF($B1533="","",INDEX(所属情報!$E:$E,MATCH($A1533,所属情報!$A:$A,0))),"")</f>
        <v/>
      </c>
      <c r="N1533" s="32" t="str">
        <f t="shared" si="69"/>
        <v/>
      </c>
      <c r="O1533" s="32" t="str">
        <f t="shared" si="70"/>
        <v/>
      </c>
      <c r="P1533" s="32" t="str">
        <f t="shared" si="71"/>
        <v/>
      </c>
      <c r="Q1533" s="32" t="str">
        <f>IFERROR(IF($F1533="","",INDEX(リスト!$AL:$AL,MATCH($F1533,リスト!$AK:$AK,0))),"")</f>
        <v/>
      </c>
      <c r="R1533" s="32" t="str">
        <f>IFERROR(IF($K1533="","",INDEX(リスト!$AO:$AO,MATCH($K1533,リスト!$AN:$AN,0))),"")</f>
        <v/>
      </c>
      <c r="S1533" s="32" t="str">
        <f>IF($B1533="","",RIGHT($G1533*1000+200+COUNTIF($G$2:$G1533,$G1533),9))</f>
        <v/>
      </c>
    </row>
    <row r="1534" spans="13:19" ht="18" customHeight="1" x14ac:dyDescent="0.55000000000000004">
      <c r="M1534" s="32" t="str">
        <f>IFERROR(IF($B1534="","",INDEX(所属情報!$E:$E,MATCH($A1534,所属情報!$A:$A,0))),"")</f>
        <v/>
      </c>
      <c r="N1534" s="32" t="str">
        <f t="shared" si="69"/>
        <v/>
      </c>
      <c r="O1534" s="32" t="str">
        <f t="shared" si="70"/>
        <v/>
      </c>
      <c r="P1534" s="32" t="str">
        <f t="shared" si="71"/>
        <v/>
      </c>
      <c r="Q1534" s="32" t="str">
        <f>IFERROR(IF($F1534="","",INDEX(リスト!$AL:$AL,MATCH($F1534,リスト!$AK:$AK,0))),"")</f>
        <v/>
      </c>
      <c r="R1534" s="32" t="str">
        <f>IFERROR(IF($K1534="","",INDEX(リスト!$AO:$AO,MATCH($K1534,リスト!$AN:$AN,0))),"")</f>
        <v/>
      </c>
      <c r="S1534" s="32" t="str">
        <f>IF($B1534="","",RIGHT($G1534*1000+200+COUNTIF($G$2:$G1534,$G1534),9))</f>
        <v/>
      </c>
    </row>
    <row r="1535" spans="13:19" ht="18" customHeight="1" x14ac:dyDescent="0.55000000000000004">
      <c r="M1535" s="32" t="str">
        <f>IFERROR(IF($B1535="","",INDEX(所属情報!$E:$E,MATCH($A1535,所属情報!$A:$A,0))),"")</f>
        <v/>
      </c>
      <c r="N1535" s="32" t="str">
        <f t="shared" si="69"/>
        <v/>
      </c>
      <c r="O1535" s="32" t="str">
        <f t="shared" si="70"/>
        <v/>
      </c>
      <c r="P1535" s="32" t="str">
        <f t="shared" si="71"/>
        <v/>
      </c>
      <c r="Q1535" s="32" t="str">
        <f>IFERROR(IF($F1535="","",INDEX(リスト!$AL:$AL,MATCH($F1535,リスト!$AK:$AK,0))),"")</f>
        <v/>
      </c>
      <c r="R1535" s="32" t="str">
        <f>IFERROR(IF($K1535="","",INDEX(リスト!$AO:$AO,MATCH($K1535,リスト!$AN:$AN,0))),"")</f>
        <v/>
      </c>
      <c r="S1535" s="32" t="str">
        <f>IF($B1535="","",RIGHT($G1535*1000+200+COUNTIF($G$2:$G1535,$G1535),9))</f>
        <v/>
      </c>
    </row>
    <row r="1536" spans="13:19" ht="18" customHeight="1" x14ac:dyDescent="0.55000000000000004">
      <c r="M1536" s="32" t="str">
        <f>IFERROR(IF($B1536="","",INDEX(所属情報!$E:$E,MATCH($A1536,所属情報!$A:$A,0))),"")</f>
        <v/>
      </c>
      <c r="N1536" s="32" t="str">
        <f t="shared" si="69"/>
        <v/>
      </c>
      <c r="O1536" s="32" t="str">
        <f t="shared" si="70"/>
        <v/>
      </c>
      <c r="P1536" s="32" t="str">
        <f t="shared" si="71"/>
        <v/>
      </c>
      <c r="Q1536" s="32" t="str">
        <f>IFERROR(IF($F1536="","",INDEX(リスト!$AL:$AL,MATCH($F1536,リスト!$AK:$AK,0))),"")</f>
        <v/>
      </c>
      <c r="R1536" s="32" t="str">
        <f>IFERROR(IF($K1536="","",INDEX(リスト!$AO:$AO,MATCH($K1536,リスト!$AN:$AN,0))),"")</f>
        <v/>
      </c>
      <c r="S1536" s="32" t="str">
        <f>IF($B1536="","",RIGHT($G1536*1000+200+COUNTIF($G$2:$G1536,$G1536),9))</f>
        <v/>
      </c>
    </row>
    <row r="1537" spans="13:19" ht="18" customHeight="1" x14ac:dyDescent="0.55000000000000004">
      <c r="M1537" s="32" t="str">
        <f>IFERROR(IF($B1537="","",INDEX(所属情報!$E:$E,MATCH($A1537,所属情報!$A:$A,0))),"")</f>
        <v/>
      </c>
      <c r="N1537" s="32" t="str">
        <f t="shared" si="69"/>
        <v/>
      </c>
      <c r="O1537" s="32" t="str">
        <f t="shared" si="70"/>
        <v/>
      </c>
      <c r="P1537" s="32" t="str">
        <f t="shared" si="71"/>
        <v/>
      </c>
      <c r="Q1537" s="32" t="str">
        <f>IFERROR(IF($F1537="","",INDEX(リスト!$AL:$AL,MATCH($F1537,リスト!$AK:$AK,0))),"")</f>
        <v/>
      </c>
      <c r="R1537" s="32" t="str">
        <f>IFERROR(IF($K1537="","",INDEX(リスト!$AO:$AO,MATCH($K1537,リスト!$AN:$AN,0))),"")</f>
        <v/>
      </c>
      <c r="S1537" s="32" t="str">
        <f>IF($B1537="","",RIGHT($G1537*1000+200+COUNTIF($G$2:$G1537,$G1537),9))</f>
        <v/>
      </c>
    </row>
    <row r="1538" spans="13:19" ht="18" customHeight="1" x14ac:dyDescent="0.55000000000000004">
      <c r="M1538" s="32" t="str">
        <f>IFERROR(IF($B1538="","",INDEX(所属情報!$E:$E,MATCH($A1538,所属情報!$A:$A,0))),"")</f>
        <v/>
      </c>
      <c r="N1538" s="32" t="str">
        <f t="shared" si="69"/>
        <v/>
      </c>
      <c r="O1538" s="32" t="str">
        <f t="shared" si="70"/>
        <v/>
      </c>
      <c r="P1538" s="32" t="str">
        <f t="shared" si="71"/>
        <v/>
      </c>
      <c r="Q1538" s="32" t="str">
        <f>IFERROR(IF($F1538="","",INDEX(リスト!$AL:$AL,MATCH($F1538,リスト!$AK:$AK,0))),"")</f>
        <v/>
      </c>
      <c r="R1538" s="32" t="str">
        <f>IFERROR(IF($K1538="","",INDEX(リスト!$AO:$AO,MATCH($K1538,リスト!$AN:$AN,0))),"")</f>
        <v/>
      </c>
      <c r="S1538" s="32" t="str">
        <f>IF($B1538="","",RIGHT($G1538*1000+200+COUNTIF($G$2:$G1538,$G1538),9))</f>
        <v/>
      </c>
    </row>
    <row r="1539" spans="13:19" ht="18" customHeight="1" x14ac:dyDescent="0.55000000000000004">
      <c r="M1539" s="32" t="str">
        <f>IFERROR(IF($B1539="","",INDEX(所属情報!$E:$E,MATCH($A1539,所属情報!$A:$A,0))),"")</f>
        <v/>
      </c>
      <c r="N1539" s="32" t="str">
        <f t="shared" ref="N1539:N1602" si="72">IF($C1539="","",IF($E1539="",$C1539,$C1539&amp;" ("&amp;$E1539&amp;")"))</f>
        <v/>
      </c>
      <c r="O1539" s="32" t="str">
        <f t="shared" ref="O1539:O1602" si="73">IF($D1539="","",ASC($D1539))</f>
        <v/>
      </c>
      <c r="P1539" s="32" t="str">
        <f t="shared" ref="P1539:P1602" si="74">IF($I1539="","",UPPER($I1539)&amp;" "&amp;UPPER(LEFT($J1539,1))&amp;LOWER(RIGHT($J1539,LEN($J1539)-1))&amp;" ("&amp;MID($G1539,3,2)&amp;")")</f>
        <v/>
      </c>
      <c r="Q1539" s="32" t="str">
        <f>IFERROR(IF($F1539="","",INDEX(リスト!$AL:$AL,MATCH($F1539,リスト!$AK:$AK,0))),"")</f>
        <v/>
      </c>
      <c r="R1539" s="32" t="str">
        <f>IFERROR(IF($K1539="","",INDEX(リスト!$AO:$AO,MATCH($K1539,リスト!$AN:$AN,0))),"")</f>
        <v/>
      </c>
      <c r="S1539" s="32" t="str">
        <f>IF($B1539="","",RIGHT($G1539*1000+200+COUNTIF($G$2:$G1539,$G1539),9))</f>
        <v/>
      </c>
    </row>
    <row r="1540" spans="13:19" ht="18" customHeight="1" x14ac:dyDescent="0.55000000000000004">
      <c r="M1540" s="32" t="str">
        <f>IFERROR(IF($B1540="","",INDEX(所属情報!$E:$E,MATCH($A1540,所属情報!$A:$A,0))),"")</f>
        <v/>
      </c>
      <c r="N1540" s="32" t="str">
        <f t="shared" si="72"/>
        <v/>
      </c>
      <c r="O1540" s="32" t="str">
        <f t="shared" si="73"/>
        <v/>
      </c>
      <c r="P1540" s="32" t="str">
        <f t="shared" si="74"/>
        <v/>
      </c>
      <c r="Q1540" s="32" t="str">
        <f>IFERROR(IF($F1540="","",INDEX(リスト!$AL:$AL,MATCH($F1540,リスト!$AK:$AK,0))),"")</f>
        <v/>
      </c>
      <c r="R1540" s="32" t="str">
        <f>IFERROR(IF($K1540="","",INDEX(リスト!$AO:$AO,MATCH($K1540,リスト!$AN:$AN,0))),"")</f>
        <v/>
      </c>
      <c r="S1540" s="32" t="str">
        <f>IF($B1540="","",RIGHT($G1540*1000+200+COUNTIF($G$2:$G1540,$G1540),9))</f>
        <v/>
      </c>
    </row>
    <row r="1541" spans="13:19" ht="18" customHeight="1" x14ac:dyDescent="0.55000000000000004">
      <c r="M1541" s="32" t="str">
        <f>IFERROR(IF($B1541="","",INDEX(所属情報!$E:$E,MATCH($A1541,所属情報!$A:$A,0))),"")</f>
        <v/>
      </c>
      <c r="N1541" s="32" t="str">
        <f t="shared" si="72"/>
        <v/>
      </c>
      <c r="O1541" s="32" t="str">
        <f t="shared" si="73"/>
        <v/>
      </c>
      <c r="P1541" s="32" t="str">
        <f t="shared" si="74"/>
        <v/>
      </c>
      <c r="Q1541" s="32" t="str">
        <f>IFERROR(IF($F1541="","",INDEX(リスト!$AL:$AL,MATCH($F1541,リスト!$AK:$AK,0))),"")</f>
        <v/>
      </c>
      <c r="R1541" s="32" t="str">
        <f>IFERROR(IF($K1541="","",INDEX(リスト!$AO:$AO,MATCH($K1541,リスト!$AN:$AN,0))),"")</f>
        <v/>
      </c>
      <c r="S1541" s="32" t="str">
        <f>IF($B1541="","",RIGHT($G1541*1000+200+COUNTIF($G$2:$G1541,$G1541),9))</f>
        <v/>
      </c>
    </row>
    <row r="1542" spans="13:19" ht="18" customHeight="1" x14ac:dyDescent="0.55000000000000004">
      <c r="M1542" s="32" t="str">
        <f>IFERROR(IF($B1542="","",INDEX(所属情報!$E:$E,MATCH($A1542,所属情報!$A:$A,0))),"")</f>
        <v/>
      </c>
      <c r="N1542" s="32" t="str">
        <f t="shared" si="72"/>
        <v/>
      </c>
      <c r="O1542" s="32" t="str">
        <f t="shared" si="73"/>
        <v/>
      </c>
      <c r="P1542" s="32" t="str">
        <f t="shared" si="74"/>
        <v/>
      </c>
      <c r="Q1542" s="32" t="str">
        <f>IFERROR(IF($F1542="","",INDEX(リスト!$AL:$AL,MATCH($F1542,リスト!$AK:$AK,0))),"")</f>
        <v/>
      </c>
      <c r="R1542" s="32" t="str">
        <f>IFERROR(IF($K1542="","",INDEX(リスト!$AO:$AO,MATCH($K1542,リスト!$AN:$AN,0))),"")</f>
        <v/>
      </c>
      <c r="S1542" s="32" t="str">
        <f>IF($B1542="","",RIGHT($G1542*1000+200+COUNTIF($G$2:$G1542,$G1542),9))</f>
        <v/>
      </c>
    </row>
    <row r="1543" spans="13:19" ht="18" customHeight="1" x14ac:dyDescent="0.55000000000000004">
      <c r="M1543" s="32" t="str">
        <f>IFERROR(IF($B1543="","",INDEX(所属情報!$E:$E,MATCH($A1543,所属情報!$A:$A,0))),"")</f>
        <v/>
      </c>
      <c r="N1543" s="32" t="str">
        <f t="shared" si="72"/>
        <v/>
      </c>
      <c r="O1543" s="32" t="str">
        <f t="shared" si="73"/>
        <v/>
      </c>
      <c r="P1543" s="32" t="str">
        <f t="shared" si="74"/>
        <v/>
      </c>
      <c r="Q1543" s="32" t="str">
        <f>IFERROR(IF($F1543="","",INDEX(リスト!$AL:$AL,MATCH($F1543,リスト!$AK:$AK,0))),"")</f>
        <v/>
      </c>
      <c r="R1543" s="32" t="str">
        <f>IFERROR(IF($K1543="","",INDEX(リスト!$AO:$AO,MATCH($K1543,リスト!$AN:$AN,0))),"")</f>
        <v/>
      </c>
      <c r="S1543" s="32" t="str">
        <f>IF($B1543="","",RIGHT($G1543*1000+200+COUNTIF($G$2:$G1543,$G1543),9))</f>
        <v/>
      </c>
    </row>
    <row r="1544" spans="13:19" ht="18" customHeight="1" x14ac:dyDescent="0.55000000000000004">
      <c r="M1544" s="32" t="str">
        <f>IFERROR(IF($B1544="","",INDEX(所属情報!$E:$E,MATCH($A1544,所属情報!$A:$A,0))),"")</f>
        <v/>
      </c>
      <c r="N1544" s="32" t="str">
        <f t="shared" si="72"/>
        <v/>
      </c>
      <c r="O1544" s="32" t="str">
        <f t="shared" si="73"/>
        <v/>
      </c>
      <c r="P1544" s="32" t="str">
        <f t="shared" si="74"/>
        <v/>
      </c>
      <c r="Q1544" s="32" t="str">
        <f>IFERROR(IF($F1544="","",INDEX(リスト!$AL:$AL,MATCH($F1544,リスト!$AK:$AK,0))),"")</f>
        <v/>
      </c>
      <c r="R1544" s="32" t="str">
        <f>IFERROR(IF($K1544="","",INDEX(リスト!$AO:$AO,MATCH($K1544,リスト!$AN:$AN,0))),"")</f>
        <v/>
      </c>
      <c r="S1544" s="32" t="str">
        <f>IF($B1544="","",RIGHT($G1544*1000+200+COUNTIF($G$2:$G1544,$G1544),9))</f>
        <v/>
      </c>
    </row>
    <row r="1545" spans="13:19" ht="18" customHeight="1" x14ac:dyDescent="0.55000000000000004">
      <c r="M1545" s="32" t="str">
        <f>IFERROR(IF($B1545="","",INDEX(所属情報!$E:$E,MATCH($A1545,所属情報!$A:$A,0))),"")</f>
        <v/>
      </c>
      <c r="N1545" s="32" t="str">
        <f t="shared" si="72"/>
        <v/>
      </c>
      <c r="O1545" s="32" t="str">
        <f t="shared" si="73"/>
        <v/>
      </c>
      <c r="P1545" s="32" t="str">
        <f t="shared" si="74"/>
        <v/>
      </c>
      <c r="Q1545" s="32" t="str">
        <f>IFERROR(IF($F1545="","",INDEX(リスト!$AL:$AL,MATCH($F1545,リスト!$AK:$AK,0))),"")</f>
        <v/>
      </c>
      <c r="R1545" s="32" t="str">
        <f>IFERROR(IF($K1545="","",INDEX(リスト!$AO:$AO,MATCH($K1545,リスト!$AN:$AN,0))),"")</f>
        <v/>
      </c>
      <c r="S1545" s="32" t="str">
        <f>IF($B1545="","",RIGHT($G1545*1000+200+COUNTIF($G$2:$G1545,$G1545),9))</f>
        <v/>
      </c>
    </row>
    <row r="1546" spans="13:19" ht="18" customHeight="1" x14ac:dyDescent="0.55000000000000004">
      <c r="M1546" s="32" t="str">
        <f>IFERROR(IF($B1546="","",INDEX(所属情報!$E:$E,MATCH($A1546,所属情報!$A:$A,0))),"")</f>
        <v/>
      </c>
      <c r="N1546" s="32" t="str">
        <f t="shared" si="72"/>
        <v/>
      </c>
      <c r="O1546" s="32" t="str">
        <f t="shared" si="73"/>
        <v/>
      </c>
      <c r="P1546" s="32" t="str">
        <f t="shared" si="74"/>
        <v/>
      </c>
      <c r="Q1546" s="32" t="str">
        <f>IFERROR(IF($F1546="","",INDEX(リスト!$AL:$AL,MATCH($F1546,リスト!$AK:$AK,0))),"")</f>
        <v/>
      </c>
      <c r="R1546" s="32" t="str">
        <f>IFERROR(IF($K1546="","",INDEX(リスト!$AO:$AO,MATCH($K1546,リスト!$AN:$AN,0))),"")</f>
        <v/>
      </c>
      <c r="S1546" s="32" t="str">
        <f>IF($B1546="","",RIGHT($G1546*1000+200+COUNTIF($G$2:$G1546,$G1546),9))</f>
        <v/>
      </c>
    </row>
    <row r="1547" spans="13:19" ht="18" customHeight="1" x14ac:dyDescent="0.55000000000000004">
      <c r="M1547" s="32" t="str">
        <f>IFERROR(IF($B1547="","",INDEX(所属情報!$E:$E,MATCH($A1547,所属情報!$A:$A,0))),"")</f>
        <v/>
      </c>
      <c r="N1547" s="32" t="str">
        <f t="shared" si="72"/>
        <v/>
      </c>
      <c r="O1547" s="32" t="str">
        <f t="shared" si="73"/>
        <v/>
      </c>
      <c r="P1547" s="32" t="str">
        <f t="shared" si="74"/>
        <v/>
      </c>
      <c r="Q1547" s="32" t="str">
        <f>IFERROR(IF($F1547="","",INDEX(リスト!$AL:$AL,MATCH($F1547,リスト!$AK:$AK,0))),"")</f>
        <v/>
      </c>
      <c r="R1547" s="32" t="str">
        <f>IFERROR(IF($K1547="","",INDEX(リスト!$AO:$AO,MATCH($K1547,リスト!$AN:$AN,0))),"")</f>
        <v/>
      </c>
      <c r="S1547" s="32" t="str">
        <f>IF($B1547="","",RIGHT($G1547*1000+200+COUNTIF($G$2:$G1547,$G1547),9))</f>
        <v/>
      </c>
    </row>
    <row r="1548" spans="13:19" ht="18" customHeight="1" x14ac:dyDescent="0.55000000000000004">
      <c r="M1548" s="32" t="str">
        <f>IFERROR(IF($B1548="","",INDEX(所属情報!$E:$E,MATCH($A1548,所属情報!$A:$A,0))),"")</f>
        <v/>
      </c>
      <c r="N1548" s="32" t="str">
        <f t="shared" si="72"/>
        <v/>
      </c>
      <c r="O1548" s="32" t="str">
        <f t="shared" si="73"/>
        <v/>
      </c>
      <c r="P1548" s="32" t="str">
        <f t="shared" si="74"/>
        <v/>
      </c>
      <c r="Q1548" s="32" t="str">
        <f>IFERROR(IF($F1548="","",INDEX(リスト!$AL:$AL,MATCH($F1548,リスト!$AK:$AK,0))),"")</f>
        <v/>
      </c>
      <c r="R1548" s="32" t="str">
        <f>IFERROR(IF($K1548="","",INDEX(リスト!$AO:$AO,MATCH($K1548,リスト!$AN:$AN,0))),"")</f>
        <v/>
      </c>
      <c r="S1548" s="32" t="str">
        <f>IF($B1548="","",RIGHT($G1548*1000+200+COUNTIF($G$2:$G1548,$G1548),9))</f>
        <v/>
      </c>
    </row>
    <row r="1549" spans="13:19" ht="18" customHeight="1" x14ac:dyDescent="0.55000000000000004">
      <c r="M1549" s="32" t="str">
        <f>IFERROR(IF($B1549="","",INDEX(所属情報!$E:$E,MATCH($A1549,所属情報!$A:$A,0))),"")</f>
        <v/>
      </c>
      <c r="N1549" s="32" t="str">
        <f t="shared" si="72"/>
        <v/>
      </c>
      <c r="O1549" s="32" t="str">
        <f t="shared" si="73"/>
        <v/>
      </c>
      <c r="P1549" s="32" t="str">
        <f t="shared" si="74"/>
        <v/>
      </c>
      <c r="Q1549" s="32" t="str">
        <f>IFERROR(IF($F1549="","",INDEX(リスト!$AL:$AL,MATCH($F1549,リスト!$AK:$AK,0))),"")</f>
        <v/>
      </c>
      <c r="R1549" s="32" t="str">
        <f>IFERROR(IF($K1549="","",INDEX(リスト!$AO:$AO,MATCH($K1549,リスト!$AN:$AN,0))),"")</f>
        <v/>
      </c>
      <c r="S1549" s="32" t="str">
        <f>IF($B1549="","",RIGHT($G1549*1000+200+COUNTIF($G$2:$G1549,$G1549),9))</f>
        <v/>
      </c>
    </row>
    <row r="1550" spans="13:19" ht="18" customHeight="1" x14ac:dyDescent="0.55000000000000004">
      <c r="M1550" s="32" t="str">
        <f>IFERROR(IF($B1550="","",INDEX(所属情報!$E:$E,MATCH($A1550,所属情報!$A:$A,0))),"")</f>
        <v/>
      </c>
      <c r="N1550" s="32" t="str">
        <f t="shared" si="72"/>
        <v/>
      </c>
      <c r="O1550" s="32" t="str">
        <f t="shared" si="73"/>
        <v/>
      </c>
      <c r="P1550" s="32" t="str">
        <f t="shared" si="74"/>
        <v/>
      </c>
      <c r="Q1550" s="32" t="str">
        <f>IFERROR(IF($F1550="","",INDEX(リスト!$AL:$AL,MATCH($F1550,リスト!$AK:$AK,0))),"")</f>
        <v/>
      </c>
      <c r="R1550" s="32" t="str">
        <f>IFERROR(IF($K1550="","",INDEX(リスト!$AO:$AO,MATCH($K1550,リスト!$AN:$AN,0))),"")</f>
        <v/>
      </c>
      <c r="S1550" s="32" t="str">
        <f>IF($B1550="","",RIGHT($G1550*1000+200+COUNTIF($G$2:$G1550,$G1550),9))</f>
        <v/>
      </c>
    </row>
    <row r="1551" spans="13:19" ht="18" customHeight="1" x14ac:dyDescent="0.55000000000000004">
      <c r="M1551" s="32" t="str">
        <f>IFERROR(IF($B1551="","",INDEX(所属情報!$E:$E,MATCH($A1551,所属情報!$A:$A,0))),"")</f>
        <v/>
      </c>
      <c r="N1551" s="32" t="str">
        <f t="shared" si="72"/>
        <v/>
      </c>
      <c r="O1551" s="32" t="str">
        <f t="shared" si="73"/>
        <v/>
      </c>
      <c r="P1551" s="32" t="str">
        <f t="shared" si="74"/>
        <v/>
      </c>
      <c r="Q1551" s="32" t="str">
        <f>IFERROR(IF($F1551="","",INDEX(リスト!$AL:$AL,MATCH($F1551,リスト!$AK:$AK,0))),"")</f>
        <v/>
      </c>
      <c r="R1551" s="32" t="str">
        <f>IFERROR(IF($K1551="","",INDEX(リスト!$AO:$AO,MATCH($K1551,リスト!$AN:$AN,0))),"")</f>
        <v/>
      </c>
      <c r="S1551" s="32" t="str">
        <f>IF($B1551="","",RIGHT($G1551*1000+200+COUNTIF($G$2:$G1551,$G1551),9))</f>
        <v/>
      </c>
    </row>
    <row r="1552" spans="13:19" ht="18" customHeight="1" x14ac:dyDescent="0.55000000000000004">
      <c r="M1552" s="32" t="str">
        <f>IFERROR(IF($B1552="","",INDEX(所属情報!$E:$E,MATCH($A1552,所属情報!$A:$A,0))),"")</f>
        <v/>
      </c>
      <c r="N1552" s="32" t="str">
        <f t="shared" si="72"/>
        <v/>
      </c>
      <c r="O1552" s="32" t="str">
        <f t="shared" si="73"/>
        <v/>
      </c>
      <c r="P1552" s="32" t="str">
        <f t="shared" si="74"/>
        <v/>
      </c>
      <c r="Q1552" s="32" t="str">
        <f>IFERROR(IF($F1552="","",INDEX(リスト!$AL:$AL,MATCH($F1552,リスト!$AK:$AK,0))),"")</f>
        <v/>
      </c>
      <c r="R1552" s="32" t="str">
        <f>IFERROR(IF($K1552="","",INDEX(リスト!$AO:$AO,MATCH($K1552,リスト!$AN:$AN,0))),"")</f>
        <v/>
      </c>
      <c r="S1552" s="32" t="str">
        <f>IF($B1552="","",RIGHT($G1552*1000+200+COUNTIF($G$2:$G1552,$G1552),9))</f>
        <v/>
      </c>
    </row>
    <row r="1553" spans="13:19" ht="18" customHeight="1" x14ac:dyDescent="0.55000000000000004">
      <c r="M1553" s="32" t="str">
        <f>IFERROR(IF($B1553="","",INDEX(所属情報!$E:$E,MATCH($A1553,所属情報!$A:$A,0))),"")</f>
        <v/>
      </c>
      <c r="N1553" s="32" t="str">
        <f t="shared" si="72"/>
        <v/>
      </c>
      <c r="O1553" s="32" t="str">
        <f t="shared" si="73"/>
        <v/>
      </c>
      <c r="P1553" s="32" t="str">
        <f t="shared" si="74"/>
        <v/>
      </c>
      <c r="Q1553" s="32" t="str">
        <f>IFERROR(IF($F1553="","",INDEX(リスト!$AL:$AL,MATCH($F1553,リスト!$AK:$AK,0))),"")</f>
        <v/>
      </c>
      <c r="R1553" s="32" t="str">
        <f>IFERROR(IF($K1553="","",INDEX(リスト!$AO:$AO,MATCH($K1553,リスト!$AN:$AN,0))),"")</f>
        <v/>
      </c>
      <c r="S1553" s="32" t="str">
        <f>IF($B1553="","",RIGHT($G1553*1000+200+COUNTIF($G$2:$G1553,$G1553),9))</f>
        <v/>
      </c>
    </row>
    <row r="1554" spans="13:19" ht="18" customHeight="1" x14ac:dyDescent="0.55000000000000004">
      <c r="M1554" s="32" t="str">
        <f>IFERROR(IF($B1554="","",INDEX(所属情報!$E:$E,MATCH($A1554,所属情報!$A:$A,0))),"")</f>
        <v/>
      </c>
      <c r="N1554" s="32" t="str">
        <f t="shared" si="72"/>
        <v/>
      </c>
      <c r="O1554" s="32" t="str">
        <f t="shared" si="73"/>
        <v/>
      </c>
      <c r="P1554" s="32" t="str">
        <f t="shared" si="74"/>
        <v/>
      </c>
      <c r="Q1554" s="32" t="str">
        <f>IFERROR(IF($F1554="","",INDEX(リスト!$AL:$AL,MATCH($F1554,リスト!$AK:$AK,0))),"")</f>
        <v/>
      </c>
      <c r="R1554" s="32" t="str">
        <f>IFERROR(IF($K1554="","",INDEX(リスト!$AO:$AO,MATCH($K1554,リスト!$AN:$AN,0))),"")</f>
        <v/>
      </c>
      <c r="S1554" s="32" t="str">
        <f>IF($B1554="","",RIGHT($G1554*1000+200+COUNTIF($G$2:$G1554,$G1554),9))</f>
        <v/>
      </c>
    </row>
    <row r="1555" spans="13:19" ht="18" customHeight="1" x14ac:dyDescent="0.55000000000000004">
      <c r="M1555" s="32" t="str">
        <f>IFERROR(IF($B1555="","",INDEX(所属情報!$E:$E,MATCH($A1555,所属情報!$A:$A,0))),"")</f>
        <v/>
      </c>
      <c r="N1555" s="32" t="str">
        <f t="shared" si="72"/>
        <v/>
      </c>
      <c r="O1555" s="32" t="str">
        <f t="shared" si="73"/>
        <v/>
      </c>
      <c r="P1555" s="32" t="str">
        <f t="shared" si="74"/>
        <v/>
      </c>
      <c r="Q1555" s="32" t="str">
        <f>IFERROR(IF($F1555="","",INDEX(リスト!$AL:$AL,MATCH($F1555,リスト!$AK:$AK,0))),"")</f>
        <v/>
      </c>
      <c r="R1555" s="32" t="str">
        <f>IFERROR(IF($K1555="","",INDEX(リスト!$AO:$AO,MATCH($K1555,リスト!$AN:$AN,0))),"")</f>
        <v/>
      </c>
      <c r="S1555" s="32" t="str">
        <f>IF($B1555="","",RIGHT($G1555*1000+200+COUNTIF($G$2:$G1555,$G1555),9))</f>
        <v/>
      </c>
    </row>
    <row r="1556" spans="13:19" ht="18" customHeight="1" x14ac:dyDescent="0.55000000000000004">
      <c r="M1556" s="32" t="str">
        <f>IFERROR(IF($B1556="","",INDEX(所属情報!$E:$E,MATCH($A1556,所属情報!$A:$A,0))),"")</f>
        <v/>
      </c>
      <c r="N1556" s="32" t="str">
        <f t="shared" si="72"/>
        <v/>
      </c>
      <c r="O1556" s="32" t="str">
        <f t="shared" si="73"/>
        <v/>
      </c>
      <c r="P1556" s="32" t="str">
        <f t="shared" si="74"/>
        <v/>
      </c>
      <c r="Q1556" s="32" t="str">
        <f>IFERROR(IF($F1556="","",INDEX(リスト!$AL:$AL,MATCH($F1556,リスト!$AK:$AK,0))),"")</f>
        <v/>
      </c>
      <c r="R1556" s="32" t="str">
        <f>IFERROR(IF($K1556="","",INDEX(リスト!$AO:$AO,MATCH($K1556,リスト!$AN:$AN,0))),"")</f>
        <v/>
      </c>
      <c r="S1556" s="32" t="str">
        <f>IF($B1556="","",RIGHT($G1556*1000+200+COUNTIF($G$2:$G1556,$G1556),9))</f>
        <v/>
      </c>
    </row>
    <row r="1557" spans="13:19" ht="18" customHeight="1" x14ac:dyDescent="0.55000000000000004">
      <c r="M1557" s="32" t="str">
        <f>IFERROR(IF($B1557="","",INDEX(所属情報!$E:$E,MATCH($A1557,所属情報!$A:$A,0))),"")</f>
        <v/>
      </c>
      <c r="N1557" s="32" t="str">
        <f t="shared" si="72"/>
        <v/>
      </c>
      <c r="O1557" s="32" t="str">
        <f t="shared" si="73"/>
        <v/>
      </c>
      <c r="P1557" s="32" t="str">
        <f t="shared" si="74"/>
        <v/>
      </c>
      <c r="Q1557" s="32" t="str">
        <f>IFERROR(IF($F1557="","",INDEX(リスト!$AL:$AL,MATCH($F1557,リスト!$AK:$AK,0))),"")</f>
        <v/>
      </c>
      <c r="R1557" s="32" t="str">
        <f>IFERROR(IF($K1557="","",INDEX(リスト!$AO:$AO,MATCH($K1557,リスト!$AN:$AN,0))),"")</f>
        <v/>
      </c>
      <c r="S1557" s="32" t="str">
        <f>IF($B1557="","",RIGHT($G1557*1000+200+COUNTIF($G$2:$G1557,$G1557),9))</f>
        <v/>
      </c>
    </row>
    <row r="1558" spans="13:19" ht="18" customHeight="1" x14ac:dyDescent="0.55000000000000004">
      <c r="M1558" s="32" t="str">
        <f>IFERROR(IF($B1558="","",INDEX(所属情報!$E:$E,MATCH($A1558,所属情報!$A:$A,0))),"")</f>
        <v/>
      </c>
      <c r="N1558" s="32" t="str">
        <f t="shared" si="72"/>
        <v/>
      </c>
      <c r="O1558" s="32" t="str">
        <f t="shared" si="73"/>
        <v/>
      </c>
      <c r="P1558" s="32" t="str">
        <f t="shared" si="74"/>
        <v/>
      </c>
      <c r="Q1558" s="32" t="str">
        <f>IFERROR(IF($F1558="","",INDEX(リスト!$AL:$AL,MATCH($F1558,リスト!$AK:$AK,0))),"")</f>
        <v/>
      </c>
      <c r="R1558" s="32" t="str">
        <f>IFERROR(IF($K1558="","",INDEX(リスト!$AO:$AO,MATCH($K1558,リスト!$AN:$AN,0))),"")</f>
        <v/>
      </c>
      <c r="S1558" s="32" t="str">
        <f>IF($B1558="","",RIGHT($G1558*1000+200+COUNTIF($G$2:$G1558,$G1558),9))</f>
        <v/>
      </c>
    </row>
    <row r="1559" spans="13:19" ht="18" customHeight="1" x14ac:dyDescent="0.55000000000000004">
      <c r="M1559" s="32" t="str">
        <f>IFERROR(IF($B1559="","",INDEX(所属情報!$E:$E,MATCH($A1559,所属情報!$A:$A,0))),"")</f>
        <v/>
      </c>
      <c r="N1559" s="32" t="str">
        <f t="shared" si="72"/>
        <v/>
      </c>
      <c r="O1559" s="32" t="str">
        <f t="shared" si="73"/>
        <v/>
      </c>
      <c r="P1559" s="32" t="str">
        <f t="shared" si="74"/>
        <v/>
      </c>
      <c r="Q1559" s="32" t="str">
        <f>IFERROR(IF($F1559="","",INDEX(リスト!$AL:$AL,MATCH($F1559,リスト!$AK:$AK,0))),"")</f>
        <v/>
      </c>
      <c r="R1559" s="32" t="str">
        <f>IFERROR(IF($K1559="","",INDEX(リスト!$AO:$AO,MATCH($K1559,リスト!$AN:$AN,0))),"")</f>
        <v/>
      </c>
      <c r="S1559" s="32" t="str">
        <f>IF($B1559="","",RIGHT($G1559*1000+200+COUNTIF($G$2:$G1559,$G1559),9))</f>
        <v/>
      </c>
    </row>
    <row r="1560" spans="13:19" ht="18" customHeight="1" x14ac:dyDescent="0.55000000000000004">
      <c r="M1560" s="32" t="str">
        <f>IFERROR(IF($B1560="","",INDEX(所属情報!$E:$E,MATCH($A1560,所属情報!$A:$A,0))),"")</f>
        <v/>
      </c>
      <c r="N1560" s="32" t="str">
        <f t="shared" si="72"/>
        <v/>
      </c>
      <c r="O1560" s="32" t="str">
        <f t="shared" si="73"/>
        <v/>
      </c>
      <c r="P1560" s="32" t="str">
        <f t="shared" si="74"/>
        <v/>
      </c>
      <c r="Q1560" s="32" t="str">
        <f>IFERROR(IF($F1560="","",INDEX(リスト!$AL:$AL,MATCH($F1560,リスト!$AK:$AK,0))),"")</f>
        <v/>
      </c>
      <c r="R1560" s="32" t="str">
        <f>IFERROR(IF($K1560="","",INDEX(リスト!$AO:$AO,MATCH($K1560,リスト!$AN:$AN,0))),"")</f>
        <v/>
      </c>
      <c r="S1560" s="32" t="str">
        <f>IF($B1560="","",RIGHT($G1560*1000+200+COUNTIF($G$2:$G1560,$G1560),9))</f>
        <v/>
      </c>
    </row>
    <row r="1561" spans="13:19" ht="18" customHeight="1" x14ac:dyDescent="0.55000000000000004">
      <c r="M1561" s="32" t="str">
        <f>IFERROR(IF($B1561="","",INDEX(所属情報!$E:$E,MATCH($A1561,所属情報!$A:$A,0))),"")</f>
        <v/>
      </c>
      <c r="N1561" s="32" t="str">
        <f t="shared" si="72"/>
        <v/>
      </c>
      <c r="O1561" s="32" t="str">
        <f t="shared" si="73"/>
        <v/>
      </c>
      <c r="P1561" s="32" t="str">
        <f t="shared" si="74"/>
        <v/>
      </c>
      <c r="Q1561" s="32" t="str">
        <f>IFERROR(IF($F1561="","",INDEX(リスト!$AL:$AL,MATCH($F1561,リスト!$AK:$AK,0))),"")</f>
        <v/>
      </c>
      <c r="R1561" s="32" t="str">
        <f>IFERROR(IF($K1561="","",INDEX(リスト!$AO:$AO,MATCH($K1561,リスト!$AN:$AN,0))),"")</f>
        <v/>
      </c>
      <c r="S1561" s="32" t="str">
        <f>IF($B1561="","",RIGHT($G1561*1000+200+COUNTIF($G$2:$G1561,$G1561),9))</f>
        <v/>
      </c>
    </row>
    <row r="1562" spans="13:19" ht="18" customHeight="1" x14ac:dyDescent="0.55000000000000004">
      <c r="M1562" s="32" t="str">
        <f>IFERROR(IF($B1562="","",INDEX(所属情報!$E:$E,MATCH($A1562,所属情報!$A:$A,0))),"")</f>
        <v/>
      </c>
      <c r="N1562" s="32" t="str">
        <f t="shared" si="72"/>
        <v/>
      </c>
      <c r="O1562" s="32" t="str">
        <f t="shared" si="73"/>
        <v/>
      </c>
      <c r="P1562" s="32" t="str">
        <f t="shared" si="74"/>
        <v/>
      </c>
      <c r="Q1562" s="32" t="str">
        <f>IFERROR(IF($F1562="","",INDEX(リスト!$AL:$AL,MATCH($F1562,リスト!$AK:$AK,0))),"")</f>
        <v/>
      </c>
      <c r="R1562" s="32" t="str">
        <f>IFERROR(IF($K1562="","",INDEX(リスト!$AO:$AO,MATCH($K1562,リスト!$AN:$AN,0))),"")</f>
        <v/>
      </c>
      <c r="S1562" s="32" t="str">
        <f>IF($B1562="","",RIGHT($G1562*1000+200+COUNTIF($G$2:$G1562,$G1562),9))</f>
        <v/>
      </c>
    </row>
    <row r="1563" spans="13:19" ht="18" customHeight="1" x14ac:dyDescent="0.55000000000000004">
      <c r="M1563" s="32" t="str">
        <f>IFERROR(IF($B1563="","",INDEX(所属情報!$E:$E,MATCH($A1563,所属情報!$A:$A,0))),"")</f>
        <v/>
      </c>
      <c r="N1563" s="32" t="str">
        <f t="shared" si="72"/>
        <v/>
      </c>
      <c r="O1563" s="32" t="str">
        <f t="shared" si="73"/>
        <v/>
      </c>
      <c r="P1563" s="32" t="str">
        <f t="shared" si="74"/>
        <v/>
      </c>
      <c r="Q1563" s="32" t="str">
        <f>IFERROR(IF($F1563="","",INDEX(リスト!$AL:$AL,MATCH($F1563,リスト!$AK:$AK,0))),"")</f>
        <v/>
      </c>
      <c r="R1563" s="32" t="str">
        <f>IFERROR(IF($K1563="","",INDEX(リスト!$AO:$AO,MATCH($K1563,リスト!$AN:$AN,0))),"")</f>
        <v/>
      </c>
      <c r="S1563" s="32" t="str">
        <f>IF($B1563="","",RIGHT($G1563*1000+200+COUNTIF($G$2:$G1563,$G1563),9))</f>
        <v/>
      </c>
    </row>
    <row r="1564" spans="13:19" ht="18" customHeight="1" x14ac:dyDescent="0.55000000000000004">
      <c r="M1564" s="32" t="str">
        <f>IFERROR(IF($B1564="","",INDEX(所属情報!$E:$E,MATCH($A1564,所属情報!$A:$A,0))),"")</f>
        <v/>
      </c>
      <c r="N1564" s="32" t="str">
        <f t="shared" si="72"/>
        <v/>
      </c>
      <c r="O1564" s="32" t="str">
        <f t="shared" si="73"/>
        <v/>
      </c>
      <c r="P1564" s="32" t="str">
        <f t="shared" si="74"/>
        <v/>
      </c>
      <c r="Q1564" s="32" t="str">
        <f>IFERROR(IF($F1564="","",INDEX(リスト!$AL:$AL,MATCH($F1564,リスト!$AK:$AK,0))),"")</f>
        <v/>
      </c>
      <c r="R1564" s="32" t="str">
        <f>IFERROR(IF($K1564="","",INDEX(リスト!$AO:$AO,MATCH($K1564,リスト!$AN:$AN,0))),"")</f>
        <v/>
      </c>
      <c r="S1564" s="32" t="str">
        <f>IF($B1564="","",RIGHT($G1564*1000+200+COUNTIF($G$2:$G1564,$G1564),9))</f>
        <v/>
      </c>
    </row>
    <row r="1565" spans="13:19" ht="18" customHeight="1" x14ac:dyDescent="0.55000000000000004">
      <c r="M1565" s="32" t="str">
        <f>IFERROR(IF($B1565="","",INDEX(所属情報!$E:$E,MATCH($A1565,所属情報!$A:$A,0))),"")</f>
        <v/>
      </c>
      <c r="N1565" s="32" t="str">
        <f t="shared" si="72"/>
        <v/>
      </c>
      <c r="O1565" s="32" t="str">
        <f t="shared" si="73"/>
        <v/>
      </c>
      <c r="P1565" s="32" t="str">
        <f t="shared" si="74"/>
        <v/>
      </c>
      <c r="Q1565" s="32" t="str">
        <f>IFERROR(IF($F1565="","",INDEX(リスト!$AL:$AL,MATCH($F1565,リスト!$AK:$AK,0))),"")</f>
        <v/>
      </c>
      <c r="R1565" s="32" t="str">
        <f>IFERROR(IF($K1565="","",INDEX(リスト!$AO:$AO,MATCH($K1565,リスト!$AN:$AN,0))),"")</f>
        <v/>
      </c>
      <c r="S1565" s="32" t="str">
        <f>IF($B1565="","",RIGHT($G1565*1000+200+COUNTIF($G$2:$G1565,$G1565),9))</f>
        <v/>
      </c>
    </row>
    <row r="1566" spans="13:19" ht="18" customHeight="1" x14ac:dyDescent="0.55000000000000004">
      <c r="M1566" s="32" t="str">
        <f>IFERROR(IF($B1566="","",INDEX(所属情報!$E:$E,MATCH($A1566,所属情報!$A:$A,0))),"")</f>
        <v/>
      </c>
      <c r="N1566" s="32" t="str">
        <f t="shared" si="72"/>
        <v/>
      </c>
      <c r="O1566" s="32" t="str">
        <f t="shared" si="73"/>
        <v/>
      </c>
      <c r="P1566" s="32" t="str">
        <f t="shared" si="74"/>
        <v/>
      </c>
      <c r="Q1566" s="32" t="str">
        <f>IFERROR(IF($F1566="","",INDEX(リスト!$AL:$AL,MATCH($F1566,リスト!$AK:$AK,0))),"")</f>
        <v/>
      </c>
      <c r="R1566" s="32" t="str">
        <f>IFERROR(IF($K1566="","",INDEX(リスト!$AO:$AO,MATCH($K1566,リスト!$AN:$AN,0))),"")</f>
        <v/>
      </c>
      <c r="S1566" s="32" t="str">
        <f>IF($B1566="","",RIGHT($G1566*1000+200+COUNTIF($G$2:$G1566,$G1566),9))</f>
        <v/>
      </c>
    </row>
    <row r="1567" spans="13:19" ht="18" customHeight="1" x14ac:dyDescent="0.55000000000000004">
      <c r="M1567" s="32" t="str">
        <f>IFERROR(IF($B1567="","",INDEX(所属情報!$E:$E,MATCH($A1567,所属情報!$A:$A,0))),"")</f>
        <v/>
      </c>
      <c r="N1567" s="32" t="str">
        <f t="shared" si="72"/>
        <v/>
      </c>
      <c r="O1567" s="32" t="str">
        <f t="shared" si="73"/>
        <v/>
      </c>
      <c r="P1567" s="32" t="str">
        <f t="shared" si="74"/>
        <v/>
      </c>
      <c r="Q1567" s="32" t="str">
        <f>IFERROR(IF($F1567="","",INDEX(リスト!$AL:$AL,MATCH($F1567,リスト!$AK:$AK,0))),"")</f>
        <v/>
      </c>
      <c r="R1567" s="32" t="str">
        <f>IFERROR(IF($K1567="","",INDEX(リスト!$AO:$AO,MATCH($K1567,リスト!$AN:$AN,0))),"")</f>
        <v/>
      </c>
      <c r="S1567" s="32" t="str">
        <f>IF($B1567="","",RIGHT($G1567*1000+200+COUNTIF($G$2:$G1567,$G1567),9))</f>
        <v/>
      </c>
    </row>
    <row r="1568" spans="13:19" ht="18" customHeight="1" x14ac:dyDescent="0.55000000000000004">
      <c r="M1568" s="32" t="str">
        <f>IFERROR(IF($B1568="","",INDEX(所属情報!$E:$E,MATCH($A1568,所属情報!$A:$A,0))),"")</f>
        <v/>
      </c>
      <c r="N1568" s="32" t="str">
        <f t="shared" si="72"/>
        <v/>
      </c>
      <c r="O1568" s="32" t="str">
        <f t="shared" si="73"/>
        <v/>
      </c>
      <c r="P1568" s="32" t="str">
        <f t="shared" si="74"/>
        <v/>
      </c>
      <c r="Q1568" s="32" t="str">
        <f>IFERROR(IF($F1568="","",INDEX(リスト!$AL:$AL,MATCH($F1568,リスト!$AK:$AK,0))),"")</f>
        <v/>
      </c>
      <c r="R1568" s="32" t="str">
        <f>IFERROR(IF($K1568="","",INDEX(リスト!$AO:$AO,MATCH($K1568,リスト!$AN:$AN,0))),"")</f>
        <v/>
      </c>
      <c r="S1568" s="32" t="str">
        <f>IF($B1568="","",RIGHT($G1568*1000+200+COUNTIF($G$2:$G1568,$G1568),9))</f>
        <v/>
      </c>
    </row>
    <row r="1569" spans="13:19" ht="18" customHeight="1" x14ac:dyDescent="0.55000000000000004">
      <c r="M1569" s="32" t="str">
        <f>IFERROR(IF($B1569="","",INDEX(所属情報!$E:$E,MATCH($A1569,所属情報!$A:$A,0))),"")</f>
        <v/>
      </c>
      <c r="N1569" s="32" t="str">
        <f t="shared" si="72"/>
        <v/>
      </c>
      <c r="O1569" s="32" t="str">
        <f t="shared" si="73"/>
        <v/>
      </c>
      <c r="P1569" s="32" t="str">
        <f t="shared" si="74"/>
        <v/>
      </c>
      <c r="Q1569" s="32" t="str">
        <f>IFERROR(IF($F1569="","",INDEX(リスト!$AL:$AL,MATCH($F1569,リスト!$AK:$AK,0))),"")</f>
        <v/>
      </c>
      <c r="R1569" s="32" t="str">
        <f>IFERROR(IF($K1569="","",INDEX(リスト!$AO:$AO,MATCH($K1569,リスト!$AN:$AN,0))),"")</f>
        <v/>
      </c>
      <c r="S1569" s="32" t="str">
        <f>IF($B1569="","",RIGHT($G1569*1000+200+COUNTIF($G$2:$G1569,$G1569),9))</f>
        <v/>
      </c>
    </row>
    <row r="1570" spans="13:19" ht="18" customHeight="1" x14ac:dyDescent="0.55000000000000004">
      <c r="M1570" s="32" t="str">
        <f>IFERROR(IF($B1570="","",INDEX(所属情報!$E:$E,MATCH($A1570,所属情報!$A:$A,0))),"")</f>
        <v/>
      </c>
      <c r="N1570" s="32" t="str">
        <f t="shared" si="72"/>
        <v/>
      </c>
      <c r="O1570" s="32" t="str">
        <f t="shared" si="73"/>
        <v/>
      </c>
      <c r="P1570" s="32" t="str">
        <f t="shared" si="74"/>
        <v/>
      </c>
      <c r="Q1570" s="32" t="str">
        <f>IFERROR(IF($F1570="","",INDEX(リスト!$AL:$AL,MATCH($F1570,リスト!$AK:$AK,0))),"")</f>
        <v/>
      </c>
      <c r="R1570" s="32" t="str">
        <f>IFERROR(IF($K1570="","",INDEX(リスト!$AO:$AO,MATCH($K1570,リスト!$AN:$AN,0))),"")</f>
        <v/>
      </c>
      <c r="S1570" s="32" t="str">
        <f>IF($B1570="","",RIGHT($G1570*1000+200+COUNTIF($G$2:$G1570,$G1570),9))</f>
        <v/>
      </c>
    </row>
    <row r="1571" spans="13:19" ht="18" customHeight="1" x14ac:dyDescent="0.55000000000000004">
      <c r="M1571" s="32" t="str">
        <f>IFERROR(IF($B1571="","",INDEX(所属情報!$E:$E,MATCH($A1571,所属情報!$A:$A,0))),"")</f>
        <v/>
      </c>
      <c r="N1571" s="32" t="str">
        <f t="shared" si="72"/>
        <v/>
      </c>
      <c r="O1571" s="32" t="str">
        <f t="shared" si="73"/>
        <v/>
      </c>
      <c r="P1571" s="32" t="str">
        <f t="shared" si="74"/>
        <v/>
      </c>
      <c r="Q1571" s="32" t="str">
        <f>IFERROR(IF($F1571="","",INDEX(リスト!$AL:$AL,MATCH($F1571,リスト!$AK:$AK,0))),"")</f>
        <v/>
      </c>
      <c r="R1571" s="32" t="str">
        <f>IFERROR(IF($K1571="","",INDEX(リスト!$AO:$AO,MATCH($K1571,リスト!$AN:$AN,0))),"")</f>
        <v/>
      </c>
      <c r="S1571" s="32" t="str">
        <f>IF($B1571="","",RIGHT($G1571*1000+200+COUNTIF($G$2:$G1571,$G1571),9))</f>
        <v/>
      </c>
    </row>
    <row r="1572" spans="13:19" ht="18" customHeight="1" x14ac:dyDescent="0.55000000000000004">
      <c r="M1572" s="32" t="str">
        <f>IFERROR(IF($B1572="","",INDEX(所属情報!$E:$E,MATCH($A1572,所属情報!$A:$A,0))),"")</f>
        <v/>
      </c>
      <c r="N1572" s="32" t="str">
        <f t="shared" si="72"/>
        <v/>
      </c>
      <c r="O1572" s="32" t="str">
        <f t="shared" si="73"/>
        <v/>
      </c>
      <c r="P1572" s="32" t="str">
        <f t="shared" si="74"/>
        <v/>
      </c>
      <c r="Q1572" s="32" t="str">
        <f>IFERROR(IF($F1572="","",INDEX(リスト!$AL:$AL,MATCH($F1572,リスト!$AK:$AK,0))),"")</f>
        <v/>
      </c>
      <c r="R1572" s="32" t="str">
        <f>IFERROR(IF($K1572="","",INDEX(リスト!$AO:$AO,MATCH($K1572,リスト!$AN:$AN,0))),"")</f>
        <v/>
      </c>
      <c r="S1572" s="32" t="str">
        <f>IF($B1572="","",RIGHT($G1572*1000+200+COUNTIF($G$2:$G1572,$G1572),9))</f>
        <v/>
      </c>
    </row>
    <row r="1573" spans="13:19" ht="18" customHeight="1" x14ac:dyDescent="0.55000000000000004">
      <c r="M1573" s="32" t="str">
        <f>IFERROR(IF($B1573="","",INDEX(所属情報!$E:$E,MATCH($A1573,所属情報!$A:$A,0))),"")</f>
        <v/>
      </c>
      <c r="N1573" s="32" t="str">
        <f t="shared" si="72"/>
        <v/>
      </c>
      <c r="O1573" s="32" t="str">
        <f t="shared" si="73"/>
        <v/>
      </c>
      <c r="P1573" s="32" t="str">
        <f t="shared" si="74"/>
        <v/>
      </c>
      <c r="Q1573" s="32" t="str">
        <f>IFERROR(IF($F1573="","",INDEX(リスト!$AL:$AL,MATCH($F1573,リスト!$AK:$AK,0))),"")</f>
        <v/>
      </c>
      <c r="R1573" s="32" t="str">
        <f>IFERROR(IF($K1573="","",INDEX(リスト!$AO:$AO,MATCH($K1573,リスト!$AN:$AN,0))),"")</f>
        <v/>
      </c>
      <c r="S1573" s="32" t="str">
        <f>IF($B1573="","",RIGHT($G1573*1000+200+COUNTIF($G$2:$G1573,$G1573),9))</f>
        <v/>
      </c>
    </row>
    <row r="1574" spans="13:19" ht="18" customHeight="1" x14ac:dyDescent="0.55000000000000004">
      <c r="M1574" s="32" t="str">
        <f>IFERROR(IF($B1574="","",INDEX(所属情報!$E:$E,MATCH($A1574,所属情報!$A:$A,0))),"")</f>
        <v/>
      </c>
      <c r="N1574" s="32" t="str">
        <f t="shared" si="72"/>
        <v/>
      </c>
      <c r="O1574" s="32" t="str">
        <f t="shared" si="73"/>
        <v/>
      </c>
      <c r="P1574" s="32" t="str">
        <f t="shared" si="74"/>
        <v/>
      </c>
      <c r="Q1574" s="32" t="str">
        <f>IFERROR(IF($F1574="","",INDEX(リスト!$AL:$AL,MATCH($F1574,リスト!$AK:$AK,0))),"")</f>
        <v/>
      </c>
      <c r="R1574" s="32" t="str">
        <f>IFERROR(IF($K1574="","",INDEX(リスト!$AO:$AO,MATCH($K1574,リスト!$AN:$AN,0))),"")</f>
        <v/>
      </c>
      <c r="S1574" s="32" t="str">
        <f>IF($B1574="","",RIGHT($G1574*1000+200+COUNTIF($G$2:$G1574,$G1574),9))</f>
        <v/>
      </c>
    </row>
    <row r="1575" spans="13:19" ht="18" customHeight="1" x14ac:dyDescent="0.55000000000000004">
      <c r="M1575" s="32" t="str">
        <f>IFERROR(IF($B1575="","",INDEX(所属情報!$E:$E,MATCH($A1575,所属情報!$A:$A,0))),"")</f>
        <v/>
      </c>
      <c r="N1575" s="32" t="str">
        <f t="shared" si="72"/>
        <v/>
      </c>
      <c r="O1575" s="32" t="str">
        <f t="shared" si="73"/>
        <v/>
      </c>
      <c r="P1575" s="32" t="str">
        <f t="shared" si="74"/>
        <v/>
      </c>
      <c r="Q1575" s="32" t="str">
        <f>IFERROR(IF($F1575="","",INDEX(リスト!$AL:$AL,MATCH($F1575,リスト!$AK:$AK,0))),"")</f>
        <v/>
      </c>
      <c r="R1575" s="32" t="str">
        <f>IFERROR(IF($K1575="","",INDEX(リスト!$AO:$AO,MATCH($K1575,リスト!$AN:$AN,0))),"")</f>
        <v/>
      </c>
      <c r="S1575" s="32" t="str">
        <f>IF($B1575="","",RIGHT($G1575*1000+200+COUNTIF($G$2:$G1575,$G1575),9))</f>
        <v/>
      </c>
    </row>
    <row r="1576" spans="13:19" ht="18" customHeight="1" x14ac:dyDescent="0.55000000000000004">
      <c r="M1576" s="32" t="str">
        <f>IFERROR(IF($B1576="","",INDEX(所属情報!$E:$E,MATCH($A1576,所属情報!$A:$A,0))),"")</f>
        <v/>
      </c>
      <c r="N1576" s="32" t="str">
        <f t="shared" si="72"/>
        <v/>
      </c>
      <c r="O1576" s="32" t="str">
        <f t="shared" si="73"/>
        <v/>
      </c>
      <c r="P1576" s="32" t="str">
        <f t="shared" si="74"/>
        <v/>
      </c>
      <c r="Q1576" s="32" t="str">
        <f>IFERROR(IF($F1576="","",INDEX(リスト!$AL:$AL,MATCH($F1576,リスト!$AK:$AK,0))),"")</f>
        <v/>
      </c>
      <c r="R1576" s="32" t="str">
        <f>IFERROR(IF($K1576="","",INDEX(リスト!$AO:$AO,MATCH($K1576,リスト!$AN:$AN,0))),"")</f>
        <v/>
      </c>
      <c r="S1576" s="32" t="str">
        <f>IF($B1576="","",RIGHT($G1576*1000+200+COUNTIF($G$2:$G1576,$G1576),9))</f>
        <v/>
      </c>
    </row>
    <row r="1577" spans="13:19" ht="18" customHeight="1" x14ac:dyDescent="0.55000000000000004">
      <c r="M1577" s="32" t="str">
        <f>IFERROR(IF($B1577="","",INDEX(所属情報!$E:$E,MATCH($A1577,所属情報!$A:$A,0))),"")</f>
        <v/>
      </c>
      <c r="N1577" s="32" t="str">
        <f t="shared" si="72"/>
        <v/>
      </c>
      <c r="O1577" s="32" t="str">
        <f t="shared" si="73"/>
        <v/>
      </c>
      <c r="P1577" s="32" t="str">
        <f t="shared" si="74"/>
        <v/>
      </c>
      <c r="Q1577" s="32" t="str">
        <f>IFERROR(IF($F1577="","",INDEX(リスト!$AL:$AL,MATCH($F1577,リスト!$AK:$AK,0))),"")</f>
        <v/>
      </c>
      <c r="R1577" s="32" t="str">
        <f>IFERROR(IF($K1577="","",INDEX(リスト!$AO:$AO,MATCH($K1577,リスト!$AN:$AN,0))),"")</f>
        <v/>
      </c>
      <c r="S1577" s="32" t="str">
        <f>IF($B1577="","",RIGHT($G1577*1000+200+COUNTIF($G$2:$G1577,$G1577),9))</f>
        <v/>
      </c>
    </row>
    <row r="1578" spans="13:19" ht="18" customHeight="1" x14ac:dyDescent="0.55000000000000004">
      <c r="M1578" s="32" t="str">
        <f>IFERROR(IF($B1578="","",INDEX(所属情報!$E:$E,MATCH($A1578,所属情報!$A:$A,0))),"")</f>
        <v/>
      </c>
      <c r="N1578" s="32" t="str">
        <f t="shared" si="72"/>
        <v/>
      </c>
      <c r="O1578" s="32" t="str">
        <f t="shared" si="73"/>
        <v/>
      </c>
      <c r="P1578" s="32" t="str">
        <f t="shared" si="74"/>
        <v/>
      </c>
      <c r="Q1578" s="32" t="str">
        <f>IFERROR(IF($F1578="","",INDEX(リスト!$AL:$AL,MATCH($F1578,リスト!$AK:$AK,0))),"")</f>
        <v/>
      </c>
      <c r="R1578" s="32" t="str">
        <f>IFERROR(IF($K1578="","",INDEX(リスト!$AO:$AO,MATCH($K1578,リスト!$AN:$AN,0))),"")</f>
        <v/>
      </c>
      <c r="S1578" s="32" t="str">
        <f>IF($B1578="","",RIGHT($G1578*1000+200+COUNTIF($G$2:$G1578,$G1578),9))</f>
        <v/>
      </c>
    </row>
    <row r="1579" spans="13:19" ht="18" customHeight="1" x14ac:dyDescent="0.55000000000000004">
      <c r="M1579" s="32" t="str">
        <f>IFERROR(IF($B1579="","",INDEX(所属情報!$E:$E,MATCH($A1579,所属情報!$A:$A,0))),"")</f>
        <v/>
      </c>
      <c r="N1579" s="32" t="str">
        <f t="shared" si="72"/>
        <v/>
      </c>
      <c r="O1579" s="32" t="str">
        <f t="shared" si="73"/>
        <v/>
      </c>
      <c r="P1579" s="32" t="str">
        <f t="shared" si="74"/>
        <v/>
      </c>
      <c r="Q1579" s="32" t="str">
        <f>IFERROR(IF($F1579="","",INDEX(リスト!$AL:$AL,MATCH($F1579,リスト!$AK:$AK,0))),"")</f>
        <v/>
      </c>
      <c r="R1579" s="32" t="str">
        <f>IFERROR(IF($K1579="","",INDEX(リスト!$AO:$AO,MATCH($K1579,リスト!$AN:$AN,0))),"")</f>
        <v/>
      </c>
      <c r="S1579" s="32" t="str">
        <f>IF($B1579="","",RIGHT($G1579*1000+200+COUNTIF($G$2:$G1579,$G1579),9))</f>
        <v/>
      </c>
    </row>
    <row r="1580" spans="13:19" ht="18" customHeight="1" x14ac:dyDescent="0.55000000000000004">
      <c r="M1580" s="32" t="str">
        <f>IFERROR(IF($B1580="","",INDEX(所属情報!$E:$E,MATCH($A1580,所属情報!$A:$A,0))),"")</f>
        <v/>
      </c>
      <c r="N1580" s="32" t="str">
        <f t="shared" si="72"/>
        <v/>
      </c>
      <c r="O1580" s="32" t="str">
        <f t="shared" si="73"/>
        <v/>
      </c>
      <c r="P1580" s="32" t="str">
        <f t="shared" si="74"/>
        <v/>
      </c>
      <c r="Q1580" s="32" t="str">
        <f>IFERROR(IF($F1580="","",INDEX(リスト!$AL:$AL,MATCH($F1580,リスト!$AK:$AK,0))),"")</f>
        <v/>
      </c>
      <c r="R1580" s="32" t="str">
        <f>IFERROR(IF($K1580="","",INDEX(リスト!$AO:$AO,MATCH($K1580,リスト!$AN:$AN,0))),"")</f>
        <v/>
      </c>
      <c r="S1580" s="32" t="str">
        <f>IF($B1580="","",RIGHT($G1580*1000+200+COUNTIF($G$2:$G1580,$G1580),9))</f>
        <v/>
      </c>
    </row>
    <row r="1581" spans="13:19" ht="18" customHeight="1" x14ac:dyDescent="0.55000000000000004">
      <c r="M1581" s="32" t="str">
        <f>IFERROR(IF($B1581="","",INDEX(所属情報!$E:$E,MATCH($A1581,所属情報!$A:$A,0))),"")</f>
        <v/>
      </c>
      <c r="N1581" s="32" t="str">
        <f t="shared" si="72"/>
        <v/>
      </c>
      <c r="O1581" s="32" t="str">
        <f t="shared" si="73"/>
        <v/>
      </c>
      <c r="P1581" s="32" t="str">
        <f t="shared" si="74"/>
        <v/>
      </c>
      <c r="Q1581" s="32" t="str">
        <f>IFERROR(IF($F1581="","",INDEX(リスト!$AL:$AL,MATCH($F1581,リスト!$AK:$AK,0))),"")</f>
        <v/>
      </c>
      <c r="R1581" s="32" t="str">
        <f>IFERROR(IF($K1581="","",INDEX(リスト!$AO:$AO,MATCH($K1581,リスト!$AN:$AN,0))),"")</f>
        <v/>
      </c>
      <c r="S1581" s="32" t="str">
        <f>IF($B1581="","",RIGHT($G1581*1000+200+COUNTIF($G$2:$G1581,$G1581),9))</f>
        <v/>
      </c>
    </row>
    <row r="1582" spans="13:19" ht="18" customHeight="1" x14ac:dyDescent="0.55000000000000004">
      <c r="M1582" s="32" t="str">
        <f>IFERROR(IF($B1582="","",INDEX(所属情報!$E:$E,MATCH($A1582,所属情報!$A:$A,0))),"")</f>
        <v/>
      </c>
      <c r="N1582" s="32" t="str">
        <f t="shared" si="72"/>
        <v/>
      </c>
      <c r="O1582" s="32" t="str">
        <f t="shared" si="73"/>
        <v/>
      </c>
      <c r="P1582" s="32" t="str">
        <f t="shared" si="74"/>
        <v/>
      </c>
      <c r="Q1582" s="32" t="str">
        <f>IFERROR(IF($F1582="","",INDEX(リスト!$AL:$AL,MATCH($F1582,リスト!$AK:$AK,0))),"")</f>
        <v/>
      </c>
      <c r="R1582" s="32" t="str">
        <f>IFERROR(IF($K1582="","",INDEX(リスト!$AO:$AO,MATCH($K1582,リスト!$AN:$AN,0))),"")</f>
        <v/>
      </c>
      <c r="S1582" s="32" t="str">
        <f>IF($B1582="","",RIGHT($G1582*1000+200+COUNTIF($G$2:$G1582,$G1582),9))</f>
        <v/>
      </c>
    </row>
    <row r="1583" spans="13:19" ht="18" customHeight="1" x14ac:dyDescent="0.55000000000000004">
      <c r="M1583" s="32" t="str">
        <f>IFERROR(IF($B1583="","",INDEX(所属情報!$E:$E,MATCH($A1583,所属情報!$A:$A,0))),"")</f>
        <v/>
      </c>
      <c r="N1583" s="32" t="str">
        <f t="shared" si="72"/>
        <v/>
      </c>
      <c r="O1583" s="32" t="str">
        <f t="shared" si="73"/>
        <v/>
      </c>
      <c r="P1583" s="32" t="str">
        <f t="shared" si="74"/>
        <v/>
      </c>
      <c r="Q1583" s="32" t="str">
        <f>IFERROR(IF($F1583="","",INDEX(リスト!$AL:$AL,MATCH($F1583,リスト!$AK:$AK,0))),"")</f>
        <v/>
      </c>
      <c r="R1583" s="32" t="str">
        <f>IFERROR(IF($K1583="","",INDEX(リスト!$AO:$AO,MATCH($K1583,リスト!$AN:$AN,0))),"")</f>
        <v/>
      </c>
      <c r="S1583" s="32" t="str">
        <f>IF($B1583="","",RIGHT($G1583*1000+200+COUNTIF($G$2:$G1583,$G1583),9))</f>
        <v/>
      </c>
    </row>
    <row r="1584" spans="13:19" ht="18" customHeight="1" x14ac:dyDescent="0.55000000000000004">
      <c r="M1584" s="32" t="str">
        <f>IFERROR(IF($B1584="","",INDEX(所属情報!$E:$E,MATCH($A1584,所属情報!$A:$A,0))),"")</f>
        <v/>
      </c>
      <c r="N1584" s="32" t="str">
        <f t="shared" si="72"/>
        <v/>
      </c>
      <c r="O1584" s="32" t="str">
        <f t="shared" si="73"/>
        <v/>
      </c>
      <c r="P1584" s="32" t="str">
        <f t="shared" si="74"/>
        <v/>
      </c>
      <c r="Q1584" s="32" t="str">
        <f>IFERROR(IF($F1584="","",INDEX(リスト!$AL:$AL,MATCH($F1584,リスト!$AK:$AK,0))),"")</f>
        <v/>
      </c>
      <c r="R1584" s="32" t="str">
        <f>IFERROR(IF($K1584="","",INDEX(リスト!$AO:$AO,MATCH($K1584,リスト!$AN:$AN,0))),"")</f>
        <v/>
      </c>
      <c r="S1584" s="32" t="str">
        <f>IF($B1584="","",RIGHT($G1584*1000+200+COUNTIF($G$2:$G1584,$G1584),9))</f>
        <v/>
      </c>
    </row>
    <row r="1585" spans="13:19" ht="18" customHeight="1" x14ac:dyDescent="0.55000000000000004">
      <c r="M1585" s="32" t="str">
        <f>IFERROR(IF($B1585="","",INDEX(所属情報!$E:$E,MATCH($A1585,所属情報!$A:$A,0))),"")</f>
        <v/>
      </c>
      <c r="N1585" s="32" t="str">
        <f t="shared" si="72"/>
        <v/>
      </c>
      <c r="O1585" s="32" t="str">
        <f t="shared" si="73"/>
        <v/>
      </c>
      <c r="P1585" s="32" t="str">
        <f t="shared" si="74"/>
        <v/>
      </c>
      <c r="Q1585" s="32" t="str">
        <f>IFERROR(IF($F1585="","",INDEX(リスト!$AL:$AL,MATCH($F1585,リスト!$AK:$AK,0))),"")</f>
        <v/>
      </c>
      <c r="R1585" s="32" t="str">
        <f>IFERROR(IF($K1585="","",INDEX(リスト!$AO:$AO,MATCH($K1585,リスト!$AN:$AN,0))),"")</f>
        <v/>
      </c>
      <c r="S1585" s="32" t="str">
        <f>IF($B1585="","",RIGHT($G1585*1000+200+COUNTIF($G$2:$G1585,$G1585),9))</f>
        <v/>
      </c>
    </row>
    <row r="1586" spans="13:19" ht="18" customHeight="1" x14ac:dyDescent="0.55000000000000004">
      <c r="M1586" s="32" t="str">
        <f>IFERROR(IF($B1586="","",INDEX(所属情報!$E:$E,MATCH($A1586,所属情報!$A:$A,0))),"")</f>
        <v/>
      </c>
      <c r="N1586" s="32" t="str">
        <f t="shared" si="72"/>
        <v/>
      </c>
      <c r="O1586" s="32" t="str">
        <f t="shared" si="73"/>
        <v/>
      </c>
      <c r="P1586" s="32" t="str">
        <f t="shared" si="74"/>
        <v/>
      </c>
      <c r="Q1586" s="32" t="str">
        <f>IFERROR(IF($F1586="","",INDEX(リスト!$AL:$AL,MATCH($F1586,リスト!$AK:$AK,0))),"")</f>
        <v/>
      </c>
      <c r="R1586" s="32" t="str">
        <f>IFERROR(IF($K1586="","",INDEX(リスト!$AO:$AO,MATCH($K1586,リスト!$AN:$AN,0))),"")</f>
        <v/>
      </c>
      <c r="S1586" s="32" t="str">
        <f>IF($B1586="","",RIGHT($G1586*1000+200+COUNTIF($G$2:$G1586,$G1586),9))</f>
        <v/>
      </c>
    </row>
    <row r="1587" spans="13:19" ht="18" customHeight="1" x14ac:dyDescent="0.55000000000000004">
      <c r="M1587" s="32" t="str">
        <f>IFERROR(IF($B1587="","",INDEX(所属情報!$E:$E,MATCH($A1587,所属情報!$A:$A,0))),"")</f>
        <v/>
      </c>
      <c r="N1587" s="32" t="str">
        <f t="shared" si="72"/>
        <v/>
      </c>
      <c r="O1587" s="32" t="str">
        <f t="shared" si="73"/>
        <v/>
      </c>
      <c r="P1587" s="32" t="str">
        <f t="shared" si="74"/>
        <v/>
      </c>
      <c r="Q1587" s="32" t="str">
        <f>IFERROR(IF($F1587="","",INDEX(リスト!$AL:$AL,MATCH($F1587,リスト!$AK:$AK,0))),"")</f>
        <v/>
      </c>
      <c r="R1587" s="32" t="str">
        <f>IFERROR(IF($K1587="","",INDEX(リスト!$AO:$AO,MATCH($K1587,リスト!$AN:$AN,0))),"")</f>
        <v/>
      </c>
      <c r="S1587" s="32" t="str">
        <f>IF($B1587="","",RIGHT($G1587*1000+200+COUNTIF($G$2:$G1587,$G1587),9))</f>
        <v/>
      </c>
    </row>
    <row r="1588" spans="13:19" ht="18" customHeight="1" x14ac:dyDescent="0.55000000000000004">
      <c r="M1588" s="32" t="str">
        <f>IFERROR(IF($B1588="","",INDEX(所属情報!$E:$E,MATCH($A1588,所属情報!$A:$A,0))),"")</f>
        <v/>
      </c>
      <c r="N1588" s="32" t="str">
        <f t="shared" si="72"/>
        <v/>
      </c>
      <c r="O1588" s="32" t="str">
        <f t="shared" si="73"/>
        <v/>
      </c>
      <c r="P1588" s="32" t="str">
        <f t="shared" si="74"/>
        <v/>
      </c>
      <c r="Q1588" s="32" t="str">
        <f>IFERROR(IF($F1588="","",INDEX(リスト!$AL:$AL,MATCH($F1588,リスト!$AK:$AK,0))),"")</f>
        <v/>
      </c>
      <c r="R1588" s="32" t="str">
        <f>IFERROR(IF($K1588="","",INDEX(リスト!$AO:$AO,MATCH($K1588,リスト!$AN:$AN,0))),"")</f>
        <v/>
      </c>
      <c r="S1588" s="32" t="str">
        <f>IF($B1588="","",RIGHT($G1588*1000+200+COUNTIF($G$2:$G1588,$G1588),9))</f>
        <v/>
      </c>
    </row>
    <row r="1589" spans="13:19" ht="18" customHeight="1" x14ac:dyDescent="0.55000000000000004">
      <c r="M1589" s="32" t="str">
        <f>IFERROR(IF($B1589="","",INDEX(所属情報!$E:$E,MATCH($A1589,所属情報!$A:$A,0))),"")</f>
        <v/>
      </c>
      <c r="N1589" s="32" t="str">
        <f t="shared" si="72"/>
        <v/>
      </c>
      <c r="O1589" s="32" t="str">
        <f t="shared" si="73"/>
        <v/>
      </c>
      <c r="P1589" s="32" t="str">
        <f t="shared" si="74"/>
        <v/>
      </c>
      <c r="Q1589" s="32" t="str">
        <f>IFERROR(IF($F1589="","",INDEX(リスト!$AL:$AL,MATCH($F1589,リスト!$AK:$AK,0))),"")</f>
        <v/>
      </c>
      <c r="R1589" s="32" t="str">
        <f>IFERROR(IF($K1589="","",INDEX(リスト!$AO:$AO,MATCH($K1589,リスト!$AN:$AN,0))),"")</f>
        <v/>
      </c>
      <c r="S1589" s="32" t="str">
        <f>IF($B1589="","",RIGHT($G1589*1000+200+COUNTIF($G$2:$G1589,$G1589),9))</f>
        <v/>
      </c>
    </row>
    <row r="1590" spans="13:19" ht="18" customHeight="1" x14ac:dyDescent="0.55000000000000004">
      <c r="M1590" s="32" t="str">
        <f>IFERROR(IF($B1590="","",INDEX(所属情報!$E:$E,MATCH($A1590,所属情報!$A:$A,0))),"")</f>
        <v/>
      </c>
      <c r="N1590" s="32" t="str">
        <f t="shared" si="72"/>
        <v/>
      </c>
      <c r="O1590" s="32" t="str">
        <f t="shared" si="73"/>
        <v/>
      </c>
      <c r="P1590" s="32" t="str">
        <f t="shared" si="74"/>
        <v/>
      </c>
      <c r="Q1590" s="32" t="str">
        <f>IFERROR(IF($F1590="","",INDEX(リスト!$AL:$AL,MATCH($F1590,リスト!$AK:$AK,0))),"")</f>
        <v/>
      </c>
      <c r="R1590" s="32" t="str">
        <f>IFERROR(IF($K1590="","",INDEX(リスト!$AO:$AO,MATCH($K1590,リスト!$AN:$AN,0))),"")</f>
        <v/>
      </c>
      <c r="S1590" s="32" t="str">
        <f>IF($B1590="","",RIGHT($G1590*1000+200+COUNTIF($G$2:$G1590,$G1590),9))</f>
        <v/>
      </c>
    </row>
    <row r="1591" spans="13:19" ht="18" customHeight="1" x14ac:dyDescent="0.55000000000000004">
      <c r="M1591" s="32" t="str">
        <f>IFERROR(IF($B1591="","",INDEX(所属情報!$E:$E,MATCH($A1591,所属情報!$A:$A,0))),"")</f>
        <v/>
      </c>
      <c r="N1591" s="32" t="str">
        <f t="shared" si="72"/>
        <v/>
      </c>
      <c r="O1591" s="32" t="str">
        <f t="shared" si="73"/>
        <v/>
      </c>
      <c r="P1591" s="32" t="str">
        <f t="shared" si="74"/>
        <v/>
      </c>
      <c r="Q1591" s="32" t="str">
        <f>IFERROR(IF($F1591="","",INDEX(リスト!$AL:$AL,MATCH($F1591,リスト!$AK:$AK,0))),"")</f>
        <v/>
      </c>
      <c r="R1591" s="32" t="str">
        <f>IFERROR(IF($K1591="","",INDEX(リスト!$AO:$AO,MATCH($K1591,リスト!$AN:$AN,0))),"")</f>
        <v/>
      </c>
      <c r="S1591" s="32" t="str">
        <f>IF($B1591="","",RIGHT($G1591*1000+200+COUNTIF($G$2:$G1591,$G1591),9))</f>
        <v/>
      </c>
    </row>
    <row r="1592" spans="13:19" ht="18" customHeight="1" x14ac:dyDescent="0.55000000000000004">
      <c r="M1592" s="32" t="str">
        <f>IFERROR(IF($B1592="","",INDEX(所属情報!$E:$E,MATCH($A1592,所属情報!$A:$A,0))),"")</f>
        <v/>
      </c>
      <c r="N1592" s="32" t="str">
        <f t="shared" si="72"/>
        <v/>
      </c>
      <c r="O1592" s="32" t="str">
        <f t="shared" si="73"/>
        <v/>
      </c>
      <c r="P1592" s="32" t="str">
        <f t="shared" si="74"/>
        <v/>
      </c>
      <c r="Q1592" s="32" t="str">
        <f>IFERROR(IF($F1592="","",INDEX(リスト!$AL:$AL,MATCH($F1592,リスト!$AK:$AK,0))),"")</f>
        <v/>
      </c>
      <c r="R1592" s="32" t="str">
        <f>IFERROR(IF($K1592="","",INDEX(リスト!$AO:$AO,MATCH($K1592,リスト!$AN:$AN,0))),"")</f>
        <v/>
      </c>
      <c r="S1592" s="32" t="str">
        <f>IF($B1592="","",RIGHT($G1592*1000+200+COUNTIF($G$2:$G1592,$G1592),9))</f>
        <v/>
      </c>
    </row>
    <row r="1593" spans="13:19" ht="18" customHeight="1" x14ac:dyDescent="0.55000000000000004">
      <c r="M1593" s="32" t="str">
        <f>IFERROR(IF($B1593="","",INDEX(所属情報!$E:$E,MATCH($A1593,所属情報!$A:$A,0))),"")</f>
        <v/>
      </c>
      <c r="N1593" s="32" t="str">
        <f t="shared" si="72"/>
        <v/>
      </c>
      <c r="O1593" s="32" t="str">
        <f t="shared" si="73"/>
        <v/>
      </c>
      <c r="P1593" s="32" t="str">
        <f t="shared" si="74"/>
        <v/>
      </c>
      <c r="Q1593" s="32" t="str">
        <f>IFERROR(IF($F1593="","",INDEX(リスト!$AL:$AL,MATCH($F1593,リスト!$AK:$AK,0))),"")</f>
        <v/>
      </c>
      <c r="R1593" s="32" t="str">
        <f>IFERROR(IF($K1593="","",INDEX(リスト!$AO:$AO,MATCH($K1593,リスト!$AN:$AN,0))),"")</f>
        <v/>
      </c>
      <c r="S1593" s="32" t="str">
        <f>IF($B1593="","",RIGHT($G1593*1000+200+COUNTIF($G$2:$G1593,$G1593),9))</f>
        <v/>
      </c>
    </row>
    <row r="1594" spans="13:19" ht="18" customHeight="1" x14ac:dyDescent="0.55000000000000004">
      <c r="M1594" s="32" t="str">
        <f>IFERROR(IF($B1594="","",INDEX(所属情報!$E:$E,MATCH($A1594,所属情報!$A:$A,0))),"")</f>
        <v/>
      </c>
      <c r="N1594" s="32" t="str">
        <f t="shared" si="72"/>
        <v/>
      </c>
      <c r="O1594" s="32" t="str">
        <f t="shared" si="73"/>
        <v/>
      </c>
      <c r="P1594" s="32" t="str">
        <f t="shared" si="74"/>
        <v/>
      </c>
      <c r="Q1594" s="32" t="str">
        <f>IFERROR(IF($F1594="","",INDEX(リスト!$AL:$AL,MATCH($F1594,リスト!$AK:$AK,0))),"")</f>
        <v/>
      </c>
      <c r="R1594" s="32" t="str">
        <f>IFERROR(IF($K1594="","",INDEX(リスト!$AO:$AO,MATCH($K1594,リスト!$AN:$AN,0))),"")</f>
        <v/>
      </c>
      <c r="S1594" s="32" t="str">
        <f>IF($B1594="","",RIGHT($G1594*1000+200+COUNTIF($G$2:$G1594,$G1594),9))</f>
        <v/>
      </c>
    </row>
    <row r="1595" spans="13:19" ht="18" customHeight="1" x14ac:dyDescent="0.55000000000000004">
      <c r="M1595" s="32" t="str">
        <f>IFERROR(IF($B1595="","",INDEX(所属情報!$E:$E,MATCH($A1595,所属情報!$A:$A,0))),"")</f>
        <v/>
      </c>
      <c r="N1595" s="32" t="str">
        <f t="shared" si="72"/>
        <v/>
      </c>
      <c r="O1595" s="32" t="str">
        <f t="shared" si="73"/>
        <v/>
      </c>
      <c r="P1595" s="32" t="str">
        <f t="shared" si="74"/>
        <v/>
      </c>
      <c r="Q1595" s="32" t="str">
        <f>IFERROR(IF($F1595="","",INDEX(リスト!$AL:$AL,MATCH($F1595,リスト!$AK:$AK,0))),"")</f>
        <v/>
      </c>
      <c r="R1595" s="32" t="str">
        <f>IFERROR(IF($K1595="","",INDEX(リスト!$AO:$AO,MATCH($K1595,リスト!$AN:$AN,0))),"")</f>
        <v/>
      </c>
      <c r="S1595" s="32" t="str">
        <f>IF($B1595="","",RIGHT($G1595*1000+200+COUNTIF($G$2:$G1595,$G1595),9))</f>
        <v/>
      </c>
    </row>
    <row r="1596" spans="13:19" ht="18" customHeight="1" x14ac:dyDescent="0.55000000000000004">
      <c r="M1596" s="32" t="str">
        <f>IFERROR(IF($B1596="","",INDEX(所属情報!$E:$E,MATCH($A1596,所属情報!$A:$A,0))),"")</f>
        <v/>
      </c>
      <c r="N1596" s="32" t="str">
        <f t="shared" si="72"/>
        <v/>
      </c>
      <c r="O1596" s="32" t="str">
        <f t="shared" si="73"/>
        <v/>
      </c>
      <c r="P1596" s="32" t="str">
        <f t="shared" si="74"/>
        <v/>
      </c>
      <c r="Q1596" s="32" t="str">
        <f>IFERROR(IF($F1596="","",INDEX(リスト!$AL:$AL,MATCH($F1596,リスト!$AK:$AK,0))),"")</f>
        <v/>
      </c>
      <c r="R1596" s="32" t="str">
        <f>IFERROR(IF($K1596="","",INDEX(リスト!$AO:$AO,MATCH($K1596,リスト!$AN:$AN,0))),"")</f>
        <v/>
      </c>
      <c r="S1596" s="32" t="str">
        <f>IF($B1596="","",RIGHT($G1596*1000+200+COUNTIF($G$2:$G1596,$G1596),9))</f>
        <v/>
      </c>
    </row>
    <row r="1597" spans="13:19" ht="18" customHeight="1" x14ac:dyDescent="0.55000000000000004">
      <c r="M1597" s="32" t="str">
        <f>IFERROR(IF($B1597="","",INDEX(所属情報!$E:$E,MATCH($A1597,所属情報!$A:$A,0))),"")</f>
        <v/>
      </c>
      <c r="N1597" s="32" t="str">
        <f t="shared" si="72"/>
        <v/>
      </c>
      <c r="O1597" s="32" t="str">
        <f t="shared" si="73"/>
        <v/>
      </c>
      <c r="P1597" s="32" t="str">
        <f t="shared" si="74"/>
        <v/>
      </c>
      <c r="Q1597" s="32" t="str">
        <f>IFERROR(IF($F1597="","",INDEX(リスト!$AL:$AL,MATCH($F1597,リスト!$AK:$AK,0))),"")</f>
        <v/>
      </c>
      <c r="R1597" s="32" t="str">
        <f>IFERROR(IF($K1597="","",INDEX(リスト!$AO:$AO,MATCH($K1597,リスト!$AN:$AN,0))),"")</f>
        <v/>
      </c>
      <c r="S1597" s="32" t="str">
        <f>IF($B1597="","",RIGHT($G1597*1000+200+COUNTIF($G$2:$G1597,$G1597),9))</f>
        <v/>
      </c>
    </row>
    <row r="1598" spans="13:19" ht="18" customHeight="1" x14ac:dyDescent="0.55000000000000004">
      <c r="M1598" s="32" t="str">
        <f>IFERROR(IF($B1598="","",INDEX(所属情報!$E:$E,MATCH($A1598,所属情報!$A:$A,0))),"")</f>
        <v/>
      </c>
      <c r="N1598" s="32" t="str">
        <f t="shared" si="72"/>
        <v/>
      </c>
      <c r="O1598" s="32" t="str">
        <f t="shared" si="73"/>
        <v/>
      </c>
      <c r="P1598" s="32" t="str">
        <f t="shared" si="74"/>
        <v/>
      </c>
      <c r="Q1598" s="32" t="str">
        <f>IFERROR(IF($F1598="","",INDEX(リスト!$AL:$AL,MATCH($F1598,リスト!$AK:$AK,0))),"")</f>
        <v/>
      </c>
      <c r="R1598" s="32" t="str">
        <f>IFERROR(IF($K1598="","",INDEX(リスト!$AO:$AO,MATCH($K1598,リスト!$AN:$AN,0))),"")</f>
        <v/>
      </c>
      <c r="S1598" s="32" t="str">
        <f>IF($B1598="","",RIGHT($G1598*1000+200+COUNTIF($G$2:$G1598,$G1598),9))</f>
        <v/>
      </c>
    </row>
    <row r="1599" spans="13:19" ht="18" customHeight="1" x14ac:dyDescent="0.55000000000000004">
      <c r="M1599" s="32" t="str">
        <f>IFERROR(IF($B1599="","",INDEX(所属情報!$E:$E,MATCH($A1599,所属情報!$A:$A,0))),"")</f>
        <v/>
      </c>
      <c r="N1599" s="32" t="str">
        <f t="shared" si="72"/>
        <v/>
      </c>
      <c r="O1599" s="32" t="str">
        <f t="shared" si="73"/>
        <v/>
      </c>
      <c r="P1599" s="32" t="str">
        <f t="shared" si="74"/>
        <v/>
      </c>
      <c r="Q1599" s="32" t="str">
        <f>IFERROR(IF($F1599="","",INDEX(リスト!$AL:$AL,MATCH($F1599,リスト!$AK:$AK,0))),"")</f>
        <v/>
      </c>
      <c r="R1599" s="32" t="str">
        <f>IFERROR(IF($K1599="","",INDEX(リスト!$AO:$AO,MATCH($K1599,リスト!$AN:$AN,0))),"")</f>
        <v/>
      </c>
      <c r="S1599" s="32" t="str">
        <f>IF($B1599="","",RIGHT($G1599*1000+200+COUNTIF($G$2:$G1599,$G1599),9))</f>
        <v/>
      </c>
    </row>
    <row r="1600" spans="13:19" ht="18" customHeight="1" x14ac:dyDescent="0.55000000000000004">
      <c r="M1600" s="32" t="str">
        <f>IFERROR(IF($B1600="","",INDEX(所属情報!$E:$E,MATCH($A1600,所属情報!$A:$A,0))),"")</f>
        <v/>
      </c>
      <c r="N1600" s="32" t="str">
        <f t="shared" si="72"/>
        <v/>
      </c>
      <c r="O1600" s="32" t="str">
        <f t="shared" si="73"/>
        <v/>
      </c>
      <c r="P1600" s="32" t="str">
        <f t="shared" si="74"/>
        <v/>
      </c>
      <c r="Q1600" s="32" t="str">
        <f>IFERROR(IF($F1600="","",INDEX(リスト!$AL:$AL,MATCH($F1600,リスト!$AK:$AK,0))),"")</f>
        <v/>
      </c>
      <c r="R1600" s="32" t="str">
        <f>IFERROR(IF($K1600="","",INDEX(リスト!$AO:$AO,MATCH($K1600,リスト!$AN:$AN,0))),"")</f>
        <v/>
      </c>
      <c r="S1600" s="32" t="str">
        <f>IF($B1600="","",RIGHT($G1600*1000+200+COUNTIF($G$2:$G1600,$G1600),9))</f>
        <v/>
      </c>
    </row>
    <row r="1601" spans="13:19" ht="18" customHeight="1" x14ac:dyDescent="0.55000000000000004">
      <c r="M1601" s="32" t="str">
        <f>IFERROR(IF($B1601="","",INDEX(所属情報!$E:$E,MATCH($A1601,所属情報!$A:$A,0))),"")</f>
        <v/>
      </c>
      <c r="N1601" s="32" t="str">
        <f t="shared" si="72"/>
        <v/>
      </c>
      <c r="O1601" s="32" t="str">
        <f t="shared" si="73"/>
        <v/>
      </c>
      <c r="P1601" s="32" t="str">
        <f t="shared" si="74"/>
        <v/>
      </c>
      <c r="Q1601" s="32" t="str">
        <f>IFERROR(IF($F1601="","",INDEX(リスト!$AL:$AL,MATCH($F1601,リスト!$AK:$AK,0))),"")</f>
        <v/>
      </c>
      <c r="R1601" s="32" t="str">
        <f>IFERROR(IF($K1601="","",INDEX(リスト!$AO:$AO,MATCH($K1601,リスト!$AN:$AN,0))),"")</f>
        <v/>
      </c>
      <c r="S1601" s="32" t="str">
        <f>IF($B1601="","",RIGHT($G1601*1000+200+COUNTIF($G$2:$G1601,$G1601),9))</f>
        <v/>
      </c>
    </row>
    <row r="1602" spans="13:19" ht="18" customHeight="1" x14ac:dyDescent="0.55000000000000004">
      <c r="M1602" s="32" t="str">
        <f>IFERROR(IF($B1602="","",INDEX(所属情報!$E:$E,MATCH($A1602,所属情報!$A:$A,0))),"")</f>
        <v/>
      </c>
      <c r="N1602" s="32" t="str">
        <f t="shared" si="72"/>
        <v/>
      </c>
      <c r="O1602" s="32" t="str">
        <f t="shared" si="73"/>
        <v/>
      </c>
      <c r="P1602" s="32" t="str">
        <f t="shared" si="74"/>
        <v/>
      </c>
      <c r="Q1602" s="32" t="str">
        <f>IFERROR(IF($F1602="","",INDEX(リスト!$AL:$AL,MATCH($F1602,リスト!$AK:$AK,0))),"")</f>
        <v/>
      </c>
      <c r="R1602" s="32" t="str">
        <f>IFERROR(IF($K1602="","",INDEX(リスト!$AO:$AO,MATCH($K1602,リスト!$AN:$AN,0))),"")</f>
        <v/>
      </c>
      <c r="S1602" s="32" t="str">
        <f>IF($B1602="","",RIGHT($G1602*1000+200+COUNTIF($G$2:$G1602,$G1602),9))</f>
        <v/>
      </c>
    </row>
    <row r="1603" spans="13:19" ht="18" customHeight="1" x14ac:dyDescent="0.55000000000000004">
      <c r="M1603" s="32" t="str">
        <f>IFERROR(IF($B1603="","",INDEX(所属情報!$E:$E,MATCH($A1603,所属情報!$A:$A,0))),"")</f>
        <v/>
      </c>
      <c r="N1603" s="32" t="str">
        <f t="shared" ref="N1603:N1666" si="75">IF($C1603="","",IF($E1603="",$C1603,$C1603&amp;" ("&amp;$E1603&amp;")"))</f>
        <v/>
      </c>
      <c r="O1603" s="32" t="str">
        <f t="shared" ref="O1603:O1666" si="76">IF($D1603="","",ASC($D1603))</f>
        <v/>
      </c>
      <c r="P1603" s="32" t="str">
        <f t="shared" ref="P1603:P1666" si="77">IF($I1603="","",UPPER($I1603)&amp;" "&amp;UPPER(LEFT($J1603,1))&amp;LOWER(RIGHT($J1603,LEN($J1603)-1))&amp;" ("&amp;MID($G1603,3,2)&amp;")")</f>
        <v/>
      </c>
      <c r="Q1603" s="32" t="str">
        <f>IFERROR(IF($F1603="","",INDEX(リスト!$AL:$AL,MATCH($F1603,リスト!$AK:$AK,0))),"")</f>
        <v/>
      </c>
      <c r="R1603" s="32" t="str">
        <f>IFERROR(IF($K1603="","",INDEX(リスト!$AO:$AO,MATCH($K1603,リスト!$AN:$AN,0))),"")</f>
        <v/>
      </c>
      <c r="S1603" s="32" t="str">
        <f>IF($B1603="","",RIGHT($G1603*1000+200+COUNTIF($G$2:$G1603,$G1603),9))</f>
        <v/>
      </c>
    </row>
    <row r="1604" spans="13:19" ht="18" customHeight="1" x14ac:dyDescent="0.55000000000000004">
      <c r="M1604" s="32" t="str">
        <f>IFERROR(IF($B1604="","",INDEX(所属情報!$E:$E,MATCH($A1604,所属情報!$A:$A,0))),"")</f>
        <v/>
      </c>
      <c r="N1604" s="32" t="str">
        <f t="shared" si="75"/>
        <v/>
      </c>
      <c r="O1604" s="32" t="str">
        <f t="shared" si="76"/>
        <v/>
      </c>
      <c r="P1604" s="32" t="str">
        <f t="shared" si="77"/>
        <v/>
      </c>
      <c r="Q1604" s="32" t="str">
        <f>IFERROR(IF($F1604="","",INDEX(リスト!$AL:$AL,MATCH($F1604,リスト!$AK:$AK,0))),"")</f>
        <v/>
      </c>
      <c r="R1604" s="32" t="str">
        <f>IFERROR(IF($K1604="","",INDEX(リスト!$AO:$AO,MATCH($K1604,リスト!$AN:$AN,0))),"")</f>
        <v/>
      </c>
      <c r="S1604" s="32" t="str">
        <f>IF($B1604="","",RIGHT($G1604*1000+200+COUNTIF($G$2:$G1604,$G1604),9))</f>
        <v/>
      </c>
    </row>
    <row r="1605" spans="13:19" ht="18" customHeight="1" x14ac:dyDescent="0.55000000000000004">
      <c r="M1605" s="32" t="str">
        <f>IFERROR(IF($B1605="","",INDEX(所属情報!$E:$E,MATCH($A1605,所属情報!$A:$A,0))),"")</f>
        <v/>
      </c>
      <c r="N1605" s="32" t="str">
        <f t="shared" si="75"/>
        <v/>
      </c>
      <c r="O1605" s="32" t="str">
        <f t="shared" si="76"/>
        <v/>
      </c>
      <c r="P1605" s="32" t="str">
        <f t="shared" si="77"/>
        <v/>
      </c>
      <c r="Q1605" s="32" t="str">
        <f>IFERROR(IF($F1605="","",INDEX(リスト!$AL:$AL,MATCH($F1605,リスト!$AK:$AK,0))),"")</f>
        <v/>
      </c>
      <c r="R1605" s="32" t="str">
        <f>IFERROR(IF($K1605="","",INDEX(リスト!$AO:$AO,MATCH($K1605,リスト!$AN:$AN,0))),"")</f>
        <v/>
      </c>
      <c r="S1605" s="32" t="str">
        <f>IF($B1605="","",RIGHT($G1605*1000+200+COUNTIF($G$2:$G1605,$G1605),9))</f>
        <v/>
      </c>
    </row>
    <row r="1606" spans="13:19" ht="18" customHeight="1" x14ac:dyDescent="0.55000000000000004">
      <c r="M1606" s="32" t="str">
        <f>IFERROR(IF($B1606="","",INDEX(所属情報!$E:$E,MATCH($A1606,所属情報!$A:$A,0))),"")</f>
        <v/>
      </c>
      <c r="N1606" s="32" t="str">
        <f t="shared" si="75"/>
        <v/>
      </c>
      <c r="O1606" s="32" t="str">
        <f t="shared" si="76"/>
        <v/>
      </c>
      <c r="P1606" s="32" t="str">
        <f t="shared" si="77"/>
        <v/>
      </c>
      <c r="Q1606" s="32" t="str">
        <f>IFERROR(IF($F1606="","",INDEX(リスト!$AL:$AL,MATCH($F1606,リスト!$AK:$AK,0))),"")</f>
        <v/>
      </c>
      <c r="R1606" s="32" t="str">
        <f>IFERROR(IF($K1606="","",INDEX(リスト!$AO:$AO,MATCH($K1606,リスト!$AN:$AN,0))),"")</f>
        <v/>
      </c>
      <c r="S1606" s="32" t="str">
        <f>IF($B1606="","",RIGHT($G1606*1000+200+COUNTIF($G$2:$G1606,$G1606),9))</f>
        <v/>
      </c>
    </row>
    <row r="1607" spans="13:19" ht="18" customHeight="1" x14ac:dyDescent="0.55000000000000004">
      <c r="M1607" s="32" t="str">
        <f>IFERROR(IF($B1607="","",INDEX(所属情報!$E:$E,MATCH($A1607,所属情報!$A:$A,0))),"")</f>
        <v/>
      </c>
      <c r="N1607" s="32" t="str">
        <f t="shared" si="75"/>
        <v/>
      </c>
      <c r="O1607" s="32" t="str">
        <f t="shared" si="76"/>
        <v/>
      </c>
      <c r="P1607" s="32" t="str">
        <f t="shared" si="77"/>
        <v/>
      </c>
      <c r="Q1607" s="32" t="str">
        <f>IFERROR(IF($F1607="","",INDEX(リスト!$AL:$AL,MATCH($F1607,リスト!$AK:$AK,0))),"")</f>
        <v/>
      </c>
      <c r="R1607" s="32" t="str">
        <f>IFERROR(IF($K1607="","",INDEX(リスト!$AO:$AO,MATCH($K1607,リスト!$AN:$AN,0))),"")</f>
        <v/>
      </c>
      <c r="S1607" s="32" t="str">
        <f>IF($B1607="","",RIGHT($G1607*1000+200+COUNTIF($G$2:$G1607,$G1607),9))</f>
        <v/>
      </c>
    </row>
    <row r="1608" spans="13:19" ht="18" customHeight="1" x14ac:dyDescent="0.55000000000000004">
      <c r="M1608" s="32" t="str">
        <f>IFERROR(IF($B1608="","",INDEX(所属情報!$E:$E,MATCH($A1608,所属情報!$A:$A,0))),"")</f>
        <v/>
      </c>
      <c r="N1608" s="32" t="str">
        <f t="shared" si="75"/>
        <v/>
      </c>
      <c r="O1608" s="32" t="str">
        <f t="shared" si="76"/>
        <v/>
      </c>
      <c r="P1608" s="32" t="str">
        <f t="shared" si="77"/>
        <v/>
      </c>
      <c r="Q1608" s="32" t="str">
        <f>IFERROR(IF($F1608="","",INDEX(リスト!$AL:$AL,MATCH($F1608,リスト!$AK:$AK,0))),"")</f>
        <v/>
      </c>
      <c r="R1608" s="32" t="str">
        <f>IFERROR(IF($K1608="","",INDEX(リスト!$AO:$AO,MATCH($K1608,リスト!$AN:$AN,0))),"")</f>
        <v/>
      </c>
      <c r="S1608" s="32" t="str">
        <f>IF($B1608="","",RIGHT($G1608*1000+200+COUNTIF($G$2:$G1608,$G1608),9))</f>
        <v/>
      </c>
    </row>
    <row r="1609" spans="13:19" ht="18" customHeight="1" x14ac:dyDescent="0.55000000000000004">
      <c r="M1609" s="32" t="str">
        <f>IFERROR(IF($B1609="","",INDEX(所属情報!$E:$E,MATCH($A1609,所属情報!$A:$A,0))),"")</f>
        <v/>
      </c>
      <c r="N1609" s="32" t="str">
        <f t="shared" si="75"/>
        <v/>
      </c>
      <c r="O1609" s="32" t="str">
        <f t="shared" si="76"/>
        <v/>
      </c>
      <c r="P1609" s="32" t="str">
        <f t="shared" si="77"/>
        <v/>
      </c>
      <c r="Q1609" s="32" t="str">
        <f>IFERROR(IF($F1609="","",INDEX(リスト!$AL:$AL,MATCH($F1609,リスト!$AK:$AK,0))),"")</f>
        <v/>
      </c>
      <c r="R1609" s="32" t="str">
        <f>IFERROR(IF($K1609="","",INDEX(リスト!$AO:$AO,MATCH($K1609,リスト!$AN:$AN,0))),"")</f>
        <v/>
      </c>
      <c r="S1609" s="32" t="str">
        <f>IF($B1609="","",RIGHT($G1609*1000+200+COUNTIF($G$2:$G1609,$G1609),9))</f>
        <v/>
      </c>
    </row>
    <row r="1610" spans="13:19" ht="18" customHeight="1" x14ac:dyDescent="0.55000000000000004">
      <c r="M1610" s="32" t="str">
        <f>IFERROR(IF($B1610="","",INDEX(所属情報!$E:$E,MATCH($A1610,所属情報!$A:$A,0))),"")</f>
        <v/>
      </c>
      <c r="N1610" s="32" t="str">
        <f t="shared" si="75"/>
        <v/>
      </c>
      <c r="O1610" s="32" t="str">
        <f t="shared" si="76"/>
        <v/>
      </c>
      <c r="P1610" s="32" t="str">
        <f t="shared" si="77"/>
        <v/>
      </c>
      <c r="Q1610" s="32" t="str">
        <f>IFERROR(IF($F1610="","",INDEX(リスト!$AL:$AL,MATCH($F1610,リスト!$AK:$AK,0))),"")</f>
        <v/>
      </c>
      <c r="R1610" s="32" t="str">
        <f>IFERROR(IF($K1610="","",INDEX(リスト!$AO:$AO,MATCH($K1610,リスト!$AN:$AN,0))),"")</f>
        <v/>
      </c>
      <c r="S1610" s="32" t="str">
        <f>IF($B1610="","",RIGHT($G1610*1000+200+COUNTIF($G$2:$G1610,$G1610),9))</f>
        <v/>
      </c>
    </row>
    <row r="1611" spans="13:19" ht="18" customHeight="1" x14ac:dyDescent="0.55000000000000004">
      <c r="M1611" s="32" t="str">
        <f>IFERROR(IF($B1611="","",INDEX(所属情報!$E:$E,MATCH($A1611,所属情報!$A:$A,0))),"")</f>
        <v/>
      </c>
      <c r="N1611" s="32" t="str">
        <f t="shared" si="75"/>
        <v/>
      </c>
      <c r="O1611" s="32" t="str">
        <f t="shared" si="76"/>
        <v/>
      </c>
      <c r="P1611" s="32" t="str">
        <f t="shared" si="77"/>
        <v/>
      </c>
      <c r="Q1611" s="32" t="str">
        <f>IFERROR(IF($F1611="","",INDEX(リスト!$AL:$AL,MATCH($F1611,リスト!$AK:$AK,0))),"")</f>
        <v/>
      </c>
      <c r="R1611" s="32" t="str">
        <f>IFERROR(IF($K1611="","",INDEX(リスト!$AO:$AO,MATCH($K1611,リスト!$AN:$AN,0))),"")</f>
        <v/>
      </c>
      <c r="S1611" s="32" t="str">
        <f>IF($B1611="","",RIGHT($G1611*1000+200+COUNTIF($G$2:$G1611,$G1611),9))</f>
        <v/>
      </c>
    </row>
    <row r="1612" spans="13:19" ht="18" customHeight="1" x14ac:dyDescent="0.55000000000000004">
      <c r="M1612" s="32" t="str">
        <f>IFERROR(IF($B1612="","",INDEX(所属情報!$E:$E,MATCH($A1612,所属情報!$A:$A,0))),"")</f>
        <v/>
      </c>
      <c r="N1612" s="32" t="str">
        <f t="shared" si="75"/>
        <v/>
      </c>
      <c r="O1612" s="32" t="str">
        <f t="shared" si="76"/>
        <v/>
      </c>
      <c r="P1612" s="32" t="str">
        <f t="shared" si="77"/>
        <v/>
      </c>
      <c r="Q1612" s="32" t="str">
        <f>IFERROR(IF($F1612="","",INDEX(リスト!$AL:$AL,MATCH($F1612,リスト!$AK:$AK,0))),"")</f>
        <v/>
      </c>
      <c r="R1612" s="32" t="str">
        <f>IFERROR(IF($K1612="","",INDEX(リスト!$AO:$AO,MATCH($K1612,リスト!$AN:$AN,0))),"")</f>
        <v/>
      </c>
      <c r="S1612" s="32" t="str">
        <f>IF($B1612="","",RIGHT($G1612*1000+200+COUNTIF($G$2:$G1612,$G1612),9))</f>
        <v/>
      </c>
    </row>
    <row r="1613" spans="13:19" ht="18" customHeight="1" x14ac:dyDescent="0.55000000000000004">
      <c r="M1613" s="32" t="str">
        <f>IFERROR(IF($B1613="","",INDEX(所属情報!$E:$E,MATCH($A1613,所属情報!$A:$A,0))),"")</f>
        <v/>
      </c>
      <c r="N1613" s="32" t="str">
        <f t="shared" si="75"/>
        <v/>
      </c>
      <c r="O1613" s="32" t="str">
        <f t="shared" si="76"/>
        <v/>
      </c>
      <c r="P1613" s="32" t="str">
        <f t="shared" si="77"/>
        <v/>
      </c>
      <c r="Q1613" s="32" t="str">
        <f>IFERROR(IF($F1613="","",INDEX(リスト!$AL:$AL,MATCH($F1613,リスト!$AK:$AK,0))),"")</f>
        <v/>
      </c>
      <c r="R1613" s="32" t="str">
        <f>IFERROR(IF($K1613="","",INDEX(リスト!$AO:$AO,MATCH($K1613,リスト!$AN:$AN,0))),"")</f>
        <v/>
      </c>
      <c r="S1613" s="32" t="str">
        <f>IF($B1613="","",RIGHT($G1613*1000+200+COUNTIF($G$2:$G1613,$G1613),9))</f>
        <v/>
      </c>
    </row>
    <row r="1614" spans="13:19" ht="18" customHeight="1" x14ac:dyDescent="0.55000000000000004">
      <c r="M1614" s="32" t="str">
        <f>IFERROR(IF($B1614="","",INDEX(所属情報!$E:$E,MATCH($A1614,所属情報!$A:$A,0))),"")</f>
        <v/>
      </c>
      <c r="N1614" s="32" t="str">
        <f t="shared" si="75"/>
        <v/>
      </c>
      <c r="O1614" s="32" t="str">
        <f t="shared" si="76"/>
        <v/>
      </c>
      <c r="P1614" s="32" t="str">
        <f t="shared" si="77"/>
        <v/>
      </c>
      <c r="Q1614" s="32" t="str">
        <f>IFERROR(IF($F1614="","",INDEX(リスト!$AL:$AL,MATCH($F1614,リスト!$AK:$AK,0))),"")</f>
        <v/>
      </c>
      <c r="R1614" s="32" t="str">
        <f>IFERROR(IF($K1614="","",INDEX(リスト!$AO:$AO,MATCH($K1614,リスト!$AN:$AN,0))),"")</f>
        <v/>
      </c>
      <c r="S1614" s="32" t="str">
        <f>IF($B1614="","",RIGHT($G1614*1000+200+COUNTIF($G$2:$G1614,$G1614),9))</f>
        <v/>
      </c>
    </row>
    <row r="1615" spans="13:19" ht="18" customHeight="1" x14ac:dyDescent="0.55000000000000004">
      <c r="M1615" s="32" t="str">
        <f>IFERROR(IF($B1615="","",INDEX(所属情報!$E:$E,MATCH($A1615,所属情報!$A:$A,0))),"")</f>
        <v/>
      </c>
      <c r="N1615" s="32" t="str">
        <f t="shared" si="75"/>
        <v/>
      </c>
      <c r="O1615" s="32" t="str">
        <f t="shared" si="76"/>
        <v/>
      </c>
      <c r="P1615" s="32" t="str">
        <f t="shared" si="77"/>
        <v/>
      </c>
      <c r="Q1615" s="32" t="str">
        <f>IFERROR(IF($F1615="","",INDEX(リスト!$AL:$AL,MATCH($F1615,リスト!$AK:$AK,0))),"")</f>
        <v/>
      </c>
      <c r="R1615" s="32" t="str">
        <f>IFERROR(IF($K1615="","",INDEX(リスト!$AO:$AO,MATCH($K1615,リスト!$AN:$AN,0))),"")</f>
        <v/>
      </c>
      <c r="S1615" s="32" t="str">
        <f>IF($B1615="","",RIGHT($G1615*1000+200+COUNTIF($G$2:$G1615,$G1615),9))</f>
        <v/>
      </c>
    </row>
    <row r="1616" spans="13:19" ht="18" customHeight="1" x14ac:dyDescent="0.55000000000000004">
      <c r="M1616" s="32" t="str">
        <f>IFERROR(IF($B1616="","",INDEX(所属情報!$E:$E,MATCH($A1616,所属情報!$A:$A,0))),"")</f>
        <v/>
      </c>
      <c r="N1616" s="32" t="str">
        <f t="shared" si="75"/>
        <v/>
      </c>
      <c r="O1616" s="32" t="str">
        <f t="shared" si="76"/>
        <v/>
      </c>
      <c r="P1616" s="32" t="str">
        <f t="shared" si="77"/>
        <v/>
      </c>
      <c r="Q1616" s="32" t="str">
        <f>IFERROR(IF($F1616="","",INDEX(リスト!$AL:$AL,MATCH($F1616,リスト!$AK:$AK,0))),"")</f>
        <v/>
      </c>
      <c r="R1616" s="32" t="str">
        <f>IFERROR(IF($K1616="","",INDEX(リスト!$AO:$AO,MATCH($K1616,リスト!$AN:$AN,0))),"")</f>
        <v/>
      </c>
      <c r="S1616" s="32" t="str">
        <f>IF($B1616="","",RIGHT($G1616*1000+200+COUNTIF($G$2:$G1616,$G1616),9))</f>
        <v/>
      </c>
    </row>
    <row r="1617" spans="13:19" ht="18" customHeight="1" x14ac:dyDescent="0.55000000000000004">
      <c r="M1617" s="32" t="str">
        <f>IFERROR(IF($B1617="","",INDEX(所属情報!$E:$E,MATCH($A1617,所属情報!$A:$A,0))),"")</f>
        <v/>
      </c>
      <c r="N1617" s="32" t="str">
        <f t="shared" si="75"/>
        <v/>
      </c>
      <c r="O1617" s="32" t="str">
        <f t="shared" si="76"/>
        <v/>
      </c>
      <c r="P1617" s="32" t="str">
        <f t="shared" si="77"/>
        <v/>
      </c>
      <c r="Q1617" s="32" t="str">
        <f>IFERROR(IF($F1617="","",INDEX(リスト!$AL:$AL,MATCH($F1617,リスト!$AK:$AK,0))),"")</f>
        <v/>
      </c>
      <c r="R1617" s="32" t="str">
        <f>IFERROR(IF($K1617="","",INDEX(リスト!$AO:$AO,MATCH($K1617,リスト!$AN:$AN,0))),"")</f>
        <v/>
      </c>
      <c r="S1617" s="32" t="str">
        <f>IF($B1617="","",RIGHT($G1617*1000+200+COUNTIF($G$2:$G1617,$G1617),9))</f>
        <v/>
      </c>
    </row>
    <row r="1618" spans="13:19" ht="18" customHeight="1" x14ac:dyDescent="0.55000000000000004">
      <c r="M1618" s="32" t="str">
        <f>IFERROR(IF($B1618="","",INDEX(所属情報!$E:$E,MATCH($A1618,所属情報!$A:$A,0))),"")</f>
        <v/>
      </c>
      <c r="N1618" s="32" t="str">
        <f t="shared" si="75"/>
        <v/>
      </c>
      <c r="O1618" s="32" t="str">
        <f t="shared" si="76"/>
        <v/>
      </c>
      <c r="P1618" s="32" t="str">
        <f t="shared" si="77"/>
        <v/>
      </c>
      <c r="Q1618" s="32" t="str">
        <f>IFERROR(IF($F1618="","",INDEX(リスト!$AL:$AL,MATCH($F1618,リスト!$AK:$AK,0))),"")</f>
        <v/>
      </c>
      <c r="R1618" s="32" t="str">
        <f>IFERROR(IF($K1618="","",INDEX(リスト!$AO:$AO,MATCH($K1618,リスト!$AN:$AN,0))),"")</f>
        <v/>
      </c>
      <c r="S1618" s="32" t="str">
        <f>IF($B1618="","",RIGHT($G1618*1000+200+COUNTIF($G$2:$G1618,$G1618),9))</f>
        <v/>
      </c>
    </row>
    <row r="1619" spans="13:19" ht="18" customHeight="1" x14ac:dyDescent="0.55000000000000004">
      <c r="M1619" s="32" t="str">
        <f>IFERROR(IF($B1619="","",INDEX(所属情報!$E:$E,MATCH($A1619,所属情報!$A:$A,0))),"")</f>
        <v/>
      </c>
      <c r="N1619" s="32" t="str">
        <f t="shared" si="75"/>
        <v/>
      </c>
      <c r="O1619" s="32" t="str">
        <f t="shared" si="76"/>
        <v/>
      </c>
      <c r="P1619" s="32" t="str">
        <f t="shared" si="77"/>
        <v/>
      </c>
      <c r="Q1619" s="32" t="str">
        <f>IFERROR(IF($F1619="","",INDEX(リスト!$AL:$AL,MATCH($F1619,リスト!$AK:$AK,0))),"")</f>
        <v/>
      </c>
      <c r="R1619" s="32" t="str">
        <f>IFERROR(IF($K1619="","",INDEX(リスト!$AO:$AO,MATCH($K1619,リスト!$AN:$AN,0))),"")</f>
        <v/>
      </c>
      <c r="S1619" s="32" t="str">
        <f>IF($B1619="","",RIGHT($G1619*1000+200+COUNTIF($G$2:$G1619,$G1619),9))</f>
        <v/>
      </c>
    </row>
    <row r="1620" spans="13:19" ht="18" customHeight="1" x14ac:dyDescent="0.55000000000000004">
      <c r="M1620" s="32" t="str">
        <f>IFERROR(IF($B1620="","",INDEX(所属情報!$E:$E,MATCH($A1620,所属情報!$A:$A,0))),"")</f>
        <v/>
      </c>
      <c r="N1620" s="32" t="str">
        <f t="shared" si="75"/>
        <v/>
      </c>
      <c r="O1620" s="32" t="str">
        <f t="shared" si="76"/>
        <v/>
      </c>
      <c r="P1620" s="32" t="str">
        <f t="shared" si="77"/>
        <v/>
      </c>
      <c r="Q1620" s="32" t="str">
        <f>IFERROR(IF($F1620="","",INDEX(リスト!$AL:$AL,MATCH($F1620,リスト!$AK:$AK,0))),"")</f>
        <v/>
      </c>
      <c r="R1620" s="32" t="str">
        <f>IFERROR(IF($K1620="","",INDEX(リスト!$AO:$AO,MATCH($K1620,リスト!$AN:$AN,0))),"")</f>
        <v/>
      </c>
      <c r="S1620" s="32" t="str">
        <f>IF($B1620="","",RIGHT($G1620*1000+200+COUNTIF($G$2:$G1620,$G1620),9))</f>
        <v/>
      </c>
    </row>
    <row r="1621" spans="13:19" ht="18" customHeight="1" x14ac:dyDescent="0.55000000000000004">
      <c r="M1621" s="32" t="str">
        <f>IFERROR(IF($B1621="","",INDEX(所属情報!$E:$E,MATCH($A1621,所属情報!$A:$A,0))),"")</f>
        <v/>
      </c>
      <c r="N1621" s="32" t="str">
        <f t="shared" si="75"/>
        <v/>
      </c>
      <c r="O1621" s="32" t="str">
        <f t="shared" si="76"/>
        <v/>
      </c>
      <c r="P1621" s="32" t="str">
        <f t="shared" si="77"/>
        <v/>
      </c>
      <c r="Q1621" s="32" t="str">
        <f>IFERROR(IF($F1621="","",INDEX(リスト!$AL:$AL,MATCH($F1621,リスト!$AK:$AK,0))),"")</f>
        <v/>
      </c>
      <c r="R1621" s="32" t="str">
        <f>IFERROR(IF($K1621="","",INDEX(リスト!$AO:$AO,MATCH($K1621,リスト!$AN:$AN,0))),"")</f>
        <v/>
      </c>
      <c r="S1621" s="32" t="str">
        <f>IF($B1621="","",RIGHT($G1621*1000+200+COUNTIF($G$2:$G1621,$G1621),9))</f>
        <v/>
      </c>
    </row>
    <row r="1622" spans="13:19" ht="18" customHeight="1" x14ac:dyDescent="0.55000000000000004">
      <c r="M1622" s="32" t="str">
        <f>IFERROR(IF($B1622="","",INDEX(所属情報!$E:$E,MATCH($A1622,所属情報!$A:$A,0))),"")</f>
        <v/>
      </c>
      <c r="N1622" s="32" t="str">
        <f t="shared" si="75"/>
        <v/>
      </c>
      <c r="O1622" s="32" t="str">
        <f t="shared" si="76"/>
        <v/>
      </c>
      <c r="P1622" s="32" t="str">
        <f t="shared" si="77"/>
        <v/>
      </c>
      <c r="Q1622" s="32" t="str">
        <f>IFERROR(IF($F1622="","",INDEX(リスト!$AL:$AL,MATCH($F1622,リスト!$AK:$AK,0))),"")</f>
        <v/>
      </c>
      <c r="R1622" s="32" t="str">
        <f>IFERROR(IF($K1622="","",INDEX(リスト!$AO:$AO,MATCH($K1622,リスト!$AN:$AN,0))),"")</f>
        <v/>
      </c>
      <c r="S1622" s="32" t="str">
        <f>IF($B1622="","",RIGHT($G1622*1000+200+COUNTIF($G$2:$G1622,$G1622),9))</f>
        <v/>
      </c>
    </row>
    <row r="1623" spans="13:19" ht="18" customHeight="1" x14ac:dyDescent="0.55000000000000004">
      <c r="M1623" s="32" t="str">
        <f>IFERROR(IF($B1623="","",INDEX(所属情報!$E:$E,MATCH($A1623,所属情報!$A:$A,0))),"")</f>
        <v/>
      </c>
      <c r="N1623" s="32" t="str">
        <f t="shared" si="75"/>
        <v/>
      </c>
      <c r="O1623" s="32" t="str">
        <f t="shared" si="76"/>
        <v/>
      </c>
      <c r="P1623" s="32" t="str">
        <f t="shared" si="77"/>
        <v/>
      </c>
      <c r="Q1623" s="32" t="str">
        <f>IFERROR(IF($F1623="","",INDEX(リスト!$AL:$AL,MATCH($F1623,リスト!$AK:$AK,0))),"")</f>
        <v/>
      </c>
      <c r="R1623" s="32" t="str">
        <f>IFERROR(IF($K1623="","",INDEX(リスト!$AO:$AO,MATCH($K1623,リスト!$AN:$AN,0))),"")</f>
        <v/>
      </c>
      <c r="S1623" s="32" t="str">
        <f>IF($B1623="","",RIGHT($G1623*1000+200+COUNTIF($G$2:$G1623,$G1623),9))</f>
        <v/>
      </c>
    </row>
    <row r="1624" spans="13:19" ht="18" customHeight="1" x14ac:dyDescent="0.55000000000000004">
      <c r="M1624" s="32" t="str">
        <f>IFERROR(IF($B1624="","",INDEX(所属情報!$E:$E,MATCH($A1624,所属情報!$A:$A,0))),"")</f>
        <v/>
      </c>
      <c r="N1624" s="32" t="str">
        <f t="shared" si="75"/>
        <v/>
      </c>
      <c r="O1624" s="32" t="str">
        <f t="shared" si="76"/>
        <v/>
      </c>
      <c r="P1624" s="32" t="str">
        <f t="shared" si="77"/>
        <v/>
      </c>
      <c r="Q1624" s="32" t="str">
        <f>IFERROR(IF($F1624="","",INDEX(リスト!$AL:$AL,MATCH($F1624,リスト!$AK:$AK,0))),"")</f>
        <v/>
      </c>
      <c r="R1624" s="32" t="str">
        <f>IFERROR(IF($K1624="","",INDEX(リスト!$AO:$AO,MATCH($K1624,リスト!$AN:$AN,0))),"")</f>
        <v/>
      </c>
      <c r="S1624" s="32" t="str">
        <f>IF($B1624="","",RIGHT($G1624*1000+200+COUNTIF($G$2:$G1624,$G1624),9))</f>
        <v/>
      </c>
    </row>
    <row r="1625" spans="13:19" ht="18" customHeight="1" x14ac:dyDescent="0.55000000000000004">
      <c r="M1625" s="32" t="str">
        <f>IFERROR(IF($B1625="","",INDEX(所属情報!$E:$E,MATCH($A1625,所属情報!$A:$A,0))),"")</f>
        <v/>
      </c>
      <c r="N1625" s="32" t="str">
        <f t="shared" si="75"/>
        <v/>
      </c>
      <c r="O1625" s="32" t="str">
        <f t="shared" si="76"/>
        <v/>
      </c>
      <c r="P1625" s="32" t="str">
        <f t="shared" si="77"/>
        <v/>
      </c>
      <c r="Q1625" s="32" t="str">
        <f>IFERROR(IF($F1625="","",INDEX(リスト!$AL:$AL,MATCH($F1625,リスト!$AK:$AK,0))),"")</f>
        <v/>
      </c>
      <c r="R1625" s="32" t="str">
        <f>IFERROR(IF($K1625="","",INDEX(リスト!$AO:$AO,MATCH($K1625,リスト!$AN:$AN,0))),"")</f>
        <v/>
      </c>
      <c r="S1625" s="32" t="str">
        <f>IF($B1625="","",RIGHT($G1625*1000+200+COUNTIF($G$2:$G1625,$G1625),9))</f>
        <v/>
      </c>
    </row>
    <row r="1626" spans="13:19" ht="18" customHeight="1" x14ac:dyDescent="0.55000000000000004">
      <c r="M1626" s="32" t="str">
        <f>IFERROR(IF($B1626="","",INDEX(所属情報!$E:$E,MATCH($A1626,所属情報!$A:$A,0))),"")</f>
        <v/>
      </c>
      <c r="N1626" s="32" t="str">
        <f t="shared" si="75"/>
        <v/>
      </c>
      <c r="O1626" s="32" t="str">
        <f t="shared" si="76"/>
        <v/>
      </c>
      <c r="P1626" s="32" t="str">
        <f t="shared" si="77"/>
        <v/>
      </c>
      <c r="Q1626" s="32" t="str">
        <f>IFERROR(IF($F1626="","",INDEX(リスト!$AL:$AL,MATCH($F1626,リスト!$AK:$AK,0))),"")</f>
        <v/>
      </c>
      <c r="R1626" s="32" t="str">
        <f>IFERROR(IF($K1626="","",INDEX(リスト!$AO:$AO,MATCH($K1626,リスト!$AN:$AN,0))),"")</f>
        <v/>
      </c>
      <c r="S1626" s="32" t="str">
        <f>IF($B1626="","",RIGHT($G1626*1000+200+COUNTIF($G$2:$G1626,$G1626),9))</f>
        <v/>
      </c>
    </row>
    <row r="1627" spans="13:19" ht="18" customHeight="1" x14ac:dyDescent="0.55000000000000004">
      <c r="M1627" s="32" t="str">
        <f>IFERROR(IF($B1627="","",INDEX(所属情報!$E:$E,MATCH($A1627,所属情報!$A:$A,0))),"")</f>
        <v/>
      </c>
      <c r="N1627" s="32" t="str">
        <f t="shared" si="75"/>
        <v/>
      </c>
      <c r="O1627" s="32" t="str">
        <f t="shared" si="76"/>
        <v/>
      </c>
      <c r="P1627" s="32" t="str">
        <f t="shared" si="77"/>
        <v/>
      </c>
      <c r="Q1627" s="32" t="str">
        <f>IFERROR(IF($F1627="","",INDEX(リスト!$AL:$AL,MATCH($F1627,リスト!$AK:$AK,0))),"")</f>
        <v/>
      </c>
      <c r="R1627" s="32" t="str">
        <f>IFERROR(IF($K1627="","",INDEX(リスト!$AO:$AO,MATCH($K1627,リスト!$AN:$AN,0))),"")</f>
        <v/>
      </c>
      <c r="S1627" s="32" t="str">
        <f>IF($B1627="","",RIGHT($G1627*1000+200+COUNTIF($G$2:$G1627,$G1627),9))</f>
        <v/>
      </c>
    </row>
    <row r="1628" spans="13:19" ht="18" customHeight="1" x14ac:dyDescent="0.55000000000000004">
      <c r="M1628" s="32" t="str">
        <f>IFERROR(IF($B1628="","",INDEX(所属情報!$E:$E,MATCH($A1628,所属情報!$A:$A,0))),"")</f>
        <v/>
      </c>
      <c r="N1628" s="32" t="str">
        <f t="shared" si="75"/>
        <v/>
      </c>
      <c r="O1628" s="32" t="str">
        <f t="shared" si="76"/>
        <v/>
      </c>
      <c r="P1628" s="32" t="str">
        <f t="shared" si="77"/>
        <v/>
      </c>
      <c r="Q1628" s="32" t="str">
        <f>IFERROR(IF($F1628="","",INDEX(リスト!$AL:$AL,MATCH($F1628,リスト!$AK:$AK,0))),"")</f>
        <v/>
      </c>
      <c r="R1628" s="32" t="str">
        <f>IFERROR(IF($K1628="","",INDEX(リスト!$AO:$AO,MATCH($K1628,リスト!$AN:$AN,0))),"")</f>
        <v/>
      </c>
      <c r="S1628" s="32" t="str">
        <f>IF($B1628="","",RIGHT($G1628*1000+200+COUNTIF($G$2:$G1628,$G1628),9))</f>
        <v/>
      </c>
    </row>
    <row r="1629" spans="13:19" ht="18" customHeight="1" x14ac:dyDescent="0.55000000000000004">
      <c r="M1629" s="32" t="str">
        <f>IFERROR(IF($B1629="","",INDEX(所属情報!$E:$E,MATCH($A1629,所属情報!$A:$A,0))),"")</f>
        <v/>
      </c>
      <c r="N1629" s="32" t="str">
        <f t="shared" si="75"/>
        <v/>
      </c>
      <c r="O1629" s="32" t="str">
        <f t="shared" si="76"/>
        <v/>
      </c>
      <c r="P1629" s="32" t="str">
        <f t="shared" si="77"/>
        <v/>
      </c>
      <c r="Q1629" s="32" t="str">
        <f>IFERROR(IF($F1629="","",INDEX(リスト!$AL:$AL,MATCH($F1629,リスト!$AK:$AK,0))),"")</f>
        <v/>
      </c>
      <c r="R1629" s="32" t="str">
        <f>IFERROR(IF($K1629="","",INDEX(リスト!$AO:$AO,MATCH($K1629,リスト!$AN:$AN,0))),"")</f>
        <v/>
      </c>
      <c r="S1629" s="32" t="str">
        <f>IF($B1629="","",RIGHT($G1629*1000+200+COUNTIF($G$2:$G1629,$G1629),9))</f>
        <v/>
      </c>
    </row>
    <row r="1630" spans="13:19" ht="18" customHeight="1" x14ac:dyDescent="0.55000000000000004">
      <c r="M1630" s="32" t="str">
        <f>IFERROR(IF($B1630="","",INDEX(所属情報!$E:$E,MATCH($A1630,所属情報!$A:$A,0))),"")</f>
        <v/>
      </c>
      <c r="N1630" s="32" t="str">
        <f t="shared" si="75"/>
        <v/>
      </c>
      <c r="O1630" s="32" t="str">
        <f t="shared" si="76"/>
        <v/>
      </c>
      <c r="P1630" s="32" t="str">
        <f t="shared" si="77"/>
        <v/>
      </c>
      <c r="Q1630" s="32" t="str">
        <f>IFERROR(IF($F1630="","",INDEX(リスト!$AL:$AL,MATCH($F1630,リスト!$AK:$AK,0))),"")</f>
        <v/>
      </c>
      <c r="R1630" s="32" t="str">
        <f>IFERROR(IF($K1630="","",INDEX(リスト!$AO:$AO,MATCH($K1630,リスト!$AN:$AN,0))),"")</f>
        <v/>
      </c>
      <c r="S1630" s="32" t="str">
        <f>IF($B1630="","",RIGHT($G1630*1000+200+COUNTIF($G$2:$G1630,$G1630),9))</f>
        <v/>
      </c>
    </row>
    <row r="1631" spans="13:19" ht="18" customHeight="1" x14ac:dyDescent="0.55000000000000004">
      <c r="M1631" s="32" t="str">
        <f>IFERROR(IF($B1631="","",INDEX(所属情報!$E:$E,MATCH($A1631,所属情報!$A:$A,0))),"")</f>
        <v/>
      </c>
      <c r="N1631" s="32" t="str">
        <f t="shared" si="75"/>
        <v/>
      </c>
      <c r="O1631" s="32" t="str">
        <f t="shared" si="76"/>
        <v/>
      </c>
      <c r="P1631" s="32" t="str">
        <f t="shared" si="77"/>
        <v/>
      </c>
      <c r="Q1631" s="32" t="str">
        <f>IFERROR(IF($F1631="","",INDEX(リスト!$AL:$AL,MATCH($F1631,リスト!$AK:$AK,0))),"")</f>
        <v/>
      </c>
      <c r="R1631" s="32" t="str">
        <f>IFERROR(IF($K1631="","",INDEX(リスト!$AO:$AO,MATCH($K1631,リスト!$AN:$AN,0))),"")</f>
        <v/>
      </c>
      <c r="S1631" s="32" t="str">
        <f>IF($B1631="","",RIGHT($G1631*1000+200+COUNTIF($G$2:$G1631,$G1631),9))</f>
        <v/>
      </c>
    </row>
    <row r="1632" spans="13:19" ht="18" customHeight="1" x14ac:dyDescent="0.55000000000000004">
      <c r="M1632" s="32" t="str">
        <f>IFERROR(IF($B1632="","",INDEX(所属情報!$E:$E,MATCH($A1632,所属情報!$A:$A,0))),"")</f>
        <v/>
      </c>
      <c r="N1632" s="32" t="str">
        <f t="shared" si="75"/>
        <v/>
      </c>
      <c r="O1632" s="32" t="str">
        <f t="shared" si="76"/>
        <v/>
      </c>
      <c r="P1632" s="32" t="str">
        <f t="shared" si="77"/>
        <v/>
      </c>
      <c r="Q1632" s="32" t="str">
        <f>IFERROR(IF($F1632="","",INDEX(リスト!$AL:$AL,MATCH($F1632,リスト!$AK:$AK,0))),"")</f>
        <v/>
      </c>
      <c r="R1632" s="32" t="str">
        <f>IFERROR(IF($K1632="","",INDEX(リスト!$AO:$AO,MATCH($K1632,リスト!$AN:$AN,0))),"")</f>
        <v/>
      </c>
      <c r="S1632" s="32" t="str">
        <f>IF($B1632="","",RIGHT($G1632*1000+200+COUNTIF($G$2:$G1632,$G1632),9))</f>
        <v/>
      </c>
    </row>
    <row r="1633" spans="13:19" ht="18" customHeight="1" x14ac:dyDescent="0.55000000000000004">
      <c r="M1633" s="32" t="str">
        <f>IFERROR(IF($B1633="","",INDEX(所属情報!$E:$E,MATCH($A1633,所属情報!$A:$A,0))),"")</f>
        <v/>
      </c>
      <c r="N1633" s="32" t="str">
        <f t="shared" si="75"/>
        <v/>
      </c>
      <c r="O1633" s="32" t="str">
        <f t="shared" si="76"/>
        <v/>
      </c>
      <c r="P1633" s="32" t="str">
        <f t="shared" si="77"/>
        <v/>
      </c>
      <c r="Q1633" s="32" t="str">
        <f>IFERROR(IF($F1633="","",INDEX(リスト!$AL:$AL,MATCH($F1633,リスト!$AK:$AK,0))),"")</f>
        <v/>
      </c>
      <c r="R1633" s="32" t="str">
        <f>IFERROR(IF($K1633="","",INDEX(リスト!$AO:$AO,MATCH($K1633,リスト!$AN:$AN,0))),"")</f>
        <v/>
      </c>
      <c r="S1633" s="32" t="str">
        <f>IF($B1633="","",RIGHT($G1633*1000+200+COUNTIF($G$2:$G1633,$G1633),9))</f>
        <v/>
      </c>
    </row>
    <row r="1634" spans="13:19" ht="18" customHeight="1" x14ac:dyDescent="0.55000000000000004">
      <c r="M1634" s="32" t="str">
        <f>IFERROR(IF($B1634="","",INDEX(所属情報!$E:$E,MATCH($A1634,所属情報!$A:$A,0))),"")</f>
        <v/>
      </c>
      <c r="N1634" s="32" t="str">
        <f t="shared" si="75"/>
        <v/>
      </c>
      <c r="O1634" s="32" t="str">
        <f t="shared" si="76"/>
        <v/>
      </c>
      <c r="P1634" s="32" t="str">
        <f t="shared" si="77"/>
        <v/>
      </c>
      <c r="Q1634" s="32" t="str">
        <f>IFERROR(IF($F1634="","",INDEX(リスト!$AL:$AL,MATCH($F1634,リスト!$AK:$AK,0))),"")</f>
        <v/>
      </c>
      <c r="R1634" s="32" t="str">
        <f>IFERROR(IF($K1634="","",INDEX(リスト!$AO:$AO,MATCH($K1634,リスト!$AN:$AN,0))),"")</f>
        <v/>
      </c>
      <c r="S1634" s="32" t="str">
        <f>IF($B1634="","",RIGHT($G1634*1000+200+COUNTIF($G$2:$G1634,$G1634),9))</f>
        <v/>
      </c>
    </row>
    <row r="1635" spans="13:19" ht="18" customHeight="1" x14ac:dyDescent="0.55000000000000004">
      <c r="M1635" s="32" t="str">
        <f>IFERROR(IF($B1635="","",INDEX(所属情報!$E:$E,MATCH($A1635,所属情報!$A:$A,0))),"")</f>
        <v/>
      </c>
      <c r="N1635" s="32" t="str">
        <f t="shared" si="75"/>
        <v/>
      </c>
      <c r="O1635" s="32" t="str">
        <f t="shared" si="76"/>
        <v/>
      </c>
      <c r="P1635" s="32" t="str">
        <f t="shared" si="77"/>
        <v/>
      </c>
      <c r="Q1635" s="32" t="str">
        <f>IFERROR(IF($F1635="","",INDEX(リスト!$AL:$AL,MATCH($F1635,リスト!$AK:$AK,0))),"")</f>
        <v/>
      </c>
      <c r="R1635" s="32" t="str">
        <f>IFERROR(IF($K1635="","",INDEX(リスト!$AO:$AO,MATCH($K1635,リスト!$AN:$AN,0))),"")</f>
        <v/>
      </c>
      <c r="S1635" s="32" t="str">
        <f>IF($B1635="","",RIGHT($G1635*1000+200+COUNTIF($G$2:$G1635,$G1635),9))</f>
        <v/>
      </c>
    </row>
    <row r="1636" spans="13:19" ht="18" customHeight="1" x14ac:dyDescent="0.55000000000000004">
      <c r="M1636" s="32" t="str">
        <f>IFERROR(IF($B1636="","",INDEX(所属情報!$E:$E,MATCH($A1636,所属情報!$A:$A,0))),"")</f>
        <v/>
      </c>
      <c r="N1636" s="32" t="str">
        <f t="shared" si="75"/>
        <v/>
      </c>
      <c r="O1636" s="32" t="str">
        <f t="shared" si="76"/>
        <v/>
      </c>
      <c r="P1636" s="32" t="str">
        <f t="shared" si="77"/>
        <v/>
      </c>
      <c r="Q1636" s="32" t="str">
        <f>IFERROR(IF($F1636="","",INDEX(リスト!$AL:$AL,MATCH($F1636,リスト!$AK:$AK,0))),"")</f>
        <v/>
      </c>
      <c r="R1636" s="32" t="str">
        <f>IFERROR(IF($K1636="","",INDEX(リスト!$AO:$AO,MATCH($K1636,リスト!$AN:$AN,0))),"")</f>
        <v/>
      </c>
      <c r="S1636" s="32" t="str">
        <f>IF($B1636="","",RIGHT($G1636*1000+200+COUNTIF($G$2:$G1636,$G1636),9))</f>
        <v/>
      </c>
    </row>
    <row r="1637" spans="13:19" ht="18" customHeight="1" x14ac:dyDescent="0.55000000000000004">
      <c r="M1637" s="32" t="str">
        <f>IFERROR(IF($B1637="","",INDEX(所属情報!$E:$E,MATCH($A1637,所属情報!$A:$A,0))),"")</f>
        <v/>
      </c>
      <c r="N1637" s="32" t="str">
        <f t="shared" si="75"/>
        <v/>
      </c>
      <c r="O1637" s="32" t="str">
        <f t="shared" si="76"/>
        <v/>
      </c>
      <c r="P1637" s="32" t="str">
        <f t="shared" si="77"/>
        <v/>
      </c>
      <c r="Q1637" s="32" t="str">
        <f>IFERROR(IF($F1637="","",INDEX(リスト!$AL:$AL,MATCH($F1637,リスト!$AK:$AK,0))),"")</f>
        <v/>
      </c>
      <c r="R1637" s="32" t="str">
        <f>IFERROR(IF($K1637="","",INDEX(リスト!$AO:$AO,MATCH($K1637,リスト!$AN:$AN,0))),"")</f>
        <v/>
      </c>
      <c r="S1637" s="32" t="str">
        <f>IF($B1637="","",RIGHT($G1637*1000+200+COUNTIF($G$2:$G1637,$G1637),9))</f>
        <v/>
      </c>
    </row>
    <row r="1638" spans="13:19" ht="18" customHeight="1" x14ac:dyDescent="0.55000000000000004">
      <c r="M1638" s="32" t="str">
        <f>IFERROR(IF($B1638="","",INDEX(所属情報!$E:$E,MATCH($A1638,所属情報!$A:$A,0))),"")</f>
        <v/>
      </c>
      <c r="N1638" s="32" t="str">
        <f t="shared" si="75"/>
        <v/>
      </c>
      <c r="O1638" s="32" t="str">
        <f t="shared" si="76"/>
        <v/>
      </c>
      <c r="P1638" s="32" t="str">
        <f t="shared" si="77"/>
        <v/>
      </c>
      <c r="Q1638" s="32" t="str">
        <f>IFERROR(IF($F1638="","",INDEX(リスト!$AL:$AL,MATCH($F1638,リスト!$AK:$AK,0))),"")</f>
        <v/>
      </c>
      <c r="R1638" s="32" t="str">
        <f>IFERROR(IF($K1638="","",INDEX(リスト!$AO:$AO,MATCH($K1638,リスト!$AN:$AN,0))),"")</f>
        <v/>
      </c>
      <c r="S1638" s="32" t="str">
        <f>IF($B1638="","",RIGHT($G1638*1000+200+COUNTIF($G$2:$G1638,$G1638),9))</f>
        <v/>
      </c>
    </row>
    <row r="1639" spans="13:19" ht="18" customHeight="1" x14ac:dyDescent="0.55000000000000004">
      <c r="M1639" s="32" t="str">
        <f>IFERROR(IF($B1639="","",INDEX(所属情報!$E:$E,MATCH($A1639,所属情報!$A:$A,0))),"")</f>
        <v/>
      </c>
      <c r="N1639" s="32" t="str">
        <f t="shared" si="75"/>
        <v/>
      </c>
      <c r="O1639" s="32" t="str">
        <f t="shared" si="76"/>
        <v/>
      </c>
      <c r="P1639" s="32" t="str">
        <f t="shared" si="77"/>
        <v/>
      </c>
      <c r="Q1639" s="32" t="str">
        <f>IFERROR(IF($F1639="","",INDEX(リスト!$AL:$AL,MATCH($F1639,リスト!$AK:$AK,0))),"")</f>
        <v/>
      </c>
      <c r="R1639" s="32" t="str">
        <f>IFERROR(IF($K1639="","",INDEX(リスト!$AO:$AO,MATCH($K1639,リスト!$AN:$AN,0))),"")</f>
        <v/>
      </c>
      <c r="S1639" s="32" t="str">
        <f>IF($B1639="","",RIGHT($G1639*1000+200+COUNTIF($G$2:$G1639,$G1639),9))</f>
        <v/>
      </c>
    </row>
    <row r="1640" spans="13:19" ht="18" customHeight="1" x14ac:dyDescent="0.55000000000000004">
      <c r="M1640" s="32" t="str">
        <f>IFERROR(IF($B1640="","",INDEX(所属情報!$E:$E,MATCH($A1640,所属情報!$A:$A,0))),"")</f>
        <v/>
      </c>
      <c r="N1640" s="32" t="str">
        <f t="shared" si="75"/>
        <v/>
      </c>
      <c r="O1640" s="32" t="str">
        <f t="shared" si="76"/>
        <v/>
      </c>
      <c r="P1640" s="32" t="str">
        <f t="shared" si="77"/>
        <v/>
      </c>
      <c r="Q1640" s="32" t="str">
        <f>IFERROR(IF($F1640="","",INDEX(リスト!$AL:$AL,MATCH($F1640,リスト!$AK:$AK,0))),"")</f>
        <v/>
      </c>
      <c r="R1640" s="32" t="str">
        <f>IFERROR(IF($K1640="","",INDEX(リスト!$AO:$AO,MATCH($K1640,リスト!$AN:$AN,0))),"")</f>
        <v/>
      </c>
      <c r="S1640" s="32" t="str">
        <f>IF($B1640="","",RIGHT($G1640*1000+200+COUNTIF($G$2:$G1640,$G1640),9))</f>
        <v/>
      </c>
    </row>
    <row r="1641" spans="13:19" ht="18" customHeight="1" x14ac:dyDescent="0.55000000000000004">
      <c r="M1641" s="32" t="str">
        <f>IFERROR(IF($B1641="","",INDEX(所属情報!$E:$E,MATCH($A1641,所属情報!$A:$A,0))),"")</f>
        <v/>
      </c>
      <c r="N1641" s="32" t="str">
        <f t="shared" si="75"/>
        <v/>
      </c>
      <c r="O1641" s="32" t="str">
        <f t="shared" si="76"/>
        <v/>
      </c>
      <c r="P1641" s="32" t="str">
        <f t="shared" si="77"/>
        <v/>
      </c>
      <c r="Q1641" s="32" t="str">
        <f>IFERROR(IF($F1641="","",INDEX(リスト!$AL:$AL,MATCH($F1641,リスト!$AK:$AK,0))),"")</f>
        <v/>
      </c>
      <c r="R1641" s="32" t="str">
        <f>IFERROR(IF($K1641="","",INDEX(リスト!$AO:$AO,MATCH($K1641,リスト!$AN:$AN,0))),"")</f>
        <v/>
      </c>
      <c r="S1641" s="32" t="str">
        <f>IF($B1641="","",RIGHT($G1641*1000+200+COUNTIF($G$2:$G1641,$G1641),9))</f>
        <v/>
      </c>
    </row>
    <row r="1642" spans="13:19" ht="18" customHeight="1" x14ac:dyDescent="0.55000000000000004">
      <c r="M1642" s="32" t="str">
        <f>IFERROR(IF($B1642="","",INDEX(所属情報!$E:$E,MATCH($A1642,所属情報!$A:$A,0))),"")</f>
        <v/>
      </c>
      <c r="N1642" s="32" t="str">
        <f t="shared" si="75"/>
        <v/>
      </c>
      <c r="O1642" s="32" t="str">
        <f t="shared" si="76"/>
        <v/>
      </c>
      <c r="P1642" s="32" t="str">
        <f t="shared" si="77"/>
        <v/>
      </c>
      <c r="Q1642" s="32" t="str">
        <f>IFERROR(IF($F1642="","",INDEX(リスト!$AL:$AL,MATCH($F1642,リスト!$AK:$AK,0))),"")</f>
        <v/>
      </c>
      <c r="R1642" s="32" t="str">
        <f>IFERROR(IF($K1642="","",INDEX(リスト!$AO:$AO,MATCH($K1642,リスト!$AN:$AN,0))),"")</f>
        <v/>
      </c>
      <c r="S1642" s="32" t="str">
        <f>IF($B1642="","",RIGHT($G1642*1000+200+COUNTIF($G$2:$G1642,$G1642),9))</f>
        <v/>
      </c>
    </row>
    <row r="1643" spans="13:19" ht="18" customHeight="1" x14ac:dyDescent="0.55000000000000004">
      <c r="M1643" s="32" t="str">
        <f>IFERROR(IF($B1643="","",INDEX(所属情報!$E:$E,MATCH($A1643,所属情報!$A:$A,0))),"")</f>
        <v/>
      </c>
      <c r="N1643" s="32" t="str">
        <f t="shared" si="75"/>
        <v/>
      </c>
      <c r="O1643" s="32" t="str">
        <f t="shared" si="76"/>
        <v/>
      </c>
      <c r="P1643" s="32" t="str">
        <f t="shared" si="77"/>
        <v/>
      </c>
      <c r="Q1643" s="32" t="str">
        <f>IFERROR(IF($F1643="","",INDEX(リスト!$AL:$AL,MATCH($F1643,リスト!$AK:$AK,0))),"")</f>
        <v/>
      </c>
      <c r="R1643" s="32" t="str">
        <f>IFERROR(IF($K1643="","",INDEX(リスト!$AO:$AO,MATCH($K1643,リスト!$AN:$AN,0))),"")</f>
        <v/>
      </c>
      <c r="S1643" s="32" t="str">
        <f>IF($B1643="","",RIGHT($G1643*1000+200+COUNTIF($G$2:$G1643,$G1643),9))</f>
        <v/>
      </c>
    </row>
    <row r="1644" spans="13:19" ht="18" customHeight="1" x14ac:dyDescent="0.55000000000000004">
      <c r="M1644" s="32" t="str">
        <f>IFERROR(IF($B1644="","",INDEX(所属情報!$E:$E,MATCH($A1644,所属情報!$A:$A,0))),"")</f>
        <v/>
      </c>
      <c r="N1644" s="32" t="str">
        <f t="shared" si="75"/>
        <v/>
      </c>
      <c r="O1644" s="32" t="str">
        <f t="shared" si="76"/>
        <v/>
      </c>
      <c r="P1644" s="32" t="str">
        <f t="shared" si="77"/>
        <v/>
      </c>
      <c r="Q1644" s="32" t="str">
        <f>IFERROR(IF($F1644="","",INDEX(リスト!$AL:$AL,MATCH($F1644,リスト!$AK:$AK,0))),"")</f>
        <v/>
      </c>
      <c r="R1644" s="32" t="str">
        <f>IFERROR(IF($K1644="","",INDEX(リスト!$AO:$AO,MATCH($K1644,リスト!$AN:$AN,0))),"")</f>
        <v/>
      </c>
      <c r="S1644" s="32" t="str">
        <f>IF($B1644="","",RIGHT($G1644*1000+200+COUNTIF($G$2:$G1644,$G1644),9))</f>
        <v/>
      </c>
    </row>
    <row r="1645" spans="13:19" ht="18" customHeight="1" x14ac:dyDescent="0.55000000000000004">
      <c r="M1645" s="32" t="str">
        <f>IFERROR(IF($B1645="","",INDEX(所属情報!$E:$E,MATCH($A1645,所属情報!$A:$A,0))),"")</f>
        <v/>
      </c>
      <c r="N1645" s="32" t="str">
        <f t="shared" si="75"/>
        <v/>
      </c>
      <c r="O1645" s="32" t="str">
        <f t="shared" si="76"/>
        <v/>
      </c>
      <c r="P1645" s="32" t="str">
        <f t="shared" si="77"/>
        <v/>
      </c>
      <c r="Q1645" s="32" t="str">
        <f>IFERROR(IF($F1645="","",INDEX(リスト!$AL:$AL,MATCH($F1645,リスト!$AK:$AK,0))),"")</f>
        <v/>
      </c>
      <c r="R1645" s="32" t="str">
        <f>IFERROR(IF($K1645="","",INDEX(リスト!$AO:$AO,MATCH($K1645,リスト!$AN:$AN,0))),"")</f>
        <v/>
      </c>
      <c r="S1645" s="32" t="str">
        <f>IF($B1645="","",RIGHT($G1645*1000+200+COUNTIF($G$2:$G1645,$G1645),9))</f>
        <v/>
      </c>
    </row>
    <row r="1646" spans="13:19" ht="18" customHeight="1" x14ac:dyDescent="0.55000000000000004">
      <c r="M1646" s="32" t="str">
        <f>IFERROR(IF($B1646="","",INDEX(所属情報!$E:$E,MATCH($A1646,所属情報!$A:$A,0))),"")</f>
        <v/>
      </c>
      <c r="N1646" s="32" t="str">
        <f t="shared" si="75"/>
        <v/>
      </c>
      <c r="O1646" s="32" t="str">
        <f t="shared" si="76"/>
        <v/>
      </c>
      <c r="P1646" s="32" t="str">
        <f t="shared" si="77"/>
        <v/>
      </c>
      <c r="Q1646" s="32" t="str">
        <f>IFERROR(IF($F1646="","",INDEX(リスト!$AL:$AL,MATCH($F1646,リスト!$AK:$AK,0))),"")</f>
        <v/>
      </c>
      <c r="R1646" s="32" t="str">
        <f>IFERROR(IF($K1646="","",INDEX(リスト!$AO:$AO,MATCH($K1646,リスト!$AN:$AN,0))),"")</f>
        <v/>
      </c>
      <c r="S1646" s="32" t="str">
        <f>IF($B1646="","",RIGHT($G1646*1000+200+COUNTIF($G$2:$G1646,$G1646),9))</f>
        <v/>
      </c>
    </row>
    <row r="1647" spans="13:19" ht="18" customHeight="1" x14ac:dyDescent="0.55000000000000004">
      <c r="M1647" s="32" t="str">
        <f>IFERROR(IF($B1647="","",INDEX(所属情報!$E:$E,MATCH($A1647,所属情報!$A:$A,0))),"")</f>
        <v/>
      </c>
      <c r="N1647" s="32" t="str">
        <f t="shared" si="75"/>
        <v/>
      </c>
      <c r="O1647" s="32" t="str">
        <f t="shared" si="76"/>
        <v/>
      </c>
      <c r="P1647" s="32" t="str">
        <f t="shared" si="77"/>
        <v/>
      </c>
      <c r="Q1647" s="32" t="str">
        <f>IFERROR(IF($F1647="","",INDEX(リスト!$AL:$AL,MATCH($F1647,リスト!$AK:$AK,0))),"")</f>
        <v/>
      </c>
      <c r="R1647" s="32" t="str">
        <f>IFERROR(IF($K1647="","",INDEX(リスト!$AO:$AO,MATCH($K1647,リスト!$AN:$AN,0))),"")</f>
        <v/>
      </c>
      <c r="S1647" s="32" t="str">
        <f>IF($B1647="","",RIGHT($G1647*1000+200+COUNTIF($G$2:$G1647,$G1647),9))</f>
        <v/>
      </c>
    </row>
    <row r="1648" spans="13:19" ht="18" customHeight="1" x14ac:dyDescent="0.55000000000000004">
      <c r="M1648" s="32" t="str">
        <f>IFERROR(IF($B1648="","",INDEX(所属情報!$E:$E,MATCH($A1648,所属情報!$A:$A,0))),"")</f>
        <v/>
      </c>
      <c r="N1648" s="32" t="str">
        <f t="shared" si="75"/>
        <v/>
      </c>
      <c r="O1648" s="32" t="str">
        <f t="shared" si="76"/>
        <v/>
      </c>
      <c r="P1648" s="32" t="str">
        <f t="shared" si="77"/>
        <v/>
      </c>
      <c r="Q1648" s="32" t="str">
        <f>IFERROR(IF($F1648="","",INDEX(リスト!$AL:$AL,MATCH($F1648,リスト!$AK:$AK,0))),"")</f>
        <v/>
      </c>
      <c r="R1648" s="32" t="str">
        <f>IFERROR(IF($K1648="","",INDEX(リスト!$AO:$AO,MATCH($K1648,リスト!$AN:$AN,0))),"")</f>
        <v/>
      </c>
      <c r="S1648" s="32" t="str">
        <f>IF($B1648="","",RIGHT($G1648*1000+200+COUNTIF($G$2:$G1648,$G1648),9))</f>
        <v/>
      </c>
    </row>
    <row r="1649" spans="13:19" ht="18" customHeight="1" x14ac:dyDescent="0.55000000000000004">
      <c r="M1649" s="32" t="str">
        <f>IFERROR(IF($B1649="","",INDEX(所属情報!$E:$E,MATCH($A1649,所属情報!$A:$A,0))),"")</f>
        <v/>
      </c>
      <c r="N1649" s="32" t="str">
        <f t="shared" si="75"/>
        <v/>
      </c>
      <c r="O1649" s="32" t="str">
        <f t="shared" si="76"/>
        <v/>
      </c>
      <c r="P1649" s="32" t="str">
        <f t="shared" si="77"/>
        <v/>
      </c>
      <c r="Q1649" s="32" t="str">
        <f>IFERROR(IF($F1649="","",INDEX(リスト!$AL:$AL,MATCH($F1649,リスト!$AK:$AK,0))),"")</f>
        <v/>
      </c>
      <c r="R1649" s="32" t="str">
        <f>IFERROR(IF($K1649="","",INDEX(リスト!$AO:$AO,MATCH($K1649,リスト!$AN:$AN,0))),"")</f>
        <v/>
      </c>
      <c r="S1649" s="32" t="str">
        <f>IF($B1649="","",RIGHT($G1649*1000+200+COUNTIF($G$2:$G1649,$G1649),9))</f>
        <v/>
      </c>
    </row>
    <row r="1650" spans="13:19" ht="18" customHeight="1" x14ac:dyDescent="0.55000000000000004">
      <c r="M1650" s="32" t="str">
        <f>IFERROR(IF($B1650="","",INDEX(所属情報!$E:$E,MATCH($A1650,所属情報!$A:$A,0))),"")</f>
        <v/>
      </c>
      <c r="N1650" s="32" t="str">
        <f t="shared" si="75"/>
        <v/>
      </c>
      <c r="O1650" s="32" t="str">
        <f t="shared" si="76"/>
        <v/>
      </c>
      <c r="P1650" s="32" t="str">
        <f t="shared" si="77"/>
        <v/>
      </c>
      <c r="Q1650" s="32" t="str">
        <f>IFERROR(IF($F1650="","",INDEX(リスト!$AL:$AL,MATCH($F1650,リスト!$AK:$AK,0))),"")</f>
        <v/>
      </c>
      <c r="R1650" s="32" t="str">
        <f>IFERROR(IF($K1650="","",INDEX(リスト!$AO:$AO,MATCH($K1650,リスト!$AN:$AN,0))),"")</f>
        <v/>
      </c>
      <c r="S1650" s="32" t="str">
        <f>IF($B1650="","",RIGHT($G1650*1000+200+COUNTIF($G$2:$G1650,$G1650),9))</f>
        <v/>
      </c>
    </row>
    <row r="1651" spans="13:19" ht="18" customHeight="1" x14ac:dyDescent="0.55000000000000004">
      <c r="M1651" s="32" t="str">
        <f>IFERROR(IF($B1651="","",INDEX(所属情報!$E:$E,MATCH($A1651,所属情報!$A:$A,0))),"")</f>
        <v/>
      </c>
      <c r="N1651" s="32" t="str">
        <f t="shared" si="75"/>
        <v/>
      </c>
      <c r="O1651" s="32" t="str">
        <f t="shared" si="76"/>
        <v/>
      </c>
      <c r="P1651" s="32" t="str">
        <f t="shared" si="77"/>
        <v/>
      </c>
      <c r="Q1651" s="32" t="str">
        <f>IFERROR(IF($F1651="","",INDEX(リスト!$AL:$AL,MATCH($F1651,リスト!$AK:$AK,0))),"")</f>
        <v/>
      </c>
      <c r="R1651" s="32" t="str">
        <f>IFERROR(IF($K1651="","",INDEX(リスト!$AO:$AO,MATCH($K1651,リスト!$AN:$AN,0))),"")</f>
        <v/>
      </c>
      <c r="S1651" s="32" t="str">
        <f>IF($B1651="","",RIGHT($G1651*1000+200+COUNTIF($G$2:$G1651,$G1651),9))</f>
        <v/>
      </c>
    </row>
    <row r="1652" spans="13:19" ht="18" customHeight="1" x14ac:dyDescent="0.55000000000000004">
      <c r="M1652" s="32" t="str">
        <f>IFERROR(IF($B1652="","",INDEX(所属情報!$E:$E,MATCH($A1652,所属情報!$A:$A,0))),"")</f>
        <v/>
      </c>
      <c r="N1652" s="32" t="str">
        <f t="shared" si="75"/>
        <v/>
      </c>
      <c r="O1652" s="32" t="str">
        <f t="shared" si="76"/>
        <v/>
      </c>
      <c r="P1652" s="32" t="str">
        <f t="shared" si="77"/>
        <v/>
      </c>
      <c r="Q1652" s="32" t="str">
        <f>IFERROR(IF($F1652="","",INDEX(リスト!$AL:$AL,MATCH($F1652,リスト!$AK:$AK,0))),"")</f>
        <v/>
      </c>
      <c r="R1652" s="32" t="str">
        <f>IFERROR(IF($K1652="","",INDEX(リスト!$AO:$AO,MATCH($K1652,リスト!$AN:$AN,0))),"")</f>
        <v/>
      </c>
      <c r="S1652" s="32" t="str">
        <f>IF($B1652="","",RIGHT($G1652*1000+200+COUNTIF($G$2:$G1652,$G1652),9))</f>
        <v/>
      </c>
    </row>
    <row r="1653" spans="13:19" ht="18" customHeight="1" x14ac:dyDescent="0.55000000000000004">
      <c r="M1653" s="32" t="str">
        <f>IFERROR(IF($B1653="","",INDEX(所属情報!$E:$E,MATCH($A1653,所属情報!$A:$A,0))),"")</f>
        <v/>
      </c>
      <c r="N1653" s="32" t="str">
        <f t="shared" si="75"/>
        <v/>
      </c>
      <c r="O1653" s="32" t="str">
        <f t="shared" si="76"/>
        <v/>
      </c>
      <c r="P1653" s="32" t="str">
        <f t="shared" si="77"/>
        <v/>
      </c>
      <c r="Q1653" s="32" t="str">
        <f>IFERROR(IF($F1653="","",INDEX(リスト!$AL:$AL,MATCH($F1653,リスト!$AK:$AK,0))),"")</f>
        <v/>
      </c>
      <c r="R1653" s="32" t="str">
        <f>IFERROR(IF($K1653="","",INDEX(リスト!$AO:$AO,MATCH($K1653,リスト!$AN:$AN,0))),"")</f>
        <v/>
      </c>
      <c r="S1653" s="32" t="str">
        <f>IF($B1653="","",RIGHT($G1653*1000+200+COUNTIF($G$2:$G1653,$G1653),9))</f>
        <v/>
      </c>
    </row>
    <row r="1654" spans="13:19" ht="18" customHeight="1" x14ac:dyDescent="0.55000000000000004">
      <c r="M1654" s="32" t="str">
        <f>IFERROR(IF($B1654="","",INDEX(所属情報!$E:$E,MATCH($A1654,所属情報!$A:$A,0))),"")</f>
        <v/>
      </c>
      <c r="N1654" s="32" t="str">
        <f t="shared" si="75"/>
        <v/>
      </c>
      <c r="O1654" s="32" t="str">
        <f t="shared" si="76"/>
        <v/>
      </c>
      <c r="P1654" s="32" t="str">
        <f t="shared" si="77"/>
        <v/>
      </c>
      <c r="Q1654" s="32" t="str">
        <f>IFERROR(IF($F1654="","",INDEX(リスト!$AL:$AL,MATCH($F1654,リスト!$AK:$AK,0))),"")</f>
        <v/>
      </c>
      <c r="R1654" s="32" t="str">
        <f>IFERROR(IF($K1654="","",INDEX(リスト!$AO:$AO,MATCH($K1654,リスト!$AN:$AN,0))),"")</f>
        <v/>
      </c>
      <c r="S1654" s="32" t="str">
        <f>IF($B1654="","",RIGHT($G1654*1000+200+COUNTIF($G$2:$G1654,$G1654),9))</f>
        <v/>
      </c>
    </row>
    <row r="1655" spans="13:19" ht="18" customHeight="1" x14ac:dyDescent="0.55000000000000004">
      <c r="M1655" s="32" t="str">
        <f>IFERROR(IF($B1655="","",INDEX(所属情報!$E:$E,MATCH($A1655,所属情報!$A:$A,0))),"")</f>
        <v/>
      </c>
      <c r="N1655" s="32" t="str">
        <f t="shared" si="75"/>
        <v/>
      </c>
      <c r="O1655" s="32" t="str">
        <f t="shared" si="76"/>
        <v/>
      </c>
      <c r="P1655" s="32" t="str">
        <f t="shared" si="77"/>
        <v/>
      </c>
      <c r="Q1655" s="32" t="str">
        <f>IFERROR(IF($F1655="","",INDEX(リスト!$AL:$AL,MATCH($F1655,リスト!$AK:$AK,0))),"")</f>
        <v/>
      </c>
      <c r="R1655" s="32" t="str">
        <f>IFERROR(IF($K1655="","",INDEX(リスト!$AO:$AO,MATCH($K1655,リスト!$AN:$AN,0))),"")</f>
        <v/>
      </c>
      <c r="S1655" s="32" t="str">
        <f>IF($B1655="","",RIGHT($G1655*1000+200+COUNTIF($G$2:$G1655,$G1655),9))</f>
        <v/>
      </c>
    </row>
    <row r="1656" spans="13:19" ht="18" customHeight="1" x14ac:dyDescent="0.55000000000000004">
      <c r="M1656" s="32" t="str">
        <f>IFERROR(IF($B1656="","",INDEX(所属情報!$E:$E,MATCH($A1656,所属情報!$A:$A,0))),"")</f>
        <v/>
      </c>
      <c r="N1656" s="32" t="str">
        <f t="shared" si="75"/>
        <v/>
      </c>
      <c r="O1656" s="32" t="str">
        <f t="shared" si="76"/>
        <v/>
      </c>
      <c r="P1656" s="32" t="str">
        <f t="shared" si="77"/>
        <v/>
      </c>
      <c r="Q1656" s="32" t="str">
        <f>IFERROR(IF($F1656="","",INDEX(リスト!$AL:$AL,MATCH($F1656,リスト!$AK:$AK,0))),"")</f>
        <v/>
      </c>
      <c r="R1656" s="32" t="str">
        <f>IFERROR(IF($K1656="","",INDEX(リスト!$AO:$AO,MATCH($K1656,リスト!$AN:$AN,0))),"")</f>
        <v/>
      </c>
      <c r="S1656" s="32" t="str">
        <f>IF($B1656="","",RIGHT($G1656*1000+200+COUNTIF($G$2:$G1656,$G1656),9))</f>
        <v/>
      </c>
    </row>
    <row r="1657" spans="13:19" ht="18" customHeight="1" x14ac:dyDescent="0.55000000000000004">
      <c r="M1657" s="32" t="str">
        <f>IFERROR(IF($B1657="","",INDEX(所属情報!$E:$E,MATCH($A1657,所属情報!$A:$A,0))),"")</f>
        <v/>
      </c>
      <c r="N1657" s="32" t="str">
        <f t="shared" si="75"/>
        <v/>
      </c>
      <c r="O1657" s="32" t="str">
        <f t="shared" si="76"/>
        <v/>
      </c>
      <c r="P1657" s="32" t="str">
        <f t="shared" si="77"/>
        <v/>
      </c>
      <c r="Q1657" s="32" t="str">
        <f>IFERROR(IF($F1657="","",INDEX(リスト!$AL:$AL,MATCH($F1657,リスト!$AK:$AK,0))),"")</f>
        <v/>
      </c>
      <c r="R1657" s="32" t="str">
        <f>IFERROR(IF($K1657="","",INDEX(リスト!$AO:$AO,MATCH($K1657,リスト!$AN:$AN,0))),"")</f>
        <v/>
      </c>
      <c r="S1657" s="32" t="str">
        <f>IF($B1657="","",RIGHT($G1657*1000+200+COUNTIF($G$2:$G1657,$G1657),9))</f>
        <v/>
      </c>
    </row>
    <row r="1658" spans="13:19" ht="18" customHeight="1" x14ac:dyDescent="0.55000000000000004">
      <c r="M1658" s="32" t="str">
        <f>IFERROR(IF($B1658="","",INDEX(所属情報!$E:$E,MATCH($A1658,所属情報!$A:$A,0))),"")</f>
        <v/>
      </c>
      <c r="N1658" s="32" t="str">
        <f t="shared" si="75"/>
        <v/>
      </c>
      <c r="O1658" s="32" t="str">
        <f t="shared" si="76"/>
        <v/>
      </c>
      <c r="P1658" s="32" t="str">
        <f t="shared" si="77"/>
        <v/>
      </c>
      <c r="Q1658" s="32" t="str">
        <f>IFERROR(IF($F1658="","",INDEX(リスト!$AL:$AL,MATCH($F1658,リスト!$AK:$AK,0))),"")</f>
        <v/>
      </c>
      <c r="R1658" s="32" t="str">
        <f>IFERROR(IF($K1658="","",INDEX(リスト!$AO:$AO,MATCH($K1658,リスト!$AN:$AN,0))),"")</f>
        <v/>
      </c>
      <c r="S1658" s="32" t="str">
        <f>IF($B1658="","",RIGHT($G1658*1000+200+COUNTIF($G$2:$G1658,$G1658),9))</f>
        <v/>
      </c>
    </row>
    <row r="1659" spans="13:19" ht="18" customHeight="1" x14ac:dyDescent="0.55000000000000004">
      <c r="M1659" s="32" t="str">
        <f>IFERROR(IF($B1659="","",INDEX(所属情報!$E:$E,MATCH($A1659,所属情報!$A:$A,0))),"")</f>
        <v/>
      </c>
      <c r="N1659" s="32" t="str">
        <f t="shared" si="75"/>
        <v/>
      </c>
      <c r="O1659" s="32" t="str">
        <f t="shared" si="76"/>
        <v/>
      </c>
      <c r="P1659" s="32" t="str">
        <f t="shared" si="77"/>
        <v/>
      </c>
      <c r="Q1659" s="32" t="str">
        <f>IFERROR(IF($F1659="","",INDEX(リスト!$AL:$AL,MATCH($F1659,リスト!$AK:$AK,0))),"")</f>
        <v/>
      </c>
      <c r="R1659" s="32" t="str">
        <f>IFERROR(IF($K1659="","",INDEX(リスト!$AO:$AO,MATCH($K1659,リスト!$AN:$AN,0))),"")</f>
        <v/>
      </c>
      <c r="S1659" s="32" t="str">
        <f>IF($B1659="","",RIGHT($G1659*1000+200+COUNTIF($G$2:$G1659,$G1659),9))</f>
        <v/>
      </c>
    </row>
    <row r="1660" spans="13:19" ht="18" customHeight="1" x14ac:dyDescent="0.55000000000000004">
      <c r="M1660" s="32" t="str">
        <f>IFERROR(IF($B1660="","",INDEX(所属情報!$E:$E,MATCH($A1660,所属情報!$A:$A,0))),"")</f>
        <v/>
      </c>
      <c r="N1660" s="32" t="str">
        <f t="shared" si="75"/>
        <v/>
      </c>
      <c r="O1660" s="32" t="str">
        <f t="shared" si="76"/>
        <v/>
      </c>
      <c r="P1660" s="32" t="str">
        <f t="shared" si="77"/>
        <v/>
      </c>
      <c r="Q1660" s="32" t="str">
        <f>IFERROR(IF($F1660="","",INDEX(リスト!$AL:$AL,MATCH($F1660,リスト!$AK:$AK,0))),"")</f>
        <v/>
      </c>
      <c r="R1660" s="32" t="str">
        <f>IFERROR(IF($K1660="","",INDEX(リスト!$AO:$AO,MATCH($K1660,リスト!$AN:$AN,0))),"")</f>
        <v/>
      </c>
      <c r="S1660" s="32" t="str">
        <f>IF($B1660="","",RIGHT($G1660*1000+200+COUNTIF($G$2:$G1660,$G1660),9))</f>
        <v/>
      </c>
    </row>
    <row r="1661" spans="13:19" ht="18" customHeight="1" x14ac:dyDescent="0.55000000000000004">
      <c r="M1661" s="32" t="str">
        <f>IFERROR(IF($B1661="","",INDEX(所属情報!$E:$E,MATCH($A1661,所属情報!$A:$A,0))),"")</f>
        <v/>
      </c>
      <c r="N1661" s="32" t="str">
        <f t="shared" si="75"/>
        <v/>
      </c>
      <c r="O1661" s="32" t="str">
        <f t="shared" si="76"/>
        <v/>
      </c>
      <c r="P1661" s="32" t="str">
        <f t="shared" si="77"/>
        <v/>
      </c>
      <c r="Q1661" s="32" t="str">
        <f>IFERROR(IF($F1661="","",INDEX(リスト!$AL:$AL,MATCH($F1661,リスト!$AK:$AK,0))),"")</f>
        <v/>
      </c>
      <c r="R1661" s="32" t="str">
        <f>IFERROR(IF($K1661="","",INDEX(リスト!$AO:$AO,MATCH($K1661,リスト!$AN:$AN,0))),"")</f>
        <v/>
      </c>
      <c r="S1661" s="32" t="str">
        <f>IF($B1661="","",RIGHT($G1661*1000+200+COUNTIF($G$2:$G1661,$G1661),9))</f>
        <v/>
      </c>
    </row>
    <row r="1662" spans="13:19" ht="18" customHeight="1" x14ac:dyDescent="0.55000000000000004">
      <c r="M1662" s="32" t="str">
        <f>IFERROR(IF($B1662="","",INDEX(所属情報!$E:$E,MATCH($A1662,所属情報!$A:$A,0))),"")</f>
        <v/>
      </c>
      <c r="N1662" s="32" t="str">
        <f t="shared" si="75"/>
        <v/>
      </c>
      <c r="O1662" s="32" t="str">
        <f t="shared" si="76"/>
        <v/>
      </c>
      <c r="P1662" s="32" t="str">
        <f t="shared" si="77"/>
        <v/>
      </c>
      <c r="Q1662" s="32" t="str">
        <f>IFERROR(IF($F1662="","",INDEX(リスト!$AL:$AL,MATCH($F1662,リスト!$AK:$AK,0))),"")</f>
        <v/>
      </c>
      <c r="R1662" s="32" t="str">
        <f>IFERROR(IF($K1662="","",INDEX(リスト!$AO:$AO,MATCH($K1662,リスト!$AN:$AN,0))),"")</f>
        <v/>
      </c>
      <c r="S1662" s="32" t="str">
        <f>IF($B1662="","",RIGHT($G1662*1000+200+COUNTIF($G$2:$G1662,$G1662),9))</f>
        <v/>
      </c>
    </row>
    <row r="1663" spans="13:19" ht="18" customHeight="1" x14ac:dyDescent="0.55000000000000004">
      <c r="M1663" s="32" t="str">
        <f>IFERROR(IF($B1663="","",INDEX(所属情報!$E:$E,MATCH($A1663,所属情報!$A:$A,0))),"")</f>
        <v/>
      </c>
      <c r="N1663" s="32" t="str">
        <f t="shared" si="75"/>
        <v/>
      </c>
      <c r="O1663" s="32" t="str">
        <f t="shared" si="76"/>
        <v/>
      </c>
      <c r="P1663" s="32" t="str">
        <f t="shared" si="77"/>
        <v/>
      </c>
      <c r="Q1663" s="32" t="str">
        <f>IFERROR(IF($F1663="","",INDEX(リスト!$AL:$AL,MATCH($F1663,リスト!$AK:$AK,0))),"")</f>
        <v/>
      </c>
      <c r="R1663" s="32" t="str">
        <f>IFERROR(IF($K1663="","",INDEX(リスト!$AO:$AO,MATCH($K1663,リスト!$AN:$AN,0))),"")</f>
        <v/>
      </c>
      <c r="S1663" s="32" t="str">
        <f>IF($B1663="","",RIGHT($G1663*1000+200+COUNTIF($G$2:$G1663,$G1663),9))</f>
        <v/>
      </c>
    </row>
    <row r="1664" spans="13:19" ht="18" customHeight="1" x14ac:dyDescent="0.55000000000000004">
      <c r="M1664" s="32" t="str">
        <f>IFERROR(IF($B1664="","",INDEX(所属情報!$E:$E,MATCH($A1664,所属情報!$A:$A,0))),"")</f>
        <v/>
      </c>
      <c r="N1664" s="32" t="str">
        <f t="shared" si="75"/>
        <v/>
      </c>
      <c r="O1664" s="32" t="str">
        <f t="shared" si="76"/>
        <v/>
      </c>
      <c r="P1664" s="32" t="str">
        <f t="shared" si="77"/>
        <v/>
      </c>
      <c r="Q1664" s="32" t="str">
        <f>IFERROR(IF($F1664="","",INDEX(リスト!$AL:$AL,MATCH($F1664,リスト!$AK:$AK,0))),"")</f>
        <v/>
      </c>
      <c r="R1664" s="32" t="str">
        <f>IFERROR(IF($K1664="","",INDEX(リスト!$AO:$AO,MATCH($K1664,リスト!$AN:$AN,0))),"")</f>
        <v/>
      </c>
      <c r="S1664" s="32" t="str">
        <f>IF($B1664="","",RIGHT($G1664*1000+200+COUNTIF($G$2:$G1664,$G1664),9))</f>
        <v/>
      </c>
    </row>
    <row r="1665" spans="13:19" ht="18" customHeight="1" x14ac:dyDescent="0.55000000000000004">
      <c r="M1665" s="32" t="str">
        <f>IFERROR(IF($B1665="","",INDEX(所属情報!$E:$E,MATCH($A1665,所属情報!$A:$A,0))),"")</f>
        <v/>
      </c>
      <c r="N1665" s="32" t="str">
        <f t="shared" si="75"/>
        <v/>
      </c>
      <c r="O1665" s="32" t="str">
        <f t="shared" si="76"/>
        <v/>
      </c>
      <c r="P1665" s="32" t="str">
        <f t="shared" si="77"/>
        <v/>
      </c>
      <c r="Q1665" s="32" t="str">
        <f>IFERROR(IF($F1665="","",INDEX(リスト!$AL:$AL,MATCH($F1665,リスト!$AK:$AK,0))),"")</f>
        <v/>
      </c>
      <c r="R1665" s="32" t="str">
        <f>IFERROR(IF($K1665="","",INDEX(リスト!$AO:$AO,MATCH($K1665,リスト!$AN:$AN,0))),"")</f>
        <v/>
      </c>
      <c r="S1665" s="32" t="str">
        <f>IF($B1665="","",RIGHT($G1665*1000+200+COUNTIF($G$2:$G1665,$G1665),9))</f>
        <v/>
      </c>
    </row>
    <row r="1666" spans="13:19" ht="18" customHeight="1" x14ac:dyDescent="0.55000000000000004">
      <c r="M1666" s="32" t="str">
        <f>IFERROR(IF($B1666="","",INDEX(所属情報!$E:$E,MATCH($A1666,所属情報!$A:$A,0))),"")</f>
        <v/>
      </c>
      <c r="N1666" s="32" t="str">
        <f t="shared" si="75"/>
        <v/>
      </c>
      <c r="O1666" s="32" t="str">
        <f t="shared" si="76"/>
        <v/>
      </c>
      <c r="P1666" s="32" t="str">
        <f t="shared" si="77"/>
        <v/>
      </c>
      <c r="Q1666" s="32" t="str">
        <f>IFERROR(IF($F1666="","",INDEX(リスト!$AL:$AL,MATCH($F1666,リスト!$AK:$AK,0))),"")</f>
        <v/>
      </c>
      <c r="R1666" s="32" t="str">
        <f>IFERROR(IF($K1666="","",INDEX(リスト!$AO:$AO,MATCH($K1666,リスト!$AN:$AN,0))),"")</f>
        <v/>
      </c>
      <c r="S1666" s="32" t="str">
        <f>IF($B1666="","",RIGHT($G1666*1000+200+COUNTIF($G$2:$G1666,$G1666),9))</f>
        <v/>
      </c>
    </row>
    <row r="1667" spans="13:19" ht="18" customHeight="1" x14ac:dyDescent="0.55000000000000004">
      <c r="M1667" s="32" t="str">
        <f>IFERROR(IF($B1667="","",INDEX(所属情報!$E:$E,MATCH($A1667,所属情報!$A:$A,0))),"")</f>
        <v/>
      </c>
      <c r="N1667" s="32" t="str">
        <f t="shared" ref="N1667:N1730" si="78">IF($C1667="","",IF($E1667="",$C1667,$C1667&amp;" ("&amp;$E1667&amp;")"))</f>
        <v/>
      </c>
      <c r="O1667" s="32" t="str">
        <f t="shared" ref="O1667:O1730" si="79">IF($D1667="","",ASC($D1667))</f>
        <v/>
      </c>
      <c r="P1667" s="32" t="str">
        <f t="shared" ref="P1667:P1730" si="80">IF($I1667="","",UPPER($I1667)&amp;" "&amp;UPPER(LEFT($J1667,1))&amp;LOWER(RIGHT($J1667,LEN($J1667)-1))&amp;" ("&amp;MID($G1667,3,2)&amp;")")</f>
        <v/>
      </c>
      <c r="Q1667" s="32" t="str">
        <f>IFERROR(IF($F1667="","",INDEX(リスト!$AL:$AL,MATCH($F1667,リスト!$AK:$AK,0))),"")</f>
        <v/>
      </c>
      <c r="R1667" s="32" t="str">
        <f>IFERROR(IF($K1667="","",INDEX(リスト!$AO:$AO,MATCH($K1667,リスト!$AN:$AN,0))),"")</f>
        <v/>
      </c>
      <c r="S1667" s="32" t="str">
        <f>IF($B1667="","",RIGHT($G1667*1000+200+COUNTIF($G$2:$G1667,$G1667),9))</f>
        <v/>
      </c>
    </row>
    <row r="1668" spans="13:19" ht="18" customHeight="1" x14ac:dyDescent="0.55000000000000004">
      <c r="M1668" s="32" t="str">
        <f>IFERROR(IF($B1668="","",INDEX(所属情報!$E:$E,MATCH($A1668,所属情報!$A:$A,0))),"")</f>
        <v/>
      </c>
      <c r="N1668" s="32" t="str">
        <f t="shared" si="78"/>
        <v/>
      </c>
      <c r="O1668" s="32" t="str">
        <f t="shared" si="79"/>
        <v/>
      </c>
      <c r="P1668" s="32" t="str">
        <f t="shared" si="80"/>
        <v/>
      </c>
      <c r="Q1668" s="32" t="str">
        <f>IFERROR(IF($F1668="","",INDEX(リスト!$AL:$AL,MATCH($F1668,リスト!$AK:$AK,0))),"")</f>
        <v/>
      </c>
      <c r="R1668" s="32" t="str">
        <f>IFERROR(IF($K1668="","",INDEX(リスト!$AO:$AO,MATCH($K1668,リスト!$AN:$AN,0))),"")</f>
        <v/>
      </c>
      <c r="S1668" s="32" t="str">
        <f>IF($B1668="","",RIGHT($G1668*1000+200+COUNTIF($G$2:$G1668,$G1668),9))</f>
        <v/>
      </c>
    </row>
    <row r="1669" spans="13:19" ht="18" customHeight="1" x14ac:dyDescent="0.55000000000000004">
      <c r="M1669" s="32" t="str">
        <f>IFERROR(IF($B1669="","",INDEX(所属情報!$E:$E,MATCH($A1669,所属情報!$A:$A,0))),"")</f>
        <v/>
      </c>
      <c r="N1669" s="32" t="str">
        <f t="shared" si="78"/>
        <v/>
      </c>
      <c r="O1669" s="32" t="str">
        <f t="shared" si="79"/>
        <v/>
      </c>
      <c r="P1669" s="32" t="str">
        <f t="shared" si="80"/>
        <v/>
      </c>
      <c r="Q1669" s="32" t="str">
        <f>IFERROR(IF($F1669="","",INDEX(リスト!$AL:$AL,MATCH($F1669,リスト!$AK:$AK,0))),"")</f>
        <v/>
      </c>
      <c r="R1669" s="32" t="str">
        <f>IFERROR(IF($K1669="","",INDEX(リスト!$AO:$AO,MATCH($K1669,リスト!$AN:$AN,0))),"")</f>
        <v/>
      </c>
      <c r="S1669" s="32" t="str">
        <f>IF($B1669="","",RIGHT($G1669*1000+200+COUNTIF($G$2:$G1669,$G1669),9))</f>
        <v/>
      </c>
    </row>
    <row r="1670" spans="13:19" ht="18" customHeight="1" x14ac:dyDescent="0.55000000000000004">
      <c r="M1670" s="32" t="str">
        <f>IFERROR(IF($B1670="","",INDEX(所属情報!$E:$E,MATCH($A1670,所属情報!$A:$A,0))),"")</f>
        <v/>
      </c>
      <c r="N1670" s="32" t="str">
        <f t="shared" si="78"/>
        <v/>
      </c>
      <c r="O1670" s="32" t="str">
        <f t="shared" si="79"/>
        <v/>
      </c>
      <c r="P1670" s="32" t="str">
        <f t="shared" si="80"/>
        <v/>
      </c>
      <c r="Q1670" s="32" t="str">
        <f>IFERROR(IF($F1670="","",INDEX(リスト!$AL:$AL,MATCH($F1670,リスト!$AK:$AK,0))),"")</f>
        <v/>
      </c>
      <c r="R1670" s="32" t="str">
        <f>IFERROR(IF($K1670="","",INDEX(リスト!$AO:$AO,MATCH($K1670,リスト!$AN:$AN,0))),"")</f>
        <v/>
      </c>
      <c r="S1670" s="32" t="str">
        <f>IF($B1670="","",RIGHT($G1670*1000+200+COUNTIF($G$2:$G1670,$G1670),9))</f>
        <v/>
      </c>
    </row>
    <row r="1671" spans="13:19" ht="18" customHeight="1" x14ac:dyDescent="0.55000000000000004">
      <c r="M1671" s="32" t="str">
        <f>IFERROR(IF($B1671="","",INDEX(所属情報!$E:$E,MATCH($A1671,所属情報!$A:$A,0))),"")</f>
        <v/>
      </c>
      <c r="N1671" s="32" t="str">
        <f t="shared" si="78"/>
        <v/>
      </c>
      <c r="O1671" s="32" t="str">
        <f t="shared" si="79"/>
        <v/>
      </c>
      <c r="P1671" s="32" t="str">
        <f t="shared" si="80"/>
        <v/>
      </c>
      <c r="Q1671" s="32" t="str">
        <f>IFERROR(IF($F1671="","",INDEX(リスト!$AL:$AL,MATCH($F1671,リスト!$AK:$AK,0))),"")</f>
        <v/>
      </c>
      <c r="R1671" s="32" t="str">
        <f>IFERROR(IF($K1671="","",INDEX(リスト!$AO:$AO,MATCH($K1671,リスト!$AN:$AN,0))),"")</f>
        <v/>
      </c>
      <c r="S1671" s="32" t="str">
        <f>IF($B1671="","",RIGHT($G1671*1000+200+COUNTIF($G$2:$G1671,$G1671),9))</f>
        <v/>
      </c>
    </row>
    <row r="1672" spans="13:19" ht="18" customHeight="1" x14ac:dyDescent="0.55000000000000004">
      <c r="M1672" s="32" t="str">
        <f>IFERROR(IF($B1672="","",INDEX(所属情報!$E:$E,MATCH($A1672,所属情報!$A:$A,0))),"")</f>
        <v/>
      </c>
      <c r="N1672" s="32" t="str">
        <f t="shared" si="78"/>
        <v/>
      </c>
      <c r="O1672" s="32" t="str">
        <f t="shared" si="79"/>
        <v/>
      </c>
      <c r="P1672" s="32" t="str">
        <f t="shared" si="80"/>
        <v/>
      </c>
      <c r="Q1672" s="32" t="str">
        <f>IFERROR(IF($F1672="","",INDEX(リスト!$AL:$AL,MATCH($F1672,リスト!$AK:$AK,0))),"")</f>
        <v/>
      </c>
      <c r="R1672" s="32" t="str">
        <f>IFERROR(IF($K1672="","",INDEX(リスト!$AO:$AO,MATCH($K1672,リスト!$AN:$AN,0))),"")</f>
        <v/>
      </c>
      <c r="S1672" s="32" t="str">
        <f>IF($B1672="","",RIGHT($G1672*1000+200+COUNTIF($G$2:$G1672,$G1672),9))</f>
        <v/>
      </c>
    </row>
    <row r="1673" spans="13:19" ht="18" customHeight="1" x14ac:dyDescent="0.55000000000000004">
      <c r="M1673" s="32" t="str">
        <f>IFERROR(IF($B1673="","",INDEX(所属情報!$E:$E,MATCH($A1673,所属情報!$A:$A,0))),"")</f>
        <v/>
      </c>
      <c r="N1673" s="32" t="str">
        <f t="shared" si="78"/>
        <v/>
      </c>
      <c r="O1673" s="32" t="str">
        <f t="shared" si="79"/>
        <v/>
      </c>
      <c r="P1673" s="32" t="str">
        <f t="shared" si="80"/>
        <v/>
      </c>
      <c r="Q1673" s="32" t="str">
        <f>IFERROR(IF($F1673="","",INDEX(リスト!$AL:$AL,MATCH($F1673,リスト!$AK:$AK,0))),"")</f>
        <v/>
      </c>
      <c r="R1673" s="32" t="str">
        <f>IFERROR(IF($K1673="","",INDEX(リスト!$AO:$AO,MATCH($K1673,リスト!$AN:$AN,0))),"")</f>
        <v/>
      </c>
      <c r="S1673" s="32" t="str">
        <f>IF($B1673="","",RIGHT($G1673*1000+200+COUNTIF($G$2:$G1673,$G1673),9))</f>
        <v/>
      </c>
    </row>
    <row r="1674" spans="13:19" ht="18" customHeight="1" x14ac:dyDescent="0.55000000000000004">
      <c r="M1674" s="32" t="str">
        <f>IFERROR(IF($B1674="","",INDEX(所属情報!$E:$E,MATCH($A1674,所属情報!$A:$A,0))),"")</f>
        <v/>
      </c>
      <c r="N1674" s="32" t="str">
        <f t="shared" si="78"/>
        <v/>
      </c>
      <c r="O1674" s="32" t="str">
        <f t="shared" si="79"/>
        <v/>
      </c>
      <c r="P1674" s="32" t="str">
        <f t="shared" si="80"/>
        <v/>
      </c>
      <c r="Q1674" s="32" t="str">
        <f>IFERROR(IF($F1674="","",INDEX(リスト!$AL:$AL,MATCH($F1674,リスト!$AK:$AK,0))),"")</f>
        <v/>
      </c>
      <c r="R1674" s="32" t="str">
        <f>IFERROR(IF($K1674="","",INDEX(リスト!$AO:$AO,MATCH($K1674,リスト!$AN:$AN,0))),"")</f>
        <v/>
      </c>
      <c r="S1674" s="32" t="str">
        <f>IF($B1674="","",RIGHT($G1674*1000+200+COUNTIF($G$2:$G1674,$G1674),9))</f>
        <v/>
      </c>
    </row>
    <row r="1675" spans="13:19" ht="18" customHeight="1" x14ac:dyDescent="0.55000000000000004">
      <c r="M1675" s="32" t="str">
        <f>IFERROR(IF($B1675="","",INDEX(所属情報!$E:$E,MATCH($A1675,所属情報!$A:$A,0))),"")</f>
        <v/>
      </c>
      <c r="N1675" s="32" t="str">
        <f t="shared" si="78"/>
        <v/>
      </c>
      <c r="O1675" s="32" t="str">
        <f t="shared" si="79"/>
        <v/>
      </c>
      <c r="P1675" s="32" t="str">
        <f t="shared" si="80"/>
        <v/>
      </c>
      <c r="Q1675" s="32" t="str">
        <f>IFERROR(IF($F1675="","",INDEX(リスト!$AL:$AL,MATCH($F1675,リスト!$AK:$AK,0))),"")</f>
        <v/>
      </c>
      <c r="R1675" s="32" t="str">
        <f>IFERROR(IF($K1675="","",INDEX(リスト!$AO:$AO,MATCH($K1675,リスト!$AN:$AN,0))),"")</f>
        <v/>
      </c>
      <c r="S1675" s="32" t="str">
        <f>IF($B1675="","",RIGHT($G1675*1000+200+COUNTIF($G$2:$G1675,$G1675),9))</f>
        <v/>
      </c>
    </row>
    <row r="1676" spans="13:19" ht="18" customHeight="1" x14ac:dyDescent="0.55000000000000004">
      <c r="M1676" s="32" t="str">
        <f>IFERROR(IF($B1676="","",INDEX(所属情報!$E:$E,MATCH($A1676,所属情報!$A:$A,0))),"")</f>
        <v/>
      </c>
      <c r="N1676" s="32" t="str">
        <f t="shared" si="78"/>
        <v/>
      </c>
      <c r="O1676" s="32" t="str">
        <f t="shared" si="79"/>
        <v/>
      </c>
      <c r="P1676" s="32" t="str">
        <f t="shared" si="80"/>
        <v/>
      </c>
      <c r="Q1676" s="32" t="str">
        <f>IFERROR(IF($F1676="","",INDEX(リスト!$AL:$AL,MATCH($F1676,リスト!$AK:$AK,0))),"")</f>
        <v/>
      </c>
      <c r="R1676" s="32" t="str">
        <f>IFERROR(IF($K1676="","",INDEX(リスト!$AO:$AO,MATCH($K1676,リスト!$AN:$AN,0))),"")</f>
        <v/>
      </c>
      <c r="S1676" s="32" t="str">
        <f>IF($B1676="","",RIGHT($G1676*1000+200+COUNTIF($G$2:$G1676,$G1676),9))</f>
        <v/>
      </c>
    </row>
    <row r="1677" spans="13:19" ht="18" customHeight="1" x14ac:dyDescent="0.55000000000000004">
      <c r="M1677" s="32" t="str">
        <f>IFERROR(IF($B1677="","",INDEX(所属情報!$E:$E,MATCH($A1677,所属情報!$A:$A,0))),"")</f>
        <v/>
      </c>
      <c r="N1677" s="32" t="str">
        <f t="shared" si="78"/>
        <v/>
      </c>
      <c r="O1677" s="32" t="str">
        <f t="shared" si="79"/>
        <v/>
      </c>
      <c r="P1677" s="32" t="str">
        <f t="shared" si="80"/>
        <v/>
      </c>
      <c r="Q1677" s="32" t="str">
        <f>IFERROR(IF($F1677="","",INDEX(リスト!$AL:$AL,MATCH($F1677,リスト!$AK:$AK,0))),"")</f>
        <v/>
      </c>
      <c r="R1677" s="32" t="str">
        <f>IFERROR(IF($K1677="","",INDEX(リスト!$AO:$AO,MATCH($K1677,リスト!$AN:$AN,0))),"")</f>
        <v/>
      </c>
      <c r="S1677" s="32" t="str">
        <f>IF($B1677="","",RIGHT($G1677*1000+200+COUNTIF($G$2:$G1677,$G1677),9))</f>
        <v/>
      </c>
    </row>
    <row r="1678" spans="13:19" ht="18" customHeight="1" x14ac:dyDescent="0.55000000000000004">
      <c r="M1678" s="32" t="str">
        <f>IFERROR(IF($B1678="","",INDEX(所属情報!$E:$E,MATCH($A1678,所属情報!$A:$A,0))),"")</f>
        <v/>
      </c>
      <c r="N1678" s="32" t="str">
        <f t="shared" si="78"/>
        <v/>
      </c>
      <c r="O1678" s="32" t="str">
        <f t="shared" si="79"/>
        <v/>
      </c>
      <c r="P1678" s="32" t="str">
        <f t="shared" si="80"/>
        <v/>
      </c>
      <c r="Q1678" s="32" t="str">
        <f>IFERROR(IF($F1678="","",INDEX(リスト!$AL:$AL,MATCH($F1678,リスト!$AK:$AK,0))),"")</f>
        <v/>
      </c>
      <c r="R1678" s="32" t="str">
        <f>IFERROR(IF($K1678="","",INDEX(リスト!$AO:$AO,MATCH($K1678,リスト!$AN:$AN,0))),"")</f>
        <v/>
      </c>
      <c r="S1678" s="32" t="str">
        <f>IF($B1678="","",RIGHT($G1678*1000+200+COUNTIF($G$2:$G1678,$G1678),9))</f>
        <v/>
      </c>
    </row>
    <row r="1679" spans="13:19" ht="18" customHeight="1" x14ac:dyDescent="0.55000000000000004">
      <c r="M1679" s="32" t="str">
        <f>IFERROR(IF($B1679="","",INDEX(所属情報!$E:$E,MATCH($A1679,所属情報!$A:$A,0))),"")</f>
        <v/>
      </c>
      <c r="N1679" s="32" t="str">
        <f t="shared" si="78"/>
        <v/>
      </c>
      <c r="O1679" s="32" t="str">
        <f t="shared" si="79"/>
        <v/>
      </c>
      <c r="P1679" s="32" t="str">
        <f t="shared" si="80"/>
        <v/>
      </c>
      <c r="Q1679" s="32" t="str">
        <f>IFERROR(IF($F1679="","",INDEX(リスト!$AL:$AL,MATCH($F1679,リスト!$AK:$AK,0))),"")</f>
        <v/>
      </c>
      <c r="R1679" s="32" t="str">
        <f>IFERROR(IF($K1679="","",INDEX(リスト!$AO:$AO,MATCH($K1679,リスト!$AN:$AN,0))),"")</f>
        <v/>
      </c>
      <c r="S1679" s="32" t="str">
        <f>IF($B1679="","",RIGHT($G1679*1000+200+COUNTIF($G$2:$G1679,$G1679),9))</f>
        <v/>
      </c>
    </row>
    <row r="1680" spans="13:19" ht="18" customHeight="1" x14ac:dyDescent="0.55000000000000004">
      <c r="M1680" s="32" t="str">
        <f>IFERROR(IF($B1680="","",INDEX(所属情報!$E:$E,MATCH($A1680,所属情報!$A:$A,0))),"")</f>
        <v/>
      </c>
      <c r="N1680" s="32" t="str">
        <f t="shared" si="78"/>
        <v/>
      </c>
      <c r="O1680" s="32" t="str">
        <f t="shared" si="79"/>
        <v/>
      </c>
      <c r="P1680" s="32" t="str">
        <f t="shared" si="80"/>
        <v/>
      </c>
      <c r="Q1680" s="32" t="str">
        <f>IFERROR(IF($F1680="","",INDEX(リスト!$AL:$AL,MATCH($F1680,リスト!$AK:$AK,0))),"")</f>
        <v/>
      </c>
      <c r="R1680" s="32" t="str">
        <f>IFERROR(IF($K1680="","",INDEX(リスト!$AO:$AO,MATCH($K1680,リスト!$AN:$AN,0))),"")</f>
        <v/>
      </c>
      <c r="S1680" s="32" t="str">
        <f>IF($B1680="","",RIGHT($G1680*1000+200+COUNTIF($G$2:$G1680,$G1680),9))</f>
        <v/>
      </c>
    </row>
    <row r="1681" spans="13:19" ht="18" customHeight="1" x14ac:dyDescent="0.55000000000000004">
      <c r="M1681" s="32" t="str">
        <f>IFERROR(IF($B1681="","",INDEX(所属情報!$E:$E,MATCH($A1681,所属情報!$A:$A,0))),"")</f>
        <v/>
      </c>
      <c r="N1681" s="32" t="str">
        <f t="shared" si="78"/>
        <v/>
      </c>
      <c r="O1681" s="32" t="str">
        <f t="shared" si="79"/>
        <v/>
      </c>
      <c r="P1681" s="32" t="str">
        <f t="shared" si="80"/>
        <v/>
      </c>
      <c r="Q1681" s="32" t="str">
        <f>IFERROR(IF($F1681="","",INDEX(リスト!$AL:$AL,MATCH($F1681,リスト!$AK:$AK,0))),"")</f>
        <v/>
      </c>
      <c r="R1681" s="32" t="str">
        <f>IFERROR(IF($K1681="","",INDEX(リスト!$AO:$AO,MATCH($K1681,リスト!$AN:$AN,0))),"")</f>
        <v/>
      </c>
      <c r="S1681" s="32" t="str">
        <f>IF($B1681="","",RIGHT($G1681*1000+200+COUNTIF($G$2:$G1681,$G1681),9))</f>
        <v/>
      </c>
    </row>
    <row r="1682" spans="13:19" ht="18" customHeight="1" x14ac:dyDescent="0.55000000000000004">
      <c r="M1682" s="32" t="str">
        <f>IFERROR(IF($B1682="","",INDEX(所属情報!$E:$E,MATCH($A1682,所属情報!$A:$A,0))),"")</f>
        <v/>
      </c>
      <c r="N1682" s="32" t="str">
        <f t="shared" si="78"/>
        <v/>
      </c>
      <c r="O1682" s="32" t="str">
        <f t="shared" si="79"/>
        <v/>
      </c>
      <c r="P1682" s="32" t="str">
        <f t="shared" si="80"/>
        <v/>
      </c>
      <c r="Q1682" s="32" t="str">
        <f>IFERROR(IF($F1682="","",INDEX(リスト!$AL:$AL,MATCH($F1682,リスト!$AK:$AK,0))),"")</f>
        <v/>
      </c>
      <c r="R1682" s="32" t="str">
        <f>IFERROR(IF($K1682="","",INDEX(リスト!$AO:$AO,MATCH($K1682,リスト!$AN:$AN,0))),"")</f>
        <v/>
      </c>
      <c r="S1682" s="32" t="str">
        <f>IF($B1682="","",RIGHT($G1682*1000+200+COUNTIF($G$2:$G1682,$G1682),9))</f>
        <v/>
      </c>
    </row>
    <row r="1683" spans="13:19" ht="18" customHeight="1" x14ac:dyDescent="0.55000000000000004">
      <c r="M1683" s="32" t="str">
        <f>IFERROR(IF($B1683="","",INDEX(所属情報!$E:$E,MATCH($A1683,所属情報!$A:$A,0))),"")</f>
        <v/>
      </c>
      <c r="N1683" s="32" t="str">
        <f t="shared" si="78"/>
        <v/>
      </c>
      <c r="O1683" s="32" t="str">
        <f t="shared" si="79"/>
        <v/>
      </c>
      <c r="P1683" s="32" t="str">
        <f t="shared" si="80"/>
        <v/>
      </c>
      <c r="Q1683" s="32" t="str">
        <f>IFERROR(IF($F1683="","",INDEX(リスト!$AL:$AL,MATCH($F1683,リスト!$AK:$AK,0))),"")</f>
        <v/>
      </c>
      <c r="R1683" s="32" t="str">
        <f>IFERROR(IF($K1683="","",INDEX(リスト!$AO:$AO,MATCH($K1683,リスト!$AN:$AN,0))),"")</f>
        <v/>
      </c>
      <c r="S1683" s="32" t="str">
        <f>IF($B1683="","",RIGHT($G1683*1000+200+COUNTIF($G$2:$G1683,$G1683),9))</f>
        <v/>
      </c>
    </row>
    <row r="1684" spans="13:19" ht="18" customHeight="1" x14ac:dyDescent="0.55000000000000004">
      <c r="M1684" s="32" t="str">
        <f>IFERROR(IF($B1684="","",INDEX(所属情報!$E:$E,MATCH($A1684,所属情報!$A:$A,0))),"")</f>
        <v/>
      </c>
      <c r="N1684" s="32" t="str">
        <f t="shared" si="78"/>
        <v/>
      </c>
      <c r="O1684" s="32" t="str">
        <f t="shared" si="79"/>
        <v/>
      </c>
      <c r="P1684" s="32" t="str">
        <f t="shared" si="80"/>
        <v/>
      </c>
      <c r="Q1684" s="32" t="str">
        <f>IFERROR(IF($F1684="","",INDEX(リスト!$AL:$AL,MATCH($F1684,リスト!$AK:$AK,0))),"")</f>
        <v/>
      </c>
      <c r="R1684" s="32" t="str">
        <f>IFERROR(IF($K1684="","",INDEX(リスト!$AO:$AO,MATCH($K1684,リスト!$AN:$AN,0))),"")</f>
        <v/>
      </c>
      <c r="S1684" s="32" t="str">
        <f>IF($B1684="","",RIGHT($G1684*1000+200+COUNTIF($G$2:$G1684,$G1684),9))</f>
        <v/>
      </c>
    </row>
    <row r="1685" spans="13:19" ht="18" customHeight="1" x14ac:dyDescent="0.55000000000000004">
      <c r="M1685" s="32" t="str">
        <f>IFERROR(IF($B1685="","",INDEX(所属情報!$E:$E,MATCH($A1685,所属情報!$A:$A,0))),"")</f>
        <v/>
      </c>
      <c r="N1685" s="32" t="str">
        <f t="shared" si="78"/>
        <v/>
      </c>
      <c r="O1685" s="32" t="str">
        <f t="shared" si="79"/>
        <v/>
      </c>
      <c r="P1685" s="32" t="str">
        <f t="shared" si="80"/>
        <v/>
      </c>
      <c r="Q1685" s="32" t="str">
        <f>IFERROR(IF($F1685="","",INDEX(リスト!$AL:$AL,MATCH($F1685,リスト!$AK:$AK,0))),"")</f>
        <v/>
      </c>
      <c r="R1685" s="32" t="str">
        <f>IFERROR(IF($K1685="","",INDEX(リスト!$AO:$AO,MATCH($K1685,リスト!$AN:$AN,0))),"")</f>
        <v/>
      </c>
      <c r="S1685" s="32" t="str">
        <f>IF($B1685="","",RIGHT($G1685*1000+200+COUNTIF($G$2:$G1685,$G1685),9))</f>
        <v/>
      </c>
    </row>
    <row r="1686" spans="13:19" ht="18" customHeight="1" x14ac:dyDescent="0.55000000000000004">
      <c r="M1686" s="32" t="str">
        <f>IFERROR(IF($B1686="","",INDEX(所属情報!$E:$E,MATCH($A1686,所属情報!$A:$A,0))),"")</f>
        <v/>
      </c>
      <c r="N1686" s="32" t="str">
        <f t="shared" si="78"/>
        <v/>
      </c>
      <c r="O1686" s="32" t="str">
        <f t="shared" si="79"/>
        <v/>
      </c>
      <c r="P1686" s="32" t="str">
        <f t="shared" si="80"/>
        <v/>
      </c>
      <c r="Q1686" s="32" t="str">
        <f>IFERROR(IF($F1686="","",INDEX(リスト!$AL:$AL,MATCH($F1686,リスト!$AK:$AK,0))),"")</f>
        <v/>
      </c>
      <c r="R1686" s="32" t="str">
        <f>IFERROR(IF($K1686="","",INDEX(リスト!$AO:$AO,MATCH($K1686,リスト!$AN:$AN,0))),"")</f>
        <v/>
      </c>
      <c r="S1686" s="32" t="str">
        <f>IF($B1686="","",RIGHT($G1686*1000+200+COUNTIF($G$2:$G1686,$G1686),9))</f>
        <v/>
      </c>
    </row>
    <row r="1687" spans="13:19" ht="18" customHeight="1" x14ac:dyDescent="0.55000000000000004">
      <c r="M1687" s="32" t="str">
        <f>IFERROR(IF($B1687="","",INDEX(所属情報!$E:$E,MATCH($A1687,所属情報!$A:$A,0))),"")</f>
        <v/>
      </c>
      <c r="N1687" s="32" t="str">
        <f t="shared" si="78"/>
        <v/>
      </c>
      <c r="O1687" s="32" t="str">
        <f t="shared" si="79"/>
        <v/>
      </c>
      <c r="P1687" s="32" t="str">
        <f t="shared" si="80"/>
        <v/>
      </c>
      <c r="Q1687" s="32" t="str">
        <f>IFERROR(IF($F1687="","",INDEX(リスト!$AL:$AL,MATCH($F1687,リスト!$AK:$AK,0))),"")</f>
        <v/>
      </c>
      <c r="R1687" s="32" t="str">
        <f>IFERROR(IF($K1687="","",INDEX(リスト!$AO:$AO,MATCH($K1687,リスト!$AN:$AN,0))),"")</f>
        <v/>
      </c>
      <c r="S1687" s="32" t="str">
        <f>IF($B1687="","",RIGHT($G1687*1000+200+COUNTIF($G$2:$G1687,$G1687),9))</f>
        <v/>
      </c>
    </row>
    <row r="1688" spans="13:19" ht="18" customHeight="1" x14ac:dyDescent="0.55000000000000004">
      <c r="M1688" s="32" t="str">
        <f>IFERROR(IF($B1688="","",INDEX(所属情報!$E:$E,MATCH($A1688,所属情報!$A:$A,0))),"")</f>
        <v/>
      </c>
      <c r="N1688" s="32" t="str">
        <f t="shared" si="78"/>
        <v/>
      </c>
      <c r="O1688" s="32" t="str">
        <f t="shared" si="79"/>
        <v/>
      </c>
      <c r="P1688" s="32" t="str">
        <f t="shared" si="80"/>
        <v/>
      </c>
      <c r="Q1688" s="32" t="str">
        <f>IFERROR(IF($F1688="","",INDEX(リスト!$AL:$AL,MATCH($F1688,リスト!$AK:$AK,0))),"")</f>
        <v/>
      </c>
      <c r="R1688" s="32" t="str">
        <f>IFERROR(IF($K1688="","",INDEX(リスト!$AO:$AO,MATCH($K1688,リスト!$AN:$AN,0))),"")</f>
        <v/>
      </c>
      <c r="S1688" s="32" t="str">
        <f>IF($B1688="","",RIGHT($G1688*1000+200+COUNTIF($G$2:$G1688,$G1688),9))</f>
        <v/>
      </c>
    </row>
    <row r="1689" spans="13:19" ht="18" customHeight="1" x14ac:dyDescent="0.55000000000000004">
      <c r="M1689" s="32" t="str">
        <f>IFERROR(IF($B1689="","",INDEX(所属情報!$E:$E,MATCH($A1689,所属情報!$A:$A,0))),"")</f>
        <v/>
      </c>
      <c r="N1689" s="32" t="str">
        <f t="shared" si="78"/>
        <v/>
      </c>
      <c r="O1689" s="32" t="str">
        <f t="shared" si="79"/>
        <v/>
      </c>
      <c r="P1689" s="32" t="str">
        <f t="shared" si="80"/>
        <v/>
      </c>
      <c r="Q1689" s="32" t="str">
        <f>IFERROR(IF($F1689="","",INDEX(リスト!$AL:$AL,MATCH($F1689,リスト!$AK:$AK,0))),"")</f>
        <v/>
      </c>
      <c r="R1689" s="32" t="str">
        <f>IFERROR(IF($K1689="","",INDEX(リスト!$AO:$AO,MATCH($K1689,リスト!$AN:$AN,0))),"")</f>
        <v/>
      </c>
      <c r="S1689" s="32" t="str">
        <f>IF($B1689="","",RIGHT($G1689*1000+200+COUNTIF($G$2:$G1689,$G1689),9))</f>
        <v/>
      </c>
    </row>
    <row r="1690" spans="13:19" ht="18" customHeight="1" x14ac:dyDescent="0.55000000000000004">
      <c r="M1690" s="32" t="str">
        <f>IFERROR(IF($B1690="","",INDEX(所属情報!$E:$E,MATCH($A1690,所属情報!$A:$A,0))),"")</f>
        <v/>
      </c>
      <c r="N1690" s="32" t="str">
        <f t="shared" si="78"/>
        <v/>
      </c>
      <c r="O1690" s="32" t="str">
        <f t="shared" si="79"/>
        <v/>
      </c>
      <c r="P1690" s="32" t="str">
        <f t="shared" si="80"/>
        <v/>
      </c>
      <c r="Q1690" s="32" t="str">
        <f>IFERROR(IF($F1690="","",INDEX(リスト!$AL:$AL,MATCH($F1690,リスト!$AK:$AK,0))),"")</f>
        <v/>
      </c>
      <c r="R1690" s="32" t="str">
        <f>IFERROR(IF($K1690="","",INDEX(リスト!$AO:$AO,MATCH($K1690,リスト!$AN:$AN,0))),"")</f>
        <v/>
      </c>
      <c r="S1690" s="32" t="str">
        <f>IF($B1690="","",RIGHT($G1690*1000+200+COUNTIF($G$2:$G1690,$G1690),9))</f>
        <v/>
      </c>
    </row>
    <row r="1691" spans="13:19" ht="18" customHeight="1" x14ac:dyDescent="0.55000000000000004">
      <c r="M1691" s="32" t="str">
        <f>IFERROR(IF($B1691="","",INDEX(所属情報!$E:$E,MATCH($A1691,所属情報!$A:$A,0))),"")</f>
        <v/>
      </c>
      <c r="N1691" s="32" t="str">
        <f t="shared" si="78"/>
        <v/>
      </c>
      <c r="O1691" s="32" t="str">
        <f t="shared" si="79"/>
        <v/>
      </c>
      <c r="P1691" s="32" t="str">
        <f t="shared" si="80"/>
        <v/>
      </c>
      <c r="Q1691" s="32" t="str">
        <f>IFERROR(IF($F1691="","",INDEX(リスト!$AL:$AL,MATCH($F1691,リスト!$AK:$AK,0))),"")</f>
        <v/>
      </c>
      <c r="R1691" s="32" t="str">
        <f>IFERROR(IF($K1691="","",INDEX(リスト!$AO:$AO,MATCH($K1691,リスト!$AN:$AN,0))),"")</f>
        <v/>
      </c>
      <c r="S1691" s="32" t="str">
        <f>IF($B1691="","",RIGHT($G1691*1000+200+COUNTIF($G$2:$G1691,$G1691),9))</f>
        <v/>
      </c>
    </row>
    <row r="1692" spans="13:19" ht="18" customHeight="1" x14ac:dyDescent="0.55000000000000004">
      <c r="M1692" s="32" t="str">
        <f>IFERROR(IF($B1692="","",INDEX(所属情報!$E:$E,MATCH($A1692,所属情報!$A:$A,0))),"")</f>
        <v/>
      </c>
      <c r="N1692" s="32" t="str">
        <f t="shared" si="78"/>
        <v/>
      </c>
      <c r="O1692" s="32" t="str">
        <f t="shared" si="79"/>
        <v/>
      </c>
      <c r="P1692" s="32" t="str">
        <f t="shared" si="80"/>
        <v/>
      </c>
      <c r="Q1692" s="32" t="str">
        <f>IFERROR(IF($F1692="","",INDEX(リスト!$AL:$AL,MATCH($F1692,リスト!$AK:$AK,0))),"")</f>
        <v/>
      </c>
      <c r="R1692" s="32" t="str">
        <f>IFERROR(IF($K1692="","",INDEX(リスト!$AO:$AO,MATCH($K1692,リスト!$AN:$AN,0))),"")</f>
        <v/>
      </c>
      <c r="S1692" s="32" t="str">
        <f>IF($B1692="","",RIGHT($G1692*1000+200+COUNTIF($G$2:$G1692,$G1692),9))</f>
        <v/>
      </c>
    </row>
    <row r="1693" spans="13:19" ht="18" customHeight="1" x14ac:dyDescent="0.55000000000000004">
      <c r="M1693" s="32" t="str">
        <f>IFERROR(IF($B1693="","",INDEX(所属情報!$E:$E,MATCH($A1693,所属情報!$A:$A,0))),"")</f>
        <v/>
      </c>
      <c r="N1693" s="32" t="str">
        <f t="shared" si="78"/>
        <v/>
      </c>
      <c r="O1693" s="32" t="str">
        <f t="shared" si="79"/>
        <v/>
      </c>
      <c r="P1693" s="32" t="str">
        <f t="shared" si="80"/>
        <v/>
      </c>
      <c r="Q1693" s="32" t="str">
        <f>IFERROR(IF($F1693="","",INDEX(リスト!$AL:$AL,MATCH($F1693,リスト!$AK:$AK,0))),"")</f>
        <v/>
      </c>
      <c r="R1693" s="32" t="str">
        <f>IFERROR(IF($K1693="","",INDEX(リスト!$AO:$AO,MATCH($K1693,リスト!$AN:$AN,0))),"")</f>
        <v/>
      </c>
      <c r="S1693" s="32" t="str">
        <f>IF($B1693="","",RIGHT($G1693*1000+200+COUNTIF($G$2:$G1693,$G1693),9))</f>
        <v/>
      </c>
    </row>
    <row r="1694" spans="13:19" ht="18" customHeight="1" x14ac:dyDescent="0.55000000000000004">
      <c r="M1694" s="32" t="str">
        <f>IFERROR(IF($B1694="","",INDEX(所属情報!$E:$E,MATCH($A1694,所属情報!$A:$A,0))),"")</f>
        <v/>
      </c>
      <c r="N1694" s="32" t="str">
        <f t="shared" si="78"/>
        <v/>
      </c>
      <c r="O1694" s="32" t="str">
        <f t="shared" si="79"/>
        <v/>
      </c>
      <c r="P1694" s="32" t="str">
        <f t="shared" si="80"/>
        <v/>
      </c>
      <c r="Q1694" s="32" t="str">
        <f>IFERROR(IF($F1694="","",INDEX(リスト!$AL:$AL,MATCH($F1694,リスト!$AK:$AK,0))),"")</f>
        <v/>
      </c>
      <c r="R1694" s="32" t="str">
        <f>IFERROR(IF($K1694="","",INDEX(リスト!$AO:$AO,MATCH($K1694,リスト!$AN:$AN,0))),"")</f>
        <v/>
      </c>
      <c r="S1694" s="32" t="str">
        <f>IF($B1694="","",RIGHT($G1694*1000+200+COUNTIF($G$2:$G1694,$G1694),9))</f>
        <v/>
      </c>
    </row>
    <row r="1695" spans="13:19" ht="18" customHeight="1" x14ac:dyDescent="0.55000000000000004">
      <c r="M1695" s="32" t="str">
        <f>IFERROR(IF($B1695="","",INDEX(所属情報!$E:$E,MATCH($A1695,所属情報!$A:$A,0))),"")</f>
        <v/>
      </c>
      <c r="N1695" s="32" t="str">
        <f t="shared" si="78"/>
        <v/>
      </c>
      <c r="O1695" s="32" t="str">
        <f t="shared" si="79"/>
        <v/>
      </c>
      <c r="P1695" s="32" t="str">
        <f t="shared" si="80"/>
        <v/>
      </c>
      <c r="Q1695" s="32" t="str">
        <f>IFERROR(IF($F1695="","",INDEX(リスト!$AL:$AL,MATCH($F1695,リスト!$AK:$AK,0))),"")</f>
        <v/>
      </c>
      <c r="R1695" s="32" t="str">
        <f>IFERROR(IF($K1695="","",INDEX(リスト!$AO:$AO,MATCH($K1695,リスト!$AN:$AN,0))),"")</f>
        <v/>
      </c>
      <c r="S1695" s="32" t="str">
        <f>IF($B1695="","",RIGHT($G1695*1000+200+COUNTIF($G$2:$G1695,$G1695),9))</f>
        <v/>
      </c>
    </row>
    <row r="1696" spans="13:19" ht="18" customHeight="1" x14ac:dyDescent="0.55000000000000004">
      <c r="M1696" s="32" t="str">
        <f>IFERROR(IF($B1696="","",INDEX(所属情報!$E:$E,MATCH($A1696,所属情報!$A:$A,0))),"")</f>
        <v/>
      </c>
      <c r="N1696" s="32" t="str">
        <f t="shared" si="78"/>
        <v/>
      </c>
      <c r="O1696" s="32" t="str">
        <f t="shared" si="79"/>
        <v/>
      </c>
      <c r="P1696" s="32" t="str">
        <f t="shared" si="80"/>
        <v/>
      </c>
      <c r="Q1696" s="32" t="str">
        <f>IFERROR(IF($F1696="","",INDEX(リスト!$AL:$AL,MATCH($F1696,リスト!$AK:$AK,0))),"")</f>
        <v/>
      </c>
      <c r="R1696" s="32" t="str">
        <f>IFERROR(IF($K1696="","",INDEX(リスト!$AO:$AO,MATCH($K1696,リスト!$AN:$AN,0))),"")</f>
        <v/>
      </c>
      <c r="S1696" s="32" t="str">
        <f>IF($B1696="","",RIGHT($G1696*1000+200+COUNTIF($G$2:$G1696,$G1696),9))</f>
        <v/>
      </c>
    </row>
    <row r="1697" spans="13:19" ht="18" customHeight="1" x14ac:dyDescent="0.55000000000000004">
      <c r="M1697" s="32" t="str">
        <f>IFERROR(IF($B1697="","",INDEX(所属情報!$E:$E,MATCH($A1697,所属情報!$A:$A,0))),"")</f>
        <v/>
      </c>
      <c r="N1697" s="32" t="str">
        <f t="shared" si="78"/>
        <v/>
      </c>
      <c r="O1697" s="32" t="str">
        <f t="shared" si="79"/>
        <v/>
      </c>
      <c r="P1697" s="32" t="str">
        <f t="shared" si="80"/>
        <v/>
      </c>
      <c r="Q1697" s="32" t="str">
        <f>IFERROR(IF($F1697="","",INDEX(リスト!$AL:$AL,MATCH($F1697,リスト!$AK:$AK,0))),"")</f>
        <v/>
      </c>
      <c r="R1697" s="32" t="str">
        <f>IFERROR(IF($K1697="","",INDEX(リスト!$AO:$AO,MATCH($K1697,リスト!$AN:$AN,0))),"")</f>
        <v/>
      </c>
      <c r="S1697" s="32" t="str">
        <f>IF($B1697="","",RIGHT($G1697*1000+200+COUNTIF($G$2:$G1697,$G1697),9))</f>
        <v/>
      </c>
    </row>
    <row r="1698" spans="13:19" ht="18" customHeight="1" x14ac:dyDescent="0.55000000000000004">
      <c r="M1698" s="32" t="str">
        <f>IFERROR(IF($B1698="","",INDEX(所属情報!$E:$E,MATCH($A1698,所属情報!$A:$A,0))),"")</f>
        <v/>
      </c>
      <c r="N1698" s="32" t="str">
        <f t="shared" si="78"/>
        <v/>
      </c>
      <c r="O1698" s="32" t="str">
        <f t="shared" si="79"/>
        <v/>
      </c>
      <c r="P1698" s="32" t="str">
        <f t="shared" si="80"/>
        <v/>
      </c>
      <c r="Q1698" s="32" t="str">
        <f>IFERROR(IF($F1698="","",INDEX(リスト!$AL:$AL,MATCH($F1698,リスト!$AK:$AK,0))),"")</f>
        <v/>
      </c>
      <c r="R1698" s="32" t="str">
        <f>IFERROR(IF($K1698="","",INDEX(リスト!$AO:$AO,MATCH($K1698,リスト!$AN:$AN,0))),"")</f>
        <v/>
      </c>
      <c r="S1698" s="32" t="str">
        <f>IF($B1698="","",RIGHT($G1698*1000+200+COUNTIF($G$2:$G1698,$G1698),9))</f>
        <v/>
      </c>
    </row>
    <row r="1699" spans="13:19" ht="18" customHeight="1" x14ac:dyDescent="0.55000000000000004">
      <c r="M1699" s="32" t="str">
        <f>IFERROR(IF($B1699="","",INDEX(所属情報!$E:$E,MATCH($A1699,所属情報!$A:$A,0))),"")</f>
        <v/>
      </c>
      <c r="N1699" s="32" t="str">
        <f t="shared" si="78"/>
        <v/>
      </c>
      <c r="O1699" s="32" t="str">
        <f t="shared" si="79"/>
        <v/>
      </c>
      <c r="P1699" s="32" t="str">
        <f t="shared" si="80"/>
        <v/>
      </c>
      <c r="Q1699" s="32" t="str">
        <f>IFERROR(IF($F1699="","",INDEX(リスト!$AL:$AL,MATCH($F1699,リスト!$AK:$AK,0))),"")</f>
        <v/>
      </c>
      <c r="R1699" s="32" t="str">
        <f>IFERROR(IF($K1699="","",INDEX(リスト!$AO:$AO,MATCH($K1699,リスト!$AN:$AN,0))),"")</f>
        <v/>
      </c>
      <c r="S1699" s="32" t="str">
        <f>IF($B1699="","",RIGHT($G1699*1000+200+COUNTIF($G$2:$G1699,$G1699),9))</f>
        <v/>
      </c>
    </row>
    <row r="1700" spans="13:19" ht="18" customHeight="1" x14ac:dyDescent="0.55000000000000004">
      <c r="M1700" s="32" t="str">
        <f>IFERROR(IF($B1700="","",INDEX(所属情報!$E:$E,MATCH($A1700,所属情報!$A:$A,0))),"")</f>
        <v/>
      </c>
      <c r="N1700" s="32" t="str">
        <f t="shared" si="78"/>
        <v/>
      </c>
      <c r="O1700" s="32" t="str">
        <f t="shared" si="79"/>
        <v/>
      </c>
      <c r="P1700" s="32" t="str">
        <f t="shared" si="80"/>
        <v/>
      </c>
      <c r="Q1700" s="32" t="str">
        <f>IFERROR(IF($F1700="","",INDEX(リスト!$AL:$AL,MATCH($F1700,リスト!$AK:$AK,0))),"")</f>
        <v/>
      </c>
      <c r="R1700" s="32" t="str">
        <f>IFERROR(IF($K1700="","",INDEX(リスト!$AO:$AO,MATCH($K1700,リスト!$AN:$AN,0))),"")</f>
        <v/>
      </c>
      <c r="S1700" s="32" t="str">
        <f>IF($B1700="","",RIGHT($G1700*1000+200+COUNTIF($G$2:$G1700,$G1700),9))</f>
        <v/>
      </c>
    </row>
    <row r="1701" spans="13:19" ht="18" customHeight="1" x14ac:dyDescent="0.55000000000000004">
      <c r="M1701" s="32" t="str">
        <f>IFERROR(IF($B1701="","",INDEX(所属情報!$E:$E,MATCH($A1701,所属情報!$A:$A,0))),"")</f>
        <v/>
      </c>
      <c r="N1701" s="32" t="str">
        <f t="shared" si="78"/>
        <v/>
      </c>
      <c r="O1701" s="32" t="str">
        <f t="shared" si="79"/>
        <v/>
      </c>
      <c r="P1701" s="32" t="str">
        <f t="shared" si="80"/>
        <v/>
      </c>
      <c r="Q1701" s="32" t="str">
        <f>IFERROR(IF($F1701="","",INDEX(リスト!$AL:$AL,MATCH($F1701,リスト!$AK:$AK,0))),"")</f>
        <v/>
      </c>
      <c r="R1701" s="32" t="str">
        <f>IFERROR(IF($K1701="","",INDEX(リスト!$AO:$AO,MATCH($K1701,リスト!$AN:$AN,0))),"")</f>
        <v/>
      </c>
      <c r="S1701" s="32" t="str">
        <f>IF($B1701="","",RIGHT($G1701*1000+200+COUNTIF($G$2:$G1701,$G1701),9))</f>
        <v/>
      </c>
    </row>
    <row r="1702" spans="13:19" ht="18" customHeight="1" x14ac:dyDescent="0.55000000000000004">
      <c r="M1702" s="32" t="str">
        <f>IFERROR(IF($B1702="","",INDEX(所属情報!$E:$E,MATCH($A1702,所属情報!$A:$A,0))),"")</f>
        <v/>
      </c>
      <c r="N1702" s="32" t="str">
        <f t="shared" si="78"/>
        <v/>
      </c>
      <c r="O1702" s="32" t="str">
        <f t="shared" si="79"/>
        <v/>
      </c>
      <c r="P1702" s="32" t="str">
        <f t="shared" si="80"/>
        <v/>
      </c>
      <c r="Q1702" s="32" t="str">
        <f>IFERROR(IF($F1702="","",INDEX(リスト!$AL:$AL,MATCH($F1702,リスト!$AK:$AK,0))),"")</f>
        <v/>
      </c>
      <c r="R1702" s="32" t="str">
        <f>IFERROR(IF($K1702="","",INDEX(リスト!$AO:$AO,MATCH($K1702,リスト!$AN:$AN,0))),"")</f>
        <v/>
      </c>
      <c r="S1702" s="32" t="str">
        <f>IF($B1702="","",RIGHT($G1702*1000+200+COUNTIF($G$2:$G1702,$G1702),9))</f>
        <v/>
      </c>
    </row>
    <row r="1703" spans="13:19" ht="18" customHeight="1" x14ac:dyDescent="0.55000000000000004">
      <c r="M1703" s="32" t="str">
        <f>IFERROR(IF($B1703="","",INDEX(所属情報!$E:$E,MATCH($A1703,所属情報!$A:$A,0))),"")</f>
        <v/>
      </c>
      <c r="N1703" s="32" t="str">
        <f t="shared" si="78"/>
        <v/>
      </c>
      <c r="O1703" s="32" t="str">
        <f t="shared" si="79"/>
        <v/>
      </c>
      <c r="P1703" s="32" t="str">
        <f t="shared" si="80"/>
        <v/>
      </c>
      <c r="Q1703" s="32" t="str">
        <f>IFERROR(IF($F1703="","",INDEX(リスト!$AL:$AL,MATCH($F1703,リスト!$AK:$AK,0))),"")</f>
        <v/>
      </c>
      <c r="R1703" s="32" t="str">
        <f>IFERROR(IF($K1703="","",INDEX(リスト!$AO:$AO,MATCH($K1703,リスト!$AN:$AN,0))),"")</f>
        <v/>
      </c>
      <c r="S1703" s="32" t="str">
        <f>IF($B1703="","",RIGHT($G1703*1000+200+COUNTIF($G$2:$G1703,$G1703),9))</f>
        <v/>
      </c>
    </row>
    <row r="1704" spans="13:19" ht="18" customHeight="1" x14ac:dyDescent="0.55000000000000004">
      <c r="M1704" s="32" t="str">
        <f>IFERROR(IF($B1704="","",INDEX(所属情報!$E:$E,MATCH($A1704,所属情報!$A:$A,0))),"")</f>
        <v/>
      </c>
      <c r="N1704" s="32" t="str">
        <f t="shared" si="78"/>
        <v/>
      </c>
      <c r="O1704" s="32" t="str">
        <f t="shared" si="79"/>
        <v/>
      </c>
      <c r="P1704" s="32" t="str">
        <f t="shared" si="80"/>
        <v/>
      </c>
      <c r="Q1704" s="32" t="str">
        <f>IFERROR(IF($F1704="","",INDEX(リスト!$AL:$AL,MATCH($F1704,リスト!$AK:$AK,0))),"")</f>
        <v/>
      </c>
      <c r="R1704" s="32" t="str">
        <f>IFERROR(IF($K1704="","",INDEX(リスト!$AO:$AO,MATCH($K1704,リスト!$AN:$AN,0))),"")</f>
        <v/>
      </c>
      <c r="S1704" s="32" t="str">
        <f>IF($B1704="","",RIGHT($G1704*1000+200+COUNTIF($G$2:$G1704,$G1704),9))</f>
        <v/>
      </c>
    </row>
    <row r="1705" spans="13:19" ht="18" customHeight="1" x14ac:dyDescent="0.55000000000000004">
      <c r="M1705" s="32" t="str">
        <f>IFERROR(IF($B1705="","",INDEX(所属情報!$E:$E,MATCH($A1705,所属情報!$A:$A,0))),"")</f>
        <v/>
      </c>
      <c r="N1705" s="32" t="str">
        <f t="shared" si="78"/>
        <v/>
      </c>
      <c r="O1705" s="32" t="str">
        <f t="shared" si="79"/>
        <v/>
      </c>
      <c r="P1705" s="32" t="str">
        <f t="shared" si="80"/>
        <v/>
      </c>
      <c r="Q1705" s="32" t="str">
        <f>IFERROR(IF($F1705="","",INDEX(リスト!$AL:$AL,MATCH($F1705,リスト!$AK:$AK,0))),"")</f>
        <v/>
      </c>
      <c r="R1705" s="32" t="str">
        <f>IFERROR(IF($K1705="","",INDEX(リスト!$AO:$AO,MATCH($K1705,リスト!$AN:$AN,0))),"")</f>
        <v/>
      </c>
      <c r="S1705" s="32" t="str">
        <f>IF($B1705="","",RIGHT($G1705*1000+200+COUNTIF($G$2:$G1705,$G1705),9))</f>
        <v/>
      </c>
    </row>
    <row r="1706" spans="13:19" ht="18" customHeight="1" x14ac:dyDescent="0.55000000000000004">
      <c r="M1706" s="32" t="str">
        <f>IFERROR(IF($B1706="","",INDEX(所属情報!$E:$E,MATCH($A1706,所属情報!$A:$A,0))),"")</f>
        <v/>
      </c>
      <c r="N1706" s="32" t="str">
        <f t="shared" si="78"/>
        <v/>
      </c>
      <c r="O1706" s="32" t="str">
        <f t="shared" si="79"/>
        <v/>
      </c>
      <c r="P1706" s="32" t="str">
        <f t="shared" si="80"/>
        <v/>
      </c>
      <c r="Q1706" s="32" t="str">
        <f>IFERROR(IF($F1706="","",INDEX(リスト!$AL:$AL,MATCH($F1706,リスト!$AK:$AK,0))),"")</f>
        <v/>
      </c>
      <c r="R1706" s="32" t="str">
        <f>IFERROR(IF($K1706="","",INDEX(リスト!$AO:$AO,MATCH($K1706,リスト!$AN:$AN,0))),"")</f>
        <v/>
      </c>
      <c r="S1706" s="32" t="str">
        <f>IF($B1706="","",RIGHT($G1706*1000+200+COUNTIF($G$2:$G1706,$G1706),9))</f>
        <v/>
      </c>
    </row>
    <row r="1707" spans="13:19" ht="18" customHeight="1" x14ac:dyDescent="0.55000000000000004">
      <c r="M1707" s="32" t="str">
        <f>IFERROR(IF($B1707="","",INDEX(所属情報!$E:$E,MATCH($A1707,所属情報!$A:$A,0))),"")</f>
        <v/>
      </c>
      <c r="N1707" s="32" t="str">
        <f t="shared" si="78"/>
        <v/>
      </c>
      <c r="O1707" s="32" t="str">
        <f t="shared" si="79"/>
        <v/>
      </c>
      <c r="P1707" s="32" t="str">
        <f t="shared" si="80"/>
        <v/>
      </c>
      <c r="Q1707" s="32" t="str">
        <f>IFERROR(IF($F1707="","",INDEX(リスト!$AL:$AL,MATCH($F1707,リスト!$AK:$AK,0))),"")</f>
        <v/>
      </c>
      <c r="R1707" s="32" t="str">
        <f>IFERROR(IF($K1707="","",INDEX(リスト!$AO:$AO,MATCH($K1707,リスト!$AN:$AN,0))),"")</f>
        <v/>
      </c>
      <c r="S1707" s="32" t="str">
        <f>IF($B1707="","",RIGHT($G1707*1000+200+COUNTIF($G$2:$G1707,$G1707),9))</f>
        <v/>
      </c>
    </row>
    <row r="1708" spans="13:19" ht="18" customHeight="1" x14ac:dyDescent="0.55000000000000004">
      <c r="M1708" s="32" t="str">
        <f>IFERROR(IF($B1708="","",INDEX(所属情報!$E:$E,MATCH($A1708,所属情報!$A:$A,0))),"")</f>
        <v/>
      </c>
      <c r="N1708" s="32" t="str">
        <f t="shared" si="78"/>
        <v/>
      </c>
      <c r="O1708" s="32" t="str">
        <f t="shared" si="79"/>
        <v/>
      </c>
      <c r="P1708" s="32" t="str">
        <f t="shared" si="80"/>
        <v/>
      </c>
      <c r="Q1708" s="32" t="str">
        <f>IFERROR(IF($F1708="","",INDEX(リスト!$AL:$AL,MATCH($F1708,リスト!$AK:$AK,0))),"")</f>
        <v/>
      </c>
      <c r="R1708" s="32" t="str">
        <f>IFERROR(IF($K1708="","",INDEX(リスト!$AO:$AO,MATCH($K1708,リスト!$AN:$AN,0))),"")</f>
        <v/>
      </c>
      <c r="S1708" s="32" t="str">
        <f>IF($B1708="","",RIGHT($G1708*1000+200+COUNTIF($G$2:$G1708,$G1708),9))</f>
        <v/>
      </c>
    </row>
    <row r="1709" spans="13:19" ht="18" customHeight="1" x14ac:dyDescent="0.55000000000000004">
      <c r="M1709" s="32" t="str">
        <f>IFERROR(IF($B1709="","",INDEX(所属情報!$E:$E,MATCH($A1709,所属情報!$A:$A,0))),"")</f>
        <v/>
      </c>
      <c r="N1709" s="32" t="str">
        <f t="shared" si="78"/>
        <v/>
      </c>
      <c r="O1709" s="32" t="str">
        <f t="shared" si="79"/>
        <v/>
      </c>
      <c r="P1709" s="32" t="str">
        <f t="shared" si="80"/>
        <v/>
      </c>
      <c r="Q1709" s="32" t="str">
        <f>IFERROR(IF($F1709="","",INDEX(リスト!$AL:$AL,MATCH($F1709,リスト!$AK:$AK,0))),"")</f>
        <v/>
      </c>
      <c r="R1709" s="32" t="str">
        <f>IFERROR(IF($K1709="","",INDEX(リスト!$AO:$AO,MATCH($K1709,リスト!$AN:$AN,0))),"")</f>
        <v/>
      </c>
      <c r="S1709" s="32" t="str">
        <f>IF($B1709="","",RIGHT($G1709*1000+200+COUNTIF($G$2:$G1709,$G1709),9))</f>
        <v/>
      </c>
    </row>
    <row r="1710" spans="13:19" ht="18" customHeight="1" x14ac:dyDescent="0.55000000000000004">
      <c r="M1710" s="32" t="str">
        <f>IFERROR(IF($B1710="","",INDEX(所属情報!$E:$E,MATCH($A1710,所属情報!$A:$A,0))),"")</f>
        <v/>
      </c>
      <c r="N1710" s="32" t="str">
        <f t="shared" si="78"/>
        <v/>
      </c>
      <c r="O1710" s="32" t="str">
        <f t="shared" si="79"/>
        <v/>
      </c>
      <c r="P1710" s="32" t="str">
        <f t="shared" si="80"/>
        <v/>
      </c>
      <c r="Q1710" s="32" t="str">
        <f>IFERROR(IF($F1710="","",INDEX(リスト!$AL:$AL,MATCH($F1710,リスト!$AK:$AK,0))),"")</f>
        <v/>
      </c>
      <c r="R1710" s="32" t="str">
        <f>IFERROR(IF($K1710="","",INDEX(リスト!$AO:$AO,MATCH($K1710,リスト!$AN:$AN,0))),"")</f>
        <v/>
      </c>
      <c r="S1710" s="32" t="str">
        <f>IF($B1710="","",RIGHT($G1710*1000+200+COUNTIF($G$2:$G1710,$G1710),9))</f>
        <v/>
      </c>
    </row>
    <row r="1711" spans="13:19" ht="18" customHeight="1" x14ac:dyDescent="0.55000000000000004">
      <c r="M1711" s="32" t="str">
        <f>IFERROR(IF($B1711="","",INDEX(所属情報!$E:$E,MATCH($A1711,所属情報!$A:$A,0))),"")</f>
        <v/>
      </c>
      <c r="N1711" s="32" t="str">
        <f t="shared" si="78"/>
        <v/>
      </c>
      <c r="O1711" s="32" t="str">
        <f t="shared" si="79"/>
        <v/>
      </c>
      <c r="P1711" s="32" t="str">
        <f t="shared" si="80"/>
        <v/>
      </c>
      <c r="Q1711" s="32" t="str">
        <f>IFERROR(IF($F1711="","",INDEX(リスト!$AL:$AL,MATCH($F1711,リスト!$AK:$AK,0))),"")</f>
        <v/>
      </c>
      <c r="R1711" s="32" t="str">
        <f>IFERROR(IF($K1711="","",INDEX(リスト!$AO:$AO,MATCH($K1711,リスト!$AN:$AN,0))),"")</f>
        <v/>
      </c>
      <c r="S1711" s="32" t="str">
        <f>IF($B1711="","",RIGHT($G1711*1000+200+COUNTIF($G$2:$G1711,$G1711),9))</f>
        <v/>
      </c>
    </row>
    <row r="1712" spans="13:19" ht="18" customHeight="1" x14ac:dyDescent="0.55000000000000004">
      <c r="M1712" s="32" t="str">
        <f>IFERROR(IF($B1712="","",INDEX(所属情報!$E:$E,MATCH($A1712,所属情報!$A:$A,0))),"")</f>
        <v/>
      </c>
      <c r="N1712" s="32" t="str">
        <f t="shared" si="78"/>
        <v/>
      </c>
      <c r="O1712" s="32" t="str">
        <f t="shared" si="79"/>
        <v/>
      </c>
      <c r="P1712" s="32" t="str">
        <f t="shared" si="80"/>
        <v/>
      </c>
      <c r="Q1712" s="32" t="str">
        <f>IFERROR(IF($F1712="","",INDEX(リスト!$AL:$AL,MATCH($F1712,リスト!$AK:$AK,0))),"")</f>
        <v/>
      </c>
      <c r="R1712" s="32" t="str">
        <f>IFERROR(IF($K1712="","",INDEX(リスト!$AO:$AO,MATCH($K1712,リスト!$AN:$AN,0))),"")</f>
        <v/>
      </c>
      <c r="S1712" s="32" t="str">
        <f>IF($B1712="","",RIGHT($G1712*1000+200+COUNTIF($G$2:$G1712,$G1712),9))</f>
        <v/>
      </c>
    </row>
    <row r="1713" spans="13:19" ht="18" customHeight="1" x14ac:dyDescent="0.55000000000000004">
      <c r="M1713" s="32" t="str">
        <f>IFERROR(IF($B1713="","",INDEX(所属情報!$E:$E,MATCH($A1713,所属情報!$A:$A,0))),"")</f>
        <v/>
      </c>
      <c r="N1713" s="32" t="str">
        <f t="shared" si="78"/>
        <v/>
      </c>
      <c r="O1713" s="32" t="str">
        <f t="shared" si="79"/>
        <v/>
      </c>
      <c r="P1713" s="32" t="str">
        <f t="shared" si="80"/>
        <v/>
      </c>
      <c r="Q1713" s="32" t="str">
        <f>IFERROR(IF($F1713="","",INDEX(リスト!$AL:$AL,MATCH($F1713,リスト!$AK:$AK,0))),"")</f>
        <v/>
      </c>
      <c r="R1713" s="32" t="str">
        <f>IFERROR(IF($K1713="","",INDEX(リスト!$AO:$AO,MATCH($K1713,リスト!$AN:$AN,0))),"")</f>
        <v/>
      </c>
      <c r="S1713" s="32" t="str">
        <f>IF($B1713="","",RIGHT($G1713*1000+200+COUNTIF($G$2:$G1713,$G1713),9))</f>
        <v/>
      </c>
    </row>
    <row r="1714" spans="13:19" ht="18" customHeight="1" x14ac:dyDescent="0.55000000000000004">
      <c r="M1714" s="32" t="str">
        <f>IFERROR(IF($B1714="","",INDEX(所属情報!$E:$E,MATCH($A1714,所属情報!$A:$A,0))),"")</f>
        <v/>
      </c>
      <c r="N1714" s="32" t="str">
        <f t="shared" si="78"/>
        <v/>
      </c>
      <c r="O1714" s="32" t="str">
        <f t="shared" si="79"/>
        <v/>
      </c>
      <c r="P1714" s="32" t="str">
        <f t="shared" si="80"/>
        <v/>
      </c>
      <c r="Q1714" s="32" t="str">
        <f>IFERROR(IF($F1714="","",INDEX(リスト!$AL:$AL,MATCH($F1714,リスト!$AK:$AK,0))),"")</f>
        <v/>
      </c>
      <c r="R1714" s="32" t="str">
        <f>IFERROR(IF($K1714="","",INDEX(リスト!$AO:$AO,MATCH($K1714,リスト!$AN:$AN,0))),"")</f>
        <v/>
      </c>
      <c r="S1714" s="32" t="str">
        <f>IF($B1714="","",RIGHT($G1714*1000+200+COUNTIF($G$2:$G1714,$G1714),9))</f>
        <v/>
      </c>
    </row>
    <row r="1715" spans="13:19" ht="18" customHeight="1" x14ac:dyDescent="0.55000000000000004">
      <c r="M1715" s="32" t="str">
        <f>IFERROR(IF($B1715="","",INDEX(所属情報!$E:$E,MATCH($A1715,所属情報!$A:$A,0))),"")</f>
        <v/>
      </c>
      <c r="N1715" s="32" t="str">
        <f t="shared" si="78"/>
        <v/>
      </c>
      <c r="O1715" s="32" t="str">
        <f t="shared" si="79"/>
        <v/>
      </c>
      <c r="P1715" s="32" t="str">
        <f t="shared" si="80"/>
        <v/>
      </c>
      <c r="Q1715" s="32" t="str">
        <f>IFERROR(IF($F1715="","",INDEX(リスト!$AL:$AL,MATCH($F1715,リスト!$AK:$AK,0))),"")</f>
        <v/>
      </c>
      <c r="R1715" s="32" t="str">
        <f>IFERROR(IF($K1715="","",INDEX(リスト!$AO:$AO,MATCH($K1715,リスト!$AN:$AN,0))),"")</f>
        <v/>
      </c>
      <c r="S1715" s="32" t="str">
        <f>IF($B1715="","",RIGHT($G1715*1000+200+COUNTIF($G$2:$G1715,$G1715),9))</f>
        <v/>
      </c>
    </row>
    <row r="1716" spans="13:19" ht="18" customHeight="1" x14ac:dyDescent="0.55000000000000004">
      <c r="M1716" s="32" t="str">
        <f>IFERROR(IF($B1716="","",INDEX(所属情報!$E:$E,MATCH($A1716,所属情報!$A:$A,0))),"")</f>
        <v/>
      </c>
      <c r="N1716" s="32" t="str">
        <f t="shared" si="78"/>
        <v/>
      </c>
      <c r="O1716" s="32" t="str">
        <f t="shared" si="79"/>
        <v/>
      </c>
      <c r="P1716" s="32" t="str">
        <f t="shared" si="80"/>
        <v/>
      </c>
      <c r="Q1716" s="32" t="str">
        <f>IFERROR(IF($F1716="","",INDEX(リスト!$AL:$AL,MATCH($F1716,リスト!$AK:$AK,0))),"")</f>
        <v/>
      </c>
      <c r="R1716" s="32" t="str">
        <f>IFERROR(IF($K1716="","",INDEX(リスト!$AO:$AO,MATCH($K1716,リスト!$AN:$AN,0))),"")</f>
        <v/>
      </c>
      <c r="S1716" s="32" t="str">
        <f>IF($B1716="","",RIGHT($G1716*1000+200+COUNTIF($G$2:$G1716,$G1716),9))</f>
        <v/>
      </c>
    </row>
    <row r="1717" spans="13:19" ht="18" customHeight="1" x14ac:dyDescent="0.55000000000000004">
      <c r="M1717" s="32" t="str">
        <f>IFERROR(IF($B1717="","",INDEX(所属情報!$E:$E,MATCH($A1717,所属情報!$A:$A,0))),"")</f>
        <v/>
      </c>
      <c r="N1717" s="32" t="str">
        <f t="shared" si="78"/>
        <v/>
      </c>
      <c r="O1717" s="32" t="str">
        <f t="shared" si="79"/>
        <v/>
      </c>
      <c r="P1717" s="32" t="str">
        <f t="shared" si="80"/>
        <v/>
      </c>
      <c r="Q1717" s="32" t="str">
        <f>IFERROR(IF($F1717="","",INDEX(リスト!$AL:$AL,MATCH($F1717,リスト!$AK:$AK,0))),"")</f>
        <v/>
      </c>
      <c r="R1717" s="32" t="str">
        <f>IFERROR(IF($K1717="","",INDEX(リスト!$AO:$AO,MATCH($K1717,リスト!$AN:$AN,0))),"")</f>
        <v/>
      </c>
      <c r="S1717" s="32" t="str">
        <f>IF($B1717="","",RIGHT($G1717*1000+200+COUNTIF($G$2:$G1717,$G1717),9))</f>
        <v/>
      </c>
    </row>
    <row r="1718" spans="13:19" ht="18" customHeight="1" x14ac:dyDescent="0.55000000000000004">
      <c r="M1718" s="32" t="str">
        <f>IFERROR(IF($B1718="","",INDEX(所属情報!$E:$E,MATCH($A1718,所属情報!$A:$A,0))),"")</f>
        <v/>
      </c>
      <c r="N1718" s="32" t="str">
        <f t="shared" si="78"/>
        <v/>
      </c>
      <c r="O1718" s="32" t="str">
        <f t="shared" si="79"/>
        <v/>
      </c>
      <c r="P1718" s="32" t="str">
        <f t="shared" si="80"/>
        <v/>
      </c>
      <c r="Q1718" s="32" t="str">
        <f>IFERROR(IF($F1718="","",INDEX(リスト!$AL:$AL,MATCH($F1718,リスト!$AK:$AK,0))),"")</f>
        <v/>
      </c>
      <c r="R1718" s="32" t="str">
        <f>IFERROR(IF($K1718="","",INDEX(リスト!$AO:$AO,MATCH($K1718,リスト!$AN:$AN,0))),"")</f>
        <v/>
      </c>
      <c r="S1718" s="32" t="str">
        <f>IF($B1718="","",RIGHT($G1718*1000+200+COUNTIF($G$2:$G1718,$G1718),9))</f>
        <v/>
      </c>
    </row>
    <row r="1719" spans="13:19" ht="18" customHeight="1" x14ac:dyDescent="0.55000000000000004">
      <c r="M1719" s="32" t="str">
        <f>IFERROR(IF($B1719="","",INDEX(所属情報!$E:$E,MATCH($A1719,所属情報!$A:$A,0))),"")</f>
        <v/>
      </c>
      <c r="N1719" s="32" t="str">
        <f t="shared" si="78"/>
        <v/>
      </c>
      <c r="O1719" s="32" t="str">
        <f t="shared" si="79"/>
        <v/>
      </c>
      <c r="P1719" s="32" t="str">
        <f t="shared" si="80"/>
        <v/>
      </c>
      <c r="Q1719" s="32" t="str">
        <f>IFERROR(IF($F1719="","",INDEX(リスト!$AL:$AL,MATCH($F1719,リスト!$AK:$AK,0))),"")</f>
        <v/>
      </c>
      <c r="R1719" s="32" t="str">
        <f>IFERROR(IF($K1719="","",INDEX(リスト!$AO:$AO,MATCH($K1719,リスト!$AN:$AN,0))),"")</f>
        <v/>
      </c>
      <c r="S1719" s="32" t="str">
        <f>IF($B1719="","",RIGHT($G1719*1000+200+COUNTIF($G$2:$G1719,$G1719),9))</f>
        <v/>
      </c>
    </row>
    <row r="1720" spans="13:19" ht="18" customHeight="1" x14ac:dyDescent="0.55000000000000004">
      <c r="M1720" s="32" t="str">
        <f>IFERROR(IF($B1720="","",INDEX(所属情報!$E:$E,MATCH($A1720,所属情報!$A:$A,0))),"")</f>
        <v/>
      </c>
      <c r="N1720" s="32" t="str">
        <f t="shared" si="78"/>
        <v/>
      </c>
      <c r="O1720" s="32" t="str">
        <f t="shared" si="79"/>
        <v/>
      </c>
      <c r="P1720" s="32" t="str">
        <f t="shared" si="80"/>
        <v/>
      </c>
      <c r="Q1720" s="32" t="str">
        <f>IFERROR(IF($F1720="","",INDEX(リスト!$AL:$AL,MATCH($F1720,リスト!$AK:$AK,0))),"")</f>
        <v/>
      </c>
      <c r="R1720" s="32" t="str">
        <f>IFERROR(IF($K1720="","",INDEX(リスト!$AO:$AO,MATCH($K1720,リスト!$AN:$AN,0))),"")</f>
        <v/>
      </c>
      <c r="S1720" s="32" t="str">
        <f>IF($B1720="","",RIGHT($G1720*1000+200+COUNTIF($G$2:$G1720,$G1720),9))</f>
        <v/>
      </c>
    </row>
    <row r="1721" spans="13:19" ht="18" customHeight="1" x14ac:dyDescent="0.55000000000000004">
      <c r="M1721" s="32" t="str">
        <f>IFERROR(IF($B1721="","",INDEX(所属情報!$E:$E,MATCH($A1721,所属情報!$A:$A,0))),"")</f>
        <v/>
      </c>
      <c r="N1721" s="32" t="str">
        <f t="shared" si="78"/>
        <v/>
      </c>
      <c r="O1721" s="32" t="str">
        <f t="shared" si="79"/>
        <v/>
      </c>
      <c r="P1721" s="32" t="str">
        <f t="shared" si="80"/>
        <v/>
      </c>
      <c r="Q1721" s="32" t="str">
        <f>IFERROR(IF($F1721="","",INDEX(リスト!$AL:$AL,MATCH($F1721,リスト!$AK:$AK,0))),"")</f>
        <v/>
      </c>
      <c r="R1721" s="32" t="str">
        <f>IFERROR(IF($K1721="","",INDEX(リスト!$AO:$AO,MATCH($K1721,リスト!$AN:$AN,0))),"")</f>
        <v/>
      </c>
      <c r="S1721" s="32" t="str">
        <f>IF($B1721="","",RIGHT($G1721*1000+200+COUNTIF($G$2:$G1721,$G1721),9))</f>
        <v/>
      </c>
    </row>
    <row r="1722" spans="13:19" ht="18" customHeight="1" x14ac:dyDescent="0.55000000000000004">
      <c r="M1722" s="32" t="str">
        <f>IFERROR(IF($B1722="","",INDEX(所属情報!$E:$E,MATCH($A1722,所属情報!$A:$A,0))),"")</f>
        <v/>
      </c>
      <c r="N1722" s="32" t="str">
        <f t="shared" si="78"/>
        <v/>
      </c>
      <c r="O1722" s="32" t="str">
        <f t="shared" si="79"/>
        <v/>
      </c>
      <c r="P1722" s="32" t="str">
        <f t="shared" si="80"/>
        <v/>
      </c>
      <c r="Q1722" s="32" t="str">
        <f>IFERROR(IF($F1722="","",INDEX(リスト!$AL:$AL,MATCH($F1722,リスト!$AK:$AK,0))),"")</f>
        <v/>
      </c>
      <c r="R1722" s="32" t="str">
        <f>IFERROR(IF($K1722="","",INDEX(リスト!$AO:$AO,MATCH($K1722,リスト!$AN:$AN,0))),"")</f>
        <v/>
      </c>
      <c r="S1722" s="32" t="str">
        <f>IF($B1722="","",RIGHT($G1722*1000+200+COUNTIF($G$2:$G1722,$G1722),9))</f>
        <v/>
      </c>
    </row>
    <row r="1723" spans="13:19" ht="18" customHeight="1" x14ac:dyDescent="0.55000000000000004">
      <c r="M1723" s="32" t="str">
        <f>IFERROR(IF($B1723="","",INDEX(所属情報!$E:$E,MATCH($A1723,所属情報!$A:$A,0))),"")</f>
        <v/>
      </c>
      <c r="N1723" s="32" t="str">
        <f t="shared" si="78"/>
        <v/>
      </c>
      <c r="O1723" s="32" t="str">
        <f t="shared" si="79"/>
        <v/>
      </c>
      <c r="P1723" s="32" t="str">
        <f t="shared" si="80"/>
        <v/>
      </c>
      <c r="Q1723" s="32" t="str">
        <f>IFERROR(IF($F1723="","",INDEX(リスト!$AL:$AL,MATCH($F1723,リスト!$AK:$AK,0))),"")</f>
        <v/>
      </c>
      <c r="R1723" s="32" t="str">
        <f>IFERROR(IF($K1723="","",INDEX(リスト!$AO:$AO,MATCH($K1723,リスト!$AN:$AN,0))),"")</f>
        <v/>
      </c>
      <c r="S1723" s="32" t="str">
        <f>IF($B1723="","",RIGHT($G1723*1000+200+COUNTIF($G$2:$G1723,$G1723),9))</f>
        <v/>
      </c>
    </row>
    <row r="1724" spans="13:19" ht="18" customHeight="1" x14ac:dyDescent="0.55000000000000004">
      <c r="M1724" s="32" t="str">
        <f>IFERROR(IF($B1724="","",INDEX(所属情報!$E:$E,MATCH($A1724,所属情報!$A:$A,0))),"")</f>
        <v/>
      </c>
      <c r="N1724" s="32" t="str">
        <f t="shared" si="78"/>
        <v/>
      </c>
      <c r="O1724" s="32" t="str">
        <f t="shared" si="79"/>
        <v/>
      </c>
      <c r="P1724" s="32" t="str">
        <f t="shared" si="80"/>
        <v/>
      </c>
      <c r="Q1724" s="32" t="str">
        <f>IFERROR(IF($F1724="","",INDEX(リスト!$AL:$AL,MATCH($F1724,リスト!$AK:$AK,0))),"")</f>
        <v/>
      </c>
      <c r="R1724" s="32" t="str">
        <f>IFERROR(IF($K1724="","",INDEX(リスト!$AO:$AO,MATCH($K1724,リスト!$AN:$AN,0))),"")</f>
        <v/>
      </c>
      <c r="S1724" s="32" t="str">
        <f>IF($B1724="","",RIGHT($G1724*1000+200+COUNTIF($G$2:$G1724,$G1724),9))</f>
        <v/>
      </c>
    </row>
    <row r="1725" spans="13:19" ht="18" customHeight="1" x14ac:dyDescent="0.55000000000000004">
      <c r="M1725" s="32" t="str">
        <f>IFERROR(IF($B1725="","",INDEX(所属情報!$E:$E,MATCH($A1725,所属情報!$A:$A,0))),"")</f>
        <v/>
      </c>
      <c r="N1725" s="32" t="str">
        <f t="shared" si="78"/>
        <v/>
      </c>
      <c r="O1725" s="32" t="str">
        <f t="shared" si="79"/>
        <v/>
      </c>
      <c r="P1725" s="32" t="str">
        <f t="shared" si="80"/>
        <v/>
      </c>
      <c r="Q1725" s="32" t="str">
        <f>IFERROR(IF($F1725="","",INDEX(リスト!$AL:$AL,MATCH($F1725,リスト!$AK:$AK,0))),"")</f>
        <v/>
      </c>
      <c r="R1725" s="32" t="str">
        <f>IFERROR(IF($K1725="","",INDEX(リスト!$AO:$AO,MATCH($K1725,リスト!$AN:$AN,0))),"")</f>
        <v/>
      </c>
      <c r="S1725" s="32" t="str">
        <f>IF($B1725="","",RIGHT($G1725*1000+200+COUNTIF($G$2:$G1725,$G1725),9))</f>
        <v/>
      </c>
    </row>
    <row r="1726" spans="13:19" ht="18" customHeight="1" x14ac:dyDescent="0.55000000000000004">
      <c r="M1726" s="32" t="str">
        <f>IFERROR(IF($B1726="","",INDEX(所属情報!$E:$E,MATCH($A1726,所属情報!$A:$A,0))),"")</f>
        <v/>
      </c>
      <c r="N1726" s="32" t="str">
        <f t="shared" si="78"/>
        <v/>
      </c>
      <c r="O1726" s="32" t="str">
        <f t="shared" si="79"/>
        <v/>
      </c>
      <c r="P1726" s="32" t="str">
        <f t="shared" si="80"/>
        <v/>
      </c>
      <c r="Q1726" s="32" t="str">
        <f>IFERROR(IF($F1726="","",INDEX(リスト!$AL:$AL,MATCH($F1726,リスト!$AK:$AK,0))),"")</f>
        <v/>
      </c>
      <c r="R1726" s="32" t="str">
        <f>IFERROR(IF($K1726="","",INDEX(リスト!$AO:$AO,MATCH($K1726,リスト!$AN:$AN,0))),"")</f>
        <v/>
      </c>
      <c r="S1726" s="32" t="str">
        <f>IF($B1726="","",RIGHT($G1726*1000+200+COUNTIF($G$2:$G1726,$G1726),9))</f>
        <v/>
      </c>
    </row>
    <row r="1727" spans="13:19" ht="18" customHeight="1" x14ac:dyDescent="0.55000000000000004">
      <c r="M1727" s="32" t="str">
        <f>IFERROR(IF($B1727="","",INDEX(所属情報!$E:$E,MATCH($A1727,所属情報!$A:$A,0))),"")</f>
        <v/>
      </c>
      <c r="N1727" s="32" t="str">
        <f t="shared" si="78"/>
        <v/>
      </c>
      <c r="O1727" s="32" t="str">
        <f t="shared" si="79"/>
        <v/>
      </c>
      <c r="P1727" s="32" t="str">
        <f t="shared" si="80"/>
        <v/>
      </c>
      <c r="Q1727" s="32" t="str">
        <f>IFERROR(IF($F1727="","",INDEX(リスト!$AL:$AL,MATCH($F1727,リスト!$AK:$AK,0))),"")</f>
        <v/>
      </c>
      <c r="R1727" s="32" t="str">
        <f>IFERROR(IF($K1727="","",INDEX(リスト!$AO:$AO,MATCH($K1727,リスト!$AN:$AN,0))),"")</f>
        <v/>
      </c>
      <c r="S1727" s="32" t="str">
        <f>IF($B1727="","",RIGHT($G1727*1000+200+COUNTIF($G$2:$G1727,$G1727),9))</f>
        <v/>
      </c>
    </row>
    <row r="1728" spans="13:19" ht="18" customHeight="1" x14ac:dyDescent="0.55000000000000004">
      <c r="M1728" s="32" t="str">
        <f>IFERROR(IF($B1728="","",INDEX(所属情報!$E:$E,MATCH($A1728,所属情報!$A:$A,0))),"")</f>
        <v/>
      </c>
      <c r="N1728" s="32" t="str">
        <f t="shared" si="78"/>
        <v/>
      </c>
      <c r="O1728" s="32" t="str">
        <f t="shared" si="79"/>
        <v/>
      </c>
      <c r="P1728" s="32" t="str">
        <f t="shared" si="80"/>
        <v/>
      </c>
      <c r="Q1728" s="32" t="str">
        <f>IFERROR(IF($F1728="","",INDEX(リスト!$AL:$AL,MATCH($F1728,リスト!$AK:$AK,0))),"")</f>
        <v/>
      </c>
      <c r="R1728" s="32" t="str">
        <f>IFERROR(IF($K1728="","",INDEX(リスト!$AO:$AO,MATCH($K1728,リスト!$AN:$AN,0))),"")</f>
        <v/>
      </c>
      <c r="S1728" s="32" t="str">
        <f>IF($B1728="","",RIGHT($G1728*1000+200+COUNTIF($G$2:$G1728,$G1728),9))</f>
        <v/>
      </c>
    </row>
    <row r="1729" spans="13:19" ht="18" customHeight="1" x14ac:dyDescent="0.55000000000000004">
      <c r="M1729" s="32" t="str">
        <f>IFERROR(IF($B1729="","",INDEX(所属情報!$E:$E,MATCH($A1729,所属情報!$A:$A,0))),"")</f>
        <v/>
      </c>
      <c r="N1729" s="32" t="str">
        <f t="shared" si="78"/>
        <v/>
      </c>
      <c r="O1729" s="32" t="str">
        <f t="shared" si="79"/>
        <v/>
      </c>
      <c r="P1729" s="32" t="str">
        <f t="shared" si="80"/>
        <v/>
      </c>
      <c r="Q1729" s="32" t="str">
        <f>IFERROR(IF($F1729="","",INDEX(リスト!$AL:$AL,MATCH($F1729,リスト!$AK:$AK,0))),"")</f>
        <v/>
      </c>
      <c r="R1729" s="32" t="str">
        <f>IFERROR(IF($K1729="","",INDEX(リスト!$AO:$AO,MATCH($K1729,リスト!$AN:$AN,0))),"")</f>
        <v/>
      </c>
      <c r="S1729" s="32" t="str">
        <f>IF($B1729="","",RIGHT($G1729*1000+200+COUNTIF($G$2:$G1729,$G1729),9))</f>
        <v/>
      </c>
    </row>
    <row r="1730" spans="13:19" ht="18" customHeight="1" x14ac:dyDescent="0.55000000000000004">
      <c r="M1730" s="32" t="str">
        <f>IFERROR(IF($B1730="","",INDEX(所属情報!$E:$E,MATCH($A1730,所属情報!$A:$A,0))),"")</f>
        <v/>
      </c>
      <c r="N1730" s="32" t="str">
        <f t="shared" si="78"/>
        <v/>
      </c>
      <c r="O1730" s="32" t="str">
        <f t="shared" si="79"/>
        <v/>
      </c>
      <c r="P1730" s="32" t="str">
        <f t="shared" si="80"/>
        <v/>
      </c>
      <c r="Q1730" s="32" t="str">
        <f>IFERROR(IF($F1730="","",INDEX(リスト!$AL:$AL,MATCH($F1730,リスト!$AK:$AK,0))),"")</f>
        <v/>
      </c>
      <c r="R1730" s="32" t="str">
        <f>IFERROR(IF($K1730="","",INDEX(リスト!$AO:$AO,MATCH($K1730,リスト!$AN:$AN,0))),"")</f>
        <v/>
      </c>
      <c r="S1730" s="32" t="str">
        <f>IF($B1730="","",RIGHT($G1730*1000+200+COUNTIF($G$2:$G1730,$G1730),9))</f>
        <v/>
      </c>
    </row>
    <row r="1731" spans="13:19" ht="18" customHeight="1" x14ac:dyDescent="0.55000000000000004">
      <c r="M1731" s="32" t="str">
        <f>IFERROR(IF($B1731="","",INDEX(所属情報!$E:$E,MATCH($A1731,所属情報!$A:$A,0))),"")</f>
        <v/>
      </c>
      <c r="N1731" s="32" t="str">
        <f t="shared" ref="N1731:N1794" si="81">IF($C1731="","",IF($E1731="",$C1731,$C1731&amp;" ("&amp;$E1731&amp;")"))</f>
        <v/>
      </c>
      <c r="O1731" s="32" t="str">
        <f t="shared" ref="O1731:O1794" si="82">IF($D1731="","",ASC($D1731))</f>
        <v/>
      </c>
      <c r="P1731" s="32" t="str">
        <f t="shared" ref="P1731:P1794" si="83">IF($I1731="","",UPPER($I1731)&amp;" "&amp;UPPER(LEFT($J1731,1))&amp;LOWER(RIGHT($J1731,LEN($J1731)-1))&amp;" ("&amp;MID($G1731,3,2)&amp;")")</f>
        <v/>
      </c>
      <c r="Q1731" s="32" t="str">
        <f>IFERROR(IF($F1731="","",INDEX(リスト!$AL:$AL,MATCH($F1731,リスト!$AK:$AK,0))),"")</f>
        <v/>
      </c>
      <c r="R1731" s="32" t="str">
        <f>IFERROR(IF($K1731="","",INDEX(リスト!$AO:$AO,MATCH($K1731,リスト!$AN:$AN,0))),"")</f>
        <v/>
      </c>
      <c r="S1731" s="32" t="str">
        <f>IF($B1731="","",RIGHT($G1731*1000+200+COUNTIF($G$2:$G1731,$G1731),9))</f>
        <v/>
      </c>
    </row>
    <row r="1732" spans="13:19" ht="18" customHeight="1" x14ac:dyDescent="0.55000000000000004">
      <c r="M1732" s="32" t="str">
        <f>IFERROR(IF($B1732="","",INDEX(所属情報!$E:$E,MATCH($A1732,所属情報!$A:$A,0))),"")</f>
        <v/>
      </c>
      <c r="N1732" s="32" t="str">
        <f t="shared" si="81"/>
        <v/>
      </c>
      <c r="O1732" s="32" t="str">
        <f t="shared" si="82"/>
        <v/>
      </c>
      <c r="P1732" s="32" t="str">
        <f t="shared" si="83"/>
        <v/>
      </c>
      <c r="Q1732" s="32" t="str">
        <f>IFERROR(IF($F1732="","",INDEX(リスト!$AL:$AL,MATCH($F1732,リスト!$AK:$AK,0))),"")</f>
        <v/>
      </c>
      <c r="R1732" s="32" t="str">
        <f>IFERROR(IF($K1732="","",INDEX(リスト!$AO:$AO,MATCH($K1732,リスト!$AN:$AN,0))),"")</f>
        <v/>
      </c>
      <c r="S1732" s="32" t="str">
        <f>IF($B1732="","",RIGHT($G1732*1000+200+COUNTIF($G$2:$G1732,$G1732),9))</f>
        <v/>
      </c>
    </row>
    <row r="1733" spans="13:19" ht="18" customHeight="1" x14ac:dyDescent="0.55000000000000004">
      <c r="M1733" s="32" t="str">
        <f>IFERROR(IF($B1733="","",INDEX(所属情報!$E:$E,MATCH($A1733,所属情報!$A:$A,0))),"")</f>
        <v/>
      </c>
      <c r="N1733" s="32" t="str">
        <f t="shared" si="81"/>
        <v/>
      </c>
      <c r="O1733" s="32" t="str">
        <f t="shared" si="82"/>
        <v/>
      </c>
      <c r="P1733" s="32" t="str">
        <f t="shared" si="83"/>
        <v/>
      </c>
      <c r="Q1733" s="32" t="str">
        <f>IFERROR(IF($F1733="","",INDEX(リスト!$AL:$AL,MATCH($F1733,リスト!$AK:$AK,0))),"")</f>
        <v/>
      </c>
      <c r="R1733" s="32" t="str">
        <f>IFERROR(IF($K1733="","",INDEX(リスト!$AO:$AO,MATCH($K1733,リスト!$AN:$AN,0))),"")</f>
        <v/>
      </c>
      <c r="S1733" s="32" t="str">
        <f>IF($B1733="","",RIGHT($G1733*1000+200+COUNTIF($G$2:$G1733,$G1733),9))</f>
        <v/>
      </c>
    </row>
    <row r="1734" spans="13:19" ht="18" customHeight="1" x14ac:dyDescent="0.55000000000000004">
      <c r="M1734" s="32" t="str">
        <f>IFERROR(IF($B1734="","",INDEX(所属情報!$E:$E,MATCH($A1734,所属情報!$A:$A,0))),"")</f>
        <v/>
      </c>
      <c r="N1734" s="32" t="str">
        <f t="shared" si="81"/>
        <v/>
      </c>
      <c r="O1734" s="32" t="str">
        <f t="shared" si="82"/>
        <v/>
      </c>
      <c r="P1734" s="32" t="str">
        <f t="shared" si="83"/>
        <v/>
      </c>
      <c r="Q1734" s="32" t="str">
        <f>IFERROR(IF($F1734="","",INDEX(リスト!$AL:$AL,MATCH($F1734,リスト!$AK:$AK,0))),"")</f>
        <v/>
      </c>
      <c r="R1734" s="32" t="str">
        <f>IFERROR(IF($K1734="","",INDEX(リスト!$AO:$AO,MATCH($K1734,リスト!$AN:$AN,0))),"")</f>
        <v/>
      </c>
      <c r="S1734" s="32" t="str">
        <f>IF($B1734="","",RIGHT($G1734*1000+200+COUNTIF($G$2:$G1734,$G1734),9))</f>
        <v/>
      </c>
    </row>
    <row r="1735" spans="13:19" ht="18" customHeight="1" x14ac:dyDescent="0.55000000000000004">
      <c r="M1735" s="32" t="str">
        <f>IFERROR(IF($B1735="","",INDEX(所属情報!$E:$E,MATCH($A1735,所属情報!$A:$A,0))),"")</f>
        <v/>
      </c>
      <c r="N1735" s="32" t="str">
        <f t="shared" si="81"/>
        <v/>
      </c>
      <c r="O1735" s="32" t="str">
        <f t="shared" si="82"/>
        <v/>
      </c>
      <c r="P1735" s="32" t="str">
        <f t="shared" si="83"/>
        <v/>
      </c>
      <c r="Q1735" s="32" t="str">
        <f>IFERROR(IF($F1735="","",INDEX(リスト!$AL:$AL,MATCH($F1735,リスト!$AK:$AK,0))),"")</f>
        <v/>
      </c>
      <c r="R1735" s="32" t="str">
        <f>IFERROR(IF($K1735="","",INDEX(リスト!$AO:$AO,MATCH($K1735,リスト!$AN:$AN,0))),"")</f>
        <v/>
      </c>
      <c r="S1735" s="32" t="str">
        <f>IF($B1735="","",RIGHT($G1735*1000+200+COUNTIF($G$2:$G1735,$G1735),9))</f>
        <v/>
      </c>
    </row>
    <row r="1736" spans="13:19" ht="18" customHeight="1" x14ac:dyDescent="0.55000000000000004">
      <c r="M1736" s="32" t="str">
        <f>IFERROR(IF($B1736="","",INDEX(所属情報!$E:$E,MATCH($A1736,所属情報!$A:$A,0))),"")</f>
        <v/>
      </c>
      <c r="N1736" s="32" t="str">
        <f t="shared" si="81"/>
        <v/>
      </c>
      <c r="O1736" s="32" t="str">
        <f t="shared" si="82"/>
        <v/>
      </c>
      <c r="P1736" s="32" t="str">
        <f t="shared" si="83"/>
        <v/>
      </c>
      <c r="Q1736" s="32" t="str">
        <f>IFERROR(IF($F1736="","",INDEX(リスト!$AL:$AL,MATCH($F1736,リスト!$AK:$AK,0))),"")</f>
        <v/>
      </c>
      <c r="R1736" s="32" t="str">
        <f>IFERROR(IF($K1736="","",INDEX(リスト!$AO:$AO,MATCH($K1736,リスト!$AN:$AN,0))),"")</f>
        <v/>
      </c>
      <c r="S1736" s="32" t="str">
        <f>IF($B1736="","",RIGHT($G1736*1000+200+COUNTIF($G$2:$G1736,$G1736),9))</f>
        <v/>
      </c>
    </row>
    <row r="1737" spans="13:19" ht="18" customHeight="1" x14ac:dyDescent="0.55000000000000004">
      <c r="M1737" s="32" t="str">
        <f>IFERROR(IF($B1737="","",INDEX(所属情報!$E:$E,MATCH($A1737,所属情報!$A:$A,0))),"")</f>
        <v/>
      </c>
      <c r="N1737" s="32" t="str">
        <f t="shared" si="81"/>
        <v/>
      </c>
      <c r="O1737" s="32" t="str">
        <f t="shared" si="82"/>
        <v/>
      </c>
      <c r="P1737" s="32" t="str">
        <f t="shared" si="83"/>
        <v/>
      </c>
      <c r="Q1737" s="32" t="str">
        <f>IFERROR(IF($F1737="","",INDEX(リスト!$AL:$AL,MATCH($F1737,リスト!$AK:$AK,0))),"")</f>
        <v/>
      </c>
      <c r="R1737" s="32" t="str">
        <f>IFERROR(IF($K1737="","",INDEX(リスト!$AO:$AO,MATCH($K1737,リスト!$AN:$AN,0))),"")</f>
        <v/>
      </c>
      <c r="S1737" s="32" t="str">
        <f>IF($B1737="","",RIGHT($G1737*1000+200+COUNTIF($G$2:$G1737,$G1737),9))</f>
        <v/>
      </c>
    </row>
    <row r="1738" spans="13:19" ht="18" customHeight="1" x14ac:dyDescent="0.55000000000000004">
      <c r="M1738" s="32" t="str">
        <f>IFERROR(IF($B1738="","",INDEX(所属情報!$E:$E,MATCH($A1738,所属情報!$A:$A,0))),"")</f>
        <v/>
      </c>
      <c r="N1738" s="32" t="str">
        <f t="shared" si="81"/>
        <v/>
      </c>
      <c r="O1738" s="32" t="str">
        <f t="shared" si="82"/>
        <v/>
      </c>
      <c r="P1738" s="32" t="str">
        <f t="shared" si="83"/>
        <v/>
      </c>
      <c r="Q1738" s="32" t="str">
        <f>IFERROR(IF($F1738="","",INDEX(リスト!$AL:$AL,MATCH($F1738,リスト!$AK:$AK,0))),"")</f>
        <v/>
      </c>
      <c r="R1738" s="32" t="str">
        <f>IFERROR(IF($K1738="","",INDEX(リスト!$AO:$AO,MATCH($K1738,リスト!$AN:$AN,0))),"")</f>
        <v/>
      </c>
      <c r="S1738" s="32" t="str">
        <f>IF($B1738="","",RIGHT($G1738*1000+200+COUNTIF($G$2:$G1738,$G1738),9))</f>
        <v/>
      </c>
    </row>
    <row r="1739" spans="13:19" ht="18" customHeight="1" x14ac:dyDescent="0.55000000000000004">
      <c r="M1739" s="32" t="str">
        <f>IFERROR(IF($B1739="","",INDEX(所属情報!$E:$E,MATCH($A1739,所属情報!$A:$A,0))),"")</f>
        <v/>
      </c>
      <c r="N1739" s="32" t="str">
        <f t="shared" si="81"/>
        <v/>
      </c>
      <c r="O1739" s="32" t="str">
        <f t="shared" si="82"/>
        <v/>
      </c>
      <c r="P1739" s="32" t="str">
        <f t="shared" si="83"/>
        <v/>
      </c>
      <c r="Q1739" s="32" t="str">
        <f>IFERROR(IF($F1739="","",INDEX(リスト!$AL:$AL,MATCH($F1739,リスト!$AK:$AK,0))),"")</f>
        <v/>
      </c>
      <c r="R1739" s="32" t="str">
        <f>IFERROR(IF($K1739="","",INDEX(リスト!$AO:$AO,MATCH($K1739,リスト!$AN:$AN,0))),"")</f>
        <v/>
      </c>
      <c r="S1739" s="32" t="str">
        <f>IF($B1739="","",RIGHT($G1739*1000+200+COUNTIF($G$2:$G1739,$G1739),9))</f>
        <v/>
      </c>
    </row>
    <row r="1740" spans="13:19" ht="18" customHeight="1" x14ac:dyDescent="0.55000000000000004">
      <c r="M1740" s="32" t="str">
        <f>IFERROR(IF($B1740="","",INDEX(所属情報!$E:$E,MATCH($A1740,所属情報!$A:$A,0))),"")</f>
        <v/>
      </c>
      <c r="N1740" s="32" t="str">
        <f t="shared" si="81"/>
        <v/>
      </c>
      <c r="O1740" s="32" t="str">
        <f t="shared" si="82"/>
        <v/>
      </c>
      <c r="P1740" s="32" t="str">
        <f t="shared" si="83"/>
        <v/>
      </c>
      <c r="Q1740" s="32" t="str">
        <f>IFERROR(IF($F1740="","",INDEX(リスト!$AL:$AL,MATCH($F1740,リスト!$AK:$AK,0))),"")</f>
        <v/>
      </c>
      <c r="R1740" s="32" t="str">
        <f>IFERROR(IF($K1740="","",INDEX(リスト!$AO:$AO,MATCH($K1740,リスト!$AN:$AN,0))),"")</f>
        <v/>
      </c>
      <c r="S1740" s="32" t="str">
        <f>IF($B1740="","",RIGHT($G1740*1000+200+COUNTIF($G$2:$G1740,$G1740),9))</f>
        <v/>
      </c>
    </row>
    <row r="1741" spans="13:19" ht="18" customHeight="1" x14ac:dyDescent="0.55000000000000004">
      <c r="M1741" s="32" t="str">
        <f>IFERROR(IF($B1741="","",INDEX(所属情報!$E:$E,MATCH($A1741,所属情報!$A:$A,0))),"")</f>
        <v/>
      </c>
      <c r="N1741" s="32" t="str">
        <f t="shared" si="81"/>
        <v/>
      </c>
      <c r="O1741" s="32" t="str">
        <f t="shared" si="82"/>
        <v/>
      </c>
      <c r="P1741" s="32" t="str">
        <f t="shared" si="83"/>
        <v/>
      </c>
      <c r="Q1741" s="32" t="str">
        <f>IFERROR(IF($F1741="","",INDEX(リスト!$AL:$AL,MATCH($F1741,リスト!$AK:$AK,0))),"")</f>
        <v/>
      </c>
      <c r="R1741" s="32" t="str">
        <f>IFERROR(IF($K1741="","",INDEX(リスト!$AO:$AO,MATCH($K1741,リスト!$AN:$AN,0))),"")</f>
        <v/>
      </c>
      <c r="S1741" s="32" t="str">
        <f>IF($B1741="","",RIGHT($G1741*1000+200+COUNTIF($G$2:$G1741,$G1741),9))</f>
        <v/>
      </c>
    </row>
    <row r="1742" spans="13:19" ht="18" customHeight="1" x14ac:dyDescent="0.55000000000000004">
      <c r="M1742" s="32" t="str">
        <f>IFERROR(IF($B1742="","",INDEX(所属情報!$E:$E,MATCH($A1742,所属情報!$A:$A,0))),"")</f>
        <v/>
      </c>
      <c r="N1742" s="32" t="str">
        <f t="shared" si="81"/>
        <v/>
      </c>
      <c r="O1742" s="32" t="str">
        <f t="shared" si="82"/>
        <v/>
      </c>
      <c r="P1742" s="32" t="str">
        <f t="shared" si="83"/>
        <v/>
      </c>
      <c r="Q1742" s="32" t="str">
        <f>IFERROR(IF($F1742="","",INDEX(リスト!$AL:$AL,MATCH($F1742,リスト!$AK:$AK,0))),"")</f>
        <v/>
      </c>
      <c r="R1742" s="32" t="str">
        <f>IFERROR(IF($K1742="","",INDEX(リスト!$AO:$AO,MATCH($K1742,リスト!$AN:$AN,0))),"")</f>
        <v/>
      </c>
      <c r="S1742" s="32" t="str">
        <f>IF($B1742="","",RIGHT($G1742*1000+200+COUNTIF($G$2:$G1742,$G1742),9))</f>
        <v/>
      </c>
    </row>
    <row r="1743" spans="13:19" ht="18" customHeight="1" x14ac:dyDescent="0.55000000000000004">
      <c r="M1743" s="32" t="str">
        <f>IFERROR(IF($B1743="","",INDEX(所属情報!$E:$E,MATCH($A1743,所属情報!$A:$A,0))),"")</f>
        <v/>
      </c>
      <c r="N1743" s="32" t="str">
        <f t="shared" si="81"/>
        <v/>
      </c>
      <c r="O1743" s="32" t="str">
        <f t="shared" si="82"/>
        <v/>
      </c>
      <c r="P1743" s="32" t="str">
        <f t="shared" si="83"/>
        <v/>
      </c>
      <c r="Q1743" s="32" t="str">
        <f>IFERROR(IF($F1743="","",INDEX(リスト!$AL:$AL,MATCH($F1743,リスト!$AK:$AK,0))),"")</f>
        <v/>
      </c>
      <c r="R1743" s="32" t="str">
        <f>IFERROR(IF($K1743="","",INDEX(リスト!$AO:$AO,MATCH($K1743,リスト!$AN:$AN,0))),"")</f>
        <v/>
      </c>
      <c r="S1743" s="32" t="str">
        <f>IF($B1743="","",RIGHT($G1743*1000+200+COUNTIF($G$2:$G1743,$G1743),9))</f>
        <v/>
      </c>
    </row>
    <row r="1744" spans="13:19" ht="18" customHeight="1" x14ac:dyDescent="0.55000000000000004">
      <c r="M1744" s="32" t="str">
        <f>IFERROR(IF($B1744="","",INDEX(所属情報!$E:$E,MATCH($A1744,所属情報!$A:$A,0))),"")</f>
        <v/>
      </c>
      <c r="N1744" s="32" t="str">
        <f t="shared" si="81"/>
        <v/>
      </c>
      <c r="O1744" s="32" t="str">
        <f t="shared" si="82"/>
        <v/>
      </c>
      <c r="P1744" s="32" t="str">
        <f t="shared" si="83"/>
        <v/>
      </c>
      <c r="Q1744" s="32" t="str">
        <f>IFERROR(IF($F1744="","",INDEX(リスト!$AL:$AL,MATCH($F1744,リスト!$AK:$AK,0))),"")</f>
        <v/>
      </c>
      <c r="R1744" s="32" t="str">
        <f>IFERROR(IF($K1744="","",INDEX(リスト!$AO:$AO,MATCH($K1744,リスト!$AN:$AN,0))),"")</f>
        <v/>
      </c>
      <c r="S1744" s="32" t="str">
        <f>IF($B1744="","",RIGHT($G1744*1000+200+COUNTIF($G$2:$G1744,$G1744),9))</f>
        <v/>
      </c>
    </row>
    <row r="1745" spans="13:19" ht="18" customHeight="1" x14ac:dyDescent="0.55000000000000004">
      <c r="M1745" s="32" t="str">
        <f>IFERROR(IF($B1745="","",INDEX(所属情報!$E:$E,MATCH($A1745,所属情報!$A:$A,0))),"")</f>
        <v/>
      </c>
      <c r="N1745" s="32" t="str">
        <f t="shared" si="81"/>
        <v/>
      </c>
      <c r="O1745" s="32" t="str">
        <f t="shared" si="82"/>
        <v/>
      </c>
      <c r="P1745" s="32" t="str">
        <f t="shared" si="83"/>
        <v/>
      </c>
      <c r="Q1745" s="32" t="str">
        <f>IFERROR(IF($F1745="","",INDEX(リスト!$AL:$AL,MATCH($F1745,リスト!$AK:$AK,0))),"")</f>
        <v/>
      </c>
      <c r="R1745" s="32" t="str">
        <f>IFERROR(IF($K1745="","",INDEX(リスト!$AO:$AO,MATCH($K1745,リスト!$AN:$AN,0))),"")</f>
        <v/>
      </c>
      <c r="S1745" s="32" t="str">
        <f>IF($B1745="","",RIGHT($G1745*1000+200+COUNTIF($G$2:$G1745,$G1745),9))</f>
        <v/>
      </c>
    </row>
    <row r="1746" spans="13:19" ht="18" customHeight="1" x14ac:dyDescent="0.55000000000000004">
      <c r="M1746" s="32" t="str">
        <f>IFERROR(IF($B1746="","",INDEX(所属情報!$E:$E,MATCH($A1746,所属情報!$A:$A,0))),"")</f>
        <v/>
      </c>
      <c r="N1746" s="32" t="str">
        <f t="shared" si="81"/>
        <v/>
      </c>
      <c r="O1746" s="32" t="str">
        <f t="shared" si="82"/>
        <v/>
      </c>
      <c r="P1746" s="32" t="str">
        <f t="shared" si="83"/>
        <v/>
      </c>
      <c r="Q1746" s="32" t="str">
        <f>IFERROR(IF($F1746="","",INDEX(リスト!$AL:$AL,MATCH($F1746,リスト!$AK:$AK,0))),"")</f>
        <v/>
      </c>
      <c r="R1746" s="32" t="str">
        <f>IFERROR(IF($K1746="","",INDEX(リスト!$AO:$AO,MATCH($K1746,リスト!$AN:$AN,0))),"")</f>
        <v/>
      </c>
      <c r="S1746" s="32" t="str">
        <f>IF($B1746="","",RIGHT($G1746*1000+200+COUNTIF($G$2:$G1746,$G1746),9))</f>
        <v/>
      </c>
    </row>
    <row r="1747" spans="13:19" ht="18" customHeight="1" x14ac:dyDescent="0.55000000000000004">
      <c r="M1747" s="32" t="str">
        <f>IFERROR(IF($B1747="","",INDEX(所属情報!$E:$E,MATCH($A1747,所属情報!$A:$A,0))),"")</f>
        <v/>
      </c>
      <c r="N1747" s="32" t="str">
        <f t="shared" si="81"/>
        <v/>
      </c>
      <c r="O1747" s="32" t="str">
        <f t="shared" si="82"/>
        <v/>
      </c>
      <c r="P1747" s="32" t="str">
        <f t="shared" si="83"/>
        <v/>
      </c>
      <c r="Q1747" s="32" t="str">
        <f>IFERROR(IF($F1747="","",INDEX(リスト!$AL:$AL,MATCH($F1747,リスト!$AK:$AK,0))),"")</f>
        <v/>
      </c>
      <c r="R1747" s="32" t="str">
        <f>IFERROR(IF($K1747="","",INDEX(リスト!$AO:$AO,MATCH($K1747,リスト!$AN:$AN,0))),"")</f>
        <v/>
      </c>
      <c r="S1747" s="32" t="str">
        <f>IF($B1747="","",RIGHT($G1747*1000+200+COUNTIF($G$2:$G1747,$G1747),9))</f>
        <v/>
      </c>
    </row>
    <row r="1748" spans="13:19" ht="18" customHeight="1" x14ac:dyDescent="0.55000000000000004">
      <c r="M1748" s="32" t="str">
        <f>IFERROR(IF($B1748="","",INDEX(所属情報!$E:$E,MATCH($A1748,所属情報!$A:$A,0))),"")</f>
        <v/>
      </c>
      <c r="N1748" s="32" t="str">
        <f t="shared" si="81"/>
        <v/>
      </c>
      <c r="O1748" s="32" t="str">
        <f t="shared" si="82"/>
        <v/>
      </c>
      <c r="P1748" s="32" t="str">
        <f t="shared" si="83"/>
        <v/>
      </c>
      <c r="Q1748" s="32" t="str">
        <f>IFERROR(IF($F1748="","",INDEX(リスト!$AL:$AL,MATCH($F1748,リスト!$AK:$AK,0))),"")</f>
        <v/>
      </c>
      <c r="R1748" s="32" t="str">
        <f>IFERROR(IF($K1748="","",INDEX(リスト!$AO:$AO,MATCH($K1748,リスト!$AN:$AN,0))),"")</f>
        <v/>
      </c>
      <c r="S1748" s="32" t="str">
        <f>IF($B1748="","",RIGHT($G1748*1000+200+COUNTIF($G$2:$G1748,$G1748),9))</f>
        <v/>
      </c>
    </row>
    <row r="1749" spans="13:19" ht="18" customHeight="1" x14ac:dyDescent="0.55000000000000004">
      <c r="M1749" s="32" t="str">
        <f>IFERROR(IF($B1749="","",INDEX(所属情報!$E:$E,MATCH($A1749,所属情報!$A:$A,0))),"")</f>
        <v/>
      </c>
      <c r="N1749" s="32" t="str">
        <f t="shared" si="81"/>
        <v/>
      </c>
      <c r="O1749" s="32" t="str">
        <f t="shared" si="82"/>
        <v/>
      </c>
      <c r="P1749" s="32" t="str">
        <f t="shared" si="83"/>
        <v/>
      </c>
      <c r="Q1749" s="32" t="str">
        <f>IFERROR(IF($F1749="","",INDEX(リスト!$AL:$AL,MATCH($F1749,リスト!$AK:$AK,0))),"")</f>
        <v/>
      </c>
      <c r="R1749" s="32" t="str">
        <f>IFERROR(IF($K1749="","",INDEX(リスト!$AO:$AO,MATCH($K1749,リスト!$AN:$AN,0))),"")</f>
        <v/>
      </c>
      <c r="S1749" s="32" t="str">
        <f>IF($B1749="","",RIGHT($G1749*1000+200+COUNTIF($G$2:$G1749,$G1749),9))</f>
        <v/>
      </c>
    </row>
    <row r="1750" spans="13:19" ht="18" customHeight="1" x14ac:dyDescent="0.55000000000000004">
      <c r="M1750" s="32" t="str">
        <f>IFERROR(IF($B1750="","",INDEX(所属情報!$E:$E,MATCH($A1750,所属情報!$A:$A,0))),"")</f>
        <v/>
      </c>
      <c r="N1750" s="32" t="str">
        <f t="shared" si="81"/>
        <v/>
      </c>
      <c r="O1750" s="32" t="str">
        <f t="shared" si="82"/>
        <v/>
      </c>
      <c r="P1750" s="32" t="str">
        <f t="shared" si="83"/>
        <v/>
      </c>
      <c r="Q1750" s="32" t="str">
        <f>IFERROR(IF($F1750="","",INDEX(リスト!$AL:$AL,MATCH($F1750,リスト!$AK:$AK,0))),"")</f>
        <v/>
      </c>
      <c r="R1750" s="32" t="str">
        <f>IFERROR(IF($K1750="","",INDEX(リスト!$AO:$AO,MATCH($K1750,リスト!$AN:$AN,0))),"")</f>
        <v/>
      </c>
      <c r="S1750" s="32" t="str">
        <f>IF($B1750="","",RIGHT($G1750*1000+200+COUNTIF($G$2:$G1750,$G1750),9))</f>
        <v/>
      </c>
    </row>
    <row r="1751" spans="13:19" ht="18" customHeight="1" x14ac:dyDescent="0.55000000000000004">
      <c r="M1751" s="32" t="str">
        <f>IFERROR(IF($B1751="","",INDEX(所属情報!$E:$E,MATCH($A1751,所属情報!$A:$A,0))),"")</f>
        <v/>
      </c>
      <c r="N1751" s="32" t="str">
        <f t="shared" si="81"/>
        <v/>
      </c>
      <c r="O1751" s="32" t="str">
        <f t="shared" si="82"/>
        <v/>
      </c>
      <c r="P1751" s="32" t="str">
        <f t="shared" si="83"/>
        <v/>
      </c>
      <c r="Q1751" s="32" t="str">
        <f>IFERROR(IF($F1751="","",INDEX(リスト!$AL:$AL,MATCH($F1751,リスト!$AK:$AK,0))),"")</f>
        <v/>
      </c>
      <c r="R1751" s="32" t="str">
        <f>IFERROR(IF($K1751="","",INDEX(リスト!$AO:$AO,MATCH($K1751,リスト!$AN:$AN,0))),"")</f>
        <v/>
      </c>
      <c r="S1751" s="32" t="str">
        <f>IF($B1751="","",RIGHT($G1751*1000+200+COUNTIF($G$2:$G1751,$G1751),9))</f>
        <v/>
      </c>
    </row>
    <row r="1752" spans="13:19" ht="18" customHeight="1" x14ac:dyDescent="0.55000000000000004">
      <c r="M1752" s="32" t="str">
        <f>IFERROR(IF($B1752="","",INDEX(所属情報!$E:$E,MATCH($A1752,所属情報!$A:$A,0))),"")</f>
        <v/>
      </c>
      <c r="N1752" s="32" t="str">
        <f t="shared" si="81"/>
        <v/>
      </c>
      <c r="O1752" s="32" t="str">
        <f t="shared" si="82"/>
        <v/>
      </c>
      <c r="P1752" s="32" t="str">
        <f t="shared" si="83"/>
        <v/>
      </c>
      <c r="Q1752" s="32" t="str">
        <f>IFERROR(IF($F1752="","",INDEX(リスト!$AL:$AL,MATCH($F1752,リスト!$AK:$AK,0))),"")</f>
        <v/>
      </c>
      <c r="R1752" s="32" t="str">
        <f>IFERROR(IF($K1752="","",INDEX(リスト!$AO:$AO,MATCH($K1752,リスト!$AN:$AN,0))),"")</f>
        <v/>
      </c>
      <c r="S1752" s="32" t="str">
        <f>IF($B1752="","",RIGHT($G1752*1000+200+COUNTIF($G$2:$G1752,$G1752),9))</f>
        <v/>
      </c>
    </row>
    <row r="1753" spans="13:19" ht="18" customHeight="1" x14ac:dyDescent="0.55000000000000004">
      <c r="M1753" s="32" t="str">
        <f>IFERROR(IF($B1753="","",INDEX(所属情報!$E:$E,MATCH($A1753,所属情報!$A:$A,0))),"")</f>
        <v/>
      </c>
      <c r="N1753" s="32" t="str">
        <f t="shared" si="81"/>
        <v/>
      </c>
      <c r="O1753" s="32" t="str">
        <f t="shared" si="82"/>
        <v/>
      </c>
      <c r="P1753" s="32" t="str">
        <f t="shared" si="83"/>
        <v/>
      </c>
      <c r="Q1753" s="32" t="str">
        <f>IFERROR(IF($F1753="","",INDEX(リスト!$AL:$AL,MATCH($F1753,リスト!$AK:$AK,0))),"")</f>
        <v/>
      </c>
      <c r="R1753" s="32" t="str">
        <f>IFERROR(IF($K1753="","",INDEX(リスト!$AO:$AO,MATCH($K1753,リスト!$AN:$AN,0))),"")</f>
        <v/>
      </c>
      <c r="S1753" s="32" t="str">
        <f>IF($B1753="","",RIGHT($G1753*1000+200+COUNTIF($G$2:$G1753,$G1753),9))</f>
        <v/>
      </c>
    </row>
    <row r="1754" spans="13:19" ht="18" customHeight="1" x14ac:dyDescent="0.55000000000000004">
      <c r="M1754" s="32" t="str">
        <f>IFERROR(IF($B1754="","",INDEX(所属情報!$E:$E,MATCH($A1754,所属情報!$A:$A,0))),"")</f>
        <v/>
      </c>
      <c r="N1754" s="32" t="str">
        <f t="shared" si="81"/>
        <v/>
      </c>
      <c r="O1754" s="32" t="str">
        <f t="shared" si="82"/>
        <v/>
      </c>
      <c r="P1754" s="32" t="str">
        <f t="shared" si="83"/>
        <v/>
      </c>
      <c r="Q1754" s="32" t="str">
        <f>IFERROR(IF($F1754="","",INDEX(リスト!$AL:$AL,MATCH($F1754,リスト!$AK:$AK,0))),"")</f>
        <v/>
      </c>
      <c r="R1754" s="32" t="str">
        <f>IFERROR(IF($K1754="","",INDEX(リスト!$AO:$AO,MATCH($K1754,リスト!$AN:$AN,0))),"")</f>
        <v/>
      </c>
      <c r="S1754" s="32" t="str">
        <f>IF($B1754="","",RIGHT($G1754*1000+200+COUNTIF($G$2:$G1754,$G1754),9))</f>
        <v/>
      </c>
    </row>
    <row r="1755" spans="13:19" ht="18" customHeight="1" x14ac:dyDescent="0.55000000000000004">
      <c r="M1755" s="32" t="str">
        <f>IFERROR(IF($B1755="","",INDEX(所属情報!$E:$E,MATCH($A1755,所属情報!$A:$A,0))),"")</f>
        <v/>
      </c>
      <c r="N1755" s="32" t="str">
        <f t="shared" si="81"/>
        <v/>
      </c>
      <c r="O1755" s="32" t="str">
        <f t="shared" si="82"/>
        <v/>
      </c>
      <c r="P1755" s="32" t="str">
        <f t="shared" si="83"/>
        <v/>
      </c>
      <c r="Q1755" s="32" t="str">
        <f>IFERROR(IF($F1755="","",INDEX(リスト!$AL:$AL,MATCH($F1755,リスト!$AK:$AK,0))),"")</f>
        <v/>
      </c>
      <c r="R1755" s="32" t="str">
        <f>IFERROR(IF($K1755="","",INDEX(リスト!$AO:$AO,MATCH($K1755,リスト!$AN:$AN,0))),"")</f>
        <v/>
      </c>
      <c r="S1755" s="32" t="str">
        <f>IF($B1755="","",RIGHT($G1755*1000+200+COUNTIF($G$2:$G1755,$G1755),9))</f>
        <v/>
      </c>
    </row>
    <row r="1756" spans="13:19" ht="18" customHeight="1" x14ac:dyDescent="0.55000000000000004">
      <c r="M1756" s="32" t="str">
        <f>IFERROR(IF($B1756="","",INDEX(所属情報!$E:$E,MATCH($A1756,所属情報!$A:$A,0))),"")</f>
        <v/>
      </c>
      <c r="N1756" s="32" t="str">
        <f t="shared" si="81"/>
        <v/>
      </c>
      <c r="O1756" s="32" t="str">
        <f t="shared" si="82"/>
        <v/>
      </c>
      <c r="P1756" s="32" t="str">
        <f t="shared" si="83"/>
        <v/>
      </c>
      <c r="Q1756" s="32" t="str">
        <f>IFERROR(IF($F1756="","",INDEX(リスト!$AL:$AL,MATCH($F1756,リスト!$AK:$AK,0))),"")</f>
        <v/>
      </c>
      <c r="R1756" s="32" t="str">
        <f>IFERROR(IF($K1756="","",INDEX(リスト!$AO:$AO,MATCH($K1756,リスト!$AN:$AN,0))),"")</f>
        <v/>
      </c>
      <c r="S1756" s="32" t="str">
        <f>IF($B1756="","",RIGHT($G1756*1000+200+COUNTIF($G$2:$G1756,$G1756),9))</f>
        <v/>
      </c>
    </row>
    <row r="1757" spans="13:19" ht="18" customHeight="1" x14ac:dyDescent="0.55000000000000004">
      <c r="M1757" s="32" t="str">
        <f>IFERROR(IF($B1757="","",INDEX(所属情報!$E:$E,MATCH($A1757,所属情報!$A:$A,0))),"")</f>
        <v/>
      </c>
      <c r="N1757" s="32" t="str">
        <f t="shared" si="81"/>
        <v/>
      </c>
      <c r="O1757" s="32" t="str">
        <f t="shared" si="82"/>
        <v/>
      </c>
      <c r="P1757" s="32" t="str">
        <f t="shared" si="83"/>
        <v/>
      </c>
      <c r="Q1757" s="32" t="str">
        <f>IFERROR(IF($F1757="","",INDEX(リスト!$AL:$AL,MATCH($F1757,リスト!$AK:$AK,0))),"")</f>
        <v/>
      </c>
      <c r="R1757" s="32" t="str">
        <f>IFERROR(IF($K1757="","",INDEX(リスト!$AO:$AO,MATCH($K1757,リスト!$AN:$AN,0))),"")</f>
        <v/>
      </c>
      <c r="S1757" s="32" t="str">
        <f>IF($B1757="","",RIGHT($G1757*1000+200+COUNTIF($G$2:$G1757,$G1757),9))</f>
        <v/>
      </c>
    </row>
    <row r="1758" spans="13:19" ht="18" customHeight="1" x14ac:dyDescent="0.55000000000000004">
      <c r="M1758" s="32" t="str">
        <f>IFERROR(IF($B1758="","",INDEX(所属情報!$E:$E,MATCH($A1758,所属情報!$A:$A,0))),"")</f>
        <v/>
      </c>
      <c r="N1758" s="32" t="str">
        <f t="shared" si="81"/>
        <v/>
      </c>
      <c r="O1758" s="32" t="str">
        <f t="shared" si="82"/>
        <v/>
      </c>
      <c r="P1758" s="32" t="str">
        <f t="shared" si="83"/>
        <v/>
      </c>
      <c r="Q1758" s="32" t="str">
        <f>IFERROR(IF($F1758="","",INDEX(リスト!$AL:$AL,MATCH($F1758,リスト!$AK:$AK,0))),"")</f>
        <v/>
      </c>
      <c r="R1758" s="32" t="str">
        <f>IFERROR(IF($K1758="","",INDEX(リスト!$AO:$AO,MATCH($K1758,リスト!$AN:$AN,0))),"")</f>
        <v/>
      </c>
      <c r="S1758" s="32" t="str">
        <f>IF($B1758="","",RIGHT($G1758*1000+200+COUNTIF($G$2:$G1758,$G1758),9))</f>
        <v/>
      </c>
    </row>
    <row r="1759" spans="13:19" ht="18" customHeight="1" x14ac:dyDescent="0.55000000000000004">
      <c r="M1759" s="32" t="str">
        <f>IFERROR(IF($B1759="","",INDEX(所属情報!$E:$E,MATCH($A1759,所属情報!$A:$A,0))),"")</f>
        <v/>
      </c>
      <c r="N1759" s="32" t="str">
        <f t="shared" si="81"/>
        <v/>
      </c>
      <c r="O1759" s="32" t="str">
        <f t="shared" si="82"/>
        <v/>
      </c>
      <c r="P1759" s="32" t="str">
        <f t="shared" si="83"/>
        <v/>
      </c>
      <c r="Q1759" s="32" t="str">
        <f>IFERROR(IF($F1759="","",INDEX(リスト!$AL:$AL,MATCH($F1759,リスト!$AK:$AK,0))),"")</f>
        <v/>
      </c>
      <c r="R1759" s="32" t="str">
        <f>IFERROR(IF($K1759="","",INDEX(リスト!$AO:$AO,MATCH($K1759,リスト!$AN:$AN,0))),"")</f>
        <v/>
      </c>
      <c r="S1759" s="32" t="str">
        <f>IF($B1759="","",RIGHT($G1759*1000+200+COUNTIF($G$2:$G1759,$G1759),9))</f>
        <v/>
      </c>
    </row>
    <row r="1760" spans="13:19" ht="18" customHeight="1" x14ac:dyDescent="0.55000000000000004">
      <c r="M1760" s="32" t="str">
        <f>IFERROR(IF($B1760="","",INDEX(所属情報!$E:$E,MATCH($A1760,所属情報!$A:$A,0))),"")</f>
        <v/>
      </c>
      <c r="N1760" s="32" t="str">
        <f t="shared" si="81"/>
        <v/>
      </c>
      <c r="O1760" s="32" t="str">
        <f t="shared" si="82"/>
        <v/>
      </c>
      <c r="P1760" s="32" t="str">
        <f t="shared" si="83"/>
        <v/>
      </c>
      <c r="Q1760" s="32" t="str">
        <f>IFERROR(IF($F1760="","",INDEX(リスト!$AL:$AL,MATCH($F1760,リスト!$AK:$AK,0))),"")</f>
        <v/>
      </c>
      <c r="R1760" s="32" t="str">
        <f>IFERROR(IF($K1760="","",INDEX(リスト!$AO:$AO,MATCH($K1760,リスト!$AN:$AN,0))),"")</f>
        <v/>
      </c>
      <c r="S1760" s="32" t="str">
        <f>IF($B1760="","",RIGHT($G1760*1000+200+COUNTIF($G$2:$G1760,$G1760),9))</f>
        <v/>
      </c>
    </row>
    <row r="1761" spans="13:19" ht="18" customHeight="1" x14ac:dyDescent="0.55000000000000004">
      <c r="M1761" s="32" t="str">
        <f>IFERROR(IF($B1761="","",INDEX(所属情報!$E:$E,MATCH($A1761,所属情報!$A:$A,0))),"")</f>
        <v/>
      </c>
      <c r="N1761" s="32" t="str">
        <f t="shared" si="81"/>
        <v/>
      </c>
      <c r="O1761" s="32" t="str">
        <f t="shared" si="82"/>
        <v/>
      </c>
      <c r="P1761" s="32" t="str">
        <f t="shared" si="83"/>
        <v/>
      </c>
      <c r="Q1761" s="32" t="str">
        <f>IFERROR(IF($F1761="","",INDEX(リスト!$AL:$AL,MATCH($F1761,リスト!$AK:$AK,0))),"")</f>
        <v/>
      </c>
      <c r="R1761" s="32" t="str">
        <f>IFERROR(IF($K1761="","",INDEX(リスト!$AO:$AO,MATCH($K1761,リスト!$AN:$AN,0))),"")</f>
        <v/>
      </c>
      <c r="S1761" s="32" t="str">
        <f>IF($B1761="","",RIGHT($G1761*1000+200+COUNTIF($G$2:$G1761,$G1761),9))</f>
        <v/>
      </c>
    </row>
    <row r="1762" spans="13:19" ht="18" customHeight="1" x14ac:dyDescent="0.55000000000000004">
      <c r="M1762" s="32" t="str">
        <f>IFERROR(IF($B1762="","",INDEX(所属情報!$E:$E,MATCH($A1762,所属情報!$A:$A,0))),"")</f>
        <v/>
      </c>
      <c r="N1762" s="32" t="str">
        <f t="shared" si="81"/>
        <v/>
      </c>
      <c r="O1762" s="32" t="str">
        <f t="shared" si="82"/>
        <v/>
      </c>
      <c r="P1762" s="32" t="str">
        <f t="shared" si="83"/>
        <v/>
      </c>
      <c r="Q1762" s="32" t="str">
        <f>IFERROR(IF($F1762="","",INDEX(リスト!$AL:$AL,MATCH($F1762,リスト!$AK:$AK,0))),"")</f>
        <v/>
      </c>
      <c r="R1762" s="32" t="str">
        <f>IFERROR(IF($K1762="","",INDEX(リスト!$AO:$AO,MATCH($K1762,リスト!$AN:$AN,0))),"")</f>
        <v/>
      </c>
      <c r="S1762" s="32" t="str">
        <f>IF($B1762="","",RIGHT($G1762*1000+200+COUNTIF($G$2:$G1762,$G1762),9))</f>
        <v/>
      </c>
    </row>
    <row r="1763" spans="13:19" ht="18" customHeight="1" x14ac:dyDescent="0.55000000000000004">
      <c r="M1763" s="32" t="str">
        <f>IFERROR(IF($B1763="","",INDEX(所属情報!$E:$E,MATCH($A1763,所属情報!$A:$A,0))),"")</f>
        <v/>
      </c>
      <c r="N1763" s="32" t="str">
        <f t="shared" si="81"/>
        <v/>
      </c>
      <c r="O1763" s="32" t="str">
        <f t="shared" si="82"/>
        <v/>
      </c>
      <c r="P1763" s="32" t="str">
        <f t="shared" si="83"/>
        <v/>
      </c>
      <c r="Q1763" s="32" t="str">
        <f>IFERROR(IF($F1763="","",INDEX(リスト!$AL:$AL,MATCH($F1763,リスト!$AK:$AK,0))),"")</f>
        <v/>
      </c>
      <c r="R1763" s="32" t="str">
        <f>IFERROR(IF($K1763="","",INDEX(リスト!$AO:$AO,MATCH($K1763,リスト!$AN:$AN,0))),"")</f>
        <v/>
      </c>
      <c r="S1763" s="32" t="str">
        <f>IF($B1763="","",RIGHT($G1763*1000+200+COUNTIF($G$2:$G1763,$G1763),9))</f>
        <v/>
      </c>
    </row>
    <row r="1764" spans="13:19" ht="18" customHeight="1" x14ac:dyDescent="0.55000000000000004">
      <c r="M1764" s="32" t="str">
        <f>IFERROR(IF($B1764="","",INDEX(所属情報!$E:$E,MATCH($A1764,所属情報!$A:$A,0))),"")</f>
        <v/>
      </c>
      <c r="N1764" s="32" t="str">
        <f t="shared" si="81"/>
        <v/>
      </c>
      <c r="O1764" s="32" t="str">
        <f t="shared" si="82"/>
        <v/>
      </c>
      <c r="P1764" s="32" t="str">
        <f t="shared" si="83"/>
        <v/>
      </c>
      <c r="Q1764" s="32" t="str">
        <f>IFERROR(IF($F1764="","",INDEX(リスト!$AL:$AL,MATCH($F1764,リスト!$AK:$AK,0))),"")</f>
        <v/>
      </c>
      <c r="R1764" s="32" t="str">
        <f>IFERROR(IF($K1764="","",INDEX(リスト!$AO:$AO,MATCH($K1764,リスト!$AN:$AN,0))),"")</f>
        <v/>
      </c>
      <c r="S1764" s="32" t="str">
        <f>IF($B1764="","",RIGHT($G1764*1000+200+COUNTIF($G$2:$G1764,$G1764),9))</f>
        <v/>
      </c>
    </row>
    <row r="1765" spans="13:19" ht="18" customHeight="1" x14ac:dyDescent="0.55000000000000004">
      <c r="M1765" s="32" t="str">
        <f>IFERROR(IF($B1765="","",INDEX(所属情報!$E:$E,MATCH($A1765,所属情報!$A:$A,0))),"")</f>
        <v/>
      </c>
      <c r="N1765" s="32" t="str">
        <f t="shared" si="81"/>
        <v/>
      </c>
      <c r="O1765" s="32" t="str">
        <f t="shared" si="82"/>
        <v/>
      </c>
      <c r="P1765" s="32" t="str">
        <f t="shared" si="83"/>
        <v/>
      </c>
      <c r="Q1765" s="32" t="str">
        <f>IFERROR(IF($F1765="","",INDEX(リスト!$AL:$AL,MATCH($F1765,リスト!$AK:$AK,0))),"")</f>
        <v/>
      </c>
      <c r="R1765" s="32" t="str">
        <f>IFERROR(IF($K1765="","",INDEX(リスト!$AO:$AO,MATCH($K1765,リスト!$AN:$AN,0))),"")</f>
        <v/>
      </c>
      <c r="S1765" s="32" t="str">
        <f>IF($B1765="","",RIGHT($G1765*1000+200+COUNTIF($G$2:$G1765,$G1765),9))</f>
        <v/>
      </c>
    </row>
    <row r="1766" spans="13:19" ht="18" customHeight="1" x14ac:dyDescent="0.55000000000000004">
      <c r="M1766" s="32" t="str">
        <f>IFERROR(IF($B1766="","",INDEX(所属情報!$E:$E,MATCH($A1766,所属情報!$A:$A,0))),"")</f>
        <v/>
      </c>
      <c r="N1766" s="32" t="str">
        <f t="shared" si="81"/>
        <v/>
      </c>
      <c r="O1766" s="32" t="str">
        <f t="shared" si="82"/>
        <v/>
      </c>
      <c r="P1766" s="32" t="str">
        <f t="shared" si="83"/>
        <v/>
      </c>
      <c r="Q1766" s="32" t="str">
        <f>IFERROR(IF($F1766="","",INDEX(リスト!$AL:$AL,MATCH($F1766,リスト!$AK:$AK,0))),"")</f>
        <v/>
      </c>
      <c r="R1766" s="32" t="str">
        <f>IFERROR(IF($K1766="","",INDEX(リスト!$AO:$AO,MATCH($K1766,リスト!$AN:$AN,0))),"")</f>
        <v/>
      </c>
      <c r="S1766" s="32" t="str">
        <f>IF($B1766="","",RIGHT($G1766*1000+200+COUNTIF($G$2:$G1766,$G1766),9))</f>
        <v/>
      </c>
    </row>
    <row r="1767" spans="13:19" ht="18" customHeight="1" x14ac:dyDescent="0.55000000000000004">
      <c r="M1767" s="32" t="str">
        <f>IFERROR(IF($B1767="","",INDEX(所属情報!$E:$E,MATCH($A1767,所属情報!$A:$A,0))),"")</f>
        <v/>
      </c>
      <c r="N1767" s="32" t="str">
        <f t="shared" si="81"/>
        <v/>
      </c>
      <c r="O1767" s="32" t="str">
        <f t="shared" si="82"/>
        <v/>
      </c>
      <c r="P1767" s="32" t="str">
        <f t="shared" si="83"/>
        <v/>
      </c>
      <c r="Q1767" s="32" t="str">
        <f>IFERROR(IF($F1767="","",INDEX(リスト!$AL:$AL,MATCH($F1767,リスト!$AK:$AK,0))),"")</f>
        <v/>
      </c>
      <c r="R1767" s="32" t="str">
        <f>IFERROR(IF($K1767="","",INDEX(リスト!$AO:$AO,MATCH($K1767,リスト!$AN:$AN,0))),"")</f>
        <v/>
      </c>
      <c r="S1767" s="32" t="str">
        <f>IF($B1767="","",RIGHT($G1767*1000+200+COUNTIF($G$2:$G1767,$G1767),9))</f>
        <v/>
      </c>
    </row>
    <row r="1768" spans="13:19" ht="18" customHeight="1" x14ac:dyDescent="0.55000000000000004">
      <c r="M1768" s="32" t="str">
        <f>IFERROR(IF($B1768="","",INDEX(所属情報!$E:$E,MATCH($A1768,所属情報!$A:$A,0))),"")</f>
        <v/>
      </c>
      <c r="N1768" s="32" t="str">
        <f t="shared" si="81"/>
        <v/>
      </c>
      <c r="O1768" s="32" t="str">
        <f t="shared" si="82"/>
        <v/>
      </c>
      <c r="P1768" s="32" t="str">
        <f t="shared" si="83"/>
        <v/>
      </c>
      <c r="Q1768" s="32" t="str">
        <f>IFERROR(IF($F1768="","",INDEX(リスト!$AL:$AL,MATCH($F1768,リスト!$AK:$AK,0))),"")</f>
        <v/>
      </c>
      <c r="R1768" s="32" t="str">
        <f>IFERROR(IF($K1768="","",INDEX(リスト!$AO:$AO,MATCH($K1768,リスト!$AN:$AN,0))),"")</f>
        <v/>
      </c>
      <c r="S1768" s="32" t="str">
        <f>IF($B1768="","",RIGHT($G1768*1000+200+COUNTIF($G$2:$G1768,$G1768),9))</f>
        <v/>
      </c>
    </row>
    <row r="1769" spans="13:19" ht="18" customHeight="1" x14ac:dyDescent="0.55000000000000004">
      <c r="M1769" s="32" t="str">
        <f>IFERROR(IF($B1769="","",INDEX(所属情報!$E:$E,MATCH($A1769,所属情報!$A:$A,0))),"")</f>
        <v/>
      </c>
      <c r="N1769" s="32" t="str">
        <f t="shared" si="81"/>
        <v/>
      </c>
      <c r="O1769" s="32" t="str">
        <f t="shared" si="82"/>
        <v/>
      </c>
      <c r="P1769" s="32" t="str">
        <f t="shared" si="83"/>
        <v/>
      </c>
      <c r="Q1769" s="32" t="str">
        <f>IFERROR(IF($F1769="","",INDEX(リスト!$AL:$AL,MATCH($F1769,リスト!$AK:$AK,0))),"")</f>
        <v/>
      </c>
      <c r="R1769" s="32" t="str">
        <f>IFERROR(IF($K1769="","",INDEX(リスト!$AO:$AO,MATCH($K1769,リスト!$AN:$AN,0))),"")</f>
        <v/>
      </c>
      <c r="S1769" s="32" t="str">
        <f>IF($B1769="","",RIGHT($G1769*1000+200+COUNTIF($G$2:$G1769,$G1769),9))</f>
        <v/>
      </c>
    </row>
    <row r="1770" spans="13:19" ht="18" customHeight="1" x14ac:dyDescent="0.55000000000000004">
      <c r="M1770" s="32" t="str">
        <f>IFERROR(IF($B1770="","",INDEX(所属情報!$E:$E,MATCH($A1770,所属情報!$A:$A,0))),"")</f>
        <v/>
      </c>
      <c r="N1770" s="32" t="str">
        <f t="shared" si="81"/>
        <v/>
      </c>
      <c r="O1770" s="32" t="str">
        <f t="shared" si="82"/>
        <v/>
      </c>
      <c r="P1770" s="32" t="str">
        <f t="shared" si="83"/>
        <v/>
      </c>
      <c r="Q1770" s="32" t="str">
        <f>IFERROR(IF($F1770="","",INDEX(リスト!$AL:$AL,MATCH($F1770,リスト!$AK:$AK,0))),"")</f>
        <v/>
      </c>
      <c r="R1770" s="32" t="str">
        <f>IFERROR(IF($K1770="","",INDEX(リスト!$AO:$AO,MATCH($K1770,リスト!$AN:$AN,0))),"")</f>
        <v/>
      </c>
      <c r="S1770" s="32" t="str">
        <f>IF($B1770="","",RIGHT($G1770*1000+200+COUNTIF($G$2:$G1770,$G1770),9))</f>
        <v/>
      </c>
    </row>
    <row r="1771" spans="13:19" ht="18" customHeight="1" x14ac:dyDescent="0.55000000000000004">
      <c r="M1771" s="32" t="str">
        <f>IFERROR(IF($B1771="","",INDEX(所属情報!$E:$E,MATCH($A1771,所属情報!$A:$A,0))),"")</f>
        <v/>
      </c>
      <c r="N1771" s="32" t="str">
        <f t="shared" si="81"/>
        <v/>
      </c>
      <c r="O1771" s="32" t="str">
        <f t="shared" si="82"/>
        <v/>
      </c>
      <c r="P1771" s="32" t="str">
        <f t="shared" si="83"/>
        <v/>
      </c>
      <c r="Q1771" s="32" t="str">
        <f>IFERROR(IF($F1771="","",INDEX(リスト!$AL:$AL,MATCH($F1771,リスト!$AK:$AK,0))),"")</f>
        <v/>
      </c>
      <c r="R1771" s="32" t="str">
        <f>IFERROR(IF($K1771="","",INDEX(リスト!$AO:$AO,MATCH($K1771,リスト!$AN:$AN,0))),"")</f>
        <v/>
      </c>
      <c r="S1771" s="32" t="str">
        <f>IF($B1771="","",RIGHT($G1771*1000+200+COUNTIF($G$2:$G1771,$G1771),9))</f>
        <v/>
      </c>
    </row>
    <row r="1772" spans="13:19" ht="18" customHeight="1" x14ac:dyDescent="0.55000000000000004">
      <c r="M1772" s="32" t="str">
        <f>IFERROR(IF($B1772="","",INDEX(所属情報!$E:$E,MATCH($A1772,所属情報!$A:$A,0))),"")</f>
        <v/>
      </c>
      <c r="N1772" s="32" t="str">
        <f t="shared" si="81"/>
        <v/>
      </c>
      <c r="O1772" s="32" t="str">
        <f t="shared" si="82"/>
        <v/>
      </c>
      <c r="P1772" s="32" t="str">
        <f t="shared" si="83"/>
        <v/>
      </c>
      <c r="Q1772" s="32" t="str">
        <f>IFERROR(IF($F1772="","",INDEX(リスト!$AL:$AL,MATCH($F1772,リスト!$AK:$AK,0))),"")</f>
        <v/>
      </c>
      <c r="R1772" s="32" t="str">
        <f>IFERROR(IF($K1772="","",INDEX(リスト!$AO:$AO,MATCH($K1772,リスト!$AN:$AN,0))),"")</f>
        <v/>
      </c>
      <c r="S1772" s="32" t="str">
        <f>IF($B1772="","",RIGHT($G1772*1000+200+COUNTIF($G$2:$G1772,$G1772),9))</f>
        <v/>
      </c>
    </row>
    <row r="1773" spans="13:19" ht="18" customHeight="1" x14ac:dyDescent="0.55000000000000004">
      <c r="M1773" s="32" t="str">
        <f>IFERROR(IF($B1773="","",INDEX(所属情報!$E:$E,MATCH($A1773,所属情報!$A:$A,0))),"")</f>
        <v/>
      </c>
      <c r="N1773" s="32" t="str">
        <f t="shared" si="81"/>
        <v/>
      </c>
      <c r="O1773" s="32" t="str">
        <f t="shared" si="82"/>
        <v/>
      </c>
      <c r="P1773" s="32" t="str">
        <f t="shared" si="83"/>
        <v/>
      </c>
      <c r="Q1773" s="32" t="str">
        <f>IFERROR(IF($F1773="","",INDEX(リスト!$AL:$AL,MATCH($F1773,リスト!$AK:$AK,0))),"")</f>
        <v/>
      </c>
      <c r="R1773" s="32" t="str">
        <f>IFERROR(IF($K1773="","",INDEX(リスト!$AO:$AO,MATCH($K1773,リスト!$AN:$AN,0))),"")</f>
        <v/>
      </c>
      <c r="S1773" s="32" t="str">
        <f>IF($B1773="","",RIGHT($G1773*1000+200+COUNTIF($G$2:$G1773,$G1773),9))</f>
        <v/>
      </c>
    </row>
    <row r="1774" spans="13:19" ht="18" customHeight="1" x14ac:dyDescent="0.55000000000000004">
      <c r="M1774" s="32" t="str">
        <f>IFERROR(IF($B1774="","",INDEX(所属情報!$E:$E,MATCH($A1774,所属情報!$A:$A,0))),"")</f>
        <v/>
      </c>
      <c r="N1774" s="32" t="str">
        <f t="shared" si="81"/>
        <v/>
      </c>
      <c r="O1774" s="32" t="str">
        <f t="shared" si="82"/>
        <v/>
      </c>
      <c r="P1774" s="32" t="str">
        <f t="shared" si="83"/>
        <v/>
      </c>
      <c r="Q1774" s="32" t="str">
        <f>IFERROR(IF($F1774="","",INDEX(リスト!$AL:$AL,MATCH($F1774,リスト!$AK:$AK,0))),"")</f>
        <v/>
      </c>
      <c r="R1774" s="32" t="str">
        <f>IFERROR(IF($K1774="","",INDEX(リスト!$AO:$AO,MATCH($K1774,リスト!$AN:$AN,0))),"")</f>
        <v/>
      </c>
      <c r="S1774" s="32" t="str">
        <f>IF($B1774="","",RIGHT($G1774*1000+200+COUNTIF($G$2:$G1774,$G1774),9))</f>
        <v/>
      </c>
    </row>
    <row r="1775" spans="13:19" ht="18" customHeight="1" x14ac:dyDescent="0.55000000000000004">
      <c r="M1775" s="32" t="str">
        <f>IFERROR(IF($B1775="","",INDEX(所属情報!$E:$E,MATCH($A1775,所属情報!$A:$A,0))),"")</f>
        <v/>
      </c>
      <c r="N1775" s="32" t="str">
        <f t="shared" si="81"/>
        <v/>
      </c>
      <c r="O1775" s="32" t="str">
        <f t="shared" si="82"/>
        <v/>
      </c>
      <c r="P1775" s="32" t="str">
        <f t="shared" si="83"/>
        <v/>
      </c>
      <c r="Q1775" s="32" t="str">
        <f>IFERROR(IF($F1775="","",INDEX(リスト!$AL:$AL,MATCH($F1775,リスト!$AK:$AK,0))),"")</f>
        <v/>
      </c>
      <c r="R1775" s="32" t="str">
        <f>IFERROR(IF($K1775="","",INDEX(リスト!$AO:$AO,MATCH($K1775,リスト!$AN:$AN,0))),"")</f>
        <v/>
      </c>
      <c r="S1775" s="32" t="str">
        <f>IF($B1775="","",RIGHT($G1775*1000+200+COUNTIF($G$2:$G1775,$G1775),9))</f>
        <v/>
      </c>
    </row>
    <row r="1776" spans="13:19" ht="18" customHeight="1" x14ac:dyDescent="0.55000000000000004">
      <c r="M1776" s="32" t="str">
        <f>IFERROR(IF($B1776="","",INDEX(所属情報!$E:$E,MATCH($A1776,所属情報!$A:$A,0))),"")</f>
        <v/>
      </c>
      <c r="N1776" s="32" t="str">
        <f t="shared" si="81"/>
        <v/>
      </c>
      <c r="O1776" s="32" t="str">
        <f t="shared" si="82"/>
        <v/>
      </c>
      <c r="P1776" s="32" t="str">
        <f t="shared" si="83"/>
        <v/>
      </c>
      <c r="Q1776" s="32" t="str">
        <f>IFERROR(IF($F1776="","",INDEX(リスト!$AL:$AL,MATCH($F1776,リスト!$AK:$AK,0))),"")</f>
        <v/>
      </c>
      <c r="R1776" s="32" t="str">
        <f>IFERROR(IF($K1776="","",INDEX(リスト!$AO:$AO,MATCH($K1776,リスト!$AN:$AN,0))),"")</f>
        <v/>
      </c>
      <c r="S1776" s="32" t="str">
        <f>IF($B1776="","",RIGHT($G1776*1000+200+COUNTIF($G$2:$G1776,$G1776),9))</f>
        <v/>
      </c>
    </row>
    <row r="1777" spans="13:19" ht="18" customHeight="1" x14ac:dyDescent="0.55000000000000004">
      <c r="M1777" s="32" t="str">
        <f>IFERROR(IF($B1777="","",INDEX(所属情報!$E:$E,MATCH($A1777,所属情報!$A:$A,0))),"")</f>
        <v/>
      </c>
      <c r="N1777" s="32" t="str">
        <f t="shared" si="81"/>
        <v/>
      </c>
      <c r="O1777" s="32" t="str">
        <f t="shared" si="82"/>
        <v/>
      </c>
      <c r="P1777" s="32" t="str">
        <f t="shared" si="83"/>
        <v/>
      </c>
      <c r="Q1777" s="32" t="str">
        <f>IFERROR(IF($F1777="","",INDEX(リスト!$AL:$AL,MATCH($F1777,リスト!$AK:$AK,0))),"")</f>
        <v/>
      </c>
      <c r="R1777" s="32" t="str">
        <f>IFERROR(IF($K1777="","",INDEX(リスト!$AO:$AO,MATCH($K1777,リスト!$AN:$AN,0))),"")</f>
        <v/>
      </c>
      <c r="S1777" s="32" t="str">
        <f>IF($B1777="","",RIGHT($G1777*1000+200+COUNTIF($G$2:$G1777,$G1777),9))</f>
        <v/>
      </c>
    </row>
    <row r="1778" spans="13:19" ht="18" customHeight="1" x14ac:dyDescent="0.55000000000000004">
      <c r="M1778" s="32" t="str">
        <f>IFERROR(IF($B1778="","",INDEX(所属情報!$E:$E,MATCH($A1778,所属情報!$A:$A,0))),"")</f>
        <v/>
      </c>
      <c r="N1778" s="32" t="str">
        <f t="shared" si="81"/>
        <v/>
      </c>
      <c r="O1778" s="32" t="str">
        <f t="shared" si="82"/>
        <v/>
      </c>
      <c r="P1778" s="32" t="str">
        <f t="shared" si="83"/>
        <v/>
      </c>
      <c r="Q1778" s="32" t="str">
        <f>IFERROR(IF($F1778="","",INDEX(リスト!$AL:$AL,MATCH($F1778,リスト!$AK:$AK,0))),"")</f>
        <v/>
      </c>
      <c r="R1778" s="32" t="str">
        <f>IFERROR(IF($K1778="","",INDEX(リスト!$AO:$AO,MATCH($K1778,リスト!$AN:$AN,0))),"")</f>
        <v/>
      </c>
      <c r="S1778" s="32" t="str">
        <f>IF($B1778="","",RIGHT($G1778*1000+200+COUNTIF($G$2:$G1778,$G1778),9))</f>
        <v/>
      </c>
    </row>
    <row r="1779" spans="13:19" ht="18" customHeight="1" x14ac:dyDescent="0.55000000000000004">
      <c r="M1779" s="32" t="str">
        <f>IFERROR(IF($B1779="","",INDEX(所属情報!$E:$E,MATCH($A1779,所属情報!$A:$A,0))),"")</f>
        <v/>
      </c>
      <c r="N1779" s="32" t="str">
        <f t="shared" si="81"/>
        <v/>
      </c>
      <c r="O1779" s="32" t="str">
        <f t="shared" si="82"/>
        <v/>
      </c>
      <c r="P1779" s="32" t="str">
        <f t="shared" si="83"/>
        <v/>
      </c>
      <c r="Q1779" s="32" t="str">
        <f>IFERROR(IF($F1779="","",INDEX(リスト!$AL:$AL,MATCH($F1779,リスト!$AK:$AK,0))),"")</f>
        <v/>
      </c>
      <c r="R1779" s="32" t="str">
        <f>IFERROR(IF($K1779="","",INDEX(リスト!$AO:$AO,MATCH($K1779,リスト!$AN:$AN,0))),"")</f>
        <v/>
      </c>
      <c r="S1779" s="32" t="str">
        <f>IF($B1779="","",RIGHT($G1779*1000+200+COUNTIF($G$2:$G1779,$G1779),9))</f>
        <v/>
      </c>
    </row>
    <row r="1780" spans="13:19" ht="18" customHeight="1" x14ac:dyDescent="0.55000000000000004">
      <c r="M1780" s="32" t="str">
        <f>IFERROR(IF($B1780="","",INDEX(所属情報!$E:$E,MATCH($A1780,所属情報!$A:$A,0))),"")</f>
        <v/>
      </c>
      <c r="N1780" s="32" t="str">
        <f t="shared" si="81"/>
        <v/>
      </c>
      <c r="O1780" s="32" t="str">
        <f t="shared" si="82"/>
        <v/>
      </c>
      <c r="P1780" s="32" t="str">
        <f t="shared" si="83"/>
        <v/>
      </c>
      <c r="Q1780" s="32" t="str">
        <f>IFERROR(IF($F1780="","",INDEX(リスト!$AL:$AL,MATCH($F1780,リスト!$AK:$AK,0))),"")</f>
        <v/>
      </c>
      <c r="R1780" s="32" t="str">
        <f>IFERROR(IF($K1780="","",INDEX(リスト!$AO:$AO,MATCH($K1780,リスト!$AN:$AN,0))),"")</f>
        <v/>
      </c>
      <c r="S1780" s="32" t="str">
        <f>IF($B1780="","",RIGHT($G1780*1000+200+COUNTIF($G$2:$G1780,$G1780),9))</f>
        <v/>
      </c>
    </row>
    <row r="1781" spans="13:19" ht="18" customHeight="1" x14ac:dyDescent="0.55000000000000004">
      <c r="M1781" s="32" t="str">
        <f>IFERROR(IF($B1781="","",INDEX(所属情報!$E:$E,MATCH($A1781,所属情報!$A:$A,0))),"")</f>
        <v/>
      </c>
      <c r="N1781" s="32" t="str">
        <f t="shared" si="81"/>
        <v/>
      </c>
      <c r="O1781" s="32" t="str">
        <f t="shared" si="82"/>
        <v/>
      </c>
      <c r="P1781" s="32" t="str">
        <f t="shared" si="83"/>
        <v/>
      </c>
      <c r="Q1781" s="32" t="str">
        <f>IFERROR(IF($F1781="","",INDEX(リスト!$AL:$AL,MATCH($F1781,リスト!$AK:$AK,0))),"")</f>
        <v/>
      </c>
      <c r="R1781" s="32" t="str">
        <f>IFERROR(IF($K1781="","",INDEX(リスト!$AO:$AO,MATCH($K1781,リスト!$AN:$AN,0))),"")</f>
        <v/>
      </c>
      <c r="S1781" s="32" t="str">
        <f>IF($B1781="","",RIGHT($G1781*1000+200+COUNTIF($G$2:$G1781,$G1781),9))</f>
        <v/>
      </c>
    </row>
    <row r="1782" spans="13:19" ht="18" customHeight="1" x14ac:dyDescent="0.55000000000000004">
      <c r="M1782" s="32" t="str">
        <f>IFERROR(IF($B1782="","",INDEX(所属情報!$E:$E,MATCH($A1782,所属情報!$A:$A,0))),"")</f>
        <v/>
      </c>
      <c r="N1782" s="32" t="str">
        <f t="shared" si="81"/>
        <v/>
      </c>
      <c r="O1782" s="32" t="str">
        <f t="shared" si="82"/>
        <v/>
      </c>
      <c r="P1782" s="32" t="str">
        <f t="shared" si="83"/>
        <v/>
      </c>
      <c r="Q1782" s="32" t="str">
        <f>IFERROR(IF($F1782="","",INDEX(リスト!$AL:$AL,MATCH($F1782,リスト!$AK:$AK,0))),"")</f>
        <v/>
      </c>
      <c r="R1782" s="32" t="str">
        <f>IFERROR(IF($K1782="","",INDEX(リスト!$AO:$AO,MATCH($K1782,リスト!$AN:$AN,0))),"")</f>
        <v/>
      </c>
      <c r="S1782" s="32" t="str">
        <f>IF($B1782="","",RIGHT($G1782*1000+200+COUNTIF($G$2:$G1782,$G1782),9))</f>
        <v/>
      </c>
    </row>
    <row r="1783" spans="13:19" ht="18" customHeight="1" x14ac:dyDescent="0.55000000000000004">
      <c r="M1783" s="32" t="str">
        <f>IFERROR(IF($B1783="","",INDEX(所属情報!$E:$E,MATCH($A1783,所属情報!$A:$A,0))),"")</f>
        <v/>
      </c>
      <c r="N1783" s="32" t="str">
        <f t="shared" si="81"/>
        <v/>
      </c>
      <c r="O1783" s="32" t="str">
        <f t="shared" si="82"/>
        <v/>
      </c>
      <c r="P1783" s="32" t="str">
        <f t="shared" si="83"/>
        <v/>
      </c>
      <c r="Q1783" s="32" t="str">
        <f>IFERROR(IF($F1783="","",INDEX(リスト!$AL:$AL,MATCH($F1783,リスト!$AK:$AK,0))),"")</f>
        <v/>
      </c>
      <c r="R1783" s="32" t="str">
        <f>IFERROR(IF($K1783="","",INDEX(リスト!$AO:$AO,MATCH($K1783,リスト!$AN:$AN,0))),"")</f>
        <v/>
      </c>
      <c r="S1783" s="32" t="str">
        <f>IF($B1783="","",RIGHT($G1783*1000+200+COUNTIF($G$2:$G1783,$G1783),9))</f>
        <v/>
      </c>
    </row>
    <row r="1784" spans="13:19" ht="18" customHeight="1" x14ac:dyDescent="0.55000000000000004">
      <c r="M1784" s="32" t="str">
        <f>IFERROR(IF($B1784="","",INDEX(所属情報!$E:$E,MATCH($A1784,所属情報!$A:$A,0))),"")</f>
        <v/>
      </c>
      <c r="N1784" s="32" t="str">
        <f t="shared" si="81"/>
        <v/>
      </c>
      <c r="O1784" s="32" t="str">
        <f t="shared" si="82"/>
        <v/>
      </c>
      <c r="P1784" s="32" t="str">
        <f t="shared" si="83"/>
        <v/>
      </c>
      <c r="Q1784" s="32" t="str">
        <f>IFERROR(IF($F1784="","",INDEX(リスト!$AL:$AL,MATCH($F1784,リスト!$AK:$AK,0))),"")</f>
        <v/>
      </c>
      <c r="R1784" s="32" t="str">
        <f>IFERROR(IF($K1784="","",INDEX(リスト!$AO:$AO,MATCH($K1784,リスト!$AN:$AN,0))),"")</f>
        <v/>
      </c>
      <c r="S1784" s="32" t="str">
        <f>IF($B1784="","",RIGHT($G1784*1000+200+COUNTIF($G$2:$G1784,$G1784),9))</f>
        <v/>
      </c>
    </row>
    <row r="1785" spans="13:19" ht="18" customHeight="1" x14ac:dyDescent="0.55000000000000004">
      <c r="M1785" s="32" t="str">
        <f>IFERROR(IF($B1785="","",INDEX(所属情報!$E:$E,MATCH($A1785,所属情報!$A:$A,0))),"")</f>
        <v/>
      </c>
      <c r="N1785" s="32" t="str">
        <f t="shared" si="81"/>
        <v/>
      </c>
      <c r="O1785" s="32" t="str">
        <f t="shared" si="82"/>
        <v/>
      </c>
      <c r="P1785" s="32" t="str">
        <f t="shared" si="83"/>
        <v/>
      </c>
      <c r="Q1785" s="32" t="str">
        <f>IFERROR(IF($F1785="","",INDEX(リスト!$AL:$AL,MATCH($F1785,リスト!$AK:$AK,0))),"")</f>
        <v/>
      </c>
      <c r="R1785" s="32" t="str">
        <f>IFERROR(IF($K1785="","",INDEX(リスト!$AO:$AO,MATCH($K1785,リスト!$AN:$AN,0))),"")</f>
        <v/>
      </c>
      <c r="S1785" s="32" t="str">
        <f>IF($B1785="","",RIGHT($G1785*1000+200+COUNTIF($G$2:$G1785,$G1785),9))</f>
        <v/>
      </c>
    </row>
    <row r="1786" spans="13:19" ht="18" customHeight="1" x14ac:dyDescent="0.55000000000000004">
      <c r="M1786" s="32" t="str">
        <f>IFERROR(IF($B1786="","",INDEX(所属情報!$E:$E,MATCH($A1786,所属情報!$A:$A,0))),"")</f>
        <v/>
      </c>
      <c r="N1786" s="32" t="str">
        <f t="shared" si="81"/>
        <v/>
      </c>
      <c r="O1786" s="32" t="str">
        <f t="shared" si="82"/>
        <v/>
      </c>
      <c r="P1786" s="32" t="str">
        <f t="shared" si="83"/>
        <v/>
      </c>
      <c r="Q1786" s="32" t="str">
        <f>IFERROR(IF($F1786="","",INDEX(リスト!$AL:$AL,MATCH($F1786,リスト!$AK:$AK,0))),"")</f>
        <v/>
      </c>
      <c r="R1786" s="32" t="str">
        <f>IFERROR(IF($K1786="","",INDEX(リスト!$AO:$AO,MATCH($K1786,リスト!$AN:$AN,0))),"")</f>
        <v/>
      </c>
      <c r="S1786" s="32" t="str">
        <f>IF($B1786="","",RIGHT($G1786*1000+200+COUNTIF($G$2:$G1786,$G1786),9))</f>
        <v/>
      </c>
    </row>
    <row r="1787" spans="13:19" ht="18" customHeight="1" x14ac:dyDescent="0.55000000000000004">
      <c r="M1787" s="32" t="str">
        <f>IFERROR(IF($B1787="","",INDEX(所属情報!$E:$E,MATCH($A1787,所属情報!$A:$A,0))),"")</f>
        <v/>
      </c>
      <c r="N1787" s="32" t="str">
        <f t="shared" si="81"/>
        <v/>
      </c>
      <c r="O1787" s="32" t="str">
        <f t="shared" si="82"/>
        <v/>
      </c>
      <c r="P1787" s="32" t="str">
        <f t="shared" si="83"/>
        <v/>
      </c>
      <c r="Q1787" s="32" t="str">
        <f>IFERROR(IF($F1787="","",INDEX(リスト!$AL:$AL,MATCH($F1787,リスト!$AK:$AK,0))),"")</f>
        <v/>
      </c>
      <c r="R1787" s="32" t="str">
        <f>IFERROR(IF($K1787="","",INDEX(リスト!$AO:$AO,MATCH($K1787,リスト!$AN:$AN,0))),"")</f>
        <v/>
      </c>
      <c r="S1787" s="32" t="str">
        <f>IF($B1787="","",RIGHT($G1787*1000+200+COUNTIF($G$2:$G1787,$G1787),9))</f>
        <v/>
      </c>
    </row>
    <row r="1788" spans="13:19" ht="18" customHeight="1" x14ac:dyDescent="0.55000000000000004">
      <c r="M1788" s="32" t="str">
        <f>IFERROR(IF($B1788="","",INDEX(所属情報!$E:$E,MATCH($A1788,所属情報!$A:$A,0))),"")</f>
        <v/>
      </c>
      <c r="N1788" s="32" t="str">
        <f t="shared" si="81"/>
        <v/>
      </c>
      <c r="O1788" s="32" t="str">
        <f t="shared" si="82"/>
        <v/>
      </c>
      <c r="P1788" s="32" t="str">
        <f t="shared" si="83"/>
        <v/>
      </c>
      <c r="Q1788" s="32" t="str">
        <f>IFERROR(IF($F1788="","",INDEX(リスト!$AL:$AL,MATCH($F1788,リスト!$AK:$AK,0))),"")</f>
        <v/>
      </c>
      <c r="R1788" s="32" t="str">
        <f>IFERROR(IF($K1788="","",INDEX(リスト!$AO:$AO,MATCH($K1788,リスト!$AN:$AN,0))),"")</f>
        <v/>
      </c>
      <c r="S1788" s="32" t="str">
        <f>IF($B1788="","",RIGHT($G1788*1000+200+COUNTIF($G$2:$G1788,$G1788),9))</f>
        <v/>
      </c>
    </row>
    <row r="1789" spans="13:19" ht="18" customHeight="1" x14ac:dyDescent="0.55000000000000004">
      <c r="M1789" s="32" t="str">
        <f>IFERROR(IF($B1789="","",INDEX(所属情報!$E:$E,MATCH($A1789,所属情報!$A:$A,0))),"")</f>
        <v/>
      </c>
      <c r="N1789" s="32" t="str">
        <f t="shared" si="81"/>
        <v/>
      </c>
      <c r="O1789" s="32" t="str">
        <f t="shared" si="82"/>
        <v/>
      </c>
      <c r="P1789" s="32" t="str">
        <f t="shared" si="83"/>
        <v/>
      </c>
      <c r="Q1789" s="32" t="str">
        <f>IFERROR(IF($F1789="","",INDEX(リスト!$AL:$AL,MATCH($F1789,リスト!$AK:$AK,0))),"")</f>
        <v/>
      </c>
      <c r="R1789" s="32" t="str">
        <f>IFERROR(IF($K1789="","",INDEX(リスト!$AO:$AO,MATCH($K1789,リスト!$AN:$AN,0))),"")</f>
        <v/>
      </c>
      <c r="S1789" s="32" t="str">
        <f>IF($B1789="","",RIGHT($G1789*1000+200+COUNTIF($G$2:$G1789,$G1789),9))</f>
        <v/>
      </c>
    </row>
    <row r="1790" spans="13:19" ht="18" customHeight="1" x14ac:dyDescent="0.55000000000000004">
      <c r="M1790" s="32" t="str">
        <f>IFERROR(IF($B1790="","",INDEX(所属情報!$E:$E,MATCH($A1790,所属情報!$A:$A,0))),"")</f>
        <v/>
      </c>
      <c r="N1790" s="32" t="str">
        <f t="shared" si="81"/>
        <v/>
      </c>
      <c r="O1790" s="32" t="str">
        <f t="shared" si="82"/>
        <v/>
      </c>
      <c r="P1790" s="32" t="str">
        <f t="shared" si="83"/>
        <v/>
      </c>
      <c r="Q1790" s="32" t="str">
        <f>IFERROR(IF($F1790="","",INDEX(リスト!$AL:$AL,MATCH($F1790,リスト!$AK:$AK,0))),"")</f>
        <v/>
      </c>
      <c r="R1790" s="32" t="str">
        <f>IFERROR(IF($K1790="","",INDEX(リスト!$AO:$AO,MATCH($K1790,リスト!$AN:$AN,0))),"")</f>
        <v/>
      </c>
      <c r="S1790" s="32" t="str">
        <f>IF($B1790="","",RIGHT($G1790*1000+200+COUNTIF($G$2:$G1790,$G1790),9))</f>
        <v/>
      </c>
    </row>
    <row r="1791" spans="13:19" ht="18" customHeight="1" x14ac:dyDescent="0.55000000000000004">
      <c r="M1791" s="32" t="str">
        <f>IFERROR(IF($B1791="","",INDEX(所属情報!$E:$E,MATCH($A1791,所属情報!$A:$A,0))),"")</f>
        <v/>
      </c>
      <c r="N1791" s="32" t="str">
        <f t="shared" si="81"/>
        <v/>
      </c>
      <c r="O1791" s="32" t="str">
        <f t="shared" si="82"/>
        <v/>
      </c>
      <c r="P1791" s="32" t="str">
        <f t="shared" si="83"/>
        <v/>
      </c>
      <c r="Q1791" s="32" t="str">
        <f>IFERROR(IF($F1791="","",INDEX(リスト!$AL:$AL,MATCH($F1791,リスト!$AK:$AK,0))),"")</f>
        <v/>
      </c>
      <c r="R1791" s="32" t="str">
        <f>IFERROR(IF($K1791="","",INDEX(リスト!$AO:$AO,MATCH($K1791,リスト!$AN:$AN,0))),"")</f>
        <v/>
      </c>
      <c r="S1791" s="32" t="str">
        <f>IF($B1791="","",RIGHT($G1791*1000+200+COUNTIF($G$2:$G1791,$G1791),9))</f>
        <v/>
      </c>
    </row>
    <row r="1792" spans="13:19" ht="18" customHeight="1" x14ac:dyDescent="0.55000000000000004">
      <c r="M1792" s="32" t="str">
        <f>IFERROR(IF($B1792="","",INDEX(所属情報!$E:$E,MATCH($A1792,所属情報!$A:$A,0))),"")</f>
        <v/>
      </c>
      <c r="N1792" s="32" t="str">
        <f t="shared" si="81"/>
        <v/>
      </c>
      <c r="O1792" s="32" t="str">
        <f t="shared" si="82"/>
        <v/>
      </c>
      <c r="P1792" s="32" t="str">
        <f t="shared" si="83"/>
        <v/>
      </c>
      <c r="Q1792" s="32" t="str">
        <f>IFERROR(IF($F1792="","",INDEX(リスト!$AL:$AL,MATCH($F1792,リスト!$AK:$AK,0))),"")</f>
        <v/>
      </c>
      <c r="R1792" s="32" t="str">
        <f>IFERROR(IF($K1792="","",INDEX(リスト!$AO:$AO,MATCH($K1792,リスト!$AN:$AN,0))),"")</f>
        <v/>
      </c>
      <c r="S1792" s="32" t="str">
        <f>IF($B1792="","",RIGHT($G1792*1000+200+COUNTIF($G$2:$G1792,$G1792),9))</f>
        <v/>
      </c>
    </row>
    <row r="1793" spans="13:19" ht="18" customHeight="1" x14ac:dyDescent="0.55000000000000004">
      <c r="M1793" s="32" t="str">
        <f>IFERROR(IF($B1793="","",INDEX(所属情報!$E:$E,MATCH($A1793,所属情報!$A:$A,0))),"")</f>
        <v/>
      </c>
      <c r="N1793" s="32" t="str">
        <f t="shared" si="81"/>
        <v/>
      </c>
      <c r="O1793" s="32" t="str">
        <f t="shared" si="82"/>
        <v/>
      </c>
      <c r="P1793" s="32" t="str">
        <f t="shared" si="83"/>
        <v/>
      </c>
      <c r="Q1793" s="32" t="str">
        <f>IFERROR(IF($F1793="","",INDEX(リスト!$AL:$AL,MATCH($F1793,リスト!$AK:$AK,0))),"")</f>
        <v/>
      </c>
      <c r="R1793" s="32" t="str">
        <f>IFERROR(IF($K1793="","",INDEX(リスト!$AO:$AO,MATCH($K1793,リスト!$AN:$AN,0))),"")</f>
        <v/>
      </c>
      <c r="S1793" s="32" t="str">
        <f>IF($B1793="","",RIGHT($G1793*1000+200+COUNTIF($G$2:$G1793,$G1793),9))</f>
        <v/>
      </c>
    </row>
    <row r="1794" spans="13:19" ht="18" customHeight="1" x14ac:dyDescent="0.55000000000000004">
      <c r="M1794" s="32" t="str">
        <f>IFERROR(IF($B1794="","",INDEX(所属情報!$E:$E,MATCH($A1794,所属情報!$A:$A,0))),"")</f>
        <v/>
      </c>
      <c r="N1794" s="32" t="str">
        <f t="shared" si="81"/>
        <v/>
      </c>
      <c r="O1794" s="32" t="str">
        <f t="shared" si="82"/>
        <v/>
      </c>
      <c r="P1794" s="32" t="str">
        <f t="shared" si="83"/>
        <v/>
      </c>
      <c r="Q1794" s="32" t="str">
        <f>IFERROR(IF($F1794="","",INDEX(リスト!$AL:$AL,MATCH($F1794,リスト!$AK:$AK,0))),"")</f>
        <v/>
      </c>
      <c r="R1794" s="32" t="str">
        <f>IFERROR(IF($K1794="","",INDEX(リスト!$AO:$AO,MATCH($K1794,リスト!$AN:$AN,0))),"")</f>
        <v/>
      </c>
      <c r="S1794" s="32" t="str">
        <f>IF($B1794="","",RIGHT($G1794*1000+200+COUNTIF($G$2:$G1794,$G1794),9))</f>
        <v/>
      </c>
    </row>
    <row r="1795" spans="13:19" ht="18" customHeight="1" x14ac:dyDescent="0.55000000000000004">
      <c r="M1795" s="32" t="str">
        <f>IFERROR(IF($B1795="","",INDEX(所属情報!$E:$E,MATCH($A1795,所属情報!$A:$A,0))),"")</f>
        <v/>
      </c>
      <c r="N1795" s="32" t="str">
        <f t="shared" ref="N1795:N1858" si="84">IF($C1795="","",IF($E1795="",$C1795,$C1795&amp;" ("&amp;$E1795&amp;")"))</f>
        <v/>
      </c>
      <c r="O1795" s="32" t="str">
        <f t="shared" ref="O1795:O1858" si="85">IF($D1795="","",ASC($D1795))</f>
        <v/>
      </c>
      <c r="P1795" s="32" t="str">
        <f t="shared" ref="P1795:P1858" si="86">IF($I1795="","",UPPER($I1795)&amp;" "&amp;UPPER(LEFT($J1795,1))&amp;LOWER(RIGHT($J1795,LEN($J1795)-1))&amp;" ("&amp;MID($G1795,3,2)&amp;")")</f>
        <v/>
      </c>
      <c r="Q1795" s="32" t="str">
        <f>IFERROR(IF($F1795="","",INDEX(リスト!$AL:$AL,MATCH($F1795,リスト!$AK:$AK,0))),"")</f>
        <v/>
      </c>
      <c r="R1795" s="32" t="str">
        <f>IFERROR(IF($K1795="","",INDEX(リスト!$AO:$AO,MATCH($K1795,リスト!$AN:$AN,0))),"")</f>
        <v/>
      </c>
      <c r="S1795" s="32" t="str">
        <f>IF($B1795="","",RIGHT($G1795*1000+200+COUNTIF($G$2:$G1795,$G1795),9))</f>
        <v/>
      </c>
    </row>
    <row r="1796" spans="13:19" ht="18" customHeight="1" x14ac:dyDescent="0.55000000000000004">
      <c r="M1796" s="32" t="str">
        <f>IFERROR(IF($B1796="","",INDEX(所属情報!$E:$E,MATCH($A1796,所属情報!$A:$A,0))),"")</f>
        <v/>
      </c>
      <c r="N1796" s="32" t="str">
        <f t="shared" si="84"/>
        <v/>
      </c>
      <c r="O1796" s="32" t="str">
        <f t="shared" si="85"/>
        <v/>
      </c>
      <c r="P1796" s="32" t="str">
        <f t="shared" si="86"/>
        <v/>
      </c>
      <c r="Q1796" s="32" t="str">
        <f>IFERROR(IF($F1796="","",INDEX(リスト!$AL:$AL,MATCH($F1796,リスト!$AK:$AK,0))),"")</f>
        <v/>
      </c>
      <c r="R1796" s="32" t="str">
        <f>IFERROR(IF($K1796="","",INDEX(リスト!$AO:$AO,MATCH($K1796,リスト!$AN:$AN,0))),"")</f>
        <v/>
      </c>
      <c r="S1796" s="32" t="str">
        <f>IF($B1796="","",RIGHT($G1796*1000+200+COUNTIF($G$2:$G1796,$G1796),9))</f>
        <v/>
      </c>
    </row>
    <row r="1797" spans="13:19" ht="18" customHeight="1" x14ac:dyDescent="0.55000000000000004">
      <c r="M1797" s="32" t="str">
        <f>IFERROR(IF($B1797="","",INDEX(所属情報!$E:$E,MATCH($A1797,所属情報!$A:$A,0))),"")</f>
        <v/>
      </c>
      <c r="N1797" s="32" t="str">
        <f t="shared" si="84"/>
        <v/>
      </c>
      <c r="O1797" s="32" t="str">
        <f t="shared" si="85"/>
        <v/>
      </c>
      <c r="P1797" s="32" t="str">
        <f t="shared" si="86"/>
        <v/>
      </c>
      <c r="Q1797" s="32" t="str">
        <f>IFERROR(IF($F1797="","",INDEX(リスト!$AL:$AL,MATCH($F1797,リスト!$AK:$AK,0))),"")</f>
        <v/>
      </c>
      <c r="R1797" s="32" t="str">
        <f>IFERROR(IF($K1797="","",INDEX(リスト!$AO:$AO,MATCH($K1797,リスト!$AN:$AN,0))),"")</f>
        <v/>
      </c>
      <c r="S1797" s="32" t="str">
        <f>IF($B1797="","",RIGHT($G1797*1000+200+COUNTIF($G$2:$G1797,$G1797),9))</f>
        <v/>
      </c>
    </row>
    <row r="1798" spans="13:19" ht="18" customHeight="1" x14ac:dyDescent="0.55000000000000004">
      <c r="M1798" s="32" t="str">
        <f>IFERROR(IF($B1798="","",INDEX(所属情報!$E:$E,MATCH($A1798,所属情報!$A:$A,0))),"")</f>
        <v/>
      </c>
      <c r="N1798" s="32" t="str">
        <f t="shared" si="84"/>
        <v/>
      </c>
      <c r="O1798" s="32" t="str">
        <f t="shared" si="85"/>
        <v/>
      </c>
      <c r="P1798" s="32" t="str">
        <f t="shared" si="86"/>
        <v/>
      </c>
      <c r="Q1798" s="32" t="str">
        <f>IFERROR(IF($F1798="","",INDEX(リスト!$AL:$AL,MATCH($F1798,リスト!$AK:$AK,0))),"")</f>
        <v/>
      </c>
      <c r="R1798" s="32" t="str">
        <f>IFERROR(IF($K1798="","",INDEX(リスト!$AO:$AO,MATCH($K1798,リスト!$AN:$AN,0))),"")</f>
        <v/>
      </c>
      <c r="S1798" s="32" t="str">
        <f>IF($B1798="","",RIGHT($G1798*1000+200+COUNTIF($G$2:$G1798,$G1798),9))</f>
        <v/>
      </c>
    </row>
    <row r="1799" spans="13:19" ht="18" customHeight="1" x14ac:dyDescent="0.55000000000000004">
      <c r="M1799" s="32" t="str">
        <f>IFERROR(IF($B1799="","",INDEX(所属情報!$E:$E,MATCH($A1799,所属情報!$A:$A,0))),"")</f>
        <v/>
      </c>
      <c r="N1799" s="32" t="str">
        <f t="shared" si="84"/>
        <v/>
      </c>
      <c r="O1799" s="32" t="str">
        <f t="shared" si="85"/>
        <v/>
      </c>
      <c r="P1799" s="32" t="str">
        <f t="shared" si="86"/>
        <v/>
      </c>
      <c r="Q1799" s="32" t="str">
        <f>IFERROR(IF($F1799="","",INDEX(リスト!$AL:$AL,MATCH($F1799,リスト!$AK:$AK,0))),"")</f>
        <v/>
      </c>
      <c r="R1799" s="32" t="str">
        <f>IFERROR(IF($K1799="","",INDEX(リスト!$AO:$AO,MATCH($K1799,リスト!$AN:$AN,0))),"")</f>
        <v/>
      </c>
      <c r="S1799" s="32" t="str">
        <f>IF($B1799="","",RIGHT($G1799*1000+200+COUNTIF($G$2:$G1799,$G1799),9))</f>
        <v/>
      </c>
    </row>
    <row r="1800" spans="13:19" ht="18" customHeight="1" x14ac:dyDescent="0.55000000000000004">
      <c r="M1800" s="32" t="str">
        <f>IFERROR(IF($B1800="","",INDEX(所属情報!$E:$E,MATCH($A1800,所属情報!$A:$A,0))),"")</f>
        <v/>
      </c>
      <c r="N1800" s="32" t="str">
        <f t="shared" si="84"/>
        <v/>
      </c>
      <c r="O1800" s="32" t="str">
        <f t="shared" si="85"/>
        <v/>
      </c>
      <c r="P1800" s="32" t="str">
        <f t="shared" si="86"/>
        <v/>
      </c>
      <c r="Q1800" s="32" t="str">
        <f>IFERROR(IF($F1800="","",INDEX(リスト!$AL:$AL,MATCH($F1800,リスト!$AK:$AK,0))),"")</f>
        <v/>
      </c>
      <c r="R1800" s="32" t="str">
        <f>IFERROR(IF($K1800="","",INDEX(リスト!$AO:$AO,MATCH($K1800,リスト!$AN:$AN,0))),"")</f>
        <v/>
      </c>
      <c r="S1800" s="32" t="str">
        <f>IF($B1800="","",RIGHT($G1800*1000+200+COUNTIF($G$2:$G1800,$G1800),9))</f>
        <v/>
      </c>
    </row>
    <row r="1801" spans="13:19" ht="18" customHeight="1" x14ac:dyDescent="0.55000000000000004">
      <c r="M1801" s="32" t="str">
        <f>IFERROR(IF($B1801="","",INDEX(所属情報!$E:$E,MATCH($A1801,所属情報!$A:$A,0))),"")</f>
        <v/>
      </c>
      <c r="N1801" s="32" t="str">
        <f t="shared" si="84"/>
        <v/>
      </c>
      <c r="O1801" s="32" t="str">
        <f t="shared" si="85"/>
        <v/>
      </c>
      <c r="P1801" s="32" t="str">
        <f t="shared" si="86"/>
        <v/>
      </c>
      <c r="Q1801" s="32" t="str">
        <f>IFERROR(IF($F1801="","",INDEX(リスト!$AL:$AL,MATCH($F1801,リスト!$AK:$AK,0))),"")</f>
        <v/>
      </c>
      <c r="R1801" s="32" t="str">
        <f>IFERROR(IF($K1801="","",INDEX(リスト!$AO:$AO,MATCH($K1801,リスト!$AN:$AN,0))),"")</f>
        <v/>
      </c>
      <c r="S1801" s="32" t="str">
        <f>IF($B1801="","",RIGHT($G1801*1000+200+COUNTIF($G$2:$G1801,$G1801),9))</f>
        <v/>
      </c>
    </row>
    <row r="1802" spans="13:19" ht="18" customHeight="1" x14ac:dyDescent="0.55000000000000004">
      <c r="M1802" s="32" t="str">
        <f>IFERROR(IF($B1802="","",INDEX(所属情報!$E:$E,MATCH($A1802,所属情報!$A:$A,0))),"")</f>
        <v/>
      </c>
      <c r="N1802" s="32" t="str">
        <f t="shared" si="84"/>
        <v/>
      </c>
      <c r="O1802" s="32" t="str">
        <f t="shared" si="85"/>
        <v/>
      </c>
      <c r="P1802" s="32" t="str">
        <f t="shared" si="86"/>
        <v/>
      </c>
      <c r="Q1802" s="32" t="str">
        <f>IFERROR(IF($F1802="","",INDEX(リスト!$AL:$AL,MATCH($F1802,リスト!$AK:$AK,0))),"")</f>
        <v/>
      </c>
      <c r="R1802" s="32" t="str">
        <f>IFERROR(IF($K1802="","",INDEX(リスト!$AO:$AO,MATCH($K1802,リスト!$AN:$AN,0))),"")</f>
        <v/>
      </c>
      <c r="S1802" s="32" t="str">
        <f>IF($B1802="","",RIGHT($G1802*1000+200+COUNTIF($G$2:$G1802,$G1802),9))</f>
        <v/>
      </c>
    </row>
    <row r="1803" spans="13:19" ht="18" customHeight="1" x14ac:dyDescent="0.55000000000000004">
      <c r="M1803" s="32" t="str">
        <f>IFERROR(IF($B1803="","",INDEX(所属情報!$E:$E,MATCH($A1803,所属情報!$A:$A,0))),"")</f>
        <v/>
      </c>
      <c r="N1803" s="32" t="str">
        <f t="shared" si="84"/>
        <v/>
      </c>
      <c r="O1803" s="32" t="str">
        <f t="shared" si="85"/>
        <v/>
      </c>
      <c r="P1803" s="32" t="str">
        <f t="shared" si="86"/>
        <v/>
      </c>
      <c r="Q1803" s="32" t="str">
        <f>IFERROR(IF($F1803="","",INDEX(リスト!$AL:$AL,MATCH($F1803,リスト!$AK:$AK,0))),"")</f>
        <v/>
      </c>
      <c r="R1803" s="32" t="str">
        <f>IFERROR(IF($K1803="","",INDEX(リスト!$AO:$AO,MATCH($K1803,リスト!$AN:$AN,0))),"")</f>
        <v/>
      </c>
      <c r="S1803" s="32" t="str">
        <f>IF($B1803="","",RIGHT($G1803*1000+200+COUNTIF($G$2:$G1803,$G1803),9))</f>
        <v/>
      </c>
    </row>
    <row r="1804" spans="13:19" ht="18" customHeight="1" x14ac:dyDescent="0.55000000000000004">
      <c r="M1804" s="32" t="str">
        <f>IFERROR(IF($B1804="","",INDEX(所属情報!$E:$E,MATCH($A1804,所属情報!$A:$A,0))),"")</f>
        <v/>
      </c>
      <c r="N1804" s="32" t="str">
        <f t="shared" si="84"/>
        <v/>
      </c>
      <c r="O1804" s="32" t="str">
        <f t="shared" si="85"/>
        <v/>
      </c>
      <c r="P1804" s="32" t="str">
        <f t="shared" si="86"/>
        <v/>
      </c>
      <c r="Q1804" s="32" t="str">
        <f>IFERROR(IF($F1804="","",INDEX(リスト!$AL:$AL,MATCH($F1804,リスト!$AK:$AK,0))),"")</f>
        <v/>
      </c>
      <c r="R1804" s="32" t="str">
        <f>IFERROR(IF($K1804="","",INDEX(リスト!$AO:$AO,MATCH($K1804,リスト!$AN:$AN,0))),"")</f>
        <v/>
      </c>
      <c r="S1804" s="32" t="str">
        <f>IF($B1804="","",RIGHT($G1804*1000+200+COUNTIF($G$2:$G1804,$G1804),9))</f>
        <v/>
      </c>
    </row>
    <row r="1805" spans="13:19" ht="18" customHeight="1" x14ac:dyDescent="0.55000000000000004">
      <c r="M1805" s="32" t="str">
        <f>IFERROR(IF($B1805="","",INDEX(所属情報!$E:$E,MATCH($A1805,所属情報!$A:$A,0))),"")</f>
        <v/>
      </c>
      <c r="N1805" s="32" t="str">
        <f t="shared" si="84"/>
        <v/>
      </c>
      <c r="O1805" s="32" t="str">
        <f t="shared" si="85"/>
        <v/>
      </c>
      <c r="P1805" s="32" t="str">
        <f t="shared" si="86"/>
        <v/>
      </c>
      <c r="Q1805" s="32" t="str">
        <f>IFERROR(IF($F1805="","",INDEX(リスト!$AL:$AL,MATCH($F1805,リスト!$AK:$AK,0))),"")</f>
        <v/>
      </c>
      <c r="R1805" s="32" t="str">
        <f>IFERROR(IF($K1805="","",INDEX(リスト!$AO:$AO,MATCH($K1805,リスト!$AN:$AN,0))),"")</f>
        <v/>
      </c>
      <c r="S1805" s="32" t="str">
        <f>IF($B1805="","",RIGHT($G1805*1000+200+COUNTIF($G$2:$G1805,$G1805),9))</f>
        <v/>
      </c>
    </row>
    <row r="1806" spans="13:19" ht="18" customHeight="1" x14ac:dyDescent="0.55000000000000004">
      <c r="M1806" s="32" t="str">
        <f>IFERROR(IF($B1806="","",INDEX(所属情報!$E:$E,MATCH($A1806,所属情報!$A:$A,0))),"")</f>
        <v/>
      </c>
      <c r="N1806" s="32" t="str">
        <f t="shared" si="84"/>
        <v/>
      </c>
      <c r="O1806" s="32" t="str">
        <f t="shared" si="85"/>
        <v/>
      </c>
      <c r="P1806" s="32" t="str">
        <f t="shared" si="86"/>
        <v/>
      </c>
      <c r="Q1806" s="32" t="str">
        <f>IFERROR(IF($F1806="","",INDEX(リスト!$AL:$AL,MATCH($F1806,リスト!$AK:$AK,0))),"")</f>
        <v/>
      </c>
      <c r="R1806" s="32" t="str">
        <f>IFERROR(IF($K1806="","",INDEX(リスト!$AO:$AO,MATCH($K1806,リスト!$AN:$AN,0))),"")</f>
        <v/>
      </c>
      <c r="S1806" s="32" t="str">
        <f>IF($B1806="","",RIGHT($G1806*1000+200+COUNTIF($G$2:$G1806,$G1806),9))</f>
        <v/>
      </c>
    </row>
    <row r="1807" spans="13:19" ht="18" customHeight="1" x14ac:dyDescent="0.55000000000000004">
      <c r="M1807" s="32" t="str">
        <f>IFERROR(IF($B1807="","",INDEX(所属情報!$E:$E,MATCH($A1807,所属情報!$A:$A,0))),"")</f>
        <v/>
      </c>
      <c r="N1807" s="32" t="str">
        <f t="shared" si="84"/>
        <v/>
      </c>
      <c r="O1807" s="32" t="str">
        <f t="shared" si="85"/>
        <v/>
      </c>
      <c r="P1807" s="32" t="str">
        <f t="shared" si="86"/>
        <v/>
      </c>
      <c r="Q1807" s="32" t="str">
        <f>IFERROR(IF($F1807="","",INDEX(リスト!$AL:$AL,MATCH($F1807,リスト!$AK:$AK,0))),"")</f>
        <v/>
      </c>
      <c r="R1807" s="32" t="str">
        <f>IFERROR(IF($K1807="","",INDEX(リスト!$AO:$AO,MATCH($K1807,リスト!$AN:$AN,0))),"")</f>
        <v/>
      </c>
      <c r="S1807" s="32" t="str">
        <f>IF($B1807="","",RIGHT($G1807*1000+200+COUNTIF($G$2:$G1807,$G1807),9))</f>
        <v/>
      </c>
    </row>
    <row r="1808" spans="13:19" ht="18" customHeight="1" x14ac:dyDescent="0.55000000000000004">
      <c r="M1808" s="32" t="str">
        <f>IFERROR(IF($B1808="","",INDEX(所属情報!$E:$E,MATCH($A1808,所属情報!$A:$A,0))),"")</f>
        <v/>
      </c>
      <c r="N1808" s="32" t="str">
        <f t="shared" si="84"/>
        <v/>
      </c>
      <c r="O1808" s="32" t="str">
        <f t="shared" si="85"/>
        <v/>
      </c>
      <c r="P1808" s="32" t="str">
        <f t="shared" si="86"/>
        <v/>
      </c>
      <c r="Q1808" s="32" t="str">
        <f>IFERROR(IF($F1808="","",INDEX(リスト!$AL:$AL,MATCH($F1808,リスト!$AK:$AK,0))),"")</f>
        <v/>
      </c>
      <c r="R1808" s="32" t="str">
        <f>IFERROR(IF($K1808="","",INDEX(リスト!$AO:$AO,MATCH($K1808,リスト!$AN:$AN,0))),"")</f>
        <v/>
      </c>
      <c r="S1808" s="32" t="str">
        <f>IF($B1808="","",RIGHT($G1808*1000+200+COUNTIF($G$2:$G1808,$G1808),9))</f>
        <v/>
      </c>
    </row>
    <row r="1809" spans="13:19" ht="18" customHeight="1" x14ac:dyDescent="0.55000000000000004">
      <c r="M1809" s="32" t="str">
        <f>IFERROR(IF($B1809="","",INDEX(所属情報!$E:$E,MATCH($A1809,所属情報!$A:$A,0))),"")</f>
        <v/>
      </c>
      <c r="N1809" s="32" t="str">
        <f t="shared" si="84"/>
        <v/>
      </c>
      <c r="O1809" s="32" t="str">
        <f t="shared" si="85"/>
        <v/>
      </c>
      <c r="P1809" s="32" t="str">
        <f t="shared" si="86"/>
        <v/>
      </c>
      <c r="Q1809" s="32" t="str">
        <f>IFERROR(IF($F1809="","",INDEX(リスト!$AL:$AL,MATCH($F1809,リスト!$AK:$AK,0))),"")</f>
        <v/>
      </c>
      <c r="R1809" s="32" t="str">
        <f>IFERROR(IF($K1809="","",INDEX(リスト!$AO:$AO,MATCH($K1809,リスト!$AN:$AN,0))),"")</f>
        <v/>
      </c>
      <c r="S1809" s="32" t="str">
        <f>IF($B1809="","",RIGHT($G1809*1000+200+COUNTIF($G$2:$G1809,$G1809),9))</f>
        <v/>
      </c>
    </row>
    <row r="1810" spans="13:19" ht="18" customHeight="1" x14ac:dyDescent="0.55000000000000004">
      <c r="M1810" s="32" t="str">
        <f>IFERROR(IF($B1810="","",INDEX(所属情報!$E:$E,MATCH($A1810,所属情報!$A:$A,0))),"")</f>
        <v/>
      </c>
      <c r="N1810" s="32" t="str">
        <f t="shared" si="84"/>
        <v/>
      </c>
      <c r="O1810" s="32" t="str">
        <f t="shared" si="85"/>
        <v/>
      </c>
      <c r="P1810" s="32" t="str">
        <f t="shared" si="86"/>
        <v/>
      </c>
      <c r="Q1810" s="32" t="str">
        <f>IFERROR(IF($F1810="","",INDEX(リスト!$AL:$AL,MATCH($F1810,リスト!$AK:$AK,0))),"")</f>
        <v/>
      </c>
      <c r="R1810" s="32" t="str">
        <f>IFERROR(IF($K1810="","",INDEX(リスト!$AO:$AO,MATCH($K1810,リスト!$AN:$AN,0))),"")</f>
        <v/>
      </c>
      <c r="S1810" s="32" t="str">
        <f>IF($B1810="","",RIGHT($G1810*1000+200+COUNTIF($G$2:$G1810,$G1810),9))</f>
        <v/>
      </c>
    </row>
    <row r="1811" spans="13:19" ht="18" customHeight="1" x14ac:dyDescent="0.55000000000000004">
      <c r="M1811" s="32" t="str">
        <f>IFERROR(IF($B1811="","",INDEX(所属情報!$E:$E,MATCH($A1811,所属情報!$A:$A,0))),"")</f>
        <v/>
      </c>
      <c r="N1811" s="32" t="str">
        <f t="shared" si="84"/>
        <v/>
      </c>
      <c r="O1811" s="32" t="str">
        <f t="shared" si="85"/>
        <v/>
      </c>
      <c r="P1811" s="32" t="str">
        <f t="shared" si="86"/>
        <v/>
      </c>
      <c r="Q1811" s="32" t="str">
        <f>IFERROR(IF($F1811="","",INDEX(リスト!$AL:$AL,MATCH($F1811,リスト!$AK:$AK,0))),"")</f>
        <v/>
      </c>
      <c r="R1811" s="32" t="str">
        <f>IFERROR(IF($K1811="","",INDEX(リスト!$AO:$AO,MATCH($K1811,リスト!$AN:$AN,0))),"")</f>
        <v/>
      </c>
      <c r="S1811" s="32" t="str">
        <f>IF($B1811="","",RIGHT($G1811*1000+200+COUNTIF($G$2:$G1811,$G1811),9))</f>
        <v/>
      </c>
    </row>
    <row r="1812" spans="13:19" ht="18" customHeight="1" x14ac:dyDescent="0.55000000000000004">
      <c r="M1812" s="32" t="str">
        <f>IFERROR(IF($B1812="","",INDEX(所属情報!$E:$E,MATCH($A1812,所属情報!$A:$A,0))),"")</f>
        <v/>
      </c>
      <c r="N1812" s="32" t="str">
        <f t="shared" si="84"/>
        <v/>
      </c>
      <c r="O1812" s="32" t="str">
        <f t="shared" si="85"/>
        <v/>
      </c>
      <c r="P1812" s="32" t="str">
        <f t="shared" si="86"/>
        <v/>
      </c>
      <c r="Q1812" s="32" t="str">
        <f>IFERROR(IF($F1812="","",INDEX(リスト!$AL:$AL,MATCH($F1812,リスト!$AK:$AK,0))),"")</f>
        <v/>
      </c>
      <c r="R1812" s="32" t="str">
        <f>IFERROR(IF($K1812="","",INDEX(リスト!$AO:$AO,MATCH($K1812,リスト!$AN:$AN,0))),"")</f>
        <v/>
      </c>
      <c r="S1812" s="32" t="str">
        <f>IF($B1812="","",RIGHT($G1812*1000+200+COUNTIF($G$2:$G1812,$G1812),9))</f>
        <v/>
      </c>
    </row>
    <row r="1813" spans="13:19" ht="18" customHeight="1" x14ac:dyDescent="0.55000000000000004">
      <c r="M1813" s="32" t="str">
        <f>IFERROR(IF($B1813="","",INDEX(所属情報!$E:$E,MATCH($A1813,所属情報!$A:$A,0))),"")</f>
        <v/>
      </c>
      <c r="N1813" s="32" t="str">
        <f t="shared" si="84"/>
        <v/>
      </c>
      <c r="O1813" s="32" t="str">
        <f t="shared" si="85"/>
        <v/>
      </c>
      <c r="P1813" s="32" t="str">
        <f t="shared" si="86"/>
        <v/>
      </c>
      <c r="Q1813" s="32" t="str">
        <f>IFERROR(IF($F1813="","",INDEX(リスト!$AL:$AL,MATCH($F1813,リスト!$AK:$AK,0))),"")</f>
        <v/>
      </c>
      <c r="R1813" s="32" t="str">
        <f>IFERROR(IF($K1813="","",INDEX(リスト!$AO:$AO,MATCH($K1813,リスト!$AN:$AN,0))),"")</f>
        <v/>
      </c>
      <c r="S1813" s="32" t="str">
        <f>IF($B1813="","",RIGHT($G1813*1000+200+COUNTIF($G$2:$G1813,$G1813),9))</f>
        <v/>
      </c>
    </row>
    <row r="1814" spans="13:19" ht="18" customHeight="1" x14ac:dyDescent="0.55000000000000004">
      <c r="M1814" s="32" t="str">
        <f>IFERROR(IF($B1814="","",INDEX(所属情報!$E:$E,MATCH($A1814,所属情報!$A:$A,0))),"")</f>
        <v/>
      </c>
      <c r="N1814" s="32" t="str">
        <f t="shared" si="84"/>
        <v/>
      </c>
      <c r="O1814" s="32" t="str">
        <f t="shared" si="85"/>
        <v/>
      </c>
      <c r="P1814" s="32" t="str">
        <f t="shared" si="86"/>
        <v/>
      </c>
      <c r="Q1814" s="32" t="str">
        <f>IFERROR(IF($F1814="","",INDEX(リスト!$AL:$AL,MATCH($F1814,リスト!$AK:$AK,0))),"")</f>
        <v/>
      </c>
      <c r="R1814" s="32" t="str">
        <f>IFERROR(IF($K1814="","",INDEX(リスト!$AO:$AO,MATCH($K1814,リスト!$AN:$AN,0))),"")</f>
        <v/>
      </c>
      <c r="S1814" s="32" t="str">
        <f>IF($B1814="","",RIGHT($G1814*1000+200+COUNTIF($G$2:$G1814,$G1814),9))</f>
        <v/>
      </c>
    </row>
    <row r="1815" spans="13:19" ht="18" customHeight="1" x14ac:dyDescent="0.55000000000000004">
      <c r="M1815" s="32" t="str">
        <f>IFERROR(IF($B1815="","",INDEX(所属情報!$E:$E,MATCH($A1815,所属情報!$A:$A,0))),"")</f>
        <v/>
      </c>
      <c r="N1815" s="32" t="str">
        <f t="shared" si="84"/>
        <v/>
      </c>
      <c r="O1815" s="32" t="str">
        <f t="shared" si="85"/>
        <v/>
      </c>
      <c r="P1815" s="32" t="str">
        <f t="shared" si="86"/>
        <v/>
      </c>
      <c r="Q1815" s="32" t="str">
        <f>IFERROR(IF($F1815="","",INDEX(リスト!$AL:$AL,MATCH($F1815,リスト!$AK:$AK,0))),"")</f>
        <v/>
      </c>
      <c r="R1815" s="32" t="str">
        <f>IFERROR(IF($K1815="","",INDEX(リスト!$AO:$AO,MATCH($K1815,リスト!$AN:$AN,0))),"")</f>
        <v/>
      </c>
      <c r="S1815" s="32" t="str">
        <f>IF($B1815="","",RIGHT($G1815*1000+200+COUNTIF($G$2:$G1815,$G1815),9))</f>
        <v/>
      </c>
    </row>
    <row r="1816" spans="13:19" ht="18" customHeight="1" x14ac:dyDescent="0.55000000000000004">
      <c r="M1816" s="32" t="str">
        <f>IFERROR(IF($B1816="","",INDEX(所属情報!$E:$E,MATCH($A1816,所属情報!$A:$A,0))),"")</f>
        <v/>
      </c>
      <c r="N1816" s="32" t="str">
        <f t="shared" si="84"/>
        <v/>
      </c>
      <c r="O1816" s="32" t="str">
        <f t="shared" si="85"/>
        <v/>
      </c>
      <c r="P1816" s="32" t="str">
        <f t="shared" si="86"/>
        <v/>
      </c>
      <c r="Q1816" s="32" t="str">
        <f>IFERROR(IF($F1816="","",INDEX(リスト!$AL:$AL,MATCH($F1816,リスト!$AK:$AK,0))),"")</f>
        <v/>
      </c>
      <c r="R1816" s="32" t="str">
        <f>IFERROR(IF($K1816="","",INDEX(リスト!$AO:$AO,MATCH($K1816,リスト!$AN:$AN,0))),"")</f>
        <v/>
      </c>
      <c r="S1816" s="32" t="str">
        <f>IF($B1816="","",RIGHT($G1816*1000+200+COUNTIF($G$2:$G1816,$G1816),9))</f>
        <v/>
      </c>
    </row>
    <row r="1817" spans="13:19" ht="18" customHeight="1" x14ac:dyDescent="0.55000000000000004">
      <c r="M1817" s="32" t="str">
        <f>IFERROR(IF($B1817="","",INDEX(所属情報!$E:$E,MATCH($A1817,所属情報!$A:$A,0))),"")</f>
        <v/>
      </c>
      <c r="N1817" s="32" t="str">
        <f t="shared" si="84"/>
        <v/>
      </c>
      <c r="O1817" s="32" t="str">
        <f t="shared" si="85"/>
        <v/>
      </c>
      <c r="P1817" s="32" t="str">
        <f t="shared" si="86"/>
        <v/>
      </c>
      <c r="Q1817" s="32" t="str">
        <f>IFERROR(IF($F1817="","",INDEX(リスト!$AL:$AL,MATCH($F1817,リスト!$AK:$AK,0))),"")</f>
        <v/>
      </c>
      <c r="R1817" s="32" t="str">
        <f>IFERROR(IF($K1817="","",INDEX(リスト!$AO:$AO,MATCH($K1817,リスト!$AN:$AN,0))),"")</f>
        <v/>
      </c>
      <c r="S1817" s="32" t="str">
        <f>IF($B1817="","",RIGHT($G1817*1000+200+COUNTIF($G$2:$G1817,$G1817),9))</f>
        <v/>
      </c>
    </row>
    <row r="1818" spans="13:19" ht="18" customHeight="1" x14ac:dyDescent="0.55000000000000004">
      <c r="M1818" s="32" t="str">
        <f>IFERROR(IF($B1818="","",INDEX(所属情報!$E:$E,MATCH($A1818,所属情報!$A:$A,0))),"")</f>
        <v/>
      </c>
      <c r="N1818" s="32" t="str">
        <f t="shared" si="84"/>
        <v/>
      </c>
      <c r="O1818" s="32" t="str">
        <f t="shared" si="85"/>
        <v/>
      </c>
      <c r="P1818" s="32" t="str">
        <f t="shared" si="86"/>
        <v/>
      </c>
      <c r="Q1818" s="32" t="str">
        <f>IFERROR(IF($F1818="","",INDEX(リスト!$AL:$AL,MATCH($F1818,リスト!$AK:$AK,0))),"")</f>
        <v/>
      </c>
      <c r="R1818" s="32" t="str">
        <f>IFERROR(IF($K1818="","",INDEX(リスト!$AO:$AO,MATCH($K1818,リスト!$AN:$AN,0))),"")</f>
        <v/>
      </c>
      <c r="S1818" s="32" t="str">
        <f>IF($B1818="","",RIGHT($G1818*1000+200+COUNTIF($G$2:$G1818,$G1818),9))</f>
        <v/>
      </c>
    </row>
    <row r="1819" spans="13:19" ht="18" customHeight="1" x14ac:dyDescent="0.55000000000000004">
      <c r="M1819" s="32" t="str">
        <f>IFERROR(IF($B1819="","",INDEX(所属情報!$E:$E,MATCH($A1819,所属情報!$A:$A,0))),"")</f>
        <v/>
      </c>
      <c r="N1819" s="32" t="str">
        <f t="shared" si="84"/>
        <v/>
      </c>
      <c r="O1819" s="32" t="str">
        <f t="shared" si="85"/>
        <v/>
      </c>
      <c r="P1819" s="32" t="str">
        <f t="shared" si="86"/>
        <v/>
      </c>
      <c r="Q1819" s="32" t="str">
        <f>IFERROR(IF($F1819="","",INDEX(リスト!$AL:$AL,MATCH($F1819,リスト!$AK:$AK,0))),"")</f>
        <v/>
      </c>
      <c r="R1819" s="32" t="str">
        <f>IFERROR(IF($K1819="","",INDEX(リスト!$AO:$AO,MATCH($K1819,リスト!$AN:$AN,0))),"")</f>
        <v/>
      </c>
      <c r="S1819" s="32" t="str">
        <f>IF($B1819="","",RIGHT($G1819*1000+200+COUNTIF($G$2:$G1819,$G1819),9))</f>
        <v/>
      </c>
    </row>
    <row r="1820" spans="13:19" ht="18" customHeight="1" x14ac:dyDescent="0.55000000000000004">
      <c r="M1820" s="32" t="str">
        <f>IFERROR(IF($B1820="","",INDEX(所属情報!$E:$E,MATCH($A1820,所属情報!$A:$A,0))),"")</f>
        <v/>
      </c>
      <c r="N1820" s="32" t="str">
        <f t="shared" si="84"/>
        <v/>
      </c>
      <c r="O1820" s="32" t="str">
        <f t="shared" si="85"/>
        <v/>
      </c>
      <c r="P1820" s="32" t="str">
        <f t="shared" si="86"/>
        <v/>
      </c>
      <c r="Q1820" s="32" t="str">
        <f>IFERROR(IF($F1820="","",INDEX(リスト!$AL:$AL,MATCH($F1820,リスト!$AK:$AK,0))),"")</f>
        <v/>
      </c>
      <c r="R1820" s="32" t="str">
        <f>IFERROR(IF($K1820="","",INDEX(リスト!$AO:$AO,MATCH($K1820,リスト!$AN:$AN,0))),"")</f>
        <v/>
      </c>
      <c r="S1820" s="32" t="str">
        <f>IF($B1820="","",RIGHT($G1820*1000+200+COUNTIF($G$2:$G1820,$G1820),9))</f>
        <v/>
      </c>
    </row>
    <row r="1821" spans="13:19" ht="18" customHeight="1" x14ac:dyDescent="0.55000000000000004">
      <c r="M1821" s="32" t="str">
        <f>IFERROR(IF($B1821="","",INDEX(所属情報!$E:$E,MATCH($A1821,所属情報!$A:$A,0))),"")</f>
        <v/>
      </c>
      <c r="N1821" s="32" t="str">
        <f t="shared" si="84"/>
        <v/>
      </c>
      <c r="O1821" s="32" t="str">
        <f t="shared" si="85"/>
        <v/>
      </c>
      <c r="P1821" s="32" t="str">
        <f t="shared" si="86"/>
        <v/>
      </c>
      <c r="Q1821" s="32" t="str">
        <f>IFERROR(IF($F1821="","",INDEX(リスト!$AL:$AL,MATCH($F1821,リスト!$AK:$AK,0))),"")</f>
        <v/>
      </c>
      <c r="R1821" s="32" t="str">
        <f>IFERROR(IF($K1821="","",INDEX(リスト!$AO:$AO,MATCH($K1821,リスト!$AN:$AN,0))),"")</f>
        <v/>
      </c>
      <c r="S1821" s="32" t="str">
        <f>IF($B1821="","",RIGHT($G1821*1000+200+COUNTIF($G$2:$G1821,$G1821),9))</f>
        <v/>
      </c>
    </row>
    <row r="1822" spans="13:19" ht="18" customHeight="1" x14ac:dyDescent="0.55000000000000004">
      <c r="M1822" s="32" t="str">
        <f>IFERROR(IF($B1822="","",INDEX(所属情報!$E:$E,MATCH($A1822,所属情報!$A:$A,0))),"")</f>
        <v/>
      </c>
      <c r="N1822" s="32" t="str">
        <f t="shared" si="84"/>
        <v/>
      </c>
      <c r="O1822" s="32" t="str">
        <f t="shared" si="85"/>
        <v/>
      </c>
      <c r="P1822" s="32" t="str">
        <f t="shared" si="86"/>
        <v/>
      </c>
      <c r="Q1822" s="32" t="str">
        <f>IFERROR(IF($F1822="","",INDEX(リスト!$AL:$AL,MATCH($F1822,リスト!$AK:$AK,0))),"")</f>
        <v/>
      </c>
      <c r="R1822" s="32" t="str">
        <f>IFERROR(IF($K1822="","",INDEX(リスト!$AO:$AO,MATCH($K1822,リスト!$AN:$AN,0))),"")</f>
        <v/>
      </c>
      <c r="S1822" s="32" t="str">
        <f>IF($B1822="","",RIGHT($G1822*1000+200+COUNTIF($G$2:$G1822,$G1822),9))</f>
        <v/>
      </c>
    </row>
    <row r="1823" spans="13:19" ht="18" customHeight="1" x14ac:dyDescent="0.55000000000000004">
      <c r="M1823" s="32" t="str">
        <f>IFERROR(IF($B1823="","",INDEX(所属情報!$E:$E,MATCH($A1823,所属情報!$A:$A,0))),"")</f>
        <v/>
      </c>
      <c r="N1823" s="32" t="str">
        <f t="shared" si="84"/>
        <v/>
      </c>
      <c r="O1823" s="32" t="str">
        <f t="shared" si="85"/>
        <v/>
      </c>
      <c r="P1823" s="32" t="str">
        <f t="shared" si="86"/>
        <v/>
      </c>
      <c r="Q1823" s="32" t="str">
        <f>IFERROR(IF($F1823="","",INDEX(リスト!$AL:$AL,MATCH($F1823,リスト!$AK:$AK,0))),"")</f>
        <v/>
      </c>
      <c r="R1823" s="32" t="str">
        <f>IFERROR(IF($K1823="","",INDEX(リスト!$AO:$AO,MATCH($K1823,リスト!$AN:$AN,0))),"")</f>
        <v/>
      </c>
      <c r="S1823" s="32" t="str">
        <f>IF($B1823="","",RIGHT($G1823*1000+200+COUNTIF($G$2:$G1823,$G1823),9))</f>
        <v/>
      </c>
    </row>
    <row r="1824" spans="13:19" ht="18" customHeight="1" x14ac:dyDescent="0.55000000000000004">
      <c r="M1824" s="32" t="str">
        <f>IFERROR(IF($B1824="","",INDEX(所属情報!$E:$E,MATCH($A1824,所属情報!$A:$A,0))),"")</f>
        <v/>
      </c>
      <c r="N1824" s="32" t="str">
        <f t="shared" si="84"/>
        <v/>
      </c>
      <c r="O1824" s="32" t="str">
        <f t="shared" si="85"/>
        <v/>
      </c>
      <c r="P1824" s="32" t="str">
        <f t="shared" si="86"/>
        <v/>
      </c>
      <c r="Q1824" s="32" t="str">
        <f>IFERROR(IF($F1824="","",INDEX(リスト!$AL:$AL,MATCH($F1824,リスト!$AK:$AK,0))),"")</f>
        <v/>
      </c>
      <c r="R1824" s="32" t="str">
        <f>IFERROR(IF($K1824="","",INDEX(リスト!$AO:$AO,MATCH($K1824,リスト!$AN:$AN,0))),"")</f>
        <v/>
      </c>
      <c r="S1824" s="32" t="str">
        <f>IF($B1824="","",RIGHT($G1824*1000+200+COUNTIF($G$2:$G1824,$G1824),9))</f>
        <v/>
      </c>
    </row>
    <row r="1825" spans="13:19" ht="18" customHeight="1" x14ac:dyDescent="0.55000000000000004">
      <c r="M1825" s="32" t="str">
        <f>IFERROR(IF($B1825="","",INDEX(所属情報!$E:$E,MATCH($A1825,所属情報!$A:$A,0))),"")</f>
        <v/>
      </c>
      <c r="N1825" s="32" t="str">
        <f t="shared" si="84"/>
        <v/>
      </c>
      <c r="O1825" s="32" t="str">
        <f t="shared" si="85"/>
        <v/>
      </c>
      <c r="P1825" s="32" t="str">
        <f t="shared" si="86"/>
        <v/>
      </c>
      <c r="Q1825" s="32" t="str">
        <f>IFERROR(IF($F1825="","",INDEX(リスト!$AL:$AL,MATCH($F1825,リスト!$AK:$AK,0))),"")</f>
        <v/>
      </c>
      <c r="R1825" s="32" t="str">
        <f>IFERROR(IF($K1825="","",INDEX(リスト!$AO:$AO,MATCH($K1825,リスト!$AN:$AN,0))),"")</f>
        <v/>
      </c>
      <c r="S1825" s="32" t="str">
        <f>IF($B1825="","",RIGHT($G1825*1000+200+COUNTIF($G$2:$G1825,$G1825),9))</f>
        <v/>
      </c>
    </row>
    <row r="1826" spans="13:19" ht="18" customHeight="1" x14ac:dyDescent="0.55000000000000004">
      <c r="M1826" s="32" t="str">
        <f>IFERROR(IF($B1826="","",INDEX(所属情報!$E:$E,MATCH($A1826,所属情報!$A:$A,0))),"")</f>
        <v/>
      </c>
      <c r="N1826" s="32" t="str">
        <f t="shared" si="84"/>
        <v/>
      </c>
      <c r="O1826" s="32" t="str">
        <f t="shared" si="85"/>
        <v/>
      </c>
      <c r="P1826" s="32" t="str">
        <f t="shared" si="86"/>
        <v/>
      </c>
      <c r="Q1826" s="32" t="str">
        <f>IFERROR(IF($F1826="","",INDEX(リスト!$AL:$AL,MATCH($F1826,リスト!$AK:$AK,0))),"")</f>
        <v/>
      </c>
      <c r="R1826" s="32" t="str">
        <f>IFERROR(IF($K1826="","",INDEX(リスト!$AO:$AO,MATCH($K1826,リスト!$AN:$AN,0))),"")</f>
        <v/>
      </c>
      <c r="S1826" s="32" t="str">
        <f>IF($B1826="","",RIGHT($G1826*1000+200+COUNTIF($G$2:$G1826,$G1826),9))</f>
        <v/>
      </c>
    </row>
    <row r="1827" spans="13:19" ht="18" customHeight="1" x14ac:dyDescent="0.55000000000000004">
      <c r="M1827" s="32" t="str">
        <f>IFERROR(IF($B1827="","",INDEX(所属情報!$E:$E,MATCH($A1827,所属情報!$A:$A,0))),"")</f>
        <v/>
      </c>
      <c r="N1827" s="32" t="str">
        <f t="shared" si="84"/>
        <v/>
      </c>
      <c r="O1827" s="32" t="str">
        <f t="shared" si="85"/>
        <v/>
      </c>
      <c r="P1827" s="32" t="str">
        <f t="shared" si="86"/>
        <v/>
      </c>
      <c r="Q1827" s="32" t="str">
        <f>IFERROR(IF($F1827="","",INDEX(リスト!$AL:$AL,MATCH($F1827,リスト!$AK:$AK,0))),"")</f>
        <v/>
      </c>
      <c r="R1827" s="32" t="str">
        <f>IFERROR(IF($K1827="","",INDEX(リスト!$AO:$AO,MATCH($K1827,リスト!$AN:$AN,0))),"")</f>
        <v/>
      </c>
      <c r="S1827" s="32" t="str">
        <f>IF($B1827="","",RIGHT($G1827*1000+200+COUNTIF($G$2:$G1827,$G1827),9))</f>
        <v/>
      </c>
    </row>
    <row r="1828" spans="13:19" ht="18" customHeight="1" x14ac:dyDescent="0.55000000000000004">
      <c r="M1828" s="32" t="str">
        <f>IFERROR(IF($B1828="","",INDEX(所属情報!$E:$E,MATCH($A1828,所属情報!$A:$A,0))),"")</f>
        <v/>
      </c>
      <c r="N1828" s="32" t="str">
        <f t="shared" si="84"/>
        <v/>
      </c>
      <c r="O1828" s="32" t="str">
        <f t="shared" si="85"/>
        <v/>
      </c>
      <c r="P1828" s="32" t="str">
        <f t="shared" si="86"/>
        <v/>
      </c>
      <c r="Q1828" s="32" t="str">
        <f>IFERROR(IF($F1828="","",INDEX(リスト!$AL:$AL,MATCH($F1828,リスト!$AK:$AK,0))),"")</f>
        <v/>
      </c>
      <c r="R1828" s="32" t="str">
        <f>IFERROR(IF($K1828="","",INDEX(リスト!$AO:$AO,MATCH($K1828,リスト!$AN:$AN,0))),"")</f>
        <v/>
      </c>
      <c r="S1828" s="32" t="str">
        <f>IF($B1828="","",RIGHT($G1828*1000+200+COUNTIF($G$2:$G1828,$G1828),9))</f>
        <v/>
      </c>
    </row>
    <row r="1829" spans="13:19" ht="18" customHeight="1" x14ac:dyDescent="0.55000000000000004">
      <c r="M1829" s="32" t="str">
        <f>IFERROR(IF($B1829="","",INDEX(所属情報!$E:$E,MATCH($A1829,所属情報!$A:$A,0))),"")</f>
        <v/>
      </c>
      <c r="N1829" s="32" t="str">
        <f t="shared" si="84"/>
        <v/>
      </c>
      <c r="O1829" s="32" t="str">
        <f t="shared" si="85"/>
        <v/>
      </c>
      <c r="P1829" s="32" t="str">
        <f t="shared" si="86"/>
        <v/>
      </c>
      <c r="Q1829" s="32" t="str">
        <f>IFERROR(IF($F1829="","",INDEX(リスト!$AL:$AL,MATCH($F1829,リスト!$AK:$AK,0))),"")</f>
        <v/>
      </c>
      <c r="R1829" s="32" t="str">
        <f>IFERROR(IF($K1829="","",INDEX(リスト!$AO:$AO,MATCH($K1829,リスト!$AN:$AN,0))),"")</f>
        <v/>
      </c>
      <c r="S1829" s="32" t="str">
        <f>IF($B1829="","",RIGHT($G1829*1000+200+COUNTIF($G$2:$G1829,$G1829),9))</f>
        <v/>
      </c>
    </row>
    <row r="1830" spans="13:19" ht="18" customHeight="1" x14ac:dyDescent="0.55000000000000004">
      <c r="M1830" s="32" t="str">
        <f>IFERROR(IF($B1830="","",INDEX(所属情報!$E:$E,MATCH($A1830,所属情報!$A:$A,0))),"")</f>
        <v/>
      </c>
      <c r="N1830" s="32" t="str">
        <f t="shared" si="84"/>
        <v/>
      </c>
      <c r="O1830" s="32" t="str">
        <f t="shared" si="85"/>
        <v/>
      </c>
      <c r="P1830" s="32" t="str">
        <f t="shared" si="86"/>
        <v/>
      </c>
      <c r="Q1830" s="32" t="str">
        <f>IFERROR(IF($F1830="","",INDEX(リスト!$AL:$AL,MATCH($F1830,リスト!$AK:$AK,0))),"")</f>
        <v/>
      </c>
      <c r="R1830" s="32" t="str">
        <f>IFERROR(IF($K1830="","",INDEX(リスト!$AO:$AO,MATCH($K1830,リスト!$AN:$AN,0))),"")</f>
        <v/>
      </c>
      <c r="S1830" s="32" t="str">
        <f>IF($B1830="","",RIGHT($G1830*1000+200+COUNTIF($G$2:$G1830,$G1830),9))</f>
        <v/>
      </c>
    </row>
    <row r="1831" spans="13:19" ht="18" customHeight="1" x14ac:dyDescent="0.55000000000000004">
      <c r="M1831" s="32" t="str">
        <f>IFERROR(IF($B1831="","",INDEX(所属情報!$E:$E,MATCH($A1831,所属情報!$A:$A,0))),"")</f>
        <v/>
      </c>
      <c r="N1831" s="32" t="str">
        <f t="shared" si="84"/>
        <v/>
      </c>
      <c r="O1831" s="32" t="str">
        <f t="shared" si="85"/>
        <v/>
      </c>
      <c r="P1831" s="32" t="str">
        <f t="shared" si="86"/>
        <v/>
      </c>
      <c r="Q1831" s="32" t="str">
        <f>IFERROR(IF($F1831="","",INDEX(リスト!$AL:$AL,MATCH($F1831,リスト!$AK:$AK,0))),"")</f>
        <v/>
      </c>
      <c r="R1831" s="32" t="str">
        <f>IFERROR(IF($K1831="","",INDEX(リスト!$AO:$AO,MATCH($K1831,リスト!$AN:$AN,0))),"")</f>
        <v/>
      </c>
      <c r="S1831" s="32" t="str">
        <f>IF($B1831="","",RIGHT($G1831*1000+200+COUNTIF($G$2:$G1831,$G1831),9))</f>
        <v/>
      </c>
    </row>
    <row r="1832" spans="13:19" ht="18" customHeight="1" x14ac:dyDescent="0.55000000000000004">
      <c r="M1832" s="32" t="str">
        <f>IFERROR(IF($B1832="","",INDEX(所属情報!$E:$E,MATCH($A1832,所属情報!$A:$A,0))),"")</f>
        <v/>
      </c>
      <c r="N1832" s="32" t="str">
        <f t="shared" si="84"/>
        <v/>
      </c>
      <c r="O1832" s="32" t="str">
        <f t="shared" si="85"/>
        <v/>
      </c>
      <c r="P1832" s="32" t="str">
        <f t="shared" si="86"/>
        <v/>
      </c>
      <c r="Q1832" s="32" t="str">
        <f>IFERROR(IF($F1832="","",INDEX(リスト!$AL:$AL,MATCH($F1832,リスト!$AK:$AK,0))),"")</f>
        <v/>
      </c>
      <c r="R1832" s="32" t="str">
        <f>IFERROR(IF($K1832="","",INDEX(リスト!$AO:$AO,MATCH($K1832,リスト!$AN:$AN,0))),"")</f>
        <v/>
      </c>
      <c r="S1832" s="32" t="str">
        <f>IF($B1832="","",RIGHT($G1832*1000+200+COUNTIF($G$2:$G1832,$G1832),9))</f>
        <v/>
      </c>
    </row>
    <row r="1833" spans="13:19" ht="18" customHeight="1" x14ac:dyDescent="0.55000000000000004">
      <c r="M1833" s="32" t="str">
        <f>IFERROR(IF($B1833="","",INDEX(所属情報!$E:$E,MATCH($A1833,所属情報!$A:$A,0))),"")</f>
        <v/>
      </c>
      <c r="N1833" s="32" t="str">
        <f t="shared" si="84"/>
        <v/>
      </c>
      <c r="O1833" s="32" t="str">
        <f t="shared" si="85"/>
        <v/>
      </c>
      <c r="P1833" s="32" t="str">
        <f t="shared" si="86"/>
        <v/>
      </c>
      <c r="Q1833" s="32" t="str">
        <f>IFERROR(IF($F1833="","",INDEX(リスト!$AL:$AL,MATCH($F1833,リスト!$AK:$AK,0))),"")</f>
        <v/>
      </c>
      <c r="R1833" s="32" t="str">
        <f>IFERROR(IF($K1833="","",INDEX(リスト!$AO:$AO,MATCH($K1833,リスト!$AN:$AN,0))),"")</f>
        <v/>
      </c>
      <c r="S1833" s="32" t="str">
        <f>IF($B1833="","",RIGHT($G1833*1000+200+COUNTIF($G$2:$G1833,$G1833),9))</f>
        <v/>
      </c>
    </row>
    <row r="1834" spans="13:19" ht="18" customHeight="1" x14ac:dyDescent="0.55000000000000004">
      <c r="M1834" s="32" t="str">
        <f>IFERROR(IF($B1834="","",INDEX(所属情報!$E:$E,MATCH($A1834,所属情報!$A:$A,0))),"")</f>
        <v/>
      </c>
      <c r="N1834" s="32" t="str">
        <f t="shared" si="84"/>
        <v/>
      </c>
      <c r="O1834" s="32" t="str">
        <f t="shared" si="85"/>
        <v/>
      </c>
      <c r="P1834" s="32" t="str">
        <f t="shared" si="86"/>
        <v/>
      </c>
      <c r="Q1834" s="32" t="str">
        <f>IFERROR(IF($F1834="","",INDEX(リスト!$AL:$AL,MATCH($F1834,リスト!$AK:$AK,0))),"")</f>
        <v/>
      </c>
      <c r="R1834" s="32" t="str">
        <f>IFERROR(IF($K1834="","",INDEX(リスト!$AO:$AO,MATCH($K1834,リスト!$AN:$AN,0))),"")</f>
        <v/>
      </c>
      <c r="S1834" s="32" t="str">
        <f>IF($B1834="","",RIGHT($G1834*1000+200+COUNTIF($G$2:$G1834,$G1834),9))</f>
        <v/>
      </c>
    </row>
    <row r="1835" spans="13:19" ht="18" customHeight="1" x14ac:dyDescent="0.55000000000000004">
      <c r="M1835" s="32" t="str">
        <f>IFERROR(IF($B1835="","",INDEX(所属情報!$E:$E,MATCH($A1835,所属情報!$A:$A,0))),"")</f>
        <v/>
      </c>
      <c r="N1835" s="32" t="str">
        <f t="shared" si="84"/>
        <v/>
      </c>
      <c r="O1835" s="32" t="str">
        <f t="shared" si="85"/>
        <v/>
      </c>
      <c r="P1835" s="32" t="str">
        <f t="shared" si="86"/>
        <v/>
      </c>
      <c r="Q1835" s="32" t="str">
        <f>IFERROR(IF($F1835="","",INDEX(リスト!$AL:$AL,MATCH($F1835,リスト!$AK:$AK,0))),"")</f>
        <v/>
      </c>
      <c r="R1835" s="32" t="str">
        <f>IFERROR(IF($K1835="","",INDEX(リスト!$AO:$AO,MATCH($K1835,リスト!$AN:$AN,0))),"")</f>
        <v/>
      </c>
      <c r="S1835" s="32" t="str">
        <f>IF($B1835="","",RIGHT($G1835*1000+200+COUNTIF($G$2:$G1835,$G1835),9))</f>
        <v/>
      </c>
    </row>
    <row r="1836" spans="13:19" ht="18" customHeight="1" x14ac:dyDescent="0.55000000000000004">
      <c r="M1836" s="32" t="str">
        <f>IFERROR(IF($B1836="","",INDEX(所属情報!$E:$E,MATCH($A1836,所属情報!$A:$A,0))),"")</f>
        <v/>
      </c>
      <c r="N1836" s="32" t="str">
        <f t="shared" si="84"/>
        <v/>
      </c>
      <c r="O1836" s="32" t="str">
        <f t="shared" si="85"/>
        <v/>
      </c>
      <c r="P1836" s="32" t="str">
        <f t="shared" si="86"/>
        <v/>
      </c>
      <c r="Q1836" s="32" t="str">
        <f>IFERROR(IF($F1836="","",INDEX(リスト!$AL:$AL,MATCH($F1836,リスト!$AK:$AK,0))),"")</f>
        <v/>
      </c>
      <c r="R1836" s="32" t="str">
        <f>IFERROR(IF($K1836="","",INDEX(リスト!$AO:$AO,MATCH($K1836,リスト!$AN:$AN,0))),"")</f>
        <v/>
      </c>
      <c r="S1836" s="32" t="str">
        <f>IF($B1836="","",RIGHT($G1836*1000+200+COUNTIF($G$2:$G1836,$G1836),9))</f>
        <v/>
      </c>
    </row>
    <row r="1837" spans="13:19" ht="18" customHeight="1" x14ac:dyDescent="0.55000000000000004">
      <c r="M1837" s="32" t="str">
        <f>IFERROR(IF($B1837="","",INDEX(所属情報!$E:$E,MATCH($A1837,所属情報!$A:$A,0))),"")</f>
        <v/>
      </c>
      <c r="N1837" s="32" t="str">
        <f t="shared" si="84"/>
        <v/>
      </c>
      <c r="O1837" s="32" t="str">
        <f t="shared" si="85"/>
        <v/>
      </c>
      <c r="P1837" s="32" t="str">
        <f t="shared" si="86"/>
        <v/>
      </c>
      <c r="Q1837" s="32" t="str">
        <f>IFERROR(IF($F1837="","",INDEX(リスト!$AL:$AL,MATCH($F1837,リスト!$AK:$AK,0))),"")</f>
        <v/>
      </c>
      <c r="R1837" s="32" t="str">
        <f>IFERROR(IF($K1837="","",INDEX(リスト!$AO:$AO,MATCH($K1837,リスト!$AN:$AN,0))),"")</f>
        <v/>
      </c>
      <c r="S1837" s="32" t="str">
        <f>IF($B1837="","",RIGHT($G1837*1000+200+COUNTIF($G$2:$G1837,$G1837),9))</f>
        <v/>
      </c>
    </row>
    <row r="1838" spans="13:19" ht="18" customHeight="1" x14ac:dyDescent="0.55000000000000004">
      <c r="M1838" s="32" t="str">
        <f>IFERROR(IF($B1838="","",INDEX(所属情報!$E:$E,MATCH($A1838,所属情報!$A:$A,0))),"")</f>
        <v/>
      </c>
      <c r="N1838" s="32" t="str">
        <f t="shared" si="84"/>
        <v/>
      </c>
      <c r="O1838" s="32" t="str">
        <f t="shared" si="85"/>
        <v/>
      </c>
      <c r="P1838" s="32" t="str">
        <f t="shared" si="86"/>
        <v/>
      </c>
      <c r="Q1838" s="32" t="str">
        <f>IFERROR(IF($F1838="","",INDEX(リスト!$AL:$AL,MATCH($F1838,リスト!$AK:$AK,0))),"")</f>
        <v/>
      </c>
      <c r="R1838" s="32" t="str">
        <f>IFERROR(IF($K1838="","",INDEX(リスト!$AO:$AO,MATCH($K1838,リスト!$AN:$AN,0))),"")</f>
        <v/>
      </c>
      <c r="S1838" s="32" t="str">
        <f>IF($B1838="","",RIGHT($G1838*1000+200+COUNTIF($G$2:$G1838,$G1838),9))</f>
        <v/>
      </c>
    </row>
    <row r="1839" spans="13:19" ht="18" customHeight="1" x14ac:dyDescent="0.55000000000000004">
      <c r="M1839" s="32" t="str">
        <f>IFERROR(IF($B1839="","",INDEX(所属情報!$E:$E,MATCH($A1839,所属情報!$A:$A,0))),"")</f>
        <v/>
      </c>
      <c r="N1839" s="32" t="str">
        <f t="shared" si="84"/>
        <v/>
      </c>
      <c r="O1839" s="32" t="str">
        <f t="shared" si="85"/>
        <v/>
      </c>
      <c r="P1839" s="32" t="str">
        <f t="shared" si="86"/>
        <v/>
      </c>
      <c r="Q1839" s="32" t="str">
        <f>IFERROR(IF($F1839="","",INDEX(リスト!$AL:$AL,MATCH($F1839,リスト!$AK:$AK,0))),"")</f>
        <v/>
      </c>
      <c r="R1839" s="32" t="str">
        <f>IFERROR(IF($K1839="","",INDEX(リスト!$AO:$AO,MATCH($K1839,リスト!$AN:$AN,0))),"")</f>
        <v/>
      </c>
      <c r="S1839" s="32" t="str">
        <f>IF($B1839="","",RIGHT($G1839*1000+200+COUNTIF($G$2:$G1839,$G1839),9))</f>
        <v/>
      </c>
    </row>
    <row r="1840" spans="13:19" ht="18" customHeight="1" x14ac:dyDescent="0.55000000000000004">
      <c r="M1840" s="32" t="str">
        <f>IFERROR(IF($B1840="","",INDEX(所属情報!$E:$E,MATCH($A1840,所属情報!$A:$A,0))),"")</f>
        <v/>
      </c>
      <c r="N1840" s="32" t="str">
        <f t="shared" si="84"/>
        <v/>
      </c>
      <c r="O1840" s="32" t="str">
        <f t="shared" si="85"/>
        <v/>
      </c>
      <c r="P1840" s="32" t="str">
        <f t="shared" si="86"/>
        <v/>
      </c>
      <c r="Q1840" s="32" t="str">
        <f>IFERROR(IF($F1840="","",INDEX(リスト!$AL:$AL,MATCH($F1840,リスト!$AK:$AK,0))),"")</f>
        <v/>
      </c>
      <c r="R1840" s="32" t="str">
        <f>IFERROR(IF($K1840="","",INDEX(リスト!$AO:$AO,MATCH($K1840,リスト!$AN:$AN,0))),"")</f>
        <v/>
      </c>
      <c r="S1840" s="32" t="str">
        <f>IF($B1840="","",RIGHT($G1840*1000+200+COUNTIF($G$2:$G1840,$G1840),9))</f>
        <v/>
      </c>
    </row>
    <row r="1841" spans="13:19" ht="18" customHeight="1" x14ac:dyDescent="0.55000000000000004">
      <c r="M1841" s="32" t="str">
        <f>IFERROR(IF($B1841="","",INDEX(所属情報!$E:$E,MATCH($A1841,所属情報!$A:$A,0))),"")</f>
        <v/>
      </c>
      <c r="N1841" s="32" t="str">
        <f t="shared" si="84"/>
        <v/>
      </c>
      <c r="O1841" s="32" t="str">
        <f t="shared" si="85"/>
        <v/>
      </c>
      <c r="P1841" s="32" t="str">
        <f t="shared" si="86"/>
        <v/>
      </c>
      <c r="Q1841" s="32" t="str">
        <f>IFERROR(IF($F1841="","",INDEX(リスト!$AL:$AL,MATCH($F1841,リスト!$AK:$AK,0))),"")</f>
        <v/>
      </c>
      <c r="R1841" s="32" t="str">
        <f>IFERROR(IF($K1841="","",INDEX(リスト!$AO:$AO,MATCH($K1841,リスト!$AN:$AN,0))),"")</f>
        <v/>
      </c>
      <c r="S1841" s="32" t="str">
        <f>IF($B1841="","",RIGHT($G1841*1000+200+COUNTIF($G$2:$G1841,$G1841),9))</f>
        <v/>
      </c>
    </row>
    <row r="1842" spans="13:19" ht="18" customHeight="1" x14ac:dyDescent="0.55000000000000004">
      <c r="M1842" s="32" t="str">
        <f>IFERROR(IF($B1842="","",INDEX(所属情報!$E:$E,MATCH($A1842,所属情報!$A:$A,0))),"")</f>
        <v/>
      </c>
      <c r="N1842" s="32" t="str">
        <f t="shared" si="84"/>
        <v/>
      </c>
      <c r="O1842" s="32" t="str">
        <f t="shared" si="85"/>
        <v/>
      </c>
      <c r="P1842" s="32" t="str">
        <f t="shared" si="86"/>
        <v/>
      </c>
      <c r="Q1842" s="32" t="str">
        <f>IFERROR(IF($F1842="","",INDEX(リスト!$AL:$AL,MATCH($F1842,リスト!$AK:$AK,0))),"")</f>
        <v/>
      </c>
      <c r="R1842" s="32" t="str">
        <f>IFERROR(IF($K1842="","",INDEX(リスト!$AO:$AO,MATCH($K1842,リスト!$AN:$AN,0))),"")</f>
        <v/>
      </c>
      <c r="S1842" s="32" t="str">
        <f>IF($B1842="","",RIGHT($G1842*1000+200+COUNTIF($G$2:$G1842,$G1842),9))</f>
        <v/>
      </c>
    </row>
    <row r="1843" spans="13:19" ht="18" customHeight="1" x14ac:dyDescent="0.55000000000000004">
      <c r="M1843" s="32" t="str">
        <f>IFERROR(IF($B1843="","",INDEX(所属情報!$E:$E,MATCH($A1843,所属情報!$A:$A,0))),"")</f>
        <v/>
      </c>
      <c r="N1843" s="32" t="str">
        <f t="shared" si="84"/>
        <v/>
      </c>
      <c r="O1843" s="32" t="str">
        <f t="shared" si="85"/>
        <v/>
      </c>
      <c r="P1843" s="32" t="str">
        <f t="shared" si="86"/>
        <v/>
      </c>
      <c r="Q1843" s="32" t="str">
        <f>IFERROR(IF($F1843="","",INDEX(リスト!$AL:$AL,MATCH($F1843,リスト!$AK:$AK,0))),"")</f>
        <v/>
      </c>
      <c r="R1843" s="32" t="str">
        <f>IFERROR(IF($K1843="","",INDEX(リスト!$AO:$AO,MATCH($K1843,リスト!$AN:$AN,0))),"")</f>
        <v/>
      </c>
      <c r="S1843" s="32" t="str">
        <f>IF($B1843="","",RIGHT($G1843*1000+200+COUNTIF($G$2:$G1843,$G1843),9))</f>
        <v/>
      </c>
    </row>
    <row r="1844" spans="13:19" ht="18" customHeight="1" x14ac:dyDescent="0.55000000000000004">
      <c r="M1844" s="32" t="str">
        <f>IFERROR(IF($B1844="","",INDEX(所属情報!$E:$E,MATCH($A1844,所属情報!$A:$A,0))),"")</f>
        <v/>
      </c>
      <c r="N1844" s="32" t="str">
        <f t="shared" si="84"/>
        <v/>
      </c>
      <c r="O1844" s="32" t="str">
        <f t="shared" si="85"/>
        <v/>
      </c>
      <c r="P1844" s="32" t="str">
        <f t="shared" si="86"/>
        <v/>
      </c>
      <c r="Q1844" s="32" t="str">
        <f>IFERROR(IF($F1844="","",INDEX(リスト!$AL:$AL,MATCH($F1844,リスト!$AK:$AK,0))),"")</f>
        <v/>
      </c>
      <c r="R1844" s="32" t="str">
        <f>IFERROR(IF($K1844="","",INDEX(リスト!$AO:$AO,MATCH($K1844,リスト!$AN:$AN,0))),"")</f>
        <v/>
      </c>
      <c r="S1844" s="32" t="str">
        <f>IF($B1844="","",RIGHT($G1844*1000+200+COUNTIF($G$2:$G1844,$G1844),9))</f>
        <v/>
      </c>
    </row>
    <row r="1845" spans="13:19" ht="18" customHeight="1" x14ac:dyDescent="0.55000000000000004">
      <c r="M1845" s="32" t="str">
        <f>IFERROR(IF($B1845="","",INDEX(所属情報!$E:$E,MATCH($A1845,所属情報!$A:$A,0))),"")</f>
        <v/>
      </c>
      <c r="N1845" s="32" t="str">
        <f t="shared" si="84"/>
        <v/>
      </c>
      <c r="O1845" s="32" t="str">
        <f t="shared" si="85"/>
        <v/>
      </c>
      <c r="P1845" s="32" t="str">
        <f t="shared" si="86"/>
        <v/>
      </c>
      <c r="Q1845" s="32" t="str">
        <f>IFERROR(IF($F1845="","",INDEX(リスト!$AL:$AL,MATCH($F1845,リスト!$AK:$AK,0))),"")</f>
        <v/>
      </c>
      <c r="R1845" s="32" t="str">
        <f>IFERROR(IF($K1845="","",INDEX(リスト!$AO:$AO,MATCH($K1845,リスト!$AN:$AN,0))),"")</f>
        <v/>
      </c>
      <c r="S1845" s="32" t="str">
        <f>IF($B1845="","",RIGHT($G1845*1000+200+COUNTIF($G$2:$G1845,$G1845),9))</f>
        <v/>
      </c>
    </row>
    <row r="1846" spans="13:19" ht="18" customHeight="1" x14ac:dyDescent="0.55000000000000004">
      <c r="M1846" s="32" t="str">
        <f>IFERROR(IF($B1846="","",INDEX(所属情報!$E:$E,MATCH($A1846,所属情報!$A:$A,0))),"")</f>
        <v/>
      </c>
      <c r="N1846" s="32" t="str">
        <f t="shared" si="84"/>
        <v/>
      </c>
      <c r="O1846" s="32" t="str">
        <f t="shared" si="85"/>
        <v/>
      </c>
      <c r="P1846" s="32" t="str">
        <f t="shared" si="86"/>
        <v/>
      </c>
      <c r="Q1846" s="32" t="str">
        <f>IFERROR(IF($F1846="","",INDEX(リスト!$AL:$AL,MATCH($F1846,リスト!$AK:$AK,0))),"")</f>
        <v/>
      </c>
      <c r="R1846" s="32" t="str">
        <f>IFERROR(IF($K1846="","",INDEX(リスト!$AO:$AO,MATCH($K1846,リスト!$AN:$AN,0))),"")</f>
        <v/>
      </c>
      <c r="S1846" s="32" t="str">
        <f>IF($B1846="","",RIGHT($G1846*1000+200+COUNTIF($G$2:$G1846,$G1846),9))</f>
        <v/>
      </c>
    </row>
    <row r="1847" spans="13:19" ht="18" customHeight="1" x14ac:dyDescent="0.55000000000000004">
      <c r="M1847" s="32" t="str">
        <f>IFERROR(IF($B1847="","",INDEX(所属情報!$E:$E,MATCH($A1847,所属情報!$A:$A,0))),"")</f>
        <v/>
      </c>
      <c r="N1847" s="32" t="str">
        <f t="shared" si="84"/>
        <v/>
      </c>
      <c r="O1847" s="32" t="str">
        <f t="shared" si="85"/>
        <v/>
      </c>
      <c r="P1847" s="32" t="str">
        <f t="shared" si="86"/>
        <v/>
      </c>
      <c r="Q1847" s="32" t="str">
        <f>IFERROR(IF($F1847="","",INDEX(リスト!$AL:$AL,MATCH($F1847,リスト!$AK:$AK,0))),"")</f>
        <v/>
      </c>
      <c r="R1847" s="32" t="str">
        <f>IFERROR(IF($K1847="","",INDEX(リスト!$AO:$AO,MATCH($K1847,リスト!$AN:$AN,0))),"")</f>
        <v/>
      </c>
      <c r="S1847" s="32" t="str">
        <f>IF($B1847="","",RIGHT($G1847*1000+200+COUNTIF($G$2:$G1847,$G1847),9))</f>
        <v/>
      </c>
    </row>
    <row r="1848" spans="13:19" ht="18" customHeight="1" x14ac:dyDescent="0.55000000000000004">
      <c r="M1848" s="32" t="str">
        <f>IFERROR(IF($B1848="","",INDEX(所属情報!$E:$E,MATCH($A1848,所属情報!$A:$A,0))),"")</f>
        <v/>
      </c>
      <c r="N1848" s="32" t="str">
        <f t="shared" si="84"/>
        <v/>
      </c>
      <c r="O1848" s="32" t="str">
        <f t="shared" si="85"/>
        <v/>
      </c>
      <c r="P1848" s="32" t="str">
        <f t="shared" si="86"/>
        <v/>
      </c>
      <c r="Q1848" s="32" t="str">
        <f>IFERROR(IF($F1848="","",INDEX(リスト!$AL:$AL,MATCH($F1848,リスト!$AK:$AK,0))),"")</f>
        <v/>
      </c>
      <c r="R1848" s="32" t="str">
        <f>IFERROR(IF($K1848="","",INDEX(リスト!$AO:$AO,MATCH($K1848,リスト!$AN:$AN,0))),"")</f>
        <v/>
      </c>
      <c r="S1848" s="32" t="str">
        <f>IF($B1848="","",RIGHT($G1848*1000+200+COUNTIF($G$2:$G1848,$G1848),9))</f>
        <v/>
      </c>
    </row>
    <row r="1849" spans="13:19" ht="18" customHeight="1" x14ac:dyDescent="0.55000000000000004">
      <c r="M1849" s="32" t="str">
        <f>IFERROR(IF($B1849="","",INDEX(所属情報!$E:$E,MATCH($A1849,所属情報!$A:$A,0))),"")</f>
        <v/>
      </c>
      <c r="N1849" s="32" t="str">
        <f t="shared" si="84"/>
        <v/>
      </c>
      <c r="O1849" s="32" t="str">
        <f t="shared" si="85"/>
        <v/>
      </c>
      <c r="P1849" s="32" t="str">
        <f t="shared" si="86"/>
        <v/>
      </c>
      <c r="Q1849" s="32" t="str">
        <f>IFERROR(IF($F1849="","",INDEX(リスト!$AL:$AL,MATCH($F1849,リスト!$AK:$AK,0))),"")</f>
        <v/>
      </c>
      <c r="R1849" s="32" t="str">
        <f>IFERROR(IF($K1849="","",INDEX(リスト!$AO:$AO,MATCH($K1849,リスト!$AN:$AN,0))),"")</f>
        <v/>
      </c>
      <c r="S1849" s="32" t="str">
        <f>IF($B1849="","",RIGHT($G1849*1000+200+COUNTIF($G$2:$G1849,$G1849),9))</f>
        <v/>
      </c>
    </row>
    <row r="1850" spans="13:19" ht="18" customHeight="1" x14ac:dyDescent="0.55000000000000004">
      <c r="M1850" s="32" t="str">
        <f>IFERROR(IF($B1850="","",INDEX(所属情報!$E:$E,MATCH($A1850,所属情報!$A:$A,0))),"")</f>
        <v/>
      </c>
      <c r="N1850" s="32" t="str">
        <f t="shared" si="84"/>
        <v/>
      </c>
      <c r="O1850" s="32" t="str">
        <f t="shared" si="85"/>
        <v/>
      </c>
      <c r="P1850" s="32" t="str">
        <f t="shared" si="86"/>
        <v/>
      </c>
      <c r="Q1850" s="32" t="str">
        <f>IFERROR(IF($F1850="","",INDEX(リスト!$AL:$AL,MATCH($F1850,リスト!$AK:$AK,0))),"")</f>
        <v/>
      </c>
      <c r="R1850" s="32" t="str">
        <f>IFERROR(IF($K1850="","",INDEX(リスト!$AO:$AO,MATCH($K1850,リスト!$AN:$AN,0))),"")</f>
        <v/>
      </c>
      <c r="S1850" s="32" t="str">
        <f>IF($B1850="","",RIGHT($G1850*1000+200+COUNTIF($G$2:$G1850,$G1850),9))</f>
        <v/>
      </c>
    </row>
    <row r="1851" spans="13:19" ht="18" customHeight="1" x14ac:dyDescent="0.55000000000000004">
      <c r="M1851" s="32" t="str">
        <f>IFERROR(IF($B1851="","",INDEX(所属情報!$E:$E,MATCH($A1851,所属情報!$A:$A,0))),"")</f>
        <v/>
      </c>
      <c r="N1851" s="32" t="str">
        <f t="shared" si="84"/>
        <v/>
      </c>
      <c r="O1851" s="32" t="str">
        <f t="shared" si="85"/>
        <v/>
      </c>
      <c r="P1851" s="32" t="str">
        <f t="shared" si="86"/>
        <v/>
      </c>
      <c r="Q1851" s="32" t="str">
        <f>IFERROR(IF($F1851="","",INDEX(リスト!$AL:$AL,MATCH($F1851,リスト!$AK:$AK,0))),"")</f>
        <v/>
      </c>
      <c r="R1851" s="32" t="str">
        <f>IFERROR(IF($K1851="","",INDEX(リスト!$AO:$AO,MATCH($K1851,リスト!$AN:$AN,0))),"")</f>
        <v/>
      </c>
      <c r="S1851" s="32" t="str">
        <f>IF($B1851="","",RIGHT($G1851*1000+200+COUNTIF($G$2:$G1851,$G1851),9))</f>
        <v/>
      </c>
    </row>
    <row r="1852" spans="13:19" ht="18" customHeight="1" x14ac:dyDescent="0.55000000000000004">
      <c r="M1852" s="32" t="str">
        <f>IFERROR(IF($B1852="","",INDEX(所属情報!$E:$E,MATCH($A1852,所属情報!$A:$A,0))),"")</f>
        <v/>
      </c>
      <c r="N1852" s="32" t="str">
        <f t="shared" si="84"/>
        <v/>
      </c>
      <c r="O1852" s="32" t="str">
        <f t="shared" si="85"/>
        <v/>
      </c>
      <c r="P1852" s="32" t="str">
        <f t="shared" si="86"/>
        <v/>
      </c>
      <c r="Q1852" s="32" t="str">
        <f>IFERROR(IF($F1852="","",INDEX(リスト!$AL:$AL,MATCH($F1852,リスト!$AK:$AK,0))),"")</f>
        <v/>
      </c>
      <c r="R1852" s="32" t="str">
        <f>IFERROR(IF($K1852="","",INDEX(リスト!$AO:$AO,MATCH($K1852,リスト!$AN:$AN,0))),"")</f>
        <v/>
      </c>
      <c r="S1852" s="32" t="str">
        <f>IF($B1852="","",RIGHT($G1852*1000+200+COUNTIF($G$2:$G1852,$G1852),9))</f>
        <v/>
      </c>
    </row>
    <row r="1853" spans="13:19" ht="18" customHeight="1" x14ac:dyDescent="0.55000000000000004">
      <c r="M1853" s="32" t="str">
        <f>IFERROR(IF($B1853="","",INDEX(所属情報!$E:$E,MATCH($A1853,所属情報!$A:$A,0))),"")</f>
        <v/>
      </c>
      <c r="N1853" s="32" t="str">
        <f t="shared" si="84"/>
        <v/>
      </c>
      <c r="O1853" s="32" t="str">
        <f t="shared" si="85"/>
        <v/>
      </c>
      <c r="P1853" s="32" t="str">
        <f t="shared" si="86"/>
        <v/>
      </c>
      <c r="Q1853" s="32" t="str">
        <f>IFERROR(IF($F1853="","",INDEX(リスト!$AL:$AL,MATCH($F1853,リスト!$AK:$AK,0))),"")</f>
        <v/>
      </c>
      <c r="R1853" s="32" t="str">
        <f>IFERROR(IF($K1853="","",INDEX(リスト!$AO:$AO,MATCH($K1853,リスト!$AN:$AN,0))),"")</f>
        <v/>
      </c>
      <c r="S1853" s="32" t="str">
        <f>IF($B1853="","",RIGHT($G1853*1000+200+COUNTIF($G$2:$G1853,$G1853),9))</f>
        <v/>
      </c>
    </row>
    <row r="1854" spans="13:19" ht="18" customHeight="1" x14ac:dyDescent="0.55000000000000004">
      <c r="M1854" s="32" t="str">
        <f>IFERROR(IF($B1854="","",INDEX(所属情報!$E:$E,MATCH($A1854,所属情報!$A:$A,0))),"")</f>
        <v/>
      </c>
      <c r="N1854" s="32" t="str">
        <f t="shared" si="84"/>
        <v/>
      </c>
      <c r="O1854" s="32" t="str">
        <f t="shared" si="85"/>
        <v/>
      </c>
      <c r="P1854" s="32" t="str">
        <f t="shared" si="86"/>
        <v/>
      </c>
      <c r="Q1854" s="32" t="str">
        <f>IFERROR(IF($F1854="","",INDEX(リスト!$AL:$AL,MATCH($F1854,リスト!$AK:$AK,0))),"")</f>
        <v/>
      </c>
      <c r="R1854" s="32" t="str">
        <f>IFERROR(IF($K1854="","",INDEX(リスト!$AO:$AO,MATCH($K1854,リスト!$AN:$AN,0))),"")</f>
        <v/>
      </c>
      <c r="S1854" s="32" t="str">
        <f>IF($B1854="","",RIGHT($G1854*1000+200+COUNTIF($G$2:$G1854,$G1854),9))</f>
        <v/>
      </c>
    </row>
    <row r="1855" spans="13:19" ht="18" customHeight="1" x14ac:dyDescent="0.55000000000000004">
      <c r="M1855" s="32" t="str">
        <f>IFERROR(IF($B1855="","",INDEX(所属情報!$E:$E,MATCH($A1855,所属情報!$A:$A,0))),"")</f>
        <v/>
      </c>
      <c r="N1855" s="32" t="str">
        <f t="shared" si="84"/>
        <v/>
      </c>
      <c r="O1855" s="32" t="str">
        <f t="shared" si="85"/>
        <v/>
      </c>
      <c r="P1855" s="32" t="str">
        <f t="shared" si="86"/>
        <v/>
      </c>
      <c r="Q1855" s="32" t="str">
        <f>IFERROR(IF($F1855="","",INDEX(リスト!$AL:$AL,MATCH($F1855,リスト!$AK:$AK,0))),"")</f>
        <v/>
      </c>
      <c r="R1855" s="32" t="str">
        <f>IFERROR(IF($K1855="","",INDEX(リスト!$AO:$AO,MATCH($K1855,リスト!$AN:$AN,0))),"")</f>
        <v/>
      </c>
      <c r="S1855" s="32" t="str">
        <f>IF($B1855="","",RIGHT($G1855*1000+200+COUNTIF($G$2:$G1855,$G1855),9))</f>
        <v/>
      </c>
    </row>
    <row r="1856" spans="13:19" ht="18" customHeight="1" x14ac:dyDescent="0.55000000000000004">
      <c r="M1856" s="32" t="str">
        <f>IFERROR(IF($B1856="","",INDEX(所属情報!$E:$E,MATCH($A1856,所属情報!$A:$A,0))),"")</f>
        <v/>
      </c>
      <c r="N1856" s="32" t="str">
        <f t="shared" si="84"/>
        <v/>
      </c>
      <c r="O1856" s="32" t="str">
        <f t="shared" si="85"/>
        <v/>
      </c>
      <c r="P1856" s="32" t="str">
        <f t="shared" si="86"/>
        <v/>
      </c>
      <c r="Q1856" s="32" t="str">
        <f>IFERROR(IF($F1856="","",INDEX(リスト!$AL:$AL,MATCH($F1856,リスト!$AK:$AK,0))),"")</f>
        <v/>
      </c>
      <c r="R1856" s="32" t="str">
        <f>IFERROR(IF($K1856="","",INDEX(リスト!$AO:$AO,MATCH($K1856,リスト!$AN:$AN,0))),"")</f>
        <v/>
      </c>
      <c r="S1856" s="32" t="str">
        <f>IF($B1856="","",RIGHT($G1856*1000+200+COUNTIF($G$2:$G1856,$G1856),9))</f>
        <v/>
      </c>
    </row>
    <row r="1857" spans="13:19" ht="18" customHeight="1" x14ac:dyDescent="0.55000000000000004">
      <c r="M1857" s="32" t="str">
        <f>IFERROR(IF($B1857="","",INDEX(所属情報!$E:$E,MATCH($A1857,所属情報!$A:$A,0))),"")</f>
        <v/>
      </c>
      <c r="N1857" s="32" t="str">
        <f t="shared" si="84"/>
        <v/>
      </c>
      <c r="O1857" s="32" t="str">
        <f t="shared" si="85"/>
        <v/>
      </c>
      <c r="P1857" s="32" t="str">
        <f t="shared" si="86"/>
        <v/>
      </c>
      <c r="Q1857" s="32" t="str">
        <f>IFERROR(IF($F1857="","",INDEX(リスト!$AL:$AL,MATCH($F1857,リスト!$AK:$AK,0))),"")</f>
        <v/>
      </c>
      <c r="R1857" s="32" t="str">
        <f>IFERROR(IF($K1857="","",INDEX(リスト!$AO:$AO,MATCH($K1857,リスト!$AN:$AN,0))),"")</f>
        <v/>
      </c>
      <c r="S1857" s="32" t="str">
        <f>IF($B1857="","",RIGHT($G1857*1000+200+COUNTIF($G$2:$G1857,$G1857),9))</f>
        <v/>
      </c>
    </row>
    <row r="1858" spans="13:19" ht="18" customHeight="1" x14ac:dyDescent="0.55000000000000004">
      <c r="M1858" s="32" t="str">
        <f>IFERROR(IF($B1858="","",INDEX(所属情報!$E:$E,MATCH($A1858,所属情報!$A:$A,0))),"")</f>
        <v/>
      </c>
      <c r="N1858" s="32" t="str">
        <f t="shared" si="84"/>
        <v/>
      </c>
      <c r="O1858" s="32" t="str">
        <f t="shared" si="85"/>
        <v/>
      </c>
      <c r="P1858" s="32" t="str">
        <f t="shared" si="86"/>
        <v/>
      </c>
      <c r="Q1858" s="32" t="str">
        <f>IFERROR(IF($F1858="","",INDEX(リスト!$AL:$AL,MATCH($F1858,リスト!$AK:$AK,0))),"")</f>
        <v/>
      </c>
      <c r="R1858" s="32" t="str">
        <f>IFERROR(IF($K1858="","",INDEX(リスト!$AO:$AO,MATCH($K1858,リスト!$AN:$AN,0))),"")</f>
        <v/>
      </c>
      <c r="S1858" s="32" t="str">
        <f>IF($B1858="","",RIGHT($G1858*1000+200+COUNTIF($G$2:$G1858,$G1858),9))</f>
        <v/>
      </c>
    </row>
    <row r="1859" spans="13:19" ht="18" customHeight="1" x14ac:dyDescent="0.55000000000000004">
      <c r="M1859" s="32" t="str">
        <f>IFERROR(IF($B1859="","",INDEX(所属情報!$E:$E,MATCH($A1859,所属情報!$A:$A,0))),"")</f>
        <v/>
      </c>
      <c r="N1859" s="32" t="str">
        <f t="shared" ref="N1859:N1922" si="87">IF($C1859="","",IF($E1859="",$C1859,$C1859&amp;" ("&amp;$E1859&amp;")"))</f>
        <v/>
      </c>
      <c r="O1859" s="32" t="str">
        <f t="shared" ref="O1859:O1922" si="88">IF($D1859="","",ASC($D1859))</f>
        <v/>
      </c>
      <c r="P1859" s="32" t="str">
        <f t="shared" ref="P1859:P1922" si="89">IF($I1859="","",UPPER($I1859)&amp;" "&amp;UPPER(LEFT($J1859,1))&amp;LOWER(RIGHT($J1859,LEN($J1859)-1))&amp;" ("&amp;MID($G1859,3,2)&amp;")")</f>
        <v/>
      </c>
      <c r="Q1859" s="32" t="str">
        <f>IFERROR(IF($F1859="","",INDEX(リスト!$AL:$AL,MATCH($F1859,リスト!$AK:$AK,0))),"")</f>
        <v/>
      </c>
      <c r="R1859" s="32" t="str">
        <f>IFERROR(IF($K1859="","",INDEX(リスト!$AO:$AO,MATCH($K1859,リスト!$AN:$AN,0))),"")</f>
        <v/>
      </c>
      <c r="S1859" s="32" t="str">
        <f>IF($B1859="","",RIGHT($G1859*1000+200+COUNTIF($G$2:$G1859,$G1859),9))</f>
        <v/>
      </c>
    </row>
    <row r="1860" spans="13:19" ht="18" customHeight="1" x14ac:dyDescent="0.55000000000000004">
      <c r="M1860" s="32" t="str">
        <f>IFERROR(IF($B1860="","",INDEX(所属情報!$E:$E,MATCH($A1860,所属情報!$A:$A,0))),"")</f>
        <v/>
      </c>
      <c r="N1860" s="32" t="str">
        <f t="shared" si="87"/>
        <v/>
      </c>
      <c r="O1860" s="32" t="str">
        <f t="shared" si="88"/>
        <v/>
      </c>
      <c r="P1860" s="32" t="str">
        <f t="shared" si="89"/>
        <v/>
      </c>
      <c r="Q1860" s="32" t="str">
        <f>IFERROR(IF($F1860="","",INDEX(リスト!$AL:$AL,MATCH($F1860,リスト!$AK:$AK,0))),"")</f>
        <v/>
      </c>
      <c r="R1860" s="32" t="str">
        <f>IFERROR(IF($K1860="","",INDEX(リスト!$AO:$AO,MATCH($K1860,リスト!$AN:$AN,0))),"")</f>
        <v/>
      </c>
      <c r="S1860" s="32" t="str">
        <f>IF($B1860="","",RIGHT($G1860*1000+200+COUNTIF($G$2:$G1860,$G1860),9))</f>
        <v/>
      </c>
    </row>
    <row r="1861" spans="13:19" ht="18" customHeight="1" x14ac:dyDescent="0.55000000000000004">
      <c r="M1861" s="32" t="str">
        <f>IFERROR(IF($B1861="","",INDEX(所属情報!$E:$E,MATCH($A1861,所属情報!$A:$A,0))),"")</f>
        <v/>
      </c>
      <c r="N1861" s="32" t="str">
        <f t="shared" si="87"/>
        <v/>
      </c>
      <c r="O1861" s="32" t="str">
        <f t="shared" si="88"/>
        <v/>
      </c>
      <c r="P1861" s="32" t="str">
        <f t="shared" si="89"/>
        <v/>
      </c>
      <c r="Q1861" s="32" t="str">
        <f>IFERROR(IF($F1861="","",INDEX(リスト!$AL:$AL,MATCH($F1861,リスト!$AK:$AK,0))),"")</f>
        <v/>
      </c>
      <c r="R1861" s="32" t="str">
        <f>IFERROR(IF($K1861="","",INDEX(リスト!$AO:$AO,MATCH($K1861,リスト!$AN:$AN,0))),"")</f>
        <v/>
      </c>
      <c r="S1861" s="32" t="str">
        <f>IF($B1861="","",RIGHT($G1861*1000+200+COUNTIF($G$2:$G1861,$G1861),9))</f>
        <v/>
      </c>
    </row>
    <row r="1862" spans="13:19" ht="18" customHeight="1" x14ac:dyDescent="0.55000000000000004">
      <c r="M1862" s="32" t="str">
        <f>IFERROR(IF($B1862="","",INDEX(所属情報!$E:$E,MATCH($A1862,所属情報!$A:$A,0))),"")</f>
        <v/>
      </c>
      <c r="N1862" s="32" t="str">
        <f t="shared" si="87"/>
        <v/>
      </c>
      <c r="O1862" s="32" t="str">
        <f t="shared" si="88"/>
        <v/>
      </c>
      <c r="P1862" s="32" t="str">
        <f t="shared" si="89"/>
        <v/>
      </c>
      <c r="Q1862" s="32" t="str">
        <f>IFERROR(IF($F1862="","",INDEX(リスト!$AL:$AL,MATCH($F1862,リスト!$AK:$AK,0))),"")</f>
        <v/>
      </c>
      <c r="R1862" s="32" t="str">
        <f>IFERROR(IF($K1862="","",INDEX(リスト!$AO:$AO,MATCH($K1862,リスト!$AN:$AN,0))),"")</f>
        <v/>
      </c>
      <c r="S1862" s="32" t="str">
        <f>IF($B1862="","",RIGHT($G1862*1000+200+COUNTIF($G$2:$G1862,$G1862),9))</f>
        <v/>
      </c>
    </row>
    <row r="1863" spans="13:19" ht="18" customHeight="1" x14ac:dyDescent="0.55000000000000004">
      <c r="M1863" s="32" t="str">
        <f>IFERROR(IF($B1863="","",INDEX(所属情報!$E:$E,MATCH($A1863,所属情報!$A:$A,0))),"")</f>
        <v/>
      </c>
      <c r="N1863" s="32" t="str">
        <f t="shared" si="87"/>
        <v/>
      </c>
      <c r="O1863" s="32" t="str">
        <f t="shared" si="88"/>
        <v/>
      </c>
      <c r="P1863" s="32" t="str">
        <f t="shared" si="89"/>
        <v/>
      </c>
      <c r="Q1863" s="32" t="str">
        <f>IFERROR(IF($F1863="","",INDEX(リスト!$AL:$AL,MATCH($F1863,リスト!$AK:$AK,0))),"")</f>
        <v/>
      </c>
      <c r="R1863" s="32" t="str">
        <f>IFERROR(IF($K1863="","",INDEX(リスト!$AO:$AO,MATCH($K1863,リスト!$AN:$AN,0))),"")</f>
        <v/>
      </c>
      <c r="S1863" s="32" t="str">
        <f>IF($B1863="","",RIGHT($G1863*1000+200+COUNTIF($G$2:$G1863,$G1863),9))</f>
        <v/>
      </c>
    </row>
    <row r="1864" spans="13:19" ht="18" customHeight="1" x14ac:dyDescent="0.55000000000000004">
      <c r="M1864" s="32" t="str">
        <f>IFERROR(IF($B1864="","",INDEX(所属情報!$E:$E,MATCH($A1864,所属情報!$A:$A,0))),"")</f>
        <v/>
      </c>
      <c r="N1864" s="32" t="str">
        <f t="shared" si="87"/>
        <v/>
      </c>
      <c r="O1864" s="32" t="str">
        <f t="shared" si="88"/>
        <v/>
      </c>
      <c r="P1864" s="32" t="str">
        <f t="shared" si="89"/>
        <v/>
      </c>
      <c r="Q1864" s="32" t="str">
        <f>IFERROR(IF($F1864="","",INDEX(リスト!$AL:$AL,MATCH($F1864,リスト!$AK:$AK,0))),"")</f>
        <v/>
      </c>
      <c r="R1864" s="32" t="str">
        <f>IFERROR(IF($K1864="","",INDEX(リスト!$AO:$AO,MATCH($K1864,リスト!$AN:$AN,0))),"")</f>
        <v/>
      </c>
      <c r="S1864" s="32" t="str">
        <f>IF($B1864="","",RIGHT($G1864*1000+200+COUNTIF($G$2:$G1864,$G1864),9))</f>
        <v/>
      </c>
    </row>
    <row r="1865" spans="13:19" ht="18" customHeight="1" x14ac:dyDescent="0.55000000000000004">
      <c r="M1865" s="32" t="str">
        <f>IFERROR(IF($B1865="","",INDEX(所属情報!$E:$E,MATCH($A1865,所属情報!$A:$A,0))),"")</f>
        <v/>
      </c>
      <c r="N1865" s="32" t="str">
        <f t="shared" si="87"/>
        <v/>
      </c>
      <c r="O1865" s="32" t="str">
        <f t="shared" si="88"/>
        <v/>
      </c>
      <c r="P1865" s="32" t="str">
        <f t="shared" si="89"/>
        <v/>
      </c>
      <c r="Q1865" s="32" t="str">
        <f>IFERROR(IF($F1865="","",INDEX(リスト!$AL:$AL,MATCH($F1865,リスト!$AK:$AK,0))),"")</f>
        <v/>
      </c>
      <c r="R1865" s="32" t="str">
        <f>IFERROR(IF($K1865="","",INDEX(リスト!$AO:$AO,MATCH($K1865,リスト!$AN:$AN,0))),"")</f>
        <v/>
      </c>
      <c r="S1865" s="32" t="str">
        <f>IF($B1865="","",RIGHT($G1865*1000+200+COUNTIF($G$2:$G1865,$G1865),9))</f>
        <v/>
      </c>
    </row>
    <row r="1866" spans="13:19" ht="18" customHeight="1" x14ac:dyDescent="0.55000000000000004">
      <c r="M1866" s="32" t="str">
        <f>IFERROR(IF($B1866="","",INDEX(所属情報!$E:$E,MATCH($A1866,所属情報!$A:$A,0))),"")</f>
        <v/>
      </c>
      <c r="N1866" s="32" t="str">
        <f t="shared" si="87"/>
        <v/>
      </c>
      <c r="O1866" s="32" t="str">
        <f t="shared" si="88"/>
        <v/>
      </c>
      <c r="P1866" s="32" t="str">
        <f t="shared" si="89"/>
        <v/>
      </c>
      <c r="Q1866" s="32" t="str">
        <f>IFERROR(IF($F1866="","",INDEX(リスト!$AL:$AL,MATCH($F1866,リスト!$AK:$AK,0))),"")</f>
        <v/>
      </c>
      <c r="R1866" s="32" t="str">
        <f>IFERROR(IF($K1866="","",INDEX(リスト!$AO:$AO,MATCH($K1866,リスト!$AN:$AN,0))),"")</f>
        <v/>
      </c>
      <c r="S1866" s="32" t="str">
        <f>IF($B1866="","",RIGHT($G1866*1000+200+COUNTIF($G$2:$G1866,$G1866),9))</f>
        <v/>
      </c>
    </row>
    <row r="1867" spans="13:19" ht="18" customHeight="1" x14ac:dyDescent="0.55000000000000004">
      <c r="M1867" s="32" t="str">
        <f>IFERROR(IF($B1867="","",INDEX(所属情報!$E:$E,MATCH($A1867,所属情報!$A:$A,0))),"")</f>
        <v/>
      </c>
      <c r="N1867" s="32" t="str">
        <f t="shared" si="87"/>
        <v/>
      </c>
      <c r="O1867" s="32" t="str">
        <f t="shared" si="88"/>
        <v/>
      </c>
      <c r="P1867" s="32" t="str">
        <f t="shared" si="89"/>
        <v/>
      </c>
      <c r="Q1867" s="32" t="str">
        <f>IFERROR(IF($F1867="","",INDEX(リスト!$AL:$AL,MATCH($F1867,リスト!$AK:$AK,0))),"")</f>
        <v/>
      </c>
      <c r="R1867" s="32" t="str">
        <f>IFERROR(IF($K1867="","",INDEX(リスト!$AO:$AO,MATCH($K1867,リスト!$AN:$AN,0))),"")</f>
        <v/>
      </c>
      <c r="S1867" s="32" t="str">
        <f>IF($B1867="","",RIGHT($G1867*1000+200+COUNTIF($G$2:$G1867,$G1867),9))</f>
        <v/>
      </c>
    </row>
    <row r="1868" spans="13:19" ht="18" customHeight="1" x14ac:dyDescent="0.55000000000000004">
      <c r="M1868" s="32" t="str">
        <f>IFERROR(IF($B1868="","",INDEX(所属情報!$E:$E,MATCH($A1868,所属情報!$A:$A,0))),"")</f>
        <v/>
      </c>
      <c r="N1868" s="32" t="str">
        <f t="shared" si="87"/>
        <v/>
      </c>
      <c r="O1868" s="32" t="str">
        <f t="shared" si="88"/>
        <v/>
      </c>
      <c r="P1868" s="32" t="str">
        <f t="shared" si="89"/>
        <v/>
      </c>
      <c r="Q1868" s="32" t="str">
        <f>IFERROR(IF($F1868="","",INDEX(リスト!$AL:$AL,MATCH($F1868,リスト!$AK:$AK,0))),"")</f>
        <v/>
      </c>
      <c r="R1868" s="32" t="str">
        <f>IFERROR(IF($K1868="","",INDEX(リスト!$AO:$AO,MATCH($K1868,リスト!$AN:$AN,0))),"")</f>
        <v/>
      </c>
      <c r="S1868" s="32" t="str">
        <f>IF($B1868="","",RIGHT($G1868*1000+200+COUNTIF($G$2:$G1868,$G1868),9))</f>
        <v/>
      </c>
    </row>
    <row r="1869" spans="13:19" ht="18" customHeight="1" x14ac:dyDescent="0.55000000000000004">
      <c r="M1869" s="32" t="str">
        <f>IFERROR(IF($B1869="","",INDEX(所属情報!$E:$E,MATCH($A1869,所属情報!$A:$A,0))),"")</f>
        <v/>
      </c>
      <c r="N1869" s="32" t="str">
        <f t="shared" si="87"/>
        <v/>
      </c>
      <c r="O1869" s="32" t="str">
        <f t="shared" si="88"/>
        <v/>
      </c>
      <c r="P1869" s="32" t="str">
        <f t="shared" si="89"/>
        <v/>
      </c>
      <c r="Q1869" s="32" t="str">
        <f>IFERROR(IF($F1869="","",INDEX(リスト!$AL:$AL,MATCH($F1869,リスト!$AK:$AK,0))),"")</f>
        <v/>
      </c>
      <c r="R1869" s="32" t="str">
        <f>IFERROR(IF($K1869="","",INDEX(リスト!$AO:$AO,MATCH($K1869,リスト!$AN:$AN,0))),"")</f>
        <v/>
      </c>
      <c r="S1869" s="32" t="str">
        <f>IF($B1869="","",RIGHT($G1869*1000+200+COUNTIF($G$2:$G1869,$G1869),9))</f>
        <v/>
      </c>
    </row>
    <row r="1870" spans="13:19" ht="18" customHeight="1" x14ac:dyDescent="0.55000000000000004">
      <c r="M1870" s="32" t="str">
        <f>IFERROR(IF($B1870="","",INDEX(所属情報!$E:$E,MATCH($A1870,所属情報!$A:$A,0))),"")</f>
        <v/>
      </c>
      <c r="N1870" s="32" t="str">
        <f t="shared" si="87"/>
        <v/>
      </c>
      <c r="O1870" s="32" t="str">
        <f t="shared" si="88"/>
        <v/>
      </c>
      <c r="P1870" s="32" t="str">
        <f t="shared" si="89"/>
        <v/>
      </c>
      <c r="Q1870" s="32" t="str">
        <f>IFERROR(IF($F1870="","",INDEX(リスト!$AL:$AL,MATCH($F1870,リスト!$AK:$AK,0))),"")</f>
        <v/>
      </c>
      <c r="R1870" s="32" t="str">
        <f>IFERROR(IF($K1870="","",INDEX(リスト!$AO:$AO,MATCH($K1870,リスト!$AN:$AN,0))),"")</f>
        <v/>
      </c>
      <c r="S1870" s="32" t="str">
        <f>IF($B1870="","",RIGHT($G1870*1000+200+COUNTIF($G$2:$G1870,$G1870),9))</f>
        <v/>
      </c>
    </row>
    <row r="1871" spans="13:19" ht="18" customHeight="1" x14ac:dyDescent="0.55000000000000004">
      <c r="M1871" s="32" t="str">
        <f>IFERROR(IF($B1871="","",INDEX(所属情報!$E:$E,MATCH($A1871,所属情報!$A:$A,0))),"")</f>
        <v/>
      </c>
      <c r="N1871" s="32" t="str">
        <f t="shared" si="87"/>
        <v/>
      </c>
      <c r="O1871" s="32" t="str">
        <f t="shared" si="88"/>
        <v/>
      </c>
      <c r="P1871" s="32" t="str">
        <f t="shared" si="89"/>
        <v/>
      </c>
      <c r="Q1871" s="32" t="str">
        <f>IFERROR(IF($F1871="","",INDEX(リスト!$AL:$AL,MATCH($F1871,リスト!$AK:$AK,0))),"")</f>
        <v/>
      </c>
      <c r="R1871" s="32" t="str">
        <f>IFERROR(IF($K1871="","",INDEX(リスト!$AO:$AO,MATCH($K1871,リスト!$AN:$AN,0))),"")</f>
        <v/>
      </c>
      <c r="S1871" s="32" t="str">
        <f>IF($B1871="","",RIGHT($G1871*1000+200+COUNTIF($G$2:$G1871,$G1871),9))</f>
        <v/>
      </c>
    </row>
    <row r="1872" spans="13:19" ht="18" customHeight="1" x14ac:dyDescent="0.55000000000000004">
      <c r="M1872" s="32" t="str">
        <f>IFERROR(IF($B1872="","",INDEX(所属情報!$E:$E,MATCH($A1872,所属情報!$A:$A,0))),"")</f>
        <v/>
      </c>
      <c r="N1872" s="32" t="str">
        <f t="shared" si="87"/>
        <v/>
      </c>
      <c r="O1872" s="32" t="str">
        <f t="shared" si="88"/>
        <v/>
      </c>
      <c r="P1872" s="32" t="str">
        <f t="shared" si="89"/>
        <v/>
      </c>
      <c r="Q1872" s="32" t="str">
        <f>IFERROR(IF($F1872="","",INDEX(リスト!$AL:$AL,MATCH($F1872,リスト!$AK:$AK,0))),"")</f>
        <v/>
      </c>
      <c r="R1872" s="32" t="str">
        <f>IFERROR(IF($K1872="","",INDEX(リスト!$AO:$AO,MATCH($K1872,リスト!$AN:$AN,0))),"")</f>
        <v/>
      </c>
      <c r="S1872" s="32" t="str">
        <f>IF($B1872="","",RIGHT($G1872*1000+200+COUNTIF($G$2:$G1872,$G1872),9))</f>
        <v/>
      </c>
    </row>
    <row r="1873" spans="13:19" ht="18" customHeight="1" x14ac:dyDescent="0.55000000000000004">
      <c r="M1873" s="32" t="str">
        <f>IFERROR(IF($B1873="","",INDEX(所属情報!$E:$E,MATCH($A1873,所属情報!$A:$A,0))),"")</f>
        <v/>
      </c>
      <c r="N1873" s="32" t="str">
        <f t="shared" si="87"/>
        <v/>
      </c>
      <c r="O1873" s="32" t="str">
        <f t="shared" si="88"/>
        <v/>
      </c>
      <c r="P1873" s="32" t="str">
        <f t="shared" si="89"/>
        <v/>
      </c>
      <c r="Q1873" s="32" t="str">
        <f>IFERROR(IF($F1873="","",INDEX(リスト!$AL:$AL,MATCH($F1873,リスト!$AK:$AK,0))),"")</f>
        <v/>
      </c>
      <c r="R1873" s="32" t="str">
        <f>IFERROR(IF($K1873="","",INDEX(リスト!$AO:$AO,MATCH($K1873,リスト!$AN:$AN,0))),"")</f>
        <v/>
      </c>
      <c r="S1873" s="32" t="str">
        <f>IF($B1873="","",RIGHT($G1873*1000+200+COUNTIF($G$2:$G1873,$G1873),9))</f>
        <v/>
      </c>
    </row>
    <row r="1874" spans="13:19" ht="18" customHeight="1" x14ac:dyDescent="0.55000000000000004">
      <c r="M1874" s="32" t="str">
        <f>IFERROR(IF($B1874="","",INDEX(所属情報!$E:$E,MATCH($A1874,所属情報!$A:$A,0))),"")</f>
        <v/>
      </c>
      <c r="N1874" s="32" t="str">
        <f t="shared" si="87"/>
        <v/>
      </c>
      <c r="O1874" s="32" t="str">
        <f t="shared" si="88"/>
        <v/>
      </c>
      <c r="P1874" s="32" t="str">
        <f t="shared" si="89"/>
        <v/>
      </c>
      <c r="Q1874" s="32" t="str">
        <f>IFERROR(IF($F1874="","",INDEX(リスト!$AL:$AL,MATCH($F1874,リスト!$AK:$AK,0))),"")</f>
        <v/>
      </c>
      <c r="R1874" s="32" t="str">
        <f>IFERROR(IF($K1874="","",INDEX(リスト!$AO:$AO,MATCH($K1874,リスト!$AN:$AN,0))),"")</f>
        <v/>
      </c>
      <c r="S1874" s="32" t="str">
        <f>IF($B1874="","",RIGHT($G1874*1000+200+COUNTIF($G$2:$G1874,$G1874),9))</f>
        <v/>
      </c>
    </row>
    <row r="1875" spans="13:19" ht="18" customHeight="1" x14ac:dyDescent="0.55000000000000004">
      <c r="M1875" s="32" t="str">
        <f>IFERROR(IF($B1875="","",INDEX(所属情報!$E:$E,MATCH($A1875,所属情報!$A:$A,0))),"")</f>
        <v/>
      </c>
      <c r="N1875" s="32" t="str">
        <f t="shared" si="87"/>
        <v/>
      </c>
      <c r="O1875" s="32" t="str">
        <f t="shared" si="88"/>
        <v/>
      </c>
      <c r="P1875" s="32" t="str">
        <f t="shared" si="89"/>
        <v/>
      </c>
      <c r="Q1875" s="32" t="str">
        <f>IFERROR(IF($F1875="","",INDEX(リスト!$AL:$AL,MATCH($F1875,リスト!$AK:$AK,0))),"")</f>
        <v/>
      </c>
      <c r="R1875" s="32" t="str">
        <f>IFERROR(IF($K1875="","",INDEX(リスト!$AO:$AO,MATCH($K1875,リスト!$AN:$AN,0))),"")</f>
        <v/>
      </c>
      <c r="S1875" s="32" t="str">
        <f>IF($B1875="","",RIGHT($G1875*1000+200+COUNTIF($G$2:$G1875,$G1875),9))</f>
        <v/>
      </c>
    </row>
    <row r="1876" spans="13:19" ht="18" customHeight="1" x14ac:dyDescent="0.55000000000000004">
      <c r="M1876" s="32" t="str">
        <f>IFERROR(IF($B1876="","",INDEX(所属情報!$E:$E,MATCH($A1876,所属情報!$A:$A,0))),"")</f>
        <v/>
      </c>
      <c r="N1876" s="32" t="str">
        <f t="shared" si="87"/>
        <v/>
      </c>
      <c r="O1876" s="32" t="str">
        <f t="shared" si="88"/>
        <v/>
      </c>
      <c r="P1876" s="32" t="str">
        <f t="shared" si="89"/>
        <v/>
      </c>
      <c r="Q1876" s="32" t="str">
        <f>IFERROR(IF($F1876="","",INDEX(リスト!$AL:$AL,MATCH($F1876,リスト!$AK:$AK,0))),"")</f>
        <v/>
      </c>
      <c r="R1876" s="32" t="str">
        <f>IFERROR(IF($K1876="","",INDEX(リスト!$AO:$AO,MATCH($K1876,リスト!$AN:$AN,0))),"")</f>
        <v/>
      </c>
      <c r="S1876" s="32" t="str">
        <f>IF($B1876="","",RIGHT($G1876*1000+200+COUNTIF($G$2:$G1876,$G1876),9))</f>
        <v/>
      </c>
    </row>
    <row r="1877" spans="13:19" ht="18" customHeight="1" x14ac:dyDescent="0.55000000000000004">
      <c r="M1877" s="32" t="str">
        <f>IFERROR(IF($B1877="","",INDEX(所属情報!$E:$E,MATCH($A1877,所属情報!$A:$A,0))),"")</f>
        <v/>
      </c>
      <c r="N1877" s="32" t="str">
        <f t="shared" si="87"/>
        <v/>
      </c>
      <c r="O1877" s="32" t="str">
        <f t="shared" si="88"/>
        <v/>
      </c>
      <c r="P1877" s="32" t="str">
        <f t="shared" si="89"/>
        <v/>
      </c>
      <c r="Q1877" s="32" t="str">
        <f>IFERROR(IF($F1877="","",INDEX(リスト!$AL:$AL,MATCH($F1877,リスト!$AK:$AK,0))),"")</f>
        <v/>
      </c>
      <c r="R1877" s="32" t="str">
        <f>IFERROR(IF($K1877="","",INDEX(リスト!$AO:$AO,MATCH($K1877,リスト!$AN:$AN,0))),"")</f>
        <v/>
      </c>
      <c r="S1877" s="32" t="str">
        <f>IF($B1877="","",RIGHT($G1877*1000+200+COUNTIF($G$2:$G1877,$G1877),9))</f>
        <v/>
      </c>
    </row>
    <row r="1878" spans="13:19" ht="18" customHeight="1" x14ac:dyDescent="0.55000000000000004">
      <c r="M1878" s="32" t="str">
        <f>IFERROR(IF($B1878="","",INDEX(所属情報!$E:$E,MATCH($A1878,所属情報!$A:$A,0))),"")</f>
        <v/>
      </c>
      <c r="N1878" s="32" t="str">
        <f t="shared" si="87"/>
        <v/>
      </c>
      <c r="O1878" s="32" t="str">
        <f t="shared" si="88"/>
        <v/>
      </c>
      <c r="P1878" s="32" t="str">
        <f t="shared" si="89"/>
        <v/>
      </c>
      <c r="Q1878" s="32" t="str">
        <f>IFERROR(IF($F1878="","",INDEX(リスト!$AL:$AL,MATCH($F1878,リスト!$AK:$AK,0))),"")</f>
        <v/>
      </c>
      <c r="R1878" s="32" t="str">
        <f>IFERROR(IF($K1878="","",INDEX(リスト!$AO:$AO,MATCH($K1878,リスト!$AN:$AN,0))),"")</f>
        <v/>
      </c>
      <c r="S1878" s="32" t="str">
        <f>IF($B1878="","",RIGHT($G1878*1000+200+COUNTIF($G$2:$G1878,$G1878),9))</f>
        <v/>
      </c>
    </row>
    <row r="1879" spans="13:19" ht="18" customHeight="1" x14ac:dyDescent="0.55000000000000004">
      <c r="M1879" s="32" t="str">
        <f>IFERROR(IF($B1879="","",INDEX(所属情報!$E:$E,MATCH($A1879,所属情報!$A:$A,0))),"")</f>
        <v/>
      </c>
      <c r="N1879" s="32" t="str">
        <f t="shared" si="87"/>
        <v/>
      </c>
      <c r="O1879" s="32" t="str">
        <f t="shared" si="88"/>
        <v/>
      </c>
      <c r="P1879" s="32" t="str">
        <f t="shared" si="89"/>
        <v/>
      </c>
      <c r="Q1879" s="32" t="str">
        <f>IFERROR(IF($F1879="","",INDEX(リスト!$AL:$AL,MATCH($F1879,リスト!$AK:$AK,0))),"")</f>
        <v/>
      </c>
      <c r="R1879" s="32" t="str">
        <f>IFERROR(IF($K1879="","",INDEX(リスト!$AO:$AO,MATCH($K1879,リスト!$AN:$AN,0))),"")</f>
        <v/>
      </c>
      <c r="S1879" s="32" t="str">
        <f>IF($B1879="","",RIGHT($G1879*1000+200+COUNTIF($G$2:$G1879,$G1879),9))</f>
        <v/>
      </c>
    </row>
    <row r="1880" spans="13:19" ht="18" customHeight="1" x14ac:dyDescent="0.55000000000000004">
      <c r="M1880" s="32" t="str">
        <f>IFERROR(IF($B1880="","",INDEX(所属情報!$E:$E,MATCH($A1880,所属情報!$A:$A,0))),"")</f>
        <v/>
      </c>
      <c r="N1880" s="32" t="str">
        <f t="shared" si="87"/>
        <v/>
      </c>
      <c r="O1880" s="32" t="str">
        <f t="shared" si="88"/>
        <v/>
      </c>
      <c r="P1880" s="32" t="str">
        <f t="shared" si="89"/>
        <v/>
      </c>
      <c r="Q1880" s="32" t="str">
        <f>IFERROR(IF($F1880="","",INDEX(リスト!$AL:$AL,MATCH($F1880,リスト!$AK:$AK,0))),"")</f>
        <v/>
      </c>
      <c r="R1880" s="32" t="str">
        <f>IFERROR(IF($K1880="","",INDEX(リスト!$AO:$AO,MATCH($K1880,リスト!$AN:$AN,0))),"")</f>
        <v/>
      </c>
      <c r="S1880" s="32" t="str">
        <f>IF($B1880="","",RIGHT($G1880*1000+200+COUNTIF($G$2:$G1880,$G1880),9))</f>
        <v/>
      </c>
    </row>
    <row r="1881" spans="13:19" ht="18" customHeight="1" x14ac:dyDescent="0.55000000000000004">
      <c r="M1881" s="32" t="str">
        <f>IFERROR(IF($B1881="","",INDEX(所属情報!$E:$E,MATCH($A1881,所属情報!$A:$A,0))),"")</f>
        <v/>
      </c>
      <c r="N1881" s="32" t="str">
        <f t="shared" si="87"/>
        <v/>
      </c>
      <c r="O1881" s="32" t="str">
        <f t="shared" si="88"/>
        <v/>
      </c>
      <c r="P1881" s="32" t="str">
        <f t="shared" si="89"/>
        <v/>
      </c>
      <c r="Q1881" s="32" t="str">
        <f>IFERROR(IF($F1881="","",INDEX(リスト!$AL:$AL,MATCH($F1881,リスト!$AK:$AK,0))),"")</f>
        <v/>
      </c>
      <c r="R1881" s="32" t="str">
        <f>IFERROR(IF($K1881="","",INDEX(リスト!$AO:$AO,MATCH($K1881,リスト!$AN:$AN,0))),"")</f>
        <v/>
      </c>
      <c r="S1881" s="32" t="str">
        <f>IF($B1881="","",RIGHT($G1881*1000+200+COUNTIF($G$2:$G1881,$G1881),9))</f>
        <v/>
      </c>
    </row>
    <row r="1882" spans="13:19" ht="18" customHeight="1" x14ac:dyDescent="0.55000000000000004">
      <c r="M1882" s="32" t="str">
        <f>IFERROR(IF($B1882="","",INDEX(所属情報!$E:$E,MATCH($A1882,所属情報!$A:$A,0))),"")</f>
        <v/>
      </c>
      <c r="N1882" s="32" t="str">
        <f t="shared" si="87"/>
        <v/>
      </c>
      <c r="O1882" s="32" t="str">
        <f t="shared" si="88"/>
        <v/>
      </c>
      <c r="P1882" s="32" t="str">
        <f t="shared" si="89"/>
        <v/>
      </c>
      <c r="Q1882" s="32" t="str">
        <f>IFERROR(IF($F1882="","",INDEX(リスト!$AL:$AL,MATCH($F1882,リスト!$AK:$AK,0))),"")</f>
        <v/>
      </c>
      <c r="R1882" s="32" t="str">
        <f>IFERROR(IF($K1882="","",INDEX(リスト!$AO:$AO,MATCH($K1882,リスト!$AN:$AN,0))),"")</f>
        <v/>
      </c>
      <c r="S1882" s="32" t="str">
        <f>IF($B1882="","",RIGHT($G1882*1000+200+COUNTIF($G$2:$G1882,$G1882),9))</f>
        <v/>
      </c>
    </row>
    <row r="1883" spans="13:19" ht="18" customHeight="1" x14ac:dyDescent="0.55000000000000004">
      <c r="M1883" s="32" t="str">
        <f>IFERROR(IF($B1883="","",INDEX(所属情報!$E:$E,MATCH($A1883,所属情報!$A:$A,0))),"")</f>
        <v/>
      </c>
      <c r="N1883" s="32" t="str">
        <f t="shared" si="87"/>
        <v/>
      </c>
      <c r="O1883" s="32" t="str">
        <f t="shared" si="88"/>
        <v/>
      </c>
      <c r="P1883" s="32" t="str">
        <f t="shared" si="89"/>
        <v/>
      </c>
      <c r="Q1883" s="32" t="str">
        <f>IFERROR(IF($F1883="","",INDEX(リスト!$AL:$AL,MATCH($F1883,リスト!$AK:$AK,0))),"")</f>
        <v/>
      </c>
      <c r="R1883" s="32" t="str">
        <f>IFERROR(IF($K1883="","",INDEX(リスト!$AO:$AO,MATCH($K1883,リスト!$AN:$AN,0))),"")</f>
        <v/>
      </c>
      <c r="S1883" s="32" t="str">
        <f>IF($B1883="","",RIGHT($G1883*1000+200+COUNTIF($G$2:$G1883,$G1883),9))</f>
        <v/>
      </c>
    </row>
    <row r="1884" spans="13:19" ht="18" customHeight="1" x14ac:dyDescent="0.55000000000000004">
      <c r="M1884" s="32" t="str">
        <f>IFERROR(IF($B1884="","",INDEX(所属情報!$E:$E,MATCH($A1884,所属情報!$A:$A,0))),"")</f>
        <v/>
      </c>
      <c r="N1884" s="32" t="str">
        <f t="shared" si="87"/>
        <v/>
      </c>
      <c r="O1884" s="32" t="str">
        <f t="shared" si="88"/>
        <v/>
      </c>
      <c r="P1884" s="32" t="str">
        <f t="shared" si="89"/>
        <v/>
      </c>
      <c r="Q1884" s="32" t="str">
        <f>IFERROR(IF($F1884="","",INDEX(リスト!$AL:$AL,MATCH($F1884,リスト!$AK:$AK,0))),"")</f>
        <v/>
      </c>
      <c r="R1884" s="32" t="str">
        <f>IFERROR(IF($K1884="","",INDEX(リスト!$AO:$AO,MATCH($K1884,リスト!$AN:$AN,0))),"")</f>
        <v/>
      </c>
      <c r="S1884" s="32" t="str">
        <f>IF($B1884="","",RIGHT($G1884*1000+200+COUNTIF($G$2:$G1884,$G1884),9))</f>
        <v/>
      </c>
    </row>
    <row r="1885" spans="13:19" ht="18" customHeight="1" x14ac:dyDescent="0.55000000000000004">
      <c r="M1885" s="32" t="str">
        <f>IFERROR(IF($B1885="","",INDEX(所属情報!$E:$E,MATCH($A1885,所属情報!$A:$A,0))),"")</f>
        <v/>
      </c>
      <c r="N1885" s="32" t="str">
        <f t="shared" si="87"/>
        <v/>
      </c>
      <c r="O1885" s="32" t="str">
        <f t="shared" si="88"/>
        <v/>
      </c>
      <c r="P1885" s="32" t="str">
        <f t="shared" si="89"/>
        <v/>
      </c>
      <c r="Q1885" s="32" t="str">
        <f>IFERROR(IF($F1885="","",INDEX(リスト!$AL:$AL,MATCH($F1885,リスト!$AK:$AK,0))),"")</f>
        <v/>
      </c>
      <c r="R1885" s="32" t="str">
        <f>IFERROR(IF($K1885="","",INDEX(リスト!$AO:$AO,MATCH($K1885,リスト!$AN:$AN,0))),"")</f>
        <v/>
      </c>
      <c r="S1885" s="32" t="str">
        <f>IF($B1885="","",RIGHT($G1885*1000+200+COUNTIF($G$2:$G1885,$G1885),9))</f>
        <v/>
      </c>
    </row>
    <row r="1886" spans="13:19" ht="18" customHeight="1" x14ac:dyDescent="0.55000000000000004">
      <c r="M1886" s="32" t="str">
        <f>IFERROR(IF($B1886="","",INDEX(所属情報!$E:$E,MATCH($A1886,所属情報!$A:$A,0))),"")</f>
        <v/>
      </c>
      <c r="N1886" s="32" t="str">
        <f t="shared" si="87"/>
        <v/>
      </c>
      <c r="O1886" s="32" t="str">
        <f t="shared" si="88"/>
        <v/>
      </c>
      <c r="P1886" s="32" t="str">
        <f t="shared" si="89"/>
        <v/>
      </c>
      <c r="Q1886" s="32" t="str">
        <f>IFERROR(IF($F1886="","",INDEX(リスト!$AL:$AL,MATCH($F1886,リスト!$AK:$AK,0))),"")</f>
        <v/>
      </c>
      <c r="R1886" s="32" t="str">
        <f>IFERROR(IF($K1886="","",INDEX(リスト!$AO:$AO,MATCH($K1886,リスト!$AN:$AN,0))),"")</f>
        <v/>
      </c>
      <c r="S1886" s="32" t="str">
        <f>IF($B1886="","",RIGHT($G1886*1000+200+COUNTIF($G$2:$G1886,$G1886),9))</f>
        <v/>
      </c>
    </row>
    <row r="1887" spans="13:19" ht="18" customHeight="1" x14ac:dyDescent="0.55000000000000004">
      <c r="M1887" s="32" t="str">
        <f>IFERROR(IF($B1887="","",INDEX(所属情報!$E:$E,MATCH($A1887,所属情報!$A:$A,0))),"")</f>
        <v/>
      </c>
      <c r="N1887" s="32" t="str">
        <f t="shared" si="87"/>
        <v/>
      </c>
      <c r="O1887" s="32" t="str">
        <f t="shared" si="88"/>
        <v/>
      </c>
      <c r="P1887" s="32" t="str">
        <f t="shared" si="89"/>
        <v/>
      </c>
      <c r="Q1887" s="32" t="str">
        <f>IFERROR(IF($F1887="","",INDEX(リスト!$AL:$AL,MATCH($F1887,リスト!$AK:$AK,0))),"")</f>
        <v/>
      </c>
      <c r="R1887" s="32" t="str">
        <f>IFERROR(IF($K1887="","",INDEX(リスト!$AO:$AO,MATCH($K1887,リスト!$AN:$AN,0))),"")</f>
        <v/>
      </c>
      <c r="S1887" s="32" t="str">
        <f>IF($B1887="","",RIGHT($G1887*1000+200+COUNTIF($G$2:$G1887,$G1887),9))</f>
        <v/>
      </c>
    </row>
    <row r="1888" spans="13:19" ht="18" customHeight="1" x14ac:dyDescent="0.55000000000000004">
      <c r="M1888" s="32" t="str">
        <f>IFERROR(IF($B1888="","",INDEX(所属情報!$E:$E,MATCH($A1888,所属情報!$A:$A,0))),"")</f>
        <v/>
      </c>
      <c r="N1888" s="32" t="str">
        <f t="shared" si="87"/>
        <v/>
      </c>
      <c r="O1888" s="32" t="str">
        <f t="shared" si="88"/>
        <v/>
      </c>
      <c r="P1888" s="32" t="str">
        <f t="shared" si="89"/>
        <v/>
      </c>
      <c r="Q1888" s="32" t="str">
        <f>IFERROR(IF($F1888="","",INDEX(リスト!$AL:$AL,MATCH($F1888,リスト!$AK:$AK,0))),"")</f>
        <v/>
      </c>
      <c r="R1888" s="32" t="str">
        <f>IFERROR(IF($K1888="","",INDEX(リスト!$AO:$AO,MATCH($K1888,リスト!$AN:$AN,0))),"")</f>
        <v/>
      </c>
      <c r="S1888" s="32" t="str">
        <f>IF($B1888="","",RIGHT($G1888*1000+200+COUNTIF($G$2:$G1888,$G1888),9))</f>
        <v/>
      </c>
    </row>
    <row r="1889" spans="13:19" ht="18" customHeight="1" x14ac:dyDescent="0.55000000000000004">
      <c r="M1889" s="32" t="str">
        <f>IFERROR(IF($B1889="","",INDEX(所属情報!$E:$E,MATCH($A1889,所属情報!$A:$A,0))),"")</f>
        <v/>
      </c>
      <c r="N1889" s="32" t="str">
        <f t="shared" si="87"/>
        <v/>
      </c>
      <c r="O1889" s="32" t="str">
        <f t="shared" si="88"/>
        <v/>
      </c>
      <c r="P1889" s="32" t="str">
        <f t="shared" si="89"/>
        <v/>
      </c>
      <c r="Q1889" s="32" t="str">
        <f>IFERROR(IF($F1889="","",INDEX(リスト!$AL:$AL,MATCH($F1889,リスト!$AK:$AK,0))),"")</f>
        <v/>
      </c>
      <c r="R1889" s="32" t="str">
        <f>IFERROR(IF($K1889="","",INDEX(リスト!$AO:$AO,MATCH($K1889,リスト!$AN:$AN,0))),"")</f>
        <v/>
      </c>
      <c r="S1889" s="32" t="str">
        <f>IF($B1889="","",RIGHT($G1889*1000+200+COUNTIF($G$2:$G1889,$G1889),9))</f>
        <v/>
      </c>
    </row>
    <row r="1890" spans="13:19" ht="18" customHeight="1" x14ac:dyDescent="0.55000000000000004">
      <c r="M1890" s="32" t="str">
        <f>IFERROR(IF($B1890="","",INDEX(所属情報!$E:$E,MATCH($A1890,所属情報!$A:$A,0))),"")</f>
        <v/>
      </c>
      <c r="N1890" s="32" t="str">
        <f t="shared" si="87"/>
        <v/>
      </c>
      <c r="O1890" s="32" t="str">
        <f t="shared" si="88"/>
        <v/>
      </c>
      <c r="P1890" s="32" t="str">
        <f t="shared" si="89"/>
        <v/>
      </c>
      <c r="Q1890" s="32" t="str">
        <f>IFERROR(IF($F1890="","",INDEX(リスト!$AL:$AL,MATCH($F1890,リスト!$AK:$AK,0))),"")</f>
        <v/>
      </c>
      <c r="R1890" s="32" t="str">
        <f>IFERROR(IF($K1890="","",INDEX(リスト!$AO:$AO,MATCH($K1890,リスト!$AN:$AN,0))),"")</f>
        <v/>
      </c>
      <c r="S1890" s="32" t="str">
        <f>IF($B1890="","",RIGHT($G1890*1000+200+COUNTIF($G$2:$G1890,$G1890),9))</f>
        <v/>
      </c>
    </row>
    <row r="1891" spans="13:19" ht="18" customHeight="1" x14ac:dyDescent="0.55000000000000004">
      <c r="M1891" s="32" t="str">
        <f>IFERROR(IF($B1891="","",INDEX(所属情報!$E:$E,MATCH($A1891,所属情報!$A:$A,0))),"")</f>
        <v/>
      </c>
      <c r="N1891" s="32" t="str">
        <f t="shared" si="87"/>
        <v/>
      </c>
      <c r="O1891" s="32" t="str">
        <f t="shared" si="88"/>
        <v/>
      </c>
      <c r="P1891" s="32" t="str">
        <f t="shared" si="89"/>
        <v/>
      </c>
      <c r="Q1891" s="32" t="str">
        <f>IFERROR(IF($F1891="","",INDEX(リスト!$AL:$AL,MATCH($F1891,リスト!$AK:$AK,0))),"")</f>
        <v/>
      </c>
      <c r="R1891" s="32" t="str">
        <f>IFERROR(IF($K1891="","",INDEX(リスト!$AO:$AO,MATCH($K1891,リスト!$AN:$AN,0))),"")</f>
        <v/>
      </c>
      <c r="S1891" s="32" t="str">
        <f>IF($B1891="","",RIGHT($G1891*1000+200+COUNTIF($G$2:$G1891,$G1891),9))</f>
        <v/>
      </c>
    </row>
    <row r="1892" spans="13:19" ht="18" customHeight="1" x14ac:dyDescent="0.55000000000000004">
      <c r="M1892" s="32" t="str">
        <f>IFERROR(IF($B1892="","",INDEX(所属情報!$E:$E,MATCH($A1892,所属情報!$A:$A,0))),"")</f>
        <v/>
      </c>
      <c r="N1892" s="32" t="str">
        <f t="shared" si="87"/>
        <v/>
      </c>
      <c r="O1892" s="32" t="str">
        <f t="shared" si="88"/>
        <v/>
      </c>
      <c r="P1892" s="32" t="str">
        <f t="shared" si="89"/>
        <v/>
      </c>
      <c r="Q1892" s="32" t="str">
        <f>IFERROR(IF($F1892="","",INDEX(リスト!$AL:$AL,MATCH($F1892,リスト!$AK:$AK,0))),"")</f>
        <v/>
      </c>
      <c r="R1892" s="32" t="str">
        <f>IFERROR(IF($K1892="","",INDEX(リスト!$AO:$AO,MATCH($K1892,リスト!$AN:$AN,0))),"")</f>
        <v/>
      </c>
      <c r="S1892" s="32" t="str">
        <f>IF($B1892="","",RIGHT($G1892*1000+200+COUNTIF($G$2:$G1892,$G1892),9))</f>
        <v/>
      </c>
    </row>
    <row r="1893" spans="13:19" ht="18" customHeight="1" x14ac:dyDescent="0.55000000000000004">
      <c r="M1893" s="32" t="str">
        <f>IFERROR(IF($B1893="","",INDEX(所属情報!$E:$E,MATCH($A1893,所属情報!$A:$A,0))),"")</f>
        <v/>
      </c>
      <c r="N1893" s="32" t="str">
        <f t="shared" si="87"/>
        <v/>
      </c>
      <c r="O1893" s="32" t="str">
        <f t="shared" si="88"/>
        <v/>
      </c>
      <c r="P1893" s="32" t="str">
        <f t="shared" si="89"/>
        <v/>
      </c>
      <c r="Q1893" s="32" t="str">
        <f>IFERROR(IF($F1893="","",INDEX(リスト!$AL:$AL,MATCH($F1893,リスト!$AK:$AK,0))),"")</f>
        <v/>
      </c>
      <c r="R1893" s="32" t="str">
        <f>IFERROR(IF($K1893="","",INDEX(リスト!$AO:$AO,MATCH($K1893,リスト!$AN:$AN,0))),"")</f>
        <v/>
      </c>
      <c r="S1893" s="32" t="str">
        <f>IF($B1893="","",RIGHT($G1893*1000+200+COUNTIF($G$2:$G1893,$G1893),9))</f>
        <v/>
      </c>
    </row>
    <row r="1894" spans="13:19" ht="18" customHeight="1" x14ac:dyDescent="0.55000000000000004">
      <c r="M1894" s="32" t="str">
        <f>IFERROR(IF($B1894="","",INDEX(所属情報!$E:$E,MATCH($A1894,所属情報!$A:$A,0))),"")</f>
        <v/>
      </c>
      <c r="N1894" s="32" t="str">
        <f t="shared" si="87"/>
        <v/>
      </c>
      <c r="O1894" s="32" t="str">
        <f t="shared" si="88"/>
        <v/>
      </c>
      <c r="P1894" s="32" t="str">
        <f t="shared" si="89"/>
        <v/>
      </c>
      <c r="Q1894" s="32" t="str">
        <f>IFERROR(IF($F1894="","",INDEX(リスト!$AL:$AL,MATCH($F1894,リスト!$AK:$AK,0))),"")</f>
        <v/>
      </c>
      <c r="R1894" s="32" t="str">
        <f>IFERROR(IF($K1894="","",INDEX(リスト!$AO:$AO,MATCH($K1894,リスト!$AN:$AN,0))),"")</f>
        <v/>
      </c>
      <c r="S1894" s="32" t="str">
        <f>IF($B1894="","",RIGHT($G1894*1000+200+COUNTIF($G$2:$G1894,$G1894),9))</f>
        <v/>
      </c>
    </row>
    <row r="1895" spans="13:19" ht="18" customHeight="1" x14ac:dyDescent="0.55000000000000004">
      <c r="M1895" s="32" t="str">
        <f>IFERROR(IF($B1895="","",INDEX(所属情報!$E:$E,MATCH($A1895,所属情報!$A:$A,0))),"")</f>
        <v/>
      </c>
      <c r="N1895" s="32" t="str">
        <f t="shared" si="87"/>
        <v/>
      </c>
      <c r="O1895" s="32" t="str">
        <f t="shared" si="88"/>
        <v/>
      </c>
      <c r="P1895" s="32" t="str">
        <f t="shared" si="89"/>
        <v/>
      </c>
      <c r="Q1895" s="32" t="str">
        <f>IFERROR(IF($F1895="","",INDEX(リスト!$AL:$AL,MATCH($F1895,リスト!$AK:$AK,0))),"")</f>
        <v/>
      </c>
      <c r="R1895" s="32" t="str">
        <f>IFERROR(IF($K1895="","",INDEX(リスト!$AO:$AO,MATCH($K1895,リスト!$AN:$AN,0))),"")</f>
        <v/>
      </c>
      <c r="S1895" s="32" t="str">
        <f>IF($B1895="","",RIGHT($G1895*1000+200+COUNTIF($G$2:$G1895,$G1895),9))</f>
        <v/>
      </c>
    </row>
    <row r="1896" spans="13:19" ht="18" customHeight="1" x14ac:dyDescent="0.55000000000000004">
      <c r="M1896" s="32" t="str">
        <f>IFERROR(IF($B1896="","",INDEX(所属情報!$E:$E,MATCH($A1896,所属情報!$A:$A,0))),"")</f>
        <v/>
      </c>
      <c r="N1896" s="32" t="str">
        <f t="shared" si="87"/>
        <v/>
      </c>
      <c r="O1896" s="32" t="str">
        <f t="shared" si="88"/>
        <v/>
      </c>
      <c r="P1896" s="32" t="str">
        <f t="shared" si="89"/>
        <v/>
      </c>
      <c r="Q1896" s="32" t="str">
        <f>IFERROR(IF($F1896="","",INDEX(リスト!$AL:$AL,MATCH($F1896,リスト!$AK:$AK,0))),"")</f>
        <v/>
      </c>
      <c r="R1896" s="32" t="str">
        <f>IFERROR(IF($K1896="","",INDEX(リスト!$AO:$AO,MATCH($K1896,リスト!$AN:$AN,0))),"")</f>
        <v/>
      </c>
      <c r="S1896" s="32" t="str">
        <f>IF($B1896="","",RIGHT($G1896*1000+200+COUNTIF($G$2:$G1896,$G1896),9))</f>
        <v/>
      </c>
    </row>
    <row r="1897" spans="13:19" ht="18" customHeight="1" x14ac:dyDescent="0.55000000000000004">
      <c r="M1897" s="32" t="str">
        <f>IFERROR(IF($B1897="","",INDEX(所属情報!$E:$E,MATCH($A1897,所属情報!$A:$A,0))),"")</f>
        <v/>
      </c>
      <c r="N1897" s="32" t="str">
        <f t="shared" si="87"/>
        <v/>
      </c>
      <c r="O1897" s="32" t="str">
        <f t="shared" si="88"/>
        <v/>
      </c>
      <c r="P1897" s="32" t="str">
        <f t="shared" si="89"/>
        <v/>
      </c>
      <c r="Q1897" s="32" t="str">
        <f>IFERROR(IF($F1897="","",INDEX(リスト!$AL:$AL,MATCH($F1897,リスト!$AK:$AK,0))),"")</f>
        <v/>
      </c>
      <c r="R1897" s="32" t="str">
        <f>IFERROR(IF($K1897="","",INDEX(リスト!$AO:$AO,MATCH($K1897,リスト!$AN:$AN,0))),"")</f>
        <v/>
      </c>
      <c r="S1897" s="32" t="str">
        <f>IF($B1897="","",RIGHT($G1897*1000+200+COUNTIF($G$2:$G1897,$G1897),9))</f>
        <v/>
      </c>
    </row>
    <row r="1898" spans="13:19" ht="18" customHeight="1" x14ac:dyDescent="0.55000000000000004">
      <c r="M1898" s="32" t="str">
        <f>IFERROR(IF($B1898="","",INDEX(所属情報!$E:$E,MATCH($A1898,所属情報!$A:$A,0))),"")</f>
        <v/>
      </c>
      <c r="N1898" s="32" t="str">
        <f t="shared" si="87"/>
        <v/>
      </c>
      <c r="O1898" s="32" t="str">
        <f t="shared" si="88"/>
        <v/>
      </c>
      <c r="P1898" s="32" t="str">
        <f t="shared" si="89"/>
        <v/>
      </c>
      <c r="Q1898" s="32" t="str">
        <f>IFERROR(IF($F1898="","",INDEX(リスト!$AL:$AL,MATCH($F1898,リスト!$AK:$AK,0))),"")</f>
        <v/>
      </c>
      <c r="R1898" s="32" t="str">
        <f>IFERROR(IF($K1898="","",INDEX(リスト!$AO:$AO,MATCH($K1898,リスト!$AN:$AN,0))),"")</f>
        <v/>
      </c>
      <c r="S1898" s="32" t="str">
        <f>IF($B1898="","",RIGHT($G1898*1000+200+COUNTIF($G$2:$G1898,$G1898),9))</f>
        <v/>
      </c>
    </row>
    <row r="1899" spans="13:19" ht="18" customHeight="1" x14ac:dyDescent="0.55000000000000004">
      <c r="M1899" s="32" t="str">
        <f>IFERROR(IF($B1899="","",INDEX(所属情報!$E:$E,MATCH($A1899,所属情報!$A:$A,0))),"")</f>
        <v/>
      </c>
      <c r="N1899" s="32" t="str">
        <f t="shared" si="87"/>
        <v/>
      </c>
      <c r="O1899" s="32" t="str">
        <f t="shared" si="88"/>
        <v/>
      </c>
      <c r="P1899" s="32" t="str">
        <f t="shared" si="89"/>
        <v/>
      </c>
      <c r="Q1899" s="32" t="str">
        <f>IFERROR(IF($F1899="","",INDEX(リスト!$AL:$AL,MATCH($F1899,リスト!$AK:$AK,0))),"")</f>
        <v/>
      </c>
      <c r="R1899" s="32" t="str">
        <f>IFERROR(IF($K1899="","",INDEX(リスト!$AO:$AO,MATCH($K1899,リスト!$AN:$AN,0))),"")</f>
        <v/>
      </c>
      <c r="S1899" s="32" t="str">
        <f>IF($B1899="","",RIGHT($G1899*1000+200+COUNTIF($G$2:$G1899,$G1899),9))</f>
        <v/>
      </c>
    </row>
    <row r="1900" spans="13:19" ht="18" customHeight="1" x14ac:dyDescent="0.55000000000000004">
      <c r="M1900" s="32" t="str">
        <f>IFERROR(IF($B1900="","",INDEX(所属情報!$E:$E,MATCH($A1900,所属情報!$A:$A,0))),"")</f>
        <v/>
      </c>
      <c r="N1900" s="32" t="str">
        <f t="shared" si="87"/>
        <v/>
      </c>
      <c r="O1900" s="32" t="str">
        <f t="shared" si="88"/>
        <v/>
      </c>
      <c r="P1900" s="32" t="str">
        <f t="shared" si="89"/>
        <v/>
      </c>
      <c r="Q1900" s="32" t="str">
        <f>IFERROR(IF($F1900="","",INDEX(リスト!$AL:$AL,MATCH($F1900,リスト!$AK:$AK,0))),"")</f>
        <v/>
      </c>
      <c r="R1900" s="32" t="str">
        <f>IFERROR(IF($K1900="","",INDEX(リスト!$AO:$AO,MATCH($K1900,リスト!$AN:$AN,0))),"")</f>
        <v/>
      </c>
      <c r="S1900" s="32" t="str">
        <f>IF($B1900="","",RIGHT($G1900*1000+200+COUNTIF($G$2:$G1900,$G1900),9))</f>
        <v/>
      </c>
    </row>
    <row r="1901" spans="13:19" ht="18" customHeight="1" x14ac:dyDescent="0.55000000000000004">
      <c r="M1901" s="32" t="str">
        <f>IFERROR(IF($B1901="","",INDEX(所属情報!$E:$E,MATCH($A1901,所属情報!$A:$A,0))),"")</f>
        <v/>
      </c>
      <c r="N1901" s="32" t="str">
        <f t="shared" si="87"/>
        <v/>
      </c>
      <c r="O1901" s="32" t="str">
        <f t="shared" si="88"/>
        <v/>
      </c>
      <c r="P1901" s="32" t="str">
        <f t="shared" si="89"/>
        <v/>
      </c>
      <c r="Q1901" s="32" t="str">
        <f>IFERROR(IF($F1901="","",INDEX(リスト!$AL:$AL,MATCH($F1901,リスト!$AK:$AK,0))),"")</f>
        <v/>
      </c>
      <c r="R1901" s="32" t="str">
        <f>IFERROR(IF($K1901="","",INDEX(リスト!$AO:$AO,MATCH($K1901,リスト!$AN:$AN,0))),"")</f>
        <v/>
      </c>
      <c r="S1901" s="32" t="str">
        <f>IF($B1901="","",RIGHT($G1901*1000+200+COUNTIF($G$2:$G1901,$G1901),9))</f>
        <v/>
      </c>
    </row>
    <row r="1902" spans="13:19" ht="18" customHeight="1" x14ac:dyDescent="0.55000000000000004">
      <c r="M1902" s="32" t="str">
        <f>IFERROR(IF($B1902="","",INDEX(所属情報!$E:$E,MATCH($A1902,所属情報!$A:$A,0))),"")</f>
        <v/>
      </c>
      <c r="N1902" s="32" t="str">
        <f t="shared" si="87"/>
        <v/>
      </c>
      <c r="O1902" s="32" t="str">
        <f t="shared" si="88"/>
        <v/>
      </c>
      <c r="P1902" s="32" t="str">
        <f t="shared" si="89"/>
        <v/>
      </c>
      <c r="Q1902" s="32" t="str">
        <f>IFERROR(IF($F1902="","",INDEX(リスト!$AL:$AL,MATCH($F1902,リスト!$AK:$AK,0))),"")</f>
        <v/>
      </c>
      <c r="R1902" s="32" t="str">
        <f>IFERROR(IF($K1902="","",INDEX(リスト!$AO:$AO,MATCH($K1902,リスト!$AN:$AN,0))),"")</f>
        <v/>
      </c>
      <c r="S1902" s="32" t="str">
        <f>IF($B1902="","",RIGHT($G1902*1000+200+COUNTIF($G$2:$G1902,$G1902),9))</f>
        <v/>
      </c>
    </row>
    <row r="1903" spans="13:19" ht="18" customHeight="1" x14ac:dyDescent="0.55000000000000004">
      <c r="M1903" s="32" t="str">
        <f>IFERROR(IF($B1903="","",INDEX(所属情報!$E:$E,MATCH($A1903,所属情報!$A:$A,0))),"")</f>
        <v/>
      </c>
      <c r="N1903" s="32" t="str">
        <f t="shared" si="87"/>
        <v/>
      </c>
      <c r="O1903" s="32" t="str">
        <f t="shared" si="88"/>
        <v/>
      </c>
      <c r="P1903" s="32" t="str">
        <f t="shared" si="89"/>
        <v/>
      </c>
      <c r="Q1903" s="32" t="str">
        <f>IFERROR(IF($F1903="","",INDEX(リスト!$AL:$AL,MATCH($F1903,リスト!$AK:$AK,0))),"")</f>
        <v/>
      </c>
      <c r="R1903" s="32" t="str">
        <f>IFERROR(IF($K1903="","",INDEX(リスト!$AO:$AO,MATCH($K1903,リスト!$AN:$AN,0))),"")</f>
        <v/>
      </c>
      <c r="S1903" s="32" t="str">
        <f>IF($B1903="","",RIGHT($G1903*1000+200+COUNTIF($G$2:$G1903,$G1903),9))</f>
        <v/>
      </c>
    </row>
    <row r="1904" spans="13:19" ht="18" customHeight="1" x14ac:dyDescent="0.55000000000000004">
      <c r="M1904" s="32" t="str">
        <f>IFERROR(IF($B1904="","",INDEX(所属情報!$E:$E,MATCH($A1904,所属情報!$A:$A,0))),"")</f>
        <v/>
      </c>
      <c r="N1904" s="32" t="str">
        <f t="shared" si="87"/>
        <v/>
      </c>
      <c r="O1904" s="32" t="str">
        <f t="shared" si="88"/>
        <v/>
      </c>
      <c r="P1904" s="32" t="str">
        <f t="shared" si="89"/>
        <v/>
      </c>
      <c r="Q1904" s="32" t="str">
        <f>IFERROR(IF($F1904="","",INDEX(リスト!$AL:$AL,MATCH($F1904,リスト!$AK:$AK,0))),"")</f>
        <v/>
      </c>
      <c r="R1904" s="32" t="str">
        <f>IFERROR(IF($K1904="","",INDEX(リスト!$AO:$AO,MATCH($K1904,リスト!$AN:$AN,0))),"")</f>
        <v/>
      </c>
      <c r="S1904" s="32" t="str">
        <f>IF($B1904="","",RIGHT($G1904*1000+200+COUNTIF($G$2:$G1904,$G1904),9))</f>
        <v/>
      </c>
    </row>
    <row r="1905" spans="13:19" ht="18" customHeight="1" x14ac:dyDescent="0.55000000000000004">
      <c r="M1905" s="32" t="str">
        <f>IFERROR(IF($B1905="","",INDEX(所属情報!$E:$E,MATCH($A1905,所属情報!$A:$A,0))),"")</f>
        <v/>
      </c>
      <c r="N1905" s="32" t="str">
        <f t="shared" si="87"/>
        <v/>
      </c>
      <c r="O1905" s="32" t="str">
        <f t="shared" si="88"/>
        <v/>
      </c>
      <c r="P1905" s="32" t="str">
        <f t="shared" si="89"/>
        <v/>
      </c>
      <c r="Q1905" s="32" t="str">
        <f>IFERROR(IF($F1905="","",INDEX(リスト!$AL:$AL,MATCH($F1905,リスト!$AK:$AK,0))),"")</f>
        <v/>
      </c>
      <c r="R1905" s="32" t="str">
        <f>IFERROR(IF($K1905="","",INDEX(リスト!$AO:$AO,MATCH($K1905,リスト!$AN:$AN,0))),"")</f>
        <v/>
      </c>
      <c r="S1905" s="32" t="str">
        <f>IF($B1905="","",RIGHT($G1905*1000+200+COUNTIF($G$2:$G1905,$G1905),9))</f>
        <v/>
      </c>
    </row>
    <row r="1906" spans="13:19" ht="18" customHeight="1" x14ac:dyDescent="0.55000000000000004">
      <c r="M1906" s="32" t="str">
        <f>IFERROR(IF($B1906="","",INDEX(所属情報!$E:$E,MATCH($A1906,所属情報!$A:$A,0))),"")</f>
        <v/>
      </c>
      <c r="N1906" s="32" t="str">
        <f t="shared" si="87"/>
        <v/>
      </c>
      <c r="O1906" s="32" t="str">
        <f t="shared" si="88"/>
        <v/>
      </c>
      <c r="P1906" s="32" t="str">
        <f t="shared" si="89"/>
        <v/>
      </c>
      <c r="Q1906" s="32" t="str">
        <f>IFERROR(IF($F1906="","",INDEX(リスト!$AL:$AL,MATCH($F1906,リスト!$AK:$AK,0))),"")</f>
        <v/>
      </c>
      <c r="R1906" s="32" t="str">
        <f>IFERROR(IF($K1906="","",INDEX(リスト!$AO:$AO,MATCH($K1906,リスト!$AN:$AN,0))),"")</f>
        <v/>
      </c>
      <c r="S1906" s="32" t="str">
        <f>IF($B1906="","",RIGHT($G1906*1000+200+COUNTIF($G$2:$G1906,$G1906),9))</f>
        <v/>
      </c>
    </row>
    <row r="1907" spans="13:19" ht="18" customHeight="1" x14ac:dyDescent="0.55000000000000004">
      <c r="M1907" s="32" t="str">
        <f>IFERROR(IF($B1907="","",INDEX(所属情報!$E:$E,MATCH($A1907,所属情報!$A:$A,0))),"")</f>
        <v/>
      </c>
      <c r="N1907" s="32" t="str">
        <f t="shared" si="87"/>
        <v/>
      </c>
      <c r="O1907" s="32" t="str">
        <f t="shared" si="88"/>
        <v/>
      </c>
      <c r="P1907" s="32" t="str">
        <f t="shared" si="89"/>
        <v/>
      </c>
      <c r="Q1907" s="32" t="str">
        <f>IFERROR(IF($F1907="","",INDEX(リスト!$AL:$AL,MATCH($F1907,リスト!$AK:$AK,0))),"")</f>
        <v/>
      </c>
      <c r="R1907" s="32" t="str">
        <f>IFERROR(IF($K1907="","",INDEX(リスト!$AO:$AO,MATCH($K1907,リスト!$AN:$AN,0))),"")</f>
        <v/>
      </c>
      <c r="S1907" s="32" t="str">
        <f>IF($B1907="","",RIGHT($G1907*1000+200+COUNTIF($G$2:$G1907,$G1907),9))</f>
        <v/>
      </c>
    </row>
    <row r="1908" spans="13:19" ht="18" customHeight="1" x14ac:dyDescent="0.55000000000000004">
      <c r="M1908" s="32" t="str">
        <f>IFERROR(IF($B1908="","",INDEX(所属情報!$E:$E,MATCH($A1908,所属情報!$A:$A,0))),"")</f>
        <v/>
      </c>
      <c r="N1908" s="32" t="str">
        <f t="shared" si="87"/>
        <v/>
      </c>
      <c r="O1908" s="32" t="str">
        <f t="shared" si="88"/>
        <v/>
      </c>
      <c r="P1908" s="32" t="str">
        <f t="shared" si="89"/>
        <v/>
      </c>
      <c r="Q1908" s="32" t="str">
        <f>IFERROR(IF($F1908="","",INDEX(リスト!$AL:$AL,MATCH($F1908,リスト!$AK:$AK,0))),"")</f>
        <v/>
      </c>
      <c r="R1908" s="32" t="str">
        <f>IFERROR(IF($K1908="","",INDEX(リスト!$AO:$AO,MATCH($K1908,リスト!$AN:$AN,0))),"")</f>
        <v/>
      </c>
      <c r="S1908" s="32" t="str">
        <f>IF($B1908="","",RIGHT($G1908*1000+200+COUNTIF($G$2:$G1908,$G1908),9))</f>
        <v/>
      </c>
    </row>
    <row r="1909" spans="13:19" ht="18" customHeight="1" x14ac:dyDescent="0.55000000000000004">
      <c r="M1909" s="32" t="str">
        <f>IFERROR(IF($B1909="","",INDEX(所属情報!$E:$E,MATCH($A1909,所属情報!$A:$A,0))),"")</f>
        <v/>
      </c>
      <c r="N1909" s="32" t="str">
        <f t="shared" si="87"/>
        <v/>
      </c>
      <c r="O1909" s="32" t="str">
        <f t="shared" si="88"/>
        <v/>
      </c>
      <c r="P1909" s="32" t="str">
        <f t="shared" si="89"/>
        <v/>
      </c>
      <c r="Q1909" s="32" t="str">
        <f>IFERROR(IF($F1909="","",INDEX(リスト!$AL:$AL,MATCH($F1909,リスト!$AK:$AK,0))),"")</f>
        <v/>
      </c>
      <c r="R1909" s="32" t="str">
        <f>IFERROR(IF($K1909="","",INDEX(リスト!$AO:$AO,MATCH($K1909,リスト!$AN:$AN,0))),"")</f>
        <v/>
      </c>
      <c r="S1909" s="32" t="str">
        <f>IF($B1909="","",RIGHT($G1909*1000+200+COUNTIF($G$2:$G1909,$G1909),9))</f>
        <v/>
      </c>
    </row>
    <row r="1910" spans="13:19" ht="18" customHeight="1" x14ac:dyDescent="0.55000000000000004">
      <c r="M1910" s="32" t="str">
        <f>IFERROR(IF($B1910="","",INDEX(所属情報!$E:$E,MATCH($A1910,所属情報!$A:$A,0))),"")</f>
        <v/>
      </c>
      <c r="N1910" s="32" t="str">
        <f t="shared" si="87"/>
        <v/>
      </c>
      <c r="O1910" s="32" t="str">
        <f t="shared" si="88"/>
        <v/>
      </c>
      <c r="P1910" s="32" t="str">
        <f t="shared" si="89"/>
        <v/>
      </c>
      <c r="Q1910" s="32" t="str">
        <f>IFERROR(IF($F1910="","",INDEX(リスト!$AL:$AL,MATCH($F1910,リスト!$AK:$AK,0))),"")</f>
        <v/>
      </c>
      <c r="R1910" s="32" t="str">
        <f>IFERROR(IF($K1910="","",INDEX(リスト!$AO:$AO,MATCH($K1910,リスト!$AN:$AN,0))),"")</f>
        <v/>
      </c>
      <c r="S1910" s="32" t="str">
        <f>IF($B1910="","",RIGHT($G1910*1000+200+COUNTIF($G$2:$G1910,$G1910),9))</f>
        <v/>
      </c>
    </row>
    <row r="1911" spans="13:19" ht="18" customHeight="1" x14ac:dyDescent="0.55000000000000004">
      <c r="M1911" s="32" t="str">
        <f>IFERROR(IF($B1911="","",INDEX(所属情報!$E:$E,MATCH($A1911,所属情報!$A:$A,0))),"")</f>
        <v/>
      </c>
      <c r="N1911" s="32" t="str">
        <f t="shared" si="87"/>
        <v/>
      </c>
      <c r="O1911" s="32" t="str">
        <f t="shared" si="88"/>
        <v/>
      </c>
      <c r="P1911" s="32" t="str">
        <f t="shared" si="89"/>
        <v/>
      </c>
      <c r="Q1911" s="32" t="str">
        <f>IFERROR(IF($F1911="","",INDEX(リスト!$AL:$AL,MATCH($F1911,リスト!$AK:$AK,0))),"")</f>
        <v/>
      </c>
      <c r="R1911" s="32" t="str">
        <f>IFERROR(IF($K1911="","",INDEX(リスト!$AO:$AO,MATCH($K1911,リスト!$AN:$AN,0))),"")</f>
        <v/>
      </c>
      <c r="S1911" s="32" t="str">
        <f>IF($B1911="","",RIGHT($G1911*1000+200+COUNTIF($G$2:$G1911,$G1911),9))</f>
        <v/>
      </c>
    </row>
    <row r="1912" spans="13:19" ht="18" customHeight="1" x14ac:dyDescent="0.55000000000000004">
      <c r="M1912" s="32" t="str">
        <f>IFERROR(IF($B1912="","",INDEX(所属情報!$E:$E,MATCH($A1912,所属情報!$A:$A,0))),"")</f>
        <v/>
      </c>
      <c r="N1912" s="32" t="str">
        <f t="shared" si="87"/>
        <v/>
      </c>
      <c r="O1912" s="32" t="str">
        <f t="shared" si="88"/>
        <v/>
      </c>
      <c r="P1912" s="32" t="str">
        <f t="shared" si="89"/>
        <v/>
      </c>
      <c r="Q1912" s="32" t="str">
        <f>IFERROR(IF($F1912="","",INDEX(リスト!$AL:$AL,MATCH($F1912,リスト!$AK:$AK,0))),"")</f>
        <v/>
      </c>
      <c r="R1912" s="32" t="str">
        <f>IFERROR(IF($K1912="","",INDEX(リスト!$AO:$AO,MATCH($K1912,リスト!$AN:$AN,0))),"")</f>
        <v/>
      </c>
      <c r="S1912" s="32" t="str">
        <f>IF($B1912="","",RIGHT($G1912*1000+200+COUNTIF($G$2:$G1912,$G1912),9))</f>
        <v/>
      </c>
    </row>
    <row r="1913" spans="13:19" ht="18" customHeight="1" x14ac:dyDescent="0.55000000000000004">
      <c r="M1913" s="32" t="str">
        <f>IFERROR(IF($B1913="","",INDEX(所属情報!$E:$E,MATCH($A1913,所属情報!$A:$A,0))),"")</f>
        <v/>
      </c>
      <c r="N1913" s="32" t="str">
        <f t="shared" si="87"/>
        <v/>
      </c>
      <c r="O1913" s="32" t="str">
        <f t="shared" si="88"/>
        <v/>
      </c>
      <c r="P1913" s="32" t="str">
        <f t="shared" si="89"/>
        <v/>
      </c>
      <c r="Q1913" s="32" t="str">
        <f>IFERROR(IF($F1913="","",INDEX(リスト!$AL:$AL,MATCH($F1913,リスト!$AK:$AK,0))),"")</f>
        <v/>
      </c>
      <c r="R1913" s="32" t="str">
        <f>IFERROR(IF($K1913="","",INDEX(リスト!$AO:$AO,MATCH($K1913,リスト!$AN:$AN,0))),"")</f>
        <v/>
      </c>
      <c r="S1913" s="32" t="str">
        <f>IF($B1913="","",RIGHT($G1913*1000+200+COUNTIF($G$2:$G1913,$G1913),9))</f>
        <v/>
      </c>
    </row>
    <row r="1914" spans="13:19" ht="18" customHeight="1" x14ac:dyDescent="0.55000000000000004">
      <c r="M1914" s="32" t="str">
        <f>IFERROR(IF($B1914="","",INDEX(所属情報!$E:$E,MATCH($A1914,所属情報!$A:$A,0))),"")</f>
        <v/>
      </c>
      <c r="N1914" s="32" t="str">
        <f t="shared" si="87"/>
        <v/>
      </c>
      <c r="O1914" s="32" t="str">
        <f t="shared" si="88"/>
        <v/>
      </c>
      <c r="P1914" s="32" t="str">
        <f t="shared" si="89"/>
        <v/>
      </c>
      <c r="Q1914" s="32" t="str">
        <f>IFERROR(IF($F1914="","",INDEX(リスト!$AL:$AL,MATCH($F1914,リスト!$AK:$AK,0))),"")</f>
        <v/>
      </c>
      <c r="R1914" s="32" t="str">
        <f>IFERROR(IF($K1914="","",INDEX(リスト!$AO:$AO,MATCH($K1914,リスト!$AN:$AN,0))),"")</f>
        <v/>
      </c>
      <c r="S1914" s="32" t="str">
        <f>IF($B1914="","",RIGHT($G1914*1000+200+COUNTIF($G$2:$G1914,$G1914),9))</f>
        <v/>
      </c>
    </row>
    <row r="1915" spans="13:19" ht="18" customHeight="1" x14ac:dyDescent="0.55000000000000004">
      <c r="M1915" s="32" t="str">
        <f>IFERROR(IF($B1915="","",INDEX(所属情報!$E:$E,MATCH($A1915,所属情報!$A:$A,0))),"")</f>
        <v/>
      </c>
      <c r="N1915" s="32" t="str">
        <f t="shared" si="87"/>
        <v/>
      </c>
      <c r="O1915" s="32" t="str">
        <f t="shared" si="88"/>
        <v/>
      </c>
      <c r="P1915" s="32" t="str">
        <f t="shared" si="89"/>
        <v/>
      </c>
      <c r="Q1915" s="32" t="str">
        <f>IFERROR(IF($F1915="","",INDEX(リスト!$AL:$AL,MATCH($F1915,リスト!$AK:$AK,0))),"")</f>
        <v/>
      </c>
      <c r="R1915" s="32" t="str">
        <f>IFERROR(IF($K1915="","",INDEX(リスト!$AO:$AO,MATCH($K1915,リスト!$AN:$AN,0))),"")</f>
        <v/>
      </c>
      <c r="S1915" s="32" t="str">
        <f>IF($B1915="","",RIGHT($G1915*1000+200+COUNTIF($G$2:$G1915,$G1915),9))</f>
        <v/>
      </c>
    </row>
    <row r="1916" spans="13:19" ht="18" customHeight="1" x14ac:dyDescent="0.55000000000000004">
      <c r="M1916" s="32" t="str">
        <f>IFERROR(IF($B1916="","",INDEX(所属情報!$E:$E,MATCH($A1916,所属情報!$A:$A,0))),"")</f>
        <v/>
      </c>
      <c r="N1916" s="32" t="str">
        <f t="shared" si="87"/>
        <v/>
      </c>
      <c r="O1916" s="32" t="str">
        <f t="shared" si="88"/>
        <v/>
      </c>
      <c r="P1916" s="32" t="str">
        <f t="shared" si="89"/>
        <v/>
      </c>
      <c r="Q1916" s="32" t="str">
        <f>IFERROR(IF($F1916="","",INDEX(リスト!$AL:$AL,MATCH($F1916,リスト!$AK:$AK,0))),"")</f>
        <v/>
      </c>
      <c r="R1916" s="32" t="str">
        <f>IFERROR(IF($K1916="","",INDEX(リスト!$AO:$AO,MATCH($K1916,リスト!$AN:$AN,0))),"")</f>
        <v/>
      </c>
      <c r="S1916" s="32" t="str">
        <f>IF($B1916="","",RIGHT($G1916*1000+200+COUNTIF($G$2:$G1916,$G1916),9))</f>
        <v/>
      </c>
    </row>
    <row r="1917" spans="13:19" ht="18" customHeight="1" x14ac:dyDescent="0.55000000000000004">
      <c r="M1917" s="32" t="str">
        <f>IFERROR(IF($B1917="","",INDEX(所属情報!$E:$E,MATCH($A1917,所属情報!$A:$A,0))),"")</f>
        <v/>
      </c>
      <c r="N1917" s="32" t="str">
        <f t="shared" si="87"/>
        <v/>
      </c>
      <c r="O1917" s="32" t="str">
        <f t="shared" si="88"/>
        <v/>
      </c>
      <c r="P1917" s="32" t="str">
        <f t="shared" si="89"/>
        <v/>
      </c>
      <c r="Q1917" s="32" t="str">
        <f>IFERROR(IF($F1917="","",INDEX(リスト!$AL:$AL,MATCH($F1917,リスト!$AK:$AK,0))),"")</f>
        <v/>
      </c>
      <c r="R1917" s="32" t="str">
        <f>IFERROR(IF($K1917="","",INDEX(リスト!$AO:$AO,MATCH($K1917,リスト!$AN:$AN,0))),"")</f>
        <v/>
      </c>
      <c r="S1917" s="32" t="str">
        <f>IF($B1917="","",RIGHT($G1917*1000+200+COUNTIF($G$2:$G1917,$G1917),9))</f>
        <v/>
      </c>
    </row>
    <row r="1918" spans="13:19" ht="18" customHeight="1" x14ac:dyDescent="0.55000000000000004">
      <c r="M1918" s="32" t="str">
        <f>IFERROR(IF($B1918="","",INDEX(所属情報!$E:$E,MATCH($A1918,所属情報!$A:$A,0))),"")</f>
        <v/>
      </c>
      <c r="N1918" s="32" t="str">
        <f t="shared" si="87"/>
        <v/>
      </c>
      <c r="O1918" s="32" t="str">
        <f t="shared" si="88"/>
        <v/>
      </c>
      <c r="P1918" s="32" t="str">
        <f t="shared" si="89"/>
        <v/>
      </c>
      <c r="Q1918" s="32" t="str">
        <f>IFERROR(IF($F1918="","",INDEX(リスト!$AL:$AL,MATCH($F1918,リスト!$AK:$AK,0))),"")</f>
        <v/>
      </c>
      <c r="R1918" s="32" t="str">
        <f>IFERROR(IF($K1918="","",INDEX(リスト!$AO:$AO,MATCH($K1918,リスト!$AN:$AN,0))),"")</f>
        <v/>
      </c>
      <c r="S1918" s="32" t="str">
        <f>IF($B1918="","",RIGHT($G1918*1000+200+COUNTIF($G$2:$G1918,$G1918),9))</f>
        <v/>
      </c>
    </row>
    <row r="1919" spans="13:19" ht="18" customHeight="1" x14ac:dyDescent="0.55000000000000004">
      <c r="M1919" s="32" t="str">
        <f>IFERROR(IF($B1919="","",INDEX(所属情報!$E:$E,MATCH($A1919,所属情報!$A:$A,0))),"")</f>
        <v/>
      </c>
      <c r="N1919" s="32" t="str">
        <f t="shared" si="87"/>
        <v/>
      </c>
      <c r="O1919" s="32" t="str">
        <f t="shared" si="88"/>
        <v/>
      </c>
      <c r="P1919" s="32" t="str">
        <f t="shared" si="89"/>
        <v/>
      </c>
      <c r="Q1919" s="32" t="str">
        <f>IFERROR(IF($F1919="","",INDEX(リスト!$AL:$AL,MATCH($F1919,リスト!$AK:$AK,0))),"")</f>
        <v/>
      </c>
      <c r="R1919" s="32" t="str">
        <f>IFERROR(IF($K1919="","",INDEX(リスト!$AO:$AO,MATCH($K1919,リスト!$AN:$AN,0))),"")</f>
        <v/>
      </c>
      <c r="S1919" s="32" t="str">
        <f>IF($B1919="","",RIGHT($G1919*1000+200+COUNTIF($G$2:$G1919,$G1919),9))</f>
        <v/>
      </c>
    </row>
    <row r="1920" spans="13:19" ht="18" customHeight="1" x14ac:dyDescent="0.55000000000000004">
      <c r="M1920" s="32" t="str">
        <f>IFERROR(IF($B1920="","",INDEX(所属情報!$E:$E,MATCH($A1920,所属情報!$A:$A,0))),"")</f>
        <v/>
      </c>
      <c r="N1920" s="32" t="str">
        <f t="shared" si="87"/>
        <v/>
      </c>
      <c r="O1920" s="32" t="str">
        <f t="shared" si="88"/>
        <v/>
      </c>
      <c r="P1920" s="32" t="str">
        <f t="shared" si="89"/>
        <v/>
      </c>
      <c r="Q1920" s="32" t="str">
        <f>IFERROR(IF($F1920="","",INDEX(リスト!$AL:$AL,MATCH($F1920,リスト!$AK:$AK,0))),"")</f>
        <v/>
      </c>
      <c r="R1920" s="32" t="str">
        <f>IFERROR(IF($K1920="","",INDEX(リスト!$AO:$AO,MATCH($K1920,リスト!$AN:$AN,0))),"")</f>
        <v/>
      </c>
      <c r="S1920" s="32" t="str">
        <f>IF($B1920="","",RIGHT($G1920*1000+200+COUNTIF($G$2:$G1920,$G1920),9))</f>
        <v/>
      </c>
    </row>
    <row r="1921" spans="13:19" ht="18" customHeight="1" x14ac:dyDescent="0.55000000000000004">
      <c r="M1921" s="32" t="str">
        <f>IFERROR(IF($B1921="","",INDEX(所属情報!$E:$E,MATCH($A1921,所属情報!$A:$A,0))),"")</f>
        <v/>
      </c>
      <c r="N1921" s="32" t="str">
        <f t="shared" si="87"/>
        <v/>
      </c>
      <c r="O1921" s="32" t="str">
        <f t="shared" si="88"/>
        <v/>
      </c>
      <c r="P1921" s="32" t="str">
        <f t="shared" si="89"/>
        <v/>
      </c>
      <c r="Q1921" s="32" t="str">
        <f>IFERROR(IF($F1921="","",INDEX(リスト!$AL:$AL,MATCH($F1921,リスト!$AK:$AK,0))),"")</f>
        <v/>
      </c>
      <c r="R1921" s="32" t="str">
        <f>IFERROR(IF($K1921="","",INDEX(リスト!$AO:$AO,MATCH($K1921,リスト!$AN:$AN,0))),"")</f>
        <v/>
      </c>
      <c r="S1921" s="32" t="str">
        <f>IF($B1921="","",RIGHT($G1921*1000+200+COUNTIF($G$2:$G1921,$G1921),9))</f>
        <v/>
      </c>
    </row>
    <row r="1922" spans="13:19" ht="18" customHeight="1" x14ac:dyDescent="0.55000000000000004">
      <c r="M1922" s="32" t="str">
        <f>IFERROR(IF($B1922="","",INDEX(所属情報!$E:$E,MATCH($A1922,所属情報!$A:$A,0))),"")</f>
        <v/>
      </c>
      <c r="N1922" s="32" t="str">
        <f t="shared" si="87"/>
        <v/>
      </c>
      <c r="O1922" s="32" t="str">
        <f t="shared" si="88"/>
        <v/>
      </c>
      <c r="P1922" s="32" t="str">
        <f t="shared" si="89"/>
        <v/>
      </c>
      <c r="Q1922" s="32" t="str">
        <f>IFERROR(IF($F1922="","",INDEX(リスト!$AL:$AL,MATCH($F1922,リスト!$AK:$AK,0))),"")</f>
        <v/>
      </c>
      <c r="R1922" s="32" t="str">
        <f>IFERROR(IF($K1922="","",INDEX(リスト!$AO:$AO,MATCH($K1922,リスト!$AN:$AN,0))),"")</f>
        <v/>
      </c>
      <c r="S1922" s="32" t="str">
        <f>IF($B1922="","",RIGHT($G1922*1000+200+COUNTIF($G$2:$G1922,$G1922),9))</f>
        <v/>
      </c>
    </row>
    <row r="1923" spans="13:19" ht="18" customHeight="1" x14ac:dyDescent="0.55000000000000004">
      <c r="M1923" s="32" t="str">
        <f>IFERROR(IF($B1923="","",INDEX(所属情報!$E:$E,MATCH($A1923,所属情報!$A:$A,0))),"")</f>
        <v/>
      </c>
      <c r="N1923" s="32" t="str">
        <f t="shared" ref="N1923:N1986" si="90">IF($C1923="","",IF($E1923="",$C1923,$C1923&amp;" ("&amp;$E1923&amp;")"))</f>
        <v/>
      </c>
      <c r="O1923" s="32" t="str">
        <f t="shared" ref="O1923:O1986" si="91">IF($D1923="","",ASC($D1923))</f>
        <v/>
      </c>
      <c r="P1923" s="32" t="str">
        <f t="shared" ref="P1923:P1986" si="92">IF($I1923="","",UPPER($I1923)&amp;" "&amp;UPPER(LEFT($J1923,1))&amp;LOWER(RIGHT($J1923,LEN($J1923)-1))&amp;" ("&amp;MID($G1923,3,2)&amp;")")</f>
        <v/>
      </c>
      <c r="Q1923" s="32" t="str">
        <f>IFERROR(IF($F1923="","",INDEX(リスト!$AL:$AL,MATCH($F1923,リスト!$AK:$AK,0))),"")</f>
        <v/>
      </c>
      <c r="R1923" s="32" t="str">
        <f>IFERROR(IF($K1923="","",INDEX(リスト!$AO:$AO,MATCH($K1923,リスト!$AN:$AN,0))),"")</f>
        <v/>
      </c>
      <c r="S1923" s="32" t="str">
        <f>IF($B1923="","",RIGHT($G1923*1000+200+COUNTIF($G$2:$G1923,$G1923),9))</f>
        <v/>
      </c>
    </row>
    <row r="1924" spans="13:19" ht="18" customHeight="1" x14ac:dyDescent="0.55000000000000004">
      <c r="M1924" s="32" t="str">
        <f>IFERROR(IF($B1924="","",INDEX(所属情報!$E:$E,MATCH($A1924,所属情報!$A:$A,0))),"")</f>
        <v/>
      </c>
      <c r="N1924" s="32" t="str">
        <f t="shared" si="90"/>
        <v/>
      </c>
      <c r="O1924" s="32" t="str">
        <f t="shared" si="91"/>
        <v/>
      </c>
      <c r="P1924" s="32" t="str">
        <f t="shared" si="92"/>
        <v/>
      </c>
      <c r="Q1924" s="32" t="str">
        <f>IFERROR(IF($F1924="","",INDEX(リスト!$AL:$AL,MATCH($F1924,リスト!$AK:$AK,0))),"")</f>
        <v/>
      </c>
      <c r="R1924" s="32" t="str">
        <f>IFERROR(IF($K1924="","",INDEX(リスト!$AO:$AO,MATCH($K1924,リスト!$AN:$AN,0))),"")</f>
        <v/>
      </c>
      <c r="S1924" s="32" t="str">
        <f>IF($B1924="","",RIGHT($G1924*1000+200+COUNTIF($G$2:$G1924,$G1924),9))</f>
        <v/>
      </c>
    </row>
    <row r="1925" spans="13:19" ht="18" customHeight="1" x14ac:dyDescent="0.55000000000000004">
      <c r="M1925" s="32" t="str">
        <f>IFERROR(IF($B1925="","",INDEX(所属情報!$E:$E,MATCH($A1925,所属情報!$A:$A,0))),"")</f>
        <v/>
      </c>
      <c r="N1925" s="32" t="str">
        <f t="shared" si="90"/>
        <v/>
      </c>
      <c r="O1925" s="32" t="str">
        <f t="shared" si="91"/>
        <v/>
      </c>
      <c r="P1925" s="32" t="str">
        <f t="shared" si="92"/>
        <v/>
      </c>
      <c r="Q1925" s="32" t="str">
        <f>IFERROR(IF($F1925="","",INDEX(リスト!$AL:$AL,MATCH($F1925,リスト!$AK:$AK,0))),"")</f>
        <v/>
      </c>
      <c r="R1925" s="32" t="str">
        <f>IFERROR(IF($K1925="","",INDEX(リスト!$AO:$AO,MATCH($K1925,リスト!$AN:$AN,0))),"")</f>
        <v/>
      </c>
      <c r="S1925" s="32" t="str">
        <f>IF($B1925="","",RIGHT($G1925*1000+200+COUNTIF($G$2:$G1925,$G1925),9))</f>
        <v/>
      </c>
    </row>
    <row r="1926" spans="13:19" ht="18" customHeight="1" x14ac:dyDescent="0.55000000000000004">
      <c r="M1926" s="32" t="str">
        <f>IFERROR(IF($B1926="","",INDEX(所属情報!$E:$E,MATCH($A1926,所属情報!$A:$A,0))),"")</f>
        <v/>
      </c>
      <c r="N1926" s="32" t="str">
        <f t="shared" si="90"/>
        <v/>
      </c>
      <c r="O1926" s="32" t="str">
        <f t="shared" si="91"/>
        <v/>
      </c>
      <c r="P1926" s="32" t="str">
        <f t="shared" si="92"/>
        <v/>
      </c>
      <c r="Q1926" s="32" t="str">
        <f>IFERROR(IF($F1926="","",INDEX(リスト!$AL:$AL,MATCH($F1926,リスト!$AK:$AK,0))),"")</f>
        <v/>
      </c>
      <c r="R1926" s="32" t="str">
        <f>IFERROR(IF($K1926="","",INDEX(リスト!$AO:$AO,MATCH($K1926,リスト!$AN:$AN,0))),"")</f>
        <v/>
      </c>
      <c r="S1926" s="32" t="str">
        <f>IF($B1926="","",RIGHT($G1926*1000+200+COUNTIF($G$2:$G1926,$G1926),9))</f>
        <v/>
      </c>
    </row>
    <row r="1927" spans="13:19" ht="18" customHeight="1" x14ac:dyDescent="0.55000000000000004">
      <c r="M1927" s="32" t="str">
        <f>IFERROR(IF($B1927="","",INDEX(所属情報!$E:$E,MATCH($A1927,所属情報!$A:$A,0))),"")</f>
        <v/>
      </c>
      <c r="N1927" s="32" t="str">
        <f t="shared" si="90"/>
        <v/>
      </c>
      <c r="O1927" s="32" t="str">
        <f t="shared" si="91"/>
        <v/>
      </c>
      <c r="P1927" s="32" t="str">
        <f t="shared" si="92"/>
        <v/>
      </c>
      <c r="Q1927" s="32" t="str">
        <f>IFERROR(IF($F1927="","",INDEX(リスト!$AL:$AL,MATCH($F1927,リスト!$AK:$AK,0))),"")</f>
        <v/>
      </c>
      <c r="R1927" s="32" t="str">
        <f>IFERROR(IF($K1927="","",INDEX(リスト!$AO:$AO,MATCH($K1927,リスト!$AN:$AN,0))),"")</f>
        <v/>
      </c>
      <c r="S1927" s="32" t="str">
        <f>IF($B1927="","",RIGHT($G1927*1000+200+COUNTIF($G$2:$G1927,$G1927),9))</f>
        <v/>
      </c>
    </row>
    <row r="1928" spans="13:19" ht="18" customHeight="1" x14ac:dyDescent="0.55000000000000004">
      <c r="M1928" s="32" t="str">
        <f>IFERROR(IF($B1928="","",INDEX(所属情報!$E:$E,MATCH($A1928,所属情報!$A:$A,0))),"")</f>
        <v/>
      </c>
      <c r="N1928" s="32" t="str">
        <f t="shared" si="90"/>
        <v/>
      </c>
      <c r="O1928" s="32" t="str">
        <f t="shared" si="91"/>
        <v/>
      </c>
      <c r="P1928" s="32" t="str">
        <f t="shared" si="92"/>
        <v/>
      </c>
      <c r="Q1928" s="32" t="str">
        <f>IFERROR(IF($F1928="","",INDEX(リスト!$AL:$AL,MATCH($F1928,リスト!$AK:$AK,0))),"")</f>
        <v/>
      </c>
      <c r="R1928" s="32" t="str">
        <f>IFERROR(IF($K1928="","",INDEX(リスト!$AO:$AO,MATCH($K1928,リスト!$AN:$AN,0))),"")</f>
        <v/>
      </c>
      <c r="S1928" s="32" t="str">
        <f>IF($B1928="","",RIGHT($G1928*1000+200+COUNTIF($G$2:$G1928,$G1928),9))</f>
        <v/>
      </c>
    </row>
    <row r="1929" spans="13:19" ht="18" customHeight="1" x14ac:dyDescent="0.55000000000000004">
      <c r="M1929" s="32" t="str">
        <f>IFERROR(IF($B1929="","",INDEX(所属情報!$E:$E,MATCH($A1929,所属情報!$A:$A,0))),"")</f>
        <v/>
      </c>
      <c r="N1929" s="32" t="str">
        <f t="shared" si="90"/>
        <v/>
      </c>
      <c r="O1929" s="32" t="str">
        <f t="shared" si="91"/>
        <v/>
      </c>
      <c r="P1929" s="32" t="str">
        <f t="shared" si="92"/>
        <v/>
      </c>
      <c r="Q1929" s="32" t="str">
        <f>IFERROR(IF($F1929="","",INDEX(リスト!$AL:$AL,MATCH($F1929,リスト!$AK:$AK,0))),"")</f>
        <v/>
      </c>
      <c r="R1929" s="32" t="str">
        <f>IFERROR(IF($K1929="","",INDEX(リスト!$AO:$AO,MATCH($K1929,リスト!$AN:$AN,0))),"")</f>
        <v/>
      </c>
      <c r="S1929" s="32" t="str">
        <f>IF($B1929="","",RIGHT($G1929*1000+200+COUNTIF($G$2:$G1929,$G1929),9))</f>
        <v/>
      </c>
    </row>
    <row r="1930" spans="13:19" ht="18" customHeight="1" x14ac:dyDescent="0.55000000000000004">
      <c r="M1930" s="32" t="str">
        <f>IFERROR(IF($B1930="","",INDEX(所属情報!$E:$E,MATCH($A1930,所属情報!$A:$A,0))),"")</f>
        <v/>
      </c>
      <c r="N1930" s="32" t="str">
        <f t="shared" si="90"/>
        <v/>
      </c>
      <c r="O1930" s="32" t="str">
        <f t="shared" si="91"/>
        <v/>
      </c>
      <c r="P1930" s="32" t="str">
        <f t="shared" si="92"/>
        <v/>
      </c>
      <c r="Q1930" s="32" t="str">
        <f>IFERROR(IF($F1930="","",INDEX(リスト!$AL:$AL,MATCH($F1930,リスト!$AK:$AK,0))),"")</f>
        <v/>
      </c>
      <c r="R1930" s="32" t="str">
        <f>IFERROR(IF($K1930="","",INDEX(リスト!$AO:$AO,MATCH($K1930,リスト!$AN:$AN,0))),"")</f>
        <v/>
      </c>
      <c r="S1930" s="32" t="str">
        <f>IF($B1930="","",RIGHT($G1930*1000+200+COUNTIF($G$2:$G1930,$G1930),9))</f>
        <v/>
      </c>
    </row>
    <row r="1931" spans="13:19" ht="18" customHeight="1" x14ac:dyDescent="0.55000000000000004">
      <c r="M1931" s="32" t="str">
        <f>IFERROR(IF($B1931="","",INDEX(所属情報!$E:$E,MATCH($A1931,所属情報!$A:$A,0))),"")</f>
        <v/>
      </c>
      <c r="N1931" s="32" t="str">
        <f t="shared" si="90"/>
        <v/>
      </c>
      <c r="O1931" s="32" t="str">
        <f t="shared" si="91"/>
        <v/>
      </c>
      <c r="P1931" s="32" t="str">
        <f t="shared" si="92"/>
        <v/>
      </c>
      <c r="Q1931" s="32" t="str">
        <f>IFERROR(IF($F1931="","",INDEX(リスト!$AL:$AL,MATCH($F1931,リスト!$AK:$AK,0))),"")</f>
        <v/>
      </c>
      <c r="R1931" s="32" t="str">
        <f>IFERROR(IF($K1931="","",INDEX(リスト!$AO:$AO,MATCH($K1931,リスト!$AN:$AN,0))),"")</f>
        <v/>
      </c>
      <c r="S1931" s="32" t="str">
        <f>IF($B1931="","",RIGHT($G1931*1000+200+COUNTIF($G$2:$G1931,$G1931),9))</f>
        <v/>
      </c>
    </row>
    <row r="1932" spans="13:19" ht="18" customHeight="1" x14ac:dyDescent="0.55000000000000004">
      <c r="M1932" s="32" t="str">
        <f>IFERROR(IF($B1932="","",INDEX(所属情報!$E:$E,MATCH($A1932,所属情報!$A:$A,0))),"")</f>
        <v/>
      </c>
      <c r="N1932" s="32" t="str">
        <f t="shared" si="90"/>
        <v/>
      </c>
      <c r="O1932" s="32" t="str">
        <f t="shared" si="91"/>
        <v/>
      </c>
      <c r="P1932" s="32" t="str">
        <f t="shared" si="92"/>
        <v/>
      </c>
      <c r="Q1932" s="32" t="str">
        <f>IFERROR(IF($F1932="","",INDEX(リスト!$AL:$AL,MATCH($F1932,リスト!$AK:$AK,0))),"")</f>
        <v/>
      </c>
      <c r="R1932" s="32" t="str">
        <f>IFERROR(IF($K1932="","",INDEX(リスト!$AO:$AO,MATCH($K1932,リスト!$AN:$AN,0))),"")</f>
        <v/>
      </c>
      <c r="S1932" s="32" t="str">
        <f>IF($B1932="","",RIGHT($G1932*1000+200+COUNTIF($G$2:$G1932,$G1932),9))</f>
        <v/>
      </c>
    </row>
    <row r="1933" spans="13:19" ht="18" customHeight="1" x14ac:dyDescent="0.55000000000000004">
      <c r="M1933" s="32" t="str">
        <f>IFERROR(IF($B1933="","",INDEX(所属情報!$E:$E,MATCH($A1933,所属情報!$A:$A,0))),"")</f>
        <v/>
      </c>
      <c r="N1933" s="32" t="str">
        <f t="shared" si="90"/>
        <v/>
      </c>
      <c r="O1933" s="32" t="str">
        <f t="shared" si="91"/>
        <v/>
      </c>
      <c r="P1933" s="32" t="str">
        <f t="shared" si="92"/>
        <v/>
      </c>
      <c r="Q1933" s="32" t="str">
        <f>IFERROR(IF($F1933="","",INDEX(リスト!$AL:$AL,MATCH($F1933,リスト!$AK:$AK,0))),"")</f>
        <v/>
      </c>
      <c r="R1933" s="32" t="str">
        <f>IFERROR(IF($K1933="","",INDEX(リスト!$AO:$AO,MATCH($K1933,リスト!$AN:$AN,0))),"")</f>
        <v/>
      </c>
      <c r="S1933" s="32" t="str">
        <f>IF($B1933="","",RIGHT($G1933*1000+200+COUNTIF($G$2:$G1933,$G1933),9))</f>
        <v/>
      </c>
    </row>
    <row r="1934" spans="13:19" ht="18" customHeight="1" x14ac:dyDescent="0.55000000000000004">
      <c r="M1934" s="32" t="str">
        <f>IFERROR(IF($B1934="","",INDEX(所属情報!$E:$E,MATCH($A1934,所属情報!$A:$A,0))),"")</f>
        <v/>
      </c>
      <c r="N1934" s="32" t="str">
        <f t="shared" si="90"/>
        <v/>
      </c>
      <c r="O1934" s="32" t="str">
        <f t="shared" si="91"/>
        <v/>
      </c>
      <c r="P1934" s="32" t="str">
        <f t="shared" si="92"/>
        <v/>
      </c>
      <c r="Q1934" s="32" t="str">
        <f>IFERROR(IF($F1934="","",INDEX(リスト!$AL:$AL,MATCH($F1934,リスト!$AK:$AK,0))),"")</f>
        <v/>
      </c>
      <c r="R1934" s="32" t="str">
        <f>IFERROR(IF($K1934="","",INDEX(リスト!$AO:$AO,MATCH($K1934,リスト!$AN:$AN,0))),"")</f>
        <v/>
      </c>
      <c r="S1934" s="32" t="str">
        <f>IF($B1934="","",RIGHT($G1934*1000+200+COUNTIF($G$2:$G1934,$G1934),9))</f>
        <v/>
      </c>
    </row>
    <row r="1935" spans="13:19" ht="18" customHeight="1" x14ac:dyDescent="0.55000000000000004">
      <c r="M1935" s="32" t="str">
        <f>IFERROR(IF($B1935="","",INDEX(所属情報!$E:$E,MATCH($A1935,所属情報!$A:$A,0))),"")</f>
        <v/>
      </c>
      <c r="N1935" s="32" t="str">
        <f t="shared" si="90"/>
        <v/>
      </c>
      <c r="O1935" s="32" t="str">
        <f t="shared" si="91"/>
        <v/>
      </c>
      <c r="P1935" s="32" t="str">
        <f t="shared" si="92"/>
        <v/>
      </c>
      <c r="Q1935" s="32" t="str">
        <f>IFERROR(IF($F1935="","",INDEX(リスト!$AL:$AL,MATCH($F1935,リスト!$AK:$AK,0))),"")</f>
        <v/>
      </c>
      <c r="R1935" s="32" t="str">
        <f>IFERROR(IF($K1935="","",INDEX(リスト!$AO:$AO,MATCH($K1935,リスト!$AN:$AN,0))),"")</f>
        <v/>
      </c>
      <c r="S1935" s="32" t="str">
        <f>IF($B1935="","",RIGHT($G1935*1000+200+COUNTIF($G$2:$G1935,$G1935),9))</f>
        <v/>
      </c>
    </row>
    <row r="1936" spans="13:19" ht="18" customHeight="1" x14ac:dyDescent="0.55000000000000004">
      <c r="M1936" s="32" t="str">
        <f>IFERROR(IF($B1936="","",INDEX(所属情報!$E:$E,MATCH($A1936,所属情報!$A:$A,0))),"")</f>
        <v/>
      </c>
      <c r="N1936" s="32" t="str">
        <f t="shared" si="90"/>
        <v/>
      </c>
      <c r="O1936" s="32" t="str">
        <f t="shared" si="91"/>
        <v/>
      </c>
      <c r="P1936" s="32" t="str">
        <f t="shared" si="92"/>
        <v/>
      </c>
      <c r="Q1936" s="32" t="str">
        <f>IFERROR(IF($F1936="","",INDEX(リスト!$AL:$AL,MATCH($F1936,リスト!$AK:$AK,0))),"")</f>
        <v/>
      </c>
      <c r="R1936" s="32" t="str">
        <f>IFERROR(IF($K1936="","",INDEX(リスト!$AO:$AO,MATCH($K1936,リスト!$AN:$AN,0))),"")</f>
        <v/>
      </c>
      <c r="S1936" s="32" t="str">
        <f>IF($B1936="","",RIGHT($G1936*1000+200+COUNTIF($G$2:$G1936,$G1936),9))</f>
        <v/>
      </c>
    </row>
    <row r="1937" spans="13:19" ht="18" customHeight="1" x14ac:dyDescent="0.55000000000000004">
      <c r="M1937" s="32" t="str">
        <f>IFERROR(IF($B1937="","",INDEX(所属情報!$E:$E,MATCH($A1937,所属情報!$A:$A,0))),"")</f>
        <v/>
      </c>
      <c r="N1937" s="32" t="str">
        <f t="shared" si="90"/>
        <v/>
      </c>
      <c r="O1937" s="32" t="str">
        <f t="shared" si="91"/>
        <v/>
      </c>
      <c r="P1937" s="32" t="str">
        <f t="shared" si="92"/>
        <v/>
      </c>
      <c r="Q1937" s="32" t="str">
        <f>IFERROR(IF($F1937="","",INDEX(リスト!$AL:$AL,MATCH($F1937,リスト!$AK:$AK,0))),"")</f>
        <v/>
      </c>
      <c r="R1937" s="32" t="str">
        <f>IFERROR(IF($K1937="","",INDEX(リスト!$AO:$AO,MATCH($K1937,リスト!$AN:$AN,0))),"")</f>
        <v/>
      </c>
      <c r="S1937" s="32" t="str">
        <f>IF($B1937="","",RIGHT($G1937*1000+200+COUNTIF($G$2:$G1937,$G1937),9))</f>
        <v/>
      </c>
    </row>
    <row r="1938" spans="13:19" ht="18" customHeight="1" x14ac:dyDescent="0.55000000000000004">
      <c r="M1938" s="32" t="str">
        <f>IFERROR(IF($B1938="","",INDEX(所属情報!$E:$E,MATCH($A1938,所属情報!$A:$A,0))),"")</f>
        <v/>
      </c>
      <c r="N1938" s="32" t="str">
        <f t="shared" si="90"/>
        <v/>
      </c>
      <c r="O1938" s="32" t="str">
        <f t="shared" si="91"/>
        <v/>
      </c>
      <c r="P1938" s="32" t="str">
        <f t="shared" si="92"/>
        <v/>
      </c>
      <c r="Q1938" s="32" t="str">
        <f>IFERROR(IF($F1938="","",INDEX(リスト!$AL:$AL,MATCH($F1938,リスト!$AK:$AK,0))),"")</f>
        <v/>
      </c>
      <c r="R1938" s="32" t="str">
        <f>IFERROR(IF($K1938="","",INDEX(リスト!$AO:$AO,MATCH($K1938,リスト!$AN:$AN,0))),"")</f>
        <v/>
      </c>
      <c r="S1938" s="32" t="str">
        <f>IF($B1938="","",RIGHT($G1938*1000+200+COUNTIF($G$2:$G1938,$G1938),9))</f>
        <v/>
      </c>
    </row>
    <row r="1939" spans="13:19" ht="18" customHeight="1" x14ac:dyDescent="0.55000000000000004">
      <c r="M1939" s="32" t="str">
        <f>IFERROR(IF($B1939="","",INDEX(所属情報!$E:$E,MATCH($A1939,所属情報!$A:$A,0))),"")</f>
        <v/>
      </c>
      <c r="N1939" s="32" t="str">
        <f t="shared" si="90"/>
        <v/>
      </c>
      <c r="O1939" s="32" t="str">
        <f t="shared" si="91"/>
        <v/>
      </c>
      <c r="P1939" s="32" t="str">
        <f t="shared" si="92"/>
        <v/>
      </c>
      <c r="Q1939" s="32" t="str">
        <f>IFERROR(IF($F1939="","",INDEX(リスト!$AL:$AL,MATCH($F1939,リスト!$AK:$AK,0))),"")</f>
        <v/>
      </c>
      <c r="R1939" s="32" t="str">
        <f>IFERROR(IF($K1939="","",INDEX(リスト!$AO:$AO,MATCH($K1939,リスト!$AN:$AN,0))),"")</f>
        <v/>
      </c>
      <c r="S1939" s="32" t="str">
        <f>IF($B1939="","",RIGHT($G1939*1000+200+COUNTIF($G$2:$G1939,$G1939),9))</f>
        <v/>
      </c>
    </row>
    <row r="1940" spans="13:19" ht="18" customHeight="1" x14ac:dyDescent="0.55000000000000004">
      <c r="M1940" s="32" t="str">
        <f>IFERROR(IF($B1940="","",INDEX(所属情報!$E:$E,MATCH($A1940,所属情報!$A:$A,0))),"")</f>
        <v/>
      </c>
      <c r="N1940" s="32" t="str">
        <f t="shared" si="90"/>
        <v/>
      </c>
      <c r="O1940" s="32" t="str">
        <f t="shared" si="91"/>
        <v/>
      </c>
      <c r="P1940" s="32" t="str">
        <f t="shared" si="92"/>
        <v/>
      </c>
      <c r="Q1940" s="32" t="str">
        <f>IFERROR(IF($F1940="","",INDEX(リスト!$AL:$AL,MATCH($F1940,リスト!$AK:$AK,0))),"")</f>
        <v/>
      </c>
      <c r="R1940" s="32" t="str">
        <f>IFERROR(IF($K1940="","",INDEX(リスト!$AO:$AO,MATCH($K1940,リスト!$AN:$AN,0))),"")</f>
        <v/>
      </c>
      <c r="S1940" s="32" t="str">
        <f>IF($B1940="","",RIGHT($G1940*1000+200+COUNTIF($G$2:$G1940,$G1940),9))</f>
        <v/>
      </c>
    </row>
    <row r="1941" spans="13:19" ht="18" customHeight="1" x14ac:dyDescent="0.55000000000000004">
      <c r="M1941" s="32" t="str">
        <f>IFERROR(IF($B1941="","",INDEX(所属情報!$E:$E,MATCH($A1941,所属情報!$A:$A,0))),"")</f>
        <v/>
      </c>
      <c r="N1941" s="32" t="str">
        <f t="shared" si="90"/>
        <v/>
      </c>
      <c r="O1941" s="32" t="str">
        <f t="shared" si="91"/>
        <v/>
      </c>
      <c r="P1941" s="32" t="str">
        <f t="shared" si="92"/>
        <v/>
      </c>
      <c r="Q1941" s="32" t="str">
        <f>IFERROR(IF($F1941="","",INDEX(リスト!$AL:$AL,MATCH($F1941,リスト!$AK:$AK,0))),"")</f>
        <v/>
      </c>
      <c r="R1941" s="32" t="str">
        <f>IFERROR(IF($K1941="","",INDEX(リスト!$AO:$AO,MATCH($K1941,リスト!$AN:$AN,0))),"")</f>
        <v/>
      </c>
      <c r="S1941" s="32" t="str">
        <f>IF($B1941="","",RIGHT($G1941*1000+200+COUNTIF($G$2:$G1941,$G1941),9))</f>
        <v/>
      </c>
    </row>
    <row r="1942" spans="13:19" ht="18" customHeight="1" x14ac:dyDescent="0.55000000000000004">
      <c r="M1942" s="32" t="str">
        <f>IFERROR(IF($B1942="","",INDEX(所属情報!$E:$E,MATCH($A1942,所属情報!$A:$A,0))),"")</f>
        <v/>
      </c>
      <c r="N1942" s="32" t="str">
        <f t="shared" si="90"/>
        <v/>
      </c>
      <c r="O1942" s="32" t="str">
        <f t="shared" si="91"/>
        <v/>
      </c>
      <c r="P1942" s="32" t="str">
        <f t="shared" si="92"/>
        <v/>
      </c>
      <c r="Q1942" s="32" t="str">
        <f>IFERROR(IF($F1942="","",INDEX(リスト!$AL:$AL,MATCH($F1942,リスト!$AK:$AK,0))),"")</f>
        <v/>
      </c>
      <c r="R1942" s="32" t="str">
        <f>IFERROR(IF($K1942="","",INDEX(リスト!$AO:$AO,MATCH($K1942,リスト!$AN:$AN,0))),"")</f>
        <v/>
      </c>
      <c r="S1942" s="32" t="str">
        <f>IF($B1942="","",RIGHT($G1942*1000+200+COUNTIF($G$2:$G1942,$G1942),9))</f>
        <v/>
      </c>
    </row>
    <row r="1943" spans="13:19" ht="18" customHeight="1" x14ac:dyDescent="0.55000000000000004">
      <c r="M1943" s="32" t="str">
        <f>IFERROR(IF($B1943="","",INDEX(所属情報!$E:$E,MATCH($A1943,所属情報!$A:$A,0))),"")</f>
        <v/>
      </c>
      <c r="N1943" s="32" t="str">
        <f t="shared" si="90"/>
        <v/>
      </c>
      <c r="O1943" s="32" t="str">
        <f t="shared" si="91"/>
        <v/>
      </c>
      <c r="P1943" s="32" t="str">
        <f t="shared" si="92"/>
        <v/>
      </c>
      <c r="Q1943" s="32" t="str">
        <f>IFERROR(IF($F1943="","",INDEX(リスト!$AL:$AL,MATCH($F1943,リスト!$AK:$AK,0))),"")</f>
        <v/>
      </c>
      <c r="R1943" s="32" t="str">
        <f>IFERROR(IF($K1943="","",INDEX(リスト!$AO:$AO,MATCH($K1943,リスト!$AN:$AN,0))),"")</f>
        <v/>
      </c>
      <c r="S1943" s="32" t="str">
        <f>IF($B1943="","",RIGHT($G1943*1000+200+COUNTIF($G$2:$G1943,$G1943),9))</f>
        <v/>
      </c>
    </row>
    <row r="1944" spans="13:19" ht="18" customHeight="1" x14ac:dyDescent="0.55000000000000004">
      <c r="M1944" s="32" t="str">
        <f>IFERROR(IF($B1944="","",INDEX(所属情報!$E:$E,MATCH($A1944,所属情報!$A:$A,0))),"")</f>
        <v/>
      </c>
      <c r="N1944" s="32" t="str">
        <f t="shared" si="90"/>
        <v/>
      </c>
      <c r="O1944" s="32" t="str">
        <f t="shared" si="91"/>
        <v/>
      </c>
      <c r="P1944" s="32" t="str">
        <f t="shared" si="92"/>
        <v/>
      </c>
      <c r="Q1944" s="32" t="str">
        <f>IFERROR(IF($F1944="","",INDEX(リスト!$AL:$AL,MATCH($F1944,リスト!$AK:$AK,0))),"")</f>
        <v/>
      </c>
      <c r="R1944" s="32" t="str">
        <f>IFERROR(IF($K1944="","",INDEX(リスト!$AO:$AO,MATCH($K1944,リスト!$AN:$AN,0))),"")</f>
        <v/>
      </c>
      <c r="S1944" s="32" t="str">
        <f>IF($B1944="","",RIGHT($G1944*1000+200+COUNTIF($G$2:$G1944,$G1944),9))</f>
        <v/>
      </c>
    </row>
    <row r="1945" spans="13:19" ht="18" customHeight="1" x14ac:dyDescent="0.55000000000000004">
      <c r="M1945" s="32" t="str">
        <f>IFERROR(IF($B1945="","",INDEX(所属情報!$E:$E,MATCH($A1945,所属情報!$A:$A,0))),"")</f>
        <v/>
      </c>
      <c r="N1945" s="32" t="str">
        <f t="shared" si="90"/>
        <v/>
      </c>
      <c r="O1945" s="32" t="str">
        <f t="shared" si="91"/>
        <v/>
      </c>
      <c r="P1945" s="32" t="str">
        <f t="shared" si="92"/>
        <v/>
      </c>
      <c r="Q1945" s="32" t="str">
        <f>IFERROR(IF($F1945="","",INDEX(リスト!$AL:$AL,MATCH($F1945,リスト!$AK:$AK,0))),"")</f>
        <v/>
      </c>
      <c r="R1945" s="32" t="str">
        <f>IFERROR(IF($K1945="","",INDEX(リスト!$AO:$AO,MATCH($K1945,リスト!$AN:$AN,0))),"")</f>
        <v/>
      </c>
      <c r="S1945" s="32" t="str">
        <f>IF($B1945="","",RIGHT($G1945*1000+200+COUNTIF($G$2:$G1945,$G1945),9))</f>
        <v/>
      </c>
    </row>
    <row r="1946" spans="13:19" ht="18" customHeight="1" x14ac:dyDescent="0.55000000000000004">
      <c r="M1946" s="32" t="str">
        <f>IFERROR(IF($B1946="","",INDEX(所属情報!$E:$E,MATCH($A1946,所属情報!$A:$A,0))),"")</f>
        <v/>
      </c>
      <c r="N1946" s="32" t="str">
        <f t="shared" si="90"/>
        <v/>
      </c>
      <c r="O1946" s="32" t="str">
        <f t="shared" si="91"/>
        <v/>
      </c>
      <c r="P1946" s="32" t="str">
        <f t="shared" si="92"/>
        <v/>
      </c>
      <c r="Q1946" s="32" t="str">
        <f>IFERROR(IF($F1946="","",INDEX(リスト!$AL:$AL,MATCH($F1946,リスト!$AK:$AK,0))),"")</f>
        <v/>
      </c>
      <c r="R1946" s="32" t="str">
        <f>IFERROR(IF($K1946="","",INDEX(リスト!$AO:$AO,MATCH($K1946,リスト!$AN:$AN,0))),"")</f>
        <v/>
      </c>
      <c r="S1946" s="32" t="str">
        <f>IF($B1946="","",RIGHT($G1946*1000+200+COUNTIF($G$2:$G1946,$G1946),9))</f>
        <v/>
      </c>
    </row>
    <row r="1947" spans="13:19" ht="18" customHeight="1" x14ac:dyDescent="0.55000000000000004">
      <c r="M1947" s="32" t="str">
        <f>IFERROR(IF($B1947="","",INDEX(所属情報!$E:$E,MATCH($A1947,所属情報!$A:$A,0))),"")</f>
        <v/>
      </c>
      <c r="N1947" s="32" t="str">
        <f t="shared" si="90"/>
        <v/>
      </c>
      <c r="O1947" s="32" t="str">
        <f t="shared" si="91"/>
        <v/>
      </c>
      <c r="P1947" s="32" t="str">
        <f t="shared" si="92"/>
        <v/>
      </c>
      <c r="Q1947" s="32" t="str">
        <f>IFERROR(IF($F1947="","",INDEX(リスト!$AL:$AL,MATCH($F1947,リスト!$AK:$AK,0))),"")</f>
        <v/>
      </c>
      <c r="R1947" s="32" t="str">
        <f>IFERROR(IF($K1947="","",INDEX(リスト!$AO:$AO,MATCH($K1947,リスト!$AN:$AN,0))),"")</f>
        <v/>
      </c>
      <c r="S1947" s="32" t="str">
        <f>IF($B1947="","",RIGHT($G1947*1000+200+COUNTIF($G$2:$G1947,$G1947),9))</f>
        <v/>
      </c>
    </row>
    <row r="1948" spans="13:19" ht="18" customHeight="1" x14ac:dyDescent="0.55000000000000004">
      <c r="M1948" s="32" t="str">
        <f>IFERROR(IF($B1948="","",INDEX(所属情報!$E:$E,MATCH($A1948,所属情報!$A:$A,0))),"")</f>
        <v/>
      </c>
      <c r="N1948" s="32" t="str">
        <f t="shared" si="90"/>
        <v/>
      </c>
      <c r="O1948" s="32" t="str">
        <f t="shared" si="91"/>
        <v/>
      </c>
      <c r="P1948" s="32" t="str">
        <f t="shared" si="92"/>
        <v/>
      </c>
      <c r="Q1948" s="32" t="str">
        <f>IFERROR(IF($F1948="","",INDEX(リスト!$AL:$AL,MATCH($F1948,リスト!$AK:$AK,0))),"")</f>
        <v/>
      </c>
      <c r="R1948" s="32" t="str">
        <f>IFERROR(IF($K1948="","",INDEX(リスト!$AO:$AO,MATCH($K1948,リスト!$AN:$AN,0))),"")</f>
        <v/>
      </c>
      <c r="S1948" s="32" t="str">
        <f>IF($B1948="","",RIGHT($G1948*1000+200+COUNTIF($G$2:$G1948,$G1948),9))</f>
        <v/>
      </c>
    </row>
    <row r="1949" spans="13:19" ht="18" customHeight="1" x14ac:dyDescent="0.55000000000000004">
      <c r="M1949" s="32" t="str">
        <f>IFERROR(IF($B1949="","",INDEX(所属情報!$E:$E,MATCH($A1949,所属情報!$A:$A,0))),"")</f>
        <v/>
      </c>
      <c r="N1949" s="32" t="str">
        <f t="shared" si="90"/>
        <v/>
      </c>
      <c r="O1949" s="32" t="str">
        <f t="shared" si="91"/>
        <v/>
      </c>
      <c r="P1949" s="32" t="str">
        <f t="shared" si="92"/>
        <v/>
      </c>
      <c r="Q1949" s="32" t="str">
        <f>IFERROR(IF($F1949="","",INDEX(リスト!$AL:$AL,MATCH($F1949,リスト!$AK:$AK,0))),"")</f>
        <v/>
      </c>
      <c r="R1949" s="32" t="str">
        <f>IFERROR(IF($K1949="","",INDEX(リスト!$AO:$AO,MATCH($K1949,リスト!$AN:$AN,0))),"")</f>
        <v/>
      </c>
      <c r="S1949" s="32" t="str">
        <f>IF($B1949="","",RIGHT($G1949*1000+200+COUNTIF($G$2:$G1949,$G1949),9))</f>
        <v/>
      </c>
    </row>
    <row r="1950" spans="13:19" ht="18" customHeight="1" x14ac:dyDescent="0.55000000000000004">
      <c r="M1950" s="32" t="str">
        <f>IFERROR(IF($B1950="","",INDEX(所属情報!$E:$E,MATCH($A1950,所属情報!$A:$A,0))),"")</f>
        <v/>
      </c>
      <c r="N1950" s="32" t="str">
        <f t="shared" si="90"/>
        <v/>
      </c>
      <c r="O1950" s="32" t="str">
        <f t="shared" si="91"/>
        <v/>
      </c>
      <c r="P1950" s="32" t="str">
        <f t="shared" si="92"/>
        <v/>
      </c>
      <c r="Q1950" s="32" t="str">
        <f>IFERROR(IF($F1950="","",INDEX(リスト!$AL:$AL,MATCH($F1950,リスト!$AK:$AK,0))),"")</f>
        <v/>
      </c>
      <c r="R1950" s="32" t="str">
        <f>IFERROR(IF($K1950="","",INDEX(リスト!$AO:$AO,MATCH($K1950,リスト!$AN:$AN,0))),"")</f>
        <v/>
      </c>
      <c r="S1950" s="32" t="str">
        <f>IF($B1950="","",RIGHT($G1950*1000+200+COUNTIF($G$2:$G1950,$G1950),9))</f>
        <v/>
      </c>
    </row>
    <row r="1951" spans="13:19" ht="18" customHeight="1" x14ac:dyDescent="0.55000000000000004">
      <c r="M1951" s="32" t="str">
        <f>IFERROR(IF($B1951="","",INDEX(所属情報!$E:$E,MATCH($A1951,所属情報!$A:$A,0))),"")</f>
        <v/>
      </c>
      <c r="N1951" s="32" t="str">
        <f t="shared" si="90"/>
        <v/>
      </c>
      <c r="O1951" s="32" t="str">
        <f t="shared" si="91"/>
        <v/>
      </c>
      <c r="P1951" s="32" t="str">
        <f t="shared" si="92"/>
        <v/>
      </c>
      <c r="Q1951" s="32" t="str">
        <f>IFERROR(IF($F1951="","",INDEX(リスト!$AL:$AL,MATCH($F1951,リスト!$AK:$AK,0))),"")</f>
        <v/>
      </c>
      <c r="R1951" s="32" t="str">
        <f>IFERROR(IF($K1951="","",INDEX(リスト!$AO:$AO,MATCH($K1951,リスト!$AN:$AN,0))),"")</f>
        <v/>
      </c>
      <c r="S1951" s="32" t="str">
        <f>IF($B1951="","",RIGHT($G1951*1000+200+COUNTIF($G$2:$G1951,$G1951),9))</f>
        <v/>
      </c>
    </row>
    <row r="1952" spans="13:19" ht="18" customHeight="1" x14ac:dyDescent="0.55000000000000004">
      <c r="M1952" s="32" t="str">
        <f>IFERROR(IF($B1952="","",INDEX(所属情報!$E:$E,MATCH($A1952,所属情報!$A:$A,0))),"")</f>
        <v/>
      </c>
      <c r="N1952" s="32" t="str">
        <f t="shared" si="90"/>
        <v/>
      </c>
      <c r="O1952" s="32" t="str">
        <f t="shared" si="91"/>
        <v/>
      </c>
      <c r="P1952" s="32" t="str">
        <f t="shared" si="92"/>
        <v/>
      </c>
      <c r="Q1952" s="32" t="str">
        <f>IFERROR(IF($F1952="","",INDEX(リスト!$AL:$AL,MATCH($F1952,リスト!$AK:$AK,0))),"")</f>
        <v/>
      </c>
      <c r="R1952" s="32" t="str">
        <f>IFERROR(IF($K1952="","",INDEX(リスト!$AO:$AO,MATCH($K1952,リスト!$AN:$AN,0))),"")</f>
        <v/>
      </c>
      <c r="S1952" s="32" t="str">
        <f>IF($B1952="","",RIGHT($G1952*1000+200+COUNTIF($G$2:$G1952,$G1952),9))</f>
        <v/>
      </c>
    </row>
    <row r="1953" spans="13:19" ht="18" customHeight="1" x14ac:dyDescent="0.55000000000000004">
      <c r="M1953" s="32" t="str">
        <f>IFERROR(IF($B1953="","",INDEX(所属情報!$E:$E,MATCH($A1953,所属情報!$A:$A,0))),"")</f>
        <v/>
      </c>
      <c r="N1953" s="32" t="str">
        <f t="shared" si="90"/>
        <v/>
      </c>
      <c r="O1953" s="32" t="str">
        <f t="shared" si="91"/>
        <v/>
      </c>
      <c r="P1953" s="32" t="str">
        <f t="shared" si="92"/>
        <v/>
      </c>
      <c r="Q1953" s="32" t="str">
        <f>IFERROR(IF($F1953="","",INDEX(リスト!$AL:$AL,MATCH($F1953,リスト!$AK:$AK,0))),"")</f>
        <v/>
      </c>
      <c r="R1953" s="32" t="str">
        <f>IFERROR(IF($K1953="","",INDEX(リスト!$AO:$AO,MATCH($K1953,リスト!$AN:$AN,0))),"")</f>
        <v/>
      </c>
      <c r="S1953" s="32" t="str">
        <f>IF($B1953="","",RIGHT($G1953*1000+200+COUNTIF($G$2:$G1953,$G1953),9))</f>
        <v/>
      </c>
    </row>
    <row r="1954" spans="13:19" ht="18" customHeight="1" x14ac:dyDescent="0.55000000000000004">
      <c r="M1954" s="32" t="str">
        <f>IFERROR(IF($B1954="","",INDEX(所属情報!$E:$E,MATCH($A1954,所属情報!$A:$A,0))),"")</f>
        <v/>
      </c>
      <c r="N1954" s="32" t="str">
        <f t="shared" si="90"/>
        <v/>
      </c>
      <c r="O1954" s="32" t="str">
        <f t="shared" si="91"/>
        <v/>
      </c>
      <c r="P1954" s="32" t="str">
        <f t="shared" si="92"/>
        <v/>
      </c>
      <c r="Q1954" s="32" t="str">
        <f>IFERROR(IF($F1954="","",INDEX(リスト!$AL:$AL,MATCH($F1954,リスト!$AK:$AK,0))),"")</f>
        <v/>
      </c>
      <c r="R1954" s="32" t="str">
        <f>IFERROR(IF($K1954="","",INDEX(リスト!$AO:$AO,MATCH($K1954,リスト!$AN:$AN,0))),"")</f>
        <v/>
      </c>
      <c r="S1954" s="32" t="str">
        <f>IF($B1954="","",RIGHT($G1954*1000+200+COUNTIF($G$2:$G1954,$G1954),9))</f>
        <v/>
      </c>
    </row>
    <row r="1955" spans="13:19" ht="18" customHeight="1" x14ac:dyDescent="0.55000000000000004">
      <c r="M1955" s="32" t="str">
        <f>IFERROR(IF($B1955="","",INDEX(所属情報!$E:$E,MATCH($A1955,所属情報!$A:$A,0))),"")</f>
        <v/>
      </c>
      <c r="N1955" s="32" t="str">
        <f t="shared" si="90"/>
        <v/>
      </c>
      <c r="O1955" s="32" t="str">
        <f t="shared" si="91"/>
        <v/>
      </c>
      <c r="P1955" s="32" t="str">
        <f t="shared" si="92"/>
        <v/>
      </c>
      <c r="Q1955" s="32" t="str">
        <f>IFERROR(IF($F1955="","",INDEX(リスト!$AL:$AL,MATCH($F1955,リスト!$AK:$AK,0))),"")</f>
        <v/>
      </c>
      <c r="R1955" s="32" t="str">
        <f>IFERROR(IF($K1955="","",INDEX(リスト!$AO:$AO,MATCH($K1955,リスト!$AN:$AN,0))),"")</f>
        <v/>
      </c>
      <c r="S1955" s="32" t="str">
        <f>IF($B1955="","",RIGHT($G1955*1000+200+COUNTIF($G$2:$G1955,$G1955),9))</f>
        <v/>
      </c>
    </row>
    <row r="1956" spans="13:19" ht="18" customHeight="1" x14ac:dyDescent="0.55000000000000004">
      <c r="M1956" s="32" t="str">
        <f>IFERROR(IF($B1956="","",INDEX(所属情報!$E:$E,MATCH($A1956,所属情報!$A:$A,0))),"")</f>
        <v/>
      </c>
      <c r="N1956" s="32" t="str">
        <f t="shared" si="90"/>
        <v/>
      </c>
      <c r="O1956" s="32" t="str">
        <f t="shared" si="91"/>
        <v/>
      </c>
      <c r="P1956" s="32" t="str">
        <f t="shared" si="92"/>
        <v/>
      </c>
      <c r="Q1956" s="32" t="str">
        <f>IFERROR(IF($F1956="","",INDEX(リスト!$AL:$AL,MATCH($F1956,リスト!$AK:$AK,0))),"")</f>
        <v/>
      </c>
      <c r="R1956" s="32" t="str">
        <f>IFERROR(IF($K1956="","",INDEX(リスト!$AO:$AO,MATCH($K1956,リスト!$AN:$AN,0))),"")</f>
        <v/>
      </c>
      <c r="S1956" s="32" t="str">
        <f>IF($B1956="","",RIGHT($G1956*1000+200+COUNTIF($G$2:$G1956,$G1956),9))</f>
        <v/>
      </c>
    </row>
    <row r="1957" spans="13:19" ht="18" customHeight="1" x14ac:dyDescent="0.55000000000000004">
      <c r="M1957" s="32" t="str">
        <f>IFERROR(IF($B1957="","",INDEX(所属情報!$E:$E,MATCH($A1957,所属情報!$A:$A,0))),"")</f>
        <v/>
      </c>
      <c r="N1957" s="32" t="str">
        <f t="shared" si="90"/>
        <v/>
      </c>
      <c r="O1957" s="32" t="str">
        <f t="shared" si="91"/>
        <v/>
      </c>
      <c r="P1957" s="32" t="str">
        <f t="shared" si="92"/>
        <v/>
      </c>
      <c r="Q1957" s="32" t="str">
        <f>IFERROR(IF($F1957="","",INDEX(リスト!$AL:$AL,MATCH($F1957,リスト!$AK:$AK,0))),"")</f>
        <v/>
      </c>
      <c r="R1957" s="32" t="str">
        <f>IFERROR(IF($K1957="","",INDEX(リスト!$AO:$AO,MATCH($K1957,リスト!$AN:$AN,0))),"")</f>
        <v/>
      </c>
      <c r="S1957" s="32" t="str">
        <f>IF($B1957="","",RIGHT($G1957*1000+200+COUNTIF($G$2:$G1957,$G1957),9))</f>
        <v/>
      </c>
    </row>
    <row r="1958" spans="13:19" ht="18" customHeight="1" x14ac:dyDescent="0.55000000000000004">
      <c r="M1958" s="32" t="str">
        <f>IFERROR(IF($B1958="","",INDEX(所属情報!$E:$E,MATCH($A1958,所属情報!$A:$A,0))),"")</f>
        <v/>
      </c>
      <c r="N1958" s="32" t="str">
        <f t="shared" si="90"/>
        <v/>
      </c>
      <c r="O1958" s="32" t="str">
        <f t="shared" si="91"/>
        <v/>
      </c>
      <c r="P1958" s="32" t="str">
        <f t="shared" si="92"/>
        <v/>
      </c>
      <c r="Q1958" s="32" t="str">
        <f>IFERROR(IF($F1958="","",INDEX(リスト!$AL:$AL,MATCH($F1958,リスト!$AK:$AK,0))),"")</f>
        <v/>
      </c>
      <c r="R1958" s="32" t="str">
        <f>IFERROR(IF($K1958="","",INDEX(リスト!$AO:$AO,MATCH($K1958,リスト!$AN:$AN,0))),"")</f>
        <v/>
      </c>
      <c r="S1958" s="32" t="str">
        <f>IF($B1958="","",RIGHT($G1958*1000+200+COUNTIF($G$2:$G1958,$G1958),9))</f>
        <v/>
      </c>
    </row>
    <row r="1959" spans="13:19" ht="18" customHeight="1" x14ac:dyDescent="0.55000000000000004">
      <c r="M1959" s="32" t="str">
        <f>IFERROR(IF($B1959="","",INDEX(所属情報!$E:$E,MATCH($A1959,所属情報!$A:$A,0))),"")</f>
        <v/>
      </c>
      <c r="N1959" s="32" t="str">
        <f t="shared" si="90"/>
        <v/>
      </c>
      <c r="O1959" s="32" t="str">
        <f t="shared" si="91"/>
        <v/>
      </c>
      <c r="P1959" s="32" t="str">
        <f t="shared" si="92"/>
        <v/>
      </c>
      <c r="Q1959" s="32" t="str">
        <f>IFERROR(IF($F1959="","",INDEX(リスト!$AL:$AL,MATCH($F1959,リスト!$AK:$AK,0))),"")</f>
        <v/>
      </c>
      <c r="R1959" s="32" t="str">
        <f>IFERROR(IF($K1959="","",INDEX(リスト!$AO:$AO,MATCH($K1959,リスト!$AN:$AN,0))),"")</f>
        <v/>
      </c>
      <c r="S1959" s="32" t="str">
        <f>IF($B1959="","",RIGHT($G1959*1000+200+COUNTIF($G$2:$G1959,$G1959),9))</f>
        <v/>
      </c>
    </row>
    <row r="1960" spans="13:19" ht="18" customHeight="1" x14ac:dyDescent="0.55000000000000004">
      <c r="M1960" s="32" t="str">
        <f>IFERROR(IF($B1960="","",INDEX(所属情報!$E:$E,MATCH($A1960,所属情報!$A:$A,0))),"")</f>
        <v/>
      </c>
      <c r="N1960" s="32" t="str">
        <f t="shared" si="90"/>
        <v/>
      </c>
      <c r="O1960" s="32" t="str">
        <f t="shared" si="91"/>
        <v/>
      </c>
      <c r="P1960" s="32" t="str">
        <f t="shared" si="92"/>
        <v/>
      </c>
      <c r="Q1960" s="32" t="str">
        <f>IFERROR(IF($F1960="","",INDEX(リスト!$AL:$AL,MATCH($F1960,リスト!$AK:$AK,0))),"")</f>
        <v/>
      </c>
      <c r="R1960" s="32" t="str">
        <f>IFERROR(IF($K1960="","",INDEX(リスト!$AO:$AO,MATCH($K1960,リスト!$AN:$AN,0))),"")</f>
        <v/>
      </c>
      <c r="S1960" s="32" t="str">
        <f>IF($B1960="","",RIGHT($G1960*1000+200+COUNTIF($G$2:$G1960,$G1960),9))</f>
        <v/>
      </c>
    </row>
    <row r="1961" spans="13:19" ht="18" customHeight="1" x14ac:dyDescent="0.55000000000000004">
      <c r="M1961" s="32" t="str">
        <f>IFERROR(IF($B1961="","",INDEX(所属情報!$E:$E,MATCH($A1961,所属情報!$A:$A,0))),"")</f>
        <v/>
      </c>
      <c r="N1961" s="32" t="str">
        <f t="shared" si="90"/>
        <v/>
      </c>
      <c r="O1961" s="32" t="str">
        <f t="shared" si="91"/>
        <v/>
      </c>
      <c r="P1961" s="32" t="str">
        <f t="shared" si="92"/>
        <v/>
      </c>
      <c r="Q1961" s="32" t="str">
        <f>IFERROR(IF($F1961="","",INDEX(リスト!$AL:$AL,MATCH($F1961,リスト!$AK:$AK,0))),"")</f>
        <v/>
      </c>
      <c r="R1961" s="32" t="str">
        <f>IFERROR(IF($K1961="","",INDEX(リスト!$AO:$AO,MATCH($K1961,リスト!$AN:$AN,0))),"")</f>
        <v/>
      </c>
      <c r="S1961" s="32" t="str">
        <f>IF($B1961="","",RIGHT($G1961*1000+200+COUNTIF($G$2:$G1961,$G1961),9))</f>
        <v/>
      </c>
    </row>
    <row r="1962" spans="13:19" ht="18" customHeight="1" x14ac:dyDescent="0.55000000000000004">
      <c r="M1962" s="32" t="str">
        <f>IFERROR(IF($B1962="","",INDEX(所属情報!$E:$E,MATCH($A1962,所属情報!$A:$A,0))),"")</f>
        <v/>
      </c>
      <c r="N1962" s="32" t="str">
        <f t="shared" si="90"/>
        <v/>
      </c>
      <c r="O1962" s="32" t="str">
        <f t="shared" si="91"/>
        <v/>
      </c>
      <c r="P1962" s="32" t="str">
        <f t="shared" si="92"/>
        <v/>
      </c>
      <c r="Q1962" s="32" t="str">
        <f>IFERROR(IF($F1962="","",INDEX(リスト!$AL:$AL,MATCH($F1962,リスト!$AK:$AK,0))),"")</f>
        <v/>
      </c>
      <c r="R1962" s="32" t="str">
        <f>IFERROR(IF($K1962="","",INDEX(リスト!$AO:$AO,MATCH($K1962,リスト!$AN:$AN,0))),"")</f>
        <v/>
      </c>
      <c r="S1962" s="32" t="str">
        <f>IF($B1962="","",RIGHT($G1962*1000+200+COUNTIF($G$2:$G1962,$G1962),9))</f>
        <v/>
      </c>
    </row>
    <row r="1963" spans="13:19" ht="18" customHeight="1" x14ac:dyDescent="0.55000000000000004">
      <c r="M1963" s="32" t="str">
        <f>IFERROR(IF($B1963="","",INDEX(所属情報!$E:$E,MATCH($A1963,所属情報!$A:$A,0))),"")</f>
        <v/>
      </c>
      <c r="N1963" s="32" t="str">
        <f t="shared" si="90"/>
        <v/>
      </c>
      <c r="O1963" s="32" t="str">
        <f t="shared" si="91"/>
        <v/>
      </c>
      <c r="P1963" s="32" t="str">
        <f t="shared" si="92"/>
        <v/>
      </c>
      <c r="Q1963" s="32" t="str">
        <f>IFERROR(IF($F1963="","",INDEX(リスト!$AL:$AL,MATCH($F1963,リスト!$AK:$AK,0))),"")</f>
        <v/>
      </c>
      <c r="R1963" s="32" t="str">
        <f>IFERROR(IF($K1963="","",INDEX(リスト!$AO:$AO,MATCH($K1963,リスト!$AN:$AN,0))),"")</f>
        <v/>
      </c>
      <c r="S1963" s="32" t="str">
        <f>IF($B1963="","",RIGHT($G1963*1000+200+COUNTIF($G$2:$G1963,$G1963),9))</f>
        <v/>
      </c>
    </row>
    <row r="1964" spans="13:19" ht="18" customHeight="1" x14ac:dyDescent="0.55000000000000004">
      <c r="M1964" s="32" t="str">
        <f>IFERROR(IF($B1964="","",INDEX(所属情報!$E:$E,MATCH($A1964,所属情報!$A:$A,0))),"")</f>
        <v/>
      </c>
      <c r="N1964" s="32" t="str">
        <f t="shared" si="90"/>
        <v/>
      </c>
      <c r="O1964" s="32" t="str">
        <f t="shared" si="91"/>
        <v/>
      </c>
      <c r="P1964" s="32" t="str">
        <f t="shared" si="92"/>
        <v/>
      </c>
      <c r="Q1964" s="32" t="str">
        <f>IFERROR(IF($F1964="","",INDEX(リスト!$AL:$AL,MATCH($F1964,リスト!$AK:$AK,0))),"")</f>
        <v/>
      </c>
      <c r="R1964" s="32" t="str">
        <f>IFERROR(IF($K1964="","",INDEX(リスト!$AO:$AO,MATCH($K1964,リスト!$AN:$AN,0))),"")</f>
        <v/>
      </c>
      <c r="S1964" s="32" t="str">
        <f>IF($B1964="","",RIGHT($G1964*1000+200+COUNTIF($G$2:$G1964,$G1964),9))</f>
        <v/>
      </c>
    </row>
    <row r="1965" spans="13:19" ht="18" customHeight="1" x14ac:dyDescent="0.55000000000000004">
      <c r="M1965" s="32" t="str">
        <f>IFERROR(IF($B1965="","",INDEX(所属情報!$E:$E,MATCH($A1965,所属情報!$A:$A,0))),"")</f>
        <v/>
      </c>
      <c r="N1965" s="32" t="str">
        <f t="shared" si="90"/>
        <v/>
      </c>
      <c r="O1965" s="32" t="str">
        <f t="shared" si="91"/>
        <v/>
      </c>
      <c r="P1965" s="32" t="str">
        <f t="shared" si="92"/>
        <v/>
      </c>
      <c r="Q1965" s="32" t="str">
        <f>IFERROR(IF($F1965="","",INDEX(リスト!$AL:$AL,MATCH($F1965,リスト!$AK:$AK,0))),"")</f>
        <v/>
      </c>
      <c r="R1965" s="32" t="str">
        <f>IFERROR(IF($K1965="","",INDEX(リスト!$AO:$AO,MATCH($K1965,リスト!$AN:$AN,0))),"")</f>
        <v/>
      </c>
      <c r="S1965" s="32" t="str">
        <f>IF($B1965="","",RIGHT($G1965*1000+200+COUNTIF($G$2:$G1965,$G1965),9))</f>
        <v/>
      </c>
    </row>
    <row r="1966" spans="13:19" ht="18" customHeight="1" x14ac:dyDescent="0.55000000000000004">
      <c r="M1966" s="32" t="str">
        <f>IFERROR(IF($B1966="","",INDEX(所属情報!$E:$E,MATCH($A1966,所属情報!$A:$A,0))),"")</f>
        <v/>
      </c>
      <c r="N1966" s="32" t="str">
        <f t="shared" si="90"/>
        <v/>
      </c>
      <c r="O1966" s="32" t="str">
        <f t="shared" si="91"/>
        <v/>
      </c>
      <c r="P1966" s="32" t="str">
        <f t="shared" si="92"/>
        <v/>
      </c>
      <c r="Q1966" s="32" t="str">
        <f>IFERROR(IF($F1966="","",INDEX(リスト!$AL:$AL,MATCH($F1966,リスト!$AK:$AK,0))),"")</f>
        <v/>
      </c>
      <c r="R1966" s="32" t="str">
        <f>IFERROR(IF($K1966="","",INDEX(リスト!$AO:$AO,MATCH($K1966,リスト!$AN:$AN,0))),"")</f>
        <v/>
      </c>
      <c r="S1966" s="32" t="str">
        <f>IF($B1966="","",RIGHT($G1966*1000+200+COUNTIF($G$2:$G1966,$G1966),9))</f>
        <v/>
      </c>
    </row>
    <row r="1967" spans="13:19" ht="18" customHeight="1" x14ac:dyDescent="0.55000000000000004">
      <c r="M1967" s="32" t="str">
        <f>IFERROR(IF($B1967="","",INDEX(所属情報!$E:$E,MATCH($A1967,所属情報!$A:$A,0))),"")</f>
        <v/>
      </c>
      <c r="N1967" s="32" t="str">
        <f t="shared" si="90"/>
        <v/>
      </c>
      <c r="O1967" s="32" t="str">
        <f t="shared" si="91"/>
        <v/>
      </c>
      <c r="P1967" s="32" t="str">
        <f t="shared" si="92"/>
        <v/>
      </c>
      <c r="Q1967" s="32" t="str">
        <f>IFERROR(IF($F1967="","",INDEX(リスト!$AL:$AL,MATCH($F1967,リスト!$AK:$AK,0))),"")</f>
        <v/>
      </c>
      <c r="R1967" s="32" t="str">
        <f>IFERROR(IF($K1967="","",INDEX(リスト!$AO:$AO,MATCH($K1967,リスト!$AN:$AN,0))),"")</f>
        <v/>
      </c>
      <c r="S1967" s="32" t="str">
        <f>IF($B1967="","",RIGHT($G1967*1000+200+COUNTIF($G$2:$G1967,$G1967),9))</f>
        <v/>
      </c>
    </row>
    <row r="1968" spans="13:19" ht="18" customHeight="1" x14ac:dyDescent="0.55000000000000004">
      <c r="M1968" s="32" t="str">
        <f>IFERROR(IF($B1968="","",INDEX(所属情報!$E:$E,MATCH($A1968,所属情報!$A:$A,0))),"")</f>
        <v/>
      </c>
      <c r="N1968" s="32" t="str">
        <f t="shared" si="90"/>
        <v/>
      </c>
      <c r="O1968" s="32" t="str">
        <f t="shared" si="91"/>
        <v/>
      </c>
      <c r="P1968" s="32" t="str">
        <f t="shared" si="92"/>
        <v/>
      </c>
      <c r="Q1968" s="32" t="str">
        <f>IFERROR(IF($F1968="","",INDEX(リスト!$AL:$AL,MATCH($F1968,リスト!$AK:$AK,0))),"")</f>
        <v/>
      </c>
      <c r="R1968" s="32" t="str">
        <f>IFERROR(IF($K1968="","",INDEX(リスト!$AO:$AO,MATCH($K1968,リスト!$AN:$AN,0))),"")</f>
        <v/>
      </c>
      <c r="S1968" s="32" t="str">
        <f>IF($B1968="","",RIGHT($G1968*1000+200+COUNTIF($G$2:$G1968,$G1968),9))</f>
        <v/>
      </c>
    </row>
    <row r="1969" spans="13:19" ht="18" customHeight="1" x14ac:dyDescent="0.55000000000000004">
      <c r="M1969" s="32" t="str">
        <f>IFERROR(IF($B1969="","",INDEX(所属情報!$E:$E,MATCH($A1969,所属情報!$A:$A,0))),"")</f>
        <v/>
      </c>
      <c r="N1969" s="32" t="str">
        <f t="shared" si="90"/>
        <v/>
      </c>
      <c r="O1969" s="32" t="str">
        <f t="shared" si="91"/>
        <v/>
      </c>
      <c r="P1969" s="32" t="str">
        <f t="shared" si="92"/>
        <v/>
      </c>
      <c r="Q1969" s="32" t="str">
        <f>IFERROR(IF($F1969="","",INDEX(リスト!$AL:$AL,MATCH($F1969,リスト!$AK:$AK,0))),"")</f>
        <v/>
      </c>
      <c r="R1969" s="32" t="str">
        <f>IFERROR(IF($K1969="","",INDEX(リスト!$AO:$AO,MATCH($K1969,リスト!$AN:$AN,0))),"")</f>
        <v/>
      </c>
      <c r="S1969" s="32" t="str">
        <f>IF($B1969="","",RIGHT($G1969*1000+200+COUNTIF($G$2:$G1969,$G1969),9))</f>
        <v/>
      </c>
    </row>
    <row r="1970" spans="13:19" ht="18" customHeight="1" x14ac:dyDescent="0.55000000000000004">
      <c r="M1970" s="32" t="str">
        <f>IFERROR(IF($B1970="","",INDEX(所属情報!$E:$E,MATCH($A1970,所属情報!$A:$A,0))),"")</f>
        <v/>
      </c>
      <c r="N1970" s="32" t="str">
        <f t="shared" si="90"/>
        <v/>
      </c>
      <c r="O1970" s="32" t="str">
        <f t="shared" si="91"/>
        <v/>
      </c>
      <c r="P1970" s="32" t="str">
        <f t="shared" si="92"/>
        <v/>
      </c>
      <c r="Q1970" s="32" t="str">
        <f>IFERROR(IF($F1970="","",INDEX(リスト!$AL:$AL,MATCH($F1970,リスト!$AK:$AK,0))),"")</f>
        <v/>
      </c>
      <c r="R1970" s="32" t="str">
        <f>IFERROR(IF($K1970="","",INDEX(リスト!$AO:$AO,MATCH($K1970,リスト!$AN:$AN,0))),"")</f>
        <v/>
      </c>
      <c r="S1970" s="32" t="str">
        <f>IF($B1970="","",RIGHT($G1970*1000+200+COUNTIF($G$2:$G1970,$G1970),9))</f>
        <v/>
      </c>
    </row>
    <row r="1971" spans="13:19" ht="18" customHeight="1" x14ac:dyDescent="0.55000000000000004">
      <c r="M1971" s="32" t="str">
        <f>IFERROR(IF($B1971="","",INDEX(所属情報!$E:$E,MATCH($A1971,所属情報!$A:$A,0))),"")</f>
        <v/>
      </c>
      <c r="N1971" s="32" t="str">
        <f t="shared" si="90"/>
        <v/>
      </c>
      <c r="O1971" s="32" t="str">
        <f t="shared" si="91"/>
        <v/>
      </c>
      <c r="P1971" s="32" t="str">
        <f t="shared" si="92"/>
        <v/>
      </c>
      <c r="Q1971" s="32" t="str">
        <f>IFERROR(IF($F1971="","",INDEX(リスト!$AL:$AL,MATCH($F1971,リスト!$AK:$AK,0))),"")</f>
        <v/>
      </c>
      <c r="R1971" s="32" t="str">
        <f>IFERROR(IF($K1971="","",INDEX(リスト!$AO:$AO,MATCH($K1971,リスト!$AN:$AN,0))),"")</f>
        <v/>
      </c>
      <c r="S1971" s="32" t="str">
        <f>IF($B1971="","",RIGHT($G1971*1000+200+COUNTIF($G$2:$G1971,$G1971),9))</f>
        <v/>
      </c>
    </row>
    <row r="1972" spans="13:19" ht="18" customHeight="1" x14ac:dyDescent="0.55000000000000004">
      <c r="M1972" s="32" t="str">
        <f>IFERROR(IF($B1972="","",INDEX(所属情報!$E:$E,MATCH($A1972,所属情報!$A:$A,0))),"")</f>
        <v/>
      </c>
      <c r="N1972" s="32" t="str">
        <f t="shared" si="90"/>
        <v/>
      </c>
      <c r="O1972" s="32" t="str">
        <f t="shared" si="91"/>
        <v/>
      </c>
      <c r="P1972" s="32" t="str">
        <f t="shared" si="92"/>
        <v/>
      </c>
      <c r="Q1972" s="32" t="str">
        <f>IFERROR(IF($F1972="","",INDEX(リスト!$AL:$AL,MATCH($F1972,リスト!$AK:$AK,0))),"")</f>
        <v/>
      </c>
      <c r="R1972" s="32" t="str">
        <f>IFERROR(IF($K1972="","",INDEX(リスト!$AO:$AO,MATCH($K1972,リスト!$AN:$AN,0))),"")</f>
        <v/>
      </c>
      <c r="S1972" s="32" t="str">
        <f>IF($B1972="","",RIGHT($G1972*1000+200+COUNTIF($G$2:$G1972,$G1972),9))</f>
        <v/>
      </c>
    </row>
    <row r="1973" spans="13:19" ht="18" customHeight="1" x14ac:dyDescent="0.55000000000000004">
      <c r="M1973" s="32" t="str">
        <f>IFERROR(IF($B1973="","",INDEX(所属情報!$E:$E,MATCH($A1973,所属情報!$A:$A,0))),"")</f>
        <v/>
      </c>
      <c r="N1973" s="32" t="str">
        <f t="shared" si="90"/>
        <v/>
      </c>
      <c r="O1973" s="32" t="str">
        <f t="shared" si="91"/>
        <v/>
      </c>
      <c r="P1973" s="32" t="str">
        <f t="shared" si="92"/>
        <v/>
      </c>
      <c r="Q1973" s="32" t="str">
        <f>IFERROR(IF($F1973="","",INDEX(リスト!$AL:$AL,MATCH($F1973,リスト!$AK:$AK,0))),"")</f>
        <v/>
      </c>
      <c r="R1973" s="32" t="str">
        <f>IFERROR(IF($K1973="","",INDEX(リスト!$AO:$AO,MATCH($K1973,リスト!$AN:$AN,0))),"")</f>
        <v/>
      </c>
      <c r="S1973" s="32" t="str">
        <f>IF($B1973="","",RIGHT($G1973*1000+200+COUNTIF($G$2:$G1973,$G1973),9))</f>
        <v/>
      </c>
    </row>
    <row r="1974" spans="13:19" ht="18" customHeight="1" x14ac:dyDescent="0.55000000000000004">
      <c r="M1974" s="32" t="str">
        <f>IFERROR(IF($B1974="","",INDEX(所属情報!$E:$E,MATCH($A1974,所属情報!$A:$A,0))),"")</f>
        <v/>
      </c>
      <c r="N1974" s="32" t="str">
        <f t="shared" si="90"/>
        <v/>
      </c>
      <c r="O1974" s="32" t="str">
        <f t="shared" si="91"/>
        <v/>
      </c>
      <c r="P1974" s="32" t="str">
        <f t="shared" si="92"/>
        <v/>
      </c>
      <c r="Q1974" s="32" t="str">
        <f>IFERROR(IF($F1974="","",INDEX(リスト!$AL:$AL,MATCH($F1974,リスト!$AK:$AK,0))),"")</f>
        <v/>
      </c>
      <c r="R1974" s="32" t="str">
        <f>IFERROR(IF($K1974="","",INDEX(リスト!$AO:$AO,MATCH($K1974,リスト!$AN:$AN,0))),"")</f>
        <v/>
      </c>
      <c r="S1974" s="32" t="str">
        <f>IF($B1974="","",RIGHT($G1974*1000+200+COUNTIF($G$2:$G1974,$G1974),9))</f>
        <v/>
      </c>
    </row>
    <row r="1975" spans="13:19" ht="18" customHeight="1" x14ac:dyDescent="0.55000000000000004">
      <c r="M1975" s="32" t="str">
        <f>IFERROR(IF($B1975="","",INDEX(所属情報!$E:$E,MATCH($A1975,所属情報!$A:$A,0))),"")</f>
        <v/>
      </c>
      <c r="N1975" s="32" t="str">
        <f t="shared" si="90"/>
        <v/>
      </c>
      <c r="O1975" s="32" t="str">
        <f t="shared" si="91"/>
        <v/>
      </c>
      <c r="P1975" s="32" t="str">
        <f t="shared" si="92"/>
        <v/>
      </c>
      <c r="Q1975" s="32" t="str">
        <f>IFERROR(IF($F1975="","",INDEX(リスト!$AL:$AL,MATCH($F1975,リスト!$AK:$AK,0))),"")</f>
        <v/>
      </c>
      <c r="R1975" s="32" t="str">
        <f>IFERROR(IF($K1975="","",INDEX(リスト!$AO:$AO,MATCH($K1975,リスト!$AN:$AN,0))),"")</f>
        <v/>
      </c>
      <c r="S1975" s="32" t="str">
        <f>IF($B1975="","",RIGHT($G1975*1000+200+COUNTIF($G$2:$G1975,$G1975),9))</f>
        <v/>
      </c>
    </row>
    <row r="1976" spans="13:19" ht="18" customHeight="1" x14ac:dyDescent="0.55000000000000004">
      <c r="M1976" s="32" t="str">
        <f>IFERROR(IF($B1976="","",INDEX(所属情報!$E:$E,MATCH($A1976,所属情報!$A:$A,0))),"")</f>
        <v/>
      </c>
      <c r="N1976" s="32" t="str">
        <f t="shared" si="90"/>
        <v/>
      </c>
      <c r="O1976" s="32" t="str">
        <f t="shared" si="91"/>
        <v/>
      </c>
      <c r="P1976" s="32" t="str">
        <f t="shared" si="92"/>
        <v/>
      </c>
      <c r="Q1976" s="32" t="str">
        <f>IFERROR(IF($F1976="","",INDEX(リスト!$AL:$AL,MATCH($F1976,リスト!$AK:$AK,0))),"")</f>
        <v/>
      </c>
      <c r="R1976" s="32" t="str">
        <f>IFERROR(IF($K1976="","",INDEX(リスト!$AO:$AO,MATCH($K1976,リスト!$AN:$AN,0))),"")</f>
        <v/>
      </c>
      <c r="S1976" s="32" t="str">
        <f>IF($B1976="","",RIGHT($G1976*1000+200+COUNTIF($G$2:$G1976,$G1976),9))</f>
        <v/>
      </c>
    </row>
    <row r="1977" spans="13:19" ht="18" customHeight="1" x14ac:dyDescent="0.55000000000000004">
      <c r="M1977" s="32" t="str">
        <f>IFERROR(IF($B1977="","",INDEX(所属情報!$E:$E,MATCH($A1977,所属情報!$A:$A,0))),"")</f>
        <v/>
      </c>
      <c r="N1977" s="32" t="str">
        <f t="shared" si="90"/>
        <v/>
      </c>
      <c r="O1977" s="32" t="str">
        <f t="shared" si="91"/>
        <v/>
      </c>
      <c r="P1977" s="32" t="str">
        <f t="shared" si="92"/>
        <v/>
      </c>
      <c r="Q1977" s="32" t="str">
        <f>IFERROR(IF($F1977="","",INDEX(リスト!$AL:$AL,MATCH($F1977,リスト!$AK:$AK,0))),"")</f>
        <v/>
      </c>
      <c r="R1977" s="32" t="str">
        <f>IFERROR(IF($K1977="","",INDEX(リスト!$AO:$AO,MATCH($K1977,リスト!$AN:$AN,0))),"")</f>
        <v/>
      </c>
      <c r="S1977" s="32" t="str">
        <f>IF($B1977="","",RIGHT($G1977*1000+200+COUNTIF($G$2:$G1977,$G1977),9))</f>
        <v/>
      </c>
    </row>
    <row r="1978" spans="13:19" ht="18" customHeight="1" x14ac:dyDescent="0.55000000000000004">
      <c r="M1978" s="32" t="str">
        <f>IFERROR(IF($B1978="","",INDEX(所属情報!$E:$E,MATCH($A1978,所属情報!$A:$A,0))),"")</f>
        <v/>
      </c>
      <c r="N1978" s="32" t="str">
        <f t="shared" si="90"/>
        <v/>
      </c>
      <c r="O1978" s="32" t="str">
        <f t="shared" si="91"/>
        <v/>
      </c>
      <c r="P1978" s="32" t="str">
        <f t="shared" si="92"/>
        <v/>
      </c>
      <c r="Q1978" s="32" t="str">
        <f>IFERROR(IF($F1978="","",INDEX(リスト!$AL:$AL,MATCH($F1978,リスト!$AK:$AK,0))),"")</f>
        <v/>
      </c>
      <c r="R1978" s="32" t="str">
        <f>IFERROR(IF($K1978="","",INDEX(リスト!$AO:$AO,MATCH($K1978,リスト!$AN:$AN,0))),"")</f>
        <v/>
      </c>
      <c r="S1978" s="32" t="str">
        <f>IF($B1978="","",RIGHT($G1978*1000+200+COUNTIF($G$2:$G1978,$G1978),9))</f>
        <v/>
      </c>
    </row>
    <row r="1979" spans="13:19" ht="18" customHeight="1" x14ac:dyDescent="0.55000000000000004">
      <c r="M1979" s="32" t="str">
        <f>IFERROR(IF($B1979="","",INDEX(所属情報!$E:$E,MATCH($A1979,所属情報!$A:$A,0))),"")</f>
        <v/>
      </c>
      <c r="N1979" s="32" t="str">
        <f t="shared" si="90"/>
        <v/>
      </c>
      <c r="O1979" s="32" t="str">
        <f t="shared" si="91"/>
        <v/>
      </c>
      <c r="P1979" s="32" t="str">
        <f t="shared" si="92"/>
        <v/>
      </c>
      <c r="Q1979" s="32" t="str">
        <f>IFERROR(IF($F1979="","",INDEX(リスト!$AL:$AL,MATCH($F1979,リスト!$AK:$AK,0))),"")</f>
        <v/>
      </c>
      <c r="R1979" s="32" t="str">
        <f>IFERROR(IF($K1979="","",INDEX(リスト!$AO:$AO,MATCH($K1979,リスト!$AN:$AN,0))),"")</f>
        <v/>
      </c>
      <c r="S1979" s="32" t="str">
        <f>IF($B1979="","",RIGHT($G1979*1000+200+COUNTIF($G$2:$G1979,$G1979),9))</f>
        <v/>
      </c>
    </row>
    <row r="1980" spans="13:19" ht="18" customHeight="1" x14ac:dyDescent="0.55000000000000004">
      <c r="M1980" s="32" t="str">
        <f>IFERROR(IF($B1980="","",INDEX(所属情報!$E:$E,MATCH($A1980,所属情報!$A:$A,0))),"")</f>
        <v/>
      </c>
      <c r="N1980" s="32" t="str">
        <f t="shared" si="90"/>
        <v/>
      </c>
      <c r="O1980" s="32" t="str">
        <f t="shared" si="91"/>
        <v/>
      </c>
      <c r="P1980" s="32" t="str">
        <f t="shared" si="92"/>
        <v/>
      </c>
      <c r="Q1980" s="32" t="str">
        <f>IFERROR(IF($F1980="","",INDEX(リスト!$AL:$AL,MATCH($F1980,リスト!$AK:$AK,0))),"")</f>
        <v/>
      </c>
      <c r="R1980" s="32" t="str">
        <f>IFERROR(IF($K1980="","",INDEX(リスト!$AO:$AO,MATCH($K1980,リスト!$AN:$AN,0))),"")</f>
        <v/>
      </c>
      <c r="S1980" s="32" t="str">
        <f>IF($B1980="","",RIGHT($G1980*1000+200+COUNTIF($G$2:$G1980,$G1980),9))</f>
        <v/>
      </c>
    </row>
    <row r="1981" spans="13:19" ht="18" customHeight="1" x14ac:dyDescent="0.55000000000000004">
      <c r="M1981" s="32" t="str">
        <f>IFERROR(IF($B1981="","",INDEX(所属情報!$E:$E,MATCH($A1981,所属情報!$A:$A,0))),"")</f>
        <v/>
      </c>
      <c r="N1981" s="32" t="str">
        <f t="shared" si="90"/>
        <v/>
      </c>
      <c r="O1981" s="32" t="str">
        <f t="shared" si="91"/>
        <v/>
      </c>
      <c r="P1981" s="32" t="str">
        <f t="shared" si="92"/>
        <v/>
      </c>
      <c r="Q1981" s="32" t="str">
        <f>IFERROR(IF($F1981="","",INDEX(リスト!$AL:$AL,MATCH($F1981,リスト!$AK:$AK,0))),"")</f>
        <v/>
      </c>
      <c r="R1981" s="32" t="str">
        <f>IFERROR(IF($K1981="","",INDEX(リスト!$AO:$AO,MATCH($K1981,リスト!$AN:$AN,0))),"")</f>
        <v/>
      </c>
      <c r="S1981" s="32" t="str">
        <f>IF($B1981="","",RIGHT($G1981*1000+200+COUNTIF($G$2:$G1981,$G1981),9))</f>
        <v/>
      </c>
    </row>
    <row r="1982" spans="13:19" ht="18" customHeight="1" x14ac:dyDescent="0.55000000000000004">
      <c r="M1982" s="32" t="str">
        <f>IFERROR(IF($B1982="","",INDEX(所属情報!$E:$E,MATCH($A1982,所属情報!$A:$A,0))),"")</f>
        <v/>
      </c>
      <c r="N1982" s="32" t="str">
        <f t="shared" si="90"/>
        <v/>
      </c>
      <c r="O1982" s="32" t="str">
        <f t="shared" si="91"/>
        <v/>
      </c>
      <c r="P1982" s="32" t="str">
        <f t="shared" si="92"/>
        <v/>
      </c>
      <c r="Q1982" s="32" t="str">
        <f>IFERROR(IF($F1982="","",INDEX(リスト!$AL:$AL,MATCH($F1982,リスト!$AK:$AK,0))),"")</f>
        <v/>
      </c>
      <c r="R1982" s="32" t="str">
        <f>IFERROR(IF($K1982="","",INDEX(リスト!$AO:$AO,MATCH($K1982,リスト!$AN:$AN,0))),"")</f>
        <v/>
      </c>
      <c r="S1982" s="32" t="str">
        <f>IF($B1982="","",RIGHT($G1982*1000+200+COUNTIF($G$2:$G1982,$G1982),9))</f>
        <v/>
      </c>
    </row>
    <row r="1983" spans="13:19" ht="18" customHeight="1" x14ac:dyDescent="0.55000000000000004">
      <c r="M1983" s="32" t="str">
        <f>IFERROR(IF($B1983="","",INDEX(所属情報!$E:$E,MATCH($A1983,所属情報!$A:$A,0))),"")</f>
        <v/>
      </c>
      <c r="N1983" s="32" t="str">
        <f t="shared" si="90"/>
        <v/>
      </c>
      <c r="O1983" s="32" t="str">
        <f t="shared" si="91"/>
        <v/>
      </c>
      <c r="P1983" s="32" t="str">
        <f t="shared" si="92"/>
        <v/>
      </c>
      <c r="Q1983" s="32" t="str">
        <f>IFERROR(IF($F1983="","",INDEX(リスト!$AL:$AL,MATCH($F1983,リスト!$AK:$AK,0))),"")</f>
        <v/>
      </c>
      <c r="R1983" s="32" t="str">
        <f>IFERROR(IF($K1983="","",INDEX(リスト!$AO:$AO,MATCH($K1983,リスト!$AN:$AN,0))),"")</f>
        <v/>
      </c>
      <c r="S1983" s="32" t="str">
        <f>IF($B1983="","",RIGHT($G1983*1000+200+COUNTIF($G$2:$G1983,$G1983),9))</f>
        <v/>
      </c>
    </row>
    <row r="1984" spans="13:19" ht="18" customHeight="1" x14ac:dyDescent="0.55000000000000004">
      <c r="M1984" s="32" t="str">
        <f>IFERROR(IF($B1984="","",INDEX(所属情報!$E:$E,MATCH($A1984,所属情報!$A:$A,0))),"")</f>
        <v/>
      </c>
      <c r="N1984" s="32" t="str">
        <f t="shared" si="90"/>
        <v/>
      </c>
      <c r="O1984" s="32" t="str">
        <f t="shared" si="91"/>
        <v/>
      </c>
      <c r="P1984" s="32" t="str">
        <f t="shared" si="92"/>
        <v/>
      </c>
      <c r="Q1984" s="32" t="str">
        <f>IFERROR(IF($F1984="","",INDEX(リスト!$AL:$AL,MATCH($F1984,リスト!$AK:$AK,0))),"")</f>
        <v/>
      </c>
      <c r="R1984" s="32" t="str">
        <f>IFERROR(IF($K1984="","",INDEX(リスト!$AO:$AO,MATCH($K1984,リスト!$AN:$AN,0))),"")</f>
        <v/>
      </c>
      <c r="S1984" s="32" t="str">
        <f>IF($B1984="","",RIGHT($G1984*1000+200+COUNTIF($G$2:$G1984,$G1984),9))</f>
        <v/>
      </c>
    </row>
    <row r="1985" spans="13:19" ht="18" customHeight="1" x14ac:dyDescent="0.55000000000000004">
      <c r="M1985" s="32" t="str">
        <f>IFERROR(IF($B1985="","",INDEX(所属情報!$E:$E,MATCH($A1985,所属情報!$A:$A,0))),"")</f>
        <v/>
      </c>
      <c r="N1985" s="32" t="str">
        <f t="shared" si="90"/>
        <v/>
      </c>
      <c r="O1985" s="32" t="str">
        <f t="shared" si="91"/>
        <v/>
      </c>
      <c r="P1985" s="32" t="str">
        <f t="shared" si="92"/>
        <v/>
      </c>
      <c r="Q1985" s="32" t="str">
        <f>IFERROR(IF($F1985="","",INDEX(リスト!$AL:$AL,MATCH($F1985,リスト!$AK:$AK,0))),"")</f>
        <v/>
      </c>
      <c r="R1985" s="32" t="str">
        <f>IFERROR(IF($K1985="","",INDEX(リスト!$AO:$AO,MATCH($K1985,リスト!$AN:$AN,0))),"")</f>
        <v/>
      </c>
      <c r="S1985" s="32" t="str">
        <f>IF($B1985="","",RIGHT($G1985*1000+200+COUNTIF($G$2:$G1985,$G1985),9))</f>
        <v/>
      </c>
    </row>
    <row r="1986" spans="13:19" ht="18" customHeight="1" x14ac:dyDescent="0.55000000000000004">
      <c r="M1986" s="32" t="str">
        <f>IFERROR(IF($B1986="","",INDEX(所属情報!$E:$E,MATCH($A1986,所属情報!$A:$A,0))),"")</f>
        <v/>
      </c>
      <c r="N1986" s="32" t="str">
        <f t="shared" si="90"/>
        <v/>
      </c>
      <c r="O1986" s="32" t="str">
        <f t="shared" si="91"/>
        <v/>
      </c>
      <c r="P1986" s="32" t="str">
        <f t="shared" si="92"/>
        <v/>
      </c>
      <c r="Q1986" s="32" t="str">
        <f>IFERROR(IF($F1986="","",INDEX(リスト!$AL:$AL,MATCH($F1986,リスト!$AK:$AK,0))),"")</f>
        <v/>
      </c>
      <c r="R1986" s="32" t="str">
        <f>IFERROR(IF($K1986="","",INDEX(リスト!$AO:$AO,MATCH($K1986,リスト!$AN:$AN,0))),"")</f>
        <v/>
      </c>
      <c r="S1986" s="32" t="str">
        <f>IF($B1986="","",RIGHT($G1986*1000+200+COUNTIF($G$2:$G1986,$G1986),9))</f>
        <v/>
      </c>
    </row>
    <row r="1987" spans="13:19" ht="18" customHeight="1" x14ac:dyDescent="0.55000000000000004">
      <c r="M1987" s="32" t="str">
        <f>IFERROR(IF($B1987="","",INDEX(所属情報!$E:$E,MATCH($A1987,所属情報!$A:$A,0))),"")</f>
        <v/>
      </c>
      <c r="N1987" s="32" t="str">
        <f t="shared" ref="N1987:N2050" si="93">IF($C1987="","",IF($E1987="",$C1987,$C1987&amp;" ("&amp;$E1987&amp;")"))</f>
        <v/>
      </c>
      <c r="O1987" s="32" t="str">
        <f t="shared" ref="O1987:O2050" si="94">IF($D1987="","",ASC($D1987))</f>
        <v/>
      </c>
      <c r="P1987" s="32" t="str">
        <f t="shared" ref="P1987:P2050" si="95">IF($I1987="","",UPPER($I1987)&amp;" "&amp;UPPER(LEFT($J1987,1))&amp;LOWER(RIGHT($J1987,LEN($J1987)-1))&amp;" ("&amp;MID($G1987,3,2)&amp;")")</f>
        <v/>
      </c>
      <c r="Q1987" s="32" t="str">
        <f>IFERROR(IF($F1987="","",INDEX(リスト!$AL:$AL,MATCH($F1987,リスト!$AK:$AK,0))),"")</f>
        <v/>
      </c>
      <c r="R1987" s="32" t="str">
        <f>IFERROR(IF($K1987="","",INDEX(リスト!$AO:$AO,MATCH($K1987,リスト!$AN:$AN,0))),"")</f>
        <v/>
      </c>
      <c r="S1987" s="32" t="str">
        <f>IF($B1987="","",RIGHT($G1987*1000+200+COUNTIF($G$2:$G1987,$G1987),9))</f>
        <v/>
      </c>
    </row>
    <row r="1988" spans="13:19" ht="18" customHeight="1" x14ac:dyDescent="0.55000000000000004">
      <c r="M1988" s="32" t="str">
        <f>IFERROR(IF($B1988="","",INDEX(所属情報!$E:$E,MATCH($A1988,所属情報!$A:$A,0))),"")</f>
        <v/>
      </c>
      <c r="N1988" s="32" t="str">
        <f t="shared" si="93"/>
        <v/>
      </c>
      <c r="O1988" s="32" t="str">
        <f t="shared" si="94"/>
        <v/>
      </c>
      <c r="P1988" s="32" t="str">
        <f t="shared" si="95"/>
        <v/>
      </c>
      <c r="Q1988" s="32" t="str">
        <f>IFERROR(IF($F1988="","",INDEX(リスト!$AL:$AL,MATCH($F1988,リスト!$AK:$AK,0))),"")</f>
        <v/>
      </c>
      <c r="R1988" s="32" t="str">
        <f>IFERROR(IF($K1988="","",INDEX(リスト!$AO:$AO,MATCH($K1988,リスト!$AN:$AN,0))),"")</f>
        <v/>
      </c>
      <c r="S1988" s="32" t="str">
        <f>IF($B1988="","",RIGHT($G1988*1000+200+COUNTIF($G$2:$G1988,$G1988),9))</f>
        <v/>
      </c>
    </row>
    <row r="1989" spans="13:19" ht="18" customHeight="1" x14ac:dyDescent="0.55000000000000004">
      <c r="M1989" s="32" t="str">
        <f>IFERROR(IF($B1989="","",INDEX(所属情報!$E:$E,MATCH($A1989,所属情報!$A:$A,0))),"")</f>
        <v/>
      </c>
      <c r="N1989" s="32" t="str">
        <f t="shared" si="93"/>
        <v/>
      </c>
      <c r="O1989" s="32" t="str">
        <f t="shared" si="94"/>
        <v/>
      </c>
      <c r="P1989" s="32" t="str">
        <f t="shared" si="95"/>
        <v/>
      </c>
      <c r="Q1989" s="32" t="str">
        <f>IFERROR(IF($F1989="","",INDEX(リスト!$AL:$AL,MATCH($F1989,リスト!$AK:$AK,0))),"")</f>
        <v/>
      </c>
      <c r="R1989" s="32" t="str">
        <f>IFERROR(IF($K1989="","",INDEX(リスト!$AO:$AO,MATCH($K1989,リスト!$AN:$AN,0))),"")</f>
        <v/>
      </c>
      <c r="S1989" s="32" t="str">
        <f>IF($B1989="","",RIGHT($G1989*1000+200+COUNTIF($G$2:$G1989,$G1989),9))</f>
        <v/>
      </c>
    </row>
    <row r="1990" spans="13:19" ht="18" customHeight="1" x14ac:dyDescent="0.55000000000000004">
      <c r="M1990" s="32" t="str">
        <f>IFERROR(IF($B1990="","",INDEX(所属情報!$E:$E,MATCH($A1990,所属情報!$A:$A,0))),"")</f>
        <v/>
      </c>
      <c r="N1990" s="32" t="str">
        <f t="shared" si="93"/>
        <v/>
      </c>
      <c r="O1990" s="32" t="str">
        <f t="shared" si="94"/>
        <v/>
      </c>
      <c r="P1990" s="32" t="str">
        <f t="shared" si="95"/>
        <v/>
      </c>
      <c r="Q1990" s="32" t="str">
        <f>IFERROR(IF($F1990="","",INDEX(リスト!$AL:$AL,MATCH($F1990,リスト!$AK:$AK,0))),"")</f>
        <v/>
      </c>
      <c r="R1990" s="32" t="str">
        <f>IFERROR(IF($K1990="","",INDEX(リスト!$AO:$AO,MATCH($K1990,リスト!$AN:$AN,0))),"")</f>
        <v/>
      </c>
      <c r="S1990" s="32" t="str">
        <f>IF($B1990="","",RIGHT($G1990*1000+200+COUNTIF($G$2:$G1990,$G1990),9))</f>
        <v/>
      </c>
    </row>
    <row r="1991" spans="13:19" ht="18" customHeight="1" x14ac:dyDescent="0.55000000000000004">
      <c r="M1991" s="32" t="str">
        <f>IFERROR(IF($B1991="","",INDEX(所属情報!$E:$E,MATCH($A1991,所属情報!$A:$A,0))),"")</f>
        <v/>
      </c>
      <c r="N1991" s="32" t="str">
        <f t="shared" si="93"/>
        <v/>
      </c>
      <c r="O1991" s="32" t="str">
        <f t="shared" si="94"/>
        <v/>
      </c>
      <c r="P1991" s="32" t="str">
        <f t="shared" si="95"/>
        <v/>
      </c>
      <c r="Q1991" s="32" t="str">
        <f>IFERROR(IF($F1991="","",INDEX(リスト!$AL:$AL,MATCH($F1991,リスト!$AK:$AK,0))),"")</f>
        <v/>
      </c>
      <c r="R1991" s="32" t="str">
        <f>IFERROR(IF($K1991="","",INDEX(リスト!$AO:$AO,MATCH($K1991,リスト!$AN:$AN,0))),"")</f>
        <v/>
      </c>
      <c r="S1991" s="32" t="str">
        <f>IF($B1991="","",RIGHT($G1991*1000+200+COUNTIF($G$2:$G1991,$G1991),9))</f>
        <v/>
      </c>
    </row>
    <row r="1992" spans="13:19" ht="18" customHeight="1" x14ac:dyDescent="0.55000000000000004">
      <c r="M1992" s="32" t="str">
        <f>IFERROR(IF($B1992="","",INDEX(所属情報!$E:$E,MATCH($A1992,所属情報!$A:$A,0))),"")</f>
        <v/>
      </c>
      <c r="N1992" s="32" t="str">
        <f t="shared" si="93"/>
        <v/>
      </c>
      <c r="O1992" s="32" t="str">
        <f t="shared" si="94"/>
        <v/>
      </c>
      <c r="P1992" s="32" t="str">
        <f t="shared" si="95"/>
        <v/>
      </c>
      <c r="Q1992" s="32" t="str">
        <f>IFERROR(IF($F1992="","",INDEX(リスト!$AL:$AL,MATCH($F1992,リスト!$AK:$AK,0))),"")</f>
        <v/>
      </c>
      <c r="R1992" s="32" t="str">
        <f>IFERROR(IF($K1992="","",INDEX(リスト!$AO:$AO,MATCH($K1992,リスト!$AN:$AN,0))),"")</f>
        <v/>
      </c>
      <c r="S1992" s="32" t="str">
        <f>IF($B1992="","",RIGHT($G1992*1000+200+COUNTIF($G$2:$G1992,$G1992),9))</f>
        <v/>
      </c>
    </row>
    <row r="1993" spans="13:19" ht="18" customHeight="1" x14ac:dyDescent="0.55000000000000004">
      <c r="M1993" s="32" t="str">
        <f>IFERROR(IF($B1993="","",INDEX(所属情報!$E:$E,MATCH($A1993,所属情報!$A:$A,0))),"")</f>
        <v/>
      </c>
      <c r="N1993" s="32" t="str">
        <f t="shared" si="93"/>
        <v/>
      </c>
      <c r="O1993" s="32" t="str">
        <f t="shared" si="94"/>
        <v/>
      </c>
      <c r="P1993" s="32" t="str">
        <f t="shared" si="95"/>
        <v/>
      </c>
      <c r="Q1993" s="32" t="str">
        <f>IFERROR(IF($F1993="","",INDEX(リスト!$AL:$AL,MATCH($F1993,リスト!$AK:$AK,0))),"")</f>
        <v/>
      </c>
      <c r="R1993" s="32" t="str">
        <f>IFERROR(IF($K1993="","",INDEX(リスト!$AO:$AO,MATCH($K1993,リスト!$AN:$AN,0))),"")</f>
        <v/>
      </c>
      <c r="S1993" s="32" t="str">
        <f>IF($B1993="","",RIGHT($G1993*1000+200+COUNTIF($G$2:$G1993,$G1993),9))</f>
        <v/>
      </c>
    </row>
    <row r="1994" spans="13:19" ht="18" customHeight="1" x14ac:dyDescent="0.55000000000000004">
      <c r="M1994" s="32" t="str">
        <f>IFERROR(IF($B1994="","",INDEX(所属情報!$E:$E,MATCH($A1994,所属情報!$A:$A,0))),"")</f>
        <v/>
      </c>
      <c r="N1994" s="32" t="str">
        <f t="shared" si="93"/>
        <v/>
      </c>
      <c r="O1994" s="32" t="str">
        <f t="shared" si="94"/>
        <v/>
      </c>
      <c r="P1994" s="32" t="str">
        <f t="shared" si="95"/>
        <v/>
      </c>
      <c r="Q1994" s="32" t="str">
        <f>IFERROR(IF($F1994="","",INDEX(リスト!$AL:$AL,MATCH($F1994,リスト!$AK:$AK,0))),"")</f>
        <v/>
      </c>
      <c r="R1994" s="32" t="str">
        <f>IFERROR(IF($K1994="","",INDEX(リスト!$AO:$AO,MATCH($K1994,リスト!$AN:$AN,0))),"")</f>
        <v/>
      </c>
      <c r="S1994" s="32" t="str">
        <f>IF($B1994="","",RIGHT($G1994*1000+200+COUNTIF($G$2:$G1994,$G1994),9))</f>
        <v/>
      </c>
    </row>
    <row r="1995" spans="13:19" ht="18" customHeight="1" x14ac:dyDescent="0.55000000000000004">
      <c r="M1995" s="32" t="str">
        <f>IFERROR(IF($B1995="","",INDEX(所属情報!$E:$E,MATCH($A1995,所属情報!$A:$A,0))),"")</f>
        <v/>
      </c>
      <c r="N1995" s="32" t="str">
        <f t="shared" si="93"/>
        <v/>
      </c>
      <c r="O1995" s="32" t="str">
        <f t="shared" si="94"/>
        <v/>
      </c>
      <c r="P1995" s="32" t="str">
        <f t="shared" si="95"/>
        <v/>
      </c>
      <c r="Q1995" s="32" t="str">
        <f>IFERROR(IF($F1995="","",INDEX(リスト!$AL:$AL,MATCH($F1995,リスト!$AK:$AK,0))),"")</f>
        <v/>
      </c>
      <c r="R1995" s="32" t="str">
        <f>IFERROR(IF($K1995="","",INDEX(リスト!$AO:$AO,MATCH($K1995,リスト!$AN:$AN,0))),"")</f>
        <v/>
      </c>
      <c r="S1995" s="32" t="str">
        <f>IF($B1995="","",RIGHT($G1995*1000+200+COUNTIF($G$2:$G1995,$G1995),9))</f>
        <v/>
      </c>
    </row>
    <row r="1996" spans="13:19" ht="18" customHeight="1" x14ac:dyDescent="0.55000000000000004">
      <c r="M1996" s="32" t="str">
        <f>IFERROR(IF($B1996="","",INDEX(所属情報!$E:$E,MATCH($A1996,所属情報!$A:$A,0))),"")</f>
        <v/>
      </c>
      <c r="N1996" s="32" t="str">
        <f t="shared" si="93"/>
        <v/>
      </c>
      <c r="O1996" s="32" t="str">
        <f t="shared" si="94"/>
        <v/>
      </c>
      <c r="P1996" s="32" t="str">
        <f t="shared" si="95"/>
        <v/>
      </c>
      <c r="Q1996" s="32" t="str">
        <f>IFERROR(IF($F1996="","",INDEX(リスト!$AL:$AL,MATCH($F1996,リスト!$AK:$AK,0))),"")</f>
        <v/>
      </c>
      <c r="R1996" s="32" t="str">
        <f>IFERROR(IF($K1996="","",INDEX(リスト!$AO:$AO,MATCH($K1996,リスト!$AN:$AN,0))),"")</f>
        <v/>
      </c>
      <c r="S1996" s="32" t="str">
        <f>IF($B1996="","",RIGHT($G1996*1000+200+COUNTIF($G$2:$G1996,$G1996),9))</f>
        <v/>
      </c>
    </row>
    <row r="1997" spans="13:19" ht="18" customHeight="1" x14ac:dyDescent="0.55000000000000004">
      <c r="M1997" s="32" t="str">
        <f>IFERROR(IF($B1997="","",INDEX(所属情報!$E:$E,MATCH($A1997,所属情報!$A:$A,0))),"")</f>
        <v/>
      </c>
      <c r="N1997" s="32" t="str">
        <f t="shared" si="93"/>
        <v/>
      </c>
      <c r="O1997" s="32" t="str">
        <f t="shared" si="94"/>
        <v/>
      </c>
      <c r="P1997" s="32" t="str">
        <f t="shared" si="95"/>
        <v/>
      </c>
      <c r="Q1997" s="32" t="str">
        <f>IFERROR(IF($F1997="","",INDEX(リスト!$AL:$AL,MATCH($F1997,リスト!$AK:$AK,0))),"")</f>
        <v/>
      </c>
      <c r="R1997" s="32" t="str">
        <f>IFERROR(IF($K1997="","",INDEX(リスト!$AO:$AO,MATCH($K1997,リスト!$AN:$AN,0))),"")</f>
        <v/>
      </c>
      <c r="S1997" s="32" t="str">
        <f>IF($B1997="","",RIGHT($G1997*1000+200+COUNTIF($G$2:$G1997,$G1997),9))</f>
        <v/>
      </c>
    </row>
    <row r="1998" spans="13:19" ht="18" customHeight="1" x14ac:dyDescent="0.55000000000000004">
      <c r="M1998" s="32" t="str">
        <f>IFERROR(IF($B1998="","",INDEX(所属情報!$E:$E,MATCH($A1998,所属情報!$A:$A,0))),"")</f>
        <v/>
      </c>
      <c r="N1998" s="32" t="str">
        <f t="shared" si="93"/>
        <v/>
      </c>
      <c r="O1998" s="32" t="str">
        <f t="shared" si="94"/>
        <v/>
      </c>
      <c r="P1998" s="32" t="str">
        <f t="shared" si="95"/>
        <v/>
      </c>
      <c r="Q1998" s="32" t="str">
        <f>IFERROR(IF($F1998="","",INDEX(リスト!$AL:$AL,MATCH($F1998,リスト!$AK:$AK,0))),"")</f>
        <v/>
      </c>
      <c r="R1998" s="32" t="str">
        <f>IFERROR(IF($K1998="","",INDEX(リスト!$AO:$AO,MATCH($K1998,リスト!$AN:$AN,0))),"")</f>
        <v/>
      </c>
      <c r="S1998" s="32" t="str">
        <f>IF($B1998="","",RIGHT($G1998*1000+200+COUNTIF($G$2:$G1998,$G1998),9))</f>
        <v/>
      </c>
    </row>
    <row r="1999" spans="13:19" ht="18" customHeight="1" x14ac:dyDescent="0.55000000000000004">
      <c r="M1999" s="32" t="str">
        <f>IFERROR(IF($B1999="","",INDEX(所属情報!$E:$E,MATCH($A1999,所属情報!$A:$A,0))),"")</f>
        <v/>
      </c>
      <c r="N1999" s="32" t="str">
        <f t="shared" si="93"/>
        <v/>
      </c>
      <c r="O1999" s="32" t="str">
        <f t="shared" si="94"/>
        <v/>
      </c>
      <c r="P1999" s="32" t="str">
        <f t="shared" si="95"/>
        <v/>
      </c>
      <c r="Q1999" s="32" t="str">
        <f>IFERROR(IF($F1999="","",INDEX(リスト!$AL:$AL,MATCH($F1999,リスト!$AK:$AK,0))),"")</f>
        <v/>
      </c>
      <c r="R1999" s="32" t="str">
        <f>IFERROR(IF($K1999="","",INDEX(リスト!$AO:$AO,MATCH($K1999,リスト!$AN:$AN,0))),"")</f>
        <v/>
      </c>
      <c r="S1999" s="32" t="str">
        <f>IF($B1999="","",RIGHT($G1999*1000+200+COUNTIF($G$2:$G1999,$G1999),9))</f>
        <v/>
      </c>
    </row>
    <row r="2000" spans="13:19" ht="18" customHeight="1" x14ac:dyDescent="0.55000000000000004">
      <c r="M2000" s="32" t="str">
        <f>IFERROR(IF($B2000="","",INDEX(所属情報!$E:$E,MATCH($A2000,所属情報!$A:$A,0))),"")</f>
        <v/>
      </c>
      <c r="N2000" s="32" t="str">
        <f t="shared" si="93"/>
        <v/>
      </c>
      <c r="O2000" s="32" t="str">
        <f t="shared" si="94"/>
        <v/>
      </c>
      <c r="P2000" s="32" t="str">
        <f t="shared" si="95"/>
        <v/>
      </c>
      <c r="Q2000" s="32" t="str">
        <f>IFERROR(IF($F2000="","",INDEX(リスト!$AL:$AL,MATCH($F2000,リスト!$AK:$AK,0))),"")</f>
        <v/>
      </c>
      <c r="R2000" s="32" t="str">
        <f>IFERROR(IF($K2000="","",INDEX(リスト!$AO:$AO,MATCH($K2000,リスト!$AN:$AN,0))),"")</f>
        <v/>
      </c>
      <c r="S2000" s="32" t="str">
        <f>IF($B2000="","",RIGHT($G2000*1000+200+COUNTIF($G$2:$G2000,$G2000),9))</f>
        <v/>
      </c>
    </row>
    <row r="2001" spans="13:19" ht="18" customHeight="1" x14ac:dyDescent="0.55000000000000004">
      <c r="M2001" s="32" t="str">
        <f>IFERROR(IF($B2001="","",INDEX(所属情報!$E:$E,MATCH($A2001,所属情報!$A:$A,0))),"")</f>
        <v/>
      </c>
      <c r="N2001" s="32" t="str">
        <f t="shared" si="93"/>
        <v/>
      </c>
      <c r="O2001" s="32" t="str">
        <f t="shared" si="94"/>
        <v/>
      </c>
      <c r="P2001" s="32" t="str">
        <f t="shared" si="95"/>
        <v/>
      </c>
      <c r="Q2001" s="32" t="str">
        <f>IFERROR(IF($F2001="","",INDEX(リスト!$AL:$AL,MATCH($F2001,リスト!$AK:$AK,0))),"")</f>
        <v/>
      </c>
      <c r="R2001" s="32" t="str">
        <f>IFERROR(IF($K2001="","",INDEX(リスト!$AO:$AO,MATCH($K2001,リスト!$AN:$AN,0))),"")</f>
        <v/>
      </c>
      <c r="S2001" s="32" t="str">
        <f>IF($B2001="","",RIGHT($G2001*1000+200+COUNTIF($G$2:$G2001,$G2001),9))</f>
        <v/>
      </c>
    </row>
    <row r="2002" spans="13:19" ht="18" customHeight="1" x14ac:dyDescent="0.55000000000000004">
      <c r="M2002" s="32" t="str">
        <f>IFERROR(IF($B2002="","",INDEX(所属情報!$E:$E,MATCH($A2002,所属情報!$A:$A,0))),"")</f>
        <v/>
      </c>
      <c r="N2002" s="32" t="str">
        <f t="shared" si="93"/>
        <v/>
      </c>
      <c r="O2002" s="32" t="str">
        <f t="shared" si="94"/>
        <v/>
      </c>
      <c r="P2002" s="32" t="str">
        <f t="shared" si="95"/>
        <v/>
      </c>
      <c r="Q2002" s="32" t="str">
        <f>IFERROR(IF($F2002="","",INDEX(リスト!$AL:$AL,MATCH($F2002,リスト!$AK:$AK,0))),"")</f>
        <v/>
      </c>
      <c r="R2002" s="32" t="str">
        <f>IFERROR(IF($K2002="","",INDEX(リスト!$AO:$AO,MATCH($K2002,リスト!$AN:$AN,0))),"")</f>
        <v/>
      </c>
      <c r="S2002" s="32" t="str">
        <f>IF($B2002="","",RIGHT($G2002*1000+200+COUNTIF($G$2:$G2002,$G2002),9))</f>
        <v/>
      </c>
    </row>
    <row r="2003" spans="13:19" ht="18" customHeight="1" x14ac:dyDescent="0.55000000000000004">
      <c r="M2003" s="32" t="str">
        <f>IFERROR(IF($B2003="","",INDEX(所属情報!$E:$E,MATCH($A2003,所属情報!$A:$A,0))),"")</f>
        <v/>
      </c>
      <c r="N2003" s="32" t="str">
        <f t="shared" si="93"/>
        <v/>
      </c>
      <c r="O2003" s="32" t="str">
        <f t="shared" si="94"/>
        <v/>
      </c>
      <c r="P2003" s="32" t="str">
        <f t="shared" si="95"/>
        <v/>
      </c>
      <c r="Q2003" s="32" t="str">
        <f>IFERROR(IF($F2003="","",INDEX(リスト!$AL:$AL,MATCH($F2003,リスト!$AK:$AK,0))),"")</f>
        <v/>
      </c>
      <c r="R2003" s="32" t="str">
        <f>IFERROR(IF($K2003="","",INDEX(リスト!$AO:$AO,MATCH($K2003,リスト!$AN:$AN,0))),"")</f>
        <v/>
      </c>
      <c r="S2003" s="32" t="str">
        <f>IF($B2003="","",RIGHT($G2003*1000+200+COUNTIF($G$2:$G2003,$G2003),9))</f>
        <v/>
      </c>
    </row>
    <row r="2004" spans="13:19" ht="18" customHeight="1" x14ac:dyDescent="0.55000000000000004">
      <c r="M2004" s="32" t="str">
        <f>IFERROR(IF($B2004="","",INDEX(所属情報!$E:$E,MATCH($A2004,所属情報!$A:$A,0))),"")</f>
        <v/>
      </c>
      <c r="N2004" s="32" t="str">
        <f t="shared" si="93"/>
        <v/>
      </c>
      <c r="O2004" s="32" t="str">
        <f t="shared" si="94"/>
        <v/>
      </c>
      <c r="P2004" s="32" t="str">
        <f t="shared" si="95"/>
        <v/>
      </c>
      <c r="Q2004" s="32" t="str">
        <f>IFERROR(IF($F2004="","",INDEX(リスト!$AL:$AL,MATCH($F2004,リスト!$AK:$AK,0))),"")</f>
        <v/>
      </c>
      <c r="R2004" s="32" t="str">
        <f>IFERROR(IF($K2004="","",INDEX(リスト!$AO:$AO,MATCH($K2004,リスト!$AN:$AN,0))),"")</f>
        <v/>
      </c>
      <c r="S2004" s="32" t="str">
        <f>IF($B2004="","",RIGHT($G2004*1000+200+COUNTIF($G$2:$G2004,$G2004),9))</f>
        <v/>
      </c>
    </row>
    <row r="2005" spans="13:19" ht="18" customHeight="1" x14ac:dyDescent="0.55000000000000004">
      <c r="M2005" s="32" t="str">
        <f>IFERROR(IF($B2005="","",INDEX(所属情報!$E:$E,MATCH($A2005,所属情報!$A:$A,0))),"")</f>
        <v/>
      </c>
      <c r="N2005" s="32" t="str">
        <f t="shared" si="93"/>
        <v/>
      </c>
      <c r="O2005" s="32" t="str">
        <f t="shared" si="94"/>
        <v/>
      </c>
      <c r="P2005" s="32" t="str">
        <f t="shared" si="95"/>
        <v/>
      </c>
      <c r="Q2005" s="32" t="str">
        <f>IFERROR(IF($F2005="","",INDEX(リスト!$AL:$AL,MATCH($F2005,リスト!$AK:$AK,0))),"")</f>
        <v/>
      </c>
      <c r="R2005" s="32" t="str">
        <f>IFERROR(IF($K2005="","",INDEX(リスト!$AO:$AO,MATCH($K2005,リスト!$AN:$AN,0))),"")</f>
        <v/>
      </c>
      <c r="S2005" s="32" t="str">
        <f>IF($B2005="","",RIGHT($G2005*1000+200+COUNTIF($G$2:$G2005,$G2005),9))</f>
        <v/>
      </c>
    </row>
    <row r="2006" spans="13:19" ht="18" customHeight="1" x14ac:dyDescent="0.55000000000000004">
      <c r="M2006" s="32" t="str">
        <f>IFERROR(IF($B2006="","",INDEX(所属情報!$E:$E,MATCH($A2006,所属情報!$A:$A,0))),"")</f>
        <v/>
      </c>
      <c r="N2006" s="32" t="str">
        <f t="shared" si="93"/>
        <v/>
      </c>
      <c r="O2006" s="32" t="str">
        <f t="shared" si="94"/>
        <v/>
      </c>
      <c r="P2006" s="32" t="str">
        <f t="shared" si="95"/>
        <v/>
      </c>
      <c r="Q2006" s="32" t="str">
        <f>IFERROR(IF($F2006="","",INDEX(リスト!$AL:$AL,MATCH($F2006,リスト!$AK:$AK,0))),"")</f>
        <v/>
      </c>
      <c r="R2006" s="32" t="str">
        <f>IFERROR(IF($K2006="","",INDEX(リスト!$AO:$AO,MATCH($K2006,リスト!$AN:$AN,0))),"")</f>
        <v/>
      </c>
      <c r="S2006" s="32" t="str">
        <f>IF($B2006="","",RIGHT($G2006*1000+200+COUNTIF($G$2:$G2006,$G2006),9))</f>
        <v/>
      </c>
    </row>
    <row r="2007" spans="13:19" ht="18" customHeight="1" x14ac:dyDescent="0.55000000000000004">
      <c r="M2007" s="32" t="str">
        <f>IFERROR(IF($B2007="","",INDEX(所属情報!$E:$E,MATCH($A2007,所属情報!$A:$A,0))),"")</f>
        <v/>
      </c>
      <c r="N2007" s="32" t="str">
        <f t="shared" si="93"/>
        <v/>
      </c>
      <c r="O2007" s="32" t="str">
        <f t="shared" si="94"/>
        <v/>
      </c>
      <c r="P2007" s="32" t="str">
        <f t="shared" si="95"/>
        <v/>
      </c>
      <c r="Q2007" s="32" t="str">
        <f>IFERROR(IF($F2007="","",INDEX(リスト!$AL:$AL,MATCH($F2007,リスト!$AK:$AK,0))),"")</f>
        <v/>
      </c>
      <c r="R2007" s="32" t="str">
        <f>IFERROR(IF($K2007="","",INDEX(リスト!$AO:$AO,MATCH($K2007,リスト!$AN:$AN,0))),"")</f>
        <v/>
      </c>
      <c r="S2007" s="32" t="str">
        <f>IF($B2007="","",RIGHT($G2007*1000+200+COUNTIF($G$2:$G2007,$G2007),9))</f>
        <v/>
      </c>
    </row>
    <row r="2008" spans="13:19" ht="18" customHeight="1" x14ac:dyDescent="0.55000000000000004">
      <c r="M2008" s="32" t="str">
        <f>IFERROR(IF($B2008="","",INDEX(所属情報!$E:$E,MATCH($A2008,所属情報!$A:$A,0))),"")</f>
        <v/>
      </c>
      <c r="N2008" s="32" t="str">
        <f t="shared" si="93"/>
        <v/>
      </c>
      <c r="O2008" s="32" t="str">
        <f t="shared" si="94"/>
        <v/>
      </c>
      <c r="P2008" s="32" t="str">
        <f t="shared" si="95"/>
        <v/>
      </c>
      <c r="Q2008" s="32" t="str">
        <f>IFERROR(IF($F2008="","",INDEX(リスト!$AL:$AL,MATCH($F2008,リスト!$AK:$AK,0))),"")</f>
        <v/>
      </c>
      <c r="R2008" s="32" t="str">
        <f>IFERROR(IF($K2008="","",INDEX(リスト!$AO:$AO,MATCH($K2008,リスト!$AN:$AN,0))),"")</f>
        <v/>
      </c>
      <c r="S2008" s="32" t="str">
        <f>IF($B2008="","",RIGHT($G2008*1000+200+COUNTIF($G$2:$G2008,$G2008),9))</f>
        <v/>
      </c>
    </row>
    <row r="2009" spans="13:19" ht="18" customHeight="1" x14ac:dyDescent="0.55000000000000004">
      <c r="M2009" s="32" t="str">
        <f>IFERROR(IF($B2009="","",INDEX(所属情報!$E:$E,MATCH($A2009,所属情報!$A:$A,0))),"")</f>
        <v/>
      </c>
      <c r="N2009" s="32" t="str">
        <f t="shared" si="93"/>
        <v/>
      </c>
      <c r="O2009" s="32" t="str">
        <f t="shared" si="94"/>
        <v/>
      </c>
      <c r="P2009" s="32" t="str">
        <f t="shared" si="95"/>
        <v/>
      </c>
      <c r="Q2009" s="32" t="str">
        <f>IFERROR(IF($F2009="","",INDEX(リスト!$AL:$AL,MATCH($F2009,リスト!$AK:$AK,0))),"")</f>
        <v/>
      </c>
      <c r="R2009" s="32" t="str">
        <f>IFERROR(IF($K2009="","",INDEX(リスト!$AO:$AO,MATCH($K2009,リスト!$AN:$AN,0))),"")</f>
        <v/>
      </c>
      <c r="S2009" s="32" t="str">
        <f>IF($B2009="","",RIGHT($G2009*1000+200+COUNTIF($G$2:$G2009,$G2009),9))</f>
        <v/>
      </c>
    </row>
    <row r="2010" spans="13:19" ht="18" customHeight="1" x14ac:dyDescent="0.55000000000000004">
      <c r="M2010" s="32" t="str">
        <f>IFERROR(IF($B2010="","",INDEX(所属情報!$E:$E,MATCH($A2010,所属情報!$A:$A,0))),"")</f>
        <v/>
      </c>
      <c r="N2010" s="32" t="str">
        <f t="shared" si="93"/>
        <v/>
      </c>
      <c r="O2010" s="32" t="str">
        <f t="shared" si="94"/>
        <v/>
      </c>
      <c r="P2010" s="32" t="str">
        <f t="shared" si="95"/>
        <v/>
      </c>
      <c r="Q2010" s="32" t="str">
        <f>IFERROR(IF($F2010="","",INDEX(リスト!$AL:$AL,MATCH($F2010,リスト!$AK:$AK,0))),"")</f>
        <v/>
      </c>
      <c r="R2010" s="32" t="str">
        <f>IFERROR(IF($K2010="","",INDEX(リスト!$AO:$AO,MATCH($K2010,リスト!$AN:$AN,0))),"")</f>
        <v/>
      </c>
      <c r="S2010" s="32" t="str">
        <f>IF($B2010="","",RIGHT($G2010*1000+200+COUNTIF($G$2:$G2010,$G2010),9))</f>
        <v/>
      </c>
    </row>
    <row r="2011" spans="13:19" ht="18" customHeight="1" x14ac:dyDescent="0.55000000000000004">
      <c r="M2011" s="32" t="str">
        <f>IFERROR(IF($B2011="","",INDEX(所属情報!$E:$E,MATCH($A2011,所属情報!$A:$A,0))),"")</f>
        <v/>
      </c>
      <c r="N2011" s="32" t="str">
        <f t="shared" si="93"/>
        <v/>
      </c>
      <c r="O2011" s="32" t="str">
        <f t="shared" si="94"/>
        <v/>
      </c>
      <c r="P2011" s="32" t="str">
        <f t="shared" si="95"/>
        <v/>
      </c>
      <c r="Q2011" s="32" t="str">
        <f>IFERROR(IF($F2011="","",INDEX(リスト!$AL:$AL,MATCH($F2011,リスト!$AK:$AK,0))),"")</f>
        <v/>
      </c>
      <c r="R2011" s="32" t="str">
        <f>IFERROR(IF($K2011="","",INDEX(リスト!$AO:$AO,MATCH($K2011,リスト!$AN:$AN,0))),"")</f>
        <v/>
      </c>
      <c r="S2011" s="32" t="str">
        <f>IF($B2011="","",RIGHT($G2011*1000+200+COUNTIF($G$2:$G2011,$G2011),9))</f>
        <v/>
      </c>
    </row>
    <row r="2012" spans="13:19" ht="18" customHeight="1" x14ac:dyDescent="0.55000000000000004">
      <c r="M2012" s="32" t="str">
        <f>IFERROR(IF($B2012="","",INDEX(所属情報!$E:$E,MATCH($A2012,所属情報!$A:$A,0))),"")</f>
        <v/>
      </c>
      <c r="N2012" s="32" t="str">
        <f t="shared" si="93"/>
        <v/>
      </c>
      <c r="O2012" s="32" t="str">
        <f t="shared" si="94"/>
        <v/>
      </c>
      <c r="P2012" s="32" t="str">
        <f t="shared" si="95"/>
        <v/>
      </c>
      <c r="Q2012" s="32" t="str">
        <f>IFERROR(IF($F2012="","",INDEX(リスト!$AL:$AL,MATCH($F2012,リスト!$AK:$AK,0))),"")</f>
        <v/>
      </c>
      <c r="R2012" s="32" t="str">
        <f>IFERROR(IF($K2012="","",INDEX(リスト!$AO:$AO,MATCH($K2012,リスト!$AN:$AN,0))),"")</f>
        <v/>
      </c>
      <c r="S2012" s="32" t="str">
        <f>IF($B2012="","",RIGHT($G2012*1000+200+COUNTIF($G$2:$G2012,$G2012),9))</f>
        <v/>
      </c>
    </row>
    <row r="2013" spans="13:19" ht="18" customHeight="1" x14ac:dyDescent="0.55000000000000004">
      <c r="M2013" s="32" t="str">
        <f>IFERROR(IF($B2013="","",INDEX(所属情報!$E:$E,MATCH($A2013,所属情報!$A:$A,0))),"")</f>
        <v/>
      </c>
      <c r="N2013" s="32" t="str">
        <f t="shared" si="93"/>
        <v/>
      </c>
      <c r="O2013" s="32" t="str">
        <f t="shared" si="94"/>
        <v/>
      </c>
      <c r="P2013" s="32" t="str">
        <f t="shared" si="95"/>
        <v/>
      </c>
      <c r="Q2013" s="32" t="str">
        <f>IFERROR(IF($F2013="","",INDEX(リスト!$AL:$AL,MATCH($F2013,リスト!$AK:$AK,0))),"")</f>
        <v/>
      </c>
      <c r="R2013" s="32" t="str">
        <f>IFERROR(IF($K2013="","",INDEX(リスト!$AO:$AO,MATCH($K2013,リスト!$AN:$AN,0))),"")</f>
        <v/>
      </c>
      <c r="S2013" s="32" t="str">
        <f>IF($B2013="","",RIGHT($G2013*1000+200+COUNTIF($G$2:$G2013,$G2013),9))</f>
        <v/>
      </c>
    </row>
    <row r="2014" spans="13:19" ht="18" customHeight="1" x14ac:dyDescent="0.55000000000000004">
      <c r="M2014" s="32" t="str">
        <f>IFERROR(IF($B2014="","",INDEX(所属情報!$E:$E,MATCH($A2014,所属情報!$A:$A,0))),"")</f>
        <v/>
      </c>
      <c r="N2014" s="32" t="str">
        <f t="shared" si="93"/>
        <v/>
      </c>
      <c r="O2014" s="32" t="str">
        <f t="shared" si="94"/>
        <v/>
      </c>
      <c r="P2014" s="32" t="str">
        <f t="shared" si="95"/>
        <v/>
      </c>
      <c r="Q2014" s="32" t="str">
        <f>IFERROR(IF($F2014="","",INDEX(リスト!$AL:$AL,MATCH($F2014,リスト!$AK:$AK,0))),"")</f>
        <v/>
      </c>
      <c r="R2014" s="32" t="str">
        <f>IFERROR(IF($K2014="","",INDEX(リスト!$AO:$AO,MATCH($K2014,リスト!$AN:$AN,0))),"")</f>
        <v/>
      </c>
      <c r="S2014" s="32" t="str">
        <f>IF($B2014="","",RIGHT($G2014*1000+200+COUNTIF($G$2:$G2014,$G2014),9))</f>
        <v/>
      </c>
    </row>
    <row r="2015" spans="13:19" ht="18" customHeight="1" x14ac:dyDescent="0.55000000000000004">
      <c r="M2015" s="32" t="str">
        <f>IFERROR(IF($B2015="","",INDEX(所属情報!$E:$E,MATCH($A2015,所属情報!$A:$A,0))),"")</f>
        <v/>
      </c>
      <c r="N2015" s="32" t="str">
        <f t="shared" si="93"/>
        <v/>
      </c>
      <c r="O2015" s="32" t="str">
        <f t="shared" si="94"/>
        <v/>
      </c>
      <c r="P2015" s="32" t="str">
        <f t="shared" si="95"/>
        <v/>
      </c>
      <c r="Q2015" s="32" t="str">
        <f>IFERROR(IF($F2015="","",INDEX(リスト!$AL:$AL,MATCH($F2015,リスト!$AK:$AK,0))),"")</f>
        <v/>
      </c>
      <c r="R2015" s="32" t="str">
        <f>IFERROR(IF($K2015="","",INDEX(リスト!$AO:$AO,MATCH($K2015,リスト!$AN:$AN,0))),"")</f>
        <v/>
      </c>
      <c r="S2015" s="32" t="str">
        <f>IF($B2015="","",RIGHT($G2015*1000+200+COUNTIF($G$2:$G2015,$G2015),9))</f>
        <v/>
      </c>
    </row>
    <row r="2016" spans="13:19" ht="18" customHeight="1" x14ac:dyDescent="0.55000000000000004">
      <c r="M2016" s="32" t="str">
        <f>IFERROR(IF($B2016="","",INDEX(所属情報!$E:$E,MATCH($A2016,所属情報!$A:$A,0))),"")</f>
        <v/>
      </c>
      <c r="N2016" s="32" t="str">
        <f t="shared" si="93"/>
        <v/>
      </c>
      <c r="O2016" s="32" t="str">
        <f t="shared" si="94"/>
        <v/>
      </c>
      <c r="P2016" s="32" t="str">
        <f t="shared" si="95"/>
        <v/>
      </c>
      <c r="Q2016" s="32" t="str">
        <f>IFERROR(IF($F2016="","",INDEX(リスト!$AL:$AL,MATCH($F2016,リスト!$AK:$AK,0))),"")</f>
        <v/>
      </c>
      <c r="R2016" s="32" t="str">
        <f>IFERROR(IF($K2016="","",INDEX(リスト!$AO:$AO,MATCH($K2016,リスト!$AN:$AN,0))),"")</f>
        <v/>
      </c>
      <c r="S2016" s="32" t="str">
        <f>IF($B2016="","",RIGHT($G2016*1000+200+COUNTIF($G$2:$G2016,$G2016),9))</f>
        <v/>
      </c>
    </row>
    <row r="2017" spans="13:19" ht="18" customHeight="1" x14ac:dyDescent="0.55000000000000004">
      <c r="M2017" s="32" t="str">
        <f>IFERROR(IF($B2017="","",INDEX(所属情報!$E:$E,MATCH($A2017,所属情報!$A:$A,0))),"")</f>
        <v/>
      </c>
      <c r="N2017" s="32" t="str">
        <f t="shared" si="93"/>
        <v/>
      </c>
      <c r="O2017" s="32" t="str">
        <f t="shared" si="94"/>
        <v/>
      </c>
      <c r="P2017" s="32" t="str">
        <f t="shared" si="95"/>
        <v/>
      </c>
      <c r="Q2017" s="32" t="str">
        <f>IFERROR(IF($F2017="","",INDEX(リスト!$AL:$AL,MATCH($F2017,リスト!$AK:$AK,0))),"")</f>
        <v/>
      </c>
      <c r="R2017" s="32" t="str">
        <f>IFERROR(IF($K2017="","",INDEX(リスト!$AO:$AO,MATCH($K2017,リスト!$AN:$AN,0))),"")</f>
        <v/>
      </c>
      <c r="S2017" s="32" t="str">
        <f>IF($B2017="","",RIGHT($G2017*1000+200+COUNTIF($G$2:$G2017,$G2017),9))</f>
        <v/>
      </c>
    </row>
    <row r="2018" spans="13:19" ht="18" customHeight="1" x14ac:dyDescent="0.55000000000000004">
      <c r="M2018" s="32" t="str">
        <f>IFERROR(IF($B2018="","",INDEX(所属情報!$E:$E,MATCH($A2018,所属情報!$A:$A,0))),"")</f>
        <v/>
      </c>
      <c r="N2018" s="32" t="str">
        <f t="shared" si="93"/>
        <v/>
      </c>
      <c r="O2018" s="32" t="str">
        <f t="shared" si="94"/>
        <v/>
      </c>
      <c r="P2018" s="32" t="str">
        <f t="shared" si="95"/>
        <v/>
      </c>
      <c r="Q2018" s="32" t="str">
        <f>IFERROR(IF($F2018="","",INDEX(リスト!$AL:$AL,MATCH($F2018,リスト!$AK:$AK,0))),"")</f>
        <v/>
      </c>
      <c r="R2018" s="32" t="str">
        <f>IFERROR(IF($K2018="","",INDEX(リスト!$AO:$AO,MATCH($K2018,リスト!$AN:$AN,0))),"")</f>
        <v/>
      </c>
      <c r="S2018" s="32" t="str">
        <f>IF($B2018="","",RIGHT($G2018*1000+200+COUNTIF($G$2:$G2018,$G2018),9))</f>
        <v/>
      </c>
    </row>
    <row r="2019" spans="13:19" ht="18" customHeight="1" x14ac:dyDescent="0.55000000000000004">
      <c r="M2019" s="32" t="str">
        <f>IFERROR(IF($B2019="","",INDEX(所属情報!$E:$E,MATCH($A2019,所属情報!$A:$A,0))),"")</f>
        <v/>
      </c>
      <c r="N2019" s="32" t="str">
        <f t="shared" si="93"/>
        <v/>
      </c>
      <c r="O2019" s="32" t="str">
        <f t="shared" si="94"/>
        <v/>
      </c>
      <c r="P2019" s="32" t="str">
        <f t="shared" si="95"/>
        <v/>
      </c>
      <c r="Q2019" s="32" t="str">
        <f>IFERROR(IF($F2019="","",INDEX(リスト!$AL:$AL,MATCH($F2019,リスト!$AK:$AK,0))),"")</f>
        <v/>
      </c>
      <c r="R2019" s="32" t="str">
        <f>IFERROR(IF($K2019="","",INDEX(リスト!$AO:$AO,MATCH($K2019,リスト!$AN:$AN,0))),"")</f>
        <v/>
      </c>
      <c r="S2019" s="32" t="str">
        <f>IF($B2019="","",RIGHT($G2019*1000+200+COUNTIF($G$2:$G2019,$G2019),9))</f>
        <v/>
      </c>
    </row>
    <row r="2020" spans="13:19" ht="18" customHeight="1" x14ac:dyDescent="0.55000000000000004">
      <c r="M2020" s="32" t="str">
        <f>IFERROR(IF($B2020="","",INDEX(所属情報!$E:$E,MATCH($A2020,所属情報!$A:$A,0))),"")</f>
        <v/>
      </c>
      <c r="N2020" s="32" t="str">
        <f t="shared" si="93"/>
        <v/>
      </c>
      <c r="O2020" s="32" t="str">
        <f t="shared" si="94"/>
        <v/>
      </c>
      <c r="P2020" s="32" t="str">
        <f t="shared" si="95"/>
        <v/>
      </c>
      <c r="Q2020" s="32" t="str">
        <f>IFERROR(IF($F2020="","",INDEX(リスト!$AL:$AL,MATCH($F2020,リスト!$AK:$AK,0))),"")</f>
        <v/>
      </c>
      <c r="R2020" s="32" t="str">
        <f>IFERROR(IF($K2020="","",INDEX(リスト!$AO:$AO,MATCH($K2020,リスト!$AN:$AN,0))),"")</f>
        <v/>
      </c>
      <c r="S2020" s="32" t="str">
        <f>IF($B2020="","",RIGHT($G2020*1000+200+COUNTIF($G$2:$G2020,$G2020),9))</f>
        <v/>
      </c>
    </row>
    <row r="2021" spans="13:19" ht="18" customHeight="1" x14ac:dyDescent="0.55000000000000004">
      <c r="M2021" s="32" t="str">
        <f>IFERROR(IF($B2021="","",INDEX(所属情報!$E:$E,MATCH($A2021,所属情報!$A:$A,0))),"")</f>
        <v/>
      </c>
      <c r="N2021" s="32" t="str">
        <f t="shared" si="93"/>
        <v/>
      </c>
      <c r="O2021" s="32" t="str">
        <f t="shared" si="94"/>
        <v/>
      </c>
      <c r="P2021" s="32" t="str">
        <f t="shared" si="95"/>
        <v/>
      </c>
      <c r="Q2021" s="32" t="str">
        <f>IFERROR(IF($F2021="","",INDEX(リスト!$AL:$AL,MATCH($F2021,リスト!$AK:$AK,0))),"")</f>
        <v/>
      </c>
      <c r="R2021" s="32" t="str">
        <f>IFERROR(IF($K2021="","",INDEX(リスト!$AO:$AO,MATCH($K2021,リスト!$AN:$AN,0))),"")</f>
        <v/>
      </c>
      <c r="S2021" s="32" t="str">
        <f>IF($B2021="","",RIGHT($G2021*1000+200+COUNTIF($G$2:$G2021,$G2021),9))</f>
        <v/>
      </c>
    </row>
    <row r="2022" spans="13:19" ht="18" customHeight="1" x14ac:dyDescent="0.55000000000000004">
      <c r="M2022" s="32" t="str">
        <f>IFERROR(IF($B2022="","",INDEX(所属情報!$E:$E,MATCH($A2022,所属情報!$A:$A,0))),"")</f>
        <v/>
      </c>
      <c r="N2022" s="32" t="str">
        <f t="shared" si="93"/>
        <v/>
      </c>
      <c r="O2022" s="32" t="str">
        <f t="shared" si="94"/>
        <v/>
      </c>
      <c r="P2022" s="32" t="str">
        <f t="shared" si="95"/>
        <v/>
      </c>
      <c r="Q2022" s="32" t="str">
        <f>IFERROR(IF($F2022="","",INDEX(リスト!$AL:$AL,MATCH($F2022,リスト!$AK:$AK,0))),"")</f>
        <v/>
      </c>
      <c r="R2022" s="32" t="str">
        <f>IFERROR(IF($K2022="","",INDEX(リスト!$AO:$AO,MATCH($K2022,リスト!$AN:$AN,0))),"")</f>
        <v/>
      </c>
      <c r="S2022" s="32" t="str">
        <f>IF($B2022="","",RIGHT($G2022*1000+200+COUNTIF($G$2:$G2022,$G2022),9))</f>
        <v/>
      </c>
    </row>
    <row r="2023" spans="13:19" ht="18" customHeight="1" x14ac:dyDescent="0.55000000000000004">
      <c r="M2023" s="32" t="str">
        <f>IFERROR(IF($B2023="","",INDEX(所属情報!$E:$E,MATCH($A2023,所属情報!$A:$A,0))),"")</f>
        <v/>
      </c>
      <c r="N2023" s="32" t="str">
        <f t="shared" si="93"/>
        <v/>
      </c>
      <c r="O2023" s="32" t="str">
        <f t="shared" si="94"/>
        <v/>
      </c>
      <c r="P2023" s="32" t="str">
        <f t="shared" si="95"/>
        <v/>
      </c>
      <c r="Q2023" s="32" t="str">
        <f>IFERROR(IF($F2023="","",INDEX(リスト!$AL:$AL,MATCH($F2023,リスト!$AK:$AK,0))),"")</f>
        <v/>
      </c>
      <c r="R2023" s="32" t="str">
        <f>IFERROR(IF($K2023="","",INDEX(リスト!$AO:$AO,MATCH($K2023,リスト!$AN:$AN,0))),"")</f>
        <v/>
      </c>
      <c r="S2023" s="32" t="str">
        <f>IF($B2023="","",RIGHT($G2023*1000+200+COUNTIF($G$2:$G2023,$G2023),9))</f>
        <v/>
      </c>
    </row>
    <row r="2024" spans="13:19" ht="18" customHeight="1" x14ac:dyDescent="0.55000000000000004">
      <c r="M2024" s="32" t="str">
        <f>IFERROR(IF($B2024="","",INDEX(所属情報!$E:$E,MATCH($A2024,所属情報!$A:$A,0))),"")</f>
        <v/>
      </c>
      <c r="N2024" s="32" t="str">
        <f t="shared" si="93"/>
        <v/>
      </c>
      <c r="O2024" s="32" t="str">
        <f t="shared" si="94"/>
        <v/>
      </c>
      <c r="P2024" s="32" t="str">
        <f t="shared" si="95"/>
        <v/>
      </c>
      <c r="Q2024" s="32" t="str">
        <f>IFERROR(IF($F2024="","",INDEX(リスト!$AL:$AL,MATCH($F2024,リスト!$AK:$AK,0))),"")</f>
        <v/>
      </c>
      <c r="R2024" s="32" t="str">
        <f>IFERROR(IF($K2024="","",INDEX(リスト!$AO:$AO,MATCH($K2024,リスト!$AN:$AN,0))),"")</f>
        <v/>
      </c>
      <c r="S2024" s="32" t="str">
        <f>IF($B2024="","",RIGHT($G2024*1000+200+COUNTIF($G$2:$G2024,$G2024),9))</f>
        <v/>
      </c>
    </row>
    <row r="2025" spans="13:19" ht="18" customHeight="1" x14ac:dyDescent="0.55000000000000004">
      <c r="M2025" s="32" t="str">
        <f>IFERROR(IF($B2025="","",INDEX(所属情報!$E:$E,MATCH($A2025,所属情報!$A:$A,0))),"")</f>
        <v/>
      </c>
      <c r="N2025" s="32" t="str">
        <f t="shared" si="93"/>
        <v/>
      </c>
      <c r="O2025" s="32" t="str">
        <f t="shared" si="94"/>
        <v/>
      </c>
      <c r="P2025" s="32" t="str">
        <f t="shared" si="95"/>
        <v/>
      </c>
      <c r="Q2025" s="32" t="str">
        <f>IFERROR(IF($F2025="","",INDEX(リスト!$AL:$AL,MATCH($F2025,リスト!$AK:$AK,0))),"")</f>
        <v/>
      </c>
      <c r="R2025" s="32" t="str">
        <f>IFERROR(IF($K2025="","",INDEX(リスト!$AO:$AO,MATCH($K2025,リスト!$AN:$AN,0))),"")</f>
        <v/>
      </c>
      <c r="S2025" s="32" t="str">
        <f>IF($B2025="","",RIGHT($G2025*1000+200+COUNTIF($G$2:$G2025,$G2025),9))</f>
        <v/>
      </c>
    </row>
    <row r="2026" spans="13:19" ht="18" customHeight="1" x14ac:dyDescent="0.55000000000000004">
      <c r="M2026" s="32" t="str">
        <f>IFERROR(IF($B2026="","",INDEX(所属情報!$E:$E,MATCH($A2026,所属情報!$A:$A,0))),"")</f>
        <v/>
      </c>
      <c r="N2026" s="32" t="str">
        <f t="shared" si="93"/>
        <v/>
      </c>
      <c r="O2026" s="32" t="str">
        <f t="shared" si="94"/>
        <v/>
      </c>
      <c r="P2026" s="32" t="str">
        <f t="shared" si="95"/>
        <v/>
      </c>
      <c r="Q2026" s="32" t="str">
        <f>IFERROR(IF($F2026="","",INDEX(リスト!$AL:$AL,MATCH($F2026,リスト!$AK:$AK,0))),"")</f>
        <v/>
      </c>
      <c r="R2026" s="32" t="str">
        <f>IFERROR(IF($K2026="","",INDEX(リスト!$AO:$AO,MATCH($K2026,リスト!$AN:$AN,0))),"")</f>
        <v/>
      </c>
      <c r="S2026" s="32" t="str">
        <f>IF($B2026="","",RIGHT($G2026*1000+200+COUNTIF($G$2:$G2026,$G2026),9))</f>
        <v/>
      </c>
    </row>
    <row r="2027" spans="13:19" ht="18" customHeight="1" x14ac:dyDescent="0.55000000000000004">
      <c r="M2027" s="32" t="str">
        <f>IFERROR(IF($B2027="","",INDEX(所属情報!$E:$E,MATCH($A2027,所属情報!$A:$A,0))),"")</f>
        <v/>
      </c>
      <c r="N2027" s="32" t="str">
        <f t="shared" si="93"/>
        <v/>
      </c>
      <c r="O2027" s="32" t="str">
        <f t="shared" si="94"/>
        <v/>
      </c>
      <c r="P2027" s="32" t="str">
        <f t="shared" si="95"/>
        <v/>
      </c>
      <c r="Q2027" s="32" t="str">
        <f>IFERROR(IF($F2027="","",INDEX(リスト!$AL:$AL,MATCH($F2027,リスト!$AK:$AK,0))),"")</f>
        <v/>
      </c>
      <c r="R2027" s="32" t="str">
        <f>IFERROR(IF($K2027="","",INDEX(リスト!$AO:$AO,MATCH($K2027,リスト!$AN:$AN,0))),"")</f>
        <v/>
      </c>
      <c r="S2027" s="32" t="str">
        <f>IF($B2027="","",RIGHT($G2027*1000+200+COUNTIF($G$2:$G2027,$G2027),9))</f>
        <v/>
      </c>
    </row>
    <row r="2028" spans="13:19" ht="18" customHeight="1" x14ac:dyDescent="0.55000000000000004">
      <c r="M2028" s="32" t="str">
        <f>IFERROR(IF($B2028="","",INDEX(所属情報!$E:$E,MATCH($A2028,所属情報!$A:$A,0))),"")</f>
        <v/>
      </c>
      <c r="N2028" s="32" t="str">
        <f t="shared" si="93"/>
        <v/>
      </c>
      <c r="O2028" s="32" t="str">
        <f t="shared" si="94"/>
        <v/>
      </c>
      <c r="P2028" s="32" t="str">
        <f t="shared" si="95"/>
        <v/>
      </c>
      <c r="Q2028" s="32" t="str">
        <f>IFERROR(IF($F2028="","",INDEX(リスト!$AL:$AL,MATCH($F2028,リスト!$AK:$AK,0))),"")</f>
        <v/>
      </c>
      <c r="R2028" s="32" t="str">
        <f>IFERROR(IF($K2028="","",INDEX(リスト!$AO:$AO,MATCH($K2028,リスト!$AN:$AN,0))),"")</f>
        <v/>
      </c>
      <c r="S2028" s="32" t="str">
        <f>IF($B2028="","",RIGHT($G2028*1000+200+COUNTIF($G$2:$G2028,$G2028),9))</f>
        <v/>
      </c>
    </row>
    <row r="2029" spans="13:19" ht="18" customHeight="1" x14ac:dyDescent="0.55000000000000004">
      <c r="M2029" s="32" t="str">
        <f>IFERROR(IF($B2029="","",INDEX(所属情報!$E:$E,MATCH($A2029,所属情報!$A:$A,0))),"")</f>
        <v/>
      </c>
      <c r="N2029" s="32" t="str">
        <f t="shared" si="93"/>
        <v/>
      </c>
      <c r="O2029" s="32" t="str">
        <f t="shared" si="94"/>
        <v/>
      </c>
      <c r="P2029" s="32" t="str">
        <f t="shared" si="95"/>
        <v/>
      </c>
      <c r="Q2029" s="32" t="str">
        <f>IFERROR(IF($F2029="","",INDEX(リスト!$AL:$AL,MATCH($F2029,リスト!$AK:$AK,0))),"")</f>
        <v/>
      </c>
      <c r="R2029" s="32" t="str">
        <f>IFERROR(IF($K2029="","",INDEX(リスト!$AO:$AO,MATCH($K2029,リスト!$AN:$AN,0))),"")</f>
        <v/>
      </c>
      <c r="S2029" s="32" t="str">
        <f>IF($B2029="","",RIGHT($G2029*1000+200+COUNTIF($G$2:$G2029,$G2029),9))</f>
        <v/>
      </c>
    </row>
    <row r="2030" spans="13:19" ht="18" customHeight="1" x14ac:dyDescent="0.55000000000000004">
      <c r="M2030" s="32" t="str">
        <f>IFERROR(IF($B2030="","",INDEX(所属情報!$E:$E,MATCH($A2030,所属情報!$A:$A,0))),"")</f>
        <v/>
      </c>
      <c r="N2030" s="32" t="str">
        <f t="shared" si="93"/>
        <v/>
      </c>
      <c r="O2030" s="32" t="str">
        <f t="shared" si="94"/>
        <v/>
      </c>
      <c r="P2030" s="32" t="str">
        <f t="shared" si="95"/>
        <v/>
      </c>
      <c r="Q2030" s="32" t="str">
        <f>IFERROR(IF($F2030="","",INDEX(リスト!$AL:$AL,MATCH($F2030,リスト!$AK:$AK,0))),"")</f>
        <v/>
      </c>
      <c r="R2030" s="32" t="str">
        <f>IFERROR(IF($K2030="","",INDEX(リスト!$AO:$AO,MATCH($K2030,リスト!$AN:$AN,0))),"")</f>
        <v/>
      </c>
      <c r="S2030" s="32" t="str">
        <f>IF($B2030="","",RIGHT($G2030*1000+200+COUNTIF($G$2:$G2030,$G2030),9))</f>
        <v/>
      </c>
    </row>
    <row r="2031" spans="13:19" ht="18" customHeight="1" x14ac:dyDescent="0.55000000000000004">
      <c r="M2031" s="32" t="str">
        <f>IFERROR(IF($B2031="","",INDEX(所属情報!$E:$E,MATCH($A2031,所属情報!$A:$A,0))),"")</f>
        <v/>
      </c>
      <c r="N2031" s="32" t="str">
        <f t="shared" si="93"/>
        <v/>
      </c>
      <c r="O2031" s="32" t="str">
        <f t="shared" si="94"/>
        <v/>
      </c>
      <c r="P2031" s="32" t="str">
        <f t="shared" si="95"/>
        <v/>
      </c>
      <c r="Q2031" s="32" t="str">
        <f>IFERROR(IF($F2031="","",INDEX(リスト!$AL:$AL,MATCH($F2031,リスト!$AK:$AK,0))),"")</f>
        <v/>
      </c>
      <c r="R2031" s="32" t="str">
        <f>IFERROR(IF($K2031="","",INDEX(リスト!$AO:$AO,MATCH($K2031,リスト!$AN:$AN,0))),"")</f>
        <v/>
      </c>
      <c r="S2031" s="32" t="str">
        <f>IF($B2031="","",RIGHT($G2031*1000+200+COUNTIF($G$2:$G2031,$G2031),9))</f>
        <v/>
      </c>
    </row>
    <row r="2032" spans="13:19" ht="18" customHeight="1" x14ac:dyDescent="0.55000000000000004">
      <c r="M2032" s="32" t="str">
        <f>IFERROR(IF($B2032="","",INDEX(所属情報!$E:$E,MATCH($A2032,所属情報!$A:$A,0))),"")</f>
        <v/>
      </c>
      <c r="N2032" s="32" t="str">
        <f t="shared" si="93"/>
        <v/>
      </c>
      <c r="O2032" s="32" t="str">
        <f t="shared" si="94"/>
        <v/>
      </c>
      <c r="P2032" s="32" t="str">
        <f t="shared" si="95"/>
        <v/>
      </c>
      <c r="Q2032" s="32" t="str">
        <f>IFERROR(IF($F2032="","",INDEX(リスト!$AL:$AL,MATCH($F2032,リスト!$AK:$AK,0))),"")</f>
        <v/>
      </c>
      <c r="R2032" s="32" t="str">
        <f>IFERROR(IF($K2032="","",INDEX(リスト!$AO:$AO,MATCH($K2032,リスト!$AN:$AN,0))),"")</f>
        <v/>
      </c>
      <c r="S2032" s="32" t="str">
        <f>IF($B2032="","",RIGHT($G2032*1000+200+COUNTIF($G$2:$G2032,$G2032),9))</f>
        <v/>
      </c>
    </row>
    <row r="2033" spans="13:19" ht="18" customHeight="1" x14ac:dyDescent="0.55000000000000004">
      <c r="M2033" s="32" t="str">
        <f>IFERROR(IF($B2033="","",INDEX(所属情報!$E:$E,MATCH($A2033,所属情報!$A:$A,0))),"")</f>
        <v/>
      </c>
      <c r="N2033" s="32" t="str">
        <f t="shared" si="93"/>
        <v/>
      </c>
      <c r="O2033" s="32" t="str">
        <f t="shared" si="94"/>
        <v/>
      </c>
      <c r="P2033" s="32" t="str">
        <f t="shared" si="95"/>
        <v/>
      </c>
      <c r="Q2033" s="32" t="str">
        <f>IFERROR(IF($F2033="","",INDEX(リスト!$AL:$AL,MATCH($F2033,リスト!$AK:$AK,0))),"")</f>
        <v/>
      </c>
      <c r="R2033" s="32" t="str">
        <f>IFERROR(IF($K2033="","",INDEX(リスト!$AO:$AO,MATCH($K2033,リスト!$AN:$AN,0))),"")</f>
        <v/>
      </c>
      <c r="S2033" s="32" t="str">
        <f>IF($B2033="","",RIGHT($G2033*1000+200+COUNTIF($G$2:$G2033,$G2033),9))</f>
        <v/>
      </c>
    </row>
    <row r="2034" spans="13:19" ht="18" customHeight="1" x14ac:dyDescent="0.55000000000000004">
      <c r="M2034" s="32" t="str">
        <f>IFERROR(IF($B2034="","",INDEX(所属情報!$E:$E,MATCH($A2034,所属情報!$A:$A,0))),"")</f>
        <v/>
      </c>
      <c r="N2034" s="32" t="str">
        <f t="shared" si="93"/>
        <v/>
      </c>
      <c r="O2034" s="32" t="str">
        <f t="shared" si="94"/>
        <v/>
      </c>
      <c r="P2034" s="32" t="str">
        <f t="shared" si="95"/>
        <v/>
      </c>
      <c r="Q2034" s="32" t="str">
        <f>IFERROR(IF($F2034="","",INDEX(リスト!$AL:$AL,MATCH($F2034,リスト!$AK:$AK,0))),"")</f>
        <v/>
      </c>
      <c r="R2034" s="32" t="str">
        <f>IFERROR(IF($K2034="","",INDEX(リスト!$AO:$AO,MATCH($K2034,リスト!$AN:$AN,0))),"")</f>
        <v/>
      </c>
      <c r="S2034" s="32" t="str">
        <f>IF($B2034="","",RIGHT($G2034*1000+200+COUNTIF($G$2:$G2034,$G2034),9))</f>
        <v/>
      </c>
    </row>
    <row r="2035" spans="13:19" ht="18" customHeight="1" x14ac:dyDescent="0.55000000000000004">
      <c r="M2035" s="32" t="str">
        <f>IFERROR(IF($B2035="","",INDEX(所属情報!$E:$E,MATCH($A2035,所属情報!$A:$A,0))),"")</f>
        <v/>
      </c>
      <c r="N2035" s="32" t="str">
        <f t="shared" si="93"/>
        <v/>
      </c>
      <c r="O2035" s="32" t="str">
        <f t="shared" si="94"/>
        <v/>
      </c>
      <c r="P2035" s="32" t="str">
        <f t="shared" si="95"/>
        <v/>
      </c>
      <c r="Q2035" s="32" t="str">
        <f>IFERROR(IF($F2035="","",INDEX(リスト!$AL:$AL,MATCH($F2035,リスト!$AK:$AK,0))),"")</f>
        <v/>
      </c>
      <c r="R2035" s="32" t="str">
        <f>IFERROR(IF($K2035="","",INDEX(リスト!$AO:$AO,MATCH($K2035,リスト!$AN:$AN,0))),"")</f>
        <v/>
      </c>
      <c r="S2035" s="32" t="str">
        <f>IF($B2035="","",RIGHT($G2035*1000+200+COUNTIF($G$2:$G2035,$G2035),9))</f>
        <v/>
      </c>
    </row>
    <row r="2036" spans="13:19" ht="18" customHeight="1" x14ac:dyDescent="0.55000000000000004">
      <c r="M2036" s="32" t="str">
        <f>IFERROR(IF($B2036="","",INDEX(所属情報!$E:$E,MATCH($A2036,所属情報!$A:$A,0))),"")</f>
        <v/>
      </c>
      <c r="N2036" s="32" t="str">
        <f t="shared" si="93"/>
        <v/>
      </c>
      <c r="O2036" s="32" t="str">
        <f t="shared" si="94"/>
        <v/>
      </c>
      <c r="P2036" s="32" t="str">
        <f t="shared" si="95"/>
        <v/>
      </c>
      <c r="Q2036" s="32" t="str">
        <f>IFERROR(IF($F2036="","",INDEX(リスト!$AL:$AL,MATCH($F2036,リスト!$AK:$AK,0))),"")</f>
        <v/>
      </c>
      <c r="R2036" s="32" t="str">
        <f>IFERROR(IF($K2036="","",INDEX(リスト!$AO:$AO,MATCH($K2036,リスト!$AN:$AN,0))),"")</f>
        <v/>
      </c>
      <c r="S2036" s="32" t="str">
        <f>IF($B2036="","",RIGHT($G2036*1000+200+COUNTIF($G$2:$G2036,$G2036),9))</f>
        <v/>
      </c>
    </row>
    <row r="2037" spans="13:19" ht="18" customHeight="1" x14ac:dyDescent="0.55000000000000004">
      <c r="M2037" s="32" t="str">
        <f>IFERROR(IF($B2037="","",INDEX(所属情報!$E:$E,MATCH($A2037,所属情報!$A:$A,0))),"")</f>
        <v/>
      </c>
      <c r="N2037" s="32" t="str">
        <f t="shared" si="93"/>
        <v/>
      </c>
      <c r="O2037" s="32" t="str">
        <f t="shared" si="94"/>
        <v/>
      </c>
      <c r="P2037" s="32" t="str">
        <f t="shared" si="95"/>
        <v/>
      </c>
      <c r="Q2037" s="32" t="str">
        <f>IFERROR(IF($F2037="","",INDEX(リスト!$AL:$AL,MATCH($F2037,リスト!$AK:$AK,0))),"")</f>
        <v/>
      </c>
      <c r="R2037" s="32" t="str">
        <f>IFERROR(IF($K2037="","",INDEX(リスト!$AO:$AO,MATCH($K2037,リスト!$AN:$AN,0))),"")</f>
        <v/>
      </c>
      <c r="S2037" s="32" t="str">
        <f>IF($B2037="","",RIGHT($G2037*1000+200+COUNTIF($G$2:$G2037,$G2037),9))</f>
        <v/>
      </c>
    </row>
    <row r="2038" spans="13:19" ht="18" customHeight="1" x14ac:dyDescent="0.55000000000000004">
      <c r="M2038" s="32" t="str">
        <f>IFERROR(IF($B2038="","",INDEX(所属情報!$E:$E,MATCH($A2038,所属情報!$A:$A,0))),"")</f>
        <v/>
      </c>
      <c r="N2038" s="32" t="str">
        <f t="shared" si="93"/>
        <v/>
      </c>
      <c r="O2038" s="32" t="str">
        <f t="shared" si="94"/>
        <v/>
      </c>
      <c r="P2038" s="32" t="str">
        <f t="shared" si="95"/>
        <v/>
      </c>
      <c r="Q2038" s="32" t="str">
        <f>IFERROR(IF($F2038="","",INDEX(リスト!$AL:$AL,MATCH($F2038,リスト!$AK:$AK,0))),"")</f>
        <v/>
      </c>
      <c r="R2038" s="32" t="str">
        <f>IFERROR(IF($K2038="","",INDEX(リスト!$AO:$AO,MATCH($K2038,リスト!$AN:$AN,0))),"")</f>
        <v/>
      </c>
      <c r="S2038" s="32" t="str">
        <f>IF($B2038="","",RIGHT($G2038*1000+200+COUNTIF($G$2:$G2038,$G2038),9))</f>
        <v/>
      </c>
    </row>
    <row r="2039" spans="13:19" ht="18" customHeight="1" x14ac:dyDescent="0.55000000000000004">
      <c r="M2039" s="32" t="str">
        <f>IFERROR(IF($B2039="","",INDEX(所属情報!$E:$E,MATCH($A2039,所属情報!$A:$A,0))),"")</f>
        <v/>
      </c>
      <c r="N2039" s="32" t="str">
        <f t="shared" si="93"/>
        <v/>
      </c>
      <c r="O2039" s="32" t="str">
        <f t="shared" si="94"/>
        <v/>
      </c>
      <c r="P2039" s="32" t="str">
        <f t="shared" si="95"/>
        <v/>
      </c>
      <c r="Q2039" s="32" t="str">
        <f>IFERROR(IF($F2039="","",INDEX(リスト!$AL:$AL,MATCH($F2039,リスト!$AK:$AK,0))),"")</f>
        <v/>
      </c>
      <c r="R2039" s="32" t="str">
        <f>IFERROR(IF($K2039="","",INDEX(リスト!$AO:$AO,MATCH($K2039,リスト!$AN:$AN,0))),"")</f>
        <v/>
      </c>
      <c r="S2039" s="32" t="str">
        <f>IF($B2039="","",RIGHT($G2039*1000+200+COUNTIF($G$2:$G2039,$G2039),9))</f>
        <v/>
      </c>
    </row>
    <row r="2040" spans="13:19" ht="18" customHeight="1" x14ac:dyDescent="0.55000000000000004">
      <c r="M2040" s="32" t="str">
        <f>IFERROR(IF($B2040="","",INDEX(所属情報!$E:$E,MATCH($A2040,所属情報!$A:$A,0))),"")</f>
        <v/>
      </c>
      <c r="N2040" s="32" t="str">
        <f t="shared" si="93"/>
        <v/>
      </c>
      <c r="O2040" s="32" t="str">
        <f t="shared" si="94"/>
        <v/>
      </c>
      <c r="P2040" s="32" t="str">
        <f t="shared" si="95"/>
        <v/>
      </c>
      <c r="Q2040" s="32" t="str">
        <f>IFERROR(IF($F2040="","",INDEX(リスト!$AL:$AL,MATCH($F2040,リスト!$AK:$AK,0))),"")</f>
        <v/>
      </c>
      <c r="R2040" s="32" t="str">
        <f>IFERROR(IF($K2040="","",INDEX(リスト!$AO:$AO,MATCH($K2040,リスト!$AN:$AN,0))),"")</f>
        <v/>
      </c>
      <c r="S2040" s="32" t="str">
        <f>IF($B2040="","",RIGHT($G2040*1000+200+COUNTIF($G$2:$G2040,$G2040),9))</f>
        <v/>
      </c>
    </row>
    <row r="2041" spans="13:19" ht="18" customHeight="1" x14ac:dyDescent="0.55000000000000004">
      <c r="M2041" s="32" t="str">
        <f>IFERROR(IF($B2041="","",INDEX(所属情報!$E:$E,MATCH($A2041,所属情報!$A:$A,0))),"")</f>
        <v/>
      </c>
      <c r="N2041" s="32" t="str">
        <f t="shared" si="93"/>
        <v/>
      </c>
      <c r="O2041" s="32" t="str">
        <f t="shared" si="94"/>
        <v/>
      </c>
      <c r="P2041" s="32" t="str">
        <f t="shared" si="95"/>
        <v/>
      </c>
      <c r="Q2041" s="32" t="str">
        <f>IFERROR(IF($F2041="","",INDEX(リスト!$AL:$AL,MATCH($F2041,リスト!$AK:$AK,0))),"")</f>
        <v/>
      </c>
      <c r="R2041" s="32" t="str">
        <f>IFERROR(IF($K2041="","",INDEX(リスト!$AO:$AO,MATCH($K2041,リスト!$AN:$AN,0))),"")</f>
        <v/>
      </c>
      <c r="S2041" s="32" t="str">
        <f>IF($B2041="","",RIGHT($G2041*1000+200+COUNTIF($G$2:$G2041,$G2041),9))</f>
        <v/>
      </c>
    </row>
    <row r="2042" spans="13:19" ht="18" customHeight="1" x14ac:dyDescent="0.55000000000000004">
      <c r="M2042" s="32" t="str">
        <f>IFERROR(IF($B2042="","",INDEX(所属情報!$E:$E,MATCH($A2042,所属情報!$A:$A,0))),"")</f>
        <v/>
      </c>
      <c r="N2042" s="32" t="str">
        <f t="shared" si="93"/>
        <v/>
      </c>
      <c r="O2042" s="32" t="str">
        <f t="shared" si="94"/>
        <v/>
      </c>
      <c r="P2042" s="32" t="str">
        <f t="shared" si="95"/>
        <v/>
      </c>
      <c r="Q2042" s="32" t="str">
        <f>IFERROR(IF($F2042="","",INDEX(リスト!$AL:$AL,MATCH($F2042,リスト!$AK:$AK,0))),"")</f>
        <v/>
      </c>
      <c r="R2042" s="32" t="str">
        <f>IFERROR(IF($K2042="","",INDEX(リスト!$AO:$AO,MATCH($K2042,リスト!$AN:$AN,0))),"")</f>
        <v/>
      </c>
      <c r="S2042" s="32" t="str">
        <f>IF($B2042="","",RIGHT($G2042*1000+200+COUNTIF($G$2:$G2042,$G2042),9))</f>
        <v/>
      </c>
    </row>
    <row r="2043" spans="13:19" ht="18" customHeight="1" x14ac:dyDescent="0.55000000000000004">
      <c r="M2043" s="32" t="str">
        <f>IFERROR(IF($B2043="","",INDEX(所属情報!$E:$E,MATCH($A2043,所属情報!$A:$A,0))),"")</f>
        <v/>
      </c>
      <c r="N2043" s="32" t="str">
        <f t="shared" si="93"/>
        <v/>
      </c>
      <c r="O2043" s="32" t="str">
        <f t="shared" si="94"/>
        <v/>
      </c>
      <c r="P2043" s="32" t="str">
        <f t="shared" si="95"/>
        <v/>
      </c>
      <c r="Q2043" s="32" t="str">
        <f>IFERROR(IF($F2043="","",INDEX(リスト!$AL:$AL,MATCH($F2043,リスト!$AK:$AK,0))),"")</f>
        <v/>
      </c>
      <c r="R2043" s="32" t="str">
        <f>IFERROR(IF($K2043="","",INDEX(リスト!$AO:$AO,MATCH($K2043,リスト!$AN:$AN,0))),"")</f>
        <v/>
      </c>
      <c r="S2043" s="32" t="str">
        <f>IF($B2043="","",RIGHT($G2043*1000+200+COUNTIF($G$2:$G2043,$G2043),9))</f>
        <v/>
      </c>
    </row>
    <row r="2044" spans="13:19" ht="18" customHeight="1" x14ac:dyDescent="0.55000000000000004">
      <c r="M2044" s="32" t="str">
        <f>IFERROR(IF($B2044="","",INDEX(所属情報!$E:$E,MATCH($A2044,所属情報!$A:$A,0))),"")</f>
        <v/>
      </c>
      <c r="N2044" s="32" t="str">
        <f t="shared" si="93"/>
        <v/>
      </c>
      <c r="O2044" s="32" t="str">
        <f t="shared" si="94"/>
        <v/>
      </c>
      <c r="P2044" s="32" t="str">
        <f t="shared" si="95"/>
        <v/>
      </c>
      <c r="Q2044" s="32" t="str">
        <f>IFERROR(IF($F2044="","",INDEX(リスト!$AL:$AL,MATCH($F2044,リスト!$AK:$AK,0))),"")</f>
        <v/>
      </c>
      <c r="R2044" s="32" t="str">
        <f>IFERROR(IF($K2044="","",INDEX(リスト!$AO:$AO,MATCH($K2044,リスト!$AN:$AN,0))),"")</f>
        <v/>
      </c>
      <c r="S2044" s="32" t="str">
        <f>IF($B2044="","",RIGHT($G2044*1000+200+COUNTIF($G$2:$G2044,$G2044),9))</f>
        <v/>
      </c>
    </row>
    <row r="2045" spans="13:19" ht="18" customHeight="1" x14ac:dyDescent="0.55000000000000004">
      <c r="M2045" s="32" t="str">
        <f>IFERROR(IF($B2045="","",INDEX(所属情報!$E:$E,MATCH($A2045,所属情報!$A:$A,0))),"")</f>
        <v/>
      </c>
      <c r="N2045" s="32" t="str">
        <f t="shared" si="93"/>
        <v/>
      </c>
      <c r="O2045" s="32" t="str">
        <f t="shared" si="94"/>
        <v/>
      </c>
      <c r="P2045" s="32" t="str">
        <f t="shared" si="95"/>
        <v/>
      </c>
      <c r="Q2045" s="32" t="str">
        <f>IFERROR(IF($F2045="","",INDEX(リスト!$AL:$AL,MATCH($F2045,リスト!$AK:$AK,0))),"")</f>
        <v/>
      </c>
      <c r="R2045" s="32" t="str">
        <f>IFERROR(IF($K2045="","",INDEX(リスト!$AO:$AO,MATCH($K2045,リスト!$AN:$AN,0))),"")</f>
        <v/>
      </c>
      <c r="S2045" s="32" t="str">
        <f>IF($B2045="","",RIGHT($G2045*1000+200+COUNTIF($G$2:$G2045,$G2045),9))</f>
        <v/>
      </c>
    </row>
    <row r="2046" spans="13:19" ht="18" customHeight="1" x14ac:dyDescent="0.55000000000000004">
      <c r="M2046" s="32" t="str">
        <f>IFERROR(IF($B2046="","",INDEX(所属情報!$E:$E,MATCH($A2046,所属情報!$A:$A,0))),"")</f>
        <v/>
      </c>
      <c r="N2046" s="32" t="str">
        <f t="shared" si="93"/>
        <v/>
      </c>
      <c r="O2046" s="32" t="str">
        <f t="shared" si="94"/>
        <v/>
      </c>
      <c r="P2046" s="32" t="str">
        <f t="shared" si="95"/>
        <v/>
      </c>
      <c r="Q2046" s="32" t="str">
        <f>IFERROR(IF($F2046="","",INDEX(リスト!$AL:$AL,MATCH($F2046,リスト!$AK:$AK,0))),"")</f>
        <v/>
      </c>
      <c r="R2046" s="32" t="str">
        <f>IFERROR(IF($K2046="","",INDEX(リスト!$AO:$AO,MATCH($K2046,リスト!$AN:$AN,0))),"")</f>
        <v/>
      </c>
      <c r="S2046" s="32" t="str">
        <f>IF($B2046="","",RIGHT($G2046*1000+200+COUNTIF($G$2:$G2046,$G2046),9))</f>
        <v/>
      </c>
    </row>
    <row r="2047" spans="13:19" ht="18" customHeight="1" x14ac:dyDescent="0.55000000000000004">
      <c r="M2047" s="32" t="str">
        <f>IFERROR(IF($B2047="","",INDEX(所属情報!$E:$E,MATCH($A2047,所属情報!$A:$A,0))),"")</f>
        <v/>
      </c>
      <c r="N2047" s="32" t="str">
        <f t="shared" si="93"/>
        <v/>
      </c>
      <c r="O2047" s="32" t="str">
        <f t="shared" si="94"/>
        <v/>
      </c>
      <c r="P2047" s="32" t="str">
        <f t="shared" si="95"/>
        <v/>
      </c>
      <c r="Q2047" s="32" t="str">
        <f>IFERROR(IF($F2047="","",INDEX(リスト!$AL:$AL,MATCH($F2047,リスト!$AK:$AK,0))),"")</f>
        <v/>
      </c>
      <c r="R2047" s="32" t="str">
        <f>IFERROR(IF($K2047="","",INDEX(リスト!$AO:$AO,MATCH($K2047,リスト!$AN:$AN,0))),"")</f>
        <v/>
      </c>
      <c r="S2047" s="32" t="str">
        <f>IF($B2047="","",RIGHT($G2047*1000+200+COUNTIF($G$2:$G2047,$G2047),9))</f>
        <v/>
      </c>
    </row>
    <row r="2048" spans="13:19" ht="18" customHeight="1" x14ac:dyDescent="0.55000000000000004">
      <c r="M2048" s="32" t="str">
        <f>IFERROR(IF($B2048="","",INDEX(所属情報!$E:$E,MATCH($A2048,所属情報!$A:$A,0))),"")</f>
        <v/>
      </c>
      <c r="N2048" s="32" t="str">
        <f t="shared" si="93"/>
        <v/>
      </c>
      <c r="O2048" s="32" t="str">
        <f t="shared" si="94"/>
        <v/>
      </c>
      <c r="P2048" s="32" t="str">
        <f t="shared" si="95"/>
        <v/>
      </c>
      <c r="Q2048" s="32" t="str">
        <f>IFERROR(IF($F2048="","",INDEX(リスト!$AL:$AL,MATCH($F2048,リスト!$AK:$AK,0))),"")</f>
        <v/>
      </c>
      <c r="R2048" s="32" t="str">
        <f>IFERROR(IF($K2048="","",INDEX(リスト!$AO:$AO,MATCH($K2048,リスト!$AN:$AN,0))),"")</f>
        <v/>
      </c>
      <c r="S2048" s="32" t="str">
        <f>IF($B2048="","",RIGHT($G2048*1000+200+COUNTIF($G$2:$G2048,$G2048),9))</f>
        <v/>
      </c>
    </row>
    <row r="2049" spans="13:19" ht="18" customHeight="1" x14ac:dyDescent="0.55000000000000004">
      <c r="M2049" s="32" t="str">
        <f>IFERROR(IF($B2049="","",INDEX(所属情報!$E:$E,MATCH($A2049,所属情報!$A:$A,0))),"")</f>
        <v/>
      </c>
      <c r="N2049" s="32" t="str">
        <f t="shared" si="93"/>
        <v/>
      </c>
      <c r="O2049" s="32" t="str">
        <f t="shared" si="94"/>
        <v/>
      </c>
      <c r="P2049" s="32" t="str">
        <f t="shared" si="95"/>
        <v/>
      </c>
      <c r="Q2049" s="32" t="str">
        <f>IFERROR(IF($F2049="","",INDEX(リスト!$AL:$AL,MATCH($F2049,リスト!$AK:$AK,0))),"")</f>
        <v/>
      </c>
      <c r="R2049" s="32" t="str">
        <f>IFERROR(IF($K2049="","",INDEX(リスト!$AO:$AO,MATCH($K2049,リスト!$AN:$AN,0))),"")</f>
        <v/>
      </c>
      <c r="S2049" s="32" t="str">
        <f>IF($B2049="","",RIGHT($G2049*1000+200+COUNTIF($G$2:$G2049,$G2049),9))</f>
        <v/>
      </c>
    </row>
    <row r="2050" spans="13:19" ht="18" customHeight="1" x14ac:dyDescent="0.55000000000000004">
      <c r="M2050" s="32" t="str">
        <f>IFERROR(IF($B2050="","",INDEX(所属情報!$E:$E,MATCH($A2050,所属情報!$A:$A,0))),"")</f>
        <v/>
      </c>
      <c r="N2050" s="32" t="str">
        <f t="shared" si="93"/>
        <v/>
      </c>
      <c r="O2050" s="32" t="str">
        <f t="shared" si="94"/>
        <v/>
      </c>
      <c r="P2050" s="32" t="str">
        <f t="shared" si="95"/>
        <v/>
      </c>
      <c r="Q2050" s="32" t="str">
        <f>IFERROR(IF($F2050="","",INDEX(リスト!$AL:$AL,MATCH($F2050,リスト!$AK:$AK,0))),"")</f>
        <v/>
      </c>
      <c r="R2050" s="32" t="str">
        <f>IFERROR(IF($K2050="","",INDEX(リスト!$AO:$AO,MATCH($K2050,リスト!$AN:$AN,0))),"")</f>
        <v/>
      </c>
      <c r="S2050" s="32" t="str">
        <f>IF($B2050="","",RIGHT($G2050*1000+200+COUNTIF($G$2:$G2050,$G2050),9))</f>
        <v/>
      </c>
    </row>
    <row r="2051" spans="13:19" ht="18" customHeight="1" x14ac:dyDescent="0.55000000000000004">
      <c r="M2051" s="32" t="str">
        <f>IFERROR(IF($B2051="","",INDEX(所属情報!$E:$E,MATCH($A2051,所属情報!$A:$A,0))),"")</f>
        <v/>
      </c>
      <c r="N2051" s="32" t="str">
        <f t="shared" ref="N2051:N2114" si="96">IF($C2051="","",IF($E2051="",$C2051,$C2051&amp;" ("&amp;$E2051&amp;")"))</f>
        <v/>
      </c>
      <c r="O2051" s="32" t="str">
        <f t="shared" ref="O2051:O2114" si="97">IF($D2051="","",ASC($D2051))</f>
        <v/>
      </c>
      <c r="P2051" s="32" t="str">
        <f t="shared" ref="P2051:P2114" si="98">IF($I2051="","",UPPER($I2051)&amp;" "&amp;UPPER(LEFT($J2051,1))&amp;LOWER(RIGHT($J2051,LEN($J2051)-1))&amp;" ("&amp;MID($G2051,3,2)&amp;")")</f>
        <v/>
      </c>
      <c r="Q2051" s="32" t="str">
        <f>IFERROR(IF($F2051="","",INDEX(リスト!$AL:$AL,MATCH($F2051,リスト!$AK:$AK,0))),"")</f>
        <v/>
      </c>
      <c r="R2051" s="32" t="str">
        <f>IFERROR(IF($K2051="","",INDEX(リスト!$AO:$AO,MATCH($K2051,リスト!$AN:$AN,0))),"")</f>
        <v/>
      </c>
      <c r="S2051" s="32" t="str">
        <f>IF($B2051="","",RIGHT($G2051*1000+200+COUNTIF($G$2:$G2051,$G2051),9))</f>
        <v/>
      </c>
    </row>
    <row r="2052" spans="13:19" ht="18" customHeight="1" x14ac:dyDescent="0.55000000000000004">
      <c r="M2052" s="32" t="str">
        <f>IFERROR(IF($B2052="","",INDEX(所属情報!$E:$E,MATCH($A2052,所属情報!$A:$A,0))),"")</f>
        <v/>
      </c>
      <c r="N2052" s="32" t="str">
        <f t="shared" si="96"/>
        <v/>
      </c>
      <c r="O2052" s="32" t="str">
        <f t="shared" si="97"/>
        <v/>
      </c>
      <c r="P2052" s="32" t="str">
        <f t="shared" si="98"/>
        <v/>
      </c>
      <c r="Q2052" s="32" t="str">
        <f>IFERROR(IF($F2052="","",INDEX(リスト!$AL:$AL,MATCH($F2052,リスト!$AK:$AK,0))),"")</f>
        <v/>
      </c>
      <c r="R2052" s="32" t="str">
        <f>IFERROR(IF($K2052="","",INDEX(リスト!$AO:$AO,MATCH($K2052,リスト!$AN:$AN,0))),"")</f>
        <v/>
      </c>
      <c r="S2052" s="32" t="str">
        <f>IF($B2052="","",RIGHT($G2052*1000+200+COUNTIF($G$2:$G2052,$G2052),9))</f>
        <v/>
      </c>
    </row>
    <row r="2053" spans="13:19" ht="18" customHeight="1" x14ac:dyDescent="0.55000000000000004">
      <c r="M2053" s="32" t="str">
        <f>IFERROR(IF($B2053="","",INDEX(所属情報!$E:$E,MATCH($A2053,所属情報!$A:$A,0))),"")</f>
        <v/>
      </c>
      <c r="N2053" s="32" t="str">
        <f t="shared" si="96"/>
        <v/>
      </c>
      <c r="O2053" s="32" t="str">
        <f t="shared" si="97"/>
        <v/>
      </c>
      <c r="P2053" s="32" t="str">
        <f t="shared" si="98"/>
        <v/>
      </c>
      <c r="Q2053" s="32" t="str">
        <f>IFERROR(IF($F2053="","",INDEX(リスト!$AL:$AL,MATCH($F2053,リスト!$AK:$AK,0))),"")</f>
        <v/>
      </c>
      <c r="R2053" s="32" t="str">
        <f>IFERROR(IF($K2053="","",INDEX(リスト!$AO:$AO,MATCH($K2053,リスト!$AN:$AN,0))),"")</f>
        <v/>
      </c>
      <c r="S2053" s="32" t="str">
        <f>IF($B2053="","",RIGHT($G2053*1000+200+COUNTIF($G$2:$G2053,$G2053),9))</f>
        <v/>
      </c>
    </row>
    <row r="2054" spans="13:19" ht="18" customHeight="1" x14ac:dyDescent="0.55000000000000004">
      <c r="M2054" s="32" t="str">
        <f>IFERROR(IF($B2054="","",INDEX(所属情報!$E:$E,MATCH($A2054,所属情報!$A:$A,0))),"")</f>
        <v/>
      </c>
      <c r="N2054" s="32" t="str">
        <f t="shared" si="96"/>
        <v/>
      </c>
      <c r="O2054" s="32" t="str">
        <f t="shared" si="97"/>
        <v/>
      </c>
      <c r="P2054" s="32" t="str">
        <f t="shared" si="98"/>
        <v/>
      </c>
      <c r="Q2054" s="32" t="str">
        <f>IFERROR(IF($F2054="","",INDEX(リスト!$AL:$AL,MATCH($F2054,リスト!$AK:$AK,0))),"")</f>
        <v/>
      </c>
      <c r="R2054" s="32" t="str">
        <f>IFERROR(IF($K2054="","",INDEX(リスト!$AO:$AO,MATCH($K2054,リスト!$AN:$AN,0))),"")</f>
        <v/>
      </c>
      <c r="S2054" s="32" t="str">
        <f>IF($B2054="","",RIGHT($G2054*1000+200+COUNTIF($G$2:$G2054,$G2054),9))</f>
        <v/>
      </c>
    </row>
    <row r="2055" spans="13:19" ht="18" customHeight="1" x14ac:dyDescent="0.55000000000000004">
      <c r="M2055" s="32" t="str">
        <f>IFERROR(IF($B2055="","",INDEX(所属情報!$E:$E,MATCH($A2055,所属情報!$A:$A,0))),"")</f>
        <v/>
      </c>
      <c r="N2055" s="32" t="str">
        <f t="shared" si="96"/>
        <v/>
      </c>
      <c r="O2055" s="32" t="str">
        <f t="shared" si="97"/>
        <v/>
      </c>
      <c r="P2055" s="32" t="str">
        <f t="shared" si="98"/>
        <v/>
      </c>
      <c r="Q2055" s="32" t="str">
        <f>IFERROR(IF($F2055="","",INDEX(リスト!$AL:$AL,MATCH($F2055,リスト!$AK:$AK,0))),"")</f>
        <v/>
      </c>
      <c r="R2055" s="32" t="str">
        <f>IFERROR(IF($K2055="","",INDEX(リスト!$AO:$AO,MATCH($K2055,リスト!$AN:$AN,0))),"")</f>
        <v/>
      </c>
      <c r="S2055" s="32" t="str">
        <f>IF($B2055="","",RIGHT($G2055*1000+200+COUNTIF($G$2:$G2055,$G2055),9))</f>
        <v/>
      </c>
    </row>
    <row r="2056" spans="13:19" ht="18" customHeight="1" x14ac:dyDescent="0.55000000000000004">
      <c r="M2056" s="32" t="str">
        <f>IFERROR(IF($B2056="","",INDEX(所属情報!$E:$E,MATCH($A2056,所属情報!$A:$A,0))),"")</f>
        <v/>
      </c>
      <c r="N2056" s="32" t="str">
        <f t="shared" si="96"/>
        <v/>
      </c>
      <c r="O2056" s="32" t="str">
        <f t="shared" si="97"/>
        <v/>
      </c>
      <c r="P2056" s="32" t="str">
        <f t="shared" si="98"/>
        <v/>
      </c>
      <c r="Q2056" s="32" t="str">
        <f>IFERROR(IF($F2056="","",INDEX(リスト!$AL:$AL,MATCH($F2056,リスト!$AK:$AK,0))),"")</f>
        <v/>
      </c>
      <c r="R2056" s="32" t="str">
        <f>IFERROR(IF($K2056="","",INDEX(リスト!$AO:$AO,MATCH($K2056,リスト!$AN:$AN,0))),"")</f>
        <v/>
      </c>
      <c r="S2056" s="32" t="str">
        <f>IF($B2056="","",RIGHT($G2056*1000+200+COUNTIF($G$2:$G2056,$G2056),9))</f>
        <v/>
      </c>
    </row>
    <row r="2057" spans="13:19" ht="18" customHeight="1" x14ac:dyDescent="0.55000000000000004">
      <c r="M2057" s="32" t="str">
        <f>IFERROR(IF($B2057="","",INDEX(所属情報!$E:$E,MATCH($A2057,所属情報!$A:$A,0))),"")</f>
        <v/>
      </c>
      <c r="N2057" s="32" t="str">
        <f t="shared" si="96"/>
        <v/>
      </c>
      <c r="O2057" s="32" t="str">
        <f t="shared" si="97"/>
        <v/>
      </c>
      <c r="P2057" s="32" t="str">
        <f t="shared" si="98"/>
        <v/>
      </c>
      <c r="Q2057" s="32" t="str">
        <f>IFERROR(IF($F2057="","",INDEX(リスト!$AL:$AL,MATCH($F2057,リスト!$AK:$AK,0))),"")</f>
        <v/>
      </c>
      <c r="R2057" s="32" t="str">
        <f>IFERROR(IF($K2057="","",INDEX(リスト!$AO:$AO,MATCH($K2057,リスト!$AN:$AN,0))),"")</f>
        <v/>
      </c>
      <c r="S2057" s="32" t="str">
        <f>IF($B2057="","",RIGHT($G2057*1000+200+COUNTIF($G$2:$G2057,$G2057),9))</f>
        <v/>
      </c>
    </row>
    <row r="2058" spans="13:19" ht="18" customHeight="1" x14ac:dyDescent="0.55000000000000004">
      <c r="M2058" s="32" t="str">
        <f>IFERROR(IF($B2058="","",INDEX(所属情報!$E:$E,MATCH($A2058,所属情報!$A:$A,0))),"")</f>
        <v/>
      </c>
      <c r="N2058" s="32" t="str">
        <f t="shared" si="96"/>
        <v/>
      </c>
      <c r="O2058" s="32" t="str">
        <f t="shared" si="97"/>
        <v/>
      </c>
      <c r="P2058" s="32" t="str">
        <f t="shared" si="98"/>
        <v/>
      </c>
      <c r="Q2058" s="32" t="str">
        <f>IFERROR(IF($F2058="","",INDEX(リスト!$AL:$AL,MATCH($F2058,リスト!$AK:$AK,0))),"")</f>
        <v/>
      </c>
      <c r="R2058" s="32" t="str">
        <f>IFERROR(IF($K2058="","",INDEX(リスト!$AO:$AO,MATCH($K2058,リスト!$AN:$AN,0))),"")</f>
        <v/>
      </c>
      <c r="S2058" s="32" t="str">
        <f>IF($B2058="","",RIGHT($G2058*1000+200+COUNTIF($G$2:$G2058,$G2058),9))</f>
        <v/>
      </c>
    </row>
    <row r="2059" spans="13:19" ht="18" customHeight="1" x14ac:dyDescent="0.55000000000000004">
      <c r="M2059" s="32" t="str">
        <f>IFERROR(IF($B2059="","",INDEX(所属情報!$E:$E,MATCH($A2059,所属情報!$A:$A,0))),"")</f>
        <v/>
      </c>
      <c r="N2059" s="32" t="str">
        <f t="shared" si="96"/>
        <v/>
      </c>
      <c r="O2059" s="32" t="str">
        <f t="shared" si="97"/>
        <v/>
      </c>
      <c r="P2059" s="32" t="str">
        <f t="shared" si="98"/>
        <v/>
      </c>
      <c r="Q2059" s="32" t="str">
        <f>IFERROR(IF($F2059="","",INDEX(リスト!$AL:$AL,MATCH($F2059,リスト!$AK:$AK,0))),"")</f>
        <v/>
      </c>
      <c r="R2059" s="32" t="str">
        <f>IFERROR(IF($K2059="","",INDEX(リスト!$AO:$AO,MATCH($K2059,リスト!$AN:$AN,0))),"")</f>
        <v/>
      </c>
      <c r="S2059" s="32" t="str">
        <f>IF($B2059="","",RIGHT($G2059*1000+200+COUNTIF($G$2:$G2059,$G2059),9))</f>
        <v/>
      </c>
    </row>
    <row r="2060" spans="13:19" ht="18" customHeight="1" x14ac:dyDescent="0.55000000000000004">
      <c r="M2060" s="32" t="str">
        <f>IFERROR(IF($B2060="","",INDEX(所属情報!$E:$E,MATCH($A2060,所属情報!$A:$A,0))),"")</f>
        <v/>
      </c>
      <c r="N2060" s="32" t="str">
        <f t="shared" si="96"/>
        <v/>
      </c>
      <c r="O2060" s="32" t="str">
        <f t="shared" si="97"/>
        <v/>
      </c>
      <c r="P2060" s="32" t="str">
        <f t="shared" si="98"/>
        <v/>
      </c>
      <c r="Q2060" s="32" t="str">
        <f>IFERROR(IF($F2060="","",INDEX(リスト!$AL:$AL,MATCH($F2060,リスト!$AK:$AK,0))),"")</f>
        <v/>
      </c>
      <c r="R2060" s="32" t="str">
        <f>IFERROR(IF($K2060="","",INDEX(リスト!$AO:$AO,MATCH($K2060,リスト!$AN:$AN,0))),"")</f>
        <v/>
      </c>
      <c r="S2060" s="32" t="str">
        <f>IF($B2060="","",RIGHT($G2060*1000+200+COUNTIF($G$2:$G2060,$G2060),9))</f>
        <v/>
      </c>
    </row>
    <row r="2061" spans="13:19" ht="18" customHeight="1" x14ac:dyDescent="0.55000000000000004">
      <c r="M2061" s="32" t="str">
        <f>IFERROR(IF($B2061="","",INDEX(所属情報!$E:$E,MATCH($A2061,所属情報!$A:$A,0))),"")</f>
        <v/>
      </c>
      <c r="N2061" s="32" t="str">
        <f t="shared" si="96"/>
        <v/>
      </c>
      <c r="O2061" s="32" t="str">
        <f t="shared" si="97"/>
        <v/>
      </c>
      <c r="P2061" s="32" t="str">
        <f t="shared" si="98"/>
        <v/>
      </c>
      <c r="Q2061" s="32" t="str">
        <f>IFERROR(IF($F2061="","",INDEX(リスト!$AL:$AL,MATCH($F2061,リスト!$AK:$AK,0))),"")</f>
        <v/>
      </c>
      <c r="R2061" s="32" t="str">
        <f>IFERROR(IF($K2061="","",INDEX(リスト!$AO:$AO,MATCH($K2061,リスト!$AN:$AN,0))),"")</f>
        <v/>
      </c>
      <c r="S2061" s="32" t="str">
        <f>IF($B2061="","",RIGHT($G2061*1000+200+COUNTIF($G$2:$G2061,$G2061),9))</f>
        <v/>
      </c>
    </row>
    <row r="2062" spans="13:19" ht="18" customHeight="1" x14ac:dyDescent="0.55000000000000004">
      <c r="M2062" s="32" t="str">
        <f>IFERROR(IF($B2062="","",INDEX(所属情報!$E:$E,MATCH($A2062,所属情報!$A:$A,0))),"")</f>
        <v/>
      </c>
      <c r="N2062" s="32" t="str">
        <f t="shared" si="96"/>
        <v/>
      </c>
      <c r="O2062" s="32" t="str">
        <f t="shared" si="97"/>
        <v/>
      </c>
      <c r="P2062" s="32" t="str">
        <f t="shared" si="98"/>
        <v/>
      </c>
      <c r="Q2062" s="32" t="str">
        <f>IFERROR(IF($F2062="","",INDEX(リスト!$AL:$AL,MATCH($F2062,リスト!$AK:$AK,0))),"")</f>
        <v/>
      </c>
      <c r="R2062" s="32" t="str">
        <f>IFERROR(IF($K2062="","",INDEX(リスト!$AO:$AO,MATCH($K2062,リスト!$AN:$AN,0))),"")</f>
        <v/>
      </c>
      <c r="S2062" s="32" t="str">
        <f>IF($B2062="","",RIGHT($G2062*1000+200+COUNTIF($G$2:$G2062,$G2062),9))</f>
        <v/>
      </c>
    </row>
    <row r="2063" spans="13:19" ht="18" customHeight="1" x14ac:dyDescent="0.55000000000000004">
      <c r="M2063" s="32" t="str">
        <f>IFERROR(IF($B2063="","",INDEX(所属情報!$E:$E,MATCH($A2063,所属情報!$A:$A,0))),"")</f>
        <v/>
      </c>
      <c r="N2063" s="32" t="str">
        <f t="shared" si="96"/>
        <v/>
      </c>
      <c r="O2063" s="32" t="str">
        <f t="shared" si="97"/>
        <v/>
      </c>
      <c r="P2063" s="32" t="str">
        <f t="shared" si="98"/>
        <v/>
      </c>
      <c r="Q2063" s="32" t="str">
        <f>IFERROR(IF($F2063="","",INDEX(リスト!$AL:$AL,MATCH($F2063,リスト!$AK:$AK,0))),"")</f>
        <v/>
      </c>
      <c r="R2063" s="32" t="str">
        <f>IFERROR(IF($K2063="","",INDEX(リスト!$AO:$AO,MATCH($K2063,リスト!$AN:$AN,0))),"")</f>
        <v/>
      </c>
      <c r="S2063" s="32" t="str">
        <f>IF($B2063="","",RIGHT($G2063*1000+200+COUNTIF($G$2:$G2063,$G2063),9))</f>
        <v/>
      </c>
    </row>
    <row r="2064" spans="13:19" ht="18" customHeight="1" x14ac:dyDescent="0.55000000000000004">
      <c r="M2064" s="32" t="str">
        <f>IFERROR(IF($B2064="","",INDEX(所属情報!$E:$E,MATCH($A2064,所属情報!$A:$A,0))),"")</f>
        <v/>
      </c>
      <c r="N2064" s="32" t="str">
        <f t="shared" si="96"/>
        <v/>
      </c>
      <c r="O2064" s="32" t="str">
        <f t="shared" si="97"/>
        <v/>
      </c>
      <c r="P2064" s="32" t="str">
        <f t="shared" si="98"/>
        <v/>
      </c>
      <c r="Q2064" s="32" t="str">
        <f>IFERROR(IF($F2064="","",INDEX(リスト!$AL:$AL,MATCH($F2064,リスト!$AK:$AK,0))),"")</f>
        <v/>
      </c>
      <c r="R2064" s="32" t="str">
        <f>IFERROR(IF($K2064="","",INDEX(リスト!$AO:$AO,MATCH($K2064,リスト!$AN:$AN,0))),"")</f>
        <v/>
      </c>
      <c r="S2064" s="32" t="str">
        <f>IF($B2064="","",RIGHT($G2064*1000+200+COUNTIF($G$2:$G2064,$G2064),9))</f>
        <v/>
      </c>
    </row>
    <row r="2065" spans="13:19" ht="18" customHeight="1" x14ac:dyDescent="0.55000000000000004">
      <c r="M2065" s="32" t="str">
        <f>IFERROR(IF($B2065="","",INDEX(所属情報!$E:$E,MATCH($A2065,所属情報!$A:$A,0))),"")</f>
        <v/>
      </c>
      <c r="N2065" s="32" t="str">
        <f t="shared" si="96"/>
        <v/>
      </c>
      <c r="O2065" s="32" t="str">
        <f t="shared" si="97"/>
        <v/>
      </c>
      <c r="P2065" s="32" t="str">
        <f t="shared" si="98"/>
        <v/>
      </c>
      <c r="Q2065" s="32" t="str">
        <f>IFERROR(IF($F2065="","",INDEX(リスト!$AL:$AL,MATCH($F2065,リスト!$AK:$AK,0))),"")</f>
        <v/>
      </c>
      <c r="R2065" s="32" t="str">
        <f>IFERROR(IF($K2065="","",INDEX(リスト!$AO:$AO,MATCH($K2065,リスト!$AN:$AN,0))),"")</f>
        <v/>
      </c>
      <c r="S2065" s="32" t="str">
        <f>IF($B2065="","",RIGHT($G2065*1000+200+COUNTIF($G$2:$G2065,$G2065),9))</f>
        <v/>
      </c>
    </row>
    <row r="2066" spans="13:19" ht="18" customHeight="1" x14ac:dyDescent="0.55000000000000004">
      <c r="M2066" s="32" t="str">
        <f>IFERROR(IF($B2066="","",INDEX(所属情報!$E:$E,MATCH($A2066,所属情報!$A:$A,0))),"")</f>
        <v/>
      </c>
      <c r="N2066" s="32" t="str">
        <f t="shared" si="96"/>
        <v/>
      </c>
      <c r="O2066" s="32" t="str">
        <f t="shared" si="97"/>
        <v/>
      </c>
      <c r="P2066" s="32" t="str">
        <f t="shared" si="98"/>
        <v/>
      </c>
      <c r="Q2066" s="32" t="str">
        <f>IFERROR(IF($F2066="","",INDEX(リスト!$AL:$AL,MATCH($F2066,リスト!$AK:$AK,0))),"")</f>
        <v/>
      </c>
      <c r="R2066" s="32" t="str">
        <f>IFERROR(IF($K2066="","",INDEX(リスト!$AO:$AO,MATCH($K2066,リスト!$AN:$AN,0))),"")</f>
        <v/>
      </c>
      <c r="S2066" s="32" t="str">
        <f>IF($B2066="","",RIGHT($G2066*1000+200+COUNTIF($G$2:$G2066,$G2066),9))</f>
        <v/>
      </c>
    </row>
    <row r="2067" spans="13:19" ht="18" customHeight="1" x14ac:dyDescent="0.55000000000000004">
      <c r="M2067" s="32" t="str">
        <f>IFERROR(IF($B2067="","",INDEX(所属情報!$E:$E,MATCH($A2067,所属情報!$A:$A,0))),"")</f>
        <v/>
      </c>
      <c r="N2067" s="32" t="str">
        <f t="shared" si="96"/>
        <v/>
      </c>
      <c r="O2067" s="32" t="str">
        <f t="shared" si="97"/>
        <v/>
      </c>
      <c r="P2067" s="32" t="str">
        <f t="shared" si="98"/>
        <v/>
      </c>
      <c r="Q2067" s="32" t="str">
        <f>IFERROR(IF($F2067="","",INDEX(リスト!$AL:$AL,MATCH($F2067,リスト!$AK:$AK,0))),"")</f>
        <v/>
      </c>
      <c r="R2067" s="32" t="str">
        <f>IFERROR(IF($K2067="","",INDEX(リスト!$AO:$AO,MATCH($K2067,リスト!$AN:$AN,0))),"")</f>
        <v/>
      </c>
      <c r="S2067" s="32" t="str">
        <f>IF($B2067="","",RIGHT($G2067*1000+200+COUNTIF($G$2:$G2067,$G2067),9))</f>
        <v/>
      </c>
    </row>
    <row r="2068" spans="13:19" ht="18" customHeight="1" x14ac:dyDescent="0.55000000000000004">
      <c r="M2068" s="32" t="str">
        <f>IFERROR(IF($B2068="","",INDEX(所属情報!$E:$E,MATCH($A2068,所属情報!$A:$A,0))),"")</f>
        <v/>
      </c>
      <c r="N2068" s="32" t="str">
        <f t="shared" si="96"/>
        <v/>
      </c>
      <c r="O2068" s="32" t="str">
        <f t="shared" si="97"/>
        <v/>
      </c>
      <c r="P2068" s="32" t="str">
        <f t="shared" si="98"/>
        <v/>
      </c>
      <c r="Q2068" s="32" t="str">
        <f>IFERROR(IF($F2068="","",INDEX(リスト!$AL:$AL,MATCH($F2068,リスト!$AK:$AK,0))),"")</f>
        <v/>
      </c>
      <c r="R2068" s="32" t="str">
        <f>IFERROR(IF($K2068="","",INDEX(リスト!$AO:$AO,MATCH($K2068,リスト!$AN:$AN,0))),"")</f>
        <v/>
      </c>
      <c r="S2068" s="32" t="str">
        <f>IF($B2068="","",RIGHT($G2068*1000+200+COUNTIF($G$2:$G2068,$G2068),9))</f>
        <v/>
      </c>
    </row>
    <row r="2069" spans="13:19" ht="18" customHeight="1" x14ac:dyDescent="0.55000000000000004">
      <c r="M2069" s="32" t="str">
        <f>IFERROR(IF($B2069="","",INDEX(所属情報!$E:$E,MATCH($A2069,所属情報!$A:$A,0))),"")</f>
        <v/>
      </c>
      <c r="N2069" s="32" t="str">
        <f t="shared" si="96"/>
        <v/>
      </c>
      <c r="O2069" s="32" t="str">
        <f t="shared" si="97"/>
        <v/>
      </c>
      <c r="P2069" s="32" t="str">
        <f t="shared" si="98"/>
        <v/>
      </c>
      <c r="Q2069" s="32" t="str">
        <f>IFERROR(IF($F2069="","",INDEX(リスト!$AL:$AL,MATCH($F2069,リスト!$AK:$AK,0))),"")</f>
        <v/>
      </c>
      <c r="R2069" s="32" t="str">
        <f>IFERROR(IF($K2069="","",INDEX(リスト!$AO:$AO,MATCH($K2069,リスト!$AN:$AN,0))),"")</f>
        <v/>
      </c>
      <c r="S2069" s="32" t="str">
        <f>IF($B2069="","",RIGHT($G2069*1000+200+COUNTIF($G$2:$G2069,$G2069),9))</f>
        <v/>
      </c>
    </row>
    <row r="2070" spans="13:19" ht="18" customHeight="1" x14ac:dyDescent="0.55000000000000004">
      <c r="M2070" s="32" t="str">
        <f>IFERROR(IF($B2070="","",INDEX(所属情報!$E:$E,MATCH($A2070,所属情報!$A:$A,0))),"")</f>
        <v/>
      </c>
      <c r="N2070" s="32" t="str">
        <f t="shared" si="96"/>
        <v/>
      </c>
      <c r="O2070" s="32" t="str">
        <f t="shared" si="97"/>
        <v/>
      </c>
      <c r="P2070" s="32" t="str">
        <f t="shared" si="98"/>
        <v/>
      </c>
      <c r="Q2070" s="32" t="str">
        <f>IFERROR(IF($F2070="","",INDEX(リスト!$AL:$AL,MATCH($F2070,リスト!$AK:$AK,0))),"")</f>
        <v/>
      </c>
      <c r="R2070" s="32" t="str">
        <f>IFERROR(IF($K2070="","",INDEX(リスト!$AO:$AO,MATCH($K2070,リスト!$AN:$AN,0))),"")</f>
        <v/>
      </c>
      <c r="S2070" s="32" t="str">
        <f>IF($B2070="","",RIGHT($G2070*1000+200+COUNTIF($G$2:$G2070,$G2070),9))</f>
        <v/>
      </c>
    </row>
    <row r="2071" spans="13:19" ht="18" customHeight="1" x14ac:dyDescent="0.55000000000000004">
      <c r="M2071" s="32" t="str">
        <f>IFERROR(IF($B2071="","",INDEX(所属情報!$E:$E,MATCH($A2071,所属情報!$A:$A,0))),"")</f>
        <v/>
      </c>
      <c r="N2071" s="32" t="str">
        <f t="shared" si="96"/>
        <v/>
      </c>
      <c r="O2071" s="32" t="str">
        <f t="shared" si="97"/>
        <v/>
      </c>
      <c r="P2071" s="32" t="str">
        <f t="shared" si="98"/>
        <v/>
      </c>
      <c r="Q2071" s="32" t="str">
        <f>IFERROR(IF($F2071="","",INDEX(リスト!$AL:$AL,MATCH($F2071,リスト!$AK:$AK,0))),"")</f>
        <v/>
      </c>
      <c r="R2071" s="32" t="str">
        <f>IFERROR(IF($K2071="","",INDEX(リスト!$AO:$AO,MATCH($K2071,リスト!$AN:$AN,0))),"")</f>
        <v/>
      </c>
      <c r="S2071" s="32" t="str">
        <f>IF($B2071="","",RIGHT($G2071*1000+200+COUNTIF($G$2:$G2071,$G2071),9))</f>
        <v/>
      </c>
    </row>
    <row r="2072" spans="13:19" ht="18" customHeight="1" x14ac:dyDescent="0.55000000000000004">
      <c r="M2072" s="32" t="str">
        <f>IFERROR(IF($B2072="","",INDEX(所属情報!$E:$E,MATCH($A2072,所属情報!$A:$A,0))),"")</f>
        <v/>
      </c>
      <c r="N2072" s="32" t="str">
        <f t="shared" si="96"/>
        <v/>
      </c>
      <c r="O2072" s="32" t="str">
        <f t="shared" si="97"/>
        <v/>
      </c>
      <c r="P2072" s="32" t="str">
        <f t="shared" si="98"/>
        <v/>
      </c>
      <c r="Q2072" s="32" t="str">
        <f>IFERROR(IF($F2072="","",INDEX(リスト!$AL:$AL,MATCH($F2072,リスト!$AK:$AK,0))),"")</f>
        <v/>
      </c>
      <c r="R2072" s="32" t="str">
        <f>IFERROR(IF($K2072="","",INDEX(リスト!$AO:$AO,MATCH($K2072,リスト!$AN:$AN,0))),"")</f>
        <v/>
      </c>
      <c r="S2072" s="32" t="str">
        <f>IF($B2072="","",RIGHT($G2072*1000+200+COUNTIF($G$2:$G2072,$G2072),9))</f>
        <v/>
      </c>
    </row>
    <row r="2073" spans="13:19" ht="18" customHeight="1" x14ac:dyDescent="0.55000000000000004">
      <c r="M2073" s="32" t="str">
        <f>IFERROR(IF($B2073="","",INDEX(所属情報!$E:$E,MATCH($A2073,所属情報!$A:$A,0))),"")</f>
        <v/>
      </c>
      <c r="N2073" s="32" t="str">
        <f t="shared" si="96"/>
        <v/>
      </c>
      <c r="O2073" s="32" t="str">
        <f t="shared" si="97"/>
        <v/>
      </c>
      <c r="P2073" s="32" t="str">
        <f t="shared" si="98"/>
        <v/>
      </c>
      <c r="Q2073" s="32" t="str">
        <f>IFERROR(IF($F2073="","",INDEX(リスト!$AL:$AL,MATCH($F2073,リスト!$AK:$AK,0))),"")</f>
        <v/>
      </c>
      <c r="R2073" s="32" t="str">
        <f>IFERROR(IF($K2073="","",INDEX(リスト!$AO:$AO,MATCH($K2073,リスト!$AN:$AN,0))),"")</f>
        <v/>
      </c>
      <c r="S2073" s="32" t="str">
        <f>IF($B2073="","",RIGHT($G2073*1000+200+COUNTIF($G$2:$G2073,$G2073),9))</f>
        <v/>
      </c>
    </row>
    <row r="2074" spans="13:19" ht="18" customHeight="1" x14ac:dyDescent="0.55000000000000004">
      <c r="M2074" s="32" t="str">
        <f>IFERROR(IF($B2074="","",INDEX(所属情報!$E:$E,MATCH($A2074,所属情報!$A:$A,0))),"")</f>
        <v/>
      </c>
      <c r="N2074" s="32" t="str">
        <f t="shared" si="96"/>
        <v/>
      </c>
      <c r="O2074" s="32" t="str">
        <f t="shared" si="97"/>
        <v/>
      </c>
      <c r="P2074" s="32" t="str">
        <f t="shared" si="98"/>
        <v/>
      </c>
      <c r="Q2074" s="32" t="str">
        <f>IFERROR(IF($F2074="","",INDEX(リスト!$AL:$AL,MATCH($F2074,リスト!$AK:$AK,0))),"")</f>
        <v/>
      </c>
      <c r="R2074" s="32" t="str">
        <f>IFERROR(IF($K2074="","",INDEX(リスト!$AO:$AO,MATCH($K2074,リスト!$AN:$AN,0))),"")</f>
        <v/>
      </c>
      <c r="S2074" s="32" t="str">
        <f>IF($B2074="","",RIGHT($G2074*1000+200+COUNTIF($G$2:$G2074,$G2074),9))</f>
        <v/>
      </c>
    </row>
    <row r="2075" spans="13:19" ht="18" customHeight="1" x14ac:dyDescent="0.55000000000000004">
      <c r="M2075" s="32" t="str">
        <f>IFERROR(IF($B2075="","",INDEX(所属情報!$E:$E,MATCH($A2075,所属情報!$A:$A,0))),"")</f>
        <v/>
      </c>
      <c r="N2075" s="32" t="str">
        <f t="shared" si="96"/>
        <v/>
      </c>
      <c r="O2075" s="32" t="str">
        <f t="shared" si="97"/>
        <v/>
      </c>
      <c r="P2075" s="32" t="str">
        <f t="shared" si="98"/>
        <v/>
      </c>
      <c r="Q2075" s="32" t="str">
        <f>IFERROR(IF($F2075="","",INDEX(リスト!$AL:$AL,MATCH($F2075,リスト!$AK:$AK,0))),"")</f>
        <v/>
      </c>
      <c r="R2075" s="32" t="str">
        <f>IFERROR(IF($K2075="","",INDEX(リスト!$AO:$AO,MATCH($K2075,リスト!$AN:$AN,0))),"")</f>
        <v/>
      </c>
      <c r="S2075" s="32" t="str">
        <f>IF($B2075="","",RIGHT($G2075*1000+200+COUNTIF($G$2:$G2075,$G2075),9))</f>
        <v/>
      </c>
    </row>
    <row r="2076" spans="13:19" ht="18" customHeight="1" x14ac:dyDescent="0.55000000000000004">
      <c r="M2076" s="32" t="str">
        <f>IFERROR(IF($B2076="","",INDEX(所属情報!$E:$E,MATCH($A2076,所属情報!$A:$A,0))),"")</f>
        <v/>
      </c>
      <c r="N2076" s="32" t="str">
        <f t="shared" si="96"/>
        <v/>
      </c>
      <c r="O2076" s="32" t="str">
        <f t="shared" si="97"/>
        <v/>
      </c>
      <c r="P2076" s="32" t="str">
        <f t="shared" si="98"/>
        <v/>
      </c>
      <c r="Q2076" s="32" t="str">
        <f>IFERROR(IF($F2076="","",INDEX(リスト!$AL:$AL,MATCH($F2076,リスト!$AK:$AK,0))),"")</f>
        <v/>
      </c>
      <c r="R2076" s="32" t="str">
        <f>IFERROR(IF($K2076="","",INDEX(リスト!$AO:$AO,MATCH($K2076,リスト!$AN:$AN,0))),"")</f>
        <v/>
      </c>
      <c r="S2076" s="32" t="str">
        <f>IF($B2076="","",RIGHT($G2076*1000+200+COUNTIF($G$2:$G2076,$G2076),9))</f>
        <v/>
      </c>
    </row>
    <row r="2077" spans="13:19" ht="18" customHeight="1" x14ac:dyDescent="0.55000000000000004">
      <c r="M2077" s="32" t="str">
        <f>IFERROR(IF($B2077="","",INDEX(所属情報!$E:$E,MATCH($A2077,所属情報!$A:$A,0))),"")</f>
        <v/>
      </c>
      <c r="N2077" s="32" t="str">
        <f t="shared" si="96"/>
        <v/>
      </c>
      <c r="O2077" s="32" t="str">
        <f t="shared" si="97"/>
        <v/>
      </c>
      <c r="P2077" s="32" t="str">
        <f t="shared" si="98"/>
        <v/>
      </c>
      <c r="Q2077" s="32" t="str">
        <f>IFERROR(IF($F2077="","",INDEX(リスト!$AL:$AL,MATCH($F2077,リスト!$AK:$AK,0))),"")</f>
        <v/>
      </c>
      <c r="R2077" s="32" t="str">
        <f>IFERROR(IF($K2077="","",INDEX(リスト!$AO:$AO,MATCH($K2077,リスト!$AN:$AN,0))),"")</f>
        <v/>
      </c>
      <c r="S2077" s="32" t="str">
        <f>IF($B2077="","",RIGHT($G2077*1000+200+COUNTIF($G$2:$G2077,$G2077),9))</f>
        <v/>
      </c>
    </row>
    <row r="2078" spans="13:19" ht="18" customHeight="1" x14ac:dyDescent="0.55000000000000004">
      <c r="M2078" s="32" t="str">
        <f>IFERROR(IF($B2078="","",INDEX(所属情報!$E:$E,MATCH($A2078,所属情報!$A:$A,0))),"")</f>
        <v/>
      </c>
      <c r="N2078" s="32" t="str">
        <f t="shared" si="96"/>
        <v/>
      </c>
      <c r="O2078" s="32" t="str">
        <f t="shared" si="97"/>
        <v/>
      </c>
      <c r="P2078" s="32" t="str">
        <f t="shared" si="98"/>
        <v/>
      </c>
      <c r="Q2078" s="32" t="str">
        <f>IFERROR(IF($F2078="","",INDEX(リスト!$AL:$AL,MATCH($F2078,リスト!$AK:$AK,0))),"")</f>
        <v/>
      </c>
      <c r="R2078" s="32" t="str">
        <f>IFERROR(IF($K2078="","",INDEX(リスト!$AO:$AO,MATCH($K2078,リスト!$AN:$AN,0))),"")</f>
        <v/>
      </c>
      <c r="S2078" s="32" t="str">
        <f>IF($B2078="","",RIGHT($G2078*1000+200+COUNTIF($G$2:$G2078,$G2078),9))</f>
        <v/>
      </c>
    </row>
    <row r="2079" spans="13:19" ht="18" customHeight="1" x14ac:dyDescent="0.55000000000000004">
      <c r="M2079" s="32" t="str">
        <f>IFERROR(IF($B2079="","",INDEX(所属情報!$E:$E,MATCH($A2079,所属情報!$A:$A,0))),"")</f>
        <v/>
      </c>
      <c r="N2079" s="32" t="str">
        <f t="shared" si="96"/>
        <v/>
      </c>
      <c r="O2079" s="32" t="str">
        <f t="shared" si="97"/>
        <v/>
      </c>
      <c r="P2079" s="32" t="str">
        <f t="shared" si="98"/>
        <v/>
      </c>
      <c r="Q2079" s="32" t="str">
        <f>IFERROR(IF($F2079="","",INDEX(リスト!$AL:$AL,MATCH($F2079,リスト!$AK:$AK,0))),"")</f>
        <v/>
      </c>
      <c r="R2079" s="32" t="str">
        <f>IFERROR(IF($K2079="","",INDEX(リスト!$AO:$AO,MATCH($K2079,リスト!$AN:$AN,0))),"")</f>
        <v/>
      </c>
      <c r="S2079" s="32" t="str">
        <f>IF($B2079="","",RIGHT($G2079*1000+200+COUNTIF($G$2:$G2079,$G2079),9))</f>
        <v/>
      </c>
    </row>
    <row r="2080" spans="13:19" ht="18" customHeight="1" x14ac:dyDescent="0.55000000000000004">
      <c r="M2080" s="32" t="str">
        <f>IFERROR(IF($B2080="","",INDEX(所属情報!$E:$E,MATCH($A2080,所属情報!$A:$A,0))),"")</f>
        <v/>
      </c>
      <c r="N2080" s="32" t="str">
        <f t="shared" si="96"/>
        <v/>
      </c>
      <c r="O2080" s="32" t="str">
        <f t="shared" si="97"/>
        <v/>
      </c>
      <c r="P2080" s="32" t="str">
        <f t="shared" si="98"/>
        <v/>
      </c>
      <c r="Q2080" s="32" t="str">
        <f>IFERROR(IF($F2080="","",INDEX(リスト!$AL:$AL,MATCH($F2080,リスト!$AK:$AK,0))),"")</f>
        <v/>
      </c>
      <c r="R2080" s="32" t="str">
        <f>IFERROR(IF($K2080="","",INDEX(リスト!$AO:$AO,MATCH($K2080,リスト!$AN:$AN,0))),"")</f>
        <v/>
      </c>
      <c r="S2080" s="32" t="str">
        <f>IF($B2080="","",RIGHT($G2080*1000+200+COUNTIF($G$2:$G2080,$G2080),9))</f>
        <v/>
      </c>
    </row>
    <row r="2081" spans="13:19" ht="18" customHeight="1" x14ac:dyDescent="0.55000000000000004">
      <c r="M2081" s="32" t="str">
        <f>IFERROR(IF($B2081="","",INDEX(所属情報!$E:$E,MATCH($A2081,所属情報!$A:$A,0))),"")</f>
        <v/>
      </c>
      <c r="N2081" s="32" t="str">
        <f t="shared" si="96"/>
        <v/>
      </c>
      <c r="O2081" s="32" t="str">
        <f t="shared" si="97"/>
        <v/>
      </c>
      <c r="P2081" s="32" t="str">
        <f t="shared" si="98"/>
        <v/>
      </c>
      <c r="Q2081" s="32" t="str">
        <f>IFERROR(IF($F2081="","",INDEX(リスト!$AL:$AL,MATCH($F2081,リスト!$AK:$AK,0))),"")</f>
        <v/>
      </c>
      <c r="R2081" s="32" t="str">
        <f>IFERROR(IF($K2081="","",INDEX(リスト!$AO:$AO,MATCH($K2081,リスト!$AN:$AN,0))),"")</f>
        <v/>
      </c>
      <c r="S2081" s="32" t="str">
        <f>IF($B2081="","",RIGHT($G2081*1000+200+COUNTIF($G$2:$G2081,$G2081),9))</f>
        <v/>
      </c>
    </row>
    <row r="2082" spans="13:19" ht="18" customHeight="1" x14ac:dyDescent="0.55000000000000004">
      <c r="M2082" s="32" t="str">
        <f>IFERROR(IF($B2082="","",INDEX(所属情報!$E:$E,MATCH($A2082,所属情報!$A:$A,0))),"")</f>
        <v/>
      </c>
      <c r="N2082" s="32" t="str">
        <f t="shared" si="96"/>
        <v/>
      </c>
      <c r="O2082" s="32" t="str">
        <f t="shared" si="97"/>
        <v/>
      </c>
      <c r="P2082" s="32" t="str">
        <f t="shared" si="98"/>
        <v/>
      </c>
      <c r="Q2082" s="32" t="str">
        <f>IFERROR(IF($F2082="","",INDEX(リスト!$AL:$AL,MATCH($F2082,リスト!$AK:$AK,0))),"")</f>
        <v/>
      </c>
      <c r="R2082" s="32" t="str">
        <f>IFERROR(IF($K2082="","",INDEX(リスト!$AO:$AO,MATCH($K2082,リスト!$AN:$AN,0))),"")</f>
        <v/>
      </c>
      <c r="S2082" s="32" t="str">
        <f>IF($B2082="","",RIGHT($G2082*1000+200+COUNTIF($G$2:$G2082,$G2082),9))</f>
        <v/>
      </c>
    </row>
    <row r="2083" spans="13:19" ht="18" customHeight="1" x14ac:dyDescent="0.55000000000000004">
      <c r="M2083" s="32" t="str">
        <f>IFERROR(IF($B2083="","",INDEX(所属情報!$E:$E,MATCH($A2083,所属情報!$A:$A,0))),"")</f>
        <v/>
      </c>
      <c r="N2083" s="32" t="str">
        <f t="shared" si="96"/>
        <v/>
      </c>
      <c r="O2083" s="32" t="str">
        <f t="shared" si="97"/>
        <v/>
      </c>
      <c r="P2083" s="32" t="str">
        <f t="shared" si="98"/>
        <v/>
      </c>
      <c r="Q2083" s="32" t="str">
        <f>IFERROR(IF($F2083="","",INDEX(リスト!$AL:$AL,MATCH($F2083,リスト!$AK:$AK,0))),"")</f>
        <v/>
      </c>
      <c r="R2083" s="32" t="str">
        <f>IFERROR(IF($K2083="","",INDEX(リスト!$AO:$AO,MATCH($K2083,リスト!$AN:$AN,0))),"")</f>
        <v/>
      </c>
      <c r="S2083" s="32" t="str">
        <f>IF($B2083="","",RIGHT($G2083*1000+200+COUNTIF($G$2:$G2083,$G2083),9))</f>
        <v/>
      </c>
    </row>
    <row r="2084" spans="13:19" ht="18" customHeight="1" x14ac:dyDescent="0.55000000000000004">
      <c r="M2084" s="32" t="str">
        <f>IFERROR(IF($B2084="","",INDEX(所属情報!$E:$E,MATCH($A2084,所属情報!$A:$A,0))),"")</f>
        <v/>
      </c>
      <c r="N2084" s="32" t="str">
        <f t="shared" si="96"/>
        <v/>
      </c>
      <c r="O2084" s="32" t="str">
        <f t="shared" si="97"/>
        <v/>
      </c>
      <c r="P2084" s="32" t="str">
        <f t="shared" si="98"/>
        <v/>
      </c>
      <c r="Q2084" s="32" t="str">
        <f>IFERROR(IF($F2084="","",INDEX(リスト!$AL:$AL,MATCH($F2084,リスト!$AK:$AK,0))),"")</f>
        <v/>
      </c>
      <c r="R2084" s="32" t="str">
        <f>IFERROR(IF($K2084="","",INDEX(リスト!$AO:$AO,MATCH($K2084,リスト!$AN:$AN,0))),"")</f>
        <v/>
      </c>
      <c r="S2084" s="32" t="str">
        <f>IF($B2084="","",RIGHT($G2084*1000+200+COUNTIF($G$2:$G2084,$G2084),9))</f>
        <v/>
      </c>
    </row>
    <row r="2085" spans="13:19" ht="18" customHeight="1" x14ac:dyDescent="0.55000000000000004">
      <c r="M2085" s="32" t="str">
        <f>IFERROR(IF($B2085="","",INDEX(所属情報!$E:$E,MATCH($A2085,所属情報!$A:$A,0))),"")</f>
        <v/>
      </c>
      <c r="N2085" s="32" t="str">
        <f t="shared" si="96"/>
        <v/>
      </c>
      <c r="O2085" s="32" t="str">
        <f t="shared" si="97"/>
        <v/>
      </c>
      <c r="P2085" s="32" t="str">
        <f t="shared" si="98"/>
        <v/>
      </c>
      <c r="Q2085" s="32" t="str">
        <f>IFERROR(IF($F2085="","",INDEX(リスト!$AL:$AL,MATCH($F2085,リスト!$AK:$AK,0))),"")</f>
        <v/>
      </c>
      <c r="R2085" s="32" t="str">
        <f>IFERROR(IF($K2085="","",INDEX(リスト!$AO:$AO,MATCH($K2085,リスト!$AN:$AN,0))),"")</f>
        <v/>
      </c>
      <c r="S2085" s="32" t="str">
        <f>IF($B2085="","",RIGHT($G2085*1000+200+COUNTIF($G$2:$G2085,$G2085),9))</f>
        <v/>
      </c>
    </row>
    <row r="2086" spans="13:19" ht="18" customHeight="1" x14ac:dyDescent="0.55000000000000004">
      <c r="M2086" s="32" t="str">
        <f>IFERROR(IF($B2086="","",INDEX(所属情報!$E:$E,MATCH($A2086,所属情報!$A:$A,0))),"")</f>
        <v/>
      </c>
      <c r="N2086" s="32" t="str">
        <f t="shared" si="96"/>
        <v/>
      </c>
      <c r="O2086" s="32" t="str">
        <f t="shared" si="97"/>
        <v/>
      </c>
      <c r="P2086" s="32" t="str">
        <f t="shared" si="98"/>
        <v/>
      </c>
      <c r="Q2086" s="32" t="str">
        <f>IFERROR(IF($F2086="","",INDEX(リスト!$AL:$AL,MATCH($F2086,リスト!$AK:$AK,0))),"")</f>
        <v/>
      </c>
      <c r="R2086" s="32" t="str">
        <f>IFERROR(IF($K2086="","",INDEX(リスト!$AO:$AO,MATCH($K2086,リスト!$AN:$AN,0))),"")</f>
        <v/>
      </c>
      <c r="S2086" s="32" t="str">
        <f>IF($B2086="","",RIGHT($G2086*1000+200+COUNTIF($G$2:$G2086,$G2086),9))</f>
        <v/>
      </c>
    </row>
    <row r="2087" spans="13:19" ht="18" customHeight="1" x14ac:dyDescent="0.55000000000000004">
      <c r="M2087" s="32" t="str">
        <f>IFERROR(IF($B2087="","",INDEX(所属情報!$E:$E,MATCH($A2087,所属情報!$A:$A,0))),"")</f>
        <v/>
      </c>
      <c r="N2087" s="32" t="str">
        <f t="shared" si="96"/>
        <v/>
      </c>
      <c r="O2087" s="32" t="str">
        <f t="shared" si="97"/>
        <v/>
      </c>
      <c r="P2087" s="32" t="str">
        <f t="shared" si="98"/>
        <v/>
      </c>
      <c r="Q2087" s="32" t="str">
        <f>IFERROR(IF($F2087="","",INDEX(リスト!$AL:$AL,MATCH($F2087,リスト!$AK:$AK,0))),"")</f>
        <v/>
      </c>
      <c r="R2087" s="32" t="str">
        <f>IFERROR(IF($K2087="","",INDEX(リスト!$AO:$AO,MATCH($K2087,リスト!$AN:$AN,0))),"")</f>
        <v/>
      </c>
      <c r="S2087" s="32" t="str">
        <f>IF($B2087="","",RIGHT($G2087*1000+200+COUNTIF($G$2:$G2087,$G2087),9))</f>
        <v/>
      </c>
    </row>
    <row r="2088" spans="13:19" ht="18" customHeight="1" x14ac:dyDescent="0.55000000000000004">
      <c r="M2088" s="32" t="str">
        <f>IFERROR(IF($B2088="","",INDEX(所属情報!$E:$E,MATCH($A2088,所属情報!$A:$A,0))),"")</f>
        <v/>
      </c>
      <c r="N2088" s="32" t="str">
        <f t="shared" si="96"/>
        <v/>
      </c>
      <c r="O2088" s="32" t="str">
        <f t="shared" si="97"/>
        <v/>
      </c>
      <c r="P2088" s="32" t="str">
        <f t="shared" si="98"/>
        <v/>
      </c>
      <c r="Q2088" s="32" t="str">
        <f>IFERROR(IF($F2088="","",INDEX(リスト!$AL:$AL,MATCH($F2088,リスト!$AK:$AK,0))),"")</f>
        <v/>
      </c>
      <c r="R2088" s="32" t="str">
        <f>IFERROR(IF($K2088="","",INDEX(リスト!$AO:$AO,MATCH($K2088,リスト!$AN:$AN,0))),"")</f>
        <v/>
      </c>
      <c r="S2088" s="32" t="str">
        <f>IF($B2088="","",RIGHT($G2088*1000+200+COUNTIF($G$2:$G2088,$G2088),9))</f>
        <v/>
      </c>
    </row>
    <row r="2089" spans="13:19" ht="18" customHeight="1" x14ac:dyDescent="0.55000000000000004">
      <c r="M2089" s="32" t="str">
        <f>IFERROR(IF($B2089="","",INDEX(所属情報!$E:$E,MATCH($A2089,所属情報!$A:$A,0))),"")</f>
        <v/>
      </c>
      <c r="N2089" s="32" t="str">
        <f t="shared" si="96"/>
        <v/>
      </c>
      <c r="O2089" s="32" t="str">
        <f t="shared" si="97"/>
        <v/>
      </c>
      <c r="P2089" s="32" t="str">
        <f t="shared" si="98"/>
        <v/>
      </c>
      <c r="Q2089" s="32" t="str">
        <f>IFERROR(IF($F2089="","",INDEX(リスト!$AL:$AL,MATCH($F2089,リスト!$AK:$AK,0))),"")</f>
        <v/>
      </c>
      <c r="R2089" s="32" t="str">
        <f>IFERROR(IF($K2089="","",INDEX(リスト!$AO:$AO,MATCH($K2089,リスト!$AN:$AN,0))),"")</f>
        <v/>
      </c>
      <c r="S2089" s="32" t="str">
        <f>IF($B2089="","",RIGHT($G2089*1000+200+COUNTIF($G$2:$G2089,$G2089),9))</f>
        <v/>
      </c>
    </row>
    <row r="2090" spans="13:19" ht="18" customHeight="1" x14ac:dyDescent="0.55000000000000004">
      <c r="M2090" s="32" t="str">
        <f>IFERROR(IF($B2090="","",INDEX(所属情報!$E:$E,MATCH($A2090,所属情報!$A:$A,0))),"")</f>
        <v/>
      </c>
      <c r="N2090" s="32" t="str">
        <f t="shared" si="96"/>
        <v/>
      </c>
      <c r="O2090" s="32" t="str">
        <f t="shared" si="97"/>
        <v/>
      </c>
      <c r="P2090" s="32" t="str">
        <f t="shared" si="98"/>
        <v/>
      </c>
      <c r="Q2090" s="32" t="str">
        <f>IFERROR(IF($F2090="","",INDEX(リスト!$AL:$AL,MATCH($F2090,リスト!$AK:$AK,0))),"")</f>
        <v/>
      </c>
      <c r="R2090" s="32" t="str">
        <f>IFERROR(IF($K2090="","",INDEX(リスト!$AO:$AO,MATCH($K2090,リスト!$AN:$AN,0))),"")</f>
        <v/>
      </c>
      <c r="S2090" s="32" t="str">
        <f>IF($B2090="","",RIGHT($G2090*1000+200+COUNTIF($G$2:$G2090,$G2090),9))</f>
        <v/>
      </c>
    </row>
    <row r="2091" spans="13:19" ht="18" customHeight="1" x14ac:dyDescent="0.55000000000000004">
      <c r="M2091" s="32" t="str">
        <f>IFERROR(IF($B2091="","",INDEX(所属情報!$E:$E,MATCH($A2091,所属情報!$A:$A,0))),"")</f>
        <v/>
      </c>
      <c r="N2091" s="32" t="str">
        <f t="shared" si="96"/>
        <v/>
      </c>
      <c r="O2091" s="32" t="str">
        <f t="shared" si="97"/>
        <v/>
      </c>
      <c r="P2091" s="32" t="str">
        <f t="shared" si="98"/>
        <v/>
      </c>
      <c r="Q2091" s="32" t="str">
        <f>IFERROR(IF($F2091="","",INDEX(リスト!$AL:$AL,MATCH($F2091,リスト!$AK:$AK,0))),"")</f>
        <v/>
      </c>
      <c r="R2091" s="32" t="str">
        <f>IFERROR(IF($K2091="","",INDEX(リスト!$AO:$AO,MATCH($K2091,リスト!$AN:$AN,0))),"")</f>
        <v/>
      </c>
      <c r="S2091" s="32" t="str">
        <f>IF($B2091="","",RIGHT($G2091*1000+200+COUNTIF($G$2:$G2091,$G2091),9))</f>
        <v/>
      </c>
    </row>
    <row r="2092" spans="13:19" ht="18" customHeight="1" x14ac:dyDescent="0.55000000000000004">
      <c r="M2092" s="32" t="str">
        <f>IFERROR(IF($B2092="","",INDEX(所属情報!$E:$E,MATCH($A2092,所属情報!$A:$A,0))),"")</f>
        <v/>
      </c>
      <c r="N2092" s="32" t="str">
        <f t="shared" si="96"/>
        <v/>
      </c>
      <c r="O2092" s="32" t="str">
        <f t="shared" si="97"/>
        <v/>
      </c>
      <c r="P2092" s="32" t="str">
        <f t="shared" si="98"/>
        <v/>
      </c>
      <c r="Q2092" s="32" t="str">
        <f>IFERROR(IF($F2092="","",INDEX(リスト!$AL:$AL,MATCH($F2092,リスト!$AK:$AK,0))),"")</f>
        <v/>
      </c>
      <c r="R2092" s="32" t="str">
        <f>IFERROR(IF($K2092="","",INDEX(リスト!$AO:$AO,MATCH($K2092,リスト!$AN:$AN,0))),"")</f>
        <v/>
      </c>
      <c r="S2092" s="32" t="str">
        <f>IF($B2092="","",RIGHT($G2092*1000+200+COUNTIF($G$2:$G2092,$G2092),9))</f>
        <v/>
      </c>
    </row>
    <row r="2093" spans="13:19" ht="18" customHeight="1" x14ac:dyDescent="0.55000000000000004">
      <c r="M2093" s="32" t="str">
        <f>IFERROR(IF($B2093="","",INDEX(所属情報!$E:$E,MATCH($A2093,所属情報!$A:$A,0))),"")</f>
        <v/>
      </c>
      <c r="N2093" s="32" t="str">
        <f t="shared" si="96"/>
        <v/>
      </c>
      <c r="O2093" s="32" t="str">
        <f t="shared" si="97"/>
        <v/>
      </c>
      <c r="P2093" s="32" t="str">
        <f t="shared" si="98"/>
        <v/>
      </c>
      <c r="Q2093" s="32" t="str">
        <f>IFERROR(IF($F2093="","",INDEX(リスト!$AL:$AL,MATCH($F2093,リスト!$AK:$AK,0))),"")</f>
        <v/>
      </c>
      <c r="R2093" s="32" t="str">
        <f>IFERROR(IF($K2093="","",INDEX(リスト!$AO:$AO,MATCH($K2093,リスト!$AN:$AN,0))),"")</f>
        <v/>
      </c>
      <c r="S2093" s="32" t="str">
        <f>IF($B2093="","",RIGHT($G2093*1000+200+COUNTIF($G$2:$G2093,$G2093),9))</f>
        <v/>
      </c>
    </row>
    <row r="2094" spans="13:19" ht="18" customHeight="1" x14ac:dyDescent="0.55000000000000004">
      <c r="M2094" s="32" t="str">
        <f>IFERROR(IF($B2094="","",INDEX(所属情報!$E:$E,MATCH($A2094,所属情報!$A:$A,0))),"")</f>
        <v/>
      </c>
      <c r="N2094" s="32" t="str">
        <f t="shared" si="96"/>
        <v/>
      </c>
      <c r="O2094" s="32" t="str">
        <f t="shared" si="97"/>
        <v/>
      </c>
      <c r="P2094" s="32" t="str">
        <f t="shared" si="98"/>
        <v/>
      </c>
      <c r="Q2094" s="32" t="str">
        <f>IFERROR(IF($F2094="","",INDEX(リスト!$AL:$AL,MATCH($F2094,リスト!$AK:$AK,0))),"")</f>
        <v/>
      </c>
      <c r="R2094" s="32" t="str">
        <f>IFERROR(IF($K2094="","",INDEX(リスト!$AO:$AO,MATCH($K2094,リスト!$AN:$AN,0))),"")</f>
        <v/>
      </c>
      <c r="S2094" s="32" t="str">
        <f>IF($B2094="","",RIGHT($G2094*1000+200+COUNTIF($G$2:$G2094,$G2094),9))</f>
        <v/>
      </c>
    </row>
    <row r="2095" spans="13:19" ht="18" customHeight="1" x14ac:dyDescent="0.55000000000000004">
      <c r="M2095" s="32" t="str">
        <f>IFERROR(IF($B2095="","",INDEX(所属情報!$E:$E,MATCH($A2095,所属情報!$A:$A,0))),"")</f>
        <v/>
      </c>
      <c r="N2095" s="32" t="str">
        <f t="shared" si="96"/>
        <v/>
      </c>
      <c r="O2095" s="32" t="str">
        <f t="shared" si="97"/>
        <v/>
      </c>
      <c r="P2095" s="32" t="str">
        <f t="shared" si="98"/>
        <v/>
      </c>
      <c r="Q2095" s="32" t="str">
        <f>IFERROR(IF($F2095="","",INDEX(リスト!$AL:$AL,MATCH($F2095,リスト!$AK:$AK,0))),"")</f>
        <v/>
      </c>
      <c r="R2095" s="32" t="str">
        <f>IFERROR(IF($K2095="","",INDEX(リスト!$AO:$AO,MATCH($K2095,リスト!$AN:$AN,0))),"")</f>
        <v/>
      </c>
      <c r="S2095" s="32" t="str">
        <f>IF($B2095="","",RIGHT($G2095*1000+200+COUNTIF($G$2:$G2095,$G2095),9))</f>
        <v/>
      </c>
    </row>
    <row r="2096" spans="13:19" ht="18" customHeight="1" x14ac:dyDescent="0.55000000000000004">
      <c r="M2096" s="32" t="str">
        <f>IFERROR(IF($B2096="","",INDEX(所属情報!$E:$E,MATCH($A2096,所属情報!$A:$A,0))),"")</f>
        <v/>
      </c>
      <c r="N2096" s="32" t="str">
        <f t="shared" si="96"/>
        <v/>
      </c>
      <c r="O2096" s="32" t="str">
        <f t="shared" si="97"/>
        <v/>
      </c>
      <c r="P2096" s="32" t="str">
        <f t="shared" si="98"/>
        <v/>
      </c>
      <c r="Q2096" s="32" t="str">
        <f>IFERROR(IF($F2096="","",INDEX(リスト!$AL:$AL,MATCH($F2096,リスト!$AK:$AK,0))),"")</f>
        <v/>
      </c>
      <c r="R2096" s="32" t="str">
        <f>IFERROR(IF($K2096="","",INDEX(リスト!$AO:$AO,MATCH($K2096,リスト!$AN:$AN,0))),"")</f>
        <v/>
      </c>
      <c r="S2096" s="32" t="str">
        <f>IF($B2096="","",RIGHT($G2096*1000+200+COUNTIF($G$2:$G2096,$G2096),9))</f>
        <v/>
      </c>
    </row>
    <row r="2097" spans="13:19" ht="18" customHeight="1" x14ac:dyDescent="0.55000000000000004">
      <c r="M2097" s="32" t="str">
        <f>IFERROR(IF($B2097="","",INDEX(所属情報!$E:$E,MATCH($A2097,所属情報!$A:$A,0))),"")</f>
        <v/>
      </c>
      <c r="N2097" s="32" t="str">
        <f t="shared" si="96"/>
        <v/>
      </c>
      <c r="O2097" s="32" t="str">
        <f t="shared" si="97"/>
        <v/>
      </c>
      <c r="P2097" s="32" t="str">
        <f t="shared" si="98"/>
        <v/>
      </c>
      <c r="Q2097" s="32" t="str">
        <f>IFERROR(IF($F2097="","",INDEX(リスト!$AL:$AL,MATCH($F2097,リスト!$AK:$AK,0))),"")</f>
        <v/>
      </c>
      <c r="R2097" s="32" t="str">
        <f>IFERROR(IF($K2097="","",INDEX(リスト!$AO:$AO,MATCH($K2097,リスト!$AN:$AN,0))),"")</f>
        <v/>
      </c>
      <c r="S2097" s="32" t="str">
        <f>IF($B2097="","",RIGHT($G2097*1000+200+COUNTIF($G$2:$G2097,$G2097),9))</f>
        <v/>
      </c>
    </row>
    <row r="2098" spans="13:19" ht="18" customHeight="1" x14ac:dyDescent="0.55000000000000004">
      <c r="M2098" s="32" t="str">
        <f>IFERROR(IF($B2098="","",INDEX(所属情報!$E:$E,MATCH($A2098,所属情報!$A:$A,0))),"")</f>
        <v/>
      </c>
      <c r="N2098" s="32" t="str">
        <f t="shared" si="96"/>
        <v/>
      </c>
      <c r="O2098" s="32" t="str">
        <f t="shared" si="97"/>
        <v/>
      </c>
      <c r="P2098" s="32" t="str">
        <f t="shared" si="98"/>
        <v/>
      </c>
      <c r="Q2098" s="32" t="str">
        <f>IFERROR(IF($F2098="","",INDEX(リスト!$AL:$AL,MATCH($F2098,リスト!$AK:$AK,0))),"")</f>
        <v/>
      </c>
      <c r="R2098" s="32" t="str">
        <f>IFERROR(IF($K2098="","",INDEX(リスト!$AO:$AO,MATCH($K2098,リスト!$AN:$AN,0))),"")</f>
        <v/>
      </c>
      <c r="S2098" s="32" t="str">
        <f>IF($B2098="","",RIGHT($G2098*1000+200+COUNTIF($G$2:$G2098,$G2098),9))</f>
        <v/>
      </c>
    </row>
    <row r="2099" spans="13:19" ht="18" customHeight="1" x14ac:dyDescent="0.55000000000000004">
      <c r="M2099" s="32" t="str">
        <f>IFERROR(IF($B2099="","",INDEX(所属情報!$E:$E,MATCH($A2099,所属情報!$A:$A,0))),"")</f>
        <v/>
      </c>
      <c r="N2099" s="32" t="str">
        <f t="shared" si="96"/>
        <v/>
      </c>
      <c r="O2099" s="32" t="str">
        <f t="shared" si="97"/>
        <v/>
      </c>
      <c r="P2099" s="32" t="str">
        <f t="shared" si="98"/>
        <v/>
      </c>
      <c r="Q2099" s="32" t="str">
        <f>IFERROR(IF($F2099="","",INDEX(リスト!$AL:$AL,MATCH($F2099,リスト!$AK:$AK,0))),"")</f>
        <v/>
      </c>
      <c r="R2099" s="32" t="str">
        <f>IFERROR(IF($K2099="","",INDEX(リスト!$AO:$AO,MATCH($K2099,リスト!$AN:$AN,0))),"")</f>
        <v/>
      </c>
      <c r="S2099" s="32" t="str">
        <f>IF($B2099="","",RIGHT($G2099*1000+200+COUNTIF($G$2:$G2099,$G2099),9))</f>
        <v/>
      </c>
    </row>
    <row r="2100" spans="13:19" ht="18" customHeight="1" x14ac:dyDescent="0.55000000000000004">
      <c r="M2100" s="32" t="str">
        <f>IFERROR(IF($B2100="","",INDEX(所属情報!$E:$E,MATCH($A2100,所属情報!$A:$A,0))),"")</f>
        <v/>
      </c>
      <c r="N2100" s="32" t="str">
        <f t="shared" si="96"/>
        <v/>
      </c>
      <c r="O2100" s="32" t="str">
        <f t="shared" si="97"/>
        <v/>
      </c>
      <c r="P2100" s="32" t="str">
        <f t="shared" si="98"/>
        <v/>
      </c>
      <c r="Q2100" s="32" t="str">
        <f>IFERROR(IF($F2100="","",INDEX(リスト!$AL:$AL,MATCH($F2100,リスト!$AK:$AK,0))),"")</f>
        <v/>
      </c>
      <c r="R2100" s="32" t="str">
        <f>IFERROR(IF($K2100="","",INDEX(リスト!$AO:$AO,MATCH($K2100,リスト!$AN:$AN,0))),"")</f>
        <v/>
      </c>
      <c r="S2100" s="32" t="str">
        <f>IF($B2100="","",RIGHT($G2100*1000+200+COUNTIF($G$2:$G2100,$G2100),9))</f>
        <v/>
      </c>
    </row>
    <row r="2101" spans="13:19" ht="18" customHeight="1" x14ac:dyDescent="0.55000000000000004">
      <c r="M2101" s="32" t="str">
        <f>IFERROR(IF($B2101="","",INDEX(所属情報!$E:$E,MATCH($A2101,所属情報!$A:$A,0))),"")</f>
        <v/>
      </c>
      <c r="N2101" s="32" t="str">
        <f t="shared" si="96"/>
        <v/>
      </c>
      <c r="O2101" s="32" t="str">
        <f t="shared" si="97"/>
        <v/>
      </c>
      <c r="P2101" s="32" t="str">
        <f t="shared" si="98"/>
        <v/>
      </c>
      <c r="Q2101" s="32" t="str">
        <f>IFERROR(IF($F2101="","",INDEX(リスト!$AL:$AL,MATCH($F2101,リスト!$AK:$AK,0))),"")</f>
        <v/>
      </c>
      <c r="R2101" s="32" t="str">
        <f>IFERROR(IF($K2101="","",INDEX(リスト!$AO:$AO,MATCH($K2101,リスト!$AN:$AN,0))),"")</f>
        <v/>
      </c>
      <c r="S2101" s="32" t="str">
        <f>IF($B2101="","",RIGHT($G2101*1000+200+COUNTIF($G$2:$G2101,$G2101),9))</f>
        <v/>
      </c>
    </row>
    <row r="2102" spans="13:19" ht="18" customHeight="1" x14ac:dyDescent="0.55000000000000004">
      <c r="M2102" s="32" t="str">
        <f>IFERROR(IF($B2102="","",INDEX(所属情報!$E:$E,MATCH($A2102,所属情報!$A:$A,0))),"")</f>
        <v/>
      </c>
      <c r="N2102" s="32" t="str">
        <f t="shared" si="96"/>
        <v/>
      </c>
      <c r="O2102" s="32" t="str">
        <f t="shared" si="97"/>
        <v/>
      </c>
      <c r="P2102" s="32" t="str">
        <f t="shared" si="98"/>
        <v/>
      </c>
      <c r="Q2102" s="32" t="str">
        <f>IFERROR(IF($F2102="","",INDEX(リスト!$AL:$AL,MATCH($F2102,リスト!$AK:$AK,0))),"")</f>
        <v/>
      </c>
      <c r="R2102" s="32" t="str">
        <f>IFERROR(IF($K2102="","",INDEX(リスト!$AO:$AO,MATCH($K2102,リスト!$AN:$AN,0))),"")</f>
        <v/>
      </c>
      <c r="S2102" s="32" t="str">
        <f>IF($B2102="","",RIGHT($G2102*1000+200+COUNTIF($G$2:$G2102,$G2102),9))</f>
        <v/>
      </c>
    </row>
    <row r="2103" spans="13:19" ht="18" customHeight="1" x14ac:dyDescent="0.55000000000000004">
      <c r="M2103" s="32" t="str">
        <f>IFERROR(IF($B2103="","",INDEX(所属情報!$E:$E,MATCH($A2103,所属情報!$A:$A,0))),"")</f>
        <v/>
      </c>
      <c r="N2103" s="32" t="str">
        <f t="shared" si="96"/>
        <v/>
      </c>
      <c r="O2103" s="32" t="str">
        <f t="shared" si="97"/>
        <v/>
      </c>
      <c r="P2103" s="32" t="str">
        <f t="shared" si="98"/>
        <v/>
      </c>
      <c r="Q2103" s="32" t="str">
        <f>IFERROR(IF($F2103="","",INDEX(リスト!$AL:$AL,MATCH($F2103,リスト!$AK:$AK,0))),"")</f>
        <v/>
      </c>
      <c r="R2103" s="32" t="str">
        <f>IFERROR(IF($K2103="","",INDEX(リスト!$AO:$AO,MATCH($K2103,リスト!$AN:$AN,0))),"")</f>
        <v/>
      </c>
      <c r="S2103" s="32" t="str">
        <f>IF($B2103="","",RIGHT($G2103*1000+200+COUNTIF($G$2:$G2103,$G2103),9))</f>
        <v/>
      </c>
    </row>
    <row r="2104" spans="13:19" ht="18" customHeight="1" x14ac:dyDescent="0.55000000000000004">
      <c r="M2104" s="32" t="str">
        <f>IFERROR(IF($B2104="","",INDEX(所属情報!$E:$E,MATCH($A2104,所属情報!$A:$A,0))),"")</f>
        <v/>
      </c>
      <c r="N2104" s="32" t="str">
        <f t="shared" si="96"/>
        <v/>
      </c>
      <c r="O2104" s="32" t="str">
        <f t="shared" si="97"/>
        <v/>
      </c>
      <c r="P2104" s="32" t="str">
        <f t="shared" si="98"/>
        <v/>
      </c>
      <c r="Q2104" s="32" t="str">
        <f>IFERROR(IF($F2104="","",INDEX(リスト!$AL:$AL,MATCH($F2104,リスト!$AK:$AK,0))),"")</f>
        <v/>
      </c>
      <c r="R2104" s="32" t="str">
        <f>IFERROR(IF($K2104="","",INDEX(リスト!$AO:$AO,MATCH($K2104,リスト!$AN:$AN,0))),"")</f>
        <v/>
      </c>
      <c r="S2104" s="32" t="str">
        <f>IF($B2104="","",RIGHT($G2104*1000+200+COUNTIF($G$2:$G2104,$G2104),9))</f>
        <v/>
      </c>
    </row>
    <row r="2105" spans="13:19" ht="18" customHeight="1" x14ac:dyDescent="0.55000000000000004">
      <c r="M2105" s="32" t="str">
        <f>IFERROR(IF($B2105="","",INDEX(所属情報!$E:$E,MATCH($A2105,所属情報!$A:$A,0))),"")</f>
        <v/>
      </c>
      <c r="N2105" s="32" t="str">
        <f t="shared" si="96"/>
        <v/>
      </c>
      <c r="O2105" s="32" t="str">
        <f t="shared" si="97"/>
        <v/>
      </c>
      <c r="P2105" s="32" t="str">
        <f t="shared" si="98"/>
        <v/>
      </c>
      <c r="Q2105" s="32" t="str">
        <f>IFERROR(IF($F2105="","",INDEX(リスト!$AL:$AL,MATCH($F2105,リスト!$AK:$AK,0))),"")</f>
        <v/>
      </c>
      <c r="R2105" s="32" t="str">
        <f>IFERROR(IF($K2105="","",INDEX(リスト!$AO:$AO,MATCH($K2105,リスト!$AN:$AN,0))),"")</f>
        <v/>
      </c>
      <c r="S2105" s="32" t="str">
        <f>IF($B2105="","",RIGHT($G2105*1000+200+COUNTIF($G$2:$G2105,$G2105),9))</f>
        <v/>
      </c>
    </row>
    <row r="2106" spans="13:19" ht="18" customHeight="1" x14ac:dyDescent="0.55000000000000004">
      <c r="M2106" s="32" t="str">
        <f>IFERROR(IF($B2106="","",INDEX(所属情報!$E:$E,MATCH($A2106,所属情報!$A:$A,0))),"")</f>
        <v/>
      </c>
      <c r="N2106" s="32" t="str">
        <f t="shared" si="96"/>
        <v/>
      </c>
      <c r="O2106" s="32" t="str">
        <f t="shared" si="97"/>
        <v/>
      </c>
      <c r="P2106" s="32" t="str">
        <f t="shared" si="98"/>
        <v/>
      </c>
      <c r="Q2106" s="32" t="str">
        <f>IFERROR(IF($F2106="","",INDEX(リスト!$AL:$AL,MATCH($F2106,リスト!$AK:$AK,0))),"")</f>
        <v/>
      </c>
      <c r="R2106" s="32" t="str">
        <f>IFERROR(IF($K2106="","",INDEX(リスト!$AO:$AO,MATCH($K2106,リスト!$AN:$AN,0))),"")</f>
        <v/>
      </c>
      <c r="S2106" s="32" t="str">
        <f>IF($B2106="","",RIGHT($G2106*1000+200+COUNTIF($G$2:$G2106,$G2106),9))</f>
        <v/>
      </c>
    </row>
    <row r="2107" spans="13:19" ht="18" customHeight="1" x14ac:dyDescent="0.55000000000000004">
      <c r="M2107" s="32" t="str">
        <f>IFERROR(IF($B2107="","",INDEX(所属情報!$E:$E,MATCH($A2107,所属情報!$A:$A,0))),"")</f>
        <v/>
      </c>
      <c r="N2107" s="32" t="str">
        <f t="shared" si="96"/>
        <v/>
      </c>
      <c r="O2107" s="32" t="str">
        <f t="shared" si="97"/>
        <v/>
      </c>
      <c r="P2107" s="32" t="str">
        <f t="shared" si="98"/>
        <v/>
      </c>
      <c r="Q2107" s="32" t="str">
        <f>IFERROR(IF($F2107="","",INDEX(リスト!$AL:$AL,MATCH($F2107,リスト!$AK:$AK,0))),"")</f>
        <v/>
      </c>
      <c r="R2107" s="32" t="str">
        <f>IFERROR(IF($K2107="","",INDEX(リスト!$AO:$AO,MATCH($K2107,リスト!$AN:$AN,0))),"")</f>
        <v/>
      </c>
      <c r="S2107" s="32" t="str">
        <f>IF($B2107="","",RIGHT($G2107*1000+200+COUNTIF($G$2:$G2107,$G2107),9))</f>
        <v/>
      </c>
    </row>
    <row r="2108" spans="13:19" ht="18" customHeight="1" x14ac:dyDescent="0.55000000000000004">
      <c r="M2108" s="32" t="str">
        <f>IFERROR(IF($B2108="","",INDEX(所属情報!$E:$E,MATCH($A2108,所属情報!$A:$A,0))),"")</f>
        <v/>
      </c>
      <c r="N2108" s="32" t="str">
        <f t="shared" si="96"/>
        <v/>
      </c>
      <c r="O2108" s="32" t="str">
        <f t="shared" si="97"/>
        <v/>
      </c>
      <c r="P2108" s="32" t="str">
        <f t="shared" si="98"/>
        <v/>
      </c>
      <c r="Q2108" s="32" t="str">
        <f>IFERROR(IF($F2108="","",INDEX(リスト!$AL:$AL,MATCH($F2108,リスト!$AK:$AK,0))),"")</f>
        <v/>
      </c>
      <c r="R2108" s="32" t="str">
        <f>IFERROR(IF($K2108="","",INDEX(リスト!$AO:$AO,MATCH($K2108,リスト!$AN:$AN,0))),"")</f>
        <v/>
      </c>
      <c r="S2108" s="32" t="str">
        <f>IF($B2108="","",RIGHT($G2108*1000+200+COUNTIF($G$2:$G2108,$G2108),9))</f>
        <v/>
      </c>
    </row>
    <row r="2109" spans="13:19" ht="18" customHeight="1" x14ac:dyDescent="0.55000000000000004">
      <c r="M2109" s="32" t="str">
        <f>IFERROR(IF($B2109="","",INDEX(所属情報!$E:$E,MATCH($A2109,所属情報!$A:$A,0))),"")</f>
        <v/>
      </c>
      <c r="N2109" s="32" t="str">
        <f t="shared" si="96"/>
        <v/>
      </c>
      <c r="O2109" s="32" t="str">
        <f t="shared" si="97"/>
        <v/>
      </c>
      <c r="P2109" s="32" t="str">
        <f t="shared" si="98"/>
        <v/>
      </c>
      <c r="Q2109" s="32" t="str">
        <f>IFERROR(IF($F2109="","",INDEX(リスト!$AL:$AL,MATCH($F2109,リスト!$AK:$AK,0))),"")</f>
        <v/>
      </c>
      <c r="R2109" s="32" t="str">
        <f>IFERROR(IF($K2109="","",INDEX(リスト!$AO:$AO,MATCH($K2109,リスト!$AN:$AN,0))),"")</f>
        <v/>
      </c>
      <c r="S2109" s="32" t="str">
        <f>IF($B2109="","",RIGHT($G2109*1000+200+COUNTIF($G$2:$G2109,$G2109),9))</f>
        <v/>
      </c>
    </row>
    <row r="2110" spans="13:19" ht="18" customHeight="1" x14ac:dyDescent="0.55000000000000004">
      <c r="M2110" s="32" t="str">
        <f>IFERROR(IF($B2110="","",INDEX(所属情報!$E:$E,MATCH($A2110,所属情報!$A:$A,0))),"")</f>
        <v/>
      </c>
      <c r="N2110" s="32" t="str">
        <f t="shared" si="96"/>
        <v/>
      </c>
      <c r="O2110" s="32" t="str">
        <f t="shared" si="97"/>
        <v/>
      </c>
      <c r="P2110" s="32" t="str">
        <f t="shared" si="98"/>
        <v/>
      </c>
      <c r="Q2110" s="32" t="str">
        <f>IFERROR(IF($F2110="","",INDEX(リスト!$AL:$AL,MATCH($F2110,リスト!$AK:$AK,0))),"")</f>
        <v/>
      </c>
      <c r="R2110" s="32" t="str">
        <f>IFERROR(IF($K2110="","",INDEX(リスト!$AO:$AO,MATCH($K2110,リスト!$AN:$AN,0))),"")</f>
        <v/>
      </c>
      <c r="S2110" s="32" t="str">
        <f>IF($B2110="","",RIGHT($G2110*1000+200+COUNTIF($G$2:$G2110,$G2110),9))</f>
        <v/>
      </c>
    </row>
    <row r="2111" spans="13:19" ht="18" customHeight="1" x14ac:dyDescent="0.55000000000000004">
      <c r="M2111" s="32" t="str">
        <f>IFERROR(IF($B2111="","",INDEX(所属情報!$E:$E,MATCH($A2111,所属情報!$A:$A,0))),"")</f>
        <v/>
      </c>
      <c r="N2111" s="32" t="str">
        <f t="shared" si="96"/>
        <v/>
      </c>
      <c r="O2111" s="32" t="str">
        <f t="shared" si="97"/>
        <v/>
      </c>
      <c r="P2111" s="32" t="str">
        <f t="shared" si="98"/>
        <v/>
      </c>
      <c r="Q2111" s="32" t="str">
        <f>IFERROR(IF($F2111="","",INDEX(リスト!$AL:$AL,MATCH($F2111,リスト!$AK:$AK,0))),"")</f>
        <v/>
      </c>
      <c r="R2111" s="32" t="str">
        <f>IFERROR(IF($K2111="","",INDEX(リスト!$AO:$AO,MATCH($K2111,リスト!$AN:$AN,0))),"")</f>
        <v/>
      </c>
      <c r="S2111" s="32" t="str">
        <f>IF($B2111="","",RIGHT($G2111*1000+200+COUNTIF($G$2:$G2111,$G2111),9))</f>
        <v/>
      </c>
    </row>
    <row r="2112" spans="13:19" ht="18" customHeight="1" x14ac:dyDescent="0.55000000000000004">
      <c r="M2112" s="32" t="str">
        <f>IFERROR(IF($B2112="","",INDEX(所属情報!$E:$E,MATCH($A2112,所属情報!$A:$A,0))),"")</f>
        <v/>
      </c>
      <c r="N2112" s="32" t="str">
        <f t="shared" si="96"/>
        <v/>
      </c>
      <c r="O2112" s="32" t="str">
        <f t="shared" si="97"/>
        <v/>
      </c>
      <c r="P2112" s="32" t="str">
        <f t="shared" si="98"/>
        <v/>
      </c>
      <c r="Q2112" s="32" t="str">
        <f>IFERROR(IF($F2112="","",INDEX(リスト!$AL:$AL,MATCH($F2112,リスト!$AK:$AK,0))),"")</f>
        <v/>
      </c>
      <c r="R2112" s="32" t="str">
        <f>IFERROR(IF($K2112="","",INDEX(リスト!$AO:$AO,MATCH($K2112,リスト!$AN:$AN,0))),"")</f>
        <v/>
      </c>
      <c r="S2112" s="32" t="str">
        <f>IF($B2112="","",RIGHT($G2112*1000+200+COUNTIF($G$2:$G2112,$G2112),9))</f>
        <v/>
      </c>
    </row>
    <row r="2113" spans="13:19" ht="18" customHeight="1" x14ac:dyDescent="0.55000000000000004">
      <c r="M2113" s="32" t="str">
        <f>IFERROR(IF($B2113="","",INDEX(所属情報!$E:$E,MATCH($A2113,所属情報!$A:$A,0))),"")</f>
        <v/>
      </c>
      <c r="N2113" s="32" t="str">
        <f t="shared" si="96"/>
        <v/>
      </c>
      <c r="O2113" s="32" t="str">
        <f t="shared" si="97"/>
        <v/>
      </c>
      <c r="P2113" s="32" t="str">
        <f t="shared" si="98"/>
        <v/>
      </c>
      <c r="Q2113" s="32" t="str">
        <f>IFERROR(IF($F2113="","",INDEX(リスト!$AL:$AL,MATCH($F2113,リスト!$AK:$AK,0))),"")</f>
        <v/>
      </c>
      <c r="R2113" s="32" t="str">
        <f>IFERROR(IF($K2113="","",INDEX(リスト!$AO:$AO,MATCH($K2113,リスト!$AN:$AN,0))),"")</f>
        <v/>
      </c>
      <c r="S2113" s="32" t="str">
        <f>IF($B2113="","",RIGHT($G2113*1000+200+COUNTIF($G$2:$G2113,$G2113),9))</f>
        <v/>
      </c>
    </row>
    <row r="2114" spans="13:19" ht="18" customHeight="1" x14ac:dyDescent="0.55000000000000004">
      <c r="M2114" s="32" t="str">
        <f>IFERROR(IF($B2114="","",INDEX(所属情報!$E:$E,MATCH($A2114,所属情報!$A:$A,0))),"")</f>
        <v/>
      </c>
      <c r="N2114" s="32" t="str">
        <f t="shared" si="96"/>
        <v/>
      </c>
      <c r="O2114" s="32" t="str">
        <f t="shared" si="97"/>
        <v/>
      </c>
      <c r="P2114" s="32" t="str">
        <f t="shared" si="98"/>
        <v/>
      </c>
      <c r="Q2114" s="32" t="str">
        <f>IFERROR(IF($F2114="","",INDEX(リスト!$AL:$AL,MATCH($F2114,リスト!$AK:$AK,0))),"")</f>
        <v/>
      </c>
      <c r="R2114" s="32" t="str">
        <f>IFERROR(IF($K2114="","",INDEX(リスト!$AO:$AO,MATCH($K2114,リスト!$AN:$AN,0))),"")</f>
        <v/>
      </c>
      <c r="S2114" s="32" t="str">
        <f>IF($B2114="","",RIGHT($G2114*1000+200+COUNTIF($G$2:$G2114,$G2114),9))</f>
        <v/>
      </c>
    </row>
    <row r="2115" spans="13:19" ht="18" customHeight="1" x14ac:dyDescent="0.55000000000000004">
      <c r="M2115" s="32" t="str">
        <f>IFERROR(IF($B2115="","",INDEX(所属情報!$E:$E,MATCH($A2115,所属情報!$A:$A,0))),"")</f>
        <v/>
      </c>
      <c r="N2115" s="32" t="str">
        <f t="shared" ref="N2115:N2178" si="99">IF($C2115="","",IF($E2115="",$C2115,$C2115&amp;" ("&amp;$E2115&amp;")"))</f>
        <v/>
      </c>
      <c r="O2115" s="32" t="str">
        <f t="shared" ref="O2115:O2178" si="100">IF($D2115="","",ASC($D2115))</f>
        <v/>
      </c>
      <c r="P2115" s="32" t="str">
        <f t="shared" ref="P2115:P2178" si="101">IF($I2115="","",UPPER($I2115)&amp;" "&amp;UPPER(LEFT($J2115,1))&amp;LOWER(RIGHT($J2115,LEN($J2115)-1))&amp;" ("&amp;MID($G2115,3,2)&amp;")")</f>
        <v/>
      </c>
      <c r="Q2115" s="32" t="str">
        <f>IFERROR(IF($F2115="","",INDEX(リスト!$AL:$AL,MATCH($F2115,リスト!$AK:$AK,0))),"")</f>
        <v/>
      </c>
      <c r="R2115" s="32" t="str">
        <f>IFERROR(IF($K2115="","",INDEX(リスト!$AO:$AO,MATCH($K2115,リスト!$AN:$AN,0))),"")</f>
        <v/>
      </c>
      <c r="S2115" s="32" t="str">
        <f>IF($B2115="","",RIGHT($G2115*1000+200+COUNTIF($G$2:$G2115,$G2115),9))</f>
        <v/>
      </c>
    </row>
    <row r="2116" spans="13:19" ht="18" customHeight="1" x14ac:dyDescent="0.55000000000000004">
      <c r="M2116" s="32" t="str">
        <f>IFERROR(IF($B2116="","",INDEX(所属情報!$E:$E,MATCH($A2116,所属情報!$A:$A,0))),"")</f>
        <v/>
      </c>
      <c r="N2116" s="32" t="str">
        <f t="shared" si="99"/>
        <v/>
      </c>
      <c r="O2116" s="32" t="str">
        <f t="shared" si="100"/>
        <v/>
      </c>
      <c r="P2116" s="32" t="str">
        <f t="shared" si="101"/>
        <v/>
      </c>
      <c r="Q2116" s="32" t="str">
        <f>IFERROR(IF($F2116="","",INDEX(リスト!$AL:$AL,MATCH($F2116,リスト!$AK:$AK,0))),"")</f>
        <v/>
      </c>
      <c r="R2116" s="32" t="str">
        <f>IFERROR(IF($K2116="","",INDEX(リスト!$AO:$AO,MATCH($K2116,リスト!$AN:$AN,0))),"")</f>
        <v/>
      </c>
      <c r="S2116" s="32" t="str">
        <f>IF($B2116="","",RIGHT($G2116*1000+200+COUNTIF($G$2:$G2116,$G2116),9))</f>
        <v/>
      </c>
    </row>
    <row r="2117" spans="13:19" ht="18" customHeight="1" x14ac:dyDescent="0.55000000000000004">
      <c r="M2117" s="32" t="str">
        <f>IFERROR(IF($B2117="","",INDEX(所属情報!$E:$E,MATCH($A2117,所属情報!$A:$A,0))),"")</f>
        <v/>
      </c>
      <c r="N2117" s="32" t="str">
        <f t="shared" si="99"/>
        <v/>
      </c>
      <c r="O2117" s="32" t="str">
        <f t="shared" si="100"/>
        <v/>
      </c>
      <c r="P2117" s="32" t="str">
        <f t="shared" si="101"/>
        <v/>
      </c>
      <c r="Q2117" s="32" t="str">
        <f>IFERROR(IF($F2117="","",INDEX(リスト!$AL:$AL,MATCH($F2117,リスト!$AK:$AK,0))),"")</f>
        <v/>
      </c>
      <c r="R2117" s="32" t="str">
        <f>IFERROR(IF($K2117="","",INDEX(リスト!$AO:$AO,MATCH($K2117,リスト!$AN:$AN,0))),"")</f>
        <v/>
      </c>
      <c r="S2117" s="32" t="str">
        <f>IF($B2117="","",RIGHT($G2117*1000+200+COUNTIF($G$2:$G2117,$G2117),9))</f>
        <v/>
      </c>
    </row>
    <row r="2118" spans="13:19" ht="18" customHeight="1" x14ac:dyDescent="0.55000000000000004">
      <c r="M2118" s="32" t="str">
        <f>IFERROR(IF($B2118="","",INDEX(所属情報!$E:$E,MATCH($A2118,所属情報!$A:$A,0))),"")</f>
        <v/>
      </c>
      <c r="N2118" s="32" t="str">
        <f t="shared" si="99"/>
        <v/>
      </c>
      <c r="O2118" s="32" t="str">
        <f t="shared" si="100"/>
        <v/>
      </c>
      <c r="P2118" s="32" t="str">
        <f t="shared" si="101"/>
        <v/>
      </c>
      <c r="Q2118" s="32" t="str">
        <f>IFERROR(IF($F2118="","",INDEX(リスト!$AL:$AL,MATCH($F2118,リスト!$AK:$AK,0))),"")</f>
        <v/>
      </c>
      <c r="R2118" s="32" t="str">
        <f>IFERROR(IF($K2118="","",INDEX(リスト!$AO:$AO,MATCH($K2118,リスト!$AN:$AN,0))),"")</f>
        <v/>
      </c>
      <c r="S2118" s="32" t="str">
        <f>IF($B2118="","",RIGHT($G2118*1000+200+COUNTIF($G$2:$G2118,$G2118),9))</f>
        <v/>
      </c>
    </row>
    <row r="2119" spans="13:19" ht="18" customHeight="1" x14ac:dyDescent="0.55000000000000004">
      <c r="M2119" s="32" t="str">
        <f>IFERROR(IF($B2119="","",INDEX(所属情報!$E:$E,MATCH($A2119,所属情報!$A:$A,0))),"")</f>
        <v/>
      </c>
      <c r="N2119" s="32" t="str">
        <f t="shared" si="99"/>
        <v/>
      </c>
      <c r="O2119" s="32" t="str">
        <f t="shared" si="100"/>
        <v/>
      </c>
      <c r="P2119" s="32" t="str">
        <f t="shared" si="101"/>
        <v/>
      </c>
      <c r="Q2119" s="32" t="str">
        <f>IFERROR(IF($F2119="","",INDEX(リスト!$AL:$AL,MATCH($F2119,リスト!$AK:$AK,0))),"")</f>
        <v/>
      </c>
      <c r="R2119" s="32" t="str">
        <f>IFERROR(IF($K2119="","",INDEX(リスト!$AO:$AO,MATCH($K2119,リスト!$AN:$AN,0))),"")</f>
        <v/>
      </c>
      <c r="S2119" s="32" t="str">
        <f>IF($B2119="","",RIGHT($G2119*1000+200+COUNTIF($G$2:$G2119,$G2119),9))</f>
        <v/>
      </c>
    </row>
    <row r="2120" spans="13:19" ht="18" customHeight="1" x14ac:dyDescent="0.55000000000000004">
      <c r="M2120" s="32" t="str">
        <f>IFERROR(IF($B2120="","",INDEX(所属情報!$E:$E,MATCH($A2120,所属情報!$A:$A,0))),"")</f>
        <v/>
      </c>
      <c r="N2120" s="32" t="str">
        <f t="shared" si="99"/>
        <v/>
      </c>
      <c r="O2120" s="32" t="str">
        <f t="shared" si="100"/>
        <v/>
      </c>
      <c r="P2120" s="32" t="str">
        <f t="shared" si="101"/>
        <v/>
      </c>
      <c r="Q2120" s="32" t="str">
        <f>IFERROR(IF($F2120="","",INDEX(リスト!$AL:$AL,MATCH($F2120,リスト!$AK:$AK,0))),"")</f>
        <v/>
      </c>
      <c r="R2120" s="32" t="str">
        <f>IFERROR(IF($K2120="","",INDEX(リスト!$AO:$AO,MATCH($K2120,リスト!$AN:$AN,0))),"")</f>
        <v/>
      </c>
      <c r="S2120" s="32" t="str">
        <f>IF($B2120="","",RIGHT($G2120*1000+200+COUNTIF($G$2:$G2120,$G2120),9))</f>
        <v/>
      </c>
    </row>
    <row r="2121" spans="13:19" ht="18" customHeight="1" x14ac:dyDescent="0.55000000000000004">
      <c r="M2121" s="32" t="str">
        <f>IFERROR(IF($B2121="","",INDEX(所属情報!$E:$E,MATCH($A2121,所属情報!$A:$A,0))),"")</f>
        <v/>
      </c>
      <c r="N2121" s="32" t="str">
        <f t="shared" si="99"/>
        <v/>
      </c>
      <c r="O2121" s="32" t="str">
        <f t="shared" si="100"/>
        <v/>
      </c>
      <c r="P2121" s="32" t="str">
        <f t="shared" si="101"/>
        <v/>
      </c>
      <c r="Q2121" s="32" t="str">
        <f>IFERROR(IF($F2121="","",INDEX(リスト!$AL:$AL,MATCH($F2121,リスト!$AK:$AK,0))),"")</f>
        <v/>
      </c>
      <c r="R2121" s="32" t="str">
        <f>IFERROR(IF($K2121="","",INDEX(リスト!$AO:$AO,MATCH($K2121,リスト!$AN:$AN,0))),"")</f>
        <v/>
      </c>
      <c r="S2121" s="32" t="str">
        <f>IF($B2121="","",RIGHT($G2121*1000+200+COUNTIF($G$2:$G2121,$G2121),9))</f>
        <v/>
      </c>
    </row>
    <row r="2122" spans="13:19" ht="18" customHeight="1" x14ac:dyDescent="0.55000000000000004">
      <c r="M2122" s="32" t="str">
        <f>IFERROR(IF($B2122="","",INDEX(所属情報!$E:$E,MATCH($A2122,所属情報!$A:$A,0))),"")</f>
        <v/>
      </c>
      <c r="N2122" s="32" t="str">
        <f t="shared" si="99"/>
        <v/>
      </c>
      <c r="O2122" s="32" t="str">
        <f t="shared" si="100"/>
        <v/>
      </c>
      <c r="P2122" s="32" t="str">
        <f t="shared" si="101"/>
        <v/>
      </c>
      <c r="Q2122" s="32" t="str">
        <f>IFERROR(IF($F2122="","",INDEX(リスト!$AL:$AL,MATCH($F2122,リスト!$AK:$AK,0))),"")</f>
        <v/>
      </c>
      <c r="R2122" s="32" t="str">
        <f>IFERROR(IF($K2122="","",INDEX(リスト!$AO:$AO,MATCH($K2122,リスト!$AN:$AN,0))),"")</f>
        <v/>
      </c>
      <c r="S2122" s="32" t="str">
        <f>IF($B2122="","",RIGHT($G2122*1000+200+COUNTIF($G$2:$G2122,$G2122),9))</f>
        <v/>
      </c>
    </row>
    <row r="2123" spans="13:19" ht="18" customHeight="1" x14ac:dyDescent="0.55000000000000004">
      <c r="M2123" s="32" t="str">
        <f>IFERROR(IF($B2123="","",INDEX(所属情報!$E:$E,MATCH($A2123,所属情報!$A:$A,0))),"")</f>
        <v/>
      </c>
      <c r="N2123" s="32" t="str">
        <f t="shared" si="99"/>
        <v/>
      </c>
      <c r="O2123" s="32" t="str">
        <f t="shared" si="100"/>
        <v/>
      </c>
      <c r="P2123" s="32" t="str">
        <f t="shared" si="101"/>
        <v/>
      </c>
      <c r="Q2123" s="32" t="str">
        <f>IFERROR(IF($F2123="","",INDEX(リスト!$AL:$AL,MATCH($F2123,リスト!$AK:$AK,0))),"")</f>
        <v/>
      </c>
      <c r="R2123" s="32" t="str">
        <f>IFERROR(IF($K2123="","",INDEX(リスト!$AO:$AO,MATCH($K2123,リスト!$AN:$AN,0))),"")</f>
        <v/>
      </c>
      <c r="S2123" s="32" t="str">
        <f>IF($B2123="","",RIGHT($G2123*1000+200+COUNTIF($G$2:$G2123,$G2123),9))</f>
        <v/>
      </c>
    </row>
    <row r="2124" spans="13:19" ht="18" customHeight="1" x14ac:dyDescent="0.55000000000000004">
      <c r="M2124" s="32" t="str">
        <f>IFERROR(IF($B2124="","",INDEX(所属情報!$E:$E,MATCH($A2124,所属情報!$A:$A,0))),"")</f>
        <v/>
      </c>
      <c r="N2124" s="32" t="str">
        <f t="shared" si="99"/>
        <v/>
      </c>
      <c r="O2124" s="32" t="str">
        <f t="shared" si="100"/>
        <v/>
      </c>
      <c r="P2124" s="32" t="str">
        <f t="shared" si="101"/>
        <v/>
      </c>
      <c r="Q2124" s="32" t="str">
        <f>IFERROR(IF($F2124="","",INDEX(リスト!$AL:$AL,MATCH($F2124,リスト!$AK:$AK,0))),"")</f>
        <v/>
      </c>
      <c r="R2124" s="32" t="str">
        <f>IFERROR(IF($K2124="","",INDEX(リスト!$AO:$AO,MATCH($K2124,リスト!$AN:$AN,0))),"")</f>
        <v/>
      </c>
      <c r="S2124" s="32" t="str">
        <f>IF($B2124="","",RIGHT($G2124*1000+200+COUNTIF($G$2:$G2124,$G2124),9))</f>
        <v/>
      </c>
    </row>
    <row r="2125" spans="13:19" ht="18" customHeight="1" x14ac:dyDescent="0.55000000000000004">
      <c r="M2125" s="32" t="str">
        <f>IFERROR(IF($B2125="","",INDEX(所属情報!$E:$E,MATCH($A2125,所属情報!$A:$A,0))),"")</f>
        <v/>
      </c>
      <c r="N2125" s="32" t="str">
        <f t="shared" si="99"/>
        <v/>
      </c>
      <c r="O2125" s="32" t="str">
        <f t="shared" si="100"/>
        <v/>
      </c>
      <c r="P2125" s="32" t="str">
        <f t="shared" si="101"/>
        <v/>
      </c>
      <c r="Q2125" s="32" t="str">
        <f>IFERROR(IF($F2125="","",INDEX(リスト!$AL:$AL,MATCH($F2125,リスト!$AK:$AK,0))),"")</f>
        <v/>
      </c>
      <c r="R2125" s="32" t="str">
        <f>IFERROR(IF($K2125="","",INDEX(リスト!$AO:$AO,MATCH($K2125,リスト!$AN:$AN,0))),"")</f>
        <v/>
      </c>
      <c r="S2125" s="32" t="str">
        <f>IF($B2125="","",RIGHT($G2125*1000+200+COUNTIF($G$2:$G2125,$G2125),9))</f>
        <v/>
      </c>
    </row>
    <row r="2126" spans="13:19" ht="18" customHeight="1" x14ac:dyDescent="0.55000000000000004">
      <c r="M2126" s="32" t="str">
        <f>IFERROR(IF($B2126="","",INDEX(所属情報!$E:$E,MATCH($A2126,所属情報!$A:$A,0))),"")</f>
        <v/>
      </c>
      <c r="N2126" s="32" t="str">
        <f t="shared" si="99"/>
        <v/>
      </c>
      <c r="O2126" s="32" t="str">
        <f t="shared" si="100"/>
        <v/>
      </c>
      <c r="P2126" s="32" t="str">
        <f t="shared" si="101"/>
        <v/>
      </c>
      <c r="Q2126" s="32" t="str">
        <f>IFERROR(IF($F2126="","",INDEX(リスト!$AL:$AL,MATCH($F2126,リスト!$AK:$AK,0))),"")</f>
        <v/>
      </c>
      <c r="R2126" s="32" t="str">
        <f>IFERROR(IF($K2126="","",INDEX(リスト!$AO:$AO,MATCH($K2126,リスト!$AN:$AN,0))),"")</f>
        <v/>
      </c>
      <c r="S2126" s="32" t="str">
        <f>IF($B2126="","",RIGHT($G2126*1000+200+COUNTIF($G$2:$G2126,$G2126),9))</f>
        <v/>
      </c>
    </row>
    <row r="2127" spans="13:19" ht="18" customHeight="1" x14ac:dyDescent="0.55000000000000004">
      <c r="M2127" s="32" t="str">
        <f>IFERROR(IF($B2127="","",INDEX(所属情報!$E:$E,MATCH($A2127,所属情報!$A:$A,0))),"")</f>
        <v/>
      </c>
      <c r="N2127" s="32" t="str">
        <f t="shared" si="99"/>
        <v/>
      </c>
      <c r="O2127" s="32" t="str">
        <f t="shared" si="100"/>
        <v/>
      </c>
      <c r="P2127" s="32" t="str">
        <f t="shared" si="101"/>
        <v/>
      </c>
      <c r="Q2127" s="32" t="str">
        <f>IFERROR(IF($F2127="","",INDEX(リスト!$AL:$AL,MATCH($F2127,リスト!$AK:$AK,0))),"")</f>
        <v/>
      </c>
      <c r="R2127" s="32" t="str">
        <f>IFERROR(IF($K2127="","",INDEX(リスト!$AO:$AO,MATCH($K2127,リスト!$AN:$AN,0))),"")</f>
        <v/>
      </c>
      <c r="S2127" s="32" t="str">
        <f>IF($B2127="","",RIGHT($G2127*1000+200+COUNTIF($G$2:$G2127,$G2127),9))</f>
        <v/>
      </c>
    </row>
    <row r="2128" spans="13:19" ht="18" customHeight="1" x14ac:dyDescent="0.55000000000000004">
      <c r="M2128" s="32" t="str">
        <f>IFERROR(IF($B2128="","",INDEX(所属情報!$E:$E,MATCH($A2128,所属情報!$A:$A,0))),"")</f>
        <v/>
      </c>
      <c r="N2128" s="32" t="str">
        <f t="shared" si="99"/>
        <v/>
      </c>
      <c r="O2128" s="32" t="str">
        <f t="shared" si="100"/>
        <v/>
      </c>
      <c r="P2128" s="32" t="str">
        <f t="shared" si="101"/>
        <v/>
      </c>
      <c r="Q2128" s="32" t="str">
        <f>IFERROR(IF($F2128="","",INDEX(リスト!$AL:$AL,MATCH($F2128,リスト!$AK:$AK,0))),"")</f>
        <v/>
      </c>
      <c r="R2128" s="32" t="str">
        <f>IFERROR(IF($K2128="","",INDEX(リスト!$AO:$AO,MATCH($K2128,リスト!$AN:$AN,0))),"")</f>
        <v/>
      </c>
      <c r="S2128" s="32" t="str">
        <f>IF($B2128="","",RIGHT($G2128*1000+200+COUNTIF($G$2:$G2128,$G2128),9))</f>
        <v/>
      </c>
    </row>
    <row r="2129" spans="13:19" ht="18" customHeight="1" x14ac:dyDescent="0.55000000000000004">
      <c r="M2129" s="32" t="str">
        <f>IFERROR(IF($B2129="","",INDEX(所属情報!$E:$E,MATCH($A2129,所属情報!$A:$A,0))),"")</f>
        <v/>
      </c>
      <c r="N2129" s="32" t="str">
        <f t="shared" si="99"/>
        <v/>
      </c>
      <c r="O2129" s="32" t="str">
        <f t="shared" si="100"/>
        <v/>
      </c>
      <c r="P2129" s="32" t="str">
        <f t="shared" si="101"/>
        <v/>
      </c>
      <c r="Q2129" s="32" t="str">
        <f>IFERROR(IF($F2129="","",INDEX(リスト!$AL:$AL,MATCH($F2129,リスト!$AK:$AK,0))),"")</f>
        <v/>
      </c>
      <c r="R2129" s="32" t="str">
        <f>IFERROR(IF($K2129="","",INDEX(リスト!$AO:$AO,MATCH($K2129,リスト!$AN:$AN,0))),"")</f>
        <v/>
      </c>
      <c r="S2129" s="32" t="str">
        <f>IF($B2129="","",RIGHT($G2129*1000+200+COUNTIF($G$2:$G2129,$G2129),9))</f>
        <v/>
      </c>
    </row>
    <row r="2130" spans="13:19" ht="18" customHeight="1" x14ac:dyDescent="0.55000000000000004">
      <c r="M2130" s="32" t="str">
        <f>IFERROR(IF($B2130="","",INDEX(所属情報!$E:$E,MATCH($A2130,所属情報!$A:$A,0))),"")</f>
        <v/>
      </c>
      <c r="N2130" s="32" t="str">
        <f t="shared" si="99"/>
        <v/>
      </c>
      <c r="O2130" s="32" t="str">
        <f t="shared" si="100"/>
        <v/>
      </c>
      <c r="P2130" s="32" t="str">
        <f t="shared" si="101"/>
        <v/>
      </c>
      <c r="Q2130" s="32" t="str">
        <f>IFERROR(IF($F2130="","",INDEX(リスト!$AL:$AL,MATCH($F2130,リスト!$AK:$AK,0))),"")</f>
        <v/>
      </c>
      <c r="R2130" s="32" t="str">
        <f>IFERROR(IF($K2130="","",INDEX(リスト!$AO:$AO,MATCH($K2130,リスト!$AN:$AN,0))),"")</f>
        <v/>
      </c>
      <c r="S2130" s="32" t="str">
        <f>IF($B2130="","",RIGHT($G2130*1000+200+COUNTIF($G$2:$G2130,$G2130),9))</f>
        <v/>
      </c>
    </row>
    <row r="2131" spans="13:19" ht="18" customHeight="1" x14ac:dyDescent="0.55000000000000004">
      <c r="M2131" s="32" t="str">
        <f>IFERROR(IF($B2131="","",INDEX(所属情報!$E:$E,MATCH($A2131,所属情報!$A:$A,0))),"")</f>
        <v/>
      </c>
      <c r="N2131" s="32" t="str">
        <f t="shared" si="99"/>
        <v/>
      </c>
      <c r="O2131" s="32" t="str">
        <f t="shared" si="100"/>
        <v/>
      </c>
      <c r="P2131" s="32" t="str">
        <f t="shared" si="101"/>
        <v/>
      </c>
      <c r="Q2131" s="32" t="str">
        <f>IFERROR(IF($F2131="","",INDEX(リスト!$AL:$AL,MATCH($F2131,リスト!$AK:$AK,0))),"")</f>
        <v/>
      </c>
      <c r="R2131" s="32" t="str">
        <f>IFERROR(IF($K2131="","",INDEX(リスト!$AO:$AO,MATCH($K2131,リスト!$AN:$AN,0))),"")</f>
        <v/>
      </c>
      <c r="S2131" s="32" t="str">
        <f>IF($B2131="","",RIGHT($G2131*1000+200+COUNTIF($G$2:$G2131,$G2131),9))</f>
        <v/>
      </c>
    </row>
    <row r="2132" spans="13:19" ht="18" customHeight="1" x14ac:dyDescent="0.55000000000000004">
      <c r="M2132" s="32" t="str">
        <f>IFERROR(IF($B2132="","",INDEX(所属情報!$E:$E,MATCH($A2132,所属情報!$A:$A,0))),"")</f>
        <v/>
      </c>
      <c r="N2132" s="32" t="str">
        <f t="shared" si="99"/>
        <v/>
      </c>
      <c r="O2132" s="32" t="str">
        <f t="shared" si="100"/>
        <v/>
      </c>
      <c r="P2132" s="32" t="str">
        <f t="shared" si="101"/>
        <v/>
      </c>
      <c r="Q2132" s="32" t="str">
        <f>IFERROR(IF($F2132="","",INDEX(リスト!$AL:$AL,MATCH($F2132,リスト!$AK:$AK,0))),"")</f>
        <v/>
      </c>
      <c r="R2132" s="32" t="str">
        <f>IFERROR(IF($K2132="","",INDEX(リスト!$AO:$AO,MATCH($K2132,リスト!$AN:$AN,0))),"")</f>
        <v/>
      </c>
      <c r="S2132" s="32" t="str">
        <f>IF($B2132="","",RIGHT($G2132*1000+200+COUNTIF($G$2:$G2132,$G2132),9))</f>
        <v/>
      </c>
    </row>
    <row r="2133" spans="13:19" ht="18" customHeight="1" x14ac:dyDescent="0.55000000000000004">
      <c r="M2133" s="32" t="str">
        <f>IFERROR(IF($B2133="","",INDEX(所属情報!$E:$E,MATCH($A2133,所属情報!$A:$A,0))),"")</f>
        <v/>
      </c>
      <c r="N2133" s="32" t="str">
        <f t="shared" si="99"/>
        <v/>
      </c>
      <c r="O2133" s="32" t="str">
        <f t="shared" si="100"/>
        <v/>
      </c>
      <c r="P2133" s="32" t="str">
        <f t="shared" si="101"/>
        <v/>
      </c>
      <c r="Q2133" s="32" t="str">
        <f>IFERROR(IF($F2133="","",INDEX(リスト!$AL:$AL,MATCH($F2133,リスト!$AK:$AK,0))),"")</f>
        <v/>
      </c>
      <c r="R2133" s="32" t="str">
        <f>IFERROR(IF($K2133="","",INDEX(リスト!$AO:$AO,MATCH($K2133,リスト!$AN:$AN,0))),"")</f>
        <v/>
      </c>
      <c r="S2133" s="32" t="str">
        <f>IF($B2133="","",RIGHT($G2133*1000+200+COUNTIF($G$2:$G2133,$G2133),9))</f>
        <v/>
      </c>
    </row>
    <row r="2134" spans="13:19" ht="18" customHeight="1" x14ac:dyDescent="0.55000000000000004">
      <c r="M2134" s="32" t="str">
        <f>IFERROR(IF($B2134="","",INDEX(所属情報!$E:$E,MATCH($A2134,所属情報!$A:$A,0))),"")</f>
        <v/>
      </c>
      <c r="N2134" s="32" t="str">
        <f t="shared" si="99"/>
        <v/>
      </c>
      <c r="O2134" s="32" t="str">
        <f t="shared" si="100"/>
        <v/>
      </c>
      <c r="P2134" s="32" t="str">
        <f t="shared" si="101"/>
        <v/>
      </c>
      <c r="Q2134" s="32" t="str">
        <f>IFERROR(IF($F2134="","",INDEX(リスト!$AL:$AL,MATCH($F2134,リスト!$AK:$AK,0))),"")</f>
        <v/>
      </c>
      <c r="R2134" s="32" t="str">
        <f>IFERROR(IF($K2134="","",INDEX(リスト!$AO:$AO,MATCH($K2134,リスト!$AN:$AN,0))),"")</f>
        <v/>
      </c>
      <c r="S2134" s="32" t="str">
        <f>IF($B2134="","",RIGHT($G2134*1000+200+COUNTIF($G$2:$G2134,$G2134),9))</f>
        <v/>
      </c>
    </row>
    <row r="2135" spans="13:19" ht="18" customHeight="1" x14ac:dyDescent="0.55000000000000004">
      <c r="M2135" s="32" t="str">
        <f>IFERROR(IF($B2135="","",INDEX(所属情報!$E:$E,MATCH($A2135,所属情報!$A:$A,0))),"")</f>
        <v/>
      </c>
      <c r="N2135" s="32" t="str">
        <f t="shared" si="99"/>
        <v/>
      </c>
      <c r="O2135" s="32" t="str">
        <f t="shared" si="100"/>
        <v/>
      </c>
      <c r="P2135" s="32" t="str">
        <f t="shared" si="101"/>
        <v/>
      </c>
      <c r="Q2135" s="32" t="str">
        <f>IFERROR(IF($F2135="","",INDEX(リスト!$AL:$AL,MATCH($F2135,リスト!$AK:$AK,0))),"")</f>
        <v/>
      </c>
      <c r="R2135" s="32" t="str">
        <f>IFERROR(IF($K2135="","",INDEX(リスト!$AO:$AO,MATCH($K2135,リスト!$AN:$AN,0))),"")</f>
        <v/>
      </c>
      <c r="S2135" s="32" t="str">
        <f>IF($B2135="","",RIGHT($G2135*1000+200+COUNTIF($G$2:$G2135,$G2135),9))</f>
        <v/>
      </c>
    </row>
    <row r="2136" spans="13:19" ht="18" customHeight="1" x14ac:dyDescent="0.55000000000000004">
      <c r="M2136" s="32" t="str">
        <f>IFERROR(IF($B2136="","",INDEX(所属情報!$E:$E,MATCH($A2136,所属情報!$A:$A,0))),"")</f>
        <v/>
      </c>
      <c r="N2136" s="32" t="str">
        <f t="shared" si="99"/>
        <v/>
      </c>
      <c r="O2136" s="32" t="str">
        <f t="shared" si="100"/>
        <v/>
      </c>
      <c r="P2136" s="32" t="str">
        <f t="shared" si="101"/>
        <v/>
      </c>
      <c r="Q2136" s="32" t="str">
        <f>IFERROR(IF($F2136="","",INDEX(リスト!$AL:$AL,MATCH($F2136,リスト!$AK:$AK,0))),"")</f>
        <v/>
      </c>
      <c r="R2136" s="32" t="str">
        <f>IFERROR(IF($K2136="","",INDEX(リスト!$AO:$AO,MATCH($K2136,リスト!$AN:$AN,0))),"")</f>
        <v/>
      </c>
      <c r="S2136" s="32" t="str">
        <f>IF($B2136="","",RIGHT($G2136*1000+200+COUNTIF($G$2:$G2136,$G2136),9))</f>
        <v/>
      </c>
    </row>
    <row r="2137" spans="13:19" ht="18" customHeight="1" x14ac:dyDescent="0.55000000000000004">
      <c r="M2137" s="32" t="str">
        <f>IFERROR(IF($B2137="","",INDEX(所属情報!$E:$E,MATCH($A2137,所属情報!$A:$A,0))),"")</f>
        <v/>
      </c>
      <c r="N2137" s="32" t="str">
        <f t="shared" si="99"/>
        <v/>
      </c>
      <c r="O2137" s="32" t="str">
        <f t="shared" si="100"/>
        <v/>
      </c>
      <c r="P2137" s="32" t="str">
        <f t="shared" si="101"/>
        <v/>
      </c>
      <c r="Q2137" s="32" t="str">
        <f>IFERROR(IF($F2137="","",INDEX(リスト!$AL:$AL,MATCH($F2137,リスト!$AK:$AK,0))),"")</f>
        <v/>
      </c>
      <c r="R2137" s="32" t="str">
        <f>IFERROR(IF($K2137="","",INDEX(リスト!$AO:$AO,MATCH($K2137,リスト!$AN:$AN,0))),"")</f>
        <v/>
      </c>
      <c r="S2137" s="32" t="str">
        <f>IF($B2137="","",RIGHT($G2137*1000+200+COUNTIF($G$2:$G2137,$G2137),9))</f>
        <v/>
      </c>
    </row>
    <row r="2138" spans="13:19" ht="18" customHeight="1" x14ac:dyDescent="0.55000000000000004">
      <c r="M2138" s="32" t="str">
        <f>IFERROR(IF($B2138="","",INDEX(所属情報!$E:$E,MATCH($A2138,所属情報!$A:$A,0))),"")</f>
        <v/>
      </c>
      <c r="N2138" s="32" t="str">
        <f t="shared" si="99"/>
        <v/>
      </c>
      <c r="O2138" s="32" t="str">
        <f t="shared" si="100"/>
        <v/>
      </c>
      <c r="P2138" s="32" t="str">
        <f t="shared" si="101"/>
        <v/>
      </c>
      <c r="Q2138" s="32" t="str">
        <f>IFERROR(IF($F2138="","",INDEX(リスト!$AL:$AL,MATCH($F2138,リスト!$AK:$AK,0))),"")</f>
        <v/>
      </c>
      <c r="R2138" s="32" t="str">
        <f>IFERROR(IF($K2138="","",INDEX(リスト!$AO:$AO,MATCH($K2138,リスト!$AN:$AN,0))),"")</f>
        <v/>
      </c>
      <c r="S2138" s="32" t="str">
        <f>IF($B2138="","",RIGHT($G2138*1000+200+COUNTIF($G$2:$G2138,$G2138),9))</f>
        <v/>
      </c>
    </row>
    <row r="2139" spans="13:19" ht="18" customHeight="1" x14ac:dyDescent="0.55000000000000004">
      <c r="M2139" s="32" t="str">
        <f>IFERROR(IF($B2139="","",INDEX(所属情報!$E:$E,MATCH($A2139,所属情報!$A:$A,0))),"")</f>
        <v/>
      </c>
      <c r="N2139" s="32" t="str">
        <f t="shared" si="99"/>
        <v/>
      </c>
      <c r="O2139" s="32" t="str">
        <f t="shared" si="100"/>
        <v/>
      </c>
      <c r="P2139" s="32" t="str">
        <f t="shared" si="101"/>
        <v/>
      </c>
      <c r="Q2139" s="32" t="str">
        <f>IFERROR(IF($F2139="","",INDEX(リスト!$AL:$AL,MATCH($F2139,リスト!$AK:$AK,0))),"")</f>
        <v/>
      </c>
      <c r="R2139" s="32" t="str">
        <f>IFERROR(IF($K2139="","",INDEX(リスト!$AO:$AO,MATCH($K2139,リスト!$AN:$AN,0))),"")</f>
        <v/>
      </c>
      <c r="S2139" s="32" t="str">
        <f>IF($B2139="","",RIGHT($G2139*1000+200+COUNTIF($G$2:$G2139,$G2139),9))</f>
        <v/>
      </c>
    </row>
    <row r="2140" spans="13:19" ht="18" customHeight="1" x14ac:dyDescent="0.55000000000000004">
      <c r="M2140" s="32" t="str">
        <f>IFERROR(IF($B2140="","",INDEX(所属情報!$E:$E,MATCH($A2140,所属情報!$A:$A,0))),"")</f>
        <v/>
      </c>
      <c r="N2140" s="32" t="str">
        <f t="shared" si="99"/>
        <v/>
      </c>
      <c r="O2140" s="32" t="str">
        <f t="shared" si="100"/>
        <v/>
      </c>
      <c r="P2140" s="32" t="str">
        <f t="shared" si="101"/>
        <v/>
      </c>
      <c r="Q2140" s="32" t="str">
        <f>IFERROR(IF($F2140="","",INDEX(リスト!$AL:$AL,MATCH($F2140,リスト!$AK:$AK,0))),"")</f>
        <v/>
      </c>
      <c r="R2140" s="32" t="str">
        <f>IFERROR(IF($K2140="","",INDEX(リスト!$AO:$AO,MATCH($K2140,リスト!$AN:$AN,0))),"")</f>
        <v/>
      </c>
      <c r="S2140" s="32" t="str">
        <f>IF($B2140="","",RIGHT($G2140*1000+200+COUNTIF($G$2:$G2140,$G2140),9))</f>
        <v/>
      </c>
    </row>
    <row r="2141" spans="13:19" ht="18" customHeight="1" x14ac:dyDescent="0.55000000000000004">
      <c r="M2141" s="32" t="str">
        <f>IFERROR(IF($B2141="","",INDEX(所属情報!$E:$E,MATCH($A2141,所属情報!$A:$A,0))),"")</f>
        <v/>
      </c>
      <c r="N2141" s="32" t="str">
        <f t="shared" si="99"/>
        <v/>
      </c>
      <c r="O2141" s="32" t="str">
        <f t="shared" si="100"/>
        <v/>
      </c>
      <c r="P2141" s="32" t="str">
        <f t="shared" si="101"/>
        <v/>
      </c>
      <c r="Q2141" s="32" t="str">
        <f>IFERROR(IF($F2141="","",INDEX(リスト!$AL:$AL,MATCH($F2141,リスト!$AK:$AK,0))),"")</f>
        <v/>
      </c>
      <c r="R2141" s="32" t="str">
        <f>IFERROR(IF($K2141="","",INDEX(リスト!$AO:$AO,MATCH($K2141,リスト!$AN:$AN,0))),"")</f>
        <v/>
      </c>
      <c r="S2141" s="32" t="str">
        <f>IF($B2141="","",RIGHT($G2141*1000+200+COUNTIF($G$2:$G2141,$G2141),9))</f>
        <v/>
      </c>
    </row>
    <row r="2142" spans="13:19" ht="18" customHeight="1" x14ac:dyDescent="0.55000000000000004">
      <c r="M2142" s="32" t="str">
        <f>IFERROR(IF($B2142="","",INDEX(所属情報!$E:$E,MATCH($A2142,所属情報!$A:$A,0))),"")</f>
        <v/>
      </c>
      <c r="N2142" s="32" t="str">
        <f t="shared" si="99"/>
        <v/>
      </c>
      <c r="O2142" s="32" t="str">
        <f t="shared" si="100"/>
        <v/>
      </c>
      <c r="P2142" s="32" t="str">
        <f t="shared" si="101"/>
        <v/>
      </c>
      <c r="Q2142" s="32" t="str">
        <f>IFERROR(IF($F2142="","",INDEX(リスト!$AL:$AL,MATCH($F2142,リスト!$AK:$AK,0))),"")</f>
        <v/>
      </c>
      <c r="R2142" s="32" t="str">
        <f>IFERROR(IF($K2142="","",INDEX(リスト!$AO:$AO,MATCH($K2142,リスト!$AN:$AN,0))),"")</f>
        <v/>
      </c>
      <c r="S2142" s="32" t="str">
        <f>IF($B2142="","",RIGHT($G2142*1000+200+COUNTIF($G$2:$G2142,$G2142),9))</f>
        <v/>
      </c>
    </row>
    <row r="2143" spans="13:19" ht="18" customHeight="1" x14ac:dyDescent="0.55000000000000004">
      <c r="M2143" s="32" t="str">
        <f>IFERROR(IF($B2143="","",INDEX(所属情報!$E:$E,MATCH($A2143,所属情報!$A:$A,0))),"")</f>
        <v/>
      </c>
      <c r="N2143" s="32" t="str">
        <f t="shared" si="99"/>
        <v/>
      </c>
      <c r="O2143" s="32" t="str">
        <f t="shared" si="100"/>
        <v/>
      </c>
      <c r="P2143" s="32" t="str">
        <f t="shared" si="101"/>
        <v/>
      </c>
      <c r="Q2143" s="32" t="str">
        <f>IFERROR(IF($F2143="","",INDEX(リスト!$AL:$AL,MATCH($F2143,リスト!$AK:$AK,0))),"")</f>
        <v/>
      </c>
      <c r="R2143" s="32" t="str">
        <f>IFERROR(IF($K2143="","",INDEX(リスト!$AO:$AO,MATCH($K2143,リスト!$AN:$AN,0))),"")</f>
        <v/>
      </c>
      <c r="S2143" s="32" t="str">
        <f>IF($B2143="","",RIGHT($G2143*1000+200+COUNTIF($G$2:$G2143,$G2143),9))</f>
        <v/>
      </c>
    </row>
    <row r="2144" spans="13:19" ht="18" customHeight="1" x14ac:dyDescent="0.55000000000000004">
      <c r="M2144" s="32" t="str">
        <f>IFERROR(IF($B2144="","",INDEX(所属情報!$E:$E,MATCH($A2144,所属情報!$A:$A,0))),"")</f>
        <v/>
      </c>
      <c r="N2144" s="32" t="str">
        <f t="shared" si="99"/>
        <v/>
      </c>
      <c r="O2144" s="32" t="str">
        <f t="shared" si="100"/>
        <v/>
      </c>
      <c r="P2144" s="32" t="str">
        <f t="shared" si="101"/>
        <v/>
      </c>
      <c r="Q2144" s="32" t="str">
        <f>IFERROR(IF($F2144="","",INDEX(リスト!$AL:$AL,MATCH($F2144,リスト!$AK:$AK,0))),"")</f>
        <v/>
      </c>
      <c r="R2144" s="32" t="str">
        <f>IFERROR(IF($K2144="","",INDEX(リスト!$AO:$AO,MATCH($K2144,リスト!$AN:$AN,0))),"")</f>
        <v/>
      </c>
      <c r="S2144" s="32" t="str">
        <f>IF($B2144="","",RIGHT($G2144*1000+200+COUNTIF($G$2:$G2144,$G2144),9))</f>
        <v/>
      </c>
    </row>
    <row r="2145" spans="13:19" ht="18" customHeight="1" x14ac:dyDescent="0.55000000000000004">
      <c r="M2145" s="32" t="str">
        <f>IFERROR(IF($B2145="","",INDEX(所属情報!$E:$E,MATCH($A2145,所属情報!$A:$A,0))),"")</f>
        <v/>
      </c>
      <c r="N2145" s="32" t="str">
        <f t="shared" si="99"/>
        <v/>
      </c>
      <c r="O2145" s="32" t="str">
        <f t="shared" si="100"/>
        <v/>
      </c>
      <c r="P2145" s="32" t="str">
        <f t="shared" si="101"/>
        <v/>
      </c>
      <c r="Q2145" s="32" t="str">
        <f>IFERROR(IF($F2145="","",INDEX(リスト!$AL:$AL,MATCH($F2145,リスト!$AK:$AK,0))),"")</f>
        <v/>
      </c>
      <c r="R2145" s="32" t="str">
        <f>IFERROR(IF($K2145="","",INDEX(リスト!$AO:$AO,MATCH($K2145,リスト!$AN:$AN,0))),"")</f>
        <v/>
      </c>
      <c r="S2145" s="32" t="str">
        <f>IF($B2145="","",RIGHT($G2145*1000+200+COUNTIF($G$2:$G2145,$G2145),9))</f>
        <v/>
      </c>
    </row>
    <row r="2146" spans="13:19" ht="18" customHeight="1" x14ac:dyDescent="0.55000000000000004">
      <c r="M2146" s="32" t="str">
        <f>IFERROR(IF($B2146="","",INDEX(所属情報!$E:$E,MATCH($A2146,所属情報!$A:$A,0))),"")</f>
        <v/>
      </c>
      <c r="N2146" s="32" t="str">
        <f t="shared" si="99"/>
        <v/>
      </c>
      <c r="O2146" s="32" t="str">
        <f t="shared" si="100"/>
        <v/>
      </c>
      <c r="P2146" s="32" t="str">
        <f t="shared" si="101"/>
        <v/>
      </c>
      <c r="Q2146" s="32" t="str">
        <f>IFERROR(IF($F2146="","",INDEX(リスト!$AL:$AL,MATCH($F2146,リスト!$AK:$AK,0))),"")</f>
        <v/>
      </c>
      <c r="R2146" s="32" t="str">
        <f>IFERROR(IF($K2146="","",INDEX(リスト!$AO:$AO,MATCH($K2146,リスト!$AN:$AN,0))),"")</f>
        <v/>
      </c>
      <c r="S2146" s="32" t="str">
        <f>IF($B2146="","",RIGHT($G2146*1000+200+COUNTIF($G$2:$G2146,$G2146),9))</f>
        <v/>
      </c>
    </row>
    <row r="2147" spans="13:19" ht="18" customHeight="1" x14ac:dyDescent="0.55000000000000004">
      <c r="M2147" s="32" t="str">
        <f>IFERROR(IF($B2147="","",INDEX(所属情報!$E:$E,MATCH($A2147,所属情報!$A:$A,0))),"")</f>
        <v/>
      </c>
      <c r="N2147" s="32" t="str">
        <f t="shared" si="99"/>
        <v/>
      </c>
      <c r="O2147" s="32" t="str">
        <f t="shared" si="100"/>
        <v/>
      </c>
      <c r="P2147" s="32" t="str">
        <f t="shared" si="101"/>
        <v/>
      </c>
      <c r="Q2147" s="32" t="str">
        <f>IFERROR(IF($F2147="","",INDEX(リスト!$AL:$AL,MATCH($F2147,リスト!$AK:$AK,0))),"")</f>
        <v/>
      </c>
      <c r="R2147" s="32" t="str">
        <f>IFERROR(IF($K2147="","",INDEX(リスト!$AO:$AO,MATCH($K2147,リスト!$AN:$AN,0))),"")</f>
        <v/>
      </c>
      <c r="S2147" s="32" t="str">
        <f>IF($B2147="","",RIGHT($G2147*1000+200+COUNTIF($G$2:$G2147,$G2147),9))</f>
        <v/>
      </c>
    </row>
    <row r="2148" spans="13:19" ht="18" customHeight="1" x14ac:dyDescent="0.55000000000000004">
      <c r="M2148" s="32" t="str">
        <f>IFERROR(IF($B2148="","",INDEX(所属情報!$E:$E,MATCH($A2148,所属情報!$A:$A,0))),"")</f>
        <v/>
      </c>
      <c r="N2148" s="32" t="str">
        <f t="shared" si="99"/>
        <v/>
      </c>
      <c r="O2148" s="32" t="str">
        <f t="shared" si="100"/>
        <v/>
      </c>
      <c r="P2148" s="32" t="str">
        <f t="shared" si="101"/>
        <v/>
      </c>
      <c r="Q2148" s="32" t="str">
        <f>IFERROR(IF($F2148="","",INDEX(リスト!$AL:$AL,MATCH($F2148,リスト!$AK:$AK,0))),"")</f>
        <v/>
      </c>
      <c r="R2148" s="32" t="str">
        <f>IFERROR(IF($K2148="","",INDEX(リスト!$AO:$AO,MATCH($K2148,リスト!$AN:$AN,0))),"")</f>
        <v/>
      </c>
      <c r="S2148" s="32" t="str">
        <f>IF($B2148="","",RIGHT($G2148*1000+200+COUNTIF($G$2:$G2148,$G2148),9))</f>
        <v/>
      </c>
    </row>
    <row r="2149" spans="13:19" ht="18" customHeight="1" x14ac:dyDescent="0.55000000000000004">
      <c r="M2149" s="32" t="str">
        <f>IFERROR(IF($B2149="","",INDEX(所属情報!$E:$E,MATCH($A2149,所属情報!$A:$A,0))),"")</f>
        <v/>
      </c>
      <c r="N2149" s="32" t="str">
        <f t="shared" si="99"/>
        <v/>
      </c>
      <c r="O2149" s="32" t="str">
        <f t="shared" si="100"/>
        <v/>
      </c>
      <c r="P2149" s="32" t="str">
        <f t="shared" si="101"/>
        <v/>
      </c>
      <c r="Q2149" s="32" t="str">
        <f>IFERROR(IF($F2149="","",INDEX(リスト!$AL:$AL,MATCH($F2149,リスト!$AK:$AK,0))),"")</f>
        <v/>
      </c>
      <c r="R2149" s="32" t="str">
        <f>IFERROR(IF($K2149="","",INDEX(リスト!$AO:$AO,MATCH($K2149,リスト!$AN:$AN,0))),"")</f>
        <v/>
      </c>
      <c r="S2149" s="32" t="str">
        <f>IF($B2149="","",RIGHT($G2149*1000+200+COUNTIF($G$2:$G2149,$G2149),9))</f>
        <v/>
      </c>
    </row>
    <row r="2150" spans="13:19" ht="18" customHeight="1" x14ac:dyDescent="0.55000000000000004">
      <c r="M2150" s="32" t="str">
        <f>IFERROR(IF($B2150="","",INDEX(所属情報!$E:$E,MATCH($A2150,所属情報!$A:$A,0))),"")</f>
        <v/>
      </c>
      <c r="N2150" s="32" t="str">
        <f t="shared" si="99"/>
        <v/>
      </c>
      <c r="O2150" s="32" t="str">
        <f t="shared" si="100"/>
        <v/>
      </c>
      <c r="P2150" s="32" t="str">
        <f t="shared" si="101"/>
        <v/>
      </c>
      <c r="Q2150" s="32" t="str">
        <f>IFERROR(IF($F2150="","",INDEX(リスト!$AL:$AL,MATCH($F2150,リスト!$AK:$AK,0))),"")</f>
        <v/>
      </c>
      <c r="R2150" s="32" t="str">
        <f>IFERROR(IF($K2150="","",INDEX(リスト!$AO:$AO,MATCH($K2150,リスト!$AN:$AN,0))),"")</f>
        <v/>
      </c>
      <c r="S2150" s="32" t="str">
        <f>IF($B2150="","",RIGHT($G2150*1000+200+COUNTIF($G$2:$G2150,$G2150),9))</f>
        <v/>
      </c>
    </row>
    <row r="2151" spans="13:19" ht="18" customHeight="1" x14ac:dyDescent="0.55000000000000004">
      <c r="M2151" s="32" t="str">
        <f>IFERROR(IF($B2151="","",INDEX(所属情報!$E:$E,MATCH($A2151,所属情報!$A:$A,0))),"")</f>
        <v/>
      </c>
      <c r="N2151" s="32" t="str">
        <f t="shared" si="99"/>
        <v/>
      </c>
      <c r="O2151" s="32" t="str">
        <f t="shared" si="100"/>
        <v/>
      </c>
      <c r="P2151" s="32" t="str">
        <f t="shared" si="101"/>
        <v/>
      </c>
      <c r="Q2151" s="32" t="str">
        <f>IFERROR(IF($F2151="","",INDEX(リスト!$AL:$AL,MATCH($F2151,リスト!$AK:$AK,0))),"")</f>
        <v/>
      </c>
      <c r="R2151" s="32" t="str">
        <f>IFERROR(IF($K2151="","",INDEX(リスト!$AO:$AO,MATCH($K2151,リスト!$AN:$AN,0))),"")</f>
        <v/>
      </c>
      <c r="S2151" s="32" t="str">
        <f>IF($B2151="","",RIGHT($G2151*1000+200+COUNTIF($G$2:$G2151,$G2151),9))</f>
        <v/>
      </c>
    </row>
    <row r="2152" spans="13:19" ht="18" customHeight="1" x14ac:dyDescent="0.55000000000000004">
      <c r="M2152" s="32" t="str">
        <f>IFERROR(IF($B2152="","",INDEX(所属情報!$E:$E,MATCH($A2152,所属情報!$A:$A,0))),"")</f>
        <v/>
      </c>
      <c r="N2152" s="32" t="str">
        <f t="shared" si="99"/>
        <v/>
      </c>
      <c r="O2152" s="32" t="str">
        <f t="shared" si="100"/>
        <v/>
      </c>
      <c r="P2152" s="32" t="str">
        <f t="shared" si="101"/>
        <v/>
      </c>
      <c r="Q2152" s="32" t="str">
        <f>IFERROR(IF($F2152="","",INDEX(リスト!$AL:$AL,MATCH($F2152,リスト!$AK:$AK,0))),"")</f>
        <v/>
      </c>
      <c r="R2152" s="32" t="str">
        <f>IFERROR(IF($K2152="","",INDEX(リスト!$AO:$AO,MATCH($K2152,リスト!$AN:$AN,0))),"")</f>
        <v/>
      </c>
      <c r="S2152" s="32" t="str">
        <f>IF($B2152="","",RIGHT($G2152*1000+200+COUNTIF($G$2:$G2152,$G2152),9))</f>
        <v/>
      </c>
    </row>
    <row r="2153" spans="13:19" ht="18" customHeight="1" x14ac:dyDescent="0.55000000000000004">
      <c r="M2153" s="32" t="str">
        <f>IFERROR(IF($B2153="","",INDEX(所属情報!$E:$E,MATCH($A2153,所属情報!$A:$A,0))),"")</f>
        <v/>
      </c>
      <c r="N2153" s="32" t="str">
        <f t="shared" si="99"/>
        <v/>
      </c>
      <c r="O2153" s="32" t="str">
        <f t="shared" si="100"/>
        <v/>
      </c>
      <c r="P2153" s="32" t="str">
        <f t="shared" si="101"/>
        <v/>
      </c>
      <c r="Q2153" s="32" t="str">
        <f>IFERROR(IF($F2153="","",INDEX(リスト!$AL:$AL,MATCH($F2153,リスト!$AK:$AK,0))),"")</f>
        <v/>
      </c>
      <c r="R2153" s="32" t="str">
        <f>IFERROR(IF($K2153="","",INDEX(リスト!$AO:$AO,MATCH($K2153,リスト!$AN:$AN,0))),"")</f>
        <v/>
      </c>
      <c r="S2153" s="32" t="str">
        <f>IF($B2153="","",RIGHT($G2153*1000+200+COUNTIF($G$2:$G2153,$G2153),9))</f>
        <v/>
      </c>
    </row>
    <row r="2154" spans="13:19" ht="18" customHeight="1" x14ac:dyDescent="0.55000000000000004">
      <c r="M2154" s="32" t="str">
        <f>IFERROR(IF($B2154="","",INDEX(所属情報!$E:$E,MATCH($A2154,所属情報!$A:$A,0))),"")</f>
        <v/>
      </c>
      <c r="N2154" s="32" t="str">
        <f t="shared" si="99"/>
        <v/>
      </c>
      <c r="O2154" s="32" t="str">
        <f t="shared" si="100"/>
        <v/>
      </c>
      <c r="P2154" s="32" t="str">
        <f t="shared" si="101"/>
        <v/>
      </c>
      <c r="Q2154" s="32" t="str">
        <f>IFERROR(IF($F2154="","",INDEX(リスト!$AL:$AL,MATCH($F2154,リスト!$AK:$AK,0))),"")</f>
        <v/>
      </c>
      <c r="R2154" s="32" t="str">
        <f>IFERROR(IF($K2154="","",INDEX(リスト!$AO:$AO,MATCH($K2154,リスト!$AN:$AN,0))),"")</f>
        <v/>
      </c>
      <c r="S2154" s="32" t="str">
        <f>IF($B2154="","",RIGHT($G2154*1000+200+COUNTIF($G$2:$G2154,$G2154),9))</f>
        <v/>
      </c>
    </row>
    <row r="2155" spans="13:19" ht="18" customHeight="1" x14ac:dyDescent="0.55000000000000004">
      <c r="M2155" s="32" t="str">
        <f>IFERROR(IF($B2155="","",INDEX(所属情報!$E:$E,MATCH($A2155,所属情報!$A:$A,0))),"")</f>
        <v/>
      </c>
      <c r="N2155" s="32" t="str">
        <f t="shared" si="99"/>
        <v/>
      </c>
      <c r="O2155" s="32" t="str">
        <f t="shared" si="100"/>
        <v/>
      </c>
      <c r="P2155" s="32" t="str">
        <f t="shared" si="101"/>
        <v/>
      </c>
      <c r="Q2155" s="32" t="str">
        <f>IFERROR(IF($F2155="","",INDEX(リスト!$AL:$AL,MATCH($F2155,リスト!$AK:$AK,0))),"")</f>
        <v/>
      </c>
      <c r="R2155" s="32" t="str">
        <f>IFERROR(IF($K2155="","",INDEX(リスト!$AO:$AO,MATCH($K2155,リスト!$AN:$AN,0))),"")</f>
        <v/>
      </c>
      <c r="S2155" s="32" t="str">
        <f>IF($B2155="","",RIGHT($G2155*1000+200+COUNTIF($G$2:$G2155,$G2155),9))</f>
        <v/>
      </c>
    </row>
    <row r="2156" spans="13:19" ht="18" customHeight="1" x14ac:dyDescent="0.55000000000000004">
      <c r="M2156" s="32" t="str">
        <f>IFERROR(IF($B2156="","",INDEX(所属情報!$E:$E,MATCH($A2156,所属情報!$A:$A,0))),"")</f>
        <v/>
      </c>
      <c r="N2156" s="32" t="str">
        <f t="shared" si="99"/>
        <v/>
      </c>
      <c r="O2156" s="32" t="str">
        <f t="shared" si="100"/>
        <v/>
      </c>
      <c r="P2156" s="32" t="str">
        <f t="shared" si="101"/>
        <v/>
      </c>
      <c r="Q2156" s="32" t="str">
        <f>IFERROR(IF($F2156="","",INDEX(リスト!$AL:$AL,MATCH($F2156,リスト!$AK:$AK,0))),"")</f>
        <v/>
      </c>
      <c r="R2156" s="32" t="str">
        <f>IFERROR(IF($K2156="","",INDEX(リスト!$AO:$AO,MATCH($K2156,リスト!$AN:$AN,0))),"")</f>
        <v/>
      </c>
      <c r="S2156" s="32" t="str">
        <f>IF($B2156="","",RIGHT($G2156*1000+200+COUNTIF($G$2:$G2156,$G2156),9))</f>
        <v/>
      </c>
    </row>
    <row r="2157" spans="13:19" ht="18" customHeight="1" x14ac:dyDescent="0.55000000000000004">
      <c r="M2157" s="32" t="str">
        <f>IFERROR(IF($B2157="","",INDEX(所属情報!$E:$E,MATCH($A2157,所属情報!$A:$A,0))),"")</f>
        <v/>
      </c>
      <c r="N2157" s="32" t="str">
        <f t="shared" si="99"/>
        <v/>
      </c>
      <c r="O2157" s="32" t="str">
        <f t="shared" si="100"/>
        <v/>
      </c>
      <c r="P2157" s="32" t="str">
        <f t="shared" si="101"/>
        <v/>
      </c>
      <c r="Q2157" s="32" t="str">
        <f>IFERROR(IF($F2157="","",INDEX(リスト!$AL:$AL,MATCH($F2157,リスト!$AK:$AK,0))),"")</f>
        <v/>
      </c>
      <c r="R2157" s="32" t="str">
        <f>IFERROR(IF($K2157="","",INDEX(リスト!$AO:$AO,MATCH($K2157,リスト!$AN:$AN,0))),"")</f>
        <v/>
      </c>
      <c r="S2157" s="32" t="str">
        <f>IF($B2157="","",RIGHT($G2157*1000+200+COUNTIF($G$2:$G2157,$G2157),9))</f>
        <v/>
      </c>
    </row>
    <row r="2158" spans="13:19" ht="18" customHeight="1" x14ac:dyDescent="0.55000000000000004">
      <c r="M2158" s="32" t="str">
        <f>IFERROR(IF($B2158="","",INDEX(所属情報!$E:$E,MATCH($A2158,所属情報!$A:$A,0))),"")</f>
        <v/>
      </c>
      <c r="N2158" s="32" t="str">
        <f t="shared" si="99"/>
        <v/>
      </c>
      <c r="O2158" s="32" t="str">
        <f t="shared" si="100"/>
        <v/>
      </c>
      <c r="P2158" s="32" t="str">
        <f t="shared" si="101"/>
        <v/>
      </c>
      <c r="Q2158" s="32" t="str">
        <f>IFERROR(IF($F2158="","",INDEX(リスト!$AL:$AL,MATCH($F2158,リスト!$AK:$AK,0))),"")</f>
        <v/>
      </c>
      <c r="R2158" s="32" t="str">
        <f>IFERROR(IF($K2158="","",INDEX(リスト!$AO:$AO,MATCH($K2158,リスト!$AN:$AN,0))),"")</f>
        <v/>
      </c>
      <c r="S2158" s="32" t="str">
        <f>IF($B2158="","",RIGHT($G2158*1000+200+COUNTIF($G$2:$G2158,$G2158),9))</f>
        <v/>
      </c>
    </row>
    <row r="2159" spans="13:19" ht="18" customHeight="1" x14ac:dyDescent="0.55000000000000004">
      <c r="M2159" s="32" t="str">
        <f>IFERROR(IF($B2159="","",INDEX(所属情報!$E:$E,MATCH($A2159,所属情報!$A:$A,0))),"")</f>
        <v/>
      </c>
      <c r="N2159" s="32" t="str">
        <f t="shared" si="99"/>
        <v/>
      </c>
      <c r="O2159" s="32" t="str">
        <f t="shared" si="100"/>
        <v/>
      </c>
      <c r="P2159" s="32" t="str">
        <f t="shared" si="101"/>
        <v/>
      </c>
      <c r="Q2159" s="32" t="str">
        <f>IFERROR(IF($F2159="","",INDEX(リスト!$AL:$AL,MATCH($F2159,リスト!$AK:$AK,0))),"")</f>
        <v/>
      </c>
      <c r="R2159" s="32" t="str">
        <f>IFERROR(IF($K2159="","",INDEX(リスト!$AO:$AO,MATCH($K2159,リスト!$AN:$AN,0))),"")</f>
        <v/>
      </c>
      <c r="S2159" s="32" t="str">
        <f>IF($B2159="","",RIGHT($G2159*1000+200+COUNTIF($G$2:$G2159,$G2159),9))</f>
        <v/>
      </c>
    </row>
    <row r="2160" spans="13:19" ht="18" customHeight="1" x14ac:dyDescent="0.55000000000000004">
      <c r="M2160" s="32" t="str">
        <f>IFERROR(IF($B2160="","",INDEX(所属情報!$E:$E,MATCH($A2160,所属情報!$A:$A,0))),"")</f>
        <v/>
      </c>
      <c r="N2160" s="32" t="str">
        <f t="shared" si="99"/>
        <v/>
      </c>
      <c r="O2160" s="32" t="str">
        <f t="shared" si="100"/>
        <v/>
      </c>
      <c r="P2160" s="32" t="str">
        <f t="shared" si="101"/>
        <v/>
      </c>
      <c r="Q2160" s="32" t="str">
        <f>IFERROR(IF($F2160="","",INDEX(リスト!$AL:$AL,MATCH($F2160,リスト!$AK:$AK,0))),"")</f>
        <v/>
      </c>
      <c r="R2160" s="32" t="str">
        <f>IFERROR(IF($K2160="","",INDEX(リスト!$AO:$AO,MATCH($K2160,リスト!$AN:$AN,0))),"")</f>
        <v/>
      </c>
      <c r="S2160" s="32" t="str">
        <f>IF($B2160="","",RIGHT($G2160*1000+200+COUNTIF($G$2:$G2160,$G2160),9))</f>
        <v/>
      </c>
    </row>
    <row r="2161" spans="13:19" ht="18" customHeight="1" x14ac:dyDescent="0.55000000000000004">
      <c r="M2161" s="32" t="str">
        <f>IFERROR(IF($B2161="","",INDEX(所属情報!$E:$E,MATCH($A2161,所属情報!$A:$A,0))),"")</f>
        <v/>
      </c>
      <c r="N2161" s="32" t="str">
        <f t="shared" si="99"/>
        <v/>
      </c>
      <c r="O2161" s="32" t="str">
        <f t="shared" si="100"/>
        <v/>
      </c>
      <c r="P2161" s="32" t="str">
        <f t="shared" si="101"/>
        <v/>
      </c>
      <c r="Q2161" s="32" t="str">
        <f>IFERROR(IF($F2161="","",INDEX(リスト!$AL:$AL,MATCH($F2161,リスト!$AK:$AK,0))),"")</f>
        <v/>
      </c>
      <c r="R2161" s="32" t="str">
        <f>IFERROR(IF($K2161="","",INDEX(リスト!$AO:$AO,MATCH($K2161,リスト!$AN:$AN,0))),"")</f>
        <v/>
      </c>
      <c r="S2161" s="32" t="str">
        <f>IF($B2161="","",RIGHT($G2161*1000+200+COUNTIF($G$2:$G2161,$G2161),9))</f>
        <v/>
      </c>
    </row>
    <row r="2162" spans="13:19" ht="18" customHeight="1" x14ac:dyDescent="0.55000000000000004">
      <c r="M2162" s="32" t="str">
        <f>IFERROR(IF($B2162="","",INDEX(所属情報!$E:$E,MATCH($A2162,所属情報!$A:$A,0))),"")</f>
        <v/>
      </c>
      <c r="N2162" s="32" t="str">
        <f t="shared" si="99"/>
        <v/>
      </c>
      <c r="O2162" s="32" t="str">
        <f t="shared" si="100"/>
        <v/>
      </c>
      <c r="P2162" s="32" t="str">
        <f t="shared" si="101"/>
        <v/>
      </c>
      <c r="Q2162" s="32" t="str">
        <f>IFERROR(IF($F2162="","",INDEX(リスト!$AL:$AL,MATCH($F2162,リスト!$AK:$AK,0))),"")</f>
        <v/>
      </c>
      <c r="R2162" s="32" t="str">
        <f>IFERROR(IF($K2162="","",INDEX(リスト!$AO:$AO,MATCH($K2162,リスト!$AN:$AN,0))),"")</f>
        <v/>
      </c>
      <c r="S2162" s="32" t="str">
        <f>IF($B2162="","",RIGHT($G2162*1000+200+COUNTIF($G$2:$G2162,$G2162),9))</f>
        <v/>
      </c>
    </row>
    <row r="2163" spans="13:19" ht="18" customHeight="1" x14ac:dyDescent="0.55000000000000004">
      <c r="M2163" s="32" t="str">
        <f>IFERROR(IF($B2163="","",INDEX(所属情報!$E:$E,MATCH($A2163,所属情報!$A:$A,0))),"")</f>
        <v/>
      </c>
      <c r="N2163" s="32" t="str">
        <f t="shared" si="99"/>
        <v/>
      </c>
      <c r="O2163" s="32" t="str">
        <f t="shared" si="100"/>
        <v/>
      </c>
      <c r="P2163" s="32" t="str">
        <f t="shared" si="101"/>
        <v/>
      </c>
      <c r="Q2163" s="32" t="str">
        <f>IFERROR(IF($F2163="","",INDEX(リスト!$AL:$AL,MATCH($F2163,リスト!$AK:$AK,0))),"")</f>
        <v/>
      </c>
      <c r="R2163" s="32" t="str">
        <f>IFERROR(IF($K2163="","",INDEX(リスト!$AO:$AO,MATCH($K2163,リスト!$AN:$AN,0))),"")</f>
        <v/>
      </c>
      <c r="S2163" s="32" t="str">
        <f>IF($B2163="","",RIGHT($G2163*1000+200+COUNTIF($G$2:$G2163,$G2163),9))</f>
        <v/>
      </c>
    </row>
    <row r="2164" spans="13:19" ht="18" customHeight="1" x14ac:dyDescent="0.55000000000000004">
      <c r="M2164" s="32" t="str">
        <f>IFERROR(IF($B2164="","",INDEX(所属情報!$E:$E,MATCH($A2164,所属情報!$A:$A,0))),"")</f>
        <v/>
      </c>
      <c r="N2164" s="32" t="str">
        <f t="shared" si="99"/>
        <v/>
      </c>
      <c r="O2164" s="32" t="str">
        <f t="shared" si="100"/>
        <v/>
      </c>
      <c r="P2164" s="32" t="str">
        <f t="shared" si="101"/>
        <v/>
      </c>
      <c r="Q2164" s="32" t="str">
        <f>IFERROR(IF($F2164="","",INDEX(リスト!$AL:$AL,MATCH($F2164,リスト!$AK:$AK,0))),"")</f>
        <v/>
      </c>
      <c r="R2164" s="32" t="str">
        <f>IFERROR(IF($K2164="","",INDEX(リスト!$AO:$AO,MATCH($K2164,リスト!$AN:$AN,0))),"")</f>
        <v/>
      </c>
      <c r="S2164" s="32" t="str">
        <f>IF($B2164="","",RIGHT($G2164*1000+200+COUNTIF($G$2:$G2164,$G2164),9))</f>
        <v/>
      </c>
    </row>
    <row r="2165" spans="13:19" ht="18" customHeight="1" x14ac:dyDescent="0.55000000000000004">
      <c r="M2165" s="32" t="str">
        <f>IFERROR(IF($B2165="","",INDEX(所属情報!$E:$E,MATCH($A2165,所属情報!$A:$A,0))),"")</f>
        <v/>
      </c>
      <c r="N2165" s="32" t="str">
        <f t="shared" si="99"/>
        <v/>
      </c>
      <c r="O2165" s="32" t="str">
        <f t="shared" si="100"/>
        <v/>
      </c>
      <c r="P2165" s="32" t="str">
        <f t="shared" si="101"/>
        <v/>
      </c>
      <c r="Q2165" s="32" t="str">
        <f>IFERROR(IF($F2165="","",INDEX(リスト!$AL:$AL,MATCH($F2165,リスト!$AK:$AK,0))),"")</f>
        <v/>
      </c>
      <c r="R2165" s="32" t="str">
        <f>IFERROR(IF($K2165="","",INDEX(リスト!$AO:$AO,MATCH($K2165,リスト!$AN:$AN,0))),"")</f>
        <v/>
      </c>
      <c r="S2165" s="32" t="str">
        <f>IF($B2165="","",RIGHT($G2165*1000+200+COUNTIF($G$2:$G2165,$G2165),9))</f>
        <v/>
      </c>
    </row>
    <row r="2166" spans="13:19" ht="18" customHeight="1" x14ac:dyDescent="0.55000000000000004">
      <c r="M2166" s="32" t="str">
        <f>IFERROR(IF($B2166="","",INDEX(所属情報!$E:$E,MATCH($A2166,所属情報!$A:$A,0))),"")</f>
        <v/>
      </c>
      <c r="N2166" s="32" t="str">
        <f t="shared" si="99"/>
        <v/>
      </c>
      <c r="O2166" s="32" t="str">
        <f t="shared" si="100"/>
        <v/>
      </c>
      <c r="P2166" s="32" t="str">
        <f t="shared" si="101"/>
        <v/>
      </c>
      <c r="Q2166" s="32" t="str">
        <f>IFERROR(IF($F2166="","",INDEX(リスト!$AL:$AL,MATCH($F2166,リスト!$AK:$AK,0))),"")</f>
        <v/>
      </c>
      <c r="R2166" s="32" t="str">
        <f>IFERROR(IF($K2166="","",INDEX(リスト!$AO:$AO,MATCH($K2166,リスト!$AN:$AN,0))),"")</f>
        <v/>
      </c>
      <c r="S2166" s="32" t="str">
        <f>IF($B2166="","",RIGHT($G2166*1000+200+COUNTIF($G$2:$G2166,$G2166),9))</f>
        <v/>
      </c>
    </row>
    <row r="2167" spans="13:19" ht="18" customHeight="1" x14ac:dyDescent="0.55000000000000004">
      <c r="M2167" s="32" t="str">
        <f>IFERROR(IF($B2167="","",INDEX(所属情報!$E:$E,MATCH($A2167,所属情報!$A:$A,0))),"")</f>
        <v/>
      </c>
      <c r="N2167" s="32" t="str">
        <f t="shared" si="99"/>
        <v/>
      </c>
      <c r="O2167" s="32" t="str">
        <f t="shared" si="100"/>
        <v/>
      </c>
      <c r="P2167" s="32" t="str">
        <f t="shared" si="101"/>
        <v/>
      </c>
      <c r="Q2167" s="32" t="str">
        <f>IFERROR(IF($F2167="","",INDEX(リスト!$AL:$AL,MATCH($F2167,リスト!$AK:$AK,0))),"")</f>
        <v/>
      </c>
      <c r="R2167" s="32" t="str">
        <f>IFERROR(IF($K2167="","",INDEX(リスト!$AO:$AO,MATCH($K2167,リスト!$AN:$AN,0))),"")</f>
        <v/>
      </c>
      <c r="S2167" s="32" t="str">
        <f>IF($B2167="","",RIGHT($G2167*1000+200+COUNTIF($G$2:$G2167,$G2167),9))</f>
        <v/>
      </c>
    </row>
    <row r="2168" spans="13:19" ht="18" customHeight="1" x14ac:dyDescent="0.55000000000000004">
      <c r="M2168" s="32" t="str">
        <f>IFERROR(IF($B2168="","",INDEX(所属情報!$E:$E,MATCH($A2168,所属情報!$A:$A,0))),"")</f>
        <v/>
      </c>
      <c r="N2168" s="32" t="str">
        <f t="shared" si="99"/>
        <v/>
      </c>
      <c r="O2168" s="32" t="str">
        <f t="shared" si="100"/>
        <v/>
      </c>
      <c r="P2168" s="32" t="str">
        <f t="shared" si="101"/>
        <v/>
      </c>
      <c r="Q2168" s="32" t="str">
        <f>IFERROR(IF($F2168="","",INDEX(リスト!$AL:$AL,MATCH($F2168,リスト!$AK:$AK,0))),"")</f>
        <v/>
      </c>
      <c r="R2168" s="32" t="str">
        <f>IFERROR(IF($K2168="","",INDEX(リスト!$AO:$AO,MATCH($K2168,リスト!$AN:$AN,0))),"")</f>
        <v/>
      </c>
      <c r="S2168" s="32" t="str">
        <f>IF($B2168="","",RIGHT($G2168*1000+200+COUNTIF($G$2:$G2168,$G2168),9))</f>
        <v/>
      </c>
    </row>
    <row r="2169" spans="13:19" ht="18" customHeight="1" x14ac:dyDescent="0.55000000000000004">
      <c r="M2169" s="32" t="str">
        <f>IFERROR(IF($B2169="","",INDEX(所属情報!$E:$E,MATCH($A2169,所属情報!$A:$A,0))),"")</f>
        <v/>
      </c>
      <c r="N2169" s="32" t="str">
        <f t="shared" si="99"/>
        <v/>
      </c>
      <c r="O2169" s="32" t="str">
        <f t="shared" si="100"/>
        <v/>
      </c>
      <c r="P2169" s="32" t="str">
        <f t="shared" si="101"/>
        <v/>
      </c>
      <c r="Q2169" s="32" t="str">
        <f>IFERROR(IF($F2169="","",INDEX(リスト!$AL:$AL,MATCH($F2169,リスト!$AK:$AK,0))),"")</f>
        <v/>
      </c>
      <c r="R2169" s="32" t="str">
        <f>IFERROR(IF($K2169="","",INDEX(リスト!$AO:$AO,MATCH($K2169,リスト!$AN:$AN,0))),"")</f>
        <v/>
      </c>
      <c r="S2169" s="32" t="str">
        <f>IF($B2169="","",RIGHT($G2169*1000+200+COUNTIF($G$2:$G2169,$G2169),9))</f>
        <v/>
      </c>
    </row>
    <row r="2170" spans="13:19" ht="18" customHeight="1" x14ac:dyDescent="0.55000000000000004">
      <c r="M2170" s="32" t="str">
        <f>IFERROR(IF($B2170="","",INDEX(所属情報!$E:$E,MATCH($A2170,所属情報!$A:$A,0))),"")</f>
        <v/>
      </c>
      <c r="N2170" s="32" t="str">
        <f t="shared" si="99"/>
        <v/>
      </c>
      <c r="O2170" s="32" t="str">
        <f t="shared" si="100"/>
        <v/>
      </c>
      <c r="P2170" s="32" t="str">
        <f t="shared" si="101"/>
        <v/>
      </c>
      <c r="Q2170" s="32" t="str">
        <f>IFERROR(IF($F2170="","",INDEX(リスト!$AL:$AL,MATCH($F2170,リスト!$AK:$AK,0))),"")</f>
        <v/>
      </c>
      <c r="R2170" s="32" t="str">
        <f>IFERROR(IF($K2170="","",INDEX(リスト!$AO:$AO,MATCH($K2170,リスト!$AN:$AN,0))),"")</f>
        <v/>
      </c>
      <c r="S2170" s="32" t="str">
        <f>IF($B2170="","",RIGHT($G2170*1000+200+COUNTIF($G$2:$G2170,$G2170),9))</f>
        <v/>
      </c>
    </row>
    <row r="2171" spans="13:19" ht="18" customHeight="1" x14ac:dyDescent="0.55000000000000004">
      <c r="M2171" s="32" t="str">
        <f>IFERROR(IF($B2171="","",INDEX(所属情報!$E:$E,MATCH($A2171,所属情報!$A:$A,0))),"")</f>
        <v/>
      </c>
      <c r="N2171" s="32" t="str">
        <f t="shared" si="99"/>
        <v/>
      </c>
      <c r="O2171" s="32" t="str">
        <f t="shared" si="100"/>
        <v/>
      </c>
      <c r="P2171" s="32" t="str">
        <f t="shared" si="101"/>
        <v/>
      </c>
      <c r="Q2171" s="32" t="str">
        <f>IFERROR(IF($F2171="","",INDEX(リスト!$AL:$AL,MATCH($F2171,リスト!$AK:$AK,0))),"")</f>
        <v/>
      </c>
      <c r="R2171" s="32" t="str">
        <f>IFERROR(IF($K2171="","",INDEX(リスト!$AO:$AO,MATCH($K2171,リスト!$AN:$AN,0))),"")</f>
        <v/>
      </c>
      <c r="S2171" s="32" t="str">
        <f>IF($B2171="","",RIGHT($G2171*1000+200+COUNTIF($G$2:$G2171,$G2171),9))</f>
        <v/>
      </c>
    </row>
    <row r="2172" spans="13:19" ht="18" customHeight="1" x14ac:dyDescent="0.55000000000000004">
      <c r="M2172" s="32" t="str">
        <f>IFERROR(IF($B2172="","",INDEX(所属情報!$E:$E,MATCH($A2172,所属情報!$A:$A,0))),"")</f>
        <v/>
      </c>
      <c r="N2172" s="32" t="str">
        <f t="shared" si="99"/>
        <v/>
      </c>
      <c r="O2172" s="32" t="str">
        <f t="shared" si="100"/>
        <v/>
      </c>
      <c r="P2172" s="32" t="str">
        <f t="shared" si="101"/>
        <v/>
      </c>
      <c r="Q2172" s="32" t="str">
        <f>IFERROR(IF($F2172="","",INDEX(リスト!$AL:$AL,MATCH($F2172,リスト!$AK:$AK,0))),"")</f>
        <v/>
      </c>
      <c r="R2172" s="32" t="str">
        <f>IFERROR(IF($K2172="","",INDEX(リスト!$AO:$AO,MATCH($K2172,リスト!$AN:$AN,0))),"")</f>
        <v/>
      </c>
      <c r="S2172" s="32" t="str">
        <f>IF($B2172="","",RIGHT($G2172*1000+200+COUNTIF($G$2:$G2172,$G2172),9))</f>
        <v/>
      </c>
    </row>
    <row r="2173" spans="13:19" ht="18" customHeight="1" x14ac:dyDescent="0.55000000000000004">
      <c r="M2173" s="32" t="str">
        <f>IFERROR(IF($B2173="","",INDEX(所属情報!$E:$E,MATCH($A2173,所属情報!$A:$A,0))),"")</f>
        <v/>
      </c>
      <c r="N2173" s="32" t="str">
        <f t="shared" si="99"/>
        <v/>
      </c>
      <c r="O2173" s="32" t="str">
        <f t="shared" si="100"/>
        <v/>
      </c>
      <c r="P2173" s="32" t="str">
        <f t="shared" si="101"/>
        <v/>
      </c>
      <c r="Q2173" s="32" t="str">
        <f>IFERROR(IF($F2173="","",INDEX(リスト!$AL:$AL,MATCH($F2173,リスト!$AK:$AK,0))),"")</f>
        <v/>
      </c>
      <c r="R2173" s="32" t="str">
        <f>IFERROR(IF($K2173="","",INDEX(リスト!$AO:$AO,MATCH($K2173,リスト!$AN:$AN,0))),"")</f>
        <v/>
      </c>
      <c r="S2173" s="32" t="str">
        <f>IF($B2173="","",RIGHT($G2173*1000+200+COUNTIF($G$2:$G2173,$G2173),9))</f>
        <v/>
      </c>
    </row>
    <row r="2174" spans="13:19" ht="18" customHeight="1" x14ac:dyDescent="0.55000000000000004">
      <c r="M2174" s="32" t="str">
        <f>IFERROR(IF($B2174="","",INDEX(所属情報!$E:$E,MATCH($A2174,所属情報!$A:$A,0))),"")</f>
        <v/>
      </c>
      <c r="N2174" s="32" t="str">
        <f t="shared" si="99"/>
        <v/>
      </c>
      <c r="O2174" s="32" t="str">
        <f t="shared" si="100"/>
        <v/>
      </c>
      <c r="P2174" s="32" t="str">
        <f t="shared" si="101"/>
        <v/>
      </c>
      <c r="Q2174" s="32" t="str">
        <f>IFERROR(IF($F2174="","",INDEX(リスト!$AL:$AL,MATCH($F2174,リスト!$AK:$AK,0))),"")</f>
        <v/>
      </c>
      <c r="R2174" s="32" t="str">
        <f>IFERROR(IF($K2174="","",INDEX(リスト!$AO:$AO,MATCH($K2174,リスト!$AN:$AN,0))),"")</f>
        <v/>
      </c>
      <c r="S2174" s="32" t="str">
        <f>IF($B2174="","",RIGHT($G2174*1000+200+COUNTIF($G$2:$G2174,$G2174),9))</f>
        <v/>
      </c>
    </row>
    <row r="2175" spans="13:19" ht="18" customHeight="1" x14ac:dyDescent="0.55000000000000004">
      <c r="M2175" s="32" t="str">
        <f>IFERROR(IF($B2175="","",INDEX(所属情報!$E:$E,MATCH($A2175,所属情報!$A:$A,0))),"")</f>
        <v/>
      </c>
      <c r="N2175" s="32" t="str">
        <f t="shared" si="99"/>
        <v/>
      </c>
      <c r="O2175" s="32" t="str">
        <f t="shared" si="100"/>
        <v/>
      </c>
      <c r="P2175" s="32" t="str">
        <f t="shared" si="101"/>
        <v/>
      </c>
      <c r="Q2175" s="32" t="str">
        <f>IFERROR(IF($F2175="","",INDEX(リスト!$AL:$AL,MATCH($F2175,リスト!$AK:$AK,0))),"")</f>
        <v/>
      </c>
      <c r="R2175" s="32" t="str">
        <f>IFERROR(IF($K2175="","",INDEX(リスト!$AO:$AO,MATCH($K2175,リスト!$AN:$AN,0))),"")</f>
        <v/>
      </c>
      <c r="S2175" s="32" t="str">
        <f>IF($B2175="","",RIGHT($G2175*1000+200+COUNTIF($G$2:$G2175,$G2175),9))</f>
        <v/>
      </c>
    </row>
    <row r="2176" spans="13:19" ht="18" customHeight="1" x14ac:dyDescent="0.55000000000000004">
      <c r="M2176" s="32" t="str">
        <f>IFERROR(IF($B2176="","",INDEX(所属情報!$E:$E,MATCH($A2176,所属情報!$A:$A,0))),"")</f>
        <v/>
      </c>
      <c r="N2176" s="32" t="str">
        <f t="shared" si="99"/>
        <v/>
      </c>
      <c r="O2176" s="32" t="str">
        <f t="shared" si="100"/>
        <v/>
      </c>
      <c r="P2176" s="32" t="str">
        <f t="shared" si="101"/>
        <v/>
      </c>
      <c r="Q2176" s="32" t="str">
        <f>IFERROR(IF($F2176="","",INDEX(リスト!$AL:$AL,MATCH($F2176,リスト!$AK:$AK,0))),"")</f>
        <v/>
      </c>
      <c r="R2176" s="32" t="str">
        <f>IFERROR(IF($K2176="","",INDEX(リスト!$AO:$AO,MATCH($K2176,リスト!$AN:$AN,0))),"")</f>
        <v/>
      </c>
      <c r="S2176" s="32" t="str">
        <f>IF($B2176="","",RIGHT($G2176*1000+200+COUNTIF($G$2:$G2176,$G2176),9))</f>
        <v/>
      </c>
    </row>
    <row r="2177" spans="13:19" ht="18" customHeight="1" x14ac:dyDescent="0.55000000000000004">
      <c r="M2177" s="32" t="str">
        <f>IFERROR(IF($B2177="","",INDEX(所属情報!$E:$E,MATCH($A2177,所属情報!$A:$A,0))),"")</f>
        <v/>
      </c>
      <c r="N2177" s="32" t="str">
        <f t="shared" si="99"/>
        <v/>
      </c>
      <c r="O2177" s="32" t="str">
        <f t="shared" si="100"/>
        <v/>
      </c>
      <c r="P2177" s="32" t="str">
        <f t="shared" si="101"/>
        <v/>
      </c>
      <c r="Q2177" s="32" t="str">
        <f>IFERROR(IF($F2177="","",INDEX(リスト!$AL:$AL,MATCH($F2177,リスト!$AK:$AK,0))),"")</f>
        <v/>
      </c>
      <c r="R2177" s="32" t="str">
        <f>IFERROR(IF($K2177="","",INDEX(リスト!$AO:$AO,MATCH($K2177,リスト!$AN:$AN,0))),"")</f>
        <v/>
      </c>
      <c r="S2177" s="32" t="str">
        <f>IF($B2177="","",RIGHT($G2177*1000+200+COUNTIF($G$2:$G2177,$G2177),9))</f>
        <v/>
      </c>
    </row>
    <row r="2178" spans="13:19" ht="18" customHeight="1" x14ac:dyDescent="0.55000000000000004">
      <c r="M2178" s="32" t="str">
        <f>IFERROR(IF($B2178="","",INDEX(所属情報!$E:$E,MATCH($A2178,所属情報!$A:$A,0))),"")</f>
        <v/>
      </c>
      <c r="N2178" s="32" t="str">
        <f t="shared" si="99"/>
        <v/>
      </c>
      <c r="O2178" s="32" t="str">
        <f t="shared" si="100"/>
        <v/>
      </c>
      <c r="P2178" s="32" t="str">
        <f t="shared" si="101"/>
        <v/>
      </c>
      <c r="Q2178" s="32" t="str">
        <f>IFERROR(IF($F2178="","",INDEX(リスト!$AL:$AL,MATCH($F2178,リスト!$AK:$AK,0))),"")</f>
        <v/>
      </c>
      <c r="R2178" s="32" t="str">
        <f>IFERROR(IF($K2178="","",INDEX(リスト!$AO:$AO,MATCH($K2178,リスト!$AN:$AN,0))),"")</f>
        <v/>
      </c>
      <c r="S2178" s="32" t="str">
        <f>IF($B2178="","",RIGHT($G2178*1000+200+COUNTIF($G$2:$G2178,$G2178),9))</f>
        <v/>
      </c>
    </row>
    <row r="2179" spans="13:19" ht="18" customHeight="1" x14ac:dyDescent="0.55000000000000004">
      <c r="M2179" s="32" t="str">
        <f>IFERROR(IF($B2179="","",INDEX(所属情報!$E:$E,MATCH($A2179,所属情報!$A:$A,0))),"")</f>
        <v/>
      </c>
      <c r="N2179" s="32" t="str">
        <f t="shared" ref="N2179:N2242" si="102">IF($C2179="","",IF($E2179="",$C2179,$C2179&amp;" ("&amp;$E2179&amp;")"))</f>
        <v/>
      </c>
      <c r="O2179" s="32" t="str">
        <f t="shared" ref="O2179:O2242" si="103">IF($D2179="","",ASC($D2179))</f>
        <v/>
      </c>
      <c r="P2179" s="32" t="str">
        <f t="shared" ref="P2179:P2242" si="104">IF($I2179="","",UPPER($I2179)&amp;" "&amp;UPPER(LEFT($J2179,1))&amp;LOWER(RIGHT($J2179,LEN($J2179)-1))&amp;" ("&amp;MID($G2179,3,2)&amp;")")</f>
        <v/>
      </c>
      <c r="Q2179" s="32" t="str">
        <f>IFERROR(IF($F2179="","",INDEX(リスト!$AL:$AL,MATCH($F2179,リスト!$AK:$AK,0))),"")</f>
        <v/>
      </c>
      <c r="R2179" s="32" t="str">
        <f>IFERROR(IF($K2179="","",INDEX(リスト!$AO:$AO,MATCH($K2179,リスト!$AN:$AN,0))),"")</f>
        <v/>
      </c>
      <c r="S2179" s="32" t="str">
        <f>IF($B2179="","",RIGHT($G2179*1000+200+COUNTIF($G$2:$G2179,$G2179),9))</f>
        <v/>
      </c>
    </row>
    <row r="2180" spans="13:19" ht="18" customHeight="1" x14ac:dyDescent="0.55000000000000004">
      <c r="M2180" s="32" t="str">
        <f>IFERROR(IF($B2180="","",INDEX(所属情報!$E:$E,MATCH($A2180,所属情報!$A:$A,0))),"")</f>
        <v/>
      </c>
      <c r="N2180" s="32" t="str">
        <f t="shared" si="102"/>
        <v/>
      </c>
      <c r="O2180" s="32" t="str">
        <f t="shared" si="103"/>
        <v/>
      </c>
      <c r="P2180" s="32" t="str">
        <f t="shared" si="104"/>
        <v/>
      </c>
      <c r="Q2180" s="32" t="str">
        <f>IFERROR(IF($F2180="","",INDEX(リスト!$AL:$AL,MATCH($F2180,リスト!$AK:$AK,0))),"")</f>
        <v/>
      </c>
      <c r="R2180" s="32" t="str">
        <f>IFERROR(IF($K2180="","",INDEX(リスト!$AO:$AO,MATCH($K2180,リスト!$AN:$AN,0))),"")</f>
        <v/>
      </c>
      <c r="S2180" s="32" t="str">
        <f>IF($B2180="","",RIGHT($G2180*1000+200+COUNTIF($G$2:$G2180,$G2180),9))</f>
        <v/>
      </c>
    </row>
    <row r="2181" spans="13:19" ht="18" customHeight="1" x14ac:dyDescent="0.55000000000000004">
      <c r="M2181" s="32" t="str">
        <f>IFERROR(IF($B2181="","",INDEX(所属情報!$E:$E,MATCH($A2181,所属情報!$A:$A,0))),"")</f>
        <v/>
      </c>
      <c r="N2181" s="32" t="str">
        <f t="shared" si="102"/>
        <v/>
      </c>
      <c r="O2181" s="32" t="str">
        <f t="shared" si="103"/>
        <v/>
      </c>
      <c r="P2181" s="32" t="str">
        <f t="shared" si="104"/>
        <v/>
      </c>
      <c r="Q2181" s="32" t="str">
        <f>IFERROR(IF($F2181="","",INDEX(リスト!$AL:$AL,MATCH($F2181,リスト!$AK:$AK,0))),"")</f>
        <v/>
      </c>
      <c r="R2181" s="32" t="str">
        <f>IFERROR(IF($K2181="","",INDEX(リスト!$AO:$AO,MATCH($K2181,リスト!$AN:$AN,0))),"")</f>
        <v/>
      </c>
      <c r="S2181" s="32" t="str">
        <f>IF($B2181="","",RIGHT($G2181*1000+200+COUNTIF($G$2:$G2181,$G2181),9))</f>
        <v/>
      </c>
    </row>
    <row r="2182" spans="13:19" ht="18" customHeight="1" x14ac:dyDescent="0.55000000000000004">
      <c r="M2182" s="32" t="str">
        <f>IFERROR(IF($B2182="","",INDEX(所属情報!$E:$E,MATCH($A2182,所属情報!$A:$A,0))),"")</f>
        <v/>
      </c>
      <c r="N2182" s="32" t="str">
        <f t="shared" si="102"/>
        <v/>
      </c>
      <c r="O2182" s="32" t="str">
        <f t="shared" si="103"/>
        <v/>
      </c>
      <c r="P2182" s="32" t="str">
        <f t="shared" si="104"/>
        <v/>
      </c>
      <c r="Q2182" s="32" t="str">
        <f>IFERROR(IF($F2182="","",INDEX(リスト!$AL:$AL,MATCH($F2182,リスト!$AK:$AK,0))),"")</f>
        <v/>
      </c>
      <c r="R2182" s="32" t="str">
        <f>IFERROR(IF($K2182="","",INDEX(リスト!$AO:$AO,MATCH($K2182,リスト!$AN:$AN,0))),"")</f>
        <v/>
      </c>
      <c r="S2182" s="32" t="str">
        <f>IF($B2182="","",RIGHT($G2182*1000+200+COUNTIF($G$2:$G2182,$G2182),9))</f>
        <v/>
      </c>
    </row>
    <row r="2183" spans="13:19" ht="18" customHeight="1" x14ac:dyDescent="0.55000000000000004">
      <c r="M2183" s="32" t="str">
        <f>IFERROR(IF($B2183="","",INDEX(所属情報!$E:$E,MATCH($A2183,所属情報!$A:$A,0))),"")</f>
        <v/>
      </c>
      <c r="N2183" s="32" t="str">
        <f t="shared" si="102"/>
        <v/>
      </c>
      <c r="O2183" s="32" t="str">
        <f t="shared" si="103"/>
        <v/>
      </c>
      <c r="P2183" s="32" t="str">
        <f t="shared" si="104"/>
        <v/>
      </c>
      <c r="Q2183" s="32" t="str">
        <f>IFERROR(IF($F2183="","",INDEX(リスト!$AL:$AL,MATCH($F2183,リスト!$AK:$AK,0))),"")</f>
        <v/>
      </c>
      <c r="R2183" s="32" t="str">
        <f>IFERROR(IF($K2183="","",INDEX(リスト!$AO:$AO,MATCH($K2183,リスト!$AN:$AN,0))),"")</f>
        <v/>
      </c>
      <c r="S2183" s="32" t="str">
        <f>IF($B2183="","",RIGHT($G2183*1000+200+COUNTIF($G$2:$G2183,$G2183),9))</f>
        <v/>
      </c>
    </row>
    <row r="2184" spans="13:19" ht="18" customHeight="1" x14ac:dyDescent="0.55000000000000004">
      <c r="M2184" s="32" t="str">
        <f>IFERROR(IF($B2184="","",INDEX(所属情報!$E:$E,MATCH($A2184,所属情報!$A:$A,0))),"")</f>
        <v/>
      </c>
      <c r="N2184" s="32" t="str">
        <f t="shared" si="102"/>
        <v/>
      </c>
      <c r="O2184" s="32" t="str">
        <f t="shared" si="103"/>
        <v/>
      </c>
      <c r="P2184" s="32" t="str">
        <f t="shared" si="104"/>
        <v/>
      </c>
      <c r="Q2184" s="32" t="str">
        <f>IFERROR(IF($F2184="","",INDEX(リスト!$AL:$AL,MATCH($F2184,リスト!$AK:$AK,0))),"")</f>
        <v/>
      </c>
      <c r="R2184" s="32" t="str">
        <f>IFERROR(IF($K2184="","",INDEX(リスト!$AO:$AO,MATCH($K2184,リスト!$AN:$AN,0))),"")</f>
        <v/>
      </c>
      <c r="S2184" s="32" t="str">
        <f>IF($B2184="","",RIGHT($G2184*1000+200+COUNTIF($G$2:$G2184,$G2184),9))</f>
        <v/>
      </c>
    </row>
    <row r="2185" spans="13:19" ht="18" customHeight="1" x14ac:dyDescent="0.55000000000000004">
      <c r="M2185" s="32" t="str">
        <f>IFERROR(IF($B2185="","",INDEX(所属情報!$E:$E,MATCH($A2185,所属情報!$A:$A,0))),"")</f>
        <v/>
      </c>
      <c r="N2185" s="32" t="str">
        <f t="shared" si="102"/>
        <v/>
      </c>
      <c r="O2185" s="32" t="str">
        <f t="shared" si="103"/>
        <v/>
      </c>
      <c r="P2185" s="32" t="str">
        <f t="shared" si="104"/>
        <v/>
      </c>
      <c r="Q2185" s="32" t="str">
        <f>IFERROR(IF($F2185="","",INDEX(リスト!$AL:$AL,MATCH($F2185,リスト!$AK:$AK,0))),"")</f>
        <v/>
      </c>
      <c r="R2185" s="32" t="str">
        <f>IFERROR(IF($K2185="","",INDEX(リスト!$AO:$AO,MATCH($K2185,リスト!$AN:$AN,0))),"")</f>
        <v/>
      </c>
      <c r="S2185" s="32" t="str">
        <f>IF($B2185="","",RIGHT($G2185*1000+200+COUNTIF($G$2:$G2185,$G2185),9))</f>
        <v/>
      </c>
    </row>
    <row r="2186" spans="13:19" ht="18" customHeight="1" x14ac:dyDescent="0.55000000000000004">
      <c r="M2186" s="32" t="str">
        <f>IFERROR(IF($B2186="","",INDEX(所属情報!$E:$E,MATCH($A2186,所属情報!$A:$A,0))),"")</f>
        <v/>
      </c>
      <c r="N2186" s="32" t="str">
        <f t="shared" si="102"/>
        <v/>
      </c>
      <c r="O2186" s="32" t="str">
        <f t="shared" si="103"/>
        <v/>
      </c>
      <c r="P2186" s="32" t="str">
        <f t="shared" si="104"/>
        <v/>
      </c>
      <c r="Q2186" s="32" t="str">
        <f>IFERROR(IF($F2186="","",INDEX(リスト!$AL:$AL,MATCH($F2186,リスト!$AK:$AK,0))),"")</f>
        <v/>
      </c>
      <c r="R2186" s="32" t="str">
        <f>IFERROR(IF($K2186="","",INDEX(リスト!$AO:$AO,MATCH($K2186,リスト!$AN:$AN,0))),"")</f>
        <v/>
      </c>
      <c r="S2186" s="32" t="str">
        <f>IF($B2186="","",RIGHT($G2186*1000+200+COUNTIF($G$2:$G2186,$G2186),9))</f>
        <v/>
      </c>
    </row>
    <row r="2187" spans="13:19" ht="18" customHeight="1" x14ac:dyDescent="0.55000000000000004">
      <c r="M2187" s="32" t="str">
        <f>IFERROR(IF($B2187="","",INDEX(所属情報!$E:$E,MATCH($A2187,所属情報!$A:$A,0))),"")</f>
        <v/>
      </c>
      <c r="N2187" s="32" t="str">
        <f t="shared" si="102"/>
        <v/>
      </c>
      <c r="O2187" s="32" t="str">
        <f t="shared" si="103"/>
        <v/>
      </c>
      <c r="P2187" s="32" t="str">
        <f t="shared" si="104"/>
        <v/>
      </c>
      <c r="Q2187" s="32" t="str">
        <f>IFERROR(IF($F2187="","",INDEX(リスト!$AL:$AL,MATCH($F2187,リスト!$AK:$AK,0))),"")</f>
        <v/>
      </c>
      <c r="R2187" s="32" t="str">
        <f>IFERROR(IF($K2187="","",INDEX(リスト!$AO:$AO,MATCH($K2187,リスト!$AN:$AN,0))),"")</f>
        <v/>
      </c>
      <c r="S2187" s="32" t="str">
        <f>IF($B2187="","",RIGHT($G2187*1000+200+COUNTIF($G$2:$G2187,$G2187),9))</f>
        <v/>
      </c>
    </row>
    <row r="2188" spans="13:19" ht="18" customHeight="1" x14ac:dyDescent="0.55000000000000004">
      <c r="M2188" s="32" t="str">
        <f>IFERROR(IF($B2188="","",INDEX(所属情報!$E:$E,MATCH($A2188,所属情報!$A:$A,0))),"")</f>
        <v/>
      </c>
      <c r="N2188" s="32" t="str">
        <f t="shared" si="102"/>
        <v/>
      </c>
      <c r="O2188" s="32" t="str">
        <f t="shared" si="103"/>
        <v/>
      </c>
      <c r="P2188" s="32" t="str">
        <f t="shared" si="104"/>
        <v/>
      </c>
      <c r="Q2188" s="32" t="str">
        <f>IFERROR(IF($F2188="","",INDEX(リスト!$AL:$AL,MATCH($F2188,リスト!$AK:$AK,0))),"")</f>
        <v/>
      </c>
      <c r="R2188" s="32" t="str">
        <f>IFERROR(IF($K2188="","",INDEX(リスト!$AO:$AO,MATCH($K2188,リスト!$AN:$AN,0))),"")</f>
        <v/>
      </c>
      <c r="S2188" s="32" t="str">
        <f>IF($B2188="","",RIGHT($G2188*1000+200+COUNTIF($G$2:$G2188,$G2188),9))</f>
        <v/>
      </c>
    </row>
    <row r="2189" spans="13:19" ht="18" customHeight="1" x14ac:dyDescent="0.55000000000000004">
      <c r="M2189" s="32" t="str">
        <f>IFERROR(IF($B2189="","",INDEX(所属情報!$E:$E,MATCH($A2189,所属情報!$A:$A,0))),"")</f>
        <v/>
      </c>
      <c r="N2189" s="32" t="str">
        <f t="shared" si="102"/>
        <v/>
      </c>
      <c r="O2189" s="32" t="str">
        <f t="shared" si="103"/>
        <v/>
      </c>
      <c r="P2189" s="32" t="str">
        <f t="shared" si="104"/>
        <v/>
      </c>
      <c r="Q2189" s="32" t="str">
        <f>IFERROR(IF($F2189="","",INDEX(リスト!$AL:$AL,MATCH($F2189,リスト!$AK:$AK,0))),"")</f>
        <v/>
      </c>
      <c r="R2189" s="32" t="str">
        <f>IFERROR(IF($K2189="","",INDEX(リスト!$AO:$AO,MATCH($K2189,リスト!$AN:$AN,0))),"")</f>
        <v/>
      </c>
      <c r="S2189" s="32" t="str">
        <f>IF($B2189="","",RIGHT($G2189*1000+200+COUNTIF($G$2:$G2189,$G2189),9))</f>
        <v/>
      </c>
    </row>
    <row r="2190" spans="13:19" ht="18" customHeight="1" x14ac:dyDescent="0.55000000000000004">
      <c r="M2190" s="32" t="str">
        <f>IFERROR(IF($B2190="","",INDEX(所属情報!$E:$E,MATCH($A2190,所属情報!$A:$A,0))),"")</f>
        <v/>
      </c>
      <c r="N2190" s="32" t="str">
        <f t="shared" si="102"/>
        <v/>
      </c>
      <c r="O2190" s="32" t="str">
        <f t="shared" si="103"/>
        <v/>
      </c>
      <c r="P2190" s="32" t="str">
        <f t="shared" si="104"/>
        <v/>
      </c>
      <c r="Q2190" s="32" t="str">
        <f>IFERROR(IF($F2190="","",INDEX(リスト!$AL:$AL,MATCH($F2190,リスト!$AK:$AK,0))),"")</f>
        <v/>
      </c>
      <c r="R2190" s="32" t="str">
        <f>IFERROR(IF($K2190="","",INDEX(リスト!$AO:$AO,MATCH($K2190,リスト!$AN:$AN,0))),"")</f>
        <v/>
      </c>
      <c r="S2190" s="32" t="str">
        <f>IF($B2190="","",RIGHT($G2190*1000+200+COUNTIF($G$2:$G2190,$G2190),9))</f>
        <v/>
      </c>
    </row>
    <row r="2191" spans="13:19" ht="18" customHeight="1" x14ac:dyDescent="0.55000000000000004">
      <c r="M2191" s="32" t="str">
        <f>IFERROR(IF($B2191="","",INDEX(所属情報!$E:$E,MATCH($A2191,所属情報!$A:$A,0))),"")</f>
        <v/>
      </c>
      <c r="N2191" s="32" t="str">
        <f t="shared" si="102"/>
        <v/>
      </c>
      <c r="O2191" s="32" t="str">
        <f t="shared" si="103"/>
        <v/>
      </c>
      <c r="P2191" s="32" t="str">
        <f t="shared" si="104"/>
        <v/>
      </c>
      <c r="Q2191" s="32" t="str">
        <f>IFERROR(IF($F2191="","",INDEX(リスト!$AL:$AL,MATCH($F2191,リスト!$AK:$AK,0))),"")</f>
        <v/>
      </c>
      <c r="R2191" s="32" t="str">
        <f>IFERROR(IF($K2191="","",INDEX(リスト!$AO:$AO,MATCH($K2191,リスト!$AN:$AN,0))),"")</f>
        <v/>
      </c>
      <c r="S2191" s="32" t="str">
        <f>IF($B2191="","",RIGHT($G2191*1000+200+COUNTIF($G$2:$G2191,$G2191),9))</f>
        <v/>
      </c>
    </row>
    <row r="2192" spans="13:19" ht="18" customHeight="1" x14ac:dyDescent="0.55000000000000004">
      <c r="M2192" s="32" t="str">
        <f>IFERROR(IF($B2192="","",INDEX(所属情報!$E:$E,MATCH($A2192,所属情報!$A:$A,0))),"")</f>
        <v/>
      </c>
      <c r="N2192" s="32" t="str">
        <f t="shared" si="102"/>
        <v/>
      </c>
      <c r="O2192" s="32" t="str">
        <f t="shared" si="103"/>
        <v/>
      </c>
      <c r="P2192" s="32" t="str">
        <f t="shared" si="104"/>
        <v/>
      </c>
      <c r="Q2192" s="32" t="str">
        <f>IFERROR(IF($F2192="","",INDEX(リスト!$AL:$AL,MATCH($F2192,リスト!$AK:$AK,0))),"")</f>
        <v/>
      </c>
      <c r="R2192" s="32" t="str">
        <f>IFERROR(IF($K2192="","",INDEX(リスト!$AO:$AO,MATCH($K2192,リスト!$AN:$AN,0))),"")</f>
        <v/>
      </c>
      <c r="S2192" s="32" t="str">
        <f>IF($B2192="","",RIGHT($G2192*1000+200+COUNTIF($G$2:$G2192,$G2192),9))</f>
        <v/>
      </c>
    </row>
    <row r="2193" spans="13:19" ht="18" customHeight="1" x14ac:dyDescent="0.55000000000000004">
      <c r="M2193" s="32" t="str">
        <f>IFERROR(IF($B2193="","",INDEX(所属情報!$E:$E,MATCH($A2193,所属情報!$A:$A,0))),"")</f>
        <v/>
      </c>
      <c r="N2193" s="32" t="str">
        <f t="shared" si="102"/>
        <v/>
      </c>
      <c r="O2193" s="32" t="str">
        <f t="shared" si="103"/>
        <v/>
      </c>
      <c r="P2193" s="32" t="str">
        <f t="shared" si="104"/>
        <v/>
      </c>
      <c r="Q2193" s="32" t="str">
        <f>IFERROR(IF($F2193="","",INDEX(リスト!$AL:$AL,MATCH($F2193,リスト!$AK:$AK,0))),"")</f>
        <v/>
      </c>
      <c r="R2193" s="32" t="str">
        <f>IFERROR(IF($K2193="","",INDEX(リスト!$AO:$AO,MATCH($K2193,リスト!$AN:$AN,0))),"")</f>
        <v/>
      </c>
      <c r="S2193" s="32" t="str">
        <f>IF($B2193="","",RIGHT($G2193*1000+200+COUNTIF($G$2:$G2193,$G2193),9))</f>
        <v/>
      </c>
    </row>
    <row r="2194" spans="13:19" ht="18" customHeight="1" x14ac:dyDescent="0.55000000000000004">
      <c r="M2194" s="32" t="str">
        <f>IFERROR(IF($B2194="","",INDEX(所属情報!$E:$E,MATCH($A2194,所属情報!$A:$A,0))),"")</f>
        <v/>
      </c>
      <c r="N2194" s="32" t="str">
        <f t="shared" si="102"/>
        <v/>
      </c>
      <c r="O2194" s="32" t="str">
        <f t="shared" si="103"/>
        <v/>
      </c>
      <c r="P2194" s="32" t="str">
        <f t="shared" si="104"/>
        <v/>
      </c>
      <c r="Q2194" s="32" t="str">
        <f>IFERROR(IF($F2194="","",INDEX(リスト!$AL:$AL,MATCH($F2194,リスト!$AK:$AK,0))),"")</f>
        <v/>
      </c>
      <c r="R2194" s="32" t="str">
        <f>IFERROR(IF($K2194="","",INDEX(リスト!$AO:$AO,MATCH($K2194,リスト!$AN:$AN,0))),"")</f>
        <v/>
      </c>
      <c r="S2194" s="32" t="str">
        <f>IF($B2194="","",RIGHT($G2194*1000+200+COUNTIF($G$2:$G2194,$G2194),9))</f>
        <v/>
      </c>
    </row>
    <row r="2195" spans="13:19" ht="18" customHeight="1" x14ac:dyDescent="0.55000000000000004">
      <c r="M2195" s="32" t="str">
        <f>IFERROR(IF($B2195="","",INDEX(所属情報!$E:$E,MATCH($A2195,所属情報!$A:$A,0))),"")</f>
        <v/>
      </c>
      <c r="N2195" s="32" t="str">
        <f t="shared" si="102"/>
        <v/>
      </c>
      <c r="O2195" s="32" t="str">
        <f t="shared" si="103"/>
        <v/>
      </c>
      <c r="P2195" s="32" t="str">
        <f t="shared" si="104"/>
        <v/>
      </c>
      <c r="Q2195" s="32" t="str">
        <f>IFERROR(IF($F2195="","",INDEX(リスト!$AL:$AL,MATCH($F2195,リスト!$AK:$AK,0))),"")</f>
        <v/>
      </c>
      <c r="R2195" s="32" t="str">
        <f>IFERROR(IF($K2195="","",INDEX(リスト!$AO:$AO,MATCH($K2195,リスト!$AN:$AN,0))),"")</f>
        <v/>
      </c>
      <c r="S2195" s="32" t="str">
        <f>IF($B2195="","",RIGHT($G2195*1000+200+COUNTIF($G$2:$G2195,$G2195),9))</f>
        <v/>
      </c>
    </row>
    <row r="2196" spans="13:19" ht="18" customHeight="1" x14ac:dyDescent="0.55000000000000004">
      <c r="M2196" s="32" t="str">
        <f>IFERROR(IF($B2196="","",INDEX(所属情報!$E:$E,MATCH($A2196,所属情報!$A:$A,0))),"")</f>
        <v/>
      </c>
      <c r="N2196" s="32" t="str">
        <f t="shared" si="102"/>
        <v/>
      </c>
      <c r="O2196" s="32" t="str">
        <f t="shared" si="103"/>
        <v/>
      </c>
      <c r="P2196" s="32" t="str">
        <f t="shared" si="104"/>
        <v/>
      </c>
      <c r="Q2196" s="32" t="str">
        <f>IFERROR(IF($F2196="","",INDEX(リスト!$AL:$AL,MATCH($F2196,リスト!$AK:$AK,0))),"")</f>
        <v/>
      </c>
      <c r="R2196" s="32" t="str">
        <f>IFERROR(IF($K2196="","",INDEX(リスト!$AO:$AO,MATCH($K2196,リスト!$AN:$AN,0))),"")</f>
        <v/>
      </c>
      <c r="S2196" s="32" t="str">
        <f>IF($B2196="","",RIGHT($G2196*1000+200+COUNTIF($G$2:$G2196,$G2196),9))</f>
        <v/>
      </c>
    </row>
    <row r="2197" spans="13:19" ht="18" customHeight="1" x14ac:dyDescent="0.55000000000000004">
      <c r="M2197" s="32" t="str">
        <f>IFERROR(IF($B2197="","",INDEX(所属情報!$E:$E,MATCH($A2197,所属情報!$A:$A,0))),"")</f>
        <v/>
      </c>
      <c r="N2197" s="32" t="str">
        <f t="shared" si="102"/>
        <v/>
      </c>
      <c r="O2197" s="32" t="str">
        <f t="shared" si="103"/>
        <v/>
      </c>
      <c r="P2197" s="32" t="str">
        <f t="shared" si="104"/>
        <v/>
      </c>
      <c r="Q2197" s="32" t="str">
        <f>IFERROR(IF($F2197="","",INDEX(リスト!$AL:$AL,MATCH($F2197,リスト!$AK:$AK,0))),"")</f>
        <v/>
      </c>
      <c r="R2197" s="32" t="str">
        <f>IFERROR(IF($K2197="","",INDEX(リスト!$AO:$AO,MATCH($K2197,リスト!$AN:$AN,0))),"")</f>
        <v/>
      </c>
      <c r="S2197" s="32" t="str">
        <f>IF($B2197="","",RIGHT($G2197*1000+200+COUNTIF($G$2:$G2197,$G2197),9))</f>
        <v/>
      </c>
    </row>
    <row r="2198" spans="13:19" ht="18" customHeight="1" x14ac:dyDescent="0.55000000000000004">
      <c r="M2198" s="32" t="str">
        <f>IFERROR(IF($B2198="","",INDEX(所属情報!$E:$E,MATCH($A2198,所属情報!$A:$A,0))),"")</f>
        <v/>
      </c>
      <c r="N2198" s="32" t="str">
        <f t="shared" si="102"/>
        <v/>
      </c>
      <c r="O2198" s="32" t="str">
        <f t="shared" si="103"/>
        <v/>
      </c>
      <c r="P2198" s="32" t="str">
        <f t="shared" si="104"/>
        <v/>
      </c>
      <c r="Q2198" s="32" t="str">
        <f>IFERROR(IF($F2198="","",INDEX(リスト!$AL:$AL,MATCH($F2198,リスト!$AK:$AK,0))),"")</f>
        <v/>
      </c>
      <c r="R2198" s="32" t="str">
        <f>IFERROR(IF($K2198="","",INDEX(リスト!$AO:$AO,MATCH($K2198,リスト!$AN:$AN,0))),"")</f>
        <v/>
      </c>
      <c r="S2198" s="32" t="str">
        <f>IF($B2198="","",RIGHT($G2198*1000+200+COUNTIF($G$2:$G2198,$G2198),9))</f>
        <v/>
      </c>
    </row>
    <row r="2199" spans="13:19" ht="18" customHeight="1" x14ac:dyDescent="0.55000000000000004">
      <c r="M2199" s="32" t="str">
        <f>IFERROR(IF($B2199="","",INDEX(所属情報!$E:$E,MATCH($A2199,所属情報!$A:$A,0))),"")</f>
        <v/>
      </c>
      <c r="N2199" s="32" t="str">
        <f t="shared" si="102"/>
        <v/>
      </c>
      <c r="O2199" s="32" t="str">
        <f t="shared" si="103"/>
        <v/>
      </c>
      <c r="P2199" s="32" t="str">
        <f t="shared" si="104"/>
        <v/>
      </c>
      <c r="Q2199" s="32" t="str">
        <f>IFERROR(IF($F2199="","",INDEX(リスト!$AL:$AL,MATCH($F2199,リスト!$AK:$AK,0))),"")</f>
        <v/>
      </c>
      <c r="R2199" s="32" t="str">
        <f>IFERROR(IF($K2199="","",INDEX(リスト!$AO:$AO,MATCH($K2199,リスト!$AN:$AN,0))),"")</f>
        <v/>
      </c>
      <c r="S2199" s="32" t="str">
        <f>IF($B2199="","",RIGHT($G2199*1000+200+COUNTIF($G$2:$G2199,$G2199),9))</f>
        <v/>
      </c>
    </row>
    <row r="2200" spans="13:19" ht="18" customHeight="1" x14ac:dyDescent="0.55000000000000004">
      <c r="M2200" s="32" t="str">
        <f>IFERROR(IF($B2200="","",INDEX(所属情報!$E:$E,MATCH($A2200,所属情報!$A:$A,0))),"")</f>
        <v/>
      </c>
      <c r="N2200" s="32" t="str">
        <f t="shared" si="102"/>
        <v/>
      </c>
      <c r="O2200" s="32" t="str">
        <f t="shared" si="103"/>
        <v/>
      </c>
      <c r="P2200" s="32" t="str">
        <f t="shared" si="104"/>
        <v/>
      </c>
      <c r="Q2200" s="32" t="str">
        <f>IFERROR(IF($F2200="","",INDEX(リスト!$AL:$AL,MATCH($F2200,リスト!$AK:$AK,0))),"")</f>
        <v/>
      </c>
      <c r="R2200" s="32" t="str">
        <f>IFERROR(IF($K2200="","",INDEX(リスト!$AO:$AO,MATCH($K2200,リスト!$AN:$AN,0))),"")</f>
        <v/>
      </c>
      <c r="S2200" s="32" t="str">
        <f>IF($B2200="","",RIGHT($G2200*1000+200+COUNTIF($G$2:$G2200,$G2200),9))</f>
        <v/>
      </c>
    </row>
    <row r="2201" spans="13:19" ht="18" customHeight="1" x14ac:dyDescent="0.55000000000000004">
      <c r="M2201" s="32" t="str">
        <f>IFERROR(IF($B2201="","",INDEX(所属情報!$E:$E,MATCH($A2201,所属情報!$A:$A,0))),"")</f>
        <v/>
      </c>
      <c r="N2201" s="32" t="str">
        <f t="shared" si="102"/>
        <v/>
      </c>
      <c r="O2201" s="32" t="str">
        <f t="shared" si="103"/>
        <v/>
      </c>
      <c r="P2201" s="32" t="str">
        <f t="shared" si="104"/>
        <v/>
      </c>
      <c r="Q2201" s="32" t="str">
        <f>IFERROR(IF($F2201="","",INDEX(リスト!$AL:$AL,MATCH($F2201,リスト!$AK:$AK,0))),"")</f>
        <v/>
      </c>
      <c r="R2201" s="32" t="str">
        <f>IFERROR(IF($K2201="","",INDEX(リスト!$AO:$AO,MATCH($K2201,リスト!$AN:$AN,0))),"")</f>
        <v/>
      </c>
      <c r="S2201" s="32" t="str">
        <f>IF($B2201="","",RIGHT($G2201*1000+200+COUNTIF($G$2:$G2201,$G2201),9))</f>
        <v/>
      </c>
    </row>
    <row r="2202" spans="13:19" ht="18" customHeight="1" x14ac:dyDescent="0.55000000000000004">
      <c r="M2202" s="32" t="str">
        <f>IFERROR(IF($B2202="","",INDEX(所属情報!$E:$E,MATCH($A2202,所属情報!$A:$A,0))),"")</f>
        <v/>
      </c>
      <c r="N2202" s="32" t="str">
        <f t="shared" si="102"/>
        <v/>
      </c>
      <c r="O2202" s="32" t="str">
        <f t="shared" si="103"/>
        <v/>
      </c>
      <c r="P2202" s="32" t="str">
        <f t="shared" si="104"/>
        <v/>
      </c>
      <c r="Q2202" s="32" t="str">
        <f>IFERROR(IF($F2202="","",INDEX(リスト!$AL:$AL,MATCH($F2202,リスト!$AK:$AK,0))),"")</f>
        <v/>
      </c>
      <c r="R2202" s="32" t="str">
        <f>IFERROR(IF($K2202="","",INDEX(リスト!$AO:$AO,MATCH($K2202,リスト!$AN:$AN,0))),"")</f>
        <v/>
      </c>
      <c r="S2202" s="32" t="str">
        <f>IF($B2202="","",RIGHT($G2202*1000+200+COUNTIF($G$2:$G2202,$G2202),9))</f>
        <v/>
      </c>
    </row>
    <row r="2203" spans="13:19" ht="18" customHeight="1" x14ac:dyDescent="0.55000000000000004">
      <c r="M2203" s="32" t="str">
        <f>IFERROR(IF($B2203="","",INDEX(所属情報!$E:$E,MATCH($A2203,所属情報!$A:$A,0))),"")</f>
        <v/>
      </c>
      <c r="N2203" s="32" t="str">
        <f t="shared" si="102"/>
        <v/>
      </c>
      <c r="O2203" s="32" t="str">
        <f t="shared" si="103"/>
        <v/>
      </c>
      <c r="P2203" s="32" t="str">
        <f t="shared" si="104"/>
        <v/>
      </c>
      <c r="Q2203" s="32" t="str">
        <f>IFERROR(IF($F2203="","",INDEX(リスト!$AL:$AL,MATCH($F2203,リスト!$AK:$AK,0))),"")</f>
        <v/>
      </c>
      <c r="R2203" s="32" t="str">
        <f>IFERROR(IF($K2203="","",INDEX(リスト!$AO:$AO,MATCH($K2203,リスト!$AN:$AN,0))),"")</f>
        <v/>
      </c>
      <c r="S2203" s="32" t="str">
        <f>IF($B2203="","",RIGHT($G2203*1000+200+COUNTIF($G$2:$G2203,$G2203),9))</f>
        <v/>
      </c>
    </row>
    <row r="2204" spans="13:19" ht="18" customHeight="1" x14ac:dyDescent="0.55000000000000004">
      <c r="M2204" s="32" t="str">
        <f>IFERROR(IF($B2204="","",INDEX(所属情報!$E:$E,MATCH($A2204,所属情報!$A:$A,0))),"")</f>
        <v/>
      </c>
      <c r="N2204" s="32" t="str">
        <f t="shared" si="102"/>
        <v/>
      </c>
      <c r="O2204" s="32" t="str">
        <f t="shared" si="103"/>
        <v/>
      </c>
      <c r="P2204" s="32" t="str">
        <f t="shared" si="104"/>
        <v/>
      </c>
      <c r="Q2204" s="32" t="str">
        <f>IFERROR(IF($F2204="","",INDEX(リスト!$AL:$AL,MATCH($F2204,リスト!$AK:$AK,0))),"")</f>
        <v/>
      </c>
      <c r="R2204" s="32" t="str">
        <f>IFERROR(IF($K2204="","",INDEX(リスト!$AO:$AO,MATCH($K2204,リスト!$AN:$AN,0))),"")</f>
        <v/>
      </c>
      <c r="S2204" s="32" t="str">
        <f>IF($B2204="","",RIGHT($G2204*1000+200+COUNTIF($G$2:$G2204,$G2204),9))</f>
        <v/>
      </c>
    </row>
    <row r="2205" spans="13:19" ht="18" customHeight="1" x14ac:dyDescent="0.55000000000000004">
      <c r="M2205" s="32" t="str">
        <f>IFERROR(IF($B2205="","",INDEX(所属情報!$E:$E,MATCH($A2205,所属情報!$A:$A,0))),"")</f>
        <v/>
      </c>
      <c r="N2205" s="32" t="str">
        <f t="shared" si="102"/>
        <v/>
      </c>
      <c r="O2205" s="32" t="str">
        <f t="shared" si="103"/>
        <v/>
      </c>
      <c r="P2205" s="32" t="str">
        <f t="shared" si="104"/>
        <v/>
      </c>
      <c r="Q2205" s="32" t="str">
        <f>IFERROR(IF($F2205="","",INDEX(リスト!$AL:$AL,MATCH($F2205,リスト!$AK:$AK,0))),"")</f>
        <v/>
      </c>
      <c r="R2205" s="32" t="str">
        <f>IFERROR(IF($K2205="","",INDEX(リスト!$AO:$AO,MATCH($K2205,リスト!$AN:$AN,0))),"")</f>
        <v/>
      </c>
      <c r="S2205" s="32" t="str">
        <f>IF($B2205="","",RIGHT($G2205*1000+200+COUNTIF($G$2:$G2205,$G2205),9))</f>
        <v/>
      </c>
    </row>
    <row r="2206" spans="13:19" ht="18" customHeight="1" x14ac:dyDescent="0.55000000000000004">
      <c r="M2206" s="32" t="str">
        <f>IFERROR(IF($B2206="","",INDEX(所属情報!$E:$E,MATCH($A2206,所属情報!$A:$A,0))),"")</f>
        <v/>
      </c>
      <c r="N2206" s="32" t="str">
        <f t="shared" si="102"/>
        <v/>
      </c>
      <c r="O2206" s="32" t="str">
        <f t="shared" si="103"/>
        <v/>
      </c>
      <c r="P2206" s="32" t="str">
        <f t="shared" si="104"/>
        <v/>
      </c>
      <c r="Q2206" s="32" t="str">
        <f>IFERROR(IF($F2206="","",INDEX(リスト!$AL:$AL,MATCH($F2206,リスト!$AK:$AK,0))),"")</f>
        <v/>
      </c>
      <c r="R2206" s="32" t="str">
        <f>IFERROR(IF($K2206="","",INDEX(リスト!$AO:$AO,MATCH($K2206,リスト!$AN:$AN,0))),"")</f>
        <v/>
      </c>
      <c r="S2206" s="32" t="str">
        <f>IF($B2206="","",RIGHT($G2206*1000+200+COUNTIF($G$2:$G2206,$G2206),9))</f>
        <v/>
      </c>
    </row>
    <row r="2207" spans="13:19" ht="18" customHeight="1" x14ac:dyDescent="0.55000000000000004">
      <c r="M2207" s="32" t="str">
        <f>IFERROR(IF($B2207="","",INDEX(所属情報!$E:$E,MATCH($A2207,所属情報!$A:$A,0))),"")</f>
        <v/>
      </c>
      <c r="N2207" s="32" t="str">
        <f t="shared" si="102"/>
        <v/>
      </c>
      <c r="O2207" s="32" t="str">
        <f t="shared" si="103"/>
        <v/>
      </c>
      <c r="P2207" s="32" t="str">
        <f t="shared" si="104"/>
        <v/>
      </c>
      <c r="Q2207" s="32" t="str">
        <f>IFERROR(IF($F2207="","",INDEX(リスト!$AL:$AL,MATCH($F2207,リスト!$AK:$AK,0))),"")</f>
        <v/>
      </c>
      <c r="R2207" s="32" t="str">
        <f>IFERROR(IF($K2207="","",INDEX(リスト!$AO:$AO,MATCH($K2207,リスト!$AN:$AN,0))),"")</f>
        <v/>
      </c>
      <c r="S2207" s="32" t="str">
        <f>IF($B2207="","",RIGHT($G2207*1000+200+COUNTIF($G$2:$G2207,$G2207),9))</f>
        <v/>
      </c>
    </row>
    <row r="2208" spans="13:19" ht="18" customHeight="1" x14ac:dyDescent="0.55000000000000004">
      <c r="M2208" s="32" t="str">
        <f>IFERROR(IF($B2208="","",INDEX(所属情報!$E:$E,MATCH($A2208,所属情報!$A:$A,0))),"")</f>
        <v/>
      </c>
      <c r="N2208" s="32" t="str">
        <f t="shared" si="102"/>
        <v/>
      </c>
      <c r="O2208" s="32" t="str">
        <f t="shared" si="103"/>
        <v/>
      </c>
      <c r="P2208" s="32" t="str">
        <f t="shared" si="104"/>
        <v/>
      </c>
      <c r="Q2208" s="32" t="str">
        <f>IFERROR(IF($F2208="","",INDEX(リスト!$AL:$AL,MATCH($F2208,リスト!$AK:$AK,0))),"")</f>
        <v/>
      </c>
      <c r="R2208" s="32" t="str">
        <f>IFERROR(IF($K2208="","",INDEX(リスト!$AO:$AO,MATCH($K2208,リスト!$AN:$AN,0))),"")</f>
        <v/>
      </c>
      <c r="S2208" s="32" t="str">
        <f>IF($B2208="","",RIGHT($G2208*1000+200+COUNTIF($G$2:$G2208,$G2208),9))</f>
        <v/>
      </c>
    </row>
    <row r="2209" spans="13:19" ht="18" customHeight="1" x14ac:dyDescent="0.55000000000000004">
      <c r="M2209" s="32" t="str">
        <f>IFERROR(IF($B2209="","",INDEX(所属情報!$E:$E,MATCH($A2209,所属情報!$A:$A,0))),"")</f>
        <v/>
      </c>
      <c r="N2209" s="32" t="str">
        <f t="shared" si="102"/>
        <v/>
      </c>
      <c r="O2209" s="32" t="str">
        <f t="shared" si="103"/>
        <v/>
      </c>
      <c r="P2209" s="32" t="str">
        <f t="shared" si="104"/>
        <v/>
      </c>
      <c r="Q2209" s="32" t="str">
        <f>IFERROR(IF($F2209="","",INDEX(リスト!$AL:$AL,MATCH($F2209,リスト!$AK:$AK,0))),"")</f>
        <v/>
      </c>
      <c r="R2209" s="32" t="str">
        <f>IFERROR(IF($K2209="","",INDEX(リスト!$AO:$AO,MATCH($K2209,リスト!$AN:$AN,0))),"")</f>
        <v/>
      </c>
      <c r="S2209" s="32" t="str">
        <f>IF($B2209="","",RIGHT($G2209*1000+200+COUNTIF($G$2:$G2209,$G2209),9))</f>
        <v/>
      </c>
    </row>
    <row r="2210" spans="13:19" ht="18" customHeight="1" x14ac:dyDescent="0.55000000000000004">
      <c r="M2210" s="32" t="str">
        <f>IFERROR(IF($B2210="","",INDEX(所属情報!$E:$E,MATCH($A2210,所属情報!$A:$A,0))),"")</f>
        <v/>
      </c>
      <c r="N2210" s="32" t="str">
        <f t="shared" si="102"/>
        <v/>
      </c>
      <c r="O2210" s="32" t="str">
        <f t="shared" si="103"/>
        <v/>
      </c>
      <c r="P2210" s="32" t="str">
        <f t="shared" si="104"/>
        <v/>
      </c>
      <c r="Q2210" s="32" t="str">
        <f>IFERROR(IF($F2210="","",INDEX(リスト!$AL:$AL,MATCH($F2210,リスト!$AK:$AK,0))),"")</f>
        <v/>
      </c>
      <c r="R2210" s="32" t="str">
        <f>IFERROR(IF($K2210="","",INDEX(リスト!$AO:$AO,MATCH($K2210,リスト!$AN:$AN,0))),"")</f>
        <v/>
      </c>
      <c r="S2210" s="32" t="str">
        <f>IF($B2210="","",RIGHT($G2210*1000+200+COUNTIF($G$2:$G2210,$G2210),9))</f>
        <v/>
      </c>
    </row>
    <row r="2211" spans="13:19" ht="18" customHeight="1" x14ac:dyDescent="0.55000000000000004">
      <c r="M2211" s="32" t="str">
        <f>IFERROR(IF($B2211="","",INDEX(所属情報!$E:$E,MATCH($A2211,所属情報!$A:$A,0))),"")</f>
        <v/>
      </c>
      <c r="N2211" s="32" t="str">
        <f t="shared" si="102"/>
        <v/>
      </c>
      <c r="O2211" s="32" t="str">
        <f t="shared" si="103"/>
        <v/>
      </c>
      <c r="P2211" s="32" t="str">
        <f t="shared" si="104"/>
        <v/>
      </c>
      <c r="Q2211" s="32" t="str">
        <f>IFERROR(IF($F2211="","",INDEX(リスト!$AL:$AL,MATCH($F2211,リスト!$AK:$AK,0))),"")</f>
        <v/>
      </c>
      <c r="R2211" s="32" t="str">
        <f>IFERROR(IF($K2211="","",INDEX(リスト!$AO:$AO,MATCH($K2211,リスト!$AN:$AN,0))),"")</f>
        <v/>
      </c>
      <c r="S2211" s="32" t="str">
        <f>IF($B2211="","",RIGHT($G2211*1000+200+COUNTIF($G$2:$G2211,$G2211),9))</f>
        <v/>
      </c>
    </row>
    <row r="2212" spans="13:19" ht="18" customHeight="1" x14ac:dyDescent="0.55000000000000004">
      <c r="M2212" s="32" t="str">
        <f>IFERROR(IF($B2212="","",INDEX(所属情報!$E:$E,MATCH($A2212,所属情報!$A:$A,0))),"")</f>
        <v/>
      </c>
      <c r="N2212" s="32" t="str">
        <f t="shared" si="102"/>
        <v/>
      </c>
      <c r="O2212" s="32" t="str">
        <f t="shared" si="103"/>
        <v/>
      </c>
      <c r="P2212" s="32" t="str">
        <f t="shared" si="104"/>
        <v/>
      </c>
      <c r="Q2212" s="32" t="str">
        <f>IFERROR(IF($F2212="","",INDEX(リスト!$AL:$AL,MATCH($F2212,リスト!$AK:$AK,0))),"")</f>
        <v/>
      </c>
      <c r="R2212" s="32" t="str">
        <f>IFERROR(IF($K2212="","",INDEX(リスト!$AO:$AO,MATCH($K2212,リスト!$AN:$AN,0))),"")</f>
        <v/>
      </c>
      <c r="S2212" s="32" t="str">
        <f>IF($B2212="","",RIGHT($G2212*1000+200+COUNTIF($G$2:$G2212,$G2212),9))</f>
        <v/>
      </c>
    </row>
    <row r="2213" spans="13:19" ht="18" customHeight="1" x14ac:dyDescent="0.55000000000000004">
      <c r="M2213" s="32" t="str">
        <f>IFERROR(IF($B2213="","",INDEX(所属情報!$E:$E,MATCH($A2213,所属情報!$A:$A,0))),"")</f>
        <v/>
      </c>
      <c r="N2213" s="32" t="str">
        <f t="shared" si="102"/>
        <v/>
      </c>
      <c r="O2213" s="32" t="str">
        <f t="shared" si="103"/>
        <v/>
      </c>
      <c r="P2213" s="32" t="str">
        <f t="shared" si="104"/>
        <v/>
      </c>
      <c r="Q2213" s="32" t="str">
        <f>IFERROR(IF($F2213="","",INDEX(リスト!$AL:$AL,MATCH($F2213,リスト!$AK:$AK,0))),"")</f>
        <v/>
      </c>
      <c r="R2213" s="32" t="str">
        <f>IFERROR(IF($K2213="","",INDEX(リスト!$AO:$AO,MATCH($K2213,リスト!$AN:$AN,0))),"")</f>
        <v/>
      </c>
      <c r="S2213" s="32" t="str">
        <f>IF($B2213="","",RIGHT($G2213*1000+200+COUNTIF($G$2:$G2213,$G2213),9))</f>
        <v/>
      </c>
    </row>
    <row r="2214" spans="13:19" ht="18" customHeight="1" x14ac:dyDescent="0.55000000000000004">
      <c r="M2214" s="32" t="str">
        <f>IFERROR(IF($B2214="","",INDEX(所属情報!$E:$E,MATCH($A2214,所属情報!$A:$A,0))),"")</f>
        <v/>
      </c>
      <c r="N2214" s="32" t="str">
        <f t="shared" si="102"/>
        <v/>
      </c>
      <c r="O2214" s="32" t="str">
        <f t="shared" si="103"/>
        <v/>
      </c>
      <c r="P2214" s="32" t="str">
        <f t="shared" si="104"/>
        <v/>
      </c>
      <c r="Q2214" s="32" t="str">
        <f>IFERROR(IF($F2214="","",INDEX(リスト!$AL:$AL,MATCH($F2214,リスト!$AK:$AK,0))),"")</f>
        <v/>
      </c>
      <c r="R2214" s="32" t="str">
        <f>IFERROR(IF($K2214="","",INDEX(リスト!$AO:$AO,MATCH($K2214,リスト!$AN:$AN,0))),"")</f>
        <v/>
      </c>
      <c r="S2214" s="32" t="str">
        <f>IF($B2214="","",RIGHT($G2214*1000+200+COUNTIF($G$2:$G2214,$G2214),9))</f>
        <v/>
      </c>
    </row>
    <row r="2215" spans="13:19" ht="18" customHeight="1" x14ac:dyDescent="0.55000000000000004">
      <c r="M2215" s="32" t="str">
        <f>IFERROR(IF($B2215="","",INDEX(所属情報!$E:$E,MATCH($A2215,所属情報!$A:$A,0))),"")</f>
        <v/>
      </c>
      <c r="N2215" s="32" t="str">
        <f t="shared" si="102"/>
        <v/>
      </c>
      <c r="O2215" s="32" t="str">
        <f t="shared" si="103"/>
        <v/>
      </c>
      <c r="P2215" s="32" t="str">
        <f t="shared" si="104"/>
        <v/>
      </c>
      <c r="Q2215" s="32" t="str">
        <f>IFERROR(IF($F2215="","",INDEX(リスト!$AL:$AL,MATCH($F2215,リスト!$AK:$AK,0))),"")</f>
        <v/>
      </c>
      <c r="R2215" s="32" t="str">
        <f>IFERROR(IF($K2215="","",INDEX(リスト!$AO:$AO,MATCH($K2215,リスト!$AN:$AN,0))),"")</f>
        <v/>
      </c>
      <c r="S2215" s="32" t="str">
        <f>IF($B2215="","",RIGHT($G2215*1000+200+COUNTIF($G$2:$G2215,$G2215),9))</f>
        <v/>
      </c>
    </row>
    <row r="2216" spans="13:19" ht="18" customHeight="1" x14ac:dyDescent="0.55000000000000004">
      <c r="M2216" s="32" t="str">
        <f>IFERROR(IF($B2216="","",INDEX(所属情報!$E:$E,MATCH($A2216,所属情報!$A:$A,0))),"")</f>
        <v/>
      </c>
      <c r="N2216" s="32" t="str">
        <f t="shared" si="102"/>
        <v/>
      </c>
      <c r="O2216" s="32" t="str">
        <f t="shared" si="103"/>
        <v/>
      </c>
      <c r="P2216" s="32" t="str">
        <f t="shared" si="104"/>
        <v/>
      </c>
      <c r="Q2216" s="32" t="str">
        <f>IFERROR(IF($F2216="","",INDEX(リスト!$AL:$AL,MATCH($F2216,リスト!$AK:$AK,0))),"")</f>
        <v/>
      </c>
      <c r="R2216" s="32" t="str">
        <f>IFERROR(IF($K2216="","",INDEX(リスト!$AO:$AO,MATCH($K2216,リスト!$AN:$AN,0))),"")</f>
        <v/>
      </c>
      <c r="S2216" s="32" t="str">
        <f>IF($B2216="","",RIGHT($G2216*1000+200+COUNTIF($G$2:$G2216,$G2216),9))</f>
        <v/>
      </c>
    </row>
    <row r="2217" spans="13:19" ht="18" customHeight="1" x14ac:dyDescent="0.55000000000000004">
      <c r="M2217" s="32" t="str">
        <f>IFERROR(IF($B2217="","",INDEX(所属情報!$E:$E,MATCH($A2217,所属情報!$A:$A,0))),"")</f>
        <v/>
      </c>
      <c r="N2217" s="32" t="str">
        <f t="shared" si="102"/>
        <v/>
      </c>
      <c r="O2217" s="32" t="str">
        <f t="shared" si="103"/>
        <v/>
      </c>
      <c r="P2217" s="32" t="str">
        <f t="shared" si="104"/>
        <v/>
      </c>
      <c r="Q2217" s="32" t="str">
        <f>IFERROR(IF($F2217="","",INDEX(リスト!$AL:$AL,MATCH($F2217,リスト!$AK:$AK,0))),"")</f>
        <v/>
      </c>
      <c r="R2217" s="32" t="str">
        <f>IFERROR(IF($K2217="","",INDEX(リスト!$AO:$AO,MATCH($K2217,リスト!$AN:$AN,0))),"")</f>
        <v/>
      </c>
      <c r="S2217" s="32" t="str">
        <f>IF($B2217="","",RIGHT($G2217*1000+200+COUNTIF($G$2:$G2217,$G2217),9))</f>
        <v/>
      </c>
    </row>
    <row r="2218" spans="13:19" ht="18" customHeight="1" x14ac:dyDescent="0.55000000000000004">
      <c r="M2218" s="32" t="str">
        <f>IFERROR(IF($B2218="","",INDEX(所属情報!$E:$E,MATCH($A2218,所属情報!$A:$A,0))),"")</f>
        <v/>
      </c>
      <c r="N2218" s="32" t="str">
        <f t="shared" si="102"/>
        <v/>
      </c>
      <c r="O2218" s="32" t="str">
        <f t="shared" si="103"/>
        <v/>
      </c>
      <c r="P2218" s="32" t="str">
        <f t="shared" si="104"/>
        <v/>
      </c>
      <c r="Q2218" s="32" t="str">
        <f>IFERROR(IF($F2218="","",INDEX(リスト!$AL:$AL,MATCH($F2218,リスト!$AK:$AK,0))),"")</f>
        <v/>
      </c>
      <c r="R2218" s="32" t="str">
        <f>IFERROR(IF($K2218="","",INDEX(リスト!$AO:$AO,MATCH($K2218,リスト!$AN:$AN,0))),"")</f>
        <v/>
      </c>
      <c r="S2218" s="32" t="str">
        <f>IF($B2218="","",RIGHT($G2218*1000+200+COUNTIF($G$2:$G2218,$G2218),9))</f>
        <v/>
      </c>
    </row>
    <row r="2219" spans="13:19" ht="18" customHeight="1" x14ac:dyDescent="0.55000000000000004">
      <c r="M2219" s="32" t="str">
        <f>IFERROR(IF($B2219="","",INDEX(所属情報!$E:$E,MATCH($A2219,所属情報!$A:$A,0))),"")</f>
        <v/>
      </c>
      <c r="N2219" s="32" t="str">
        <f t="shared" si="102"/>
        <v/>
      </c>
      <c r="O2219" s="32" t="str">
        <f t="shared" si="103"/>
        <v/>
      </c>
      <c r="P2219" s="32" t="str">
        <f t="shared" si="104"/>
        <v/>
      </c>
      <c r="Q2219" s="32" t="str">
        <f>IFERROR(IF($F2219="","",INDEX(リスト!$AL:$AL,MATCH($F2219,リスト!$AK:$AK,0))),"")</f>
        <v/>
      </c>
      <c r="R2219" s="32" t="str">
        <f>IFERROR(IF($K2219="","",INDEX(リスト!$AO:$AO,MATCH($K2219,リスト!$AN:$AN,0))),"")</f>
        <v/>
      </c>
      <c r="S2219" s="32" t="str">
        <f>IF($B2219="","",RIGHT($G2219*1000+200+COUNTIF($G$2:$G2219,$G2219),9))</f>
        <v/>
      </c>
    </row>
    <row r="2220" spans="13:19" ht="18" customHeight="1" x14ac:dyDescent="0.55000000000000004">
      <c r="M2220" s="32" t="str">
        <f>IFERROR(IF($B2220="","",INDEX(所属情報!$E:$E,MATCH($A2220,所属情報!$A:$A,0))),"")</f>
        <v/>
      </c>
      <c r="N2220" s="32" t="str">
        <f t="shared" si="102"/>
        <v/>
      </c>
      <c r="O2220" s="32" t="str">
        <f t="shared" si="103"/>
        <v/>
      </c>
      <c r="P2220" s="32" t="str">
        <f t="shared" si="104"/>
        <v/>
      </c>
      <c r="Q2220" s="32" t="str">
        <f>IFERROR(IF($F2220="","",INDEX(リスト!$AL:$AL,MATCH($F2220,リスト!$AK:$AK,0))),"")</f>
        <v/>
      </c>
      <c r="R2220" s="32" t="str">
        <f>IFERROR(IF($K2220="","",INDEX(リスト!$AO:$AO,MATCH($K2220,リスト!$AN:$AN,0))),"")</f>
        <v/>
      </c>
      <c r="S2220" s="32" t="str">
        <f>IF($B2220="","",RIGHT($G2220*1000+200+COUNTIF($G$2:$G2220,$G2220),9))</f>
        <v/>
      </c>
    </row>
    <row r="2221" spans="13:19" ht="18" customHeight="1" x14ac:dyDescent="0.55000000000000004">
      <c r="M2221" s="32" t="str">
        <f>IFERROR(IF($B2221="","",INDEX(所属情報!$E:$E,MATCH($A2221,所属情報!$A:$A,0))),"")</f>
        <v/>
      </c>
      <c r="N2221" s="32" t="str">
        <f t="shared" si="102"/>
        <v/>
      </c>
      <c r="O2221" s="32" t="str">
        <f t="shared" si="103"/>
        <v/>
      </c>
      <c r="P2221" s="32" t="str">
        <f t="shared" si="104"/>
        <v/>
      </c>
      <c r="Q2221" s="32" t="str">
        <f>IFERROR(IF($F2221="","",INDEX(リスト!$AL:$AL,MATCH($F2221,リスト!$AK:$AK,0))),"")</f>
        <v/>
      </c>
      <c r="R2221" s="32" t="str">
        <f>IFERROR(IF($K2221="","",INDEX(リスト!$AO:$AO,MATCH($K2221,リスト!$AN:$AN,0))),"")</f>
        <v/>
      </c>
      <c r="S2221" s="32" t="str">
        <f>IF($B2221="","",RIGHT($G2221*1000+200+COUNTIF($G$2:$G2221,$G2221),9))</f>
        <v/>
      </c>
    </row>
    <row r="2222" spans="13:19" ht="18" customHeight="1" x14ac:dyDescent="0.55000000000000004">
      <c r="M2222" s="32" t="str">
        <f>IFERROR(IF($B2222="","",INDEX(所属情報!$E:$E,MATCH($A2222,所属情報!$A:$A,0))),"")</f>
        <v/>
      </c>
      <c r="N2222" s="32" t="str">
        <f t="shared" si="102"/>
        <v/>
      </c>
      <c r="O2222" s="32" t="str">
        <f t="shared" si="103"/>
        <v/>
      </c>
      <c r="P2222" s="32" t="str">
        <f t="shared" si="104"/>
        <v/>
      </c>
      <c r="Q2222" s="32" t="str">
        <f>IFERROR(IF($F2222="","",INDEX(リスト!$AL:$AL,MATCH($F2222,リスト!$AK:$AK,0))),"")</f>
        <v/>
      </c>
      <c r="R2222" s="32" t="str">
        <f>IFERROR(IF($K2222="","",INDEX(リスト!$AO:$AO,MATCH($K2222,リスト!$AN:$AN,0))),"")</f>
        <v/>
      </c>
      <c r="S2222" s="32" t="str">
        <f>IF($B2222="","",RIGHT($G2222*1000+200+COUNTIF($G$2:$G2222,$G2222),9))</f>
        <v/>
      </c>
    </row>
    <row r="2223" spans="13:19" ht="18" customHeight="1" x14ac:dyDescent="0.55000000000000004">
      <c r="M2223" s="32" t="str">
        <f>IFERROR(IF($B2223="","",INDEX(所属情報!$E:$E,MATCH($A2223,所属情報!$A:$A,0))),"")</f>
        <v/>
      </c>
      <c r="N2223" s="32" t="str">
        <f t="shared" si="102"/>
        <v/>
      </c>
      <c r="O2223" s="32" t="str">
        <f t="shared" si="103"/>
        <v/>
      </c>
      <c r="P2223" s="32" t="str">
        <f t="shared" si="104"/>
        <v/>
      </c>
      <c r="Q2223" s="32" t="str">
        <f>IFERROR(IF($F2223="","",INDEX(リスト!$AL:$AL,MATCH($F2223,リスト!$AK:$AK,0))),"")</f>
        <v/>
      </c>
      <c r="R2223" s="32" t="str">
        <f>IFERROR(IF($K2223="","",INDEX(リスト!$AO:$AO,MATCH($K2223,リスト!$AN:$AN,0))),"")</f>
        <v/>
      </c>
      <c r="S2223" s="32" t="str">
        <f>IF($B2223="","",RIGHT($G2223*1000+200+COUNTIF($G$2:$G2223,$G2223),9))</f>
        <v/>
      </c>
    </row>
    <row r="2224" spans="13:19" ht="18" customHeight="1" x14ac:dyDescent="0.55000000000000004">
      <c r="M2224" s="32" t="str">
        <f>IFERROR(IF($B2224="","",INDEX(所属情報!$E:$E,MATCH($A2224,所属情報!$A:$A,0))),"")</f>
        <v/>
      </c>
      <c r="N2224" s="32" t="str">
        <f t="shared" si="102"/>
        <v/>
      </c>
      <c r="O2224" s="32" t="str">
        <f t="shared" si="103"/>
        <v/>
      </c>
      <c r="P2224" s="32" t="str">
        <f t="shared" si="104"/>
        <v/>
      </c>
      <c r="Q2224" s="32" t="str">
        <f>IFERROR(IF($F2224="","",INDEX(リスト!$AL:$AL,MATCH($F2224,リスト!$AK:$AK,0))),"")</f>
        <v/>
      </c>
      <c r="R2224" s="32" t="str">
        <f>IFERROR(IF($K2224="","",INDEX(リスト!$AO:$AO,MATCH($K2224,リスト!$AN:$AN,0))),"")</f>
        <v/>
      </c>
      <c r="S2224" s="32" t="str">
        <f>IF($B2224="","",RIGHT($G2224*1000+200+COUNTIF($G$2:$G2224,$G2224),9))</f>
        <v/>
      </c>
    </row>
    <row r="2225" spans="13:19" ht="18" customHeight="1" x14ac:dyDescent="0.55000000000000004">
      <c r="M2225" s="32" t="str">
        <f>IFERROR(IF($B2225="","",INDEX(所属情報!$E:$E,MATCH($A2225,所属情報!$A:$A,0))),"")</f>
        <v/>
      </c>
      <c r="N2225" s="32" t="str">
        <f t="shared" si="102"/>
        <v/>
      </c>
      <c r="O2225" s="32" t="str">
        <f t="shared" si="103"/>
        <v/>
      </c>
      <c r="P2225" s="32" t="str">
        <f t="shared" si="104"/>
        <v/>
      </c>
      <c r="Q2225" s="32" t="str">
        <f>IFERROR(IF($F2225="","",INDEX(リスト!$AL:$AL,MATCH($F2225,リスト!$AK:$AK,0))),"")</f>
        <v/>
      </c>
      <c r="R2225" s="32" t="str">
        <f>IFERROR(IF($K2225="","",INDEX(リスト!$AO:$AO,MATCH($K2225,リスト!$AN:$AN,0))),"")</f>
        <v/>
      </c>
      <c r="S2225" s="32" t="str">
        <f>IF($B2225="","",RIGHT($G2225*1000+200+COUNTIF($G$2:$G2225,$G2225),9))</f>
        <v/>
      </c>
    </row>
    <row r="2226" spans="13:19" ht="18" customHeight="1" x14ac:dyDescent="0.55000000000000004">
      <c r="M2226" s="32" t="str">
        <f>IFERROR(IF($B2226="","",INDEX(所属情報!$E:$E,MATCH($A2226,所属情報!$A:$A,0))),"")</f>
        <v/>
      </c>
      <c r="N2226" s="32" t="str">
        <f t="shared" si="102"/>
        <v/>
      </c>
      <c r="O2226" s="32" t="str">
        <f t="shared" si="103"/>
        <v/>
      </c>
      <c r="P2226" s="32" t="str">
        <f t="shared" si="104"/>
        <v/>
      </c>
      <c r="Q2226" s="32" t="str">
        <f>IFERROR(IF($F2226="","",INDEX(リスト!$AL:$AL,MATCH($F2226,リスト!$AK:$AK,0))),"")</f>
        <v/>
      </c>
      <c r="R2226" s="32" t="str">
        <f>IFERROR(IF($K2226="","",INDEX(リスト!$AO:$AO,MATCH($K2226,リスト!$AN:$AN,0))),"")</f>
        <v/>
      </c>
      <c r="S2226" s="32" t="str">
        <f>IF($B2226="","",RIGHT($G2226*1000+200+COUNTIF($G$2:$G2226,$G2226),9))</f>
        <v/>
      </c>
    </row>
    <row r="2227" spans="13:19" ht="18" customHeight="1" x14ac:dyDescent="0.55000000000000004">
      <c r="M2227" s="32" t="str">
        <f>IFERROR(IF($B2227="","",INDEX(所属情報!$E:$E,MATCH($A2227,所属情報!$A:$A,0))),"")</f>
        <v/>
      </c>
      <c r="N2227" s="32" t="str">
        <f t="shared" si="102"/>
        <v/>
      </c>
      <c r="O2227" s="32" t="str">
        <f t="shared" si="103"/>
        <v/>
      </c>
      <c r="P2227" s="32" t="str">
        <f t="shared" si="104"/>
        <v/>
      </c>
      <c r="Q2227" s="32" t="str">
        <f>IFERROR(IF($F2227="","",INDEX(リスト!$AL:$AL,MATCH($F2227,リスト!$AK:$AK,0))),"")</f>
        <v/>
      </c>
      <c r="R2227" s="32" t="str">
        <f>IFERROR(IF($K2227="","",INDEX(リスト!$AO:$AO,MATCH($K2227,リスト!$AN:$AN,0))),"")</f>
        <v/>
      </c>
      <c r="S2227" s="32" t="str">
        <f>IF($B2227="","",RIGHT($G2227*1000+200+COUNTIF($G$2:$G2227,$G2227),9))</f>
        <v/>
      </c>
    </row>
    <row r="2228" spans="13:19" ht="18" customHeight="1" x14ac:dyDescent="0.55000000000000004">
      <c r="M2228" s="32" t="str">
        <f>IFERROR(IF($B2228="","",INDEX(所属情報!$E:$E,MATCH($A2228,所属情報!$A:$A,0))),"")</f>
        <v/>
      </c>
      <c r="N2228" s="32" t="str">
        <f t="shared" si="102"/>
        <v/>
      </c>
      <c r="O2228" s="32" t="str">
        <f t="shared" si="103"/>
        <v/>
      </c>
      <c r="P2228" s="32" t="str">
        <f t="shared" si="104"/>
        <v/>
      </c>
      <c r="Q2228" s="32" t="str">
        <f>IFERROR(IF($F2228="","",INDEX(リスト!$AL:$AL,MATCH($F2228,リスト!$AK:$AK,0))),"")</f>
        <v/>
      </c>
      <c r="R2228" s="32" t="str">
        <f>IFERROR(IF($K2228="","",INDEX(リスト!$AO:$AO,MATCH($K2228,リスト!$AN:$AN,0))),"")</f>
        <v/>
      </c>
      <c r="S2228" s="32" t="str">
        <f>IF($B2228="","",RIGHT($G2228*1000+200+COUNTIF($G$2:$G2228,$G2228),9))</f>
        <v/>
      </c>
    </row>
    <row r="2229" spans="13:19" ht="18" customHeight="1" x14ac:dyDescent="0.55000000000000004">
      <c r="M2229" s="32" t="str">
        <f>IFERROR(IF($B2229="","",INDEX(所属情報!$E:$E,MATCH($A2229,所属情報!$A:$A,0))),"")</f>
        <v/>
      </c>
      <c r="N2229" s="32" t="str">
        <f t="shared" si="102"/>
        <v/>
      </c>
      <c r="O2229" s="32" t="str">
        <f t="shared" si="103"/>
        <v/>
      </c>
      <c r="P2229" s="32" t="str">
        <f t="shared" si="104"/>
        <v/>
      </c>
      <c r="Q2229" s="32" t="str">
        <f>IFERROR(IF($F2229="","",INDEX(リスト!$AL:$AL,MATCH($F2229,リスト!$AK:$AK,0))),"")</f>
        <v/>
      </c>
      <c r="R2229" s="32" t="str">
        <f>IFERROR(IF($K2229="","",INDEX(リスト!$AO:$AO,MATCH($K2229,リスト!$AN:$AN,0))),"")</f>
        <v/>
      </c>
      <c r="S2229" s="32" t="str">
        <f>IF($B2229="","",RIGHT($G2229*1000+200+COUNTIF($G$2:$G2229,$G2229),9))</f>
        <v/>
      </c>
    </row>
    <row r="2230" spans="13:19" ht="18" customHeight="1" x14ac:dyDescent="0.55000000000000004">
      <c r="M2230" s="32" t="str">
        <f>IFERROR(IF($B2230="","",INDEX(所属情報!$E:$E,MATCH($A2230,所属情報!$A:$A,0))),"")</f>
        <v/>
      </c>
      <c r="N2230" s="32" t="str">
        <f t="shared" si="102"/>
        <v/>
      </c>
      <c r="O2230" s="32" t="str">
        <f t="shared" si="103"/>
        <v/>
      </c>
      <c r="P2230" s="32" t="str">
        <f t="shared" si="104"/>
        <v/>
      </c>
      <c r="Q2230" s="32" t="str">
        <f>IFERROR(IF($F2230="","",INDEX(リスト!$AL:$AL,MATCH($F2230,リスト!$AK:$AK,0))),"")</f>
        <v/>
      </c>
      <c r="R2230" s="32" t="str">
        <f>IFERROR(IF($K2230="","",INDEX(リスト!$AO:$AO,MATCH($K2230,リスト!$AN:$AN,0))),"")</f>
        <v/>
      </c>
      <c r="S2230" s="32" t="str">
        <f>IF($B2230="","",RIGHT($G2230*1000+200+COUNTIF($G$2:$G2230,$G2230),9))</f>
        <v/>
      </c>
    </row>
    <row r="2231" spans="13:19" ht="18" customHeight="1" x14ac:dyDescent="0.55000000000000004">
      <c r="M2231" s="32" t="str">
        <f>IFERROR(IF($B2231="","",INDEX(所属情報!$E:$E,MATCH($A2231,所属情報!$A:$A,0))),"")</f>
        <v/>
      </c>
      <c r="N2231" s="32" t="str">
        <f t="shared" si="102"/>
        <v/>
      </c>
      <c r="O2231" s="32" t="str">
        <f t="shared" si="103"/>
        <v/>
      </c>
      <c r="P2231" s="32" t="str">
        <f t="shared" si="104"/>
        <v/>
      </c>
      <c r="Q2231" s="32" t="str">
        <f>IFERROR(IF($F2231="","",INDEX(リスト!$AL:$AL,MATCH($F2231,リスト!$AK:$AK,0))),"")</f>
        <v/>
      </c>
      <c r="R2231" s="32" t="str">
        <f>IFERROR(IF($K2231="","",INDEX(リスト!$AO:$AO,MATCH($K2231,リスト!$AN:$AN,0))),"")</f>
        <v/>
      </c>
      <c r="S2231" s="32" t="str">
        <f>IF($B2231="","",RIGHT($G2231*1000+200+COUNTIF($G$2:$G2231,$G2231),9))</f>
        <v/>
      </c>
    </row>
    <row r="2232" spans="13:19" ht="18" customHeight="1" x14ac:dyDescent="0.55000000000000004">
      <c r="M2232" s="32" t="str">
        <f>IFERROR(IF($B2232="","",INDEX(所属情報!$E:$E,MATCH($A2232,所属情報!$A:$A,0))),"")</f>
        <v/>
      </c>
      <c r="N2232" s="32" t="str">
        <f t="shared" si="102"/>
        <v/>
      </c>
      <c r="O2232" s="32" t="str">
        <f t="shared" si="103"/>
        <v/>
      </c>
      <c r="P2232" s="32" t="str">
        <f t="shared" si="104"/>
        <v/>
      </c>
      <c r="Q2232" s="32" t="str">
        <f>IFERROR(IF($F2232="","",INDEX(リスト!$AL:$AL,MATCH($F2232,リスト!$AK:$AK,0))),"")</f>
        <v/>
      </c>
      <c r="R2232" s="32" t="str">
        <f>IFERROR(IF($K2232="","",INDEX(リスト!$AO:$AO,MATCH($K2232,リスト!$AN:$AN,0))),"")</f>
        <v/>
      </c>
      <c r="S2232" s="32" t="str">
        <f>IF($B2232="","",RIGHT($G2232*1000+200+COUNTIF($G$2:$G2232,$G2232),9))</f>
        <v/>
      </c>
    </row>
    <row r="2233" spans="13:19" ht="18" customHeight="1" x14ac:dyDescent="0.55000000000000004">
      <c r="M2233" s="32" t="str">
        <f>IFERROR(IF($B2233="","",INDEX(所属情報!$E:$E,MATCH($A2233,所属情報!$A:$A,0))),"")</f>
        <v/>
      </c>
      <c r="N2233" s="32" t="str">
        <f t="shared" si="102"/>
        <v/>
      </c>
      <c r="O2233" s="32" t="str">
        <f t="shared" si="103"/>
        <v/>
      </c>
      <c r="P2233" s="32" t="str">
        <f t="shared" si="104"/>
        <v/>
      </c>
      <c r="Q2233" s="32" t="str">
        <f>IFERROR(IF($F2233="","",INDEX(リスト!$AL:$AL,MATCH($F2233,リスト!$AK:$AK,0))),"")</f>
        <v/>
      </c>
      <c r="R2233" s="32" t="str">
        <f>IFERROR(IF($K2233="","",INDEX(リスト!$AO:$AO,MATCH($K2233,リスト!$AN:$AN,0))),"")</f>
        <v/>
      </c>
      <c r="S2233" s="32" t="str">
        <f>IF($B2233="","",RIGHT($G2233*1000+200+COUNTIF($G$2:$G2233,$G2233),9))</f>
        <v/>
      </c>
    </row>
    <row r="2234" spans="13:19" ht="18" customHeight="1" x14ac:dyDescent="0.55000000000000004">
      <c r="M2234" s="32" t="str">
        <f>IFERROR(IF($B2234="","",INDEX(所属情報!$E:$E,MATCH($A2234,所属情報!$A:$A,0))),"")</f>
        <v/>
      </c>
      <c r="N2234" s="32" t="str">
        <f t="shared" si="102"/>
        <v/>
      </c>
      <c r="O2234" s="32" t="str">
        <f t="shared" si="103"/>
        <v/>
      </c>
      <c r="P2234" s="32" t="str">
        <f t="shared" si="104"/>
        <v/>
      </c>
      <c r="Q2234" s="32" t="str">
        <f>IFERROR(IF($F2234="","",INDEX(リスト!$AL:$AL,MATCH($F2234,リスト!$AK:$AK,0))),"")</f>
        <v/>
      </c>
      <c r="R2234" s="32" t="str">
        <f>IFERROR(IF($K2234="","",INDEX(リスト!$AO:$AO,MATCH($K2234,リスト!$AN:$AN,0))),"")</f>
        <v/>
      </c>
      <c r="S2234" s="32" t="str">
        <f>IF($B2234="","",RIGHT($G2234*1000+200+COUNTIF($G$2:$G2234,$G2234),9))</f>
        <v/>
      </c>
    </row>
    <row r="2235" spans="13:19" ht="18" customHeight="1" x14ac:dyDescent="0.55000000000000004">
      <c r="M2235" s="32" t="str">
        <f>IFERROR(IF($B2235="","",INDEX(所属情報!$E:$E,MATCH($A2235,所属情報!$A:$A,0))),"")</f>
        <v/>
      </c>
      <c r="N2235" s="32" t="str">
        <f t="shared" si="102"/>
        <v/>
      </c>
      <c r="O2235" s="32" t="str">
        <f t="shared" si="103"/>
        <v/>
      </c>
      <c r="P2235" s="32" t="str">
        <f t="shared" si="104"/>
        <v/>
      </c>
      <c r="Q2235" s="32" t="str">
        <f>IFERROR(IF($F2235="","",INDEX(リスト!$AL:$AL,MATCH($F2235,リスト!$AK:$AK,0))),"")</f>
        <v/>
      </c>
      <c r="R2235" s="32" t="str">
        <f>IFERROR(IF($K2235="","",INDEX(リスト!$AO:$AO,MATCH($K2235,リスト!$AN:$AN,0))),"")</f>
        <v/>
      </c>
      <c r="S2235" s="32" t="str">
        <f>IF($B2235="","",RIGHT($G2235*1000+200+COUNTIF($G$2:$G2235,$G2235),9))</f>
        <v/>
      </c>
    </row>
    <row r="2236" spans="13:19" ht="18" customHeight="1" x14ac:dyDescent="0.55000000000000004">
      <c r="M2236" s="32" t="str">
        <f>IFERROR(IF($B2236="","",INDEX(所属情報!$E:$E,MATCH($A2236,所属情報!$A:$A,0))),"")</f>
        <v/>
      </c>
      <c r="N2236" s="32" t="str">
        <f t="shared" si="102"/>
        <v/>
      </c>
      <c r="O2236" s="32" t="str">
        <f t="shared" si="103"/>
        <v/>
      </c>
      <c r="P2236" s="32" t="str">
        <f t="shared" si="104"/>
        <v/>
      </c>
      <c r="Q2236" s="32" t="str">
        <f>IFERROR(IF($F2236="","",INDEX(リスト!$AL:$AL,MATCH($F2236,リスト!$AK:$AK,0))),"")</f>
        <v/>
      </c>
      <c r="R2236" s="32" t="str">
        <f>IFERROR(IF($K2236="","",INDEX(リスト!$AO:$AO,MATCH($K2236,リスト!$AN:$AN,0))),"")</f>
        <v/>
      </c>
      <c r="S2236" s="32" t="str">
        <f>IF($B2236="","",RIGHT($G2236*1000+200+COUNTIF($G$2:$G2236,$G2236),9))</f>
        <v/>
      </c>
    </row>
    <row r="2237" spans="13:19" ht="18" customHeight="1" x14ac:dyDescent="0.55000000000000004">
      <c r="M2237" s="32" t="str">
        <f>IFERROR(IF($B2237="","",INDEX(所属情報!$E:$E,MATCH($A2237,所属情報!$A:$A,0))),"")</f>
        <v/>
      </c>
      <c r="N2237" s="32" t="str">
        <f t="shared" si="102"/>
        <v/>
      </c>
      <c r="O2237" s="32" t="str">
        <f t="shared" si="103"/>
        <v/>
      </c>
      <c r="P2237" s="32" t="str">
        <f t="shared" si="104"/>
        <v/>
      </c>
      <c r="Q2237" s="32" t="str">
        <f>IFERROR(IF($F2237="","",INDEX(リスト!$AL:$AL,MATCH($F2237,リスト!$AK:$AK,0))),"")</f>
        <v/>
      </c>
      <c r="R2237" s="32" t="str">
        <f>IFERROR(IF($K2237="","",INDEX(リスト!$AO:$AO,MATCH($K2237,リスト!$AN:$AN,0))),"")</f>
        <v/>
      </c>
      <c r="S2237" s="32" t="str">
        <f>IF($B2237="","",RIGHT($G2237*1000+200+COUNTIF($G$2:$G2237,$G2237),9))</f>
        <v/>
      </c>
    </row>
    <row r="2238" spans="13:19" ht="18" customHeight="1" x14ac:dyDescent="0.55000000000000004">
      <c r="M2238" s="32" t="str">
        <f>IFERROR(IF($B2238="","",INDEX(所属情報!$E:$E,MATCH($A2238,所属情報!$A:$A,0))),"")</f>
        <v/>
      </c>
      <c r="N2238" s="32" t="str">
        <f t="shared" si="102"/>
        <v/>
      </c>
      <c r="O2238" s="32" t="str">
        <f t="shared" si="103"/>
        <v/>
      </c>
      <c r="P2238" s="32" t="str">
        <f t="shared" si="104"/>
        <v/>
      </c>
      <c r="Q2238" s="32" t="str">
        <f>IFERROR(IF($F2238="","",INDEX(リスト!$AL:$AL,MATCH($F2238,リスト!$AK:$AK,0))),"")</f>
        <v/>
      </c>
      <c r="R2238" s="32" t="str">
        <f>IFERROR(IF($K2238="","",INDEX(リスト!$AO:$AO,MATCH($K2238,リスト!$AN:$AN,0))),"")</f>
        <v/>
      </c>
      <c r="S2238" s="32" t="str">
        <f>IF($B2238="","",RIGHT($G2238*1000+200+COUNTIF($G$2:$G2238,$G2238),9))</f>
        <v/>
      </c>
    </row>
    <row r="2239" spans="13:19" ht="18" customHeight="1" x14ac:dyDescent="0.55000000000000004">
      <c r="M2239" s="32" t="str">
        <f>IFERROR(IF($B2239="","",INDEX(所属情報!$E:$E,MATCH($A2239,所属情報!$A:$A,0))),"")</f>
        <v/>
      </c>
      <c r="N2239" s="32" t="str">
        <f t="shared" si="102"/>
        <v/>
      </c>
      <c r="O2239" s="32" t="str">
        <f t="shared" si="103"/>
        <v/>
      </c>
      <c r="P2239" s="32" t="str">
        <f t="shared" si="104"/>
        <v/>
      </c>
      <c r="Q2239" s="32" t="str">
        <f>IFERROR(IF($F2239="","",INDEX(リスト!$AL:$AL,MATCH($F2239,リスト!$AK:$AK,0))),"")</f>
        <v/>
      </c>
      <c r="R2239" s="32" t="str">
        <f>IFERROR(IF($K2239="","",INDEX(リスト!$AO:$AO,MATCH($K2239,リスト!$AN:$AN,0))),"")</f>
        <v/>
      </c>
      <c r="S2239" s="32" t="str">
        <f>IF($B2239="","",RIGHT($G2239*1000+200+COUNTIF($G$2:$G2239,$G2239),9))</f>
        <v/>
      </c>
    </row>
    <row r="2240" spans="13:19" ht="18" customHeight="1" x14ac:dyDescent="0.55000000000000004">
      <c r="M2240" s="32" t="str">
        <f>IFERROR(IF($B2240="","",INDEX(所属情報!$E:$E,MATCH($A2240,所属情報!$A:$A,0))),"")</f>
        <v/>
      </c>
      <c r="N2240" s="32" t="str">
        <f t="shared" si="102"/>
        <v/>
      </c>
      <c r="O2240" s="32" t="str">
        <f t="shared" si="103"/>
        <v/>
      </c>
      <c r="P2240" s="32" t="str">
        <f t="shared" si="104"/>
        <v/>
      </c>
      <c r="Q2240" s="32" t="str">
        <f>IFERROR(IF($F2240="","",INDEX(リスト!$AL:$AL,MATCH($F2240,リスト!$AK:$AK,0))),"")</f>
        <v/>
      </c>
      <c r="R2240" s="32" t="str">
        <f>IFERROR(IF($K2240="","",INDEX(リスト!$AO:$AO,MATCH($K2240,リスト!$AN:$AN,0))),"")</f>
        <v/>
      </c>
      <c r="S2240" s="32" t="str">
        <f>IF($B2240="","",RIGHT($G2240*1000+200+COUNTIF($G$2:$G2240,$G2240),9))</f>
        <v/>
      </c>
    </row>
    <row r="2241" spans="13:19" ht="18" customHeight="1" x14ac:dyDescent="0.55000000000000004">
      <c r="M2241" s="32" t="str">
        <f>IFERROR(IF($B2241="","",INDEX(所属情報!$E:$E,MATCH($A2241,所属情報!$A:$A,0))),"")</f>
        <v/>
      </c>
      <c r="N2241" s="32" t="str">
        <f t="shared" si="102"/>
        <v/>
      </c>
      <c r="O2241" s="32" t="str">
        <f t="shared" si="103"/>
        <v/>
      </c>
      <c r="P2241" s="32" t="str">
        <f t="shared" si="104"/>
        <v/>
      </c>
      <c r="Q2241" s="32" t="str">
        <f>IFERROR(IF($F2241="","",INDEX(リスト!$AL:$AL,MATCH($F2241,リスト!$AK:$AK,0))),"")</f>
        <v/>
      </c>
      <c r="R2241" s="32" t="str">
        <f>IFERROR(IF($K2241="","",INDEX(リスト!$AO:$AO,MATCH($K2241,リスト!$AN:$AN,0))),"")</f>
        <v/>
      </c>
      <c r="S2241" s="32" t="str">
        <f>IF($B2241="","",RIGHT($G2241*1000+200+COUNTIF($G$2:$G2241,$G2241),9))</f>
        <v/>
      </c>
    </row>
    <row r="2242" spans="13:19" ht="18" customHeight="1" x14ac:dyDescent="0.55000000000000004">
      <c r="M2242" s="32" t="str">
        <f>IFERROR(IF($B2242="","",INDEX(所属情報!$E:$E,MATCH($A2242,所属情報!$A:$A,0))),"")</f>
        <v/>
      </c>
      <c r="N2242" s="32" t="str">
        <f t="shared" si="102"/>
        <v/>
      </c>
      <c r="O2242" s="32" t="str">
        <f t="shared" si="103"/>
        <v/>
      </c>
      <c r="P2242" s="32" t="str">
        <f t="shared" si="104"/>
        <v/>
      </c>
      <c r="Q2242" s="32" t="str">
        <f>IFERROR(IF($F2242="","",INDEX(リスト!$AL:$AL,MATCH($F2242,リスト!$AK:$AK,0))),"")</f>
        <v/>
      </c>
      <c r="R2242" s="32" t="str">
        <f>IFERROR(IF($K2242="","",INDEX(リスト!$AO:$AO,MATCH($K2242,リスト!$AN:$AN,0))),"")</f>
        <v/>
      </c>
      <c r="S2242" s="32" t="str">
        <f>IF($B2242="","",RIGHT($G2242*1000+200+COUNTIF($G$2:$G2242,$G2242),9))</f>
        <v/>
      </c>
    </row>
    <row r="2243" spans="13:19" ht="18" customHeight="1" x14ac:dyDescent="0.55000000000000004">
      <c r="M2243" s="32" t="str">
        <f>IFERROR(IF($B2243="","",INDEX(所属情報!$E:$E,MATCH($A2243,所属情報!$A:$A,0))),"")</f>
        <v/>
      </c>
      <c r="N2243" s="32" t="str">
        <f t="shared" ref="N2243:N2306" si="105">IF($C2243="","",IF($E2243="",$C2243,$C2243&amp;" ("&amp;$E2243&amp;")"))</f>
        <v/>
      </c>
      <c r="O2243" s="32" t="str">
        <f t="shared" ref="O2243:O2306" si="106">IF($D2243="","",ASC($D2243))</f>
        <v/>
      </c>
      <c r="P2243" s="32" t="str">
        <f t="shared" ref="P2243:P2306" si="107">IF($I2243="","",UPPER($I2243)&amp;" "&amp;UPPER(LEFT($J2243,1))&amp;LOWER(RIGHT($J2243,LEN($J2243)-1))&amp;" ("&amp;MID($G2243,3,2)&amp;")")</f>
        <v/>
      </c>
      <c r="Q2243" s="32" t="str">
        <f>IFERROR(IF($F2243="","",INDEX(リスト!$AL:$AL,MATCH($F2243,リスト!$AK:$AK,0))),"")</f>
        <v/>
      </c>
      <c r="R2243" s="32" t="str">
        <f>IFERROR(IF($K2243="","",INDEX(リスト!$AO:$AO,MATCH($K2243,リスト!$AN:$AN,0))),"")</f>
        <v/>
      </c>
      <c r="S2243" s="32" t="str">
        <f>IF($B2243="","",RIGHT($G2243*1000+200+COUNTIF($G$2:$G2243,$G2243),9))</f>
        <v/>
      </c>
    </row>
    <row r="2244" spans="13:19" ht="18" customHeight="1" x14ac:dyDescent="0.55000000000000004">
      <c r="M2244" s="32" t="str">
        <f>IFERROR(IF($B2244="","",INDEX(所属情報!$E:$E,MATCH($A2244,所属情報!$A:$A,0))),"")</f>
        <v/>
      </c>
      <c r="N2244" s="32" t="str">
        <f t="shared" si="105"/>
        <v/>
      </c>
      <c r="O2244" s="32" t="str">
        <f t="shared" si="106"/>
        <v/>
      </c>
      <c r="P2244" s="32" t="str">
        <f t="shared" si="107"/>
        <v/>
      </c>
      <c r="Q2244" s="32" t="str">
        <f>IFERROR(IF($F2244="","",INDEX(リスト!$AL:$AL,MATCH($F2244,リスト!$AK:$AK,0))),"")</f>
        <v/>
      </c>
      <c r="R2244" s="32" t="str">
        <f>IFERROR(IF($K2244="","",INDEX(リスト!$AO:$AO,MATCH($K2244,リスト!$AN:$AN,0))),"")</f>
        <v/>
      </c>
      <c r="S2244" s="32" t="str">
        <f>IF($B2244="","",RIGHT($G2244*1000+200+COUNTIF($G$2:$G2244,$G2244),9))</f>
        <v/>
      </c>
    </row>
    <row r="2245" spans="13:19" ht="18" customHeight="1" x14ac:dyDescent="0.55000000000000004">
      <c r="M2245" s="32" t="str">
        <f>IFERROR(IF($B2245="","",INDEX(所属情報!$E:$E,MATCH($A2245,所属情報!$A:$A,0))),"")</f>
        <v/>
      </c>
      <c r="N2245" s="32" t="str">
        <f t="shared" si="105"/>
        <v/>
      </c>
      <c r="O2245" s="32" t="str">
        <f t="shared" si="106"/>
        <v/>
      </c>
      <c r="P2245" s="32" t="str">
        <f t="shared" si="107"/>
        <v/>
      </c>
      <c r="Q2245" s="32" t="str">
        <f>IFERROR(IF($F2245="","",INDEX(リスト!$AL:$AL,MATCH($F2245,リスト!$AK:$AK,0))),"")</f>
        <v/>
      </c>
      <c r="R2245" s="32" t="str">
        <f>IFERROR(IF($K2245="","",INDEX(リスト!$AO:$AO,MATCH($K2245,リスト!$AN:$AN,0))),"")</f>
        <v/>
      </c>
      <c r="S2245" s="32" t="str">
        <f>IF($B2245="","",RIGHT($G2245*1000+200+COUNTIF($G$2:$G2245,$G2245),9))</f>
        <v/>
      </c>
    </row>
    <row r="2246" spans="13:19" ht="18" customHeight="1" x14ac:dyDescent="0.55000000000000004">
      <c r="M2246" s="32" t="str">
        <f>IFERROR(IF($B2246="","",INDEX(所属情報!$E:$E,MATCH($A2246,所属情報!$A:$A,0))),"")</f>
        <v/>
      </c>
      <c r="N2246" s="32" t="str">
        <f t="shared" si="105"/>
        <v/>
      </c>
      <c r="O2246" s="32" t="str">
        <f t="shared" si="106"/>
        <v/>
      </c>
      <c r="P2246" s="32" t="str">
        <f t="shared" si="107"/>
        <v/>
      </c>
      <c r="Q2246" s="32" t="str">
        <f>IFERROR(IF($F2246="","",INDEX(リスト!$AL:$AL,MATCH($F2246,リスト!$AK:$AK,0))),"")</f>
        <v/>
      </c>
      <c r="R2246" s="32" t="str">
        <f>IFERROR(IF($K2246="","",INDEX(リスト!$AO:$AO,MATCH($K2246,リスト!$AN:$AN,0))),"")</f>
        <v/>
      </c>
      <c r="S2246" s="32" t="str">
        <f>IF($B2246="","",RIGHT($G2246*1000+200+COUNTIF($G$2:$G2246,$G2246),9))</f>
        <v/>
      </c>
    </row>
    <row r="2247" spans="13:19" ht="18" customHeight="1" x14ac:dyDescent="0.55000000000000004">
      <c r="M2247" s="32" t="str">
        <f>IFERROR(IF($B2247="","",INDEX(所属情報!$E:$E,MATCH($A2247,所属情報!$A:$A,0))),"")</f>
        <v/>
      </c>
      <c r="N2247" s="32" t="str">
        <f t="shared" si="105"/>
        <v/>
      </c>
      <c r="O2247" s="32" t="str">
        <f t="shared" si="106"/>
        <v/>
      </c>
      <c r="P2247" s="32" t="str">
        <f t="shared" si="107"/>
        <v/>
      </c>
      <c r="Q2247" s="32" t="str">
        <f>IFERROR(IF($F2247="","",INDEX(リスト!$AL:$AL,MATCH($F2247,リスト!$AK:$AK,0))),"")</f>
        <v/>
      </c>
      <c r="R2247" s="32" t="str">
        <f>IFERROR(IF($K2247="","",INDEX(リスト!$AO:$AO,MATCH($K2247,リスト!$AN:$AN,0))),"")</f>
        <v/>
      </c>
      <c r="S2247" s="32" t="str">
        <f>IF($B2247="","",RIGHT($G2247*1000+200+COUNTIF($G$2:$G2247,$G2247),9))</f>
        <v/>
      </c>
    </row>
    <row r="2248" spans="13:19" ht="18" customHeight="1" x14ac:dyDescent="0.55000000000000004">
      <c r="M2248" s="32" t="str">
        <f>IFERROR(IF($B2248="","",INDEX(所属情報!$E:$E,MATCH($A2248,所属情報!$A:$A,0))),"")</f>
        <v/>
      </c>
      <c r="N2248" s="32" t="str">
        <f t="shared" si="105"/>
        <v/>
      </c>
      <c r="O2248" s="32" t="str">
        <f t="shared" si="106"/>
        <v/>
      </c>
      <c r="P2248" s="32" t="str">
        <f t="shared" si="107"/>
        <v/>
      </c>
      <c r="Q2248" s="32" t="str">
        <f>IFERROR(IF($F2248="","",INDEX(リスト!$AL:$AL,MATCH($F2248,リスト!$AK:$AK,0))),"")</f>
        <v/>
      </c>
      <c r="R2248" s="32" t="str">
        <f>IFERROR(IF($K2248="","",INDEX(リスト!$AO:$AO,MATCH($K2248,リスト!$AN:$AN,0))),"")</f>
        <v/>
      </c>
      <c r="S2248" s="32" t="str">
        <f>IF($B2248="","",RIGHT($G2248*1000+200+COUNTIF($G$2:$G2248,$G2248),9))</f>
        <v/>
      </c>
    </row>
    <row r="2249" spans="13:19" ht="18" customHeight="1" x14ac:dyDescent="0.55000000000000004">
      <c r="M2249" s="32" t="str">
        <f>IFERROR(IF($B2249="","",INDEX(所属情報!$E:$E,MATCH($A2249,所属情報!$A:$A,0))),"")</f>
        <v/>
      </c>
      <c r="N2249" s="32" t="str">
        <f t="shared" si="105"/>
        <v/>
      </c>
      <c r="O2249" s="32" t="str">
        <f t="shared" si="106"/>
        <v/>
      </c>
      <c r="P2249" s="32" t="str">
        <f t="shared" si="107"/>
        <v/>
      </c>
      <c r="Q2249" s="32" t="str">
        <f>IFERROR(IF($F2249="","",INDEX(リスト!$AL:$AL,MATCH($F2249,リスト!$AK:$AK,0))),"")</f>
        <v/>
      </c>
      <c r="R2249" s="32" t="str">
        <f>IFERROR(IF($K2249="","",INDEX(リスト!$AO:$AO,MATCH($K2249,リスト!$AN:$AN,0))),"")</f>
        <v/>
      </c>
      <c r="S2249" s="32" t="str">
        <f>IF($B2249="","",RIGHT($G2249*1000+200+COUNTIF($G$2:$G2249,$G2249),9))</f>
        <v/>
      </c>
    </row>
    <row r="2250" spans="13:19" ht="18" customHeight="1" x14ac:dyDescent="0.55000000000000004">
      <c r="M2250" s="32" t="str">
        <f>IFERROR(IF($B2250="","",INDEX(所属情報!$E:$E,MATCH($A2250,所属情報!$A:$A,0))),"")</f>
        <v/>
      </c>
      <c r="N2250" s="32" t="str">
        <f t="shared" si="105"/>
        <v/>
      </c>
      <c r="O2250" s="32" t="str">
        <f t="shared" si="106"/>
        <v/>
      </c>
      <c r="P2250" s="32" t="str">
        <f t="shared" si="107"/>
        <v/>
      </c>
      <c r="Q2250" s="32" t="str">
        <f>IFERROR(IF($F2250="","",INDEX(リスト!$AL:$AL,MATCH($F2250,リスト!$AK:$AK,0))),"")</f>
        <v/>
      </c>
      <c r="R2250" s="32" t="str">
        <f>IFERROR(IF($K2250="","",INDEX(リスト!$AO:$AO,MATCH($K2250,リスト!$AN:$AN,0))),"")</f>
        <v/>
      </c>
      <c r="S2250" s="32" t="str">
        <f>IF($B2250="","",RIGHT($G2250*1000+200+COUNTIF($G$2:$G2250,$G2250),9))</f>
        <v/>
      </c>
    </row>
    <row r="2251" spans="13:19" ht="18" customHeight="1" x14ac:dyDescent="0.55000000000000004">
      <c r="M2251" s="32" t="str">
        <f>IFERROR(IF($B2251="","",INDEX(所属情報!$E:$E,MATCH($A2251,所属情報!$A:$A,0))),"")</f>
        <v/>
      </c>
      <c r="N2251" s="32" t="str">
        <f t="shared" si="105"/>
        <v/>
      </c>
      <c r="O2251" s="32" t="str">
        <f t="shared" si="106"/>
        <v/>
      </c>
      <c r="P2251" s="32" t="str">
        <f t="shared" si="107"/>
        <v/>
      </c>
      <c r="Q2251" s="32" t="str">
        <f>IFERROR(IF($F2251="","",INDEX(リスト!$AL:$AL,MATCH($F2251,リスト!$AK:$AK,0))),"")</f>
        <v/>
      </c>
      <c r="R2251" s="32" t="str">
        <f>IFERROR(IF($K2251="","",INDEX(リスト!$AO:$AO,MATCH($K2251,リスト!$AN:$AN,0))),"")</f>
        <v/>
      </c>
      <c r="S2251" s="32" t="str">
        <f>IF($B2251="","",RIGHT($G2251*1000+200+COUNTIF($G$2:$G2251,$G2251),9))</f>
        <v/>
      </c>
    </row>
    <row r="2252" spans="13:19" ht="18" customHeight="1" x14ac:dyDescent="0.55000000000000004">
      <c r="M2252" s="32" t="str">
        <f>IFERROR(IF($B2252="","",INDEX(所属情報!$E:$E,MATCH($A2252,所属情報!$A:$A,0))),"")</f>
        <v/>
      </c>
      <c r="N2252" s="32" t="str">
        <f t="shared" si="105"/>
        <v/>
      </c>
      <c r="O2252" s="32" t="str">
        <f t="shared" si="106"/>
        <v/>
      </c>
      <c r="P2252" s="32" t="str">
        <f t="shared" si="107"/>
        <v/>
      </c>
      <c r="Q2252" s="32" t="str">
        <f>IFERROR(IF($F2252="","",INDEX(リスト!$AL:$AL,MATCH($F2252,リスト!$AK:$AK,0))),"")</f>
        <v/>
      </c>
      <c r="R2252" s="32" t="str">
        <f>IFERROR(IF($K2252="","",INDEX(リスト!$AO:$AO,MATCH($K2252,リスト!$AN:$AN,0))),"")</f>
        <v/>
      </c>
      <c r="S2252" s="32" t="str">
        <f>IF($B2252="","",RIGHT($G2252*1000+200+COUNTIF($G$2:$G2252,$G2252),9))</f>
        <v/>
      </c>
    </row>
    <row r="2253" spans="13:19" ht="18" customHeight="1" x14ac:dyDescent="0.55000000000000004">
      <c r="M2253" s="32" t="str">
        <f>IFERROR(IF($B2253="","",INDEX(所属情報!$E:$E,MATCH($A2253,所属情報!$A:$A,0))),"")</f>
        <v/>
      </c>
      <c r="N2253" s="32" t="str">
        <f t="shared" si="105"/>
        <v/>
      </c>
      <c r="O2253" s="32" t="str">
        <f t="shared" si="106"/>
        <v/>
      </c>
      <c r="P2253" s="32" t="str">
        <f t="shared" si="107"/>
        <v/>
      </c>
      <c r="Q2253" s="32" t="str">
        <f>IFERROR(IF($F2253="","",INDEX(リスト!$AL:$AL,MATCH($F2253,リスト!$AK:$AK,0))),"")</f>
        <v/>
      </c>
      <c r="R2253" s="32" t="str">
        <f>IFERROR(IF($K2253="","",INDEX(リスト!$AO:$AO,MATCH($K2253,リスト!$AN:$AN,0))),"")</f>
        <v/>
      </c>
      <c r="S2253" s="32" t="str">
        <f>IF($B2253="","",RIGHT($G2253*1000+200+COUNTIF($G$2:$G2253,$G2253),9))</f>
        <v/>
      </c>
    </row>
    <row r="2254" spans="13:19" ht="18" customHeight="1" x14ac:dyDescent="0.55000000000000004">
      <c r="M2254" s="32" t="str">
        <f>IFERROR(IF($B2254="","",INDEX(所属情報!$E:$E,MATCH($A2254,所属情報!$A:$A,0))),"")</f>
        <v/>
      </c>
      <c r="N2254" s="32" t="str">
        <f t="shared" si="105"/>
        <v/>
      </c>
      <c r="O2254" s="32" t="str">
        <f t="shared" si="106"/>
        <v/>
      </c>
      <c r="P2254" s="32" t="str">
        <f t="shared" si="107"/>
        <v/>
      </c>
      <c r="Q2254" s="32" t="str">
        <f>IFERROR(IF($F2254="","",INDEX(リスト!$AL:$AL,MATCH($F2254,リスト!$AK:$AK,0))),"")</f>
        <v/>
      </c>
      <c r="R2254" s="32" t="str">
        <f>IFERROR(IF($K2254="","",INDEX(リスト!$AO:$AO,MATCH($K2254,リスト!$AN:$AN,0))),"")</f>
        <v/>
      </c>
      <c r="S2254" s="32" t="str">
        <f>IF($B2254="","",RIGHT($G2254*1000+200+COUNTIF($G$2:$G2254,$G2254),9))</f>
        <v/>
      </c>
    </row>
    <row r="2255" spans="13:19" ht="18" customHeight="1" x14ac:dyDescent="0.55000000000000004">
      <c r="M2255" s="32" t="str">
        <f>IFERROR(IF($B2255="","",INDEX(所属情報!$E:$E,MATCH($A2255,所属情報!$A:$A,0))),"")</f>
        <v/>
      </c>
      <c r="N2255" s="32" t="str">
        <f t="shared" si="105"/>
        <v/>
      </c>
      <c r="O2255" s="32" t="str">
        <f t="shared" si="106"/>
        <v/>
      </c>
      <c r="P2255" s="32" t="str">
        <f t="shared" si="107"/>
        <v/>
      </c>
      <c r="Q2255" s="32" t="str">
        <f>IFERROR(IF($F2255="","",INDEX(リスト!$AL:$AL,MATCH($F2255,リスト!$AK:$AK,0))),"")</f>
        <v/>
      </c>
      <c r="R2255" s="32" t="str">
        <f>IFERROR(IF($K2255="","",INDEX(リスト!$AO:$AO,MATCH($K2255,リスト!$AN:$AN,0))),"")</f>
        <v/>
      </c>
      <c r="S2255" s="32" t="str">
        <f>IF($B2255="","",RIGHT($G2255*1000+200+COUNTIF($G$2:$G2255,$G2255),9))</f>
        <v/>
      </c>
    </row>
    <row r="2256" spans="13:19" ht="18" customHeight="1" x14ac:dyDescent="0.55000000000000004">
      <c r="M2256" s="32" t="str">
        <f>IFERROR(IF($B2256="","",INDEX(所属情報!$E:$E,MATCH($A2256,所属情報!$A:$A,0))),"")</f>
        <v/>
      </c>
      <c r="N2256" s="32" t="str">
        <f t="shared" si="105"/>
        <v/>
      </c>
      <c r="O2256" s="32" t="str">
        <f t="shared" si="106"/>
        <v/>
      </c>
      <c r="P2256" s="32" t="str">
        <f t="shared" si="107"/>
        <v/>
      </c>
      <c r="Q2256" s="32" t="str">
        <f>IFERROR(IF($F2256="","",INDEX(リスト!$AL:$AL,MATCH($F2256,リスト!$AK:$AK,0))),"")</f>
        <v/>
      </c>
      <c r="R2256" s="32" t="str">
        <f>IFERROR(IF($K2256="","",INDEX(リスト!$AO:$AO,MATCH($K2256,リスト!$AN:$AN,0))),"")</f>
        <v/>
      </c>
      <c r="S2256" s="32" t="str">
        <f>IF($B2256="","",RIGHT($G2256*1000+200+COUNTIF($G$2:$G2256,$G2256),9))</f>
        <v/>
      </c>
    </row>
    <row r="2257" spans="13:19" ht="18" customHeight="1" x14ac:dyDescent="0.55000000000000004">
      <c r="M2257" s="32" t="str">
        <f>IFERROR(IF($B2257="","",INDEX(所属情報!$E:$E,MATCH($A2257,所属情報!$A:$A,0))),"")</f>
        <v/>
      </c>
      <c r="N2257" s="32" t="str">
        <f t="shared" si="105"/>
        <v/>
      </c>
      <c r="O2257" s="32" t="str">
        <f t="shared" si="106"/>
        <v/>
      </c>
      <c r="P2257" s="32" t="str">
        <f t="shared" si="107"/>
        <v/>
      </c>
      <c r="Q2257" s="32" t="str">
        <f>IFERROR(IF($F2257="","",INDEX(リスト!$AL:$AL,MATCH($F2257,リスト!$AK:$AK,0))),"")</f>
        <v/>
      </c>
      <c r="R2257" s="32" t="str">
        <f>IFERROR(IF($K2257="","",INDEX(リスト!$AO:$AO,MATCH($K2257,リスト!$AN:$AN,0))),"")</f>
        <v/>
      </c>
      <c r="S2257" s="32" t="str">
        <f>IF($B2257="","",RIGHT($G2257*1000+200+COUNTIF($G$2:$G2257,$G2257),9))</f>
        <v/>
      </c>
    </row>
    <row r="2258" spans="13:19" ht="18" customHeight="1" x14ac:dyDescent="0.55000000000000004">
      <c r="M2258" s="32" t="str">
        <f>IFERROR(IF($B2258="","",INDEX(所属情報!$E:$E,MATCH($A2258,所属情報!$A:$A,0))),"")</f>
        <v/>
      </c>
      <c r="N2258" s="32" t="str">
        <f t="shared" si="105"/>
        <v/>
      </c>
      <c r="O2258" s="32" t="str">
        <f t="shared" si="106"/>
        <v/>
      </c>
      <c r="P2258" s="32" t="str">
        <f t="shared" si="107"/>
        <v/>
      </c>
      <c r="Q2258" s="32" t="str">
        <f>IFERROR(IF($F2258="","",INDEX(リスト!$AL:$AL,MATCH($F2258,リスト!$AK:$AK,0))),"")</f>
        <v/>
      </c>
      <c r="R2258" s="32" t="str">
        <f>IFERROR(IF($K2258="","",INDEX(リスト!$AO:$AO,MATCH($K2258,リスト!$AN:$AN,0))),"")</f>
        <v/>
      </c>
      <c r="S2258" s="32" t="str">
        <f>IF($B2258="","",RIGHT($G2258*1000+200+COUNTIF($G$2:$G2258,$G2258),9))</f>
        <v/>
      </c>
    </row>
    <row r="2259" spans="13:19" ht="18" customHeight="1" x14ac:dyDescent="0.55000000000000004">
      <c r="M2259" s="32" t="str">
        <f>IFERROR(IF($B2259="","",INDEX(所属情報!$E:$E,MATCH($A2259,所属情報!$A:$A,0))),"")</f>
        <v/>
      </c>
      <c r="N2259" s="32" t="str">
        <f t="shared" si="105"/>
        <v/>
      </c>
      <c r="O2259" s="32" t="str">
        <f t="shared" si="106"/>
        <v/>
      </c>
      <c r="P2259" s="32" t="str">
        <f t="shared" si="107"/>
        <v/>
      </c>
      <c r="Q2259" s="32" t="str">
        <f>IFERROR(IF($F2259="","",INDEX(リスト!$AL:$AL,MATCH($F2259,リスト!$AK:$AK,0))),"")</f>
        <v/>
      </c>
      <c r="R2259" s="32" t="str">
        <f>IFERROR(IF($K2259="","",INDEX(リスト!$AO:$AO,MATCH($K2259,リスト!$AN:$AN,0))),"")</f>
        <v/>
      </c>
      <c r="S2259" s="32" t="str">
        <f>IF($B2259="","",RIGHT($G2259*1000+200+COUNTIF($G$2:$G2259,$G2259),9))</f>
        <v/>
      </c>
    </row>
    <row r="2260" spans="13:19" ht="18" customHeight="1" x14ac:dyDescent="0.55000000000000004">
      <c r="M2260" s="32" t="str">
        <f>IFERROR(IF($B2260="","",INDEX(所属情報!$E:$E,MATCH($A2260,所属情報!$A:$A,0))),"")</f>
        <v/>
      </c>
      <c r="N2260" s="32" t="str">
        <f t="shared" si="105"/>
        <v/>
      </c>
      <c r="O2260" s="32" t="str">
        <f t="shared" si="106"/>
        <v/>
      </c>
      <c r="P2260" s="32" t="str">
        <f t="shared" si="107"/>
        <v/>
      </c>
      <c r="Q2260" s="32" t="str">
        <f>IFERROR(IF($F2260="","",INDEX(リスト!$AL:$AL,MATCH($F2260,リスト!$AK:$AK,0))),"")</f>
        <v/>
      </c>
      <c r="R2260" s="32" t="str">
        <f>IFERROR(IF($K2260="","",INDEX(リスト!$AO:$AO,MATCH($K2260,リスト!$AN:$AN,0))),"")</f>
        <v/>
      </c>
      <c r="S2260" s="32" t="str">
        <f>IF($B2260="","",RIGHT($G2260*1000+200+COUNTIF($G$2:$G2260,$G2260),9))</f>
        <v/>
      </c>
    </row>
    <row r="2261" spans="13:19" ht="18" customHeight="1" x14ac:dyDescent="0.55000000000000004">
      <c r="M2261" s="32" t="str">
        <f>IFERROR(IF($B2261="","",INDEX(所属情報!$E:$E,MATCH($A2261,所属情報!$A:$A,0))),"")</f>
        <v/>
      </c>
      <c r="N2261" s="32" t="str">
        <f t="shared" si="105"/>
        <v/>
      </c>
      <c r="O2261" s="32" t="str">
        <f t="shared" si="106"/>
        <v/>
      </c>
      <c r="P2261" s="32" t="str">
        <f t="shared" si="107"/>
        <v/>
      </c>
      <c r="Q2261" s="32" t="str">
        <f>IFERROR(IF($F2261="","",INDEX(リスト!$AL:$AL,MATCH($F2261,リスト!$AK:$AK,0))),"")</f>
        <v/>
      </c>
      <c r="R2261" s="32" t="str">
        <f>IFERROR(IF($K2261="","",INDEX(リスト!$AO:$AO,MATCH($K2261,リスト!$AN:$AN,0))),"")</f>
        <v/>
      </c>
      <c r="S2261" s="32" t="str">
        <f>IF($B2261="","",RIGHT($G2261*1000+200+COUNTIF($G$2:$G2261,$G2261),9))</f>
        <v/>
      </c>
    </row>
    <row r="2262" spans="13:19" ht="18" customHeight="1" x14ac:dyDescent="0.55000000000000004">
      <c r="M2262" s="32" t="str">
        <f>IFERROR(IF($B2262="","",INDEX(所属情報!$E:$E,MATCH($A2262,所属情報!$A:$A,0))),"")</f>
        <v/>
      </c>
      <c r="N2262" s="32" t="str">
        <f t="shared" si="105"/>
        <v/>
      </c>
      <c r="O2262" s="32" t="str">
        <f t="shared" si="106"/>
        <v/>
      </c>
      <c r="P2262" s="32" t="str">
        <f t="shared" si="107"/>
        <v/>
      </c>
      <c r="Q2262" s="32" t="str">
        <f>IFERROR(IF($F2262="","",INDEX(リスト!$AL:$AL,MATCH($F2262,リスト!$AK:$AK,0))),"")</f>
        <v/>
      </c>
      <c r="R2262" s="32" t="str">
        <f>IFERROR(IF($K2262="","",INDEX(リスト!$AO:$AO,MATCH($K2262,リスト!$AN:$AN,0))),"")</f>
        <v/>
      </c>
      <c r="S2262" s="32" t="str">
        <f>IF($B2262="","",RIGHT($G2262*1000+200+COUNTIF($G$2:$G2262,$G2262),9))</f>
        <v/>
      </c>
    </row>
    <row r="2263" spans="13:19" ht="18" customHeight="1" x14ac:dyDescent="0.55000000000000004">
      <c r="M2263" s="32" t="str">
        <f>IFERROR(IF($B2263="","",INDEX(所属情報!$E:$E,MATCH($A2263,所属情報!$A:$A,0))),"")</f>
        <v/>
      </c>
      <c r="N2263" s="32" t="str">
        <f t="shared" si="105"/>
        <v/>
      </c>
      <c r="O2263" s="32" t="str">
        <f t="shared" si="106"/>
        <v/>
      </c>
      <c r="P2263" s="32" t="str">
        <f t="shared" si="107"/>
        <v/>
      </c>
      <c r="Q2263" s="32" t="str">
        <f>IFERROR(IF($F2263="","",INDEX(リスト!$AL:$AL,MATCH($F2263,リスト!$AK:$AK,0))),"")</f>
        <v/>
      </c>
      <c r="R2263" s="32" t="str">
        <f>IFERROR(IF($K2263="","",INDEX(リスト!$AO:$AO,MATCH($K2263,リスト!$AN:$AN,0))),"")</f>
        <v/>
      </c>
      <c r="S2263" s="32" t="str">
        <f>IF($B2263="","",RIGHT($G2263*1000+200+COUNTIF($G$2:$G2263,$G2263),9))</f>
        <v/>
      </c>
    </row>
    <row r="2264" spans="13:19" ht="18" customHeight="1" x14ac:dyDescent="0.55000000000000004">
      <c r="M2264" s="32" t="str">
        <f>IFERROR(IF($B2264="","",INDEX(所属情報!$E:$E,MATCH($A2264,所属情報!$A:$A,0))),"")</f>
        <v/>
      </c>
      <c r="N2264" s="32" t="str">
        <f t="shared" si="105"/>
        <v/>
      </c>
      <c r="O2264" s="32" t="str">
        <f t="shared" si="106"/>
        <v/>
      </c>
      <c r="P2264" s="32" t="str">
        <f t="shared" si="107"/>
        <v/>
      </c>
      <c r="Q2264" s="32" t="str">
        <f>IFERROR(IF($F2264="","",INDEX(リスト!$AL:$AL,MATCH($F2264,リスト!$AK:$AK,0))),"")</f>
        <v/>
      </c>
      <c r="R2264" s="32" t="str">
        <f>IFERROR(IF($K2264="","",INDEX(リスト!$AO:$AO,MATCH($K2264,リスト!$AN:$AN,0))),"")</f>
        <v/>
      </c>
      <c r="S2264" s="32" t="str">
        <f>IF($B2264="","",RIGHT($G2264*1000+200+COUNTIF($G$2:$G2264,$G2264),9))</f>
        <v/>
      </c>
    </row>
    <row r="2265" spans="13:19" ht="18" customHeight="1" x14ac:dyDescent="0.55000000000000004">
      <c r="M2265" s="32" t="str">
        <f>IFERROR(IF($B2265="","",INDEX(所属情報!$E:$E,MATCH($A2265,所属情報!$A:$A,0))),"")</f>
        <v/>
      </c>
      <c r="N2265" s="32" t="str">
        <f t="shared" si="105"/>
        <v/>
      </c>
      <c r="O2265" s="32" t="str">
        <f t="shared" si="106"/>
        <v/>
      </c>
      <c r="P2265" s="32" t="str">
        <f t="shared" si="107"/>
        <v/>
      </c>
      <c r="Q2265" s="32" t="str">
        <f>IFERROR(IF($F2265="","",INDEX(リスト!$AL:$AL,MATCH($F2265,リスト!$AK:$AK,0))),"")</f>
        <v/>
      </c>
      <c r="R2265" s="32" t="str">
        <f>IFERROR(IF($K2265="","",INDEX(リスト!$AO:$AO,MATCH($K2265,リスト!$AN:$AN,0))),"")</f>
        <v/>
      </c>
      <c r="S2265" s="32" t="str">
        <f>IF($B2265="","",RIGHT($G2265*1000+200+COUNTIF($G$2:$G2265,$G2265),9))</f>
        <v/>
      </c>
    </row>
    <row r="2266" spans="13:19" ht="18" customHeight="1" x14ac:dyDescent="0.55000000000000004">
      <c r="M2266" s="32" t="str">
        <f>IFERROR(IF($B2266="","",INDEX(所属情報!$E:$E,MATCH($A2266,所属情報!$A:$A,0))),"")</f>
        <v/>
      </c>
      <c r="N2266" s="32" t="str">
        <f t="shared" si="105"/>
        <v/>
      </c>
      <c r="O2266" s="32" t="str">
        <f t="shared" si="106"/>
        <v/>
      </c>
      <c r="P2266" s="32" t="str">
        <f t="shared" si="107"/>
        <v/>
      </c>
      <c r="Q2266" s="32" t="str">
        <f>IFERROR(IF($F2266="","",INDEX(リスト!$AL:$AL,MATCH($F2266,リスト!$AK:$AK,0))),"")</f>
        <v/>
      </c>
      <c r="R2266" s="32" t="str">
        <f>IFERROR(IF($K2266="","",INDEX(リスト!$AO:$AO,MATCH($K2266,リスト!$AN:$AN,0))),"")</f>
        <v/>
      </c>
      <c r="S2266" s="32" t="str">
        <f>IF($B2266="","",RIGHT($G2266*1000+200+COUNTIF($G$2:$G2266,$G2266),9))</f>
        <v/>
      </c>
    </row>
    <row r="2267" spans="13:19" ht="18" customHeight="1" x14ac:dyDescent="0.55000000000000004">
      <c r="M2267" s="32" t="str">
        <f>IFERROR(IF($B2267="","",INDEX(所属情報!$E:$E,MATCH($A2267,所属情報!$A:$A,0))),"")</f>
        <v/>
      </c>
      <c r="N2267" s="32" t="str">
        <f t="shared" si="105"/>
        <v/>
      </c>
      <c r="O2267" s="32" t="str">
        <f t="shared" si="106"/>
        <v/>
      </c>
      <c r="P2267" s="32" t="str">
        <f t="shared" si="107"/>
        <v/>
      </c>
      <c r="Q2267" s="32" t="str">
        <f>IFERROR(IF($F2267="","",INDEX(リスト!$AL:$AL,MATCH($F2267,リスト!$AK:$AK,0))),"")</f>
        <v/>
      </c>
      <c r="R2267" s="32" t="str">
        <f>IFERROR(IF($K2267="","",INDEX(リスト!$AO:$AO,MATCH($K2267,リスト!$AN:$AN,0))),"")</f>
        <v/>
      </c>
      <c r="S2267" s="32" t="str">
        <f>IF($B2267="","",RIGHT($G2267*1000+200+COUNTIF($G$2:$G2267,$G2267),9))</f>
        <v/>
      </c>
    </row>
    <row r="2268" spans="13:19" ht="18" customHeight="1" x14ac:dyDescent="0.55000000000000004">
      <c r="M2268" s="32" t="str">
        <f>IFERROR(IF($B2268="","",INDEX(所属情報!$E:$E,MATCH($A2268,所属情報!$A:$A,0))),"")</f>
        <v/>
      </c>
      <c r="N2268" s="32" t="str">
        <f t="shared" si="105"/>
        <v/>
      </c>
      <c r="O2268" s="32" t="str">
        <f t="shared" si="106"/>
        <v/>
      </c>
      <c r="P2268" s="32" t="str">
        <f t="shared" si="107"/>
        <v/>
      </c>
      <c r="Q2268" s="32" t="str">
        <f>IFERROR(IF($F2268="","",INDEX(リスト!$AL:$AL,MATCH($F2268,リスト!$AK:$AK,0))),"")</f>
        <v/>
      </c>
      <c r="R2268" s="32" t="str">
        <f>IFERROR(IF($K2268="","",INDEX(リスト!$AO:$AO,MATCH($K2268,リスト!$AN:$AN,0))),"")</f>
        <v/>
      </c>
      <c r="S2268" s="32" t="str">
        <f>IF($B2268="","",RIGHT($G2268*1000+200+COUNTIF($G$2:$G2268,$G2268),9))</f>
        <v/>
      </c>
    </row>
    <row r="2269" spans="13:19" ht="18" customHeight="1" x14ac:dyDescent="0.55000000000000004">
      <c r="M2269" s="32" t="str">
        <f>IFERROR(IF($B2269="","",INDEX(所属情報!$E:$E,MATCH($A2269,所属情報!$A:$A,0))),"")</f>
        <v/>
      </c>
      <c r="N2269" s="32" t="str">
        <f t="shared" si="105"/>
        <v/>
      </c>
      <c r="O2269" s="32" t="str">
        <f t="shared" si="106"/>
        <v/>
      </c>
      <c r="P2269" s="32" t="str">
        <f t="shared" si="107"/>
        <v/>
      </c>
      <c r="Q2269" s="32" t="str">
        <f>IFERROR(IF($F2269="","",INDEX(リスト!$AL:$AL,MATCH($F2269,リスト!$AK:$AK,0))),"")</f>
        <v/>
      </c>
      <c r="R2269" s="32" t="str">
        <f>IFERROR(IF($K2269="","",INDEX(リスト!$AO:$AO,MATCH($K2269,リスト!$AN:$AN,0))),"")</f>
        <v/>
      </c>
      <c r="S2269" s="32" t="str">
        <f>IF($B2269="","",RIGHT($G2269*1000+200+COUNTIF($G$2:$G2269,$G2269),9))</f>
        <v/>
      </c>
    </row>
    <row r="2270" spans="13:19" ht="18" customHeight="1" x14ac:dyDescent="0.55000000000000004">
      <c r="M2270" s="32" t="str">
        <f>IFERROR(IF($B2270="","",INDEX(所属情報!$E:$E,MATCH($A2270,所属情報!$A:$A,0))),"")</f>
        <v/>
      </c>
      <c r="N2270" s="32" t="str">
        <f t="shared" si="105"/>
        <v/>
      </c>
      <c r="O2270" s="32" t="str">
        <f t="shared" si="106"/>
        <v/>
      </c>
      <c r="P2270" s="32" t="str">
        <f t="shared" si="107"/>
        <v/>
      </c>
      <c r="Q2270" s="32" t="str">
        <f>IFERROR(IF($F2270="","",INDEX(リスト!$AL:$AL,MATCH($F2270,リスト!$AK:$AK,0))),"")</f>
        <v/>
      </c>
      <c r="R2270" s="32" t="str">
        <f>IFERROR(IF($K2270="","",INDEX(リスト!$AO:$AO,MATCH($K2270,リスト!$AN:$AN,0))),"")</f>
        <v/>
      </c>
      <c r="S2270" s="32" t="str">
        <f>IF($B2270="","",RIGHT($G2270*1000+200+COUNTIF($G$2:$G2270,$G2270),9))</f>
        <v/>
      </c>
    </row>
    <row r="2271" spans="13:19" ht="18" customHeight="1" x14ac:dyDescent="0.55000000000000004">
      <c r="M2271" s="32" t="str">
        <f>IFERROR(IF($B2271="","",INDEX(所属情報!$E:$E,MATCH($A2271,所属情報!$A:$A,0))),"")</f>
        <v/>
      </c>
      <c r="N2271" s="32" t="str">
        <f t="shared" si="105"/>
        <v/>
      </c>
      <c r="O2271" s="32" t="str">
        <f t="shared" si="106"/>
        <v/>
      </c>
      <c r="P2271" s="32" t="str">
        <f t="shared" si="107"/>
        <v/>
      </c>
      <c r="Q2271" s="32" t="str">
        <f>IFERROR(IF($F2271="","",INDEX(リスト!$AL:$AL,MATCH($F2271,リスト!$AK:$AK,0))),"")</f>
        <v/>
      </c>
      <c r="R2271" s="32" t="str">
        <f>IFERROR(IF($K2271="","",INDEX(リスト!$AO:$AO,MATCH($K2271,リスト!$AN:$AN,0))),"")</f>
        <v/>
      </c>
      <c r="S2271" s="32" t="str">
        <f>IF($B2271="","",RIGHT($G2271*1000+200+COUNTIF($G$2:$G2271,$G2271),9))</f>
        <v/>
      </c>
    </row>
    <row r="2272" spans="13:19" ht="18" customHeight="1" x14ac:dyDescent="0.55000000000000004">
      <c r="M2272" s="32" t="str">
        <f>IFERROR(IF($B2272="","",INDEX(所属情報!$E:$E,MATCH($A2272,所属情報!$A:$A,0))),"")</f>
        <v/>
      </c>
      <c r="N2272" s="32" t="str">
        <f t="shared" si="105"/>
        <v/>
      </c>
      <c r="O2272" s="32" t="str">
        <f t="shared" si="106"/>
        <v/>
      </c>
      <c r="P2272" s="32" t="str">
        <f t="shared" si="107"/>
        <v/>
      </c>
      <c r="Q2272" s="32" t="str">
        <f>IFERROR(IF($F2272="","",INDEX(リスト!$AL:$AL,MATCH($F2272,リスト!$AK:$AK,0))),"")</f>
        <v/>
      </c>
      <c r="R2272" s="32" t="str">
        <f>IFERROR(IF($K2272="","",INDEX(リスト!$AO:$AO,MATCH($K2272,リスト!$AN:$AN,0))),"")</f>
        <v/>
      </c>
      <c r="S2272" s="32" t="str">
        <f>IF($B2272="","",RIGHT($G2272*1000+200+COUNTIF($G$2:$G2272,$G2272),9))</f>
        <v/>
      </c>
    </row>
    <row r="2273" spans="13:19" ht="18" customHeight="1" x14ac:dyDescent="0.55000000000000004">
      <c r="M2273" s="32" t="str">
        <f>IFERROR(IF($B2273="","",INDEX(所属情報!$E:$E,MATCH($A2273,所属情報!$A:$A,0))),"")</f>
        <v/>
      </c>
      <c r="N2273" s="32" t="str">
        <f t="shared" si="105"/>
        <v/>
      </c>
      <c r="O2273" s="32" t="str">
        <f t="shared" si="106"/>
        <v/>
      </c>
      <c r="P2273" s="32" t="str">
        <f t="shared" si="107"/>
        <v/>
      </c>
      <c r="Q2273" s="32" t="str">
        <f>IFERROR(IF($F2273="","",INDEX(リスト!$AL:$AL,MATCH($F2273,リスト!$AK:$AK,0))),"")</f>
        <v/>
      </c>
      <c r="R2273" s="32" t="str">
        <f>IFERROR(IF($K2273="","",INDEX(リスト!$AO:$AO,MATCH($K2273,リスト!$AN:$AN,0))),"")</f>
        <v/>
      </c>
      <c r="S2273" s="32" t="str">
        <f>IF($B2273="","",RIGHT($G2273*1000+200+COUNTIF($G$2:$G2273,$G2273),9))</f>
        <v/>
      </c>
    </row>
    <row r="2274" spans="13:19" ht="18" customHeight="1" x14ac:dyDescent="0.55000000000000004">
      <c r="M2274" s="32" t="str">
        <f>IFERROR(IF($B2274="","",INDEX(所属情報!$E:$E,MATCH($A2274,所属情報!$A:$A,0))),"")</f>
        <v/>
      </c>
      <c r="N2274" s="32" t="str">
        <f t="shared" si="105"/>
        <v/>
      </c>
      <c r="O2274" s="32" t="str">
        <f t="shared" si="106"/>
        <v/>
      </c>
      <c r="P2274" s="32" t="str">
        <f t="shared" si="107"/>
        <v/>
      </c>
      <c r="Q2274" s="32" t="str">
        <f>IFERROR(IF($F2274="","",INDEX(リスト!$AL:$AL,MATCH($F2274,リスト!$AK:$AK,0))),"")</f>
        <v/>
      </c>
      <c r="R2274" s="32" t="str">
        <f>IFERROR(IF($K2274="","",INDEX(リスト!$AO:$AO,MATCH($K2274,リスト!$AN:$AN,0))),"")</f>
        <v/>
      </c>
      <c r="S2274" s="32" t="str">
        <f>IF($B2274="","",RIGHT($G2274*1000+200+COUNTIF($G$2:$G2274,$G2274),9))</f>
        <v/>
      </c>
    </row>
    <row r="2275" spans="13:19" ht="18" customHeight="1" x14ac:dyDescent="0.55000000000000004">
      <c r="M2275" s="32" t="str">
        <f>IFERROR(IF($B2275="","",INDEX(所属情報!$E:$E,MATCH($A2275,所属情報!$A:$A,0))),"")</f>
        <v/>
      </c>
      <c r="N2275" s="32" t="str">
        <f t="shared" si="105"/>
        <v/>
      </c>
      <c r="O2275" s="32" t="str">
        <f t="shared" si="106"/>
        <v/>
      </c>
      <c r="P2275" s="32" t="str">
        <f t="shared" si="107"/>
        <v/>
      </c>
      <c r="Q2275" s="32" t="str">
        <f>IFERROR(IF($F2275="","",INDEX(リスト!$AL:$AL,MATCH($F2275,リスト!$AK:$AK,0))),"")</f>
        <v/>
      </c>
      <c r="R2275" s="32" t="str">
        <f>IFERROR(IF($K2275="","",INDEX(リスト!$AO:$AO,MATCH($K2275,リスト!$AN:$AN,0))),"")</f>
        <v/>
      </c>
      <c r="S2275" s="32" t="str">
        <f>IF($B2275="","",RIGHT($G2275*1000+200+COUNTIF($G$2:$G2275,$G2275),9))</f>
        <v/>
      </c>
    </row>
    <row r="2276" spans="13:19" ht="18" customHeight="1" x14ac:dyDescent="0.55000000000000004">
      <c r="M2276" s="32" t="str">
        <f>IFERROR(IF($B2276="","",INDEX(所属情報!$E:$E,MATCH($A2276,所属情報!$A:$A,0))),"")</f>
        <v/>
      </c>
      <c r="N2276" s="32" t="str">
        <f t="shared" si="105"/>
        <v/>
      </c>
      <c r="O2276" s="32" t="str">
        <f t="shared" si="106"/>
        <v/>
      </c>
      <c r="P2276" s="32" t="str">
        <f t="shared" si="107"/>
        <v/>
      </c>
      <c r="Q2276" s="32" t="str">
        <f>IFERROR(IF($F2276="","",INDEX(リスト!$AL:$AL,MATCH($F2276,リスト!$AK:$AK,0))),"")</f>
        <v/>
      </c>
      <c r="R2276" s="32" t="str">
        <f>IFERROR(IF($K2276="","",INDEX(リスト!$AO:$AO,MATCH($K2276,リスト!$AN:$AN,0))),"")</f>
        <v/>
      </c>
      <c r="S2276" s="32" t="str">
        <f>IF($B2276="","",RIGHT($G2276*1000+200+COUNTIF($G$2:$G2276,$G2276),9))</f>
        <v/>
      </c>
    </row>
    <row r="2277" spans="13:19" ht="18" customHeight="1" x14ac:dyDescent="0.55000000000000004">
      <c r="M2277" s="32" t="str">
        <f>IFERROR(IF($B2277="","",INDEX(所属情報!$E:$E,MATCH($A2277,所属情報!$A:$A,0))),"")</f>
        <v/>
      </c>
      <c r="N2277" s="32" t="str">
        <f t="shared" si="105"/>
        <v/>
      </c>
      <c r="O2277" s="32" t="str">
        <f t="shared" si="106"/>
        <v/>
      </c>
      <c r="P2277" s="32" t="str">
        <f t="shared" si="107"/>
        <v/>
      </c>
      <c r="Q2277" s="32" t="str">
        <f>IFERROR(IF($F2277="","",INDEX(リスト!$AL:$AL,MATCH($F2277,リスト!$AK:$AK,0))),"")</f>
        <v/>
      </c>
      <c r="R2277" s="32" t="str">
        <f>IFERROR(IF($K2277="","",INDEX(リスト!$AO:$AO,MATCH($K2277,リスト!$AN:$AN,0))),"")</f>
        <v/>
      </c>
      <c r="S2277" s="32" t="str">
        <f>IF($B2277="","",RIGHT($G2277*1000+200+COUNTIF($G$2:$G2277,$G2277),9))</f>
        <v/>
      </c>
    </row>
    <row r="2278" spans="13:19" ht="18" customHeight="1" x14ac:dyDescent="0.55000000000000004">
      <c r="M2278" s="32" t="str">
        <f>IFERROR(IF($B2278="","",INDEX(所属情報!$E:$E,MATCH($A2278,所属情報!$A:$A,0))),"")</f>
        <v/>
      </c>
      <c r="N2278" s="32" t="str">
        <f t="shared" si="105"/>
        <v/>
      </c>
      <c r="O2278" s="32" t="str">
        <f t="shared" si="106"/>
        <v/>
      </c>
      <c r="P2278" s="32" t="str">
        <f t="shared" si="107"/>
        <v/>
      </c>
      <c r="Q2278" s="32" t="str">
        <f>IFERROR(IF($F2278="","",INDEX(リスト!$AL:$AL,MATCH($F2278,リスト!$AK:$AK,0))),"")</f>
        <v/>
      </c>
      <c r="R2278" s="32" t="str">
        <f>IFERROR(IF($K2278="","",INDEX(リスト!$AO:$AO,MATCH($K2278,リスト!$AN:$AN,0))),"")</f>
        <v/>
      </c>
      <c r="S2278" s="32" t="str">
        <f>IF($B2278="","",RIGHT($G2278*1000+200+COUNTIF($G$2:$G2278,$G2278),9))</f>
        <v/>
      </c>
    </row>
    <row r="2279" spans="13:19" ht="18" customHeight="1" x14ac:dyDescent="0.55000000000000004">
      <c r="M2279" s="32" t="str">
        <f>IFERROR(IF($B2279="","",INDEX(所属情報!$E:$E,MATCH($A2279,所属情報!$A:$A,0))),"")</f>
        <v/>
      </c>
      <c r="N2279" s="32" t="str">
        <f t="shared" si="105"/>
        <v/>
      </c>
      <c r="O2279" s="32" t="str">
        <f t="shared" si="106"/>
        <v/>
      </c>
      <c r="P2279" s="32" t="str">
        <f t="shared" si="107"/>
        <v/>
      </c>
      <c r="Q2279" s="32" t="str">
        <f>IFERROR(IF($F2279="","",INDEX(リスト!$AL:$AL,MATCH($F2279,リスト!$AK:$AK,0))),"")</f>
        <v/>
      </c>
      <c r="R2279" s="32" t="str">
        <f>IFERROR(IF($K2279="","",INDEX(リスト!$AO:$AO,MATCH($K2279,リスト!$AN:$AN,0))),"")</f>
        <v/>
      </c>
      <c r="S2279" s="32" t="str">
        <f>IF($B2279="","",RIGHT($G2279*1000+200+COUNTIF($G$2:$G2279,$G2279),9))</f>
        <v/>
      </c>
    </row>
    <row r="2280" spans="13:19" ht="18" customHeight="1" x14ac:dyDescent="0.55000000000000004">
      <c r="M2280" s="32" t="str">
        <f>IFERROR(IF($B2280="","",INDEX(所属情報!$E:$E,MATCH($A2280,所属情報!$A:$A,0))),"")</f>
        <v/>
      </c>
      <c r="N2280" s="32" t="str">
        <f t="shared" si="105"/>
        <v/>
      </c>
      <c r="O2280" s="32" t="str">
        <f t="shared" si="106"/>
        <v/>
      </c>
      <c r="P2280" s="32" t="str">
        <f t="shared" si="107"/>
        <v/>
      </c>
      <c r="Q2280" s="32" t="str">
        <f>IFERROR(IF($F2280="","",INDEX(リスト!$AL:$AL,MATCH($F2280,リスト!$AK:$AK,0))),"")</f>
        <v/>
      </c>
      <c r="R2280" s="32" t="str">
        <f>IFERROR(IF($K2280="","",INDEX(リスト!$AO:$AO,MATCH($K2280,リスト!$AN:$AN,0))),"")</f>
        <v/>
      </c>
      <c r="S2280" s="32" t="str">
        <f>IF($B2280="","",RIGHT($G2280*1000+200+COUNTIF($G$2:$G2280,$G2280),9))</f>
        <v/>
      </c>
    </row>
    <row r="2281" spans="13:19" ht="18" customHeight="1" x14ac:dyDescent="0.55000000000000004">
      <c r="M2281" s="32" t="str">
        <f>IFERROR(IF($B2281="","",INDEX(所属情報!$E:$E,MATCH($A2281,所属情報!$A:$A,0))),"")</f>
        <v/>
      </c>
      <c r="N2281" s="32" t="str">
        <f t="shared" si="105"/>
        <v/>
      </c>
      <c r="O2281" s="32" t="str">
        <f t="shared" si="106"/>
        <v/>
      </c>
      <c r="P2281" s="32" t="str">
        <f t="shared" si="107"/>
        <v/>
      </c>
      <c r="Q2281" s="32" t="str">
        <f>IFERROR(IF($F2281="","",INDEX(リスト!$AL:$AL,MATCH($F2281,リスト!$AK:$AK,0))),"")</f>
        <v/>
      </c>
      <c r="R2281" s="32" t="str">
        <f>IFERROR(IF($K2281="","",INDEX(リスト!$AO:$AO,MATCH($K2281,リスト!$AN:$AN,0))),"")</f>
        <v/>
      </c>
      <c r="S2281" s="32" t="str">
        <f>IF($B2281="","",RIGHT($G2281*1000+200+COUNTIF($G$2:$G2281,$G2281),9))</f>
        <v/>
      </c>
    </row>
    <row r="2282" spans="13:19" ht="18" customHeight="1" x14ac:dyDescent="0.55000000000000004">
      <c r="M2282" s="32" t="str">
        <f>IFERROR(IF($B2282="","",INDEX(所属情報!$E:$E,MATCH($A2282,所属情報!$A:$A,0))),"")</f>
        <v/>
      </c>
      <c r="N2282" s="32" t="str">
        <f t="shared" si="105"/>
        <v/>
      </c>
      <c r="O2282" s="32" t="str">
        <f t="shared" si="106"/>
        <v/>
      </c>
      <c r="P2282" s="32" t="str">
        <f t="shared" si="107"/>
        <v/>
      </c>
      <c r="Q2282" s="32" t="str">
        <f>IFERROR(IF($F2282="","",INDEX(リスト!$AL:$AL,MATCH($F2282,リスト!$AK:$AK,0))),"")</f>
        <v/>
      </c>
      <c r="R2282" s="32" t="str">
        <f>IFERROR(IF($K2282="","",INDEX(リスト!$AO:$AO,MATCH($K2282,リスト!$AN:$AN,0))),"")</f>
        <v/>
      </c>
      <c r="S2282" s="32" t="str">
        <f>IF($B2282="","",RIGHT($G2282*1000+200+COUNTIF($G$2:$G2282,$G2282),9))</f>
        <v/>
      </c>
    </row>
    <row r="2283" spans="13:19" ht="18" customHeight="1" x14ac:dyDescent="0.55000000000000004">
      <c r="M2283" s="32" t="str">
        <f>IFERROR(IF($B2283="","",INDEX(所属情報!$E:$E,MATCH($A2283,所属情報!$A:$A,0))),"")</f>
        <v/>
      </c>
      <c r="N2283" s="32" t="str">
        <f t="shared" si="105"/>
        <v/>
      </c>
      <c r="O2283" s="32" t="str">
        <f t="shared" si="106"/>
        <v/>
      </c>
      <c r="P2283" s="32" t="str">
        <f t="shared" si="107"/>
        <v/>
      </c>
      <c r="Q2283" s="32" t="str">
        <f>IFERROR(IF($F2283="","",INDEX(リスト!$AL:$AL,MATCH($F2283,リスト!$AK:$AK,0))),"")</f>
        <v/>
      </c>
      <c r="R2283" s="32" t="str">
        <f>IFERROR(IF($K2283="","",INDEX(リスト!$AO:$AO,MATCH($K2283,リスト!$AN:$AN,0))),"")</f>
        <v/>
      </c>
      <c r="S2283" s="32" t="str">
        <f>IF($B2283="","",RIGHT($G2283*1000+200+COUNTIF($G$2:$G2283,$G2283),9))</f>
        <v/>
      </c>
    </row>
    <row r="2284" spans="13:19" ht="18" customHeight="1" x14ac:dyDescent="0.55000000000000004">
      <c r="M2284" s="32" t="str">
        <f>IFERROR(IF($B2284="","",INDEX(所属情報!$E:$E,MATCH($A2284,所属情報!$A:$A,0))),"")</f>
        <v/>
      </c>
      <c r="N2284" s="32" t="str">
        <f t="shared" si="105"/>
        <v/>
      </c>
      <c r="O2284" s="32" t="str">
        <f t="shared" si="106"/>
        <v/>
      </c>
      <c r="P2284" s="32" t="str">
        <f t="shared" si="107"/>
        <v/>
      </c>
      <c r="Q2284" s="32" t="str">
        <f>IFERROR(IF($F2284="","",INDEX(リスト!$AL:$AL,MATCH($F2284,リスト!$AK:$AK,0))),"")</f>
        <v/>
      </c>
      <c r="R2284" s="32" t="str">
        <f>IFERROR(IF($K2284="","",INDEX(リスト!$AO:$AO,MATCH($K2284,リスト!$AN:$AN,0))),"")</f>
        <v/>
      </c>
      <c r="S2284" s="32" t="str">
        <f>IF($B2284="","",RIGHT($G2284*1000+200+COUNTIF($G$2:$G2284,$G2284),9))</f>
        <v/>
      </c>
    </row>
    <row r="2285" spans="13:19" ht="18" customHeight="1" x14ac:dyDescent="0.55000000000000004">
      <c r="M2285" s="32" t="str">
        <f>IFERROR(IF($B2285="","",INDEX(所属情報!$E:$E,MATCH($A2285,所属情報!$A:$A,0))),"")</f>
        <v/>
      </c>
      <c r="N2285" s="32" t="str">
        <f t="shared" si="105"/>
        <v/>
      </c>
      <c r="O2285" s="32" t="str">
        <f t="shared" si="106"/>
        <v/>
      </c>
      <c r="P2285" s="32" t="str">
        <f t="shared" si="107"/>
        <v/>
      </c>
      <c r="Q2285" s="32" t="str">
        <f>IFERROR(IF($F2285="","",INDEX(リスト!$AL:$AL,MATCH($F2285,リスト!$AK:$AK,0))),"")</f>
        <v/>
      </c>
      <c r="R2285" s="32" t="str">
        <f>IFERROR(IF($K2285="","",INDEX(リスト!$AO:$AO,MATCH($K2285,リスト!$AN:$AN,0))),"")</f>
        <v/>
      </c>
      <c r="S2285" s="32" t="str">
        <f>IF($B2285="","",RIGHT($G2285*1000+200+COUNTIF($G$2:$G2285,$G2285),9))</f>
        <v/>
      </c>
    </row>
    <row r="2286" spans="13:19" ht="18" customHeight="1" x14ac:dyDescent="0.55000000000000004">
      <c r="M2286" s="32" t="str">
        <f>IFERROR(IF($B2286="","",INDEX(所属情報!$E:$E,MATCH($A2286,所属情報!$A:$A,0))),"")</f>
        <v/>
      </c>
      <c r="N2286" s="32" t="str">
        <f t="shared" si="105"/>
        <v/>
      </c>
      <c r="O2286" s="32" t="str">
        <f t="shared" si="106"/>
        <v/>
      </c>
      <c r="P2286" s="32" t="str">
        <f t="shared" si="107"/>
        <v/>
      </c>
      <c r="Q2286" s="32" t="str">
        <f>IFERROR(IF($F2286="","",INDEX(リスト!$AL:$AL,MATCH($F2286,リスト!$AK:$AK,0))),"")</f>
        <v/>
      </c>
      <c r="R2286" s="32" t="str">
        <f>IFERROR(IF($K2286="","",INDEX(リスト!$AO:$AO,MATCH($K2286,リスト!$AN:$AN,0))),"")</f>
        <v/>
      </c>
      <c r="S2286" s="32" t="str">
        <f>IF($B2286="","",RIGHT($G2286*1000+200+COUNTIF($G$2:$G2286,$G2286),9))</f>
        <v/>
      </c>
    </row>
    <row r="2287" spans="13:19" ht="18" customHeight="1" x14ac:dyDescent="0.55000000000000004">
      <c r="M2287" s="32" t="str">
        <f>IFERROR(IF($B2287="","",INDEX(所属情報!$E:$E,MATCH($A2287,所属情報!$A:$A,0))),"")</f>
        <v/>
      </c>
      <c r="N2287" s="32" t="str">
        <f t="shared" si="105"/>
        <v/>
      </c>
      <c r="O2287" s="32" t="str">
        <f t="shared" si="106"/>
        <v/>
      </c>
      <c r="P2287" s="32" t="str">
        <f t="shared" si="107"/>
        <v/>
      </c>
      <c r="Q2287" s="32" t="str">
        <f>IFERROR(IF($F2287="","",INDEX(リスト!$AL:$AL,MATCH($F2287,リスト!$AK:$AK,0))),"")</f>
        <v/>
      </c>
      <c r="R2287" s="32" t="str">
        <f>IFERROR(IF($K2287="","",INDEX(リスト!$AO:$AO,MATCH($K2287,リスト!$AN:$AN,0))),"")</f>
        <v/>
      </c>
      <c r="S2287" s="32" t="str">
        <f>IF($B2287="","",RIGHT($G2287*1000+200+COUNTIF($G$2:$G2287,$G2287),9))</f>
        <v/>
      </c>
    </row>
    <row r="2288" spans="13:19" ht="18" customHeight="1" x14ac:dyDescent="0.55000000000000004">
      <c r="M2288" s="32" t="str">
        <f>IFERROR(IF($B2288="","",INDEX(所属情報!$E:$E,MATCH($A2288,所属情報!$A:$A,0))),"")</f>
        <v/>
      </c>
      <c r="N2288" s="32" t="str">
        <f t="shared" si="105"/>
        <v/>
      </c>
      <c r="O2288" s="32" t="str">
        <f t="shared" si="106"/>
        <v/>
      </c>
      <c r="P2288" s="32" t="str">
        <f t="shared" si="107"/>
        <v/>
      </c>
      <c r="Q2288" s="32" t="str">
        <f>IFERROR(IF($F2288="","",INDEX(リスト!$AL:$AL,MATCH($F2288,リスト!$AK:$AK,0))),"")</f>
        <v/>
      </c>
      <c r="R2288" s="32" t="str">
        <f>IFERROR(IF($K2288="","",INDEX(リスト!$AO:$AO,MATCH($K2288,リスト!$AN:$AN,0))),"")</f>
        <v/>
      </c>
      <c r="S2288" s="32" t="str">
        <f>IF($B2288="","",RIGHT($G2288*1000+200+COUNTIF($G$2:$G2288,$G2288),9))</f>
        <v/>
      </c>
    </row>
    <row r="2289" spans="13:19" ht="18" customHeight="1" x14ac:dyDescent="0.55000000000000004">
      <c r="M2289" s="32" t="str">
        <f>IFERROR(IF($B2289="","",INDEX(所属情報!$E:$E,MATCH($A2289,所属情報!$A:$A,0))),"")</f>
        <v/>
      </c>
      <c r="N2289" s="32" t="str">
        <f t="shared" si="105"/>
        <v/>
      </c>
      <c r="O2289" s="32" t="str">
        <f t="shared" si="106"/>
        <v/>
      </c>
      <c r="P2289" s="32" t="str">
        <f t="shared" si="107"/>
        <v/>
      </c>
      <c r="Q2289" s="32" t="str">
        <f>IFERROR(IF($F2289="","",INDEX(リスト!$AL:$AL,MATCH($F2289,リスト!$AK:$AK,0))),"")</f>
        <v/>
      </c>
      <c r="R2289" s="32" t="str">
        <f>IFERROR(IF($K2289="","",INDEX(リスト!$AO:$AO,MATCH($K2289,リスト!$AN:$AN,0))),"")</f>
        <v/>
      </c>
      <c r="S2289" s="32" t="str">
        <f>IF($B2289="","",RIGHT($G2289*1000+200+COUNTIF($G$2:$G2289,$G2289),9))</f>
        <v/>
      </c>
    </row>
    <row r="2290" spans="13:19" ht="18" customHeight="1" x14ac:dyDescent="0.55000000000000004">
      <c r="M2290" s="32" t="str">
        <f>IFERROR(IF($B2290="","",INDEX(所属情報!$E:$E,MATCH($A2290,所属情報!$A:$A,0))),"")</f>
        <v/>
      </c>
      <c r="N2290" s="32" t="str">
        <f t="shared" si="105"/>
        <v/>
      </c>
      <c r="O2290" s="32" t="str">
        <f t="shared" si="106"/>
        <v/>
      </c>
      <c r="P2290" s="32" t="str">
        <f t="shared" si="107"/>
        <v/>
      </c>
      <c r="Q2290" s="32" t="str">
        <f>IFERROR(IF($F2290="","",INDEX(リスト!$AL:$AL,MATCH($F2290,リスト!$AK:$AK,0))),"")</f>
        <v/>
      </c>
      <c r="R2290" s="32" t="str">
        <f>IFERROR(IF($K2290="","",INDEX(リスト!$AO:$AO,MATCH($K2290,リスト!$AN:$AN,0))),"")</f>
        <v/>
      </c>
      <c r="S2290" s="32" t="str">
        <f>IF($B2290="","",RIGHT($G2290*1000+200+COUNTIF($G$2:$G2290,$G2290),9))</f>
        <v/>
      </c>
    </row>
    <row r="2291" spans="13:19" ht="18" customHeight="1" x14ac:dyDescent="0.55000000000000004">
      <c r="M2291" s="32" t="str">
        <f>IFERROR(IF($B2291="","",INDEX(所属情報!$E:$E,MATCH($A2291,所属情報!$A:$A,0))),"")</f>
        <v/>
      </c>
      <c r="N2291" s="32" t="str">
        <f t="shared" si="105"/>
        <v/>
      </c>
      <c r="O2291" s="32" t="str">
        <f t="shared" si="106"/>
        <v/>
      </c>
      <c r="P2291" s="32" t="str">
        <f t="shared" si="107"/>
        <v/>
      </c>
      <c r="Q2291" s="32" t="str">
        <f>IFERROR(IF($F2291="","",INDEX(リスト!$AL:$AL,MATCH($F2291,リスト!$AK:$AK,0))),"")</f>
        <v/>
      </c>
      <c r="R2291" s="32" t="str">
        <f>IFERROR(IF($K2291="","",INDEX(リスト!$AO:$AO,MATCH($K2291,リスト!$AN:$AN,0))),"")</f>
        <v/>
      </c>
      <c r="S2291" s="32" t="str">
        <f>IF($B2291="","",RIGHT($G2291*1000+200+COUNTIF($G$2:$G2291,$G2291),9))</f>
        <v/>
      </c>
    </row>
    <row r="2292" spans="13:19" ht="18" customHeight="1" x14ac:dyDescent="0.55000000000000004">
      <c r="M2292" s="32" t="str">
        <f>IFERROR(IF($B2292="","",INDEX(所属情報!$E:$E,MATCH($A2292,所属情報!$A:$A,0))),"")</f>
        <v/>
      </c>
      <c r="N2292" s="32" t="str">
        <f t="shared" si="105"/>
        <v/>
      </c>
      <c r="O2292" s="32" t="str">
        <f t="shared" si="106"/>
        <v/>
      </c>
      <c r="P2292" s="32" t="str">
        <f t="shared" si="107"/>
        <v/>
      </c>
      <c r="Q2292" s="32" t="str">
        <f>IFERROR(IF($F2292="","",INDEX(リスト!$AL:$AL,MATCH($F2292,リスト!$AK:$AK,0))),"")</f>
        <v/>
      </c>
      <c r="R2292" s="32" t="str">
        <f>IFERROR(IF($K2292="","",INDEX(リスト!$AO:$AO,MATCH($K2292,リスト!$AN:$AN,0))),"")</f>
        <v/>
      </c>
      <c r="S2292" s="32" t="str">
        <f>IF($B2292="","",RIGHT($G2292*1000+200+COUNTIF($G$2:$G2292,$G2292),9))</f>
        <v/>
      </c>
    </row>
    <row r="2293" spans="13:19" ht="18" customHeight="1" x14ac:dyDescent="0.55000000000000004">
      <c r="M2293" s="32" t="str">
        <f>IFERROR(IF($B2293="","",INDEX(所属情報!$E:$E,MATCH($A2293,所属情報!$A:$A,0))),"")</f>
        <v/>
      </c>
      <c r="N2293" s="32" t="str">
        <f t="shared" si="105"/>
        <v/>
      </c>
      <c r="O2293" s="32" t="str">
        <f t="shared" si="106"/>
        <v/>
      </c>
      <c r="P2293" s="32" t="str">
        <f t="shared" si="107"/>
        <v/>
      </c>
      <c r="Q2293" s="32" t="str">
        <f>IFERROR(IF($F2293="","",INDEX(リスト!$AL:$AL,MATCH($F2293,リスト!$AK:$AK,0))),"")</f>
        <v/>
      </c>
      <c r="R2293" s="32" t="str">
        <f>IFERROR(IF($K2293="","",INDEX(リスト!$AO:$AO,MATCH($K2293,リスト!$AN:$AN,0))),"")</f>
        <v/>
      </c>
      <c r="S2293" s="32" t="str">
        <f>IF($B2293="","",RIGHT($G2293*1000+200+COUNTIF($G$2:$G2293,$G2293),9))</f>
        <v/>
      </c>
    </row>
    <row r="2294" spans="13:19" ht="18" customHeight="1" x14ac:dyDescent="0.55000000000000004">
      <c r="M2294" s="32" t="str">
        <f>IFERROR(IF($B2294="","",INDEX(所属情報!$E:$E,MATCH($A2294,所属情報!$A:$A,0))),"")</f>
        <v/>
      </c>
      <c r="N2294" s="32" t="str">
        <f t="shared" si="105"/>
        <v/>
      </c>
      <c r="O2294" s="32" t="str">
        <f t="shared" si="106"/>
        <v/>
      </c>
      <c r="P2294" s="32" t="str">
        <f t="shared" si="107"/>
        <v/>
      </c>
      <c r="Q2294" s="32" t="str">
        <f>IFERROR(IF($F2294="","",INDEX(リスト!$AL:$AL,MATCH($F2294,リスト!$AK:$AK,0))),"")</f>
        <v/>
      </c>
      <c r="R2294" s="32" t="str">
        <f>IFERROR(IF($K2294="","",INDEX(リスト!$AO:$AO,MATCH($K2294,リスト!$AN:$AN,0))),"")</f>
        <v/>
      </c>
      <c r="S2294" s="32" t="str">
        <f>IF($B2294="","",RIGHT($G2294*1000+200+COUNTIF($G$2:$G2294,$G2294),9))</f>
        <v/>
      </c>
    </row>
    <row r="2295" spans="13:19" ht="18" customHeight="1" x14ac:dyDescent="0.55000000000000004">
      <c r="M2295" s="32" t="str">
        <f>IFERROR(IF($B2295="","",INDEX(所属情報!$E:$E,MATCH($A2295,所属情報!$A:$A,0))),"")</f>
        <v/>
      </c>
      <c r="N2295" s="32" t="str">
        <f t="shared" si="105"/>
        <v/>
      </c>
      <c r="O2295" s="32" t="str">
        <f t="shared" si="106"/>
        <v/>
      </c>
      <c r="P2295" s="32" t="str">
        <f t="shared" si="107"/>
        <v/>
      </c>
      <c r="Q2295" s="32" t="str">
        <f>IFERROR(IF($F2295="","",INDEX(リスト!$AL:$AL,MATCH($F2295,リスト!$AK:$AK,0))),"")</f>
        <v/>
      </c>
      <c r="R2295" s="32" t="str">
        <f>IFERROR(IF($K2295="","",INDEX(リスト!$AO:$AO,MATCH($K2295,リスト!$AN:$AN,0))),"")</f>
        <v/>
      </c>
      <c r="S2295" s="32" t="str">
        <f>IF($B2295="","",RIGHT($G2295*1000+200+COUNTIF($G$2:$G2295,$G2295),9))</f>
        <v/>
      </c>
    </row>
    <row r="2296" spans="13:19" ht="18" customHeight="1" x14ac:dyDescent="0.55000000000000004">
      <c r="M2296" s="32" t="str">
        <f>IFERROR(IF($B2296="","",INDEX(所属情報!$E:$E,MATCH($A2296,所属情報!$A:$A,0))),"")</f>
        <v/>
      </c>
      <c r="N2296" s="32" t="str">
        <f t="shared" si="105"/>
        <v/>
      </c>
      <c r="O2296" s="32" t="str">
        <f t="shared" si="106"/>
        <v/>
      </c>
      <c r="P2296" s="32" t="str">
        <f t="shared" si="107"/>
        <v/>
      </c>
      <c r="Q2296" s="32" t="str">
        <f>IFERROR(IF($F2296="","",INDEX(リスト!$AL:$AL,MATCH($F2296,リスト!$AK:$AK,0))),"")</f>
        <v/>
      </c>
      <c r="R2296" s="32" t="str">
        <f>IFERROR(IF($K2296="","",INDEX(リスト!$AO:$AO,MATCH($K2296,リスト!$AN:$AN,0))),"")</f>
        <v/>
      </c>
      <c r="S2296" s="32" t="str">
        <f>IF($B2296="","",RIGHT($G2296*1000+200+COUNTIF($G$2:$G2296,$G2296),9))</f>
        <v/>
      </c>
    </row>
    <row r="2297" spans="13:19" ht="18" customHeight="1" x14ac:dyDescent="0.55000000000000004">
      <c r="M2297" s="32" t="str">
        <f>IFERROR(IF($B2297="","",INDEX(所属情報!$E:$E,MATCH($A2297,所属情報!$A:$A,0))),"")</f>
        <v/>
      </c>
      <c r="N2297" s="32" t="str">
        <f t="shared" si="105"/>
        <v/>
      </c>
      <c r="O2297" s="32" t="str">
        <f t="shared" si="106"/>
        <v/>
      </c>
      <c r="P2297" s="32" t="str">
        <f t="shared" si="107"/>
        <v/>
      </c>
      <c r="Q2297" s="32" t="str">
        <f>IFERROR(IF($F2297="","",INDEX(リスト!$AL:$AL,MATCH($F2297,リスト!$AK:$AK,0))),"")</f>
        <v/>
      </c>
      <c r="R2297" s="32" t="str">
        <f>IFERROR(IF($K2297="","",INDEX(リスト!$AO:$AO,MATCH($K2297,リスト!$AN:$AN,0))),"")</f>
        <v/>
      </c>
      <c r="S2297" s="32" t="str">
        <f>IF($B2297="","",RIGHT($G2297*1000+200+COUNTIF($G$2:$G2297,$G2297),9))</f>
        <v/>
      </c>
    </row>
    <row r="2298" spans="13:19" ht="18" customHeight="1" x14ac:dyDescent="0.55000000000000004">
      <c r="M2298" s="32" t="str">
        <f>IFERROR(IF($B2298="","",INDEX(所属情報!$E:$E,MATCH($A2298,所属情報!$A:$A,0))),"")</f>
        <v/>
      </c>
      <c r="N2298" s="32" t="str">
        <f t="shared" si="105"/>
        <v/>
      </c>
      <c r="O2298" s="32" t="str">
        <f t="shared" si="106"/>
        <v/>
      </c>
      <c r="P2298" s="32" t="str">
        <f t="shared" si="107"/>
        <v/>
      </c>
      <c r="Q2298" s="32" t="str">
        <f>IFERROR(IF($F2298="","",INDEX(リスト!$AL:$AL,MATCH($F2298,リスト!$AK:$AK,0))),"")</f>
        <v/>
      </c>
      <c r="R2298" s="32" t="str">
        <f>IFERROR(IF($K2298="","",INDEX(リスト!$AO:$AO,MATCH($K2298,リスト!$AN:$AN,0))),"")</f>
        <v/>
      </c>
      <c r="S2298" s="32" t="str">
        <f>IF($B2298="","",RIGHT($G2298*1000+200+COUNTIF($G$2:$G2298,$G2298),9))</f>
        <v/>
      </c>
    </row>
    <row r="2299" spans="13:19" ht="18" customHeight="1" x14ac:dyDescent="0.55000000000000004">
      <c r="M2299" s="32" t="str">
        <f>IFERROR(IF($B2299="","",INDEX(所属情報!$E:$E,MATCH($A2299,所属情報!$A:$A,0))),"")</f>
        <v/>
      </c>
      <c r="N2299" s="32" t="str">
        <f t="shared" si="105"/>
        <v/>
      </c>
      <c r="O2299" s="32" t="str">
        <f t="shared" si="106"/>
        <v/>
      </c>
      <c r="P2299" s="32" t="str">
        <f t="shared" si="107"/>
        <v/>
      </c>
      <c r="Q2299" s="32" t="str">
        <f>IFERROR(IF($F2299="","",INDEX(リスト!$AL:$AL,MATCH($F2299,リスト!$AK:$AK,0))),"")</f>
        <v/>
      </c>
      <c r="R2299" s="32" t="str">
        <f>IFERROR(IF($K2299="","",INDEX(リスト!$AO:$AO,MATCH($K2299,リスト!$AN:$AN,0))),"")</f>
        <v/>
      </c>
      <c r="S2299" s="32" t="str">
        <f>IF($B2299="","",RIGHT($G2299*1000+200+COUNTIF($G$2:$G2299,$G2299),9))</f>
        <v/>
      </c>
    </row>
    <row r="2300" spans="13:19" ht="18" customHeight="1" x14ac:dyDescent="0.55000000000000004">
      <c r="M2300" s="32" t="str">
        <f>IFERROR(IF($B2300="","",INDEX(所属情報!$E:$E,MATCH($A2300,所属情報!$A:$A,0))),"")</f>
        <v/>
      </c>
      <c r="N2300" s="32" t="str">
        <f t="shared" si="105"/>
        <v/>
      </c>
      <c r="O2300" s="32" t="str">
        <f t="shared" si="106"/>
        <v/>
      </c>
      <c r="P2300" s="32" t="str">
        <f t="shared" si="107"/>
        <v/>
      </c>
      <c r="Q2300" s="32" t="str">
        <f>IFERROR(IF($F2300="","",INDEX(リスト!$AL:$AL,MATCH($F2300,リスト!$AK:$AK,0))),"")</f>
        <v/>
      </c>
      <c r="R2300" s="32" t="str">
        <f>IFERROR(IF($K2300="","",INDEX(リスト!$AO:$AO,MATCH($K2300,リスト!$AN:$AN,0))),"")</f>
        <v/>
      </c>
      <c r="S2300" s="32" t="str">
        <f>IF($B2300="","",RIGHT($G2300*1000+200+COUNTIF($G$2:$G2300,$G2300),9))</f>
        <v/>
      </c>
    </row>
    <row r="2301" spans="13:19" ht="18" customHeight="1" x14ac:dyDescent="0.55000000000000004">
      <c r="M2301" s="32" t="str">
        <f>IFERROR(IF($B2301="","",INDEX(所属情報!$E:$E,MATCH($A2301,所属情報!$A:$A,0))),"")</f>
        <v/>
      </c>
      <c r="N2301" s="32" t="str">
        <f t="shared" si="105"/>
        <v/>
      </c>
      <c r="O2301" s="32" t="str">
        <f t="shared" si="106"/>
        <v/>
      </c>
      <c r="P2301" s="32" t="str">
        <f t="shared" si="107"/>
        <v/>
      </c>
      <c r="Q2301" s="32" t="str">
        <f>IFERROR(IF($F2301="","",INDEX(リスト!$AL:$AL,MATCH($F2301,リスト!$AK:$AK,0))),"")</f>
        <v/>
      </c>
      <c r="R2301" s="32" t="str">
        <f>IFERROR(IF($K2301="","",INDEX(リスト!$AO:$AO,MATCH($K2301,リスト!$AN:$AN,0))),"")</f>
        <v/>
      </c>
      <c r="S2301" s="32" t="str">
        <f>IF($B2301="","",RIGHT($G2301*1000+200+COUNTIF($G$2:$G2301,$G2301),9))</f>
        <v/>
      </c>
    </row>
    <row r="2302" spans="13:19" ht="18" customHeight="1" x14ac:dyDescent="0.55000000000000004">
      <c r="M2302" s="32" t="str">
        <f>IFERROR(IF($B2302="","",INDEX(所属情報!$E:$E,MATCH($A2302,所属情報!$A:$A,0))),"")</f>
        <v/>
      </c>
      <c r="N2302" s="32" t="str">
        <f t="shared" si="105"/>
        <v/>
      </c>
      <c r="O2302" s="32" t="str">
        <f t="shared" si="106"/>
        <v/>
      </c>
      <c r="P2302" s="32" t="str">
        <f t="shared" si="107"/>
        <v/>
      </c>
      <c r="Q2302" s="32" t="str">
        <f>IFERROR(IF($F2302="","",INDEX(リスト!$AL:$AL,MATCH($F2302,リスト!$AK:$AK,0))),"")</f>
        <v/>
      </c>
      <c r="R2302" s="32" t="str">
        <f>IFERROR(IF($K2302="","",INDEX(リスト!$AO:$AO,MATCH($K2302,リスト!$AN:$AN,0))),"")</f>
        <v/>
      </c>
      <c r="S2302" s="32" t="str">
        <f>IF($B2302="","",RIGHT($G2302*1000+200+COUNTIF($G$2:$G2302,$G2302),9))</f>
        <v/>
      </c>
    </row>
    <row r="2303" spans="13:19" ht="18" customHeight="1" x14ac:dyDescent="0.55000000000000004">
      <c r="M2303" s="32" t="str">
        <f>IFERROR(IF($B2303="","",INDEX(所属情報!$E:$E,MATCH($A2303,所属情報!$A:$A,0))),"")</f>
        <v/>
      </c>
      <c r="N2303" s="32" t="str">
        <f t="shared" si="105"/>
        <v/>
      </c>
      <c r="O2303" s="32" t="str">
        <f t="shared" si="106"/>
        <v/>
      </c>
      <c r="P2303" s="32" t="str">
        <f t="shared" si="107"/>
        <v/>
      </c>
      <c r="Q2303" s="32" t="str">
        <f>IFERROR(IF($F2303="","",INDEX(リスト!$AL:$AL,MATCH($F2303,リスト!$AK:$AK,0))),"")</f>
        <v/>
      </c>
      <c r="R2303" s="32" t="str">
        <f>IFERROR(IF($K2303="","",INDEX(リスト!$AO:$AO,MATCH($K2303,リスト!$AN:$AN,0))),"")</f>
        <v/>
      </c>
      <c r="S2303" s="32" t="str">
        <f>IF($B2303="","",RIGHT($G2303*1000+200+COUNTIF($G$2:$G2303,$G2303),9))</f>
        <v/>
      </c>
    </row>
    <row r="2304" spans="13:19" ht="18" customHeight="1" x14ac:dyDescent="0.55000000000000004">
      <c r="M2304" s="32" t="str">
        <f>IFERROR(IF($B2304="","",INDEX(所属情報!$E:$E,MATCH($A2304,所属情報!$A:$A,0))),"")</f>
        <v/>
      </c>
      <c r="N2304" s="32" t="str">
        <f t="shared" si="105"/>
        <v/>
      </c>
      <c r="O2304" s="32" t="str">
        <f t="shared" si="106"/>
        <v/>
      </c>
      <c r="P2304" s="32" t="str">
        <f t="shared" si="107"/>
        <v/>
      </c>
      <c r="Q2304" s="32" t="str">
        <f>IFERROR(IF($F2304="","",INDEX(リスト!$AL:$AL,MATCH($F2304,リスト!$AK:$AK,0))),"")</f>
        <v/>
      </c>
      <c r="R2304" s="32" t="str">
        <f>IFERROR(IF($K2304="","",INDEX(リスト!$AO:$AO,MATCH($K2304,リスト!$AN:$AN,0))),"")</f>
        <v/>
      </c>
      <c r="S2304" s="32" t="str">
        <f>IF($B2304="","",RIGHT($G2304*1000+200+COUNTIF($G$2:$G2304,$G2304),9))</f>
        <v/>
      </c>
    </row>
    <row r="2305" spans="13:19" ht="18" customHeight="1" x14ac:dyDescent="0.55000000000000004">
      <c r="M2305" s="32" t="str">
        <f>IFERROR(IF($B2305="","",INDEX(所属情報!$E:$E,MATCH($A2305,所属情報!$A:$A,0))),"")</f>
        <v/>
      </c>
      <c r="N2305" s="32" t="str">
        <f t="shared" si="105"/>
        <v/>
      </c>
      <c r="O2305" s="32" t="str">
        <f t="shared" si="106"/>
        <v/>
      </c>
      <c r="P2305" s="32" t="str">
        <f t="shared" si="107"/>
        <v/>
      </c>
      <c r="Q2305" s="32" t="str">
        <f>IFERROR(IF($F2305="","",INDEX(リスト!$AL:$AL,MATCH($F2305,リスト!$AK:$AK,0))),"")</f>
        <v/>
      </c>
      <c r="R2305" s="32" t="str">
        <f>IFERROR(IF($K2305="","",INDEX(リスト!$AO:$AO,MATCH($K2305,リスト!$AN:$AN,0))),"")</f>
        <v/>
      </c>
      <c r="S2305" s="32" t="str">
        <f>IF($B2305="","",RIGHT($G2305*1000+200+COUNTIF($G$2:$G2305,$G2305),9))</f>
        <v/>
      </c>
    </row>
    <row r="2306" spans="13:19" ht="18" customHeight="1" x14ac:dyDescent="0.55000000000000004">
      <c r="M2306" s="32" t="str">
        <f>IFERROR(IF($B2306="","",INDEX(所属情報!$E:$E,MATCH($A2306,所属情報!$A:$A,0))),"")</f>
        <v/>
      </c>
      <c r="N2306" s="32" t="str">
        <f t="shared" si="105"/>
        <v/>
      </c>
      <c r="O2306" s="32" t="str">
        <f t="shared" si="106"/>
        <v/>
      </c>
      <c r="P2306" s="32" t="str">
        <f t="shared" si="107"/>
        <v/>
      </c>
      <c r="Q2306" s="32" t="str">
        <f>IFERROR(IF($F2306="","",INDEX(リスト!$AL:$AL,MATCH($F2306,リスト!$AK:$AK,0))),"")</f>
        <v/>
      </c>
      <c r="R2306" s="32" t="str">
        <f>IFERROR(IF($K2306="","",INDEX(リスト!$AO:$AO,MATCH($K2306,リスト!$AN:$AN,0))),"")</f>
        <v/>
      </c>
      <c r="S2306" s="32" t="str">
        <f>IF($B2306="","",RIGHT($G2306*1000+200+COUNTIF($G$2:$G2306,$G2306),9))</f>
        <v/>
      </c>
    </row>
    <row r="2307" spans="13:19" ht="18" customHeight="1" x14ac:dyDescent="0.55000000000000004">
      <c r="M2307" s="32" t="str">
        <f>IFERROR(IF($B2307="","",INDEX(所属情報!$E:$E,MATCH($A2307,所属情報!$A:$A,0))),"")</f>
        <v/>
      </c>
      <c r="N2307" s="32" t="str">
        <f t="shared" ref="N2307:N2370" si="108">IF($C2307="","",IF($E2307="",$C2307,$C2307&amp;" ("&amp;$E2307&amp;")"))</f>
        <v/>
      </c>
      <c r="O2307" s="32" t="str">
        <f t="shared" ref="O2307:O2370" si="109">IF($D2307="","",ASC($D2307))</f>
        <v/>
      </c>
      <c r="P2307" s="32" t="str">
        <f t="shared" ref="P2307:P2370" si="110">IF($I2307="","",UPPER($I2307)&amp;" "&amp;UPPER(LEFT($J2307,1))&amp;LOWER(RIGHT($J2307,LEN($J2307)-1))&amp;" ("&amp;MID($G2307,3,2)&amp;")")</f>
        <v/>
      </c>
      <c r="Q2307" s="32" t="str">
        <f>IFERROR(IF($F2307="","",INDEX(リスト!$AL:$AL,MATCH($F2307,リスト!$AK:$AK,0))),"")</f>
        <v/>
      </c>
      <c r="R2307" s="32" t="str">
        <f>IFERROR(IF($K2307="","",INDEX(リスト!$AO:$AO,MATCH($K2307,リスト!$AN:$AN,0))),"")</f>
        <v/>
      </c>
      <c r="S2307" s="32" t="str">
        <f>IF($B2307="","",RIGHT($G2307*1000+200+COUNTIF($G$2:$G2307,$G2307),9))</f>
        <v/>
      </c>
    </row>
    <row r="2308" spans="13:19" ht="18" customHeight="1" x14ac:dyDescent="0.55000000000000004">
      <c r="M2308" s="32" t="str">
        <f>IFERROR(IF($B2308="","",INDEX(所属情報!$E:$E,MATCH($A2308,所属情報!$A:$A,0))),"")</f>
        <v/>
      </c>
      <c r="N2308" s="32" t="str">
        <f t="shared" si="108"/>
        <v/>
      </c>
      <c r="O2308" s="32" t="str">
        <f t="shared" si="109"/>
        <v/>
      </c>
      <c r="P2308" s="32" t="str">
        <f t="shared" si="110"/>
        <v/>
      </c>
      <c r="Q2308" s="32" t="str">
        <f>IFERROR(IF($F2308="","",INDEX(リスト!$AL:$AL,MATCH($F2308,リスト!$AK:$AK,0))),"")</f>
        <v/>
      </c>
      <c r="R2308" s="32" t="str">
        <f>IFERROR(IF($K2308="","",INDEX(リスト!$AO:$AO,MATCH($K2308,リスト!$AN:$AN,0))),"")</f>
        <v/>
      </c>
      <c r="S2308" s="32" t="str">
        <f>IF($B2308="","",RIGHT($G2308*1000+200+COUNTIF($G$2:$G2308,$G2308),9))</f>
        <v/>
      </c>
    </row>
    <row r="2309" spans="13:19" ht="18" customHeight="1" x14ac:dyDescent="0.55000000000000004">
      <c r="M2309" s="32" t="str">
        <f>IFERROR(IF($B2309="","",INDEX(所属情報!$E:$E,MATCH($A2309,所属情報!$A:$A,0))),"")</f>
        <v/>
      </c>
      <c r="N2309" s="32" t="str">
        <f t="shared" si="108"/>
        <v/>
      </c>
      <c r="O2309" s="32" t="str">
        <f t="shared" si="109"/>
        <v/>
      </c>
      <c r="P2309" s="32" t="str">
        <f t="shared" si="110"/>
        <v/>
      </c>
      <c r="Q2309" s="32" t="str">
        <f>IFERROR(IF($F2309="","",INDEX(リスト!$AL:$AL,MATCH($F2309,リスト!$AK:$AK,0))),"")</f>
        <v/>
      </c>
      <c r="R2309" s="32" t="str">
        <f>IFERROR(IF($K2309="","",INDEX(リスト!$AO:$AO,MATCH($K2309,リスト!$AN:$AN,0))),"")</f>
        <v/>
      </c>
      <c r="S2309" s="32" t="str">
        <f>IF($B2309="","",RIGHT($G2309*1000+200+COUNTIF($G$2:$G2309,$G2309),9))</f>
        <v/>
      </c>
    </row>
    <row r="2310" spans="13:19" ht="18" customHeight="1" x14ac:dyDescent="0.55000000000000004">
      <c r="M2310" s="32" t="str">
        <f>IFERROR(IF($B2310="","",INDEX(所属情報!$E:$E,MATCH($A2310,所属情報!$A:$A,0))),"")</f>
        <v/>
      </c>
      <c r="N2310" s="32" t="str">
        <f t="shared" si="108"/>
        <v/>
      </c>
      <c r="O2310" s="32" t="str">
        <f t="shared" si="109"/>
        <v/>
      </c>
      <c r="P2310" s="32" t="str">
        <f t="shared" si="110"/>
        <v/>
      </c>
      <c r="Q2310" s="32" t="str">
        <f>IFERROR(IF($F2310="","",INDEX(リスト!$AL:$AL,MATCH($F2310,リスト!$AK:$AK,0))),"")</f>
        <v/>
      </c>
      <c r="R2310" s="32" t="str">
        <f>IFERROR(IF($K2310="","",INDEX(リスト!$AO:$AO,MATCH($K2310,リスト!$AN:$AN,0))),"")</f>
        <v/>
      </c>
      <c r="S2310" s="32" t="str">
        <f>IF($B2310="","",RIGHT($G2310*1000+200+COUNTIF($G$2:$G2310,$G2310),9))</f>
        <v/>
      </c>
    </row>
    <row r="2311" spans="13:19" ht="18" customHeight="1" x14ac:dyDescent="0.55000000000000004">
      <c r="M2311" s="32" t="str">
        <f>IFERROR(IF($B2311="","",INDEX(所属情報!$E:$E,MATCH($A2311,所属情報!$A:$A,0))),"")</f>
        <v/>
      </c>
      <c r="N2311" s="32" t="str">
        <f t="shared" si="108"/>
        <v/>
      </c>
      <c r="O2311" s="32" t="str">
        <f t="shared" si="109"/>
        <v/>
      </c>
      <c r="P2311" s="32" t="str">
        <f t="shared" si="110"/>
        <v/>
      </c>
      <c r="Q2311" s="32" t="str">
        <f>IFERROR(IF($F2311="","",INDEX(リスト!$AL:$AL,MATCH($F2311,リスト!$AK:$AK,0))),"")</f>
        <v/>
      </c>
      <c r="R2311" s="32" t="str">
        <f>IFERROR(IF($K2311="","",INDEX(リスト!$AO:$AO,MATCH($K2311,リスト!$AN:$AN,0))),"")</f>
        <v/>
      </c>
      <c r="S2311" s="32" t="str">
        <f>IF($B2311="","",RIGHT($G2311*1000+200+COUNTIF($G$2:$G2311,$G2311),9))</f>
        <v/>
      </c>
    </row>
    <row r="2312" spans="13:19" ht="18" customHeight="1" x14ac:dyDescent="0.55000000000000004">
      <c r="M2312" s="32" t="str">
        <f>IFERROR(IF($B2312="","",INDEX(所属情報!$E:$E,MATCH($A2312,所属情報!$A:$A,0))),"")</f>
        <v/>
      </c>
      <c r="N2312" s="32" t="str">
        <f t="shared" si="108"/>
        <v/>
      </c>
      <c r="O2312" s="32" t="str">
        <f t="shared" si="109"/>
        <v/>
      </c>
      <c r="P2312" s="32" t="str">
        <f t="shared" si="110"/>
        <v/>
      </c>
      <c r="Q2312" s="32" t="str">
        <f>IFERROR(IF($F2312="","",INDEX(リスト!$AL:$AL,MATCH($F2312,リスト!$AK:$AK,0))),"")</f>
        <v/>
      </c>
      <c r="R2312" s="32" t="str">
        <f>IFERROR(IF($K2312="","",INDEX(リスト!$AO:$AO,MATCH($K2312,リスト!$AN:$AN,0))),"")</f>
        <v/>
      </c>
      <c r="S2312" s="32" t="str">
        <f>IF($B2312="","",RIGHT($G2312*1000+200+COUNTIF($G$2:$G2312,$G2312),9))</f>
        <v/>
      </c>
    </row>
    <row r="2313" spans="13:19" ht="18" customHeight="1" x14ac:dyDescent="0.55000000000000004">
      <c r="M2313" s="32" t="str">
        <f>IFERROR(IF($B2313="","",INDEX(所属情報!$E:$E,MATCH($A2313,所属情報!$A:$A,0))),"")</f>
        <v/>
      </c>
      <c r="N2313" s="32" t="str">
        <f t="shared" si="108"/>
        <v/>
      </c>
      <c r="O2313" s="32" t="str">
        <f t="shared" si="109"/>
        <v/>
      </c>
      <c r="P2313" s="32" t="str">
        <f t="shared" si="110"/>
        <v/>
      </c>
      <c r="Q2313" s="32" t="str">
        <f>IFERROR(IF($F2313="","",INDEX(リスト!$AL:$AL,MATCH($F2313,リスト!$AK:$AK,0))),"")</f>
        <v/>
      </c>
      <c r="R2313" s="32" t="str">
        <f>IFERROR(IF($K2313="","",INDEX(リスト!$AO:$AO,MATCH($K2313,リスト!$AN:$AN,0))),"")</f>
        <v/>
      </c>
      <c r="S2313" s="32" t="str">
        <f>IF($B2313="","",RIGHT($G2313*1000+200+COUNTIF($G$2:$G2313,$G2313),9))</f>
        <v/>
      </c>
    </row>
    <row r="2314" spans="13:19" ht="18" customHeight="1" x14ac:dyDescent="0.55000000000000004">
      <c r="M2314" s="32" t="str">
        <f>IFERROR(IF($B2314="","",INDEX(所属情報!$E:$E,MATCH($A2314,所属情報!$A:$A,0))),"")</f>
        <v/>
      </c>
      <c r="N2314" s="32" t="str">
        <f t="shared" si="108"/>
        <v/>
      </c>
      <c r="O2314" s="32" t="str">
        <f t="shared" si="109"/>
        <v/>
      </c>
      <c r="P2314" s="32" t="str">
        <f t="shared" si="110"/>
        <v/>
      </c>
      <c r="Q2314" s="32" t="str">
        <f>IFERROR(IF($F2314="","",INDEX(リスト!$AL:$AL,MATCH($F2314,リスト!$AK:$AK,0))),"")</f>
        <v/>
      </c>
      <c r="R2314" s="32" t="str">
        <f>IFERROR(IF($K2314="","",INDEX(リスト!$AO:$AO,MATCH($K2314,リスト!$AN:$AN,0))),"")</f>
        <v/>
      </c>
      <c r="S2314" s="32" t="str">
        <f>IF($B2314="","",RIGHT($G2314*1000+200+COUNTIF($G$2:$G2314,$G2314),9))</f>
        <v/>
      </c>
    </row>
    <row r="2315" spans="13:19" ht="18" customHeight="1" x14ac:dyDescent="0.55000000000000004">
      <c r="M2315" s="32" t="str">
        <f>IFERROR(IF($B2315="","",INDEX(所属情報!$E:$E,MATCH($A2315,所属情報!$A:$A,0))),"")</f>
        <v/>
      </c>
      <c r="N2315" s="32" t="str">
        <f t="shared" si="108"/>
        <v/>
      </c>
      <c r="O2315" s="32" t="str">
        <f t="shared" si="109"/>
        <v/>
      </c>
      <c r="P2315" s="32" t="str">
        <f t="shared" si="110"/>
        <v/>
      </c>
      <c r="Q2315" s="32" t="str">
        <f>IFERROR(IF($F2315="","",INDEX(リスト!$AL:$AL,MATCH($F2315,リスト!$AK:$AK,0))),"")</f>
        <v/>
      </c>
      <c r="R2315" s="32" t="str">
        <f>IFERROR(IF($K2315="","",INDEX(リスト!$AO:$AO,MATCH($K2315,リスト!$AN:$AN,0))),"")</f>
        <v/>
      </c>
      <c r="S2315" s="32" t="str">
        <f>IF($B2315="","",RIGHT($G2315*1000+200+COUNTIF($G$2:$G2315,$G2315),9))</f>
        <v/>
      </c>
    </row>
    <row r="2316" spans="13:19" ht="18" customHeight="1" x14ac:dyDescent="0.55000000000000004">
      <c r="M2316" s="32" t="str">
        <f>IFERROR(IF($B2316="","",INDEX(所属情報!$E:$E,MATCH($A2316,所属情報!$A:$A,0))),"")</f>
        <v/>
      </c>
      <c r="N2316" s="32" t="str">
        <f t="shared" si="108"/>
        <v/>
      </c>
      <c r="O2316" s="32" t="str">
        <f t="shared" si="109"/>
        <v/>
      </c>
      <c r="P2316" s="32" t="str">
        <f t="shared" si="110"/>
        <v/>
      </c>
      <c r="Q2316" s="32" t="str">
        <f>IFERROR(IF($F2316="","",INDEX(リスト!$AL:$AL,MATCH($F2316,リスト!$AK:$AK,0))),"")</f>
        <v/>
      </c>
      <c r="R2316" s="32" t="str">
        <f>IFERROR(IF($K2316="","",INDEX(リスト!$AO:$AO,MATCH($K2316,リスト!$AN:$AN,0))),"")</f>
        <v/>
      </c>
      <c r="S2316" s="32" t="str">
        <f>IF($B2316="","",RIGHT($G2316*1000+200+COUNTIF($G$2:$G2316,$G2316),9))</f>
        <v/>
      </c>
    </row>
    <row r="2317" spans="13:19" ht="18" customHeight="1" x14ac:dyDescent="0.55000000000000004">
      <c r="M2317" s="32" t="str">
        <f>IFERROR(IF($B2317="","",INDEX(所属情報!$E:$E,MATCH($A2317,所属情報!$A:$A,0))),"")</f>
        <v/>
      </c>
      <c r="N2317" s="32" t="str">
        <f t="shared" si="108"/>
        <v/>
      </c>
      <c r="O2317" s="32" t="str">
        <f t="shared" si="109"/>
        <v/>
      </c>
      <c r="P2317" s="32" t="str">
        <f t="shared" si="110"/>
        <v/>
      </c>
      <c r="Q2317" s="32" t="str">
        <f>IFERROR(IF($F2317="","",INDEX(リスト!$AL:$AL,MATCH($F2317,リスト!$AK:$AK,0))),"")</f>
        <v/>
      </c>
      <c r="R2317" s="32" t="str">
        <f>IFERROR(IF($K2317="","",INDEX(リスト!$AO:$AO,MATCH($K2317,リスト!$AN:$AN,0))),"")</f>
        <v/>
      </c>
      <c r="S2317" s="32" t="str">
        <f>IF($B2317="","",RIGHT($G2317*1000+200+COUNTIF($G$2:$G2317,$G2317),9))</f>
        <v/>
      </c>
    </row>
    <row r="2318" spans="13:19" ht="18" customHeight="1" x14ac:dyDescent="0.55000000000000004">
      <c r="M2318" s="32" t="str">
        <f>IFERROR(IF($B2318="","",INDEX(所属情報!$E:$E,MATCH($A2318,所属情報!$A:$A,0))),"")</f>
        <v/>
      </c>
      <c r="N2318" s="32" t="str">
        <f t="shared" si="108"/>
        <v/>
      </c>
      <c r="O2318" s="32" t="str">
        <f t="shared" si="109"/>
        <v/>
      </c>
      <c r="P2318" s="32" t="str">
        <f t="shared" si="110"/>
        <v/>
      </c>
      <c r="Q2318" s="32" t="str">
        <f>IFERROR(IF($F2318="","",INDEX(リスト!$AL:$AL,MATCH($F2318,リスト!$AK:$AK,0))),"")</f>
        <v/>
      </c>
      <c r="R2318" s="32" t="str">
        <f>IFERROR(IF($K2318="","",INDEX(リスト!$AO:$AO,MATCH($K2318,リスト!$AN:$AN,0))),"")</f>
        <v/>
      </c>
      <c r="S2318" s="32" t="str">
        <f>IF($B2318="","",RIGHT($G2318*1000+200+COUNTIF($G$2:$G2318,$G2318),9))</f>
        <v/>
      </c>
    </row>
    <row r="2319" spans="13:19" ht="18" customHeight="1" x14ac:dyDescent="0.55000000000000004">
      <c r="M2319" s="32" t="str">
        <f>IFERROR(IF($B2319="","",INDEX(所属情報!$E:$E,MATCH($A2319,所属情報!$A:$A,0))),"")</f>
        <v/>
      </c>
      <c r="N2319" s="32" t="str">
        <f t="shared" si="108"/>
        <v/>
      </c>
      <c r="O2319" s="32" t="str">
        <f t="shared" si="109"/>
        <v/>
      </c>
      <c r="P2319" s="32" t="str">
        <f t="shared" si="110"/>
        <v/>
      </c>
      <c r="Q2319" s="32" t="str">
        <f>IFERROR(IF($F2319="","",INDEX(リスト!$AL:$AL,MATCH($F2319,リスト!$AK:$AK,0))),"")</f>
        <v/>
      </c>
      <c r="R2319" s="32" t="str">
        <f>IFERROR(IF($K2319="","",INDEX(リスト!$AO:$AO,MATCH($K2319,リスト!$AN:$AN,0))),"")</f>
        <v/>
      </c>
      <c r="S2319" s="32" t="str">
        <f>IF($B2319="","",RIGHT($G2319*1000+200+COUNTIF($G$2:$G2319,$G2319),9))</f>
        <v/>
      </c>
    </row>
    <row r="2320" spans="13:19" ht="18" customHeight="1" x14ac:dyDescent="0.55000000000000004">
      <c r="M2320" s="32" t="str">
        <f>IFERROR(IF($B2320="","",INDEX(所属情報!$E:$E,MATCH($A2320,所属情報!$A:$A,0))),"")</f>
        <v/>
      </c>
      <c r="N2320" s="32" t="str">
        <f t="shared" si="108"/>
        <v/>
      </c>
      <c r="O2320" s="32" t="str">
        <f t="shared" si="109"/>
        <v/>
      </c>
      <c r="P2320" s="32" t="str">
        <f t="shared" si="110"/>
        <v/>
      </c>
      <c r="Q2320" s="32" t="str">
        <f>IFERROR(IF($F2320="","",INDEX(リスト!$AL:$AL,MATCH($F2320,リスト!$AK:$AK,0))),"")</f>
        <v/>
      </c>
      <c r="R2320" s="32" t="str">
        <f>IFERROR(IF($K2320="","",INDEX(リスト!$AO:$AO,MATCH($K2320,リスト!$AN:$AN,0))),"")</f>
        <v/>
      </c>
      <c r="S2320" s="32" t="str">
        <f>IF($B2320="","",RIGHT($G2320*1000+200+COUNTIF($G$2:$G2320,$G2320),9))</f>
        <v/>
      </c>
    </row>
    <row r="2321" spans="13:19" ht="18" customHeight="1" x14ac:dyDescent="0.55000000000000004">
      <c r="M2321" s="32" t="str">
        <f>IFERROR(IF($B2321="","",INDEX(所属情報!$E:$E,MATCH($A2321,所属情報!$A:$A,0))),"")</f>
        <v/>
      </c>
      <c r="N2321" s="32" t="str">
        <f t="shared" si="108"/>
        <v/>
      </c>
      <c r="O2321" s="32" t="str">
        <f t="shared" si="109"/>
        <v/>
      </c>
      <c r="P2321" s="32" t="str">
        <f t="shared" si="110"/>
        <v/>
      </c>
      <c r="Q2321" s="32" t="str">
        <f>IFERROR(IF($F2321="","",INDEX(リスト!$AL:$AL,MATCH($F2321,リスト!$AK:$AK,0))),"")</f>
        <v/>
      </c>
      <c r="R2321" s="32" t="str">
        <f>IFERROR(IF($K2321="","",INDEX(リスト!$AO:$AO,MATCH($K2321,リスト!$AN:$AN,0))),"")</f>
        <v/>
      </c>
      <c r="S2321" s="32" t="str">
        <f>IF($B2321="","",RIGHT($G2321*1000+200+COUNTIF($G$2:$G2321,$G2321),9))</f>
        <v/>
      </c>
    </row>
    <row r="2322" spans="13:19" ht="18" customHeight="1" x14ac:dyDescent="0.55000000000000004">
      <c r="M2322" s="32" t="str">
        <f>IFERROR(IF($B2322="","",INDEX(所属情報!$E:$E,MATCH($A2322,所属情報!$A:$A,0))),"")</f>
        <v/>
      </c>
      <c r="N2322" s="32" t="str">
        <f t="shared" si="108"/>
        <v/>
      </c>
      <c r="O2322" s="32" t="str">
        <f t="shared" si="109"/>
        <v/>
      </c>
      <c r="P2322" s="32" t="str">
        <f t="shared" si="110"/>
        <v/>
      </c>
      <c r="Q2322" s="32" t="str">
        <f>IFERROR(IF($F2322="","",INDEX(リスト!$AL:$AL,MATCH($F2322,リスト!$AK:$AK,0))),"")</f>
        <v/>
      </c>
      <c r="R2322" s="32" t="str">
        <f>IFERROR(IF($K2322="","",INDEX(リスト!$AO:$AO,MATCH($K2322,リスト!$AN:$AN,0))),"")</f>
        <v/>
      </c>
      <c r="S2322" s="32" t="str">
        <f>IF($B2322="","",RIGHT($G2322*1000+200+COUNTIF($G$2:$G2322,$G2322),9))</f>
        <v/>
      </c>
    </row>
    <row r="2323" spans="13:19" ht="18" customHeight="1" x14ac:dyDescent="0.55000000000000004">
      <c r="M2323" s="32" t="str">
        <f>IFERROR(IF($B2323="","",INDEX(所属情報!$E:$E,MATCH($A2323,所属情報!$A:$A,0))),"")</f>
        <v/>
      </c>
      <c r="N2323" s="32" t="str">
        <f t="shared" si="108"/>
        <v/>
      </c>
      <c r="O2323" s="32" t="str">
        <f t="shared" si="109"/>
        <v/>
      </c>
      <c r="P2323" s="32" t="str">
        <f t="shared" si="110"/>
        <v/>
      </c>
      <c r="Q2323" s="32" t="str">
        <f>IFERROR(IF($F2323="","",INDEX(リスト!$AL:$AL,MATCH($F2323,リスト!$AK:$AK,0))),"")</f>
        <v/>
      </c>
      <c r="R2323" s="32" t="str">
        <f>IFERROR(IF($K2323="","",INDEX(リスト!$AO:$AO,MATCH($K2323,リスト!$AN:$AN,0))),"")</f>
        <v/>
      </c>
      <c r="S2323" s="32" t="str">
        <f>IF($B2323="","",RIGHT($G2323*1000+200+COUNTIF($G$2:$G2323,$G2323),9))</f>
        <v/>
      </c>
    </row>
    <row r="2324" spans="13:19" ht="18" customHeight="1" x14ac:dyDescent="0.55000000000000004">
      <c r="M2324" s="32" t="str">
        <f>IFERROR(IF($B2324="","",INDEX(所属情報!$E:$E,MATCH($A2324,所属情報!$A:$A,0))),"")</f>
        <v/>
      </c>
      <c r="N2324" s="32" t="str">
        <f t="shared" si="108"/>
        <v/>
      </c>
      <c r="O2324" s="32" t="str">
        <f t="shared" si="109"/>
        <v/>
      </c>
      <c r="P2324" s="32" t="str">
        <f t="shared" si="110"/>
        <v/>
      </c>
      <c r="Q2324" s="32" t="str">
        <f>IFERROR(IF($F2324="","",INDEX(リスト!$AL:$AL,MATCH($F2324,リスト!$AK:$AK,0))),"")</f>
        <v/>
      </c>
      <c r="R2324" s="32" t="str">
        <f>IFERROR(IF($K2324="","",INDEX(リスト!$AO:$AO,MATCH($K2324,リスト!$AN:$AN,0))),"")</f>
        <v/>
      </c>
      <c r="S2324" s="32" t="str">
        <f>IF($B2324="","",RIGHT($G2324*1000+200+COUNTIF($G$2:$G2324,$G2324),9))</f>
        <v/>
      </c>
    </row>
    <row r="2325" spans="13:19" ht="18" customHeight="1" x14ac:dyDescent="0.55000000000000004">
      <c r="M2325" s="32" t="str">
        <f>IFERROR(IF($B2325="","",INDEX(所属情報!$E:$E,MATCH($A2325,所属情報!$A:$A,0))),"")</f>
        <v/>
      </c>
      <c r="N2325" s="32" t="str">
        <f t="shared" si="108"/>
        <v/>
      </c>
      <c r="O2325" s="32" t="str">
        <f t="shared" si="109"/>
        <v/>
      </c>
      <c r="P2325" s="32" t="str">
        <f t="shared" si="110"/>
        <v/>
      </c>
      <c r="Q2325" s="32" t="str">
        <f>IFERROR(IF($F2325="","",INDEX(リスト!$AL:$AL,MATCH($F2325,リスト!$AK:$AK,0))),"")</f>
        <v/>
      </c>
      <c r="R2325" s="32" t="str">
        <f>IFERROR(IF($K2325="","",INDEX(リスト!$AO:$AO,MATCH($K2325,リスト!$AN:$AN,0))),"")</f>
        <v/>
      </c>
      <c r="S2325" s="32" t="str">
        <f>IF($B2325="","",RIGHT($G2325*1000+200+COUNTIF($G$2:$G2325,$G2325),9))</f>
        <v/>
      </c>
    </row>
    <row r="2326" spans="13:19" ht="18" customHeight="1" x14ac:dyDescent="0.55000000000000004">
      <c r="M2326" s="32" t="str">
        <f>IFERROR(IF($B2326="","",INDEX(所属情報!$E:$E,MATCH($A2326,所属情報!$A:$A,0))),"")</f>
        <v/>
      </c>
      <c r="N2326" s="32" t="str">
        <f t="shared" si="108"/>
        <v/>
      </c>
      <c r="O2326" s="32" t="str">
        <f t="shared" si="109"/>
        <v/>
      </c>
      <c r="P2326" s="32" t="str">
        <f t="shared" si="110"/>
        <v/>
      </c>
      <c r="Q2326" s="32" t="str">
        <f>IFERROR(IF($F2326="","",INDEX(リスト!$AL:$AL,MATCH($F2326,リスト!$AK:$AK,0))),"")</f>
        <v/>
      </c>
      <c r="R2326" s="32" t="str">
        <f>IFERROR(IF($K2326="","",INDEX(リスト!$AO:$AO,MATCH($K2326,リスト!$AN:$AN,0))),"")</f>
        <v/>
      </c>
      <c r="S2326" s="32" t="str">
        <f>IF($B2326="","",RIGHT($G2326*1000+200+COUNTIF($G$2:$G2326,$G2326),9))</f>
        <v/>
      </c>
    </row>
    <row r="2327" spans="13:19" ht="18" customHeight="1" x14ac:dyDescent="0.55000000000000004">
      <c r="M2327" s="32" t="str">
        <f>IFERROR(IF($B2327="","",INDEX(所属情報!$E:$E,MATCH($A2327,所属情報!$A:$A,0))),"")</f>
        <v/>
      </c>
      <c r="N2327" s="32" t="str">
        <f t="shared" si="108"/>
        <v/>
      </c>
      <c r="O2327" s="32" t="str">
        <f t="shared" si="109"/>
        <v/>
      </c>
      <c r="P2327" s="32" t="str">
        <f t="shared" si="110"/>
        <v/>
      </c>
      <c r="Q2327" s="32" t="str">
        <f>IFERROR(IF($F2327="","",INDEX(リスト!$AL:$AL,MATCH($F2327,リスト!$AK:$AK,0))),"")</f>
        <v/>
      </c>
      <c r="R2327" s="32" t="str">
        <f>IFERROR(IF($K2327="","",INDEX(リスト!$AO:$AO,MATCH($K2327,リスト!$AN:$AN,0))),"")</f>
        <v/>
      </c>
      <c r="S2327" s="32" t="str">
        <f>IF($B2327="","",RIGHT($G2327*1000+200+COUNTIF($G$2:$G2327,$G2327),9))</f>
        <v/>
      </c>
    </row>
    <row r="2328" spans="13:19" ht="18" customHeight="1" x14ac:dyDescent="0.55000000000000004">
      <c r="M2328" s="32" t="str">
        <f>IFERROR(IF($B2328="","",INDEX(所属情報!$E:$E,MATCH($A2328,所属情報!$A:$A,0))),"")</f>
        <v/>
      </c>
      <c r="N2328" s="32" t="str">
        <f t="shared" si="108"/>
        <v/>
      </c>
      <c r="O2328" s="32" t="str">
        <f t="shared" si="109"/>
        <v/>
      </c>
      <c r="P2328" s="32" t="str">
        <f t="shared" si="110"/>
        <v/>
      </c>
      <c r="Q2328" s="32" t="str">
        <f>IFERROR(IF($F2328="","",INDEX(リスト!$AL:$AL,MATCH($F2328,リスト!$AK:$AK,0))),"")</f>
        <v/>
      </c>
      <c r="R2328" s="32" t="str">
        <f>IFERROR(IF($K2328="","",INDEX(リスト!$AO:$AO,MATCH($K2328,リスト!$AN:$AN,0))),"")</f>
        <v/>
      </c>
      <c r="S2328" s="32" t="str">
        <f>IF($B2328="","",RIGHT($G2328*1000+200+COUNTIF($G$2:$G2328,$G2328),9))</f>
        <v/>
      </c>
    </row>
    <row r="2329" spans="13:19" ht="18" customHeight="1" x14ac:dyDescent="0.55000000000000004">
      <c r="M2329" s="32" t="str">
        <f>IFERROR(IF($B2329="","",INDEX(所属情報!$E:$E,MATCH($A2329,所属情報!$A:$A,0))),"")</f>
        <v/>
      </c>
      <c r="N2329" s="32" t="str">
        <f t="shared" si="108"/>
        <v/>
      </c>
      <c r="O2329" s="32" t="str">
        <f t="shared" si="109"/>
        <v/>
      </c>
      <c r="P2329" s="32" t="str">
        <f t="shared" si="110"/>
        <v/>
      </c>
      <c r="Q2329" s="32" t="str">
        <f>IFERROR(IF($F2329="","",INDEX(リスト!$AL:$AL,MATCH($F2329,リスト!$AK:$AK,0))),"")</f>
        <v/>
      </c>
      <c r="R2329" s="32" t="str">
        <f>IFERROR(IF($K2329="","",INDEX(リスト!$AO:$AO,MATCH($K2329,リスト!$AN:$AN,0))),"")</f>
        <v/>
      </c>
      <c r="S2329" s="32" t="str">
        <f>IF($B2329="","",RIGHT($G2329*1000+200+COUNTIF($G$2:$G2329,$G2329),9))</f>
        <v/>
      </c>
    </row>
    <row r="2330" spans="13:19" ht="18" customHeight="1" x14ac:dyDescent="0.55000000000000004">
      <c r="M2330" s="32" t="str">
        <f>IFERROR(IF($B2330="","",INDEX(所属情報!$E:$E,MATCH($A2330,所属情報!$A:$A,0))),"")</f>
        <v/>
      </c>
      <c r="N2330" s="32" t="str">
        <f t="shared" si="108"/>
        <v/>
      </c>
      <c r="O2330" s="32" t="str">
        <f t="shared" si="109"/>
        <v/>
      </c>
      <c r="P2330" s="32" t="str">
        <f t="shared" si="110"/>
        <v/>
      </c>
      <c r="Q2330" s="32" t="str">
        <f>IFERROR(IF($F2330="","",INDEX(リスト!$AL:$AL,MATCH($F2330,リスト!$AK:$AK,0))),"")</f>
        <v/>
      </c>
      <c r="R2330" s="32" t="str">
        <f>IFERROR(IF($K2330="","",INDEX(リスト!$AO:$AO,MATCH($K2330,リスト!$AN:$AN,0))),"")</f>
        <v/>
      </c>
      <c r="S2330" s="32" t="str">
        <f>IF($B2330="","",RIGHT($G2330*1000+200+COUNTIF($G$2:$G2330,$G2330),9))</f>
        <v/>
      </c>
    </row>
    <row r="2331" spans="13:19" ht="18" customHeight="1" x14ac:dyDescent="0.55000000000000004">
      <c r="M2331" s="32" t="str">
        <f>IFERROR(IF($B2331="","",INDEX(所属情報!$E:$E,MATCH($A2331,所属情報!$A:$A,0))),"")</f>
        <v/>
      </c>
      <c r="N2331" s="32" t="str">
        <f t="shared" si="108"/>
        <v/>
      </c>
      <c r="O2331" s="32" t="str">
        <f t="shared" si="109"/>
        <v/>
      </c>
      <c r="P2331" s="32" t="str">
        <f t="shared" si="110"/>
        <v/>
      </c>
      <c r="Q2331" s="32" t="str">
        <f>IFERROR(IF($F2331="","",INDEX(リスト!$AL:$AL,MATCH($F2331,リスト!$AK:$AK,0))),"")</f>
        <v/>
      </c>
      <c r="R2331" s="32" t="str">
        <f>IFERROR(IF($K2331="","",INDEX(リスト!$AO:$AO,MATCH($K2331,リスト!$AN:$AN,0))),"")</f>
        <v/>
      </c>
      <c r="S2331" s="32" t="str">
        <f>IF($B2331="","",RIGHT($G2331*1000+200+COUNTIF($G$2:$G2331,$G2331),9))</f>
        <v/>
      </c>
    </row>
    <row r="2332" spans="13:19" ht="18" customHeight="1" x14ac:dyDescent="0.55000000000000004">
      <c r="M2332" s="32" t="str">
        <f>IFERROR(IF($B2332="","",INDEX(所属情報!$E:$E,MATCH($A2332,所属情報!$A:$A,0))),"")</f>
        <v/>
      </c>
      <c r="N2332" s="32" t="str">
        <f t="shared" si="108"/>
        <v/>
      </c>
      <c r="O2332" s="32" t="str">
        <f t="shared" si="109"/>
        <v/>
      </c>
      <c r="P2332" s="32" t="str">
        <f t="shared" si="110"/>
        <v/>
      </c>
      <c r="Q2332" s="32" t="str">
        <f>IFERROR(IF($F2332="","",INDEX(リスト!$AL:$AL,MATCH($F2332,リスト!$AK:$AK,0))),"")</f>
        <v/>
      </c>
      <c r="R2332" s="32" t="str">
        <f>IFERROR(IF($K2332="","",INDEX(リスト!$AO:$AO,MATCH($K2332,リスト!$AN:$AN,0))),"")</f>
        <v/>
      </c>
      <c r="S2332" s="32" t="str">
        <f>IF($B2332="","",RIGHT($G2332*1000+200+COUNTIF($G$2:$G2332,$G2332),9))</f>
        <v/>
      </c>
    </row>
    <row r="2333" spans="13:19" ht="18" customHeight="1" x14ac:dyDescent="0.55000000000000004">
      <c r="M2333" s="32" t="str">
        <f>IFERROR(IF($B2333="","",INDEX(所属情報!$E:$E,MATCH($A2333,所属情報!$A:$A,0))),"")</f>
        <v/>
      </c>
      <c r="N2333" s="32" t="str">
        <f t="shared" si="108"/>
        <v/>
      </c>
      <c r="O2333" s="32" t="str">
        <f t="shared" si="109"/>
        <v/>
      </c>
      <c r="P2333" s="32" t="str">
        <f t="shared" si="110"/>
        <v/>
      </c>
      <c r="Q2333" s="32" t="str">
        <f>IFERROR(IF($F2333="","",INDEX(リスト!$AL:$AL,MATCH($F2333,リスト!$AK:$AK,0))),"")</f>
        <v/>
      </c>
      <c r="R2333" s="32" t="str">
        <f>IFERROR(IF($K2333="","",INDEX(リスト!$AO:$AO,MATCH($K2333,リスト!$AN:$AN,0))),"")</f>
        <v/>
      </c>
      <c r="S2333" s="32" t="str">
        <f>IF($B2333="","",RIGHT($G2333*1000+200+COUNTIF($G$2:$G2333,$G2333),9))</f>
        <v/>
      </c>
    </row>
    <row r="2334" spans="13:19" ht="18" customHeight="1" x14ac:dyDescent="0.55000000000000004">
      <c r="M2334" s="32" t="str">
        <f>IFERROR(IF($B2334="","",INDEX(所属情報!$E:$E,MATCH($A2334,所属情報!$A:$A,0))),"")</f>
        <v/>
      </c>
      <c r="N2334" s="32" t="str">
        <f t="shared" si="108"/>
        <v/>
      </c>
      <c r="O2334" s="32" t="str">
        <f t="shared" si="109"/>
        <v/>
      </c>
      <c r="P2334" s="32" t="str">
        <f t="shared" si="110"/>
        <v/>
      </c>
      <c r="Q2334" s="32" t="str">
        <f>IFERROR(IF($F2334="","",INDEX(リスト!$AL:$AL,MATCH($F2334,リスト!$AK:$AK,0))),"")</f>
        <v/>
      </c>
      <c r="R2334" s="32" t="str">
        <f>IFERROR(IF($K2334="","",INDEX(リスト!$AO:$AO,MATCH($K2334,リスト!$AN:$AN,0))),"")</f>
        <v/>
      </c>
      <c r="S2334" s="32" t="str">
        <f>IF($B2334="","",RIGHT($G2334*1000+200+COUNTIF($G$2:$G2334,$G2334),9))</f>
        <v/>
      </c>
    </row>
    <row r="2335" spans="13:19" ht="18" customHeight="1" x14ac:dyDescent="0.55000000000000004">
      <c r="M2335" s="32" t="str">
        <f>IFERROR(IF($B2335="","",INDEX(所属情報!$E:$E,MATCH($A2335,所属情報!$A:$A,0))),"")</f>
        <v/>
      </c>
      <c r="N2335" s="32" t="str">
        <f t="shared" si="108"/>
        <v/>
      </c>
      <c r="O2335" s="32" t="str">
        <f t="shared" si="109"/>
        <v/>
      </c>
      <c r="P2335" s="32" t="str">
        <f t="shared" si="110"/>
        <v/>
      </c>
      <c r="Q2335" s="32" t="str">
        <f>IFERROR(IF($F2335="","",INDEX(リスト!$AL:$AL,MATCH($F2335,リスト!$AK:$AK,0))),"")</f>
        <v/>
      </c>
      <c r="R2335" s="32" t="str">
        <f>IFERROR(IF($K2335="","",INDEX(リスト!$AO:$AO,MATCH($K2335,リスト!$AN:$AN,0))),"")</f>
        <v/>
      </c>
      <c r="S2335" s="32" t="str">
        <f>IF($B2335="","",RIGHT($G2335*1000+200+COUNTIF($G$2:$G2335,$G2335),9))</f>
        <v/>
      </c>
    </row>
    <row r="2336" spans="13:19" ht="18" customHeight="1" x14ac:dyDescent="0.55000000000000004">
      <c r="M2336" s="32" t="str">
        <f>IFERROR(IF($B2336="","",INDEX(所属情報!$E:$E,MATCH($A2336,所属情報!$A:$A,0))),"")</f>
        <v/>
      </c>
      <c r="N2336" s="32" t="str">
        <f t="shared" si="108"/>
        <v/>
      </c>
      <c r="O2336" s="32" t="str">
        <f t="shared" si="109"/>
        <v/>
      </c>
      <c r="P2336" s="32" t="str">
        <f t="shared" si="110"/>
        <v/>
      </c>
      <c r="Q2336" s="32" t="str">
        <f>IFERROR(IF($F2336="","",INDEX(リスト!$AL:$AL,MATCH($F2336,リスト!$AK:$AK,0))),"")</f>
        <v/>
      </c>
      <c r="R2336" s="32" t="str">
        <f>IFERROR(IF($K2336="","",INDEX(リスト!$AO:$AO,MATCH($K2336,リスト!$AN:$AN,0))),"")</f>
        <v/>
      </c>
      <c r="S2336" s="32" t="str">
        <f>IF($B2336="","",RIGHT($G2336*1000+200+COUNTIF($G$2:$G2336,$G2336),9))</f>
        <v/>
      </c>
    </row>
    <row r="2337" spans="13:19" ht="18" customHeight="1" x14ac:dyDescent="0.55000000000000004">
      <c r="M2337" s="32" t="str">
        <f>IFERROR(IF($B2337="","",INDEX(所属情報!$E:$E,MATCH($A2337,所属情報!$A:$A,0))),"")</f>
        <v/>
      </c>
      <c r="N2337" s="32" t="str">
        <f t="shared" si="108"/>
        <v/>
      </c>
      <c r="O2337" s="32" t="str">
        <f t="shared" si="109"/>
        <v/>
      </c>
      <c r="P2337" s="32" t="str">
        <f t="shared" si="110"/>
        <v/>
      </c>
      <c r="Q2337" s="32" t="str">
        <f>IFERROR(IF($F2337="","",INDEX(リスト!$AL:$AL,MATCH($F2337,リスト!$AK:$AK,0))),"")</f>
        <v/>
      </c>
      <c r="R2337" s="32" t="str">
        <f>IFERROR(IF($K2337="","",INDEX(リスト!$AO:$AO,MATCH($K2337,リスト!$AN:$AN,0))),"")</f>
        <v/>
      </c>
      <c r="S2337" s="32" t="str">
        <f>IF($B2337="","",RIGHT($G2337*1000+200+COUNTIF($G$2:$G2337,$G2337),9))</f>
        <v/>
      </c>
    </row>
    <row r="2338" spans="13:19" ht="18" customHeight="1" x14ac:dyDescent="0.55000000000000004">
      <c r="M2338" s="32" t="str">
        <f>IFERROR(IF($B2338="","",INDEX(所属情報!$E:$E,MATCH($A2338,所属情報!$A:$A,0))),"")</f>
        <v/>
      </c>
      <c r="N2338" s="32" t="str">
        <f t="shared" si="108"/>
        <v/>
      </c>
      <c r="O2338" s="32" t="str">
        <f t="shared" si="109"/>
        <v/>
      </c>
      <c r="P2338" s="32" t="str">
        <f t="shared" si="110"/>
        <v/>
      </c>
      <c r="Q2338" s="32" t="str">
        <f>IFERROR(IF($F2338="","",INDEX(リスト!$AL:$AL,MATCH($F2338,リスト!$AK:$AK,0))),"")</f>
        <v/>
      </c>
      <c r="R2338" s="32" t="str">
        <f>IFERROR(IF($K2338="","",INDEX(リスト!$AO:$AO,MATCH($K2338,リスト!$AN:$AN,0))),"")</f>
        <v/>
      </c>
      <c r="S2338" s="32" t="str">
        <f>IF($B2338="","",RIGHT($G2338*1000+200+COUNTIF($G$2:$G2338,$G2338),9))</f>
        <v/>
      </c>
    </row>
    <row r="2339" spans="13:19" ht="18" customHeight="1" x14ac:dyDescent="0.55000000000000004">
      <c r="M2339" s="32" t="str">
        <f>IFERROR(IF($B2339="","",INDEX(所属情報!$E:$E,MATCH($A2339,所属情報!$A:$A,0))),"")</f>
        <v/>
      </c>
      <c r="N2339" s="32" t="str">
        <f t="shared" si="108"/>
        <v/>
      </c>
      <c r="O2339" s="32" t="str">
        <f t="shared" si="109"/>
        <v/>
      </c>
      <c r="P2339" s="32" t="str">
        <f t="shared" si="110"/>
        <v/>
      </c>
      <c r="Q2339" s="32" t="str">
        <f>IFERROR(IF($F2339="","",INDEX(リスト!$AL:$AL,MATCH($F2339,リスト!$AK:$AK,0))),"")</f>
        <v/>
      </c>
      <c r="R2339" s="32" t="str">
        <f>IFERROR(IF($K2339="","",INDEX(リスト!$AO:$AO,MATCH($K2339,リスト!$AN:$AN,0))),"")</f>
        <v/>
      </c>
      <c r="S2339" s="32" t="str">
        <f>IF($B2339="","",RIGHT($G2339*1000+200+COUNTIF($G$2:$G2339,$G2339),9))</f>
        <v/>
      </c>
    </row>
    <row r="2340" spans="13:19" ht="18" customHeight="1" x14ac:dyDescent="0.55000000000000004">
      <c r="M2340" s="32" t="str">
        <f>IFERROR(IF($B2340="","",INDEX(所属情報!$E:$E,MATCH($A2340,所属情報!$A:$A,0))),"")</f>
        <v/>
      </c>
      <c r="N2340" s="32" t="str">
        <f t="shared" si="108"/>
        <v/>
      </c>
      <c r="O2340" s="32" t="str">
        <f t="shared" si="109"/>
        <v/>
      </c>
      <c r="P2340" s="32" t="str">
        <f t="shared" si="110"/>
        <v/>
      </c>
      <c r="Q2340" s="32" t="str">
        <f>IFERROR(IF($F2340="","",INDEX(リスト!$AL:$AL,MATCH($F2340,リスト!$AK:$AK,0))),"")</f>
        <v/>
      </c>
      <c r="R2340" s="32" t="str">
        <f>IFERROR(IF($K2340="","",INDEX(リスト!$AO:$AO,MATCH($K2340,リスト!$AN:$AN,0))),"")</f>
        <v/>
      </c>
      <c r="S2340" s="32" t="str">
        <f>IF($B2340="","",RIGHT($G2340*1000+200+COUNTIF($G$2:$G2340,$G2340),9))</f>
        <v/>
      </c>
    </row>
    <row r="2341" spans="13:19" ht="18" customHeight="1" x14ac:dyDescent="0.55000000000000004">
      <c r="M2341" s="32" t="str">
        <f>IFERROR(IF($B2341="","",INDEX(所属情報!$E:$E,MATCH($A2341,所属情報!$A:$A,0))),"")</f>
        <v/>
      </c>
      <c r="N2341" s="32" t="str">
        <f t="shared" si="108"/>
        <v/>
      </c>
      <c r="O2341" s="32" t="str">
        <f t="shared" si="109"/>
        <v/>
      </c>
      <c r="P2341" s="32" t="str">
        <f t="shared" si="110"/>
        <v/>
      </c>
      <c r="Q2341" s="32" t="str">
        <f>IFERROR(IF($F2341="","",INDEX(リスト!$AL:$AL,MATCH($F2341,リスト!$AK:$AK,0))),"")</f>
        <v/>
      </c>
      <c r="R2341" s="32" t="str">
        <f>IFERROR(IF($K2341="","",INDEX(リスト!$AO:$AO,MATCH($K2341,リスト!$AN:$AN,0))),"")</f>
        <v/>
      </c>
      <c r="S2341" s="32" t="str">
        <f>IF($B2341="","",RIGHT($G2341*1000+200+COUNTIF($G$2:$G2341,$G2341),9))</f>
        <v/>
      </c>
    </row>
    <row r="2342" spans="13:19" ht="18" customHeight="1" x14ac:dyDescent="0.55000000000000004">
      <c r="M2342" s="32" t="str">
        <f>IFERROR(IF($B2342="","",INDEX(所属情報!$E:$E,MATCH($A2342,所属情報!$A:$A,0))),"")</f>
        <v/>
      </c>
      <c r="N2342" s="32" t="str">
        <f t="shared" si="108"/>
        <v/>
      </c>
      <c r="O2342" s="32" t="str">
        <f t="shared" si="109"/>
        <v/>
      </c>
      <c r="P2342" s="32" t="str">
        <f t="shared" si="110"/>
        <v/>
      </c>
      <c r="Q2342" s="32" t="str">
        <f>IFERROR(IF($F2342="","",INDEX(リスト!$AL:$AL,MATCH($F2342,リスト!$AK:$AK,0))),"")</f>
        <v/>
      </c>
      <c r="R2342" s="32" t="str">
        <f>IFERROR(IF($K2342="","",INDEX(リスト!$AO:$AO,MATCH($K2342,リスト!$AN:$AN,0))),"")</f>
        <v/>
      </c>
      <c r="S2342" s="32" t="str">
        <f>IF($B2342="","",RIGHT($G2342*1000+200+COUNTIF($G$2:$G2342,$G2342),9))</f>
        <v/>
      </c>
    </row>
    <row r="2343" spans="13:19" ht="18" customHeight="1" x14ac:dyDescent="0.55000000000000004">
      <c r="M2343" s="32" t="str">
        <f>IFERROR(IF($B2343="","",INDEX(所属情報!$E:$E,MATCH($A2343,所属情報!$A:$A,0))),"")</f>
        <v/>
      </c>
      <c r="N2343" s="32" t="str">
        <f t="shared" si="108"/>
        <v/>
      </c>
      <c r="O2343" s="32" t="str">
        <f t="shared" si="109"/>
        <v/>
      </c>
      <c r="P2343" s="32" t="str">
        <f t="shared" si="110"/>
        <v/>
      </c>
      <c r="Q2343" s="32" t="str">
        <f>IFERROR(IF($F2343="","",INDEX(リスト!$AL:$AL,MATCH($F2343,リスト!$AK:$AK,0))),"")</f>
        <v/>
      </c>
      <c r="R2343" s="32" t="str">
        <f>IFERROR(IF($K2343="","",INDEX(リスト!$AO:$AO,MATCH($K2343,リスト!$AN:$AN,0))),"")</f>
        <v/>
      </c>
      <c r="S2343" s="32" t="str">
        <f>IF($B2343="","",RIGHT($G2343*1000+200+COUNTIF($G$2:$G2343,$G2343),9))</f>
        <v/>
      </c>
    </row>
    <row r="2344" spans="13:19" ht="18" customHeight="1" x14ac:dyDescent="0.55000000000000004">
      <c r="M2344" s="32" t="str">
        <f>IFERROR(IF($B2344="","",INDEX(所属情報!$E:$E,MATCH($A2344,所属情報!$A:$A,0))),"")</f>
        <v/>
      </c>
      <c r="N2344" s="32" t="str">
        <f t="shared" si="108"/>
        <v/>
      </c>
      <c r="O2344" s="32" t="str">
        <f t="shared" si="109"/>
        <v/>
      </c>
      <c r="P2344" s="32" t="str">
        <f t="shared" si="110"/>
        <v/>
      </c>
      <c r="Q2344" s="32" t="str">
        <f>IFERROR(IF($F2344="","",INDEX(リスト!$AL:$AL,MATCH($F2344,リスト!$AK:$AK,0))),"")</f>
        <v/>
      </c>
      <c r="R2344" s="32" t="str">
        <f>IFERROR(IF($K2344="","",INDEX(リスト!$AO:$AO,MATCH($K2344,リスト!$AN:$AN,0))),"")</f>
        <v/>
      </c>
      <c r="S2344" s="32" t="str">
        <f>IF($B2344="","",RIGHT($G2344*1000+200+COUNTIF($G$2:$G2344,$G2344),9))</f>
        <v/>
      </c>
    </row>
    <row r="2345" spans="13:19" ht="18" customHeight="1" x14ac:dyDescent="0.55000000000000004">
      <c r="M2345" s="32" t="str">
        <f>IFERROR(IF($B2345="","",INDEX(所属情報!$E:$E,MATCH($A2345,所属情報!$A:$A,0))),"")</f>
        <v/>
      </c>
      <c r="N2345" s="32" t="str">
        <f t="shared" si="108"/>
        <v/>
      </c>
      <c r="O2345" s="32" t="str">
        <f t="shared" si="109"/>
        <v/>
      </c>
      <c r="P2345" s="32" t="str">
        <f t="shared" si="110"/>
        <v/>
      </c>
      <c r="Q2345" s="32" t="str">
        <f>IFERROR(IF($F2345="","",INDEX(リスト!$AL:$AL,MATCH($F2345,リスト!$AK:$AK,0))),"")</f>
        <v/>
      </c>
      <c r="R2345" s="32" t="str">
        <f>IFERROR(IF($K2345="","",INDEX(リスト!$AO:$AO,MATCH($K2345,リスト!$AN:$AN,0))),"")</f>
        <v/>
      </c>
      <c r="S2345" s="32" t="str">
        <f>IF($B2345="","",RIGHT($G2345*1000+200+COUNTIF($G$2:$G2345,$G2345),9))</f>
        <v/>
      </c>
    </row>
    <row r="2346" spans="13:19" ht="18" customHeight="1" x14ac:dyDescent="0.55000000000000004">
      <c r="M2346" s="32" t="str">
        <f>IFERROR(IF($B2346="","",INDEX(所属情報!$E:$E,MATCH($A2346,所属情報!$A:$A,0))),"")</f>
        <v/>
      </c>
      <c r="N2346" s="32" t="str">
        <f t="shared" si="108"/>
        <v/>
      </c>
      <c r="O2346" s="32" t="str">
        <f t="shared" si="109"/>
        <v/>
      </c>
      <c r="P2346" s="32" t="str">
        <f t="shared" si="110"/>
        <v/>
      </c>
      <c r="Q2346" s="32" t="str">
        <f>IFERROR(IF($F2346="","",INDEX(リスト!$AL:$AL,MATCH($F2346,リスト!$AK:$AK,0))),"")</f>
        <v/>
      </c>
      <c r="R2346" s="32" t="str">
        <f>IFERROR(IF($K2346="","",INDEX(リスト!$AO:$AO,MATCH($K2346,リスト!$AN:$AN,0))),"")</f>
        <v/>
      </c>
      <c r="S2346" s="32" t="str">
        <f>IF($B2346="","",RIGHT($G2346*1000+200+COUNTIF($G$2:$G2346,$G2346),9))</f>
        <v/>
      </c>
    </row>
    <row r="2347" spans="13:19" ht="18" customHeight="1" x14ac:dyDescent="0.55000000000000004">
      <c r="M2347" s="32" t="str">
        <f>IFERROR(IF($B2347="","",INDEX(所属情報!$E:$E,MATCH($A2347,所属情報!$A:$A,0))),"")</f>
        <v/>
      </c>
      <c r="N2347" s="32" t="str">
        <f t="shared" si="108"/>
        <v/>
      </c>
      <c r="O2347" s="32" t="str">
        <f t="shared" si="109"/>
        <v/>
      </c>
      <c r="P2347" s="32" t="str">
        <f t="shared" si="110"/>
        <v/>
      </c>
      <c r="Q2347" s="32" t="str">
        <f>IFERROR(IF($F2347="","",INDEX(リスト!$AL:$AL,MATCH($F2347,リスト!$AK:$AK,0))),"")</f>
        <v/>
      </c>
      <c r="R2347" s="32" t="str">
        <f>IFERROR(IF($K2347="","",INDEX(リスト!$AO:$AO,MATCH($K2347,リスト!$AN:$AN,0))),"")</f>
        <v/>
      </c>
      <c r="S2347" s="32" t="str">
        <f>IF($B2347="","",RIGHT($G2347*1000+200+COUNTIF($G$2:$G2347,$G2347),9))</f>
        <v/>
      </c>
    </row>
    <row r="2348" spans="13:19" ht="18" customHeight="1" x14ac:dyDescent="0.55000000000000004">
      <c r="M2348" s="32" t="str">
        <f>IFERROR(IF($B2348="","",INDEX(所属情報!$E:$E,MATCH($A2348,所属情報!$A:$A,0))),"")</f>
        <v/>
      </c>
      <c r="N2348" s="32" t="str">
        <f t="shared" si="108"/>
        <v/>
      </c>
      <c r="O2348" s="32" t="str">
        <f t="shared" si="109"/>
        <v/>
      </c>
      <c r="P2348" s="32" t="str">
        <f t="shared" si="110"/>
        <v/>
      </c>
      <c r="Q2348" s="32" t="str">
        <f>IFERROR(IF($F2348="","",INDEX(リスト!$AL:$AL,MATCH($F2348,リスト!$AK:$AK,0))),"")</f>
        <v/>
      </c>
      <c r="R2348" s="32" t="str">
        <f>IFERROR(IF($K2348="","",INDEX(リスト!$AO:$AO,MATCH($K2348,リスト!$AN:$AN,0))),"")</f>
        <v/>
      </c>
      <c r="S2348" s="32" t="str">
        <f>IF($B2348="","",RIGHT($G2348*1000+200+COUNTIF($G$2:$G2348,$G2348),9))</f>
        <v/>
      </c>
    </row>
    <row r="2349" spans="13:19" ht="18" customHeight="1" x14ac:dyDescent="0.55000000000000004">
      <c r="M2349" s="32" t="str">
        <f>IFERROR(IF($B2349="","",INDEX(所属情報!$E:$E,MATCH($A2349,所属情報!$A:$A,0))),"")</f>
        <v/>
      </c>
      <c r="N2349" s="32" t="str">
        <f t="shared" si="108"/>
        <v/>
      </c>
      <c r="O2349" s="32" t="str">
        <f t="shared" si="109"/>
        <v/>
      </c>
      <c r="P2349" s="32" t="str">
        <f t="shared" si="110"/>
        <v/>
      </c>
      <c r="Q2349" s="32" t="str">
        <f>IFERROR(IF($F2349="","",INDEX(リスト!$AL:$AL,MATCH($F2349,リスト!$AK:$AK,0))),"")</f>
        <v/>
      </c>
      <c r="R2349" s="32" t="str">
        <f>IFERROR(IF($K2349="","",INDEX(リスト!$AO:$AO,MATCH($K2349,リスト!$AN:$AN,0))),"")</f>
        <v/>
      </c>
      <c r="S2349" s="32" t="str">
        <f>IF($B2349="","",RIGHT($G2349*1000+200+COUNTIF($G$2:$G2349,$G2349),9))</f>
        <v/>
      </c>
    </row>
    <row r="2350" spans="13:19" ht="18" customHeight="1" x14ac:dyDescent="0.55000000000000004">
      <c r="M2350" s="32" t="str">
        <f>IFERROR(IF($B2350="","",INDEX(所属情報!$E:$E,MATCH($A2350,所属情報!$A:$A,0))),"")</f>
        <v/>
      </c>
      <c r="N2350" s="32" t="str">
        <f t="shared" si="108"/>
        <v/>
      </c>
      <c r="O2350" s="32" t="str">
        <f t="shared" si="109"/>
        <v/>
      </c>
      <c r="P2350" s="32" t="str">
        <f t="shared" si="110"/>
        <v/>
      </c>
      <c r="Q2350" s="32" t="str">
        <f>IFERROR(IF($F2350="","",INDEX(リスト!$AL:$AL,MATCH($F2350,リスト!$AK:$AK,0))),"")</f>
        <v/>
      </c>
      <c r="R2350" s="32" t="str">
        <f>IFERROR(IF($K2350="","",INDEX(リスト!$AO:$AO,MATCH($K2350,リスト!$AN:$AN,0))),"")</f>
        <v/>
      </c>
      <c r="S2350" s="32" t="str">
        <f>IF($B2350="","",RIGHT($G2350*1000+200+COUNTIF($G$2:$G2350,$G2350),9))</f>
        <v/>
      </c>
    </row>
    <row r="2351" spans="13:19" ht="18" customHeight="1" x14ac:dyDescent="0.55000000000000004">
      <c r="M2351" s="32" t="str">
        <f>IFERROR(IF($B2351="","",INDEX(所属情報!$E:$E,MATCH($A2351,所属情報!$A:$A,0))),"")</f>
        <v/>
      </c>
      <c r="N2351" s="32" t="str">
        <f t="shared" si="108"/>
        <v/>
      </c>
      <c r="O2351" s="32" t="str">
        <f t="shared" si="109"/>
        <v/>
      </c>
      <c r="P2351" s="32" t="str">
        <f t="shared" si="110"/>
        <v/>
      </c>
      <c r="Q2351" s="32" t="str">
        <f>IFERROR(IF($F2351="","",INDEX(リスト!$AL:$AL,MATCH($F2351,リスト!$AK:$AK,0))),"")</f>
        <v/>
      </c>
      <c r="R2351" s="32" t="str">
        <f>IFERROR(IF($K2351="","",INDEX(リスト!$AO:$AO,MATCH($K2351,リスト!$AN:$AN,0))),"")</f>
        <v/>
      </c>
      <c r="S2351" s="32" t="str">
        <f>IF($B2351="","",RIGHT($G2351*1000+200+COUNTIF($G$2:$G2351,$G2351),9))</f>
        <v/>
      </c>
    </row>
    <row r="2352" spans="13:19" ht="18" customHeight="1" x14ac:dyDescent="0.55000000000000004">
      <c r="M2352" s="32" t="str">
        <f>IFERROR(IF($B2352="","",INDEX(所属情報!$E:$E,MATCH($A2352,所属情報!$A:$A,0))),"")</f>
        <v/>
      </c>
      <c r="N2352" s="32" t="str">
        <f t="shared" si="108"/>
        <v/>
      </c>
      <c r="O2352" s="32" t="str">
        <f t="shared" si="109"/>
        <v/>
      </c>
      <c r="P2352" s="32" t="str">
        <f t="shared" si="110"/>
        <v/>
      </c>
      <c r="Q2352" s="32" t="str">
        <f>IFERROR(IF($F2352="","",INDEX(リスト!$AL:$AL,MATCH($F2352,リスト!$AK:$AK,0))),"")</f>
        <v/>
      </c>
      <c r="R2352" s="32" t="str">
        <f>IFERROR(IF($K2352="","",INDEX(リスト!$AO:$AO,MATCH($K2352,リスト!$AN:$AN,0))),"")</f>
        <v/>
      </c>
      <c r="S2352" s="32" t="str">
        <f>IF($B2352="","",RIGHT($G2352*1000+200+COUNTIF($G$2:$G2352,$G2352),9))</f>
        <v/>
      </c>
    </row>
    <row r="2353" spans="13:19" ht="18" customHeight="1" x14ac:dyDescent="0.55000000000000004">
      <c r="M2353" s="32" t="str">
        <f>IFERROR(IF($B2353="","",INDEX(所属情報!$E:$E,MATCH($A2353,所属情報!$A:$A,0))),"")</f>
        <v/>
      </c>
      <c r="N2353" s="32" t="str">
        <f t="shared" si="108"/>
        <v/>
      </c>
      <c r="O2353" s="32" t="str">
        <f t="shared" si="109"/>
        <v/>
      </c>
      <c r="P2353" s="32" t="str">
        <f t="shared" si="110"/>
        <v/>
      </c>
      <c r="Q2353" s="32" t="str">
        <f>IFERROR(IF($F2353="","",INDEX(リスト!$AL:$AL,MATCH($F2353,リスト!$AK:$AK,0))),"")</f>
        <v/>
      </c>
      <c r="R2353" s="32" t="str">
        <f>IFERROR(IF($K2353="","",INDEX(リスト!$AO:$AO,MATCH($K2353,リスト!$AN:$AN,0))),"")</f>
        <v/>
      </c>
      <c r="S2353" s="32" t="str">
        <f>IF($B2353="","",RIGHT($G2353*1000+200+COUNTIF($G$2:$G2353,$G2353),9))</f>
        <v/>
      </c>
    </row>
    <row r="2354" spans="13:19" ht="18" customHeight="1" x14ac:dyDescent="0.55000000000000004">
      <c r="M2354" s="32" t="str">
        <f>IFERROR(IF($B2354="","",INDEX(所属情報!$E:$E,MATCH($A2354,所属情報!$A:$A,0))),"")</f>
        <v/>
      </c>
      <c r="N2354" s="32" t="str">
        <f t="shared" si="108"/>
        <v/>
      </c>
      <c r="O2354" s="32" t="str">
        <f t="shared" si="109"/>
        <v/>
      </c>
      <c r="P2354" s="32" t="str">
        <f t="shared" si="110"/>
        <v/>
      </c>
      <c r="Q2354" s="32" t="str">
        <f>IFERROR(IF($F2354="","",INDEX(リスト!$AL:$AL,MATCH($F2354,リスト!$AK:$AK,0))),"")</f>
        <v/>
      </c>
      <c r="R2354" s="32" t="str">
        <f>IFERROR(IF($K2354="","",INDEX(リスト!$AO:$AO,MATCH($K2354,リスト!$AN:$AN,0))),"")</f>
        <v/>
      </c>
      <c r="S2354" s="32" t="str">
        <f>IF($B2354="","",RIGHT($G2354*1000+200+COUNTIF($G$2:$G2354,$G2354),9))</f>
        <v/>
      </c>
    </row>
    <row r="2355" spans="13:19" ht="18" customHeight="1" x14ac:dyDescent="0.55000000000000004">
      <c r="M2355" s="32" t="str">
        <f>IFERROR(IF($B2355="","",INDEX(所属情報!$E:$E,MATCH($A2355,所属情報!$A:$A,0))),"")</f>
        <v/>
      </c>
      <c r="N2355" s="32" t="str">
        <f t="shared" si="108"/>
        <v/>
      </c>
      <c r="O2355" s="32" t="str">
        <f t="shared" si="109"/>
        <v/>
      </c>
      <c r="P2355" s="32" t="str">
        <f t="shared" si="110"/>
        <v/>
      </c>
      <c r="Q2355" s="32" t="str">
        <f>IFERROR(IF($F2355="","",INDEX(リスト!$AL:$AL,MATCH($F2355,リスト!$AK:$AK,0))),"")</f>
        <v/>
      </c>
      <c r="R2355" s="32" t="str">
        <f>IFERROR(IF($K2355="","",INDEX(リスト!$AO:$AO,MATCH($K2355,リスト!$AN:$AN,0))),"")</f>
        <v/>
      </c>
      <c r="S2355" s="32" t="str">
        <f>IF($B2355="","",RIGHT($G2355*1000+200+COUNTIF($G$2:$G2355,$G2355),9))</f>
        <v/>
      </c>
    </row>
    <row r="2356" spans="13:19" ht="18" customHeight="1" x14ac:dyDescent="0.55000000000000004">
      <c r="M2356" s="32" t="str">
        <f>IFERROR(IF($B2356="","",INDEX(所属情報!$E:$E,MATCH($A2356,所属情報!$A:$A,0))),"")</f>
        <v/>
      </c>
      <c r="N2356" s="32" t="str">
        <f t="shared" si="108"/>
        <v/>
      </c>
      <c r="O2356" s="32" t="str">
        <f t="shared" si="109"/>
        <v/>
      </c>
      <c r="P2356" s="32" t="str">
        <f t="shared" si="110"/>
        <v/>
      </c>
      <c r="Q2356" s="32" t="str">
        <f>IFERROR(IF($F2356="","",INDEX(リスト!$AL:$AL,MATCH($F2356,リスト!$AK:$AK,0))),"")</f>
        <v/>
      </c>
      <c r="R2356" s="32" t="str">
        <f>IFERROR(IF($K2356="","",INDEX(リスト!$AO:$AO,MATCH($K2356,リスト!$AN:$AN,0))),"")</f>
        <v/>
      </c>
      <c r="S2356" s="32" t="str">
        <f>IF($B2356="","",RIGHT($G2356*1000+200+COUNTIF($G$2:$G2356,$G2356),9))</f>
        <v/>
      </c>
    </row>
    <row r="2357" spans="13:19" ht="18" customHeight="1" x14ac:dyDescent="0.55000000000000004">
      <c r="M2357" s="32" t="str">
        <f>IFERROR(IF($B2357="","",INDEX(所属情報!$E:$E,MATCH($A2357,所属情報!$A:$A,0))),"")</f>
        <v/>
      </c>
      <c r="N2357" s="32" t="str">
        <f t="shared" si="108"/>
        <v/>
      </c>
      <c r="O2357" s="32" t="str">
        <f t="shared" si="109"/>
        <v/>
      </c>
      <c r="P2357" s="32" t="str">
        <f t="shared" si="110"/>
        <v/>
      </c>
      <c r="Q2357" s="32" t="str">
        <f>IFERROR(IF($F2357="","",INDEX(リスト!$AL:$AL,MATCH($F2357,リスト!$AK:$AK,0))),"")</f>
        <v/>
      </c>
      <c r="R2357" s="32" t="str">
        <f>IFERROR(IF($K2357="","",INDEX(リスト!$AO:$AO,MATCH($K2357,リスト!$AN:$AN,0))),"")</f>
        <v/>
      </c>
      <c r="S2357" s="32" t="str">
        <f>IF($B2357="","",RIGHT($G2357*1000+200+COUNTIF($G$2:$G2357,$G2357),9))</f>
        <v/>
      </c>
    </row>
    <row r="2358" spans="13:19" ht="18" customHeight="1" x14ac:dyDescent="0.55000000000000004">
      <c r="M2358" s="32" t="str">
        <f>IFERROR(IF($B2358="","",INDEX(所属情報!$E:$E,MATCH($A2358,所属情報!$A:$A,0))),"")</f>
        <v/>
      </c>
      <c r="N2358" s="32" t="str">
        <f t="shared" si="108"/>
        <v/>
      </c>
      <c r="O2358" s="32" t="str">
        <f t="shared" si="109"/>
        <v/>
      </c>
      <c r="P2358" s="32" t="str">
        <f t="shared" si="110"/>
        <v/>
      </c>
      <c r="Q2358" s="32" t="str">
        <f>IFERROR(IF($F2358="","",INDEX(リスト!$AL:$AL,MATCH($F2358,リスト!$AK:$AK,0))),"")</f>
        <v/>
      </c>
      <c r="R2358" s="32" t="str">
        <f>IFERROR(IF($K2358="","",INDEX(リスト!$AO:$AO,MATCH($K2358,リスト!$AN:$AN,0))),"")</f>
        <v/>
      </c>
      <c r="S2358" s="32" t="str">
        <f>IF($B2358="","",RIGHT($G2358*1000+200+COUNTIF($G$2:$G2358,$G2358),9))</f>
        <v/>
      </c>
    </row>
    <row r="2359" spans="13:19" ht="18" customHeight="1" x14ac:dyDescent="0.55000000000000004">
      <c r="M2359" s="32" t="str">
        <f>IFERROR(IF($B2359="","",INDEX(所属情報!$E:$E,MATCH($A2359,所属情報!$A:$A,0))),"")</f>
        <v/>
      </c>
      <c r="N2359" s="32" t="str">
        <f t="shared" si="108"/>
        <v/>
      </c>
      <c r="O2359" s="32" t="str">
        <f t="shared" si="109"/>
        <v/>
      </c>
      <c r="P2359" s="32" t="str">
        <f t="shared" si="110"/>
        <v/>
      </c>
      <c r="Q2359" s="32" t="str">
        <f>IFERROR(IF($F2359="","",INDEX(リスト!$AL:$AL,MATCH($F2359,リスト!$AK:$AK,0))),"")</f>
        <v/>
      </c>
      <c r="R2359" s="32" t="str">
        <f>IFERROR(IF($K2359="","",INDEX(リスト!$AO:$AO,MATCH($K2359,リスト!$AN:$AN,0))),"")</f>
        <v/>
      </c>
      <c r="S2359" s="32" t="str">
        <f>IF($B2359="","",RIGHT($G2359*1000+200+COUNTIF($G$2:$G2359,$G2359),9))</f>
        <v/>
      </c>
    </row>
    <row r="2360" spans="13:19" ht="18" customHeight="1" x14ac:dyDescent="0.55000000000000004">
      <c r="M2360" s="32" t="str">
        <f>IFERROR(IF($B2360="","",INDEX(所属情報!$E:$E,MATCH($A2360,所属情報!$A:$A,0))),"")</f>
        <v/>
      </c>
      <c r="N2360" s="32" t="str">
        <f t="shared" si="108"/>
        <v/>
      </c>
      <c r="O2360" s="32" t="str">
        <f t="shared" si="109"/>
        <v/>
      </c>
      <c r="P2360" s="32" t="str">
        <f t="shared" si="110"/>
        <v/>
      </c>
      <c r="Q2360" s="32" t="str">
        <f>IFERROR(IF($F2360="","",INDEX(リスト!$AL:$AL,MATCH($F2360,リスト!$AK:$AK,0))),"")</f>
        <v/>
      </c>
      <c r="R2360" s="32" t="str">
        <f>IFERROR(IF($K2360="","",INDEX(リスト!$AO:$AO,MATCH($K2360,リスト!$AN:$AN,0))),"")</f>
        <v/>
      </c>
      <c r="S2360" s="32" t="str">
        <f>IF($B2360="","",RIGHT($G2360*1000+200+COUNTIF($G$2:$G2360,$G2360),9))</f>
        <v/>
      </c>
    </row>
    <row r="2361" spans="13:19" ht="18" customHeight="1" x14ac:dyDescent="0.55000000000000004">
      <c r="M2361" s="32" t="str">
        <f>IFERROR(IF($B2361="","",INDEX(所属情報!$E:$E,MATCH($A2361,所属情報!$A:$A,0))),"")</f>
        <v/>
      </c>
      <c r="N2361" s="32" t="str">
        <f t="shared" si="108"/>
        <v/>
      </c>
      <c r="O2361" s="32" t="str">
        <f t="shared" si="109"/>
        <v/>
      </c>
      <c r="P2361" s="32" t="str">
        <f t="shared" si="110"/>
        <v/>
      </c>
      <c r="Q2361" s="32" t="str">
        <f>IFERROR(IF($F2361="","",INDEX(リスト!$AL:$AL,MATCH($F2361,リスト!$AK:$AK,0))),"")</f>
        <v/>
      </c>
      <c r="R2361" s="32" t="str">
        <f>IFERROR(IF($K2361="","",INDEX(リスト!$AO:$AO,MATCH($K2361,リスト!$AN:$AN,0))),"")</f>
        <v/>
      </c>
      <c r="S2361" s="32" t="str">
        <f>IF($B2361="","",RIGHT($G2361*1000+200+COUNTIF($G$2:$G2361,$G2361),9))</f>
        <v/>
      </c>
    </row>
    <row r="2362" spans="13:19" ht="18" customHeight="1" x14ac:dyDescent="0.55000000000000004">
      <c r="M2362" s="32" t="str">
        <f>IFERROR(IF($B2362="","",INDEX(所属情報!$E:$E,MATCH($A2362,所属情報!$A:$A,0))),"")</f>
        <v/>
      </c>
      <c r="N2362" s="32" t="str">
        <f t="shared" si="108"/>
        <v/>
      </c>
      <c r="O2362" s="32" t="str">
        <f t="shared" si="109"/>
        <v/>
      </c>
      <c r="P2362" s="32" t="str">
        <f t="shared" si="110"/>
        <v/>
      </c>
      <c r="Q2362" s="32" t="str">
        <f>IFERROR(IF($F2362="","",INDEX(リスト!$AL:$AL,MATCH($F2362,リスト!$AK:$AK,0))),"")</f>
        <v/>
      </c>
      <c r="R2362" s="32" t="str">
        <f>IFERROR(IF($K2362="","",INDEX(リスト!$AO:$AO,MATCH($K2362,リスト!$AN:$AN,0))),"")</f>
        <v/>
      </c>
      <c r="S2362" s="32" t="str">
        <f>IF($B2362="","",RIGHT($G2362*1000+200+COUNTIF($G$2:$G2362,$G2362),9))</f>
        <v/>
      </c>
    </row>
    <row r="2363" spans="13:19" ht="18" customHeight="1" x14ac:dyDescent="0.55000000000000004">
      <c r="M2363" s="32" t="str">
        <f>IFERROR(IF($B2363="","",INDEX(所属情報!$E:$E,MATCH($A2363,所属情報!$A:$A,0))),"")</f>
        <v/>
      </c>
      <c r="N2363" s="32" t="str">
        <f t="shared" si="108"/>
        <v/>
      </c>
      <c r="O2363" s="32" t="str">
        <f t="shared" si="109"/>
        <v/>
      </c>
      <c r="P2363" s="32" t="str">
        <f t="shared" si="110"/>
        <v/>
      </c>
      <c r="Q2363" s="32" t="str">
        <f>IFERROR(IF($F2363="","",INDEX(リスト!$AL:$AL,MATCH($F2363,リスト!$AK:$AK,0))),"")</f>
        <v/>
      </c>
      <c r="R2363" s="32" t="str">
        <f>IFERROR(IF($K2363="","",INDEX(リスト!$AO:$AO,MATCH($K2363,リスト!$AN:$AN,0))),"")</f>
        <v/>
      </c>
      <c r="S2363" s="32" t="str">
        <f>IF($B2363="","",RIGHT($G2363*1000+200+COUNTIF($G$2:$G2363,$G2363),9))</f>
        <v/>
      </c>
    </row>
    <row r="2364" spans="13:19" ht="18" customHeight="1" x14ac:dyDescent="0.55000000000000004">
      <c r="M2364" s="32" t="str">
        <f>IFERROR(IF($B2364="","",INDEX(所属情報!$E:$E,MATCH($A2364,所属情報!$A:$A,0))),"")</f>
        <v/>
      </c>
      <c r="N2364" s="32" t="str">
        <f t="shared" si="108"/>
        <v/>
      </c>
      <c r="O2364" s="32" t="str">
        <f t="shared" si="109"/>
        <v/>
      </c>
      <c r="P2364" s="32" t="str">
        <f t="shared" si="110"/>
        <v/>
      </c>
      <c r="Q2364" s="32" t="str">
        <f>IFERROR(IF($F2364="","",INDEX(リスト!$AL:$AL,MATCH($F2364,リスト!$AK:$AK,0))),"")</f>
        <v/>
      </c>
      <c r="R2364" s="32" t="str">
        <f>IFERROR(IF($K2364="","",INDEX(リスト!$AO:$AO,MATCH($K2364,リスト!$AN:$AN,0))),"")</f>
        <v/>
      </c>
      <c r="S2364" s="32" t="str">
        <f>IF($B2364="","",RIGHT($G2364*1000+200+COUNTIF($G$2:$G2364,$G2364),9))</f>
        <v/>
      </c>
    </row>
    <row r="2365" spans="13:19" ht="18" customHeight="1" x14ac:dyDescent="0.55000000000000004">
      <c r="M2365" s="32" t="str">
        <f>IFERROR(IF($B2365="","",INDEX(所属情報!$E:$E,MATCH($A2365,所属情報!$A:$A,0))),"")</f>
        <v/>
      </c>
      <c r="N2365" s="32" t="str">
        <f t="shared" si="108"/>
        <v/>
      </c>
      <c r="O2365" s="32" t="str">
        <f t="shared" si="109"/>
        <v/>
      </c>
      <c r="P2365" s="32" t="str">
        <f t="shared" si="110"/>
        <v/>
      </c>
      <c r="Q2365" s="32" t="str">
        <f>IFERROR(IF($F2365="","",INDEX(リスト!$AL:$AL,MATCH($F2365,リスト!$AK:$AK,0))),"")</f>
        <v/>
      </c>
      <c r="R2365" s="32" t="str">
        <f>IFERROR(IF($K2365="","",INDEX(リスト!$AO:$AO,MATCH($K2365,リスト!$AN:$AN,0))),"")</f>
        <v/>
      </c>
      <c r="S2365" s="32" t="str">
        <f>IF($B2365="","",RIGHT($G2365*1000+200+COUNTIF($G$2:$G2365,$G2365),9))</f>
        <v/>
      </c>
    </row>
    <row r="2366" spans="13:19" ht="18" customHeight="1" x14ac:dyDescent="0.55000000000000004">
      <c r="M2366" s="32" t="str">
        <f>IFERROR(IF($B2366="","",INDEX(所属情報!$E:$E,MATCH($A2366,所属情報!$A:$A,0))),"")</f>
        <v/>
      </c>
      <c r="N2366" s="32" t="str">
        <f t="shared" si="108"/>
        <v/>
      </c>
      <c r="O2366" s="32" t="str">
        <f t="shared" si="109"/>
        <v/>
      </c>
      <c r="P2366" s="32" t="str">
        <f t="shared" si="110"/>
        <v/>
      </c>
      <c r="Q2366" s="32" t="str">
        <f>IFERROR(IF($F2366="","",INDEX(リスト!$AL:$AL,MATCH($F2366,リスト!$AK:$AK,0))),"")</f>
        <v/>
      </c>
      <c r="R2366" s="32" t="str">
        <f>IFERROR(IF($K2366="","",INDEX(リスト!$AO:$AO,MATCH($K2366,リスト!$AN:$AN,0))),"")</f>
        <v/>
      </c>
      <c r="S2366" s="32" t="str">
        <f>IF($B2366="","",RIGHT($G2366*1000+200+COUNTIF($G$2:$G2366,$G2366),9))</f>
        <v/>
      </c>
    </row>
    <row r="2367" spans="13:19" ht="18" customHeight="1" x14ac:dyDescent="0.55000000000000004">
      <c r="M2367" s="32" t="str">
        <f>IFERROR(IF($B2367="","",INDEX(所属情報!$E:$E,MATCH($A2367,所属情報!$A:$A,0))),"")</f>
        <v/>
      </c>
      <c r="N2367" s="32" t="str">
        <f t="shared" si="108"/>
        <v/>
      </c>
      <c r="O2367" s="32" t="str">
        <f t="shared" si="109"/>
        <v/>
      </c>
      <c r="P2367" s="32" t="str">
        <f t="shared" si="110"/>
        <v/>
      </c>
      <c r="Q2367" s="32" t="str">
        <f>IFERROR(IF($F2367="","",INDEX(リスト!$AL:$AL,MATCH($F2367,リスト!$AK:$AK,0))),"")</f>
        <v/>
      </c>
      <c r="R2367" s="32" t="str">
        <f>IFERROR(IF($K2367="","",INDEX(リスト!$AO:$AO,MATCH($K2367,リスト!$AN:$AN,0))),"")</f>
        <v/>
      </c>
      <c r="S2367" s="32" t="str">
        <f>IF($B2367="","",RIGHT($G2367*1000+200+COUNTIF($G$2:$G2367,$G2367),9))</f>
        <v/>
      </c>
    </row>
    <row r="2368" spans="13:19" ht="18" customHeight="1" x14ac:dyDescent="0.55000000000000004">
      <c r="M2368" s="32" t="str">
        <f>IFERROR(IF($B2368="","",INDEX(所属情報!$E:$E,MATCH($A2368,所属情報!$A:$A,0))),"")</f>
        <v/>
      </c>
      <c r="N2368" s="32" t="str">
        <f t="shared" si="108"/>
        <v/>
      </c>
      <c r="O2368" s="32" t="str">
        <f t="shared" si="109"/>
        <v/>
      </c>
      <c r="P2368" s="32" t="str">
        <f t="shared" si="110"/>
        <v/>
      </c>
      <c r="Q2368" s="32" t="str">
        <f>IFERROR(IF($F2368="","",INDEX(リスト!$AL:$AL,MATCH($F2368,リスト!$AK:$AK,0))),"")</f>
        <v/>
      </c>
      <c r="R2368" s="32" t="str">
        <f>IFERROR(IF($K2368="","",INDEX(リスト!$AO:$AO,MATCH($K2368,リスト!$AN:$AN,0))),"")</f>
        <v/>
      </c>
      <c r="S2368" s="32" t="str">
        <f>IF($B2368="","",RIGHT($G2368*1000+200+COUNTIF($G$2:$G2368,$G2368),9))</f>
        <v/>
      </c>
    </row>
    <row r="2369" spans="13:19" ht="18" customHeight="1" x14ac:dyDescent="0.55000000000000004">
      <c r="M2369" s="32" t="str">
        <f>IFERROR(IF($B2369="","",INDEX(所属情報!$E:$E,MATCH($A2369,所属情報!$A:$A,0))),"")</f>
        <v/>
      </c>
      <c r="N2369" s="32" t="str">
        <f t="shared" si="108"/>
        <v/>
      </c>
      <c r="O2369" s="32" t="str">
        <f t="shared" si="109"/>
        <v/>
      </c>
      <c r="P2369" s="32" t="str">
        <f t="shared" si="110"/>
        <v/>
      </c>
      <c r="Q2369" s="32" t="str">
        <f>IFERROR(IF($F2369="","",INDEX(リスト!$AL:$AL,MATCH($F2369,リスト!$AK:$AK,0))),"")</f>
        <v/>
      </c>
      <c r="R2369" s="32" t="str">
        <f>IFERROR(IF($K2369="","",INDEX(リスト!$AO:$AO,MATCH($K2369,リスト!$AN:$AN,0))),"")</f>
        <v/>
      </c>
      <c r="S2369" s="32" t="str">
        <f>IF($B2369="","",RIGHT($G2369*1000+200+COUNTIF($G$2:$G2369,$G2369),9))</f>
        <v/>
      </c>
    </row>
    <row r="2370" spans="13:19" ht="18" customHeight="1" x14ac:dyDescent="0.55000000000000004">
      <c r="M2370" s="32" t="str">
        <f>IFERROR(IF($B2370="","",INDEX(所属情報!$E:$E,MATCH($A2370,所属情報!$A:$A,0))),"")</f>
        <v/>
      </c>
      <c r="N2370" s="32" t="str">
        <f t="shared" si="108"/>
        <v/>
      </c>
      <c r="O2370" s="32" t="str">
        <f t="shared" si="109"/>
        <v/>
      </c>
      <c r="P2370" s="32" t="str">
        <f t="shared" si="110"/>
        <v/>
      </c>
      <c r="Q2370" s="32" t="str">
        <f>IFERROR(IF($F2370="","",INDEX(リスト!$AL:$AL,MATCH($F2370,リスト!$AK:$AK,0))),"")</f>
        <v/>
      </c>
      <c r="R2370" s="32" t="str">
        <f>IFERROR(IF($K2370="","",INDEX(リスト!$AO:$AO,MATCH($K2370,リスト!$AN:$AN,0))),"")</f>
        <v/>
      </c>
      <c r="S2370" s="32" t="str">
        <f>IF($B2370="","",RIGHT($G2370*1000+200+COUNTIF($G$2:$G2370,$G2370),9))</f>
        <v/>
      </c>
    </row>
    <row r="2371" spans="13:19" ht="18" customHeight="1" x14ac:dyDescent="0.55000000000000004">
      <c r="M2371" s="32" t="str">
        <f>IFERROR(IF($B2371="","",INDEX(所属情報!$E:$E,MATCH($A2371,所属情報!$A:$A,0))),"")</f>
        <v/>
      </c>
      <c r="N2371" s="32" t="str">
        <f t="shared" ref="N2371:N2434" si="111">IF($C2371="","",IF($E2371="",$C2371,$C2371&amp;" ("&amp;$E2371&amp;")"))</f>
        <v/>
      </c>
      <c r="O2371" s="32" t="str">
        <f t="shared" ref="O2371:O2434" si="112">IF($D2371="","",ASC($D2371))</f>
        <v/>
      </c>
      <c r="P2371" s="32" t="str">
        <f t="shared" ref="P2371:P2434" si="113">IF($I2371="","",UPPER($I2371)&amp;" "&amp;UPPER(LEFT($J2371,1))&amp;LOWER(RIGHT($J2371,LEN($J2371)-1))&amp;" ("&amp;MID($G2371,3,2)&amp;")")</f>
        <v/>
      </c>
      <c r="Q2371" s="32" t="str">
        <f>IFERROR(IF($F2371="","",INDEX(リスト!$AL:$AL,MATCH($F2371,リスト!$AK:$AK,0))),"")</f>
        <v/>
      </c>
      <c r="R2371" s="32" t="str">
        <f>IFERROR(IF($K2371="","",INDEX(リスト!$AO:$AO,MATCH($K2371,リスト!$AN:$AN,0))),"")</f>
        <v/>
      </c>
      <c r="S2371" s="32" t="str">
        <f>IF($B2371="","",RIGHT($G2371*1000+200+COUNTIF($G$2:$G2371,$G2371),9))</f>
        <v/>
      </c>
    </row>
    <row r="2372" spans="13:19" ht="18" customHeight="1" x14ac:dyDescent="0.55000000000000004">
      <c r="M2372" s="32" t="str">
        <f>IFERROR(IF($B2372="","",INDEX(所属情報!$E:$E,MATCH($A2372,所属情報!$A:$A,0))),"")</f>
        <v/>
      </c>
      <c r="N2372" s="32" t="str">
        <f t="shared" si="111"/>
        <v/>
      </c>
      <c r="O2372" s="32" t="str">
        <f t="shared" si="112"/>
        <v/>
      </c>
      <c r="P2372" s="32" t="str">
        <f t="shared" si="113"/>
        <v/>
      </c>
      <c r="Q2372" s="32" t="str">
        <f>IFERROR(IF($F2372="","",INDEX(リスト!$AL:$AL,MATCH($F2372,リスト!$AK:$AK,0))),"")</f>
        <v/>
      </c>
      <c r="R2372" s="32" t="str">
        <f>IFERROR(IF($K2372="","",INDEX(リスト!$AO:$AO,MATCH($K2372,リスト!$AN:$AN,0))),"")</f>
        <v/>
      </c>
      <c r="S2372" s="32" t="str">
        <f>IF($B2372="","",RIGHT($G2372*1000+200+COUNTIF($G$2:$G2372,$G2372),9))</f>
        <v/>
      </c>
    </row>
    <row r="2373" spans="13:19" ht="18" customHeight="1" x14ac:dyDescent="0.55000000000000004">
      <c r="M2373" s="32" t="str">
        <f>IFERROR(IF($B2373="","",INDEX(所属情報!$E:$E,MATCH($A2373,所属情報!$A:$A,0))),"")</f>
        <v/>
      </c>
      <c r="N2373" s="32" t="str">
        <f t="shared" si="111"/>
        <v/>
      </c>
      <c r="O2373" s="32" t="str">
        <f t="shared" si="112"/>
        <v/>
      </c>
      <c r="P2373" s="32" t="str">
        <f t="shared" si="113"/>
        <v/>
      </c>
      <c r="Q2373" s="32" t="str">
        <f>IFERROR(IF($F2373="","",INDEX(リスト!$AL:$AL,MATCH($F2373,リスト!$AK:$AK,0))),"")</f>
        <v/>
      </c>
      <c r="R2373" s="32" t="str">
        <f>IFERROR(IF($K2373="","",INDEX(リスト!$AO:$AO,MATCH($K2373,リスト!$AN:$AN,0))),"")</f>
        <v/>
      </c>
      <c r="S2373" s="32" t="str">
        <f>IF($B2373="","",RIGHT($G2373*1000+200+COUNTIF($G$2:$G2373,$G2373),9))</f>
        <v/>
      </c>
    </row>
    <row r="2374" spans="13:19" ht="18" customHeight="1" x14ac:dyDescent="0.55000000000000004">
      <c r="M2374" s="32" t="str">
        <f>IFERROR(IF($B2374="","",INDEX(所属情報!$E:$E,MATCH($A2374,所属情報!$A:$A,0))),"")</f>
        <v/>
      </c>
      <c r="N2374" s="32" t="str">
        <f t="shared" si="111"/>
        <v/>
      </c>
      <c r="O2374" s="32" t="str">
        <f t="shared" si="112"/>
        <v/>
      </c>
      <c r="P2374" s="32" t="str">
        <f t="shared" si="113"/>
        <v/>
      </c>
      <c r="Q2374" s="32" t="str">
        <f>IFERROR(IF($F2374="","",INDEX(リスト!$AL:$AL,MATCH($F2374,リスト!$AK:$AK,0))),"")</f>
        <v/>
      </c>
      <c r="R2374" s="32" t="str">
        <f>IFERROR(IF($K2374="","",INDEX(リスト!$AO:$AO,MATCH($K2374,リスト!$AN:$AN,0))),"")</f>
        <v/>
      </c>
      <c r="S2374" s="32" t="str">
        <f>IF($B2374="","",RIGHT($G2374*1000+200+COUNTIF($G$2:$G2374,$G2374),9))</f>
        <v/>
      </c>
    </row>
    <row r="2375" spans="13:19" ht="18" customHeight="1" x14ac:dyDescent="0.55000000000000004">
      <c r="M2375" s="32" t="str">
        <f>IFERROR(IF($B2375="","",INDEX(所属情報!$E:$E,MATCH($A2375,所属情報!$A:$A,0))),"")</f>
        <v/>
      </c>
      <c r="N2375" s="32" t="str">
        <f t="shared" si="111"/>
        <v/>
      </c>
      <c r="O2375" s="32" t="str">
        <f t="shared" si="112"/>
        <v/>
      </c>
      <c r="P2375" s="32" t="str">
        <f t="shared" si="113"/>
        <v/>
      </c>
      <c r="Q2375" s="32" t="str">
        <f>IFERROR(IF($F2375="","",INDEX(リスト!$AL:$AL,MATCH($F2375,リスト!$AK:$AK,0))),"")</f>
        <v/>
      </c>
      <c r="R2375" s="32" t="str">
        <f>IFERROR(IF($K2375="","",INDEX(リスト!$AO:$AO,MATCH($K2375,リスト!$AN:$AN,0))),"")</f>
        <v/>
      </c>
      <c r="S2375" s="32" t="str">
        <f>IF($B2375="","",RIGHT($G2375*1000+200+COUNTIF($G$2:$G2375,$G2375),9))</f>
        <v/>
      </c>
    </row>
    <row r="2376" spans="13:19" ht="18" customHeight="1" x14ac:dyDescent="0.55000000000000004">
      <c r="M2376" s="32" t="str">
        <f>IFERROR(IF($B2376="","",INDEX(所属情報!$E:$E,MATCH($A2376,所属情報!$A:$A,0))),"")</f>
        <v/>
      </c>
      <c r="N2376" s="32" t="str">
        <f t="shared" si="111"/>
        <v/>
      </c>
      <c r="O2376" s="32" t="str">
        <f t="shared" si="112"/>
        <v/>
      </c>
      <c r="P2376" s="32" t="str">
        <f t="shared" si="113"/>
        <v/>
      </c>
      <c r="Q2376" s="32" t="str">
        <f>IFERROR(IF($F2376="","",INDEX(リスト!$AL:$AL,MATCH($F2376,リスト!$AK:$AK,0))),"")</f>
        <v/>
      </c>
      <c r="R2376" s="32" t="str">
        <f>IFERROR(IF($K2376="","",INDEX(リスト!$AO:$AO,MATCH($K2376,リスト!$AN:$AN,0))),"")</f>
        <v/>
      </c>
      <c r="S2376" s="32" t="str">
        <f>IF($B2376="","",RIGHT($G2376*1000+200+COUNTIF($G$2:$G2376,$G2376),9))</f>
        <v/>
      </c>
    </row>
    <row r="2377" spans="13:19" ht="18" customHeight="1" x14ac:dyDescent="0.55000000000000004">
      <c r="M2377" s="32" t="str">
        <f>IFERROR(IF($B2377="","",INDEX(所属情報!$E:$E,MATCH($A2377,所属情報!$A:$A,0))),"")</f>
        <v/>
      </c>
      <c r="N2377" s="32" t="str">
        <f t="shared" si="111"/>
        <v/>
      </c>
      <c r="O2377" s="32" t="str">
        <f t="shared" si="112"/>
        <v/>
      </c>
      <c r="P2377" s="32" t="str">
        <f t="shared" si="113"/>
        <v/>
      </c>
      <c r="Q2377" s="32" t="str">
        <f>IFERROR(IF($F2377="","",INDEX(リスト!$AL:$AL,MATCH($F2377,リスト!$AK:$AK,0))),"")</f>
        <v/>
      </c>
      <c r="R2377" s="32" t="str">
        <f>IFERROR(IF($K2377="","",INDEX(リスト!$AO:$AO,MATCH($K2377,リスト!$AN:$AN,0))),"")</f>
        <v/>
      </c>
      <c r="S2377" s="32" t="str">
        <f>IF($B2377="","",RIGHT($G2377*1000+200+COUNTIF($G$2:$G2377,$G2377),9))</f>
        <v/>
      </c>
    </row>
    <row r="2378" spans="13:19" ht="18" customHeight="1" x14ac:dyDescent="0.55000000000000004">
      <c r="M2378" s="32" t="str">
        <f>IFERROR(IF($B2378="","",INDEX(所属情報!$E:$E,MATCH($A2378,所属情報!$A:$A,0))),"")</f>
        <v/>
      </c>
      <c r="N2378" s="32" t="str">
        <f t="shared" si="111"/>
        <v/>
      </c>
      <c r="O2378" s="32" t="str">
        <f t="shared" si="112"/>
        <v/>
      </c>
      <c r="P2378" s="32" t="str">
        <f t="shared" si="113"/>
        <v/>
      </c>
      <c r="Q2378" s="32" t="str">
        <f>IFERROR(IF($F2378="","",INDEX(リスト!$AL:$AL,MATCH($F2378,リスト!$AK:$AK,0))),"")</f>
        <v/>
      </c>
      <c r="R2378" s="32" t="str">
        <f>IFERROR(IF($K2378="","",INDEX(リスト!$AO:$AO,MATCH($K2378,リスト!$AN:$AN,0))),"")</f>
        <v/>
      </c>
      <c r="S2378" s="32" t="str">
        <f>IF($B2378="","",RIGHT($G2378*1000+200+COUNTIF($G$2:$G2378,$G2378),9))</f>
        <v/>
      </c>
    </row>
    <row r="2379" spans="13:19" ht="18" customHeight="1" x14ac:dyDescent="0.55000000000000004">
      <c r="M2379" s="32" t="str">
        <f>IFERROR(IF($B2379="","",INDEX(所属情報!$E:$E,MATCH($A2379,所属情報!$A:$A,0))),"")</f>
        <v/>
      </c>
      <c r="N2379" s="32" t="str">
        <f t="shared" si="111"/>
        <v/>
      </c>
      <c r="O2379" s="32" t="str">
        <f t="shared" si="112"/>
        <v/>
      </c>
      <c r="P2379" s="32" t="str">
        <f t="shared" si="113"/>
        <v/>
      </c>
      <c r="Q2379" s="32" t="str">
        <f>IFERROR(IF($F2379="","",INDEX(リスト!$AL:$AL,MATCH($F2379,リスト!$AK:$AK,0))),"")</f>
        <v/>
      </c>
      <c r="R2379" s="32" t="str">
        <f>IFERROR(IF($K2379="","",INDEX(リスト!$AO:$AO,MATCH($K2379,リスト!$AN:$AN,0))),"")</f>
        <v/>
      </c>
      <c r="S2379" s="32" t="str">
        <f>IF($B2379="","",RIGHT($G2379*1000+200+COUNTIF($G$2:$G2379,$G2379),9))</f>
        <v/>
      </c>
    </row>
    <row r="2380" spans="13:19" ht="18" customHeight="1" x14ac:dyDescent="0.55000000000000004">
      <c r="M2380" s="32" t="str">
        <f>IFERROR(IF($B2380="","",INDEX(所属情報!$E:$E,MATCH($A2380,所属情報!$A:$A,0))),"")</f>
        <v/>
      </c>
      <c r="N2380" s="32" t="str">
        <f t="shared" si="111"/>
        <v/>
      </c>
      <c r="O2380" s="32" t="str">
        <f t="shared" si="112"/>
        <v/>
      </c>
      <c r="P2380" s="32" t="str">
        <f t="shared" si="113"/>
        <v/>
      </c>
      <c r="Q2380" s="32" t="str">
        <f>IFERROR(IF($F2380="","",INDEX(リスト!$AL:$AL,MATCH($F2380,リスト!$AK:$AK,0))),"")</f>
        <v/>
      </c>
      <c r="R2380" s="32" t="str">
        <f>IFERROR(IF($K2380="","",INDEX(リスト!$AO:$AO,MATCH($K2380,リスト!$AN:$AN,0))),"")</f>
        <v/>
      </c>
      <c r="S2380" s="32" t="str">
        <f>IF($B2380="","",RIGHT($G2380*1000+200+COUNTIF($G$2:$G2380,$G2380),9))</f>
        <v/>
      </c>
    </row>
    <row r="2381" spans="13:19" ht="18" customHeight="1" x14ac:dyDescent="0.55000000000000004">
      <c r="M2381" s="32" t="str">
        <f>IFERROR(IF($B2381="","",INDEX(所属情報!$E:$E,MATCH($A2381,所属情報!$A:$A,0))),"")</f>
        <v/>
      </c>
      <c r="N2381" s="32" t="str">
        <f t="shared" si="111"/>
        <v/>
      </c>
      <c r="O2381" s="32" t="str">
        <f t="shared" si="112"/>
        <v/>
      </c>
      <c r="P2381" s="32" t="str">
        <f t="shared" si="113"/>
        <v/>
      </c>
      <c r="Q2381" s="32" t="str">
        <f>IFERROR(IF($F2381="","",INDEX(リスト!$AL:$AL,MATCH($F2381,リスト!$AK:$AK,0))),"")</f>
        <v/>
      </c>
      <c r="R2381" s="32" t="str">
        <f>IFERROR(IF($K2381="","",INDEX(リスト!$AO:$AO,MATCH($K2381,リスト!$AN:$AN,0))),"")</f>
        <v/>
      </c>
      <c r="S2381" s="32" t="str">
        <f>IF($B2381="","",RIGHT($G2381*1000+200+COUNTIF($G$2:$G2381,$G2381),9))</f>
        <v/>
      </c>
    </row>
    <row r="2382" spans="13:19" ht="18" customHeight="1" x14ac:dyDescent="0.55000000000000004">
      <c r="M2382" s="32" t="str">
        <f>IFERROR(IF($B2382="","",INDEX(所属情報!$E:$E,MATCH($A2382,所属情報!$A:$A,0))),"")</f>
        <v/>
      </c>
      <c r="N2382" s="32" t="str">
        <f t="shared" si="111"/>
        <v/>
      </c>
      <c r="O2382" s="32" t="str">
        <f t="shared" si="112"/>
        <v/>
      </c>
      <c r="P2382" s="32" t="str">
        <f t="shared" si="113"/>
        <v/>
      </c>
      <c r="Q2382" s="32" t="str">
        <f>IFERROR(IF($F2382="","",INDEX(リスト!$AL:$AL,MATCH($F2382,リスト!$AK:$AK,0))),"")</f>
        <v/>
      </c>
      <c r="R2382" s="32" t="str">
        <f>IFERROR(IF($K2382="","",INDEX(リスト!$AO:$AO,MATCH($K2382,リスト!$AN:$AN,0))),"")</f>
        <v/>
      </c>
      <c r="S2382" s="32" t="str">
        <f>IF($B2382="","",RIGHT($G2382*1000+200+COUNTIF($G$2:$G2382,$G2382),9))</f>
        <v/>
      </c>
    </row>
    <row r="2383" spans="13:19" ht="18" customHeight="1" x14ac:dyDescent="0.55000000000000004">
      <c r="M2383" s="32" t="str">
        <f>IFERROR(IF($B2383="","",INDEX(所属情報!$E:$E,MATCH($A2383,所属情報!$A:$A,0))),"")</f>
        <v/>
      </c>
      <c r="N2383" s="32" t="str">
        <f t="shared" si="111"/>
        <v/>
      </c>
      <c r="O2383" s="32" t="str">
        <f t="shared" si="112"/>
        <v/>
      </c>
      <c r="P2383" s="32" t="str">
        <f t="shared" si="113"/>
        <v/>
      </c>
      <c r="Q2383" s="32" t="str">
        <f>IFERROR(IF($F2383="","",INDEX(リスト!$AL:$AL,MATCH($F2383,リスト!$AK:$AK,0))),"")</f>
        <v/>
      </c>
      <c r="R2383" s="32" t="str">
        <f>IFERROR(IF($K2383="","",INDEX(リスト!$AO:$AO,MATCH($K2383,リスト!$AN:$AN,0))),"")</f>
        <v/>
      </c>
      <c r="S2383" s="32" t="str">
        <f>IF($B2383="","",RIGHT($G2383*1000+200+COUNTIF($G$2:$G2383,$G2383),9))</f>
        <v/>
      </c>
    </row>
    <row r="2384" spans="13:19" ht="18" customHeight="1" x14ac:dyDescent="0.55000000000000004">
      <c r="M2384" s="32" t="str">
        <f>IFERROR(IF($B2384="","",INDEX(所属情報!$E:$E,MATCH($A2384,所属情報!$A:$A,0))),"")</f>
        <v/>
      </c>
      <c r="N2384" s="32" t="str">
        <f t="shared" si="111"/>
        <v/>
      </c>
      <c r="O2384" s="32" t="str">
        <f t="shared" si="112"/>
        <v/>
      </c>
      <c r="P2384" s="32" t="str">
        <f t="shared" si="113"/>
        <v/>
      </c>
      <c r="Q2384" s="32" t="str">
        <f>IFERROR(IF($F2384="","",INDEX(リスト!$AL:$AL,MATCH($F2384,リスト!$AK:$AK,0))),"")</f>
        <v/>
      </c>
      <c r="R2384" s="32" t="str">
        <f>IFERROR(IF($K2384="","",INDEX(リスト!$AO:$AO,MATCH($K2384,リスト!$AN:$AN,0))),"")</f>
        <v/>
      </c>
      <c r="S2384" s="32" t="str">
        <f>IF($B2384="","",RIGHT($G2384*1000+200+COUNTIF($G$2:$G2384,$G2384),9))</f>
        <v/>
      </c>
    </row>
    <row r="2385" spans="13:19" ht="18" customHeight="1" x14ac:dyDescent="0.55000000000000004">
      <c r="M2385" s="32" t="str">
        <f>IFERROR(IF($B2385="","",INDEX(所属情報!$E:$E,MATCH($A2385,所属情報!$A:$A,0))),"")</f>
        <v/>
      </c>
      <c r="N2385" s="32" t="str">
        <f t="shared" si="111"/>
        <v/>
      </c>
      <c r="O2385" s="32" t="str">
        <f t="shared" si="112"/>
        <v/>
      </c>
      <c r="P2385" s="32" t="str">
        <f t="shared" si="113"/>
        <v/>
      </c>
      <c r="Q2385" s="32" t="str">
        <f>IFERROR(IF($F2385="","",INDEX(リスト!$AL:$AL,MATCH($F2385,リスト!$AK:$AK,0))),"")</f>
        <v/>
      </c>
      <c r="R2385" s="32" t="str">
        <f>IFERROR(IF($K2385="","",INDEX(リスト!$AO:$AO,MATCH($K2385,リスト!$AN:$AN,0))),"")</f>
        <v/>
      </c>
      <c r="S2385" s="32" t="str">
        <f>IF($B2385="","",RIGHT($G2385*1000+200+COUNTIF($G$2:$G2385,$G2385),9))</f>
        <v/>
      </c>
    </row>
    <row r="2386" spans="13:19" ht="18" customHeight="1" x14ac:dyDescent="0.55000000000000004">
      <c r="M2386" s="32" t="str">
        <f>IFERROR(IF($B2386="","",INDEX(所属情報!$E:$E,MATCH($A2386,所属情報!$A:$A,0))),"")</f>
        <v/>
      </c>
      <c r="N2386" s="32" t="str">
        <f t="shared" si="111"/>
        <v/>
      </c>
      <c r="O2386" s="32" t="str">
        <f t="shared" si="112"/>
        <v/>
      </c>
      <c r="P2386" s="32" t="str">
        <f t="shared" si="113"/>
        <v/>
      </c>
      <c r="Q2386" s="32" t="str">
        <f>IFERROR(IF($F2386="","",INDEX(リスト!$AL:$AL,MATCH($F2386,リスト!$AK:$AK,0))),"")</f>
        <v/>
      </c>
      <c r="R2386" s="32" t="str">
        <f>IFERROR(IF($K2386="","",INDEX(リスト!$AO:$AO,MATCH($K2386,リスト!$AN:$AN,0))),"")</f>
        <v/>
      </c>
      <c r="S2386" s="32" t="str">
        <f>IF($B2386="","",RIGHT($G2386*1000+200+COUNTIF($G$2:$G2386,$G2386),9))</f>
        <v/>
      </c>
    </row>
    <row r="2387" spans="13:19" ht="18" customHeight="1" x14ac:dyDescent="0.55000000000000004">
      <c r="M2387" s="32" t="str">
        <f>IFERROR(IF($B2387="","",INDEX(所属情報!$E:$E,MATCH($A2387,所属情報!$A:$A,0))),"")</f>
        <v/>
      </c>
      <c r="N2387" s="32" t="str">
        <f t="shared" si="111"/>
        <v/>
      </c>
      <c r="O2387" s="32" t="str">
        <f t="shared" si="112"/>
        <v/>
      </c>
      <c r="P2387" s="32" t="str">
        <f t="shared" si="113"/>
        <v/>
      </c>
      <c r="Q2387" s="32" t="str">
        <f>IFERROR(IF($F2387="","",INDEX(リスト!$AL:$AL,MATCH($F2387,リスト!$AK:$AK,0))),"")</f>
        <v/>
      </c>
      <c r="R2387" s="32" t="str">
        <f>IFERROR(IF($K2387="","",INDEX(リスト!$AO:$AO,MATCH($K2387,リスト!$AN:$AN,0))),"")</f>
        <v/>
      </c>
      <c r="S2387" s="32" t="str">
        <f>IF($B2387="","",RIGHT($G2387*1000+200+COUNTIF($G$2:$G2387,$G2387),9))</f>
        <v/>
      </c>
    </row>
    <row r="2388" spans="13:19" ht="18" customHeight="1" x14ac:dyDescent="0.55000000000000004">
      <c r="M2388" s="32" t="str">
        <f>IFERROR(IF($B2388="","",INDEX(所属情報!$E:$E,MATCH($A2388,所属情報!$A:$A,0))),"")</f>
        <v/>
      </c>
      <c r="N2388" s="32" t="str">
        <f t="shared" si="111"/>
        <v/>
      </c>
      <c r="O2388" s="32" t="str">
        <f t="shared" si="112"/>
        <v/>
      </c>
      <c r="P2388" s="32" t="str">
        <f t="shared" si="113"/>
        <v/>
      </c>
      <c r="Q2388" s="32" t="str">
        <f>IFERROR(IF($F2388="","",INDEX(リスト!$AL:$AL,MATCH($F2388,リスト!$AK:$AK,0))),"")</f>
        <v/>
      </c>
      <c r="R2388" s="32" t="str">
        <f>IFERROR(IF($K2388="","",INDEX(リスト!$AO:$AO,MATCH($K2388,リスト!$AN:$AN,0))),"")</f>
        <v/>
      </c>
      <c r="S2388" s="32" t="str">
        <f>IF($B2388="","",RIGHT($G2388*1000+200+COUNTIF($G$2:$G2388,$G2388),9))</f>
        <v/>
      </c>
    </row>
    <row r="2389" spans="13:19" ht="18" customHeight="1" x14ac:dyDescent="0.55000000000000004">
      <c r="M2389" s="32" t="str">
        <f>IFERROR(IF($B2389="","",INDEX(所属情報!$E:$E,MATCH($A2389,所属情報!$A:$A,0))),"")</f>
        <v/>
      </c>
      <c r="N2389" s="32" t="str">
        <f t="shared" si="111"/>
        <v/>
      </c>
      <c r="O2389" s="32" t="str">
        <f t="shared" si="112"/>
        <v/>
      </c>
      <c r="P2389" s="32" t="str">
        <f t="shared" si="113"/>
        <v/>
      </c>
      <c r="Q2389" s="32" t="str">
        <f>IFERROR(IF($F2389="","",INDEX(リスト!$AL:$AL,MATCH($F2389,リスト!$AK:$AK,0))),"")</f>
        <v/>
      </c>
      <c r="R2389" s="32" t="str">
        <f>IFERROR(IF($K2389="","",INDEX(リスト!$AO:$AO,MATCH($K2389,リスト!$AN:$AN,0))),"")</f>
        <v/>
      </c>
      <c r="S2389" s="32" t="str">
        <f>IF($B2389="","",RIGHT($G2389*1000+200+COUNTIF($G$2:$G2389,$G2389),9))</f>
        <v/>
      </c>
    </row>
    <row r="2390" spans="13:19" ht="18" customHeight="1" x14ac:dyDescent="0.55000000000000004">
      <c r="M2390" s="32" t="str">
        <f>IFERROR(IF($B2390="","",INDEX(所属情報!$E:$E,MATCH($A2390,所属情報!$A:$A,0))),"")</f>
        <v/>
      </c>
      <c r="N2390" s="32" t="str">
        <f t="shared" si="111"/>
        <v/>
      </c>
      <c r="O2390" s="32" t="str">
        <f t="shared" si="112"/>
        <v/>
      </c>
      <c r="P2390" s="32" t="str">
        <f t="shared" si="113"/>
        <v/>
      </c>
      <c r="Q2390" s="32" t="str">
        <f>IFERROR(IF($F2390="","",INDEX(リスト!$AL:$AL,MATCH($F2390,リスト!$AK:$AK,0))),"")</f>
        <v/>
      </c>
      <c r="R2390" s="32" t="str">
        <f>IFERROR(IF($K2390="","",INDEX(リスト!$AO:$AO,MATCH($K2390,リスト!$AN:$AN,0))),"")</f>
        <v/>
      </c>
      <c r="S2390" s="32" t="str">
        <f>IF($B2390="","",RIGHT($G2390*1000+200+COUNTIF($G$2:$G2390,$G2390),9))</f>
        <v/>
      </c>
    </row>
    <row r="2391" spans="13:19" ht="18" customHeight="1" x14ac:dyDescent="0.55000000000000004">
      <c r="M2391" s="32" t="str">
        <f>IFERROR(IF($B2391="","",INDEX(所属情報!$E:$E,MATCH($A2391,所属情報!$A:$A,0))),"")</f>
        <v/>
      </c>
      <c r="N2391" s="32" t="str">
        <f t="shared" si="111"/>
        <v/>
      </c>
      <c r="O2391" s="32" t="str">
        <f t="shared" si="112"/>
        <v/>
      </c>
      <c r="P2391" s="32" t="str">
        <f t="shared" si="113"/>
        <v/>
      </c>
      <c r="Q2391" s="32" t="str">
        <f>IFERROR(IF($F2391="","",INDEX(リスト!$AL:$AL,MATCH($F2391,リスト!$AK:$AK,0))),"")</f>
        <v/>
      </c>
      <c r="R2391" s="32" t="str">
        <f>IFERROR(IF($K2391="","",INDEX(リスト!$AO:$AO,MATCH($K2391,リスト!$AN:$AN,0))),"")</f>
        <v/>
      </c>
      <c r="S2391" s="32" t="str">
        <f>IF($B2391="","",RIGHT($G2391*1000+200+COUNTIF($G$2:$G2391,$G2391),9))</f>
        <v/>
      </c>
    </row>
    <row r="2392" spans="13:19" ht="18" customHeight="1" x14ac:dyDescent="0.55000000000000004">
      <c r="M2392" s="32" t="str">
        <f>IFERROR(IF($B2392="","",INDEX(所属情報!$E:$E,MATCH($A2392,所属情報!$A:$A,0))),"")</f>
        <v/>
      </c>
      <c r="N2392" s="32" t="str">
        <f t="shared" si="111"/>
        <v/>
      </c>
      <c r="O2392" s="32" t="str">
        <f t="shared" si="112"/>
        <v/>
      </c>
      <c r="P2392" s="32" t="str">
        <f t="shared" si="113"/>
        <v/>
      </c>
      <c r="Q2392" s="32" t="str">
        <f>IFERROR(IF($F2392="","",INDEX(リスト!$AL:$AL,MATCH($F2392,リスト!$AK:$AK,0))),"")</f>
        <v/>
      </c>
      <c r="R2392" s="32" t="str">
        <f>IFERROR(IF($K2392="","",INDEX(リスト!$AO:$AO,MATCH($K2392,リスト!$AN:$AN,0))),"")</f>
        <v/>
      </c>
      <c r="S2392" s="32" t="str">
        <f>IF($B2392="","",RIGHT($G2392*1000+200+COUNTIF($G$2:$G2392,$G2392),9))</f>
        <v/>
      </c>
    </row>
    <row r="2393" spans="13:19" ht="18" customHeight="1" x14ac:dyDescent="0.55000000000000004">
      <c r="M2393" s="32" t="str">
        <f>IFERROR(IF($B2393="","",INDEX(所属情報!$E:$E,MATCH($A2393,所属情報!$A:$A,0))),"")</f>
        <v/>
      </c>
      <c r="N2393" s="32" t="str">
        <f t="shared" si="111"/>
        <v/>
      </c>
      <c r="O2393" s="32" t="str">
        <f t="shared" si="112"/>
        <v/>
      </c>
      <c r="P2393" s="32" t="str">
        <f t="shared" si="113"/>
        <v/>
      </c>
      <c r="Q2393" s="32" t="str">
        <f>IFERROR(IF($F2393="","",INDEX(リスト!$AL:$AL,MATCH($F2393,リスト!$AK:$AK,0))),"")</f>
        <v/>
      </c>
      <c r="R2393" s="32" t="str">
        <f>IFERROR(IF($K2393="","",INDEX(リスト!$AO:$AO,MATCH($K2393,リスト!$AN:$AN,0))),"")</f>
        <v/>
      </c>
      <c r="S2393" s="32" t="str">
        <f>IF($B2393="","",RIGHT($G2393*1000+200+COUNTIF($G$2:$G2393,$G2393),9))</f>
        <v/>
      </c>
    </row>
    <row r="2394" spans="13:19" ht="18" customHeight="1" x14ac:dyDescent="0.55000000000000004">
      <c r="M2394" s="32" t="str">
        <f>IFERROR(IF($B2394="","",INDEX(所属情報!$E:$E,MATCH($A2394,所属情報!$A:$A,0))),"")</f>
        <v/>
      </c>
      <c r="N2394" s="32" t="str">
        <f t="shared" si="111"/>
        <v/>
      </c>
      <c r="O2394" s="32" t="str">
        <f t="shared" si="112"/>
        <v/>
      </c>
      <c r="P2394" s="32" t="str">
        <f t="shared" si="113"/>
        <v/>
      </c>
      <c r="Q2394" s="32" t="str">
        <f>IFERROR(IF($F2394="","",INDEX(リスト!$AL:$AL,MATCH($F2394,リスト!$AK:$AK,0))),"")</f>
        <v/>
      </c>
      <c r="R2394" s="32" t="str">
        <f>IFERROR(IF($K2394="","",INDEX(リスト!$AO:$AO,MATCH($K2394,リスト!$AN:$AN,0))),"")</f>
        <v/>
      </c>
      <c r="S2394" s="32" t="str">
        <f>IF($B2394="","",RIGHT($G2394*1000+200+COUNTIF($G$2:$G2394,$G2394),9))</f>
        <v/>
      </c>
    </row>
    <row r="2395" spans="13:19" ht="18" customHeight="1" x14ac:dyDescent="0.55000000000000004">
      <c r="M2395" s="32" t="str">
        <f>IFERROR(IF($B2395="","",INDEX(所属情報!$E:$E,MATCH($A2395,所属情報!$A:$A,0))),"")</f>
        <v/>
      </c>
      <c r="N2395" s="32" t="str">
        <f t="shared" si="111"/>
        <v/>
      </c>
      <c r="O2395" s="32" t="str">
        <f t="shared" si="112"/>
        <v/>
      </c>
      <c r="P2395" s="32" t="str">
        <f t="shared" si="113"/>
        <v/>
      </c>
      <c r="Q2395" s="32" t="str">
        <f>IFERROR(IF($F2395="","",INDEX(リスト!$AL:$AL,MATCH($F2395,リスト!$AK:$AK,0))),"")</f>
        <v/>
      </c>
      <c r="R2395" s="32" t="str">
        <f>IFERROR(IF($K2395="","",INDEX(リスト!$AO:$AO,MATCH($K2395,リスト!$AN:$AN,0))),"")</f>
        <v/>
      </c>
      <c r="S2395" s="32" t="str">
        <f>IF($B2395="","",RIGHT($G2395*1000+200+COUNTIF($G$2:$G2395,$G2395),9))</f>
        <v/>
      </c>
    </row>
    <row r="2396" spans="13:19" ht="18" customHeight="1" x14ac:dyDescent="0.55000000000000004">
      <c r="M2396" s="32" t="str">
        <f>IFERROR(IF($B2396="","",INDEX(所属情報!$E:$E,MATCH($A2396,所属情報!$A:$A,0))),"")</f>
        <v/>
      </c>
      <c r="N2396" s="32" t="str">
        <f t="shared" si="111"/>
        <v/>
      </c>
      <c r="O2396" s="32" t="str">
        <f t="shared" si="112"/>
        <v/>
      </c>
      <c r="P2396" s="32" t="str">
        <f t="shared" si="113"/>
        <v/>
      </c>
      <c r="Q2396" s="32" t="str">
        <f>IFERROR(IF($F2396="","",INDEX(リスト!$AL:$AL,MATCH($F2396,リスト!$AK:$AK,0))),"")</f>
        <v/>
      </c>
      <c r="R2396" s="32" t="str">
        <f>IFERROR(IF($K2396="","",INDEX(リスト!$AO:$AO,MATCH($K2396,リスト!$AN:$AN,0))),"")</f>
        <v/>
      </c>
      <c r="S2396" s="32" t="str">
        <f>IF($B2396="","",RIGHT($G2396*1000+200+COUNTIF($G$2:$G2396,$G2396),9))</f>
        <v/>
      </c>
    </row>
    <row r="2397" spans="13:19" ht="18" customHeight="1" x14ac:dyDescent="0.55000000000000004">
      <c r="M2397" s="32" t="str">
        <f>IFERROR(IF($B2397="","",INDEX(所属情報!$E:$E,MATCH($A2397,所属情報!$A:$A,0))),"")</f>
        <v/>
      </c>
      <c r="N2397" s="32" t="str">
        <f t="shared" si="111"/>
        <v/>
      </c>
      <c r="O2397" s="32" t="str">
        <f t="shared" si="112"/>
        <v/>
      </c>
      <c r="P2397" s="32" t="str">
        <f t="shared" si="113"/>
        <v/>
      </c>
      <c r="Q2397" s="32" t="str">
        <f>IFERROR(IF($F2397="","",INDEX(リスト!$AL:$AL,MATCH($F2397,リスト!$AK:$AK,0))),"")</f>
        <v/>
      </c>
      <c r="R2397" s="32" t="str">
        <f>IFERROR(IF($K2397="","",INDEX(リスト!$AO:$AO,MATCH($K2397,リスト!$AN:$AN,0))),"")</f>
        <v/>
      </c>
      <c r="S2397" s="32" t="str">
        <f>IF($B2397="","",RIGHT($G2397*1000+200+COUNTIF($G$2:$G2397,$G2397),9))</f>
        <v/>
      </c>
    </row>
    <row r="2398" spans="13:19" ht="18" customHeight="1" x14ac:dyDescent="0.55000000000000004">
      <c r="M2398" s="32" t="str">
        <f>IFERROR(IF($B2398="","",INDEX(所属情報!$E:$E,MATCH($A2398,所属情報!$A:$A,0))),"")</f>
        <v/>
      </c>
      <c r="N2398" s="32" t="str">
        <f t="shared" si="111"/>
        <v/>
      </c>
      <c r="O2398" s="32" t="str">
        <f t="shared" si="112"/>
        <v/>
      </c>
      <c r="P2398" s="32" t="str">
        <f t="shared" si="113"/>
        <v/>
      </c>
      <c r="Q2398" s="32" t="str">
        <f>IFERROR(IF($F2398="","",INDEX(リスト!$AL:$AL,MATCH($F2398,リスト!$AK:$AK,0))),"")</f>
        <v/>
      </c>
      <c r="R2398" s="32" t="str">
        <f>IFERROR(IF($K2398="","",INDEX(リスト!$AO:$AO,MATCH($K2398,リスト!$AN:$AN,0))),"")</f>
        <v/>
      </c>
      <c r="S2398" s="32" t="str">
        <f>IF($B2398="","",RIGHT($G2398*1000+200+COUNTIF($G$2:$G2398,$G2398),9))</f>
        <v/>
      </c>
    </row>
    <row r="2399" spans="13:19" ht="18" customHeight="1" x14ac:dyDescent="0.55000000000000004">
      <c r="M2399" s="32" t="str">
        <f>IFERROR(IF($B2399="","",INDEX(所属情報!$E:$E,MATCH($A2399,所属情報!$A:$A,0))),"")</f>
        <v/>
      </c>
      <c r="N2399" s="32" t="str">
        <f t="shared" si="111"/>
        <v/>
      </c>
      <c r="O2399" s="32" t="str">
        <f t="shared" si="112"/>
        <v/>
      </c>
      <c r="P2399" s="32" t="str">
        <f t="shared" si="113"/>
        <v/>
      </c>
      <c r="Q2399" s="32" t="str">
        <f>IFERROR(IF($F2399="","",INDEX(リスト!$AL:$AL,MATCH($F2399,リスト!$AK:$AK,0))),"")</f>
        <v/>
      </c>
      <c r="R2399" s="32" t="str">
        <f>IFERROR(IF($K2399="","",INDEX(リスト!$AO:$AO,MATCH($K2399,リスト!$AN:$AN,0))),"")</f>
        <v/>
      </c>
      <c r="S2399" s="32" t="str">
        <f>IF($B2399="","",RIGHT($G2399*1000+200+COUNTIF($G$2:$G2399,$G2399),9))</f>
        <v/>
      </c>
    </row>
    <row r="2400" spans="13:19" ht="18" customHeight="1" x14ac:dyDescent="0.55000000000000004">
      <c r="M2400" s="32" t="str">
        <f>IFERROR(IF($B2400="","",INDEX(所属情報!$E:$E,MATCH($A2400,所属情報!$A:$A,0))),"")</f>
        <v/>
      </c>
      <c r="N2400" s="32" t="str">
        <f t="shared" si="111"/>
        <v/>
      </c>
      <c r="O2400" s="32" t="str">
        <f t="shared" si="112"/>
        <v/>
      </c>
      <c r="P2400" s="32" t="str">
        <f t="shared" si="113"/>
        <v/>
      </c>
      <c r="Q2400" s="32" t="str">
        <f>IFERROR(IF($F2400="","",INDEX(リスト!$AL:$AL,MATCH($F2400,リスト!$AK:$AK,0))),"")</f>
        <v/>
      </c>
      <c r="R2400" s="32" t="str">
        <f>IFERROR(IF($K2400="","",INDEX(リスト!$AO:$AO,MATCH($K2400,リスト!$AN:$AN,0))),"")</f>
        <v/>
      </c>
      <c r="S2400" s="32" t="str">
        <f>IF($B2400="","",RIGHT($G2400*1000+200+COUNTIF($G$2:$G2400,$G2400),9))</f>
        <v/>
      </c>
    </row>
    <row r="2401" spans="13:19" ht="18" customHeight="1" x14ac:dyDescent="0.55000000000000004">
      <c r="M2401" s="32" t="str">
        <f>IFERROR(IF($B2401="","",INDEX(所属情報!$E:$E,MATCH($A2401,所属情報!$A:$A,0))),"")</f>
        <v/>
      </c>
      <c r="N2401" s="32" t="str">
        <f t="shared" si="111"/>
        <v/>
      </c>
      <c r="O2401" s="32" t="str">
        <f t="shared" si="112"/>
        <v/>
      </c>
      <c r="P2401" s="32" t="str">
        <f t="shared" si="113"/>
        <v/>
      </c>
      <c r="Q2401" s="32" t="str">
        <f>IFERROR(IF($F2401="","",INDEX(リスト!$AL:$AL,MATCH($F2401,リスト!$AK:$AK,0))),"")</f>
        <v/>
      </c>
      <c r="R2401" s="32" t="str">
        <f>IFERROR(IF($K2401="","",INDEX(リスト!$AO:$AO,MATCH($K2401,リスト!$AN:$AN,0))),"")</f>
        <v/>
      </c>
      <c r="S2401" s="32" t="str">
        <f>IF($B2401="","",RIGHT($G2401*1000+200+COUNTIF($G$2:$G2401,$G2401),9))</f>
        <v/>
      </c>
    </row>
    <row r="2402" spans="13:19" ht="18" customHeight="1" x14ac:dyDescent="0.55000000000000004">
      <c r="M2402" s="32" t="str">
        <f>IFERROR(IF($B2402="","",INDEX(所属情報!$E:$E,MATCH($A2402,所属情報!$A:$A,0))),"")</f>
        <v/>
      </c>
      <c r="N2402" s="32" t="str">
        <f t="shared" si="111"/>
        <v/>
      </c>
      <c r="O2402" s="32" t="str">
        <f t="shared" si="112"/>
        <v/>
      </c>
      <c r="P2402" s="32" t="str">
        <f t="shared" si="113"/>
        <v/>
      </c>
      <c r="Q2402" s="32" t="str">
        <f>IFERROR(IF($F2402="","",INDEX(リスト!$AL:$AL,MATCH($F2402,リスト!$AK:$AK,0))),"")</f>
        <v/>
      </c>
      <c r="R2402" s="32" t="str">
        <f>IFERROR(IF($K2402="","",INDEX(リスト!$AO:$AO,MATCH($K2402,リスト!$AN:$AN,0))),"")</f>
        <v/>
      </c>
      <c r="S2402" s="32" t="str">
        <f>IF($B2402="","",RIGHT($G2402*1000+200+COUNTIF($G$2:$G2402,$G2402),9))</f>
        <v/>
      </c>
    </row>
    <row r="2403" spans="13:19" ht="18" customHeight="1" x14ac:dyDescent="0.55000000000000004">
      <c r="M2403" s="32" t="str">
        <f>IFERROR(IF($B2403="","",INDEX(所属情報!$E:$E,MATCH($A2403,所属情報!$A:$A,0))),"")</f>
        <v/>
      </c>
      <c r="N2403" s="32" t="str">
        <f t="shared" si="111"/>
        <v/>
      </c>
      <c r="O2403" s="32" t="str">
        <f t="shared" si="112"/>
        <v/>
      </c>
      <c r="P2403" s="32" t="str">
        <f t="shared" si="113"/>
        <v/>
      </c>
      <c r="Q2403" s="32" t="str">
        <f>IFERROR(IF($F2403="","",INDEX(リスト!$AL:$AL,MATCH($F2403,リスト!$AK:$AK,0))),"")</f>
        <v/>
      </c>
      <c r="R2403" s="32" t="str">
        <f>IFERROR(IF($K2403="","",INDEX(リスト!$AO:$AO,MATCH($K2403,リスト!$AN:$AN,0))),"")</f>
        <v/>
      </c>
      <c r="S2403" s="32" t="str">
        <f>IF($B2403="","",RIGHT($G2403*1000+200+COUNTIF($G$2:$G2403,$G2403),9))</f>
        <v/>
      </c>
    </row>
    <row r="2404" spans="13:19" ht="18" customHeight="1" x14ac:dyDescent="0.55000000000000004">
      <c r="M2404" s="32" t="str">
        <f>IFERROR(IF($B2404="","",INDEX(所属情報!$E:$E,MATCH($A2404,所属情報!$A:$A,0))),"")</f>
        <v/>
      </c>
      <c r="N2404" s="32" t="str">
        <f t="shared" si="111"/>
        <v/>
      </c>
      <c r="O2404" s="32" t="str">
        <f t="shared" si="112"/>
        <v/>
      </c>
      <c r="P2404" s="32" t="str">
        <f t="shared" si="113"/>
        <v/>
      </c>
      <c r="Q2404" s="32" t="str">
        <f>IFERROR(IF($F2404="","",INDEX(リスト!$AL:$AL,MATCH($F2404,リスト!$AK:$AK,0))),"")</f>
        <v/>
      </c>
      <c r="R2404" s="32" t="str">
        <f>IFERROR(IF($K2404="","",INDEX(リスト!$AO:$AO,MATCH($K2404,リスト!$AN:$AN,0))),"")</f>
        <v/>
      </c>
      <c r="S2404" s="32" t="str">
        <f>IF($B2404="","",RIGHT($G2404*1000+200+COUNTIF($G$2:$G2404,$G2404),9))</f>
        <v/>
      </c>
    </row>
    <row r="2405" spans="13:19" ht="18" customHeight="1" x14ac:dyDescent="0.55000000000000004">
      <c r="M2405" s="32" t="str">
        <f>IFERROR(IF($B2405="","",INDEX(所属情報!$E:$E,MATCH($A2405,所属情報!$A:$A,0))),"")</f>
        <v/>
      </c>
      <c r="N2405" s="32" t="str">
        <f t="shared" si="111"/>
        <v/>
      </c>
      <c r="O2405" s="32" t="str">
        <f t="shared" si="112"/>
        <v/>
      </c>
      <c r="P2405" s="32" t="str">
        <f t="shared" si="113"/>
        <v/>
      </c>
      <c r="Q2405" s="32" t="str">
        <f>IFERROR(IF($F2405="","",INDEX(リスト!$AL:$AL,MATCH($F2405,リスト!$AK:$AK,0))),"")</f>
        <v/>
      </c>
      <c r="R2405" s="32" t="str">
        <f>IFERROR(IF($K2405="","",INDEX(リスト!$AO:$AO,MATCH($K2405,リスト!$AN:$AN,0))),"")</f>
        <v/>
      </c>
      <c r="S2405" s="32" t="str">
        <f>IF($B2405="","",RIGHT($G2405*1000+200+COUNTIF($G$2:$G2405,$G2405),9))</f>
        <v/>
      </c>
    </row>
    <row r="2406" spans="13:19" ht="18" customHeight="1" x14ac:dyDescent="0.55000000000000004">
      <c r="M2406" s="32" t="str">
        <f>IFERROR(IF($B2406="","",INDEX(所属情報!$E:$E,MATCH($A2406,所属情報!$A:$A,0))),"")</f>
        <v/>
      </c>
      <c r="N2406" s="32" t="str">
        <f t="shared" si="111"/>
        <v/>
      </c>
      <c r="O2406" s="32" t="str">
        <f t="shared" si="112"/>
        <v/>
      </c>
      <c r="P2406" s="32" t="str">
        <f t="shared" si="113"/>
        <v/>
      </c>
      <c r="Q2406" s="32" t="str">
        <f>IFERROR(IF($F2406="","",INDEX(リスト!$AL:$AL,MATCH($F2406,リスト!$AK:$AK,0))),"")</f>
        <v/>
      </c>
      <c r="R2406" s="32" t="str">
        <f>IFERROR(IF($K2406="","",INDEX(リスト!$AO:$AO,MATCH($K2406,リスト!$AN:$AN,0))),"")</f>
        <v/>
      </c>
      <c r="S2406" s="32" t="str">
        <f>IF($B2406="","",RIGHT($G2406*1000+200+COUNTIF($G$2:$G2406,$G2406),9))</f>
        <v/>
      </c>
    </row>
    <row r="2407" spans="13:19" ht="18" customHeight="1" x14ac:dyDescent="0.55000000000000004">
      <c r="M2407" s="32" t="str">
        <f>IFERROR(IF($B2407="","",INDEX(所属情報!$E:$E,MATCH($A2407,所属情報!$A:$A,0))),"")</f>
        <v/>
      </c>
      <c r="N2407" s="32" t="str">
        <f t="shared" si="111"/>
        <v/>
      </c>
      <c r="O2407" s="32" t="str">
        <f t="shared" si="112"/>
        <v/>
      </c>
      <c r="P2407" s="32" t="str">
        <f t="shared" si="113"/>
        <v/>
      </c>
      <c r="Q2407" s="32" t="str">
        <f>IFERROR(IF($F2407="","",INDEX(リスト!$AL:$AL,MATCH($F2407,リスト!$AK:$AK,0))),"")</f>
        <v/>
      </c>
      <c r="R2407" s="32" t="str">
        <f>IFERROR(IF($K2407="","",INDEX(リスト!$AO:$AO,MATCH($K2407,リスト!$AN:$AN,0))),"")</f>
        <v/>
      </c>
      <c r="S2407" s="32" t="str">
        <f>IF($B2407="","",RIGHT($G2407*1000+200+COUNTIF($G$2:$G2407,$G2407),9))</f>
        <v/>
      </c>
    </row>
    <row r="2408" spans="13:19" ht="18" customHeight="1" x14ac:dyDescent="0.55000000000000004">
      <c r="M2408" s="32" t="str">
        <f>IFERROR(IF($B2408="","",INDEX(所属情報!$E:$E,MATCH($A2408,所属情報!$A:$A,0))),"")</f>
        <v/>
      </c>
      <c r="N2408" s="32" t="str">
        <f t="shared" si="111"/>
        <v/>
      </c>
      <c r="O2408" s="32" t="str">
        <f t="shared" si="112"/>
        <v/>
      </c>
      <c r="P2408" s="32" t="str">
        <f t="shared" si="113"/>
        <v/>
      </c>
      <c r="Q2408" s="32" t="str">
        <f>IFERROR(IF($F2408="","",INDEX(リスト!$AL:$AL,MATCH($F2408,リスト!$AK:$AK,0))),"")</f>
        <v/>
      </c>
      <c r="R2408" s="32" t="str">
        <f>IFERROR(IF($K2408="","",INDEX(リスト!$AO:$AO,MATCH($K2408,リスト!$AN:$AN,0))),"")</f>
        <v/>
      </c>
      <c r="S2408" s="32" t="str">
        <f>IF($B2408="","",RIGHT($G2408*1000+200+COUNTIF($G$2:$G2408,$G2408),9))</f>
        <v/>
      </c>
    </row>
    <row r="2409" spans="13:19" ht="18" customHeight="1" x14ac:dyDescent="0.55000000000000004">
      <c r="M2409" s="32" t="str">
        <f>IFERROR(IF($B2409="","",INDEX(所属情報!$E:$E,MATCH($A2409,所属情報!$A:$A,0))),"")</f>
        <v/>
      </c>
      <c r="N2409" s="32" t="str">
        <f t="shared" si="111"/>
        <v/>
      </c>
      <c r="O2409" s="32" t="str">
        <f t="shared" si="112"/>
        <v/>
      </c>
      <c r="P2409" s="32" t="str">
        <f t="shared" si="113"/>
        <v/>
      </c>
      <c r="Q2409" s="32" t="str">
        <f>IFERROR(IF($F2409="","",INDEX(リスト!$AL:$AL,MATCH($F2409,リスト!$AK:$AK,0))),"")</f>
        <v/>
      </c>
      <c r="R2409" s="32" t="str">
        <f>IFERROR(IF($K2409="","",INDEX(リスト!$AO:$AO,MATCH($K2409,リスト!$AN:$AN,0))),"")</f>
        <v/>
      </c>
      <c r="S2409" s="32" t="str">
        <f>IF($B2409="","",RIGHT($G2409*1000+200+COUNTIF($G$2:$G2409,$G2409),9))</f>
        <v/>
      </c>
    </row>
    <row r="2410" spans="13:19" ht="18" customHeight="1" x14ac:dyDescent="0.55000000000000004">
      <c r="M2410" s="32" t="str">
        <f>IFERROR(IF($B2410="","",INDEX(所属情報!$E:$E,MATCH($A2410,所属情報!$A:$A,0))),"")</f>
        <v/>
      </c>
      <c r="N2410" s="32" t="str">
        <f t="shared" si="111"/>
        <v/>
      </c>
      <c r="O2410" s="32" t="str">
        <f t="shared" si="112"/>
        <v/>
      </c>
      <c r="P2410" s="32" t="str">
        <f t="shared" si="113"/>
        <v/>
      </c>
      <c r="Q2410" s="32" t="str">
        <f>IFERROR(IF($F2410="","",INDEX(リスト!$AL:$AL,MATCH($F2410,リスト!$AK:$AK,0))),"")</f>
        <v/>
      </c>
      <c r="R2410" s="32" t="str">
        <f>IFERROR(IF($K2410="","",INDEX(リスト!$AO:$AO,MATCH($K2410,リスト!$AN:$AN,0))),"")</f>
        <v/>
      </c>
      <c r="S2410" s="32" t="str">
        <f>IF($B2410="","",RIGHT($G2410*1000+200+COUNTIF($G$2:$G2410,$G2410),9))</f>
        <v/>
      </c>
    </row>
    <row r="2411" spans="13:19" ht="18" customHeight="1" x14ac:dyDescent="0.55000000000000004">
      <c r="M2411" s="32" t="str">
        <f>IFERROR(IF($B2411="","",INDEX(所属情報!$E:$E,MATCH($A2411,所属情報!$A:$A,0))),"")</f>
        <v/>
      </c>
      <c r="N2411" s="32" t="str">
        <f t="shared" si="111"/>
        <v/>
      </c>
      <c r="O2411" s="32" t="str">
        <f t="shared" si="112"/>
        <v/>
      </c>
      <c r="P2411" s="32" t="str">
        <f t="shared" si="113"/>
        <v/>
      </c>
      <c r="Q2411" s="32" t="str">
        <f>IFERROR(IF($F2411="","",INDEX(リスト!$AL:$AL,MATCH($F2411,リスト!$AK:$AK,0))),"")</f>
        <v/>
      </c>
      <c r="R2411" s="32" t="str">
        <f>IFERROR(IF($K2411="","",INDEX(リスト!$AO:$AO,MATCH($K2411,リスト!$AN:$AN,0))),"")</f>
        <v/>
      </c>
      <c r="S2411" s="32" t="str">
        <f>IF($B2411="","",RIGHT($G2411*1000+200+COUNTIF($G$2:$G2411,$G2411),9))</f>
        <v/>
      </c>
    </row>
    <row r="2412" spans="13:19" ht="18" customHeight="1" x14ac:dyDescent="0.55000000000000004">
      <c r="M2412" s="32" t="str">
        <f>IFERROR(IF($B2412="","",INDEX(所属情報!$E:$E,MATCH($A2412,所属情報!$A:$A,0))),"")</f>
        <v/>
      </c>
      <c r="N2412" s="32" t="str">
        <f t="shared" si="111"/>
        <v/>
      </c>
      <c r="O2412" s="32" t="str">
        <f t="shared" si="112"/>
        <v/>
      </c>
      <c r="P2412" s="32" t="str">
        <f t="shared" si="113"/>
        <v/>
      </c>
      <c r="Q2412" s="32" t="str">
        <f>IFERROR(IF($F2412="","",INDEX(リスト!$AL:$AL,MATCH($F2412,リスト!$AK:$AK,0))),"")</f>
        <v/>
      </c>
      <c r="R2412" s="32" t="str">
        <f>IFERROR(IF($K2412="","",INDEX(リスト!$AO:$AO,MATCH($K2412,リスト!$AN:$AN,0))),"")</f>
        <v/>
      </c>
      <c r="S2412" s="32" t="str">
        <f>IF($B2412="","",RIGHT($G2412*1000+200+COUNTIF($G$2:$G2412,$G2412),9))</f>
        <v/>
      </c>
    </row>
    <row r="2413" spans="13:19" ht="18" customHeight="1" x14ac:dyDescent="0.55000000000000004">
      <c r="M2413" s="32" t="str">
        <f>IFERROR(IF($B2413="","",INDEX(所属情報!$E:$E,MATCH($A2413,所属情報!$A:$A,0))),"")</f>
        <v/>
      </c>
      <c r="N2413" s="32" t="str">
        <f t="shared" si="111"/>
        <v/>
      </c>
      <c r="O2413" s="32" t="str">
        <f t="shared" si="112"/>
        <v/>
      </c>
      <c r="P2413" s="32" t="str">
        <f t="shared" si="113"/>
        <v/>
      </c>
      <c r="Q2413" s="32" t="str">
        <f>IFERROR(IF($F2413="","",INDEX(リスト!$AL:$AL,MATCH($F2413,リスト!$AK:$AK,0))),"")</f>
        <v/>
      </c>
      <c r="R2413" s="32" t="str">
        <f>IFERROR(IF($K2413="","",INDEX(リスト!$AO:$AO,MATCH($K2413,リスト!$AN:$AN,0))),"")</f>
        <v/>
      </c>
      <c r="S2413" s="32" t="str">
        <f>IF($B2413="","",RIGHT($G2413*1000+200+COUNTIF($G$2:$G2413,$G2413),9))</f>
        <v/>
      </c>
    </row>
    <row r="2414" spans="13:19" ht="18" customHeight="1" x14ac:dyDescent="0.55000000000000004">
      <c r="M2414" s="32" t="str">
        <f>IFERROR(IF($B2414="","",INDEX(所属情報!$E:$E,MATCH($A2414,所属情報!$A:$A,0))),"")</f>
        <v/>
      </c>
      <c r="N2414" s="32" t="str">
        <f t="shared" si="111"/>
        <v/>
      </c>
      <c r="O2414" s="32" t="str">
        <f t="shared" si="112"/>
        <v/>
      </c>
      <c r="P2414" s="32" t="str">
        <f t="shared" si="113"/>
        <v/>
      </c>
      <c r="Q2414" s="32" t="str">
        <f>IFERROR(IF($F2414="","",INDEX(リスト!$AL:$AL,MATCH($F2414,リスト!$AK:$AK,0))),"")</f>
        <v/>
      </c>
      <c r="R2414" s="32" t="str">
        <f>IFERROR(IF($K2414="","",INDEX(リスト!$AO:$AO,MATCH($K2414,リスト!$AN:$AN,0))),"")</f>
        <v/>
      </c>
      <c r="S2414" s="32" t="str">
        <f>IF($B2414="","",RIGHT($G2414*1000+200+COUNTIF($G$2:$G2414,$G2414),9))</f>
        <v/>
      </c>
    </row>
    <row r="2415" spans="13:19" ht="18" customHeight="1" x14ac:dyDescent="0.55000000000000004">
      <c r="M2415" s="32" t="str">
        <f>IFERROR(IF($B2415="","",INDEX(所属情報!$E:$E,MATCH($A2415,所属情報!$A:$A,0))),"")</f>
        <v/>
      </c>
      <c r="N2415" s="32" t="str">
        <f t="shared" si="111"/>
        <v/>
      </c>
      <c r="O2415" s="32" t="str">
        <f t="shared" si="112"/>
        <v/>
      </c>
      <c r="P2415" s="32" t="str">
        <f t="shared" si="113"/>
        <v/>
      </c>
      <c r="Q2415" s="32" t="str">
        <f>IFERROR(IF($F2415="","",INDEX(リスト!$AL:$AL,MATCH($F2415,リスト!$AK:$AK,0))),"")</f>
        <v/>
      </c>
      <c r="R2415" s="32" t="str">
        <f>IFERROR(IF($K2415="","",INDEX(リスト!$AO:$AO,MATCH($K2415,リスト!$AN:$AN,0))),"")</f>
        <v/>
      </c>
      <c r="S2415" s="32" t="str">
        <f>IF($B2415="","",RIGHT($G2415*1000+200+COUNTIF($G$2:$G2415,$G2415),9))</f>
        <v/>
      </c>
    </row>
    <row r="2416" spans="13:19" ht="18" customHeight="1" x14ac:dyDescent="0.55000000000000004">
      <c r="M2416" s="32" t="str">
        <f>IFERROR(IF($B2416="","",INDEX(所属情報!$E:$E,MATCH($A2416,所属情報!$A:$A,0))),"")</f>
        <v/>
      </c>
      <c r="N2416" s="32" t="str">
        <f t="shared" si="111"/>
        <v/>
      </c>
      <c r="O2416" s="32" t="str">
        <f t="shared" si="112"/>
        <v/>
      </c>
      <c r="P2416" s="32" t="str">
        <f t="shared" si="113"/>
        <v/>
      </c>
      <c r="Q2416" s="32" t="str">
        <f>IFERROR(IF($F2416="","",INDEX(リスト!$AL:$AL,MATCH($F2416,リスト!$AK:$AK,0))),"")</f>
        <v/>
      </c>
      <c r="R2416" s="32" t="str">
        <f>IFERROR(IF($K2416="","",INDEX(リスト!$AO:$AO,MATCH($K2416,リスト!$AN:$AN,0))),"")</f>
        <v/>
      </c>
      <c r="S2416" s="32" t="str">
        <f>IF($B2416="","",RIGHT($G2416*1000+200+COUNTIF($G$2:$G2416,$G2416),9))</f>
        <v/>
      </c>
    </row>
    <row r="2417" spans="13:19" ht="18" customHeight="1" x14ac:dyDescent="0.55000000000000004">
      <c r="M2417" s="32" t="str">
        <f>IFERROR(IF($B2417="","",INDEX(所属情報!$E:$E,MATCH($A2417,所属情報!$A:$A,0))),"")</f>
        <v/>
      </c>
      <c r="N2417" s="32" t="str">
        <f t="shared" si="111"/>
        <v/>
      </c>
      <c r="O2417" s="32" t="str">
        <f t="shared" si="112"/>
        <v/>
      </c>
      <c r="P2417" s="32" t="str">
        <f t="shared" si="113"/>
        <v/>
      </c>
      <c r="Q2417" s="32" t="str">
        <f>IFERROR(IF($F2417="","",INDEX(リスト!$AL:$AL,MATCH($F2417,リスト!$AK:$AK,0))),"")</f>
        <v/>
      </c>
      <c r="R2417" s="32" t="str">
        <f>IFERROR(IF($K2417="","",INDEX(リスト!$AO:$AO,MATCH($K2417,リスト!$AN:$AN,0))),"")</f>
        <v/>
      </c>
      <c r="S2417" s="32" t="str">
        <f>IF($B2417="","",RIGHT($G2417*1000+200+COUNTIF($G$2:$G2417,$G2417),9))</f>
        <v/>
      </c>
    </row>
    <row r="2418" spans="13:19" ht="18" customHeight="1" x14ac:dyDescent="0.55000000000000004">
      <c r="M2418" s="32" t="str">
        <f>IFERROR(IF($B2418="","",INDEX(所属情報!$E:$E,MATCH($A2418,所属情報!$A:$A,0))),"")</f>
        <v/>
      </c>
      <c r="N2418" s="32" t="str">
        <f t="shared" si="111"/>
        <v/>
      </c>
      <c r="O2418" s="32" t="str">
        <f t="shared" si="112"/>
        <v/>
      </c>
      <c r="P2418" s="32" t="str">
        <f t="shared" si="113"/>
        <v/>
      </c>
      <c r="Q2418" s="32" t="str">
        <f>IFERROR(IF($F2418="","",INDEX(リスト!$AL:$AL,MATCH($F2418,リスト!$AK:$AK,0))),"")</f>
        <v/>
      </c>
      <c r="R2418" s="32" t="str">
        <f>IFERROR(IF($K2418="","",INDEX(リスト!$AO:$AO,MATCH($K2418,リスト!$AN:$AN,0))),"")</f>
        <v/>
      </c>
      <c r="S2418" s="32" t="str">
        <f>IF($B2418="","",RIGHT($G2418*1000+200+COUNTIF($G$2:$G2418,$G2418),9))</f>
        <v/>
      </c>
    </row>
    <row r="2419" spans="13:19" ht="18" customHeight="1" x14ac:dyDescent="0.55000000000000004">
      <c r="M2419" s="32" t="str">
        <f>IFERROR(IF($B2419="","",INDEX(所属情報!$E:$E,MATCH($A2419,所属情報!$A:$A,0))),"")</f>
        <v/>
      </c>
      <c r="N2419" s="32" t="str">
        <f t="shared" si="111"/>
        <v/>
      </c>
      <c r="O2419" s="32" t="str">
        <f t="shared" si="112"/>
        <v/>
      </c>
      <c r="P2419" s="32" t="str">
        <f t="shared" si="113"/>
        <v/>
      </c>
      <c r="Q2419" s="32" t="str">
        <f>IFERROR(IF($F2419="","",INDEX(リスト!$AL:$AL,MATCH($F2419,リスト!$AK:$AK,0))),"")</f>
        <v/>
      </c>
      <c r="R2419" s="32" t="str">
        <f>IFERROR(IF($K2419="","",INDEX(リスト!$AO:$AO,MATCH($K2419,リスト!$AN:$AN,0))),"")</f>
        <v/>
      </c>
      <c r="S2419" s="32" t="str">
        <f>IF($B2419="","",RIGHT($G2419*1000+200+COUNTIF($G$2:$G2419,$G2419),9))</f>
        <v/>
      </c>
    </row>
    <row r="2420" spans="13:19" ht="18" customHeight="1" x14ac:dyDescent="0.55000000000000004">
      <c r="M2420" s="32" t="str">
        <f>IFERROR(IF($B2420="","",INDEX(所属情報!$E:$E,MATCH($A2420,所属情報!$A:$A,0))),"")</f>
        <v/>
      </c>
      <c r="N2420" s="32" t="str">
        <f t="shared" si="111"/>
        <v/>
      </c>
      <c r="O2420" s="32" t="str">
        <f t="shared" si="112"/>
        <v/>
      </c>
      <c r="P2420" s="32" t="str">
        <f t="shared" si="113"/>
        <v/>
      </c>
      <c r="Q2420" s="32" t="str">
        <f>IFERROR(IF($F2420="","",INDEX(リスト!$AL:$AL,MATCH($F2420,リスト!$AK:$AK,0))),"")</f>
        <v/>
      </c>
      <c r="R2420" s="32" t="str">
        <f>IFERROR(IF($K2420="","",INDEX(リスト!$AO:$AO,MATCH($K2420,リスト!$AN:$AN,0))),"")</f>
        <v/>
      </c>
      <c r="S2420" s="32" t="str">
        <f>IF($B2420="","",RIGHT($G2420*1000+200+COUNTIF($G$2:$G2420,$G2420),9))</f>
        <v/>
      </c>
    </row>
    <row r="2421" spans="13:19" ht="18" customHeight="1" x14ac:dyDescent="0.55000000000000004">
      <c r="M2421" s="32" t="str">
        <f>IFERROR(IF($B2421="","",INDEX(所属情報!$E:$E,MATCH($A2421,所属情報!$A:$A,0))),"")</f>
        <v/>
      </c>
      <c r="N2421" s="32" t="str">
        <f t="shared" si="111"/>
        <v/>
      </c>
      <c r="O2421" s="32" t="str">
        <f t="shared" si="112"/>
        <v/>
      </c>
      <c r="P2421" s="32" t="str">
        <f t="shared" si="113"/>
        <v/>
      </c>
      <c r="Q2421" s="32" t="str">
        <f>IFERROR(IF($F2421="","",INDEX(リスト!$AL:$AL,MATCH($F2421,リスト!$AK:$AK,0))),"")</f>
        <v/>
      </c>
      <c r="R2421" s="32" t="str">
        <f>IFERROR(IF($K2421="","",INDEX(リスト!$AO:$AO,MATCH($K2421,リスト!$AN:$AN,0))),"")</f>
        <v/>
      </c>
      <c r="S2421" s="32" t="str">
        <f>IF($B2421="","",RIGHT($G2421*1000+200+COUNTIF($G$2:$G2421,$G2421),9))</f>
        <v/>
      </c>
    </row>
    <row r="2422" spans="13:19" ht="18" customHeight="1" x14ac:dyDescent="0.55000000000000004">
      <c r="M2422" s="32" t="str">
        <f>IFERROR(IF($B2422="","",INDEX(所属情報!$E:$E,MATCH($A2422,所属情報!$A:$A,0))),"")</f>
        <v/>
      </c>
      <c r="N2422" s="32" t="str">
        <f t="shared" si="111"/>
        <v/>
      </c>
      <c r="O2422" s="32" t="str">
        <f t="shared" si="112"/>
        <v/>
      </c>
      <c r="P2422" s="32" t="str">
        <f t="shared" si="113"/>
        <v/>
      </c>
      <c r="Q2422" s="32" t="str">
        <f>IFERROR(IF($F2422="","",INDEX(リスト!$AL:$AL,MATCH($F2422,リスト!$AK:$AK,0))),"")</f>
        <v/>
      </c>
      <c r="R2422" s="32" t="str">
        <f>IFERROR(IF($K2422="","",INDEX(リスト!$AO:$AO,MATCH($K2422,リスト!$AN:$AN,0))),"")</f>
        <v/>
      </c>
      <c r="S2422" s="32" t="str">
        <f>IF($B2422="","",RIGHT($G2422*1000+200+COUNTIF($G$2:$G2422,$G2422),9))</f>
        <v/>
      </c>
    </row>
    <row r="2423" spans="13:19" ht="18" customHeight="1" x14ac:dyDescent="0.55000000000000004">
      <c r="M2423" s="32" t="str">
        <f>IFERROR(IF($B2423="","",INDEX(所属情報!$E:$E,MATCH($A2423,所属情報!$A:$A,0))),"")</f>
        <v/>
      </c>
      <c r="N2423" s="32" t="str">
        <f t="shared" si="111"/>
        <v/>
      </c>
      <c r="O2423" s="32" t="str">
        <f t="shared" si="112"/>
        <v/>
      </c>
      <c r="P2423" s="32" t="str">
        <f t="shared" si="113"/>
        <v/>
      </c>
      <c r="Q2423" s="32" t="str">
        <f>IFERROR(IF($F2423="","",INDEX(リスト!$AL:$AL,MATCH($F2423,リスト!$AK:$AK,0))),"")</f>
        <v/>
      </c>
      <c r="R2423" s="32" t="str">
        <f>IFERROR(IF($K2423="","",INDEX(リスト!$AO:$AO,MATCH($K2423,リスト!$AN:$AN,0))),"")</f>
        <v/>
      </c>
      <c r="S2423" s="32" t="str">
        <f>IF($B2423="","",RIGHT($G2423*1000+200+COUNTIF($G$2:$G2423,$G2423),9))</f>
        <v/>
      </c>
    </row>
    <row r="2424" spans="13:19" ht="18" customHeight="1" x14ac:dyDescent="0.55000000000000004">
      <c r="M2424" s="32" t="str">
        <f>IFERROR(IF($B2424="","",INDEX(所属情報!$E:$E,MATCH($A2424,所属情報!$A:$A,0))),"")</f>
        <v/>
      </c>
      <c r="N2424" s="32" t="str">
        <f t="shared" si="111"/>
        <v/>
      </c>
      <c r="O2424" s="32" t="str">
        <f t="shared" si="112"/>
        <v/>
      </c>
      <c r="P2424" s="32" t="str">
        <f t="shared" si="113"/>
        <v/>
      </c>
      <c r="Q2424" s="32" t="str">
        <f>IFERROR(IF($F2424="","",INDEX(リスト!$AL:$AL,MATCH($F2424,リスト!$AK:$AK,0))),"")</f>
        <v/>
      </c>
      <c r="R2424" s="32" t="str">
        <f>IFERROR(IF($K2424="","",INDEX(リスト!$AO:$AO,MATCH($K2424,リスト!$AN:$AN,0))),"")</f>
        <v/>
      </c>
      <c r="S2424" s="32" t="str">
        <f>IF($B2424="","",RIGHT($G2424*1000+200+COUNTIF($G$2:$G2424,$G2424),9))</f>
        <v/>
      </c>
    </row>
    <row r="2425" spans="13:19" ht="18" customHeight="1" x14ac:dyDescent="0.55000000000000004">
      <c r="M2425" s="32" t="str">
        <f>IFERROR(IF($B2425="","",INDEX(所属情報!$E:$E,MATCH($A2425,所属情報!$A:$A,0))),"")</f>
        <v/>
      </c>
      <c r="N2425" s="32" t="str">
        <f t="shared" si="111"/>
        <v/>
      </c>
      <c r="O2425" s="32" t="str">
        <f t="shared" si="112"/>
        <v/>
      </c>
      <c r="P2425" s="32" t="str">
        <f t="shared" si="113"/>
        <v/>
      </c>
      <c r="Q2425" s="32" t="str">
        <f>IFERROR(IF($F2425="","",INDEX(リスト!$AL:$AL,MATCH($F2425,リスト!$AK:$AK,0))),"")</f>
        <v/>
      </c>
      <c r="R2425" s="32" t="str">
        <f>IFERROR(IF($K2425="","",INDEX(リスト!$AO:$AO,MATCH($K2425,リスト!$AN:$AN,0))),"")</f>
        <v/>
      </c>
      <c r="S2425" s="32" t="str">
        <f>IF($B2425="","",RIGHT($G2425*1000+200+COUNTIF($G$2:$G2425,$G2425),9))</f>
        <v/>
      </c>
    </row>
    <row r="2426" spans="13:19" ht="18" customHeight="1" x14ac:dyDescent="0.55000000000000004">
      <c r="M2426" s="32" t="str">
        <f>IFERROR(IF($B2426="","",INDEX(所属情報!$E:$E,MATCH($A2426,所属情報!$A:$A,0))),"")</f>
        <v/>
      </c>
      <c r="N2426" s="32" t="str">
        <f t="shared" si="111"/>
        <v/>
      </c>
      <c r="O2426" s="32" t="str">
        <f t="shared" si="112"/>
        <v/>
      </c>
      <c r="P2426" s="32" t="str">
        <f t="shared" si="113"/>
        <v/>
      </c>
      <c r="Q2426" s="32" t="str">
        <f>IFERROR(IF($F2426="","",INDEX(リスト!$AL:$AL,MATCH($F2426,リスト!$AK:$AK,0))),"")</f>
        <v/>
      </c>
      <c r="R2426" s="32" t="str">
        <f>IFERROR(IF($K2426="","",INDEX(リスト!$AO:$AO,MATCH($K2426,リスト!$AN:$AN,0))),"")</f>
        <v/>
      </c>
      <c r="S2426" s="32" t="str">
        <f>IF($B2426="","",RIGHT($G2426*1000+200+COUNTIF($G$2:$G2426,$G2426),9))</f>
        <v/>
      </c>
    </row>
    <row r="2427" spans="13:19" ht="18" customHeight="1" x14ac:dyDescent="0.55000000000000004">
      <c r="M2427" s="32" t="str">
        <f>IFERROR(IF($B2427="","",INDEX(所属情報!$E:$E,MATCH($A2427,所属情報!$A:$A,0))),"")</f>
        <v/>
      </c>
      <c r="N2427" s="32" t="str">
        <f t="shared" si="111"/>
        <v/>
      </c>
      <c r="O2427" s="32" t="str">
        <f t="shared" si="112"/>
        <v/>
      </c>
      <c r="P2427" s="32" t="str">
        <f t="shared" si="113"/>
        <v/>
      </c>
      <c r="Q2427" s="32" t="str">
        <f>IFERROR(IF($F2427="","",INDEX(リスト!$AL:$AL,MATCH($F2427,リスト!$AK:$AK,0))),"")</f>
        <v/>
      </c>
      <c r="R2427" s="32" t="str">
        <f>IFERROR(IF($K2427="","",INDEX(リスト!$AO:$AO,MATCH($K2427,リスト!$AN:$AN,0))),"")</f>
        <v/>
      </c>
      <c r="S2427" s="32" t="str">
        <f>IF($B2427="","",RIGHT($G2427*1000+200+COUNTIF($G$2:$G2427,$G2427),9))</f>
        <v/>
      </c>
    </row>
    <row r="2428" spans="13:19" ht="18" customHeight="1" x14ac:dyDescent="0.55000000000000004">
      <c r="M2428" s="32" t="str">
        <f>IFERROR(IF($B2428="","",INDEX(所属情報!$E:$E,MATCH($A2428,所属情報!$A:$A,0))),"")</f>
        <v/>
      </c>
      <c r="N2428" s="32" t="str">
        <f t="shared" si="111"/>
        <v/>
      </c>
      <c r="O2428" s="32" t="str">
        <f t="shared" si="112"/>
        <v/>
      </c>
      <c r="P2428" s="32" t="str">
        <f t="shared" si="113"/>
        <v/>
      </c>
      <c r="Q2428" s="32" t="str">
        <f>IFERROR(IF($F2428="","",INDEX(リスト!$AL:$AL,MATCH($F2428,リスト!$AK:$AK,0))),"")</f>
        <v/>
      </c>
      <c r="R2428" s="32" t="str">
        <f>IFERROR(IF($K2428="","",INDEX(リスト!$AO:$AO,MATCH($K2428,リスト!$AN:$AN,0))),"")</f>
        <v/>
      </c>
      <c r="S2428" s="32" t="str">
        <f>IF($B2428="","",RIGHT($G2428*1000+200+COUNTIF($G$2:$G2428,$G2428),9))</f>
        <v/>
      </c>
    </row>
    <row r="2429" spans="13:19" ht="18" customHeight="1" x14ac:dyDescent="0.55000000000000004">
      <c r="M2429" s="32" t="str">
        <f>IFERROR(IF($B2429="","",INDEX(所属情報!$E:$E,MATCH($A2429,所属情報!$A:$A,0))),"")</f>
        <v/>
      </c>
      <c r="N2429" s="32" t="str">
        <f t="shared" si="111"/>
        <v/>
      </c>
      <c r="O2429" s="32" t="str">
        <f t="shared" si="112"/>
        <v/>
      </c>
      <c r="P2429" s="32" t="str">
        <f t="shared" si="113"/>
        <v/>
      </c>
      <c r="Q2429" s="32" t="str">
        <f>IFERROR(IF($F2429="","",INDEX(リスト!$AL:$AL,MATCH($F2429,リスト!$AK:$AK,0))),"")</f>
        <v/>
      </c>
      <c r="R2429" s="32" t="str">
        <f>IFERROR(IF($K2429="","",INDEX(リスト!$AO:$AO,MATCH($K2429,リスト!$AN:$AN,0))),"")</f>
        <v/>
      </c>
      <c r="S2429" s="32" t="str">
        <f>IF($B2429="","",RIGHT($G2429*1000+200+COUNTIF($G$2:$G2429,$G2429),9))</f>
        <v/>
      </c>
    </row>
    <row r="2430" spans="13:19" ht="18" customHeight="1" x14ac:dyDescent="0.55000000000000004">
      <c r="M2430" s="32" t="str">
        <f>IFERROR(IF($B2430="","",INDEX(所属情報!$E:$E,MATCH($A2430,所属情報!$A:$A,0))),"")</f>
        <v/>
      </c>
      <c r="N2430" s="32" t="str">
        <f t="shared" si="111"/>
        <v/>
      </c>
      <c r="O2430" s="32" t="str">
        <f t="shared" si="112"/>
        <v/>
      </c>
      <c r="P2430" s="32" t="str">
        <f t="shared" si="113"/>
        <v/>
      </c>
      <c r="Q2430" s="32" t="str">
        <f>IFERROR(IF($F2430="","",INDEX(リスト!$AL:$AL,MATCH($F2430,リスト!$AK:$AK,0))),"")</f>
        <v/>
      </c>
      <c r="R2430" s="32" t="str">
        <f>IFERROR(IF($K2430="","",INDEX(リスト!$AO:$AO,MATCH($K2430,リスト!$AN:$AN,0))),"")</f>
        <v/>
      </c>
      <c r="S2430" s="32" t="str">
        <f>IF($B2430="","",RIGHT($G2430*1000+200+COUNTIF($G$2:$G2430,$G2430),9))</f>
        <v/>
      </c>
    </row>
    <row r="2431" spans="13:19" ht="18" customHeight="1" x14ac:dyDescent="0.55000000000000004">
      <c r="M2431" s="32" t="str">
        <f>IFERROR(IF($B2431="","",INDEX(所属情報!$E:$E,MATCH($A2431,所属情報!$A:$A,0))),"")</f>
        <v/>
      </c>
      <c r="N2431" s="32" t="str">
        <f t="shared" si="111"/>
        <v/>
      </c>
      <c r="O2431" s="32" t="str">
        <f t="shared" si="112"/>
        <v/>
      </c>
      <c r="P2431" s="32" t="str">
        <f t="shared" si="113"/>
        <v/>
      </c>
      <c r="Q2431" s="32" t="str">
        <f>IFERROR(IF($F2431="","",INDEX(リスト!$AL:$AL,MATCH($F2431,リスト!$AK:$AK,0))),"")</f>
        <v/>
      </c>
      <c r="R2431" s="32" t="str">
        <f>IFERROR(IF($K2431="","",INDEX(リスト!$AO:$AO,MATCH($K2431,リスト!$AN:$AN,0))),"")</f>
        <v/>
      </c>
      <c r="S2431" s="32" t="str">
        <f>IF($B2431="","",RIGHT($G2431*1000+200+COUNTIF($G$2:$G2431,$G2431),9))</f>
        <v/>
      </c>
    </row>
    <row r="2432" spans="13:19" ht="18" customHeight="1" x14ac:dyDescent="0.55000000000000004">
      <c r="M2432" s="32" t="str">
        <f>IFERROR(IF($B2432="","",INDEX(所属情報!$E:$E,MATCH($A2432,所属情報!$A:$A,0))),"")</f>
        <v/>
      </c>
      <c r="N2432" s="32" t="str">
        <f t="shared" si="111"/>
        <v/>
      </c>
      <c r="O2432" s="32" t="str">
        <f t="shared" si="112"/>
        <v/>
      </c>
      <c r="P2432" s="32" t="str">
        <f t="shared" si="113"/>
        <v/>
      </c>
      <c r="Q2432" s="32" t="str">
        <f>IFERROR(IF($F2432="","",INDEX(リスト!$AL:$AL,MATCH($F2432,リスト!$AK:$AK,0))),"")</f>
        <v/>
      </c>
      <c r="R2432" s="32" t="str">
        <f>IFERROR(IF($K2432="","",INDEX(リスト!$AO:$AO,MATCH($K2432,リスト!$AN:$AN,0))),"")</f>
        <v/>
      </c>
      <c r="S2432" s="32" t="str">
        <f>IF($B2432="","",RIGHT($G2432*1000+200+COUNTIF($G$2:$G2432,$G2432),9))</f>
        <v/>
      </c>
    </row>
    <row r="2433" spans="13:19" ht="18" customHeight="1" x14ac:dyDescent="0.55000000000000004">
      <c r="M2433" s="32" t="str">
        <f>IFERROR(IF($B2433="","",INDEX(所属情報!$E:$E,MATCH($A2433,所属情報!$A:$A,0))),"")</f>
        <v/>
      </c>
      <c r="N2433" s="32" t="str">
        <f t="shared" si="111"/>
        <v/>
      </c>
      <c r="O2433" s="32" t="str">
        <f t="shared" si="112"/>
        <v/>
      </c>
      <c r="P2433" s="32" t="str">
        <f t="shared" si="113"/>
        <v/>
      </c>
      <c r="Q2433" s="32" t="str">
        <f>IFERROR(IF($F2433="","",INDEX(リスト!$AL:$AL,MATCH($F2433,リスト!$AK:$AK,0))),"")</f>
        <v/>
      </c>
      <c r="R2433" s="32" t="str">
        <f>IFERROR(IF($K2433="","",INDEX(リスト!$AO:$AO,MATCH($K2433,リスト!$AN:$AN,0))),"")</f>
        <v/>
      </c>
      <c r="S2433" s="32" t="str">
        <f>IF($B2433="","",RIGHT($G2433*1000+200+COUNTIF($G$2:$G2433,$G2433),9))</f>
        <v/>
      </c>
    </row>
    <row r="2434" spans="13:19" ht="18" customHeight="1" x14ac:dyDescent="0.55000000000000004">
      <c r="M2434" s="32" t="str">
        <f>IFERROR(IF($B2434="","",INDEX(所属情報!$E:$E,MATCH($A2434,所属情報!$A:$A,0))),"")</f>
        <v/>
      </c>
      <c r="N2434" s="32" t="str">
        <f t="shared" si="111"/>
        <v/>
      </c>
      <c r="O2434" s="32" t="str">
        <f t="shared" si="112"/>
        <v/>
      </c>
      <c r="P2434" s="32" t="str">
        <f t="shared" si="113"/>
        <v/>
      </c>
      <c r="Q2434" s="32" t="str">
        <f>IFERROR(IF($F2434="","",INDEX(リスト!$AL:$AL,MATCH($F2434,リスト!$AK:$AK,0))),"")</f>
        <v/>
      </c>
      <c r="R2434" s="32" t="str">
        <f>IFERROR(IF($K2434="","",INDEX(リスト!$AO:$AO,MATCH($K2434,リスト!$AN:$AN,0))),"")</f>
        <v/>
      </c>
      <c r="S2434" s="32" t="str">
        <f>IF($B2434="","",RIGHT($G2434*1000+200+COUNTIF($G$2:$G2434,$G2434),9))</f>
        <v/>
      </c>
    </row>
    <row r="2435" spans="13:19" ht="18" customHeight="1" x14ac:dyDescent="0.55000000000000004">
      <c r="M2435" s="32" t="str">
        <f>IFERROR(IF($B2435="","",INDEX(所属情報!$E:$E,MATCH($A2435,所属情報!$A:$A,0))),"")</f>
        <v/>
      </c>
      <c r="N2435" s="32" t="str">
        <f t="shared" ref="N2435:N2498" si="114">IF($C2435="","",IF($E2435="",$C2435,$C2435&amp;" ("&amp;$E2435&amp;")"))</f>
        <v/>
      </c>
      <c r="O2435" s="32" t="str">
        <f t="shared" ref="O2435:O2498" si="115">IF($D2435="","",ASC($D2435))</f>
        <v/>
      </c>
      <c r="P2435" s="32" t="str">
        <f t="shared" ref="P2435:P2498" si="116">IF($I2435="","",UPPER($I2435)&amp;" "&amp;UPPER(LEFT($J2435,1))&amp;LOWER(RIGHT($J2435,LEN($J2435)-1))&amp;" ("&amp;MID($G2435,3,2)&amp;")")</f>
        <v/>
      </c>
      <c r="Q2435" s="32" t="str">
        <f>IFERROR(IF($F2435="","",INDEX(リスト!$AL:$AL,MATCH($F2435,リスト!$AK:$AK,0))),"")</f>
        <v/>
      </c>
      <c r="R2435" s="32" t="str">
        <f>IFERROR(IF($K2435="","",INDEX(リスト!$AO:$AO,MATCH($K2435,リスト!$AN:$AN,0))),"")</f>
        <v/>
      </c>
      <c r="S2435" s="32" t="str">
        <f>IF($B2435="","",RIGHT($G2435*1000+200+COUNTIF($G$2:$G2435,$G2435),9))</f>
        <v/>
      </c>
    </row>
    <row r="2436" spans="13:19" ht="18" customHeight="1" x14ac:dyDescent="0.55000000000000004">
      <c r="M2436" s="32" t="str">
        <f>IFERROR(IF($B2436="","",INDEX(所属情報!$E:$E,MATCH($A2436,所属情報!$A:$A,0))),"")</f>
        <v/>
      </c>
      <c r="N2436" s="32" t="str">
        <f t="shared" si="114"/>
        <v/>
      </c>
      <c r="O2436" s="32" t="str">
        <f t="shared" si="115"/>
        <v/>
      </c>
      <c r="P2436" s="32" t="str">
        <f t="shared" si="116"/>
        <v/>
      </c>
      <c r="Q2436" s="32" t="str">
        <f>IFERROR(IF($F2436="","",INDEX(リスト!$AL:$AL,MATCH($F2436,リスト!$AK:$AK,0))),"")</f>
        <v/>
      </c>
      <c r="R2436" s="32" t="str">
        <f>IFERROR(IF($K2436="","",INDEX(リスト!$AO:$AO,MATCH($K2436,リスト!$AN:$AN,0))),"")</f>
        <v/>
      </c>
      <c r="S2436" s="32" t="str">
        <f>IF($B2436="","",RIGHT($G2436*1000+200+COUNTIF($G$2:$G2436,$G2436),9))</f>
        <v/>
      </c>
    </row>
    <row r="2437" spans="13:19" ht="18" customHeight="1" x14ac:dyDescent="0.55000000000000004">
      <c r="M2437" s="32" t="str">
        <f>IFERROR(IF($B2437="","",INDEX(所属情報!$E:$E,MATCH($A2437,所属情報!$A:$A,0))),"")</f>
        <v/>
      </c>
      <c r="N2437" s="32" t="str">
        <f t="shared" si="114"/>
        <v/>
      </c>
      <c r="O2437" s="32" t="str">
        <f t="shared" si="115"/>
        <v/>
      </c>
      <c r="P2437" s="32" t="str">
        <f t="shared" si="116"/>
        <v/>
      </c>
      <c r="Q2437" s="32" t="str">
        <f>IFERROR(IF($F2437="","",INDEX(リスト!$AL:$AL,MATCH($F2437,リスト!$AK:$AK,0))),"")</f>
        <v/>
      </c>
      <c r="R2437" s="32" t="str">
        <f>IFERROR(IF($K2437="","",INDEX(リスト!$AO:$AO,MATCH($K2437,リスト!$AN:$AN,0))),"")</f>
        <v/>
      </c>
      <c r="S2437" s="32" t="str">
        <f>IF($B2437="","",RIGHT($G2437*1000+200+COUNTIF($G$2:$G2437,$G2437),9))</f>
        <v/>
      </c>
    </row>
    <row r="2438" spans="13:19" ht="18" customHeight="1" x14ac:dyDescent="0.55000000000000004">
      <c r="M2438" s="32" t="str">
        <f>IFERROR(IF($B2438="","",INDEX(所属情報!$E:$E,MATCH($A2438,所属情報!$A:$A,0))),"")</f>
        <v/>
      </c>
      <c r="N2438" s="32" t="str">
        <f t="shared" si="114"/>
        <v/>
      </c>
      <c r="O2438" s="32" t="str">
        <f t="shared" si="115"/>
        <v/>
      </c>
      <c r="P2438" s="32" t="str">
        <f t="shared" si="116"/>
        <v/>
      </c>
      <c r="Q2438" s="32" t="str">
        <f>IFERROR(IF($F2438="","",INDEX(リスト!$AL:$AL,MATCH($F2438,リスト!$AK:$AK,0))),"")</f>
        <v/>
      </c>
      <c r="R2438" s="32" t="str">
        <f>IFERROR(IF($K2438="","",INDEX(リスト!$AO:$AO,MATCH($K2438,リスト!$AN:$AN,0))),"")</f>
        <v/>
      </c>
      <c r="S2438" s="32" t="str">
        <f>IF($B2438="","",RIGHT($G2438*1000+200+COUNTIF($G$2:$G2438,$G2438),9))</f>
        <v/>
      </c>
    </row>
    <row r="2439" spans="13:19" ht="18" customHeight="1" x14ac:dyDescent="0.55000000000000004">
      <c r="M2439" s="32" t="str">
        <f>IFERROR(IF($B2439="","",INDEX(所属情報!$E:$E,MATCH($A2439,所属情報!$A:$A,0))),"")</f>
        <v/>
      </c>
      <c r="N2439" s="32" t="str">
        <f t="shared" si="114"/>
        <v/>
      </c>
      <c r="O2439" s="32" t="str">
        <f t="shared" si="115"/>
        <v/>
      </c>
      <c r="P2439" s="32" t="str">
        <f t="shared" si="116"/>
        <v/>
      </c>
      <c r="Q2439" s="32" t="str">
        <f>IFERROR(IF($F2439="","",INDEX(リスト!$AL:$AL,MATCH($F2439,リスト!$AK:$AK,0))),"")</f>
        <v/>
      </c>
      <c r="R2439" s="32" t="str">
        <f>IFERROR(IF($K2439="","",INDEX(リスト!$AO:$AO,MATCH($K2439,リスト!$AN:$AN,0))),"")</f>
        <v/>
      </c>
      <c r="S2439" s="32" t="str">
        <f>IF($B2439="","",RIGHT($G2439*1000+200+COUNTIF($G$2:$G2439,$G2439),9))</f>
        <v/>
      </c>
    </row>
    <row r="2440" spans="13:19" ht="18" customHeight="1" x14ac:dyDescent="0.55000000000000004">
      <c r="M2440" s="32" t="str">
        <f>IFERROR(IF($B2440="","",INDEX(所属情報!$E:$E,MATCH($A2440,所属情報!$A:$A,0))),"")</f>
        <v/>
      </c>
      <c r="N2440" s="32" t="str">
        <f t="shared" si="114"/>
        <v/>
      </c>
      <c r="O2440" s="32" t="str">
        <f t="shared" si="115"/>
        <v/>
      </c>
      <c r="P2440" s="32" t="str">
        <f t="shared" si="116"/>
        <v/>
      </c>
      <c r="Q2440" s="32" t="str">
        <f>IFERROR(IF($F2440="","",INDEX(リスト!$AL:$AL,MATCH($F2440,リスト!$AK:$AK,0))),"")</f>
        <v/>
      </c>
      <c r="R2440" s="32" t="str">
        <f>IFERROR(IF($K2440="","",INDEX(リスト!$AO:$AO,MATCH($K2440,リスト!$AN:$AN,0))),"")</f>
        <v/>
      </c>
      <c r="S2440" s="32" t="str">
        <f>IF($B2440="","",RIGHT($G2440*1000+200+COUNTIF($G$2:$G2440,$G2440),9))</f>
        <v/>
      </c>
    </row>
    <row r="2441" spans="13:19" ht="18" customHeight="1" x14ac:dyDescent="0.55000000000000004">
      <c r="M2441" s="32" t="str">
        <f>IFERROR(IF($B2441="","",INDEX(所属情報!$E:$E,MATCH($A2441,所属情報!$A:$A,0))),"")</f>
        <v/>
      </c>
      <c r="N2441" s="32" t="str">
        <f t="shared" si="114"/>
        <v/>
      </c>
      <c r="O2441" s="32" t="str">
        <f t="shared" si="115"/>
        <v/>
      </c>
      <c r="P2441" s="32" t="str">
        <f t="shared" si="116"/>
        <v/>
      </c>
      <c r="Q2441" s="32" t="str">
        <f>IFERROR(IF($F2441="","",INDEX(リスト!$AL:$AL,MATCH($F2441,リスト!$AK:$AK,0))),"")</f>
        <v/>
      </c>
      <c r="R2441" s="32" t="str">
        <f>IFERROR(IF($K2441="","",INDEX(リスト!$AO:$AO,MATCH($K2441,リスト!$AN:$AN,0))),"")</f>
        <v/>
      </c>
      <c r="S2441" s="32" t="str">
        <f>IF($B2441="","",RIGHT($G2441*1000+200+COUNTIF($G$2:$G2441,$G2441),9))</f>
        <v/>
      </c>
    </row>
    <row r="2442" spans="13:19" ht="18" customHeight="1" x14ac:dyDescent="0.55000000000000004">
      <c r="M2442" s="32" t="str">
        <f>IFERROR(IF($B2442="","",INDEX(所属情報!$E:$E,MATCH($A2442,所属情報!$A:$A,0))),"")</f>
        <v/>
      </c>
      <c r="N2442" s="32" t="str">
        <f t="shared" si="114"/>
        <v/>
      </c>
      <c r="O2442" s="32" t="str">
        <f t="shared" si="115"/>
        <v/>
      </c>
      <c r="P2442" s="32" t="str">
        <f t="shared" si="116"/>
        <v/>
      </c>
      <c r="Q2442" s="32" t="str">
        <f>IFERROR(IF($F2442="","",INDEX(リスト!$AL:$AL,MATCH($F2442,リスト!$AK:$AK,0))),"")</f>
        <v/>
      </c>
      <c r="R2442" s="32" t="str">
        <f>IFERROR(IF($K2442="","",INDEX(リスト!$AO:$AO,MATCH($K2442,リスト!$AN:$AN,0))),"")</f>
        <v/>
      </c>
      <c r="S2442" s="32" t="str">
        <f>IF($B2442="","",RIGHT($G2442*1000+200+COUNTIF($G$2:$G2442,$G2442),9))</f>
        <v/>
      </c>
    </row>
    <row r="2443" spans="13:19" ht="18" customHeight="1" x14ac:dyDescent="0.55000000000000004">
      <c r="M2443" s="32" t="str">
        <f>IFERROR(IF($B2443="","",INDEX(所属情報!$E:$E,MATCH($A2443,所属情報!$A:$A,0))),"")</f>
        <v/>
      </c>
      <c r="N2443" s="32" t="str">
        <f t="shared" si="114"/>
        <v/>
      </c>
      <c r="O2443" s="32" t="str">
        <f t="shared" si="115"/>
        <v/>
      </c>
      <c r="P2443" s="32" t="str">
        <f t="shared" si="116"/>
        <v/>
      </c>
      <c r="Q2443" s="32" t="str">
        <f>IFERROR(IF($F2443="","",INDEX(リスト!$AL:$AL,MATCH($F2443,リスト!$AK:$AK,0))),"")</f>
        <v/>
      </c>
      <c r="R2443" s="32" t="str">
        <f>IFERROR(IF($K2443="","",INDEX(リスト!$AO:$AO,MATCH($K2443,リスト!$AN:$AN,0))),"")</f>
        <v/>
      </c>
      <c r="S2443" s="32" t="str">
        <f>IF($B2443="","",RIGHT($G2443*1000+200+COUNTIF($G$2:$G2443,$G2443),9))</f>
        <v/>
      </c>
    </row>
    <row r="2444" spans="13:19" ht="18" customHeight="1" x14ac:dyDescent="0.55000000000000004">
      <c r="M2444" s="32" t="str">
        <f>IFERROR(IF($B2444="","",INDEX(所属情報!$E:$E,MATCH($A2444,所属情報!$A:$A,0))),"")</f>
        <v/>
      </c>
      <c r="N2444" s="32" t="str">
        <f t="shared" si="114"/>
        <v/>
      </c>
      <c r="O2444" s="32" t="str">
        <f t="shared" si="115"/>
        <v/>
      </c>
      <c r="P2444" s="32" t="str">
        <f t="shared" si="116"/>
        <v/>
      </c>
      <c r="Q2444" s="32" t="str">
        <f>IFERROR(IF($F2444="","",INDEX(リスト!$AL:$AL,MATCH($F2444,リスト!$AK:$AK,0))),"")</f>
        <v/>
      </c>
      <c r="R2444" s="32" t="str">
        <f>IFERROR(IF($K2444="","",INDEX(リスト!$AO:$AO,MATCH($K2444,リスト!$AN:$AN,0))),"")</f>
        <v/>
      </c>
      <c r="S2444" s="32" t="str">
        <f>IF($B2444="","",RIGHT($G2444*1000+200+COUNTIF($G$2:$G2444,$G2444),9))</f>
        <v/>
      </c>
    </row>
    <row r="2445" spans="13:19" ht="18" customHeight="1" x14ac:dyDescent="0.55000000000000004">
      <c r="M2445" s="32" t="str">
        <f>IFERROR(IF($B2445="","",INDEX(所属情報!$E:$E,MATCH($A2445,所属情報!$A:$A,0))),"")</f>
        <v/>
      </c>
      <c r="N2445" s="32" t="str">
        <f t="shared" si="114"/>
        <v/>
      </c>
      <c r="O2445" s="32" t="str">
        <f t="shared" si="115"/>
        <v/>
      </c>
      <c r="P2445" s="32" t="str">
        <f t="shared" si="116"/>
        <v/>
      </c>
      <c r="Q2445" s="32" t="str">
        <f>IFERROR(IF($F2445="","",INDEX(リスト!$AL:$AL,MATCH($F2445,リスト!$AK:$AK,0))),"")</f>
        <v/>
      </c>
      <c r="R2445" s="32" t="str">
        <f>IFERROR(IF($K2445="","",INDEX(リスト!$AO:$AO,MATCH($K2445,リスト!$AN:$AN,0))),"")</f>
        <v/>
      </c>
      <c r="S2445" s="32" t="str">
        <f>IF($B2445="","",RIGHT($G2445*1000+200+COUNTIF($G$2:$G2445,$G2445),9))</f>
        <v/>
      </c>
    </row>
    <row r="2446" spans="13:19" ht="18" customHeight="1" x14ac:dyDescent="0.55000000000000004">
      <c r="M2446" s="32" t="str">
        <f>IFERROR(IF($B2446="","",INDEX(所属情報!$E:$E,MATCH($A2446,所属情報!$A:$A,0))),"")</f>
        <v/>
      </c>
      <c r="N2446" s="32" t="str">
        <f t="shared" si="114"/>
        <v/>
      </c>
      <c r="O2446" s="32" t="str">
        <f t="shared" si="115"/>
        <v/>
      </c>
      <c r="P2446" s="32" t="str">
        <f t="shared" si="116"/>
        <v/>
      </c>
      <c r="Q2446" s="32" t="str">
        <f>IFERROR(IF($F2446="","",INDEX(リスト!$AL:$AL,MATCH($F2446,リスト!$AK:$AK,0))),"")</f>
        <v/>
      </c>
      <c r="R2446" s="32" t="str">
        <f>IFERROR(IF($K2446="","",INDEX(リスト!$AO:$AO,MATCH($K2446,リスト!$AN:$AN,0))),"")</f>
        <v/>
      </c>
      <c r="S2446" s="32" t="str">
        <f>IF($B2446="","",RIGHT($G2446*1000+200+COUNTIF($G$2:$G2446,$G2446),9))</f>
        <v/>
      </c>
    </row>
    <row r="2447" spans="13:19" ht="18" customHeight="1" x14ac:dyDescent="0.55000000000000004">
      <c r="M2447" s="32" t="str">
        <f>IFERROR(IF($B2447="","",INDEX(所属情報!$E:$E,MATCH($A2447,所属情報!$A:$A,0))),"")</f>
        <v/>
      </c>
      <c r="N2447" s="32" t="str">
        <f t="shared" si="114"/>
        <v/>
      </c>
      <c r="O2447" s="32" t="str">
        <f t="shared" si="115"/>
        <v/>
      </c>
      <c r="P2447" s="32" t="str">
        <f t="shared" si="116"/>
        <v/>
      </c>
      <c r="Q2447" s="32" t="str">
        <f>IFERROR(IF($F2447="","",INDEX(リスト!$AL:$AL,MATCH($F2447,リスト!$AK:$AK,0))),"")</f>
        <v/>
      </c>
      <c r="R2447" s="32" t="str">
        <f>IFERROR(IF($K2447="","",INDEX(リスト!$AO:$AO,MATCH($K2447,リスト!$AN:$AN,0))),"")</f>
        <v/>
      </c>
      <c r="S2447" s="32" t="str">
        <f>IF($B2447="","",RIGHT($G2447*1000+200+COUNTIF($G$2:$G2447,$G2447),9))</f>
        <v/>
      </c>
    </row>
    <row r="2448" spans="13:19" ht="18" customHeight="1" x14ac:dyDescent="0.55000000000000004">
      <c r="M2448" s="32" t="str">
        <f>IFERROR(IF($B2448="","",INDEX(所属情報!$E:$E,MATCH($A2448,所属情報!$A:$A,0))),"")</f>
        <v/>
      </c>
      <c r="N2448" s="32" t="str">
        <f t="shared" si="114"/>
        <v/>
      </c>
      <c r="O2448" s="32" t="str">
        <f t="shared" si="115"/>
        <v/>
      </c>
      <c r="P2448" s="32" t="str">
        <f t="shared" si="116"/>
        <v/>
      </c>
      <c r="Q2448" s="32" t="str">
        <f>IFERROR(IF($F2448="","",INDEX(リスト!$AL:$AL,MATCH($F2448,リスト!$AK:$AK,0))),"")</f>
        <v/>
      </c>
      <c r="R2448" s="32" t="str">
        <f>IFERROR(IF($K2448="","",INDEX(リスト!$AO:$AO,MATCH($K2448,リスト!$AN:$AN,0))),"")</f>
        <v/>
      </c>
      <c r="S2448" s="32" t="str">
        <f>IF($B2448="","",RIGHT($G2448*1000+200+COUNTIF($G$2:$G2448,$G2448),9))</f>
        <v/>
      </c>
    </row>
    <row r="2449" spans="13:19" ht="18" customHeight="1" x14ac:dyDescent="0.55000000000000004">
      <c r="M2449" s="32" t="str">
        <f>IFERROR(IF($B2449="","",INDEX(所属情報!$E:$E,MATCH($A2449,所属情報!$A:$A,0))),"")</f>
        <v/>
      </c>
      <c r="N2449" s="32" t="str">
        <f t="shared" si="114"/>
        <v/>
      </c>
      <c r="O2449" s="32" t="str">
        <f t="shared" si="115"/>
        <v/>
      </c>
      <c r="P2449" s="32" t="str">
        <f t="shared" si="116"/>
        <v/>
      </c>
      <c r="Q2449" s="32" t="str">
        <f>IFERROR(IF($F2449="","",INDEX(リスト!$AL:$AL,MATCH($F2449,リスト!$AK:$AK,0))),"")</f>
        <v/>
      </c>
      <c r="R2449" s="32" t="str">
        <f>IFERROR(IF($K2449="","",INDEX(リスト!$AO:$AO,MATCH($K2449,リスト!$AN:$AN,0))),"")</f>
        <v/>
      </c>
      <c r="S2449" s="32" t="str">
        <f>IF($B2449="","",RIGHT($G2449*1000+200+COUNTIF($G$2:$G2449,$G2449),9))</f>
        <v/>
      </c>
    </row>
    <row r="2450" spans="13:19" ht="18" customHeight="1" x14ac:dyDescent="0.55000000000000004">
      <c r="M2450" s="32" t="str">
        <f>IFERROR(IF($B2450="","",INDEX(所属情報!$E:$E,MATCH($A2450,所属情報!$A:$A,0))),"")</f>
        <v/>
      </c>
      <c r="N2450" s="32" t="str">
        <f t="shared" si="114"/>
        <v/>
      </c>
      <c r="O2450" s="32" t="str">
        <f t="shared" si="115"/>
        <v/>
      </c>
      <c r="P2450" s="32" t="str">
        <f t="shared" si="116"/>
        <v/>
      </c>
      <c r="Q2450" s="32" t="str">
        <f>IFERROR(IF($F2450="","",INDEX(リスト!$AL:$AL,MATCH($F2450,リスト!$AK:$AK,0))),"")</f>
        <v/>
      </c>
      <c r="R2450" s="32" t="str">
        <f>IFERROR(IF($K2450="","",INDEX(リスト!$AO:$AO,MATCH($K2450,リスト!$AN:$AN,0))),"")</f>
        <v/>
      </c>
      <c r="S2450" s="32" t="str">
        <f>IF($B2450="","",RIGHT($G2450*1000+200+COUNTIF($G$2:$G2450,$G2450),9))</f>
        <v/>
      </c>
    </row>
    <row r="2451" spans="13:19" ht="18" customHeight="1" x14ac:dyDescent="0.55000000000000004">
      <c r="M2451" s="32" t="str">
        <f>IFERROR(IF($B2451="","",INDEX(所属情報!$E:$E,MATCH($A2451,所属情報!$A:$A,0))),"")</f>
        <v/>
      </c>
      <c r="N2451" s="32" t="str">
        <f t="shared" si="114"/>
        <v/>
      </c>
      <c r="O2451" s="32" t="str">
        <f t="shared" si="115"/>
        <v/>
      </c>
      <c r="P2451" s="32" t="str">
        <f t="shared" si="116"/>
        <v/>
      </c>
      <c r="Q2451" s="32" t="str">
        <f>IFERROR(IF($F2451="","",INDEX(リスト!$AL:$AL,MATCH($F2451,リスト!$AK:$AK,0))),"")</f>
        <v/>
      </c>
      <c r="R2451" s="32" t="str">
        <f>IFERROR(IF($K2451="","",INDEX(リスト!$AO:$AO,MATCH($K2451,リスト!$AN:$AN,0))),"")</f>
        <v/>
      </c>
      <c r="S2451" s="32" t="str">
        <f>IF($B2451="","",RIGHT($G2451*1000+200+COUNTIF($G$2:$G2451,$G2451),9))</f>
        <v/>
      </c>
    </row>
    <row r="2452" spans="13:19" ht="18" customHeight="1" x14ac:dyDescent="0.55000000000000004">
      <c r="M2452" s="32" t="str">
        <f>IFERROR(IF($B2452="","",INDEX(所属情報!$E:$E,MATCH($A2452,所属情報!$A:$A,0))),"")</f>
        <v/>
      </c>
      <c r="N2452" s="32" t="str">
        <f t="shared" si="114"/>
        <v/>
      </c>
      <c r="O2452" s="32" t="str">
        <f t="shared" si="115"/>
        <v/>
      </c>
      <c r="P2452" s="32" t="str">
        <f t="shared" si="116"/>
        <v/>
      </c>
      <c r="Q2452" s="32" t="str">
        <f>IFERROR(IF($F2452="","",INDEX(リスト!$AL:$AL,MATCH($F2452,リスト!$AK:$AK,0))),"")</f>
        <v/>
      </c>
      <c r="R2452" s="32" t="str">
        <f>IFERROR(IF($K2452="","",INDEX(リスト!$AO:$AO,MATCH($K2452,リスト!$AN:$AN,0))),"")</f>
        <v/>
      </c>
      <c r="S2452" s="32" t="str">
        <f>IF($B2452="","",RIGHT($G2452*1000+200+COUNTIF($G$2:$G2452,$G2452),9))</f>
        <v/>
      </c>
    </row>
    <row r="2453" spans="13:19" ht="18" customHeight="1" x14ac:dyDescent="0.55000000000000004">
      <c r="M2453" s="32" t="str">
        <f>IFERROR(IF($B2453="","",INDEX(所属情報!$E:$E,MATCH($A2453,所属情報!$A:$A,0))),"")</f>
        <v/>
      </c>
      <c r="N2453" s="32" t="str">
        <f t="shared" si="114"/>
        <v/>
      </c>
      <c r="O2453" s="32" t="str">
        <f t="shared" si="115"/>
        <v/>
      </c>
      <c r="P2453" s="32" t="str">
        <f t="shared" si="116"/>
        <v/>
      </c>
      <c r="Q2453" s="32" t="str">
        <f>IFERROR(IF($F2453="","",INDEX(リスト!$AL:$AL,MATCH($F2453,リスト!$AK:$AK,0))),"")</f>
        <v/>
      </c>
      <c r="R2453" s="32" t="str">
        <f>IFERROR(IF($K2453="","",INDEX(リスト!$AO:$AO,MATCH($K2453,リスト!$AN:$AN,0))),"")</f>
        <v/>
      </c>
      <c r="S2453" s="32" t="str">
        <f>IF($B2453="","",RIGHT($G2453*1000+200+COUNTIF($G$2:$G2453,$G2453),9))</f>
        <v/>
      </c>
    </row>
    <row r="2454" spans="13:19" ht="18" customHeight="1" x14ac:dyDescent="0.55000000000000004">
      <c r="M2454" s="32" t="str">
        <f>IFERROR(IF($B2454="","",INDEX(所属情報!$E:$E,MATCH($A2454,所属情報!$A:$A,0))),"")</f>
        <v/>
      </c>
      <c r="N2454" s="32" t="str">
        <f t="shared" si="114"/>
        <v/>
      </c>
      <c r="O2454" s="32" t="str">
        <f t="shared" si="115"/>
        <v/>
      </c>
      <c r="P2454" s="32" t="str">
        <f t="shared" si="116"/>
        <v/>
      </c>
      <c r="Q2454" s="32" t="str">
        <f>IFERROR(IF($F2454="","",INDEX(リスト!$AL:$AL,MATCH($F2454,リスト!$AK:$AK,0))),"")</f>
        <v/>
      </c>
      <c r="R2454" s="32" t="str">
        <f>IFERROR(IF($K2454="","",INDEX(リスト!$AO:$AO,MATCH($K2454,リスト!$AN:$AN,0))),"")</f>
        <v/>
      </c>
      <c r="S2454" s="32" t="str">
        <f>IF($B2454="","",RIGHT($G2454*1000+200+COUNTIF($G$2:$G2454,$G2454),9))</f>
        <v/>
      </c>
    </row>
    <row r="2455" spans="13:19" ht="18" customHeight="1" x14ac:dyDescent="0.55000000000000004">
      <c r="M2455" s="32" t="str">
        <f>IFERROR(IF($B2455="","",INDEX(所属情報!$E:$E,MATCH($A2455,所属情報!$A:$A,0))),"")</f>
        <v/>
      </c>
      <c r="N2455" s="32" t="str">
        <f t="shared" si="114"/>
        <v/>
      </c>
      <c r="O2455" s="32" t="str">
        <f t="shared" si="115"/>
        <v/>
      </c>
      <c r="P2455" s="32" t="str">
        <f t="shared" si="116"/>
        <v/>
      </c>
      <c r="Q2455" s="32" t="str">
        <f>IFERROR(IF($F2455="","",INDEX(リスト!$AL:$AL,MATCH($F2455,リスト!$AK:$AK,0))),"")</f>
        <v/>
      </c>
      <c r="R2455" s="32" t="str">
        <f>IFERROR(IF($K2455="","",INDEX(リスト!$AO:$AO,MATCH($K2455,リスト!$AN:$AN,0))),"")</f>
        <v/>
      </c>
      <c r="S2455" s="32" t="str">
        <f>IF($B2455="","",RIGHT($G2455*1000+200+COUNTIF($G$2:$G2455,$G2455),9))</f>
        <v/>
      </c>
    </row>
    <row r="2456" spans="13:19" ht="18" customHeight="1" x14ac:dyDescent="0.55000000000000004">
      <c r="M2456" s="32" t="str">
        <f>IFERROR(IF($B2456="","",INDEX(所属情報!$E:$E,MATCH($A2456,所属情報!$A:$A,0))),"")</f>
        <v/>
      </c>
      <c r="N2456" s="32" t="str">
        <f t="shared" si="114"/>
        <v/>
      </c>
      <c r="O2456" s="32" t="str">
        <f t="shared" si="115"/>
        <v/>
      </c>
      <c r="P2456" s="32" t="str">
        <f t="shared" si="116"/>
        <v/>
      </c>
      <c r="Q2456" s="32" t="str">
        <f>IFERROR(IF($F2456="","",INDEX(リスト!$AL:$AL,MATCH($F2456,リスト!$AK:$AK,0))),"")</f>
        <v/>
      </c>
      <c r="R2456" s="32" t="str">
        <f>IFERROR(IF($K2456="","",INDEX(リスト!$AO:$AO,MATCH($K2456,リスト!$AN:$AN,0))),"")</f>
        <v/>
      </c>
      <c r="S2456" s="32" t="str">
        <f>IF($B2456="","",RIGHT($G2456*1000+200+COUNTIF($G$2:$G2456,$G2456),9))</f>
        <v/>
      </c>
    </row>
    <row r="2457" spans="13:19" ht="18" customHeight="1" x14ac:dyDescent="0.55000000000000004">
      <c r="M2457" s="32" t="str">
        <f>IFERROR(IF($B2457="","",INDEX(所属情報!$E:$E,MATCH($A2457,所属情報!$A:$A,0))),"")</f>
        <v/>
      </c>
      <c r="N2457" s="32" t="str">
        <f t="shared" si="114"/>
        <v/>
      </c>
      <c r="O2457" s="32" t="str">
        <f t="shared" si="115"/>
        <v/>
      </c>
      <c r="P2457" s="32" t="str">
        <f t="shared" si="116"/>
        <v/>
      </c>
      <c r="Q2457" s="32" t="str">
        <f>IFERROR(IF($F2457="","",INDEX(リスト!$AL:$AL,MATCH($F2457,リスト!$AK:$AK,0))),"")</f>
        <v/>
      </c>
      <c r="R2457" s="32" t="str">
        <f>IFERROR(IF($K2457="","",INDEX(リスト!$AO:$AO,MATCH($K2457,リスト!$AN:$AN,0))),"")</f>
        <v/>
      </c>
      <c r="S2457" s="32" t="str">
        <f>IF($B2457="","",RIGHT($G2457*1000+200+COUNTIF($G$2:$G2457,$G2457),9))</f>
        <v/>
      </c>
    </row>
    <row r="2458" spans="13:19" ht="18" customHeight="1" x14ac:dyDescent="0.55000000000000004">
      <c r="M2458" s="32" t="str">
        <f>IFERROR(IF($B2458="","",INDEX(所属情報!$E:$E,MATCH($A2458,所属情報!$A:$A,0))),"")</f>
        <v/>
      </c>
      <c r="N2458" s="32" t="str">
        <f t="shared" si="114"/>
        <v/>
      </c>
      <c r="O2458" s="32" t="str">
        <f t="shared" si="115"/>
        <v/>
      </c>
      <c r="P2458" s="32" t="str">
        <f t="shared" si="116"/>
        <v/>
      </c>
      <c r="Q2458" s="32" t="str">
        <f>IFERROR(IF($F2458="","",INDEX(リスト!$AL:$AL,MATCH($F2458,リスト!$AK:$AK,0))),"")</f>
        <v/>
      </c>
      <c r="R2458" s="32" t="str">
        <f>IFERROR(IF($K2458="","",INDEX(リスト!$AO:$AO,MATCH($K2458,リスト!$AN:$AN,0))),"")</f>
        <v/>
      </c>
      <c r="S2458" s="32" t="str">
        <f>IF($B2458="","",RIGHT($G2458*1000+200+COUNTIF($G$2:$G2458,$G2458),9))</f>
        <v/>
      </c>
    </row>
    <row r="2459" spans="13:19" ht="18" customHeight="1" x14ac:dyDescent="0.55000000000000004">
      <c r="M2459" s="32" t="str">
        <f>IFERROR(IF($B2459="","",INDEX(所属情報!$E:$E,MATCH($A2459,所属情報!$A:$A,0))),"")</f>
        <v/>
      </c>
      <c r="N2459" s="32" t="str">
        <f t="shared" si="114"/>
        <v/>
      </c>
      <c r="O2459" s="32" t="str">
        <f t="shared" si="115"/>
        <v/>
      </c>
      <c r="P2459" s="32" t="str">
        <f t="shared" si="116"/>
        <v/>
      </c>
      <c r="Q2459" s="32" t="str">
        <f>IFERROR(IF($F2459="","",INDEX(リスト!$AL:$AL,MATCH($F2459,リスト!$AK:$AK,0))),"")</f>
        <v/>
      </c>
      <c r="R2459" s="32" t="str">
        <f>IFERROR(IF($K2459="","",INDEX(リスト!$AO:$AO,MATCH($K2459,リスト!$AN:$AN,0))),"")</f>
        <v/>
      </c>
      <c r="S2459" s="32" t="str">
        <f>IF($B2459="","",RIGHT($G2459*1000+200+COUNTIF($G$2:$G2459,$G2459),9))</f>
        <v/>
      </c>
    </row>
    <row r="2460" spans="13:19" ht="18" customHeight="1" x14ac:dyDescent="0.55000000000000004">
      <c r="M2460" s="32" t="str">
        <f>IFERROR(IF($B2460="","",INDEX(所属情報!$E:$E,MATCH($A2460,所属情報!$A:$A,0))),"")</f>
        <v/>
      </c>
      <c r="N2460" s="32" t="str">
        <f t="shared" si="114"/>
        <v/>
      </c>
      <c r="O2460" s="32" t="str">
        <f t="shared" si="115"/>
        <v/>
      </c>
      <c r="P2460" s="32" t="str">
        <f t="shared" si="116"/>
        <v/>
      </c>
      <c r="Q2460" s="32" t="str">
        <f>IFERROR(IF($F2460="","",INDEX(リスト!$AL:$AL,MATCH($F2460,リスト!$AK:$AK,0))),"")</f>
        <v/>
      </c>
      <c r="R2460" s="32" t="str">
        <f>IFERROR(IF($K2460="","",INDEX(リスト!$AO:$AO,MATCH($K2460,リスト!$AN:$AN,0))),"")</f>
        <v/>
      </c>
      <c r="S2460" s="32" t="str">
        <f>IF($B2460="","",RIGHT($G2460*1000+200+COUNTIF($G$2:$G2460,$G2460),9))</f>
        <v/>
      </c>
    </row>
    <row r="2461" spans="13:19" ht="18" customHeight="1" x14ac:dyDescent="0.55000000000000004">
      <c r="M2461" s="32" t="str">
        <f>IFERROR(IF($B2461="","",INDEX(所属情報!$E:$E,MATCH($A2461,所属情報!$A:$A,0))),"")</f>
        <v/>
      </c>
      <c r="N2461" s="32" t="str">
        <f t="shared" si="114"/>
        <v/>
      </c>
      <c r="O2461" s="32" t="str">
        <f t="shared" si="115"/>
        <v/>
      </c>
      <c r="P2461" s="32" t="str">
        <f t="shared" si="116"/>
        <v/>
      </c>
      <c r="Q2461" s="32" t="str">
        <f>IFERROR(IF($F2461="","",INDEX(リスト!$AL:$AL,MATCH($F2461,リスト!$AK:$AK,0))),"")</f>
        <v/>
      </c>
      <c r="R2461" s="32" t="str">
        <f>IFERROR(IF($K2461="","",INDEX(リスト!$AO:$AO,MATCH($K2461,リスト!$AN:$AN,0))),"")</f>
        <v/>
      </c>
      <c r="S2461" s="32" t="str">
        <f>IF($B2461="","",RIGHT($G2461*1000+200+COUNTIF($G$2:$G2461,$G2461),9))</f>
        <v/>
      </c>
    </row>
    <row r="2462" spans="13:19" ht="18" customHeight="1" x14ac:dyDescent="0.55000000000000004">
      <c r="M2462" s="32" t="str">
        <f>IFERROR(IF($B2462="","",INDEX(所属情報!$E:$E,MATCH($A2462,所属情報!$A:$A,0))),"")</f>
        <v/>
      </c>
      <c r="N2462" s="32" t="str">
        <f t="shared" si="114"/>
        <v/>
      </c>
      <c r="O2462" s="32" t="str">
        <f t="shared" si="115"/>
        <v/>
      </c>
      <c r="P2462" s="32" t="str">
        <f t="shared" si="116"/>
        <v/>
      </c>
      <c r="Q2462" s="32" t="str">
        <f>IFERROR(IF($F2462="","",INDEX(リスト!$AL:$AL,MATCH($F2462,リスト!$AK:$AK,0))),"")</f>
        <v/>
      </c>
      <c r="R2462" s="32" t="str">
        <f>IFERROR(IF($K2462="","",INDEX(リスト!$AO:$AO,MATCH($K2462,リスト!$AN:$AN,0))),"")</f>
        <v/>
      </c>
      <c r="S2462" s="32" t="str">
        <f>IF($B2462="","",RIGHT($G2462*1000+200+COUNTIF($G$2:$G2462,$G2462),9))</f>
        <v/>
      </c>
    </row>
    <row r="2463" spans="13:19" ht="18" customHeight="1" x14ac:dyDescent="0.55000000000000004">
      <c r="M2463" s="32" t="str">
        <f>IFERROR(IF($B2463="","",INDEX(所属情報!$E:$E,MATCH($A2463,所属情報!$A:$A,0))),"")</f>
        <v/>
      </c>
      <c r="N2463" s="32" t="str">
        <f t="shared" si="114"/>
        <v/>
      </c>
      <c r="O2463" s="32" t="str">
        <f t="shared" si="115"/>
        <v/>
      </c>
      <c r="P2463" s="32" t="str">
        <f t="shared" si="116"/>
        <v/>
      </c>
      <c r="Q2463" s="32" t="str">
        <f>IFERROR(IF($F2463="","",INDEX(リスト!$AL:$AL,MATCH($F2463,リスト!$AK:$AK,0))),"")</f>
        <v/>
      </c>
      <c r="R2463" s="32" t="str">
        <f>IFERROR(IF($K2463="","",INDEX(リスト!$AO:$AO,MATCH($K2463,リスト!$AN:$AN,0))),"")</f>
        <v/>
      </c>
      <c r="S2463" s="32" t="str">
        <f>IF($B2463="","",RIGHT($G2463*1000+200+COUNTIF($G$2:$G2463,$G2463),9))</f>
        <v/>
      </c>
    </row>
    <row r="2464" spans="13:19" ht="18" customHeight="1" x14ac:dyDescent="0.55000000000000004">
      <c r="M2464" s="32" t="str">
        <f>IFERROR(IF($B2464="","",INDEX(所属情報!$E:$E,MATCH($A2464,所属情報!$A:$A,0))),"")</f>
        <v/>
      </c>
      <c r="N2464" s="32" t="str">
        <f t="shared" si="114"/>
        <v/>
      </c>
      <c r="O2464" s="32" t="str">
        <f t="shared" si="115"/>
        <v/>
      </c>
      <c r="P2464" s="32" t="str">
        <f t="shared" si="116"/>
        <v/>
      </c>
      <c r="Q2464" s="32" t="str">
        <f>IFERROR(IF($F2464="","",INDEX(リスト!$AL:$AL,MATCH($F2464,リスト!$AK:$AK,0))),"")</f>
        <v/>
      </c>
      <c r="R2464" s="32" t="str">
        <f>IFERROR(IF($K2464="","",INDEX(リスト!$AO:$AO,MATCH($K2464,リスト!$AN:$AN,0))),"")</f>
        <v/>
      </c>
      <c r="S2464" s="32" t="str">
        <f>IF($B2464="","",RIGHT($G2464*1000+200+COUNTIF($G$2:$G2464,$G2464),9))</f>
        <v/>
      </c>
    </row>
    <row r="2465" spans="13:19" ht="18" customHeight="1" x14ac:dyDescent="0.55000000000000004">
      <c r="M2465" s="32" t="str">
        <f>IFERROR(IF($B2465="","",INDEX(所属情報!$E:$E,MATCH($A2465,所属情報!$A:$A,0))),"")</f>
        <v/>
      </c>
      <c r="N2465" s="32" t="str">
        <f t="shared" si="114"/>
        <v/>
      </c>
      <c r="O2465" s="32" t="str">
        <f t="shared" si="115"/>
        <v/>
      </c>
      <c r="P2465" s="32" t="str">
        <f t="shared" si="116"/>
        <v/>
      </c>
      <c r="Q2465" s="32" t="str">
        <f>IFERROR(IF($F2465="","",INDEX(リスト!$AL:$AL,MATCH($F2465,リスト!$AK:$AK,0))),"")</f>
        <v/>
      </c>
      <c r="R2465" s="32" t="str">
        <f>IFERROR(IF($K2465="","",INDEX(リスト!$AO:$AO,MATCH($K2465,リスト!$AN:$AN,0))),"")</f>
        <v/>
      </c>
      <c r="S2465" s="32" t="str">
        <f>IF($B2465="","",RIGHT($G2465*1000+200+COUNTIF($G$2:$G2465,$G2465),9))</f>
        <v/>
      </c>
    </row>
    <row r="2466" spans="13:19" ht="18" customHeight="1" x14ac:dyDescent="0.55000000000000004">
      <c r="M2466" s="32" t="str">
        <f>IFERROR(IF($B2466="","",INDEX(所属情報!$E:$E,MATCH($A2466,所属情報!$A:$A,0))),"")</f>
        <v/>
      </c>
      <c r="N2466" s="32" t="str">
        <f t="shared" si="114"/>
        <v/>
      </c>
      <c r="O2466" s="32" t="str">
        <f t="shared" si="115"/>
        <v/>
      </c>
      <c r="P2466" s="32" t="str">
        <f t="shared" si="116"/>
        <v/>
      </c>
      <c r="Q2466" s="32" t="str">
        <f>IFERROR(IF($F2466="","",INDEX(リスト!$AL:$AL,MATCH($F2466,リスト!$AK:$AK,0))),"")</f>
        <v/>
      </c>
      <c r="R2466" s="32" t="str">
        <f>IFERROR(IF($K2466="","",INDEX(リスト!$AO:$AO,MATCH($K2466,リスト!$AN:$AN,0))),"")</f>
        <v/>
      </c>
      <c r="S2466" s="32" t="str">
        <f>IF($B2466="","",RIGHT($G2466*1000+200+COUNTIF($G$2:$G2466,$G2466),9))</f>
        <v/>
      </c>
    </row>
    <row r="2467" spans="13:19" ht="18" customHeight="1" x14ac:dyDescent="0.55000000000000004">
      <c r="M2467" s="32" t="str">
        <f>IFERROR(IF($B2467="","",INDEX(所属情報!$E:$E,MATCH($A2467,所属情報!$A:$A,0))),"")</f>
        <v/>
      </c>
      <c r="N2467" s="32" t="str">
        <f t="shared" si="114"/>
        <v/>
      </c>
      <c r="O2467" s="32" t="str">
        <f t="shared" si="115"/>
        <v/>
      </c>
      <c r="P2467" s="32" t="str">
        <f t="shared" si="116"/>
        <v/>
      </c>
      <c r="Q2467" s="32" t="str">
        <f>IFERROR(IF($F2467="","",INDEX(リスト!$AL:$AL,MATCH($F2467,リスト!$AK:$AK,0))),"")</f>
        <v/>
      </c>
      <c r="R2467" s="32" t="str">
        <f>IFERROR(IF($K2467="","",INDEX(リスト!$AO:$AO,MATCH($K2467,リスト!$AN:$AN,0))),"")</f>
        <v/>
      </c>
      <c r="S2467" s="32" t="str">
        <f>IF($B2467="","",RIGHT($G2467*1000+200+COUNTIF($G$2:$G2467,$G2467),9))</f>
        <v/>
      </c>
    </row>
    <row r="2468" spans="13:19" ht="18" customHeight="1" x14ac:dyDescent="0.55000000000000004">
      <c r="M2468" s="32" t="str">
        <f>IFERROR(IF($B2468="","",INDEX(所属情報!$E:$E,MATCH($A2468,所属情報!$A:$A,0))),"")</f>
        <v/>
      </c>
      <c r="N2468" s="32" t="str">
        <f t="shared" si="114"/>
        <v/>
      </c>
      <c r="O2468" s="32" t="str">
        <f t="shared" si="115"/>
        <v/>
      </c>
      <c r="P2468" s="32" t="str">
        <f t="shared" si="116"/>
        <v/>
      </c>
      <c r="Q2468" s="32" t="str">
        <f>IFERROR(IF($F2468="","",INDEX(リスト!$AL:$AL,MATCH($F2468,リスト!$AK:$AK,0))),"")</f>
        <v/>
      </c>
      <c r="R2468" s="32" t="str">
        <f>IFERROR(IF($K2468="","",INDEX(リスト!$AO:$AO,MATCH($K2468,リスト!$AN:$AN,0))),"")</f>
        <v/>
      </c>
      <c r="S2468" s="32" t="str">
        <f>IF($B2468="","",RIGHT($G2468*1000+200+COUNTIF($G$2:$G2468,$G2468),9))</f>
        <v/>
      </c>
    </row>
    <row r="2469" spans="13:19" ht="18" customHeight="1" x14ac:dyDescent="0.55000000000000004">
      <c r="M2469" s="32" t="str">
        <f>IFERROR(IF($B2469="","",INDEX(所属情報!$E:$E,MATCH($A2469,所属情報!$A:$A,0))),"")</f>
        <v/>
      </c>
      <c r="N2469" s="32" t="str">
        <f t="shared" si="114"/>
        <v/>
      </c>
      <c r="O2469" s="32" t="str">
        <f t="shared" si="115"/>
        <v/>
      </c>
      <c r="P2469" s="32" t="str">
        <f t="shared" si="116"/>
        <v/>
      </c>
      <c r="Q2469" s="32" t="str">
        <f>IFERROR(IF($F2469="","",INDEX(リスト!$AL:$AL,MATCH($F2469,リスト!$AK:$AK,0))),"")</f>
        <v/>
      </c>
      <c r="R2469" s="32" t="str">
        <f>IFERROR(IF($K2469="","",INDEX(リスト!$AO:$AO,MATCH($K2469,リスト!$AN:$AN,0))),"")</f>
        <v/>
      </c>
      <c r="S2469" s="32" t="str">
        <f>IF($B2469="","",RIGHT($G2469*1000+200+COUNTIF($G$2:$G2469,$G2469),9))</f>
        <v/>
      </c>
    </row>
    <row r="2470" spans="13:19" ht="18" customHeight="1" x14ac:dyDescent="0.55000000000000004">
      <c r="M2470" s="32" t="str">
        <f>IFERROR(IF($B2470="","",INDEX(所属情報!$E:$E,MATCH($A2470,所属情報!$A:$A,0))),"")</f>
        <v/>
      </c>
      <c r="N2470" s="32" t="str">
        <f t="shared" si="114"/>
        <v/>
      </c>
      <c r="O2470" s="32" t="str">
        <f t="shared" si="115"/>
        <v/>
      </c>
      <c r="P2470" s="32" t="str">
        <f t="shared" si="116"/>
        <v/>
      </c>
      <c r="Q2470" s="32" t="str">
        <f>IFERROR(IF($F2470="","",INDEX(リスト!$AL:$AL,MATCH($F2470,リスト!$AK:$AK,0))),"")</f>
        <v/>
      </c>
      <c r="R2470" s="32" t="str">
        <f>IFERROR(IF($K2470="","",INDEX(リスト!$AO:$AO,MATCH($K2470,リスト!$AN:$AN,0))),"")</f>
        <v/>
      </c>
      <c r="S2470" s="32" t="str">
        <f>IF($B2470="","",RIGHT($G2470*1000+200+COUNTIF($G$2:$G2470,$G2470),9))</f>
        <v/>
      </c>
    </row>
    <row r="2471" spans="13:19" ht="18" customHeight="1" x14ac:dyDescent="0.55000000000000004">
      <c r="M2471" s="32" t="str">
        <f>IFERROR(IF($B2471="","",INDEX(所属情報!$E:$E,MATCH($A2471,所属情報!$A:$A,0))),"")</f>
        <v/>
      </c>
      <c r="N2471" s="32" t="str">
        <f t="shared" si="114"/>
        <v/>
      </c>
      <c r="O2471" s="32" t="str">
        <f t="shared" si="115"/>
        <v/>
      </c>
      <c r="P2471" s="32" t="str">
        <f t="shared" si="116"/>
        <v/>
      </c>
      <c r="Q2471" s="32" t="str">
        <f>IFERROR(IF($F2471="","",INDEX(リスト!$AL:$AL,MATCH($F2471,リスト!$AK:$AK,0))),"")</f>
        <v/>
      </c>
      <c r="R2471" s="32" t="str">
        <f>IFERROR(IF($K2471="","",INDEX(リスト!$AO:$AO,MATCH($K2471,リスト!$AN:$AN,0))),"")</f>
        <v/>
      </c>
      <c r="S2471" s="32" t="str">
        <f>IF($B2471="","",RIGHT($G2471*1000+200+COUNTIF($G$2:$G2471,$G2471),9))</f>
        <v/>
      </c>
    </row>
    <row r="2472" spans="13:19" ht="18" customHeight="1" x14ac:dyDescent="0.55000000000000004">
      <c r="M2472" s="32" t="str">
        <f>IFERROR(IF($B2472="","",INDEX(所属情報!$E:$E,MATCH($A2472,所属情報!$A:$A,0))),"")</f>
        <v/>
      </c>
      <c r="N2472" s="32" t="str">
        <f t="shared" si="114"/>
        <v/>
      </c>
      <c r="O2472" s="32" t="str">
        <f t="shared" si="115"/>
        <v/>
      </c>
      <c r="P2472" s="32" t="str">
        <f t="shared" si="116"/>
        <v/>
      </c>
      <c r="Q2472" s="32" t="str">
        <f>IFERROR(IF($F2472="","",INDEX(リスト!$AL:$AL,MATCH($F2472,リスト!$AK:$AK,0))),"")</f>
        <v/>
      </c>
      <c r="R2472" s="32" t="str">
        <f>IFERROR(IF($K2472="","",INDEX(リスト!$AO:$AO,MATCH($K2472,リスト!$AN:$AN,0))),"")</f>
        <v/>
      </c>
      <c r="S2472" s="32" t="str">
        <f>IF($B2472="","",RIGHT($G2472*1000+200+COUNTIF($G$2:$G2472,$G2472),9))</f>
        <v/>
      </c>
    </row>
    <row r="2473" spans="13:19" ht="18" customHeight="1" x14ac:dyDescent="0.55000000000000004">
      <c r="M2473" s="32" t="str">
        <f>IFERROR(IF($B2473="","",INDEX(所属情報!$E:$E,MATCH($A2473,所属情報!$A:$A,0))),"")</f>
        <v/>
      </c>
      <c r="N2473" s="32" t="str">
        <f t="shared" si="114"/>
        <v/>
      </c>
      <c r="O2473" s="32" t="str">
        <f t="shared" si="115"/>
        <v/>
      </c>
      <c r="P2473" s="32" t="str">
        <f t="shared" si="116"/>
        <v/>
      </c>
      <c r="Q2473" s="32" t="str">
        <f>IFERROR(IF($F2473="","",INDEX(リスト!$AL:$AL,MATCH($F2473,リスト!$AK:$AK,0))),"")</f>
        <v/>
      </c>
      <c r="R2473" s="32" t="str">
        <f>IFERROR(IF($K2473="","",INDEX(リスト!$AO:$AO,MATCH($K2473,リスト!$AN:$AN,0))),"")</f>
        <v/>
      </c>
      <c r="S2473" s="32" t="str">
        <f>IF($B2473="","",RIGHT($G2473*1000+200+COUNTIF($G$2:$G2473,$G2473),9))</f>
        <v/>
      </c>
    </row>
    <row r="2474" spans="13:19" ht="18" customHeight="1" x14ac:dyDescent="0.55000000000000004">
      <c r="M2474" s="32" t="str">
        <f>IFERROR(IF($B2474="","",INDEX(所属情報!$E:$E,MATCH($A2474,所属情報!$A:$A,0))),"")</f>
        <v/>
      </c>
      <c r="N2474" s="32" t="str">
        <f t="shared" si="114"/>
        <v/>
      </c>
      <c r="O2474" s="32" t="str">
        <f t="shared" si="115"/>
        <v/>
      </c>
      <c r="P2474" s="32" t="str">
        <f t="shared" si="116"/>
        <v/>
      </c>
      <c r="Q2474" s="32" t="str">
        <f>IFERROR(IF($F2474="","",INDEX(リスト!$AL:$AL,MATCH($F2474,リスト!$AK:$AK,0))),"")</f>
        <v/>
      </c>
      <c r="R2474" s="32" t="str">
        <f>IFERROR(IF($K2474="","",INDEX(リスト!$AO:$AO,MATCH($K2474,リスト!$AN:$AN,0))),"")</f>
        <v/>
      </c>
      <c r="S2474" s="32" t="str">
        <f>IF($B2474="","",RIGHT($G2474*1000+200+COUNTIF($G$2:$G2474,$G2474),9))</f>
        <v/>
      </c>
    </row>
    <row r="2475" spans="13:19" ht="18" customHeight="1" x14ac:dyDescent="0.55000000000000004">
      <c r="M2475" s="32" t="str">
        <f>IFERROR(IF($B2475="","",INDEX(所属情報!$E:$E,MATCH($A2475,所属情報!$A:$A,0))),"")</f>
        <v/>
      </c>
      <c r="N2475" s="32" t="str">
        <f t="shared" si="114"/>
        <v/>
      </c>
      <c r="O2475" s="32" t="str">
        <f t="shared" si="115"/>
        <v/>
      </c>
      <c r="P2475" s="32" t="str">
        <f t="shared" si="116"/>
        <v/>
      </c>
      <c r="Q2475" s="32" t="str">
        <f>IFERROR(IF($F2475="","",INDEX(リスト!$AL:$AL,MATCH($F2475,リスト!$AK:$AK,0))),"")</f>
        <v/>
      </c>
      <c r="R2475" s="32" t="str">
        <f>IFERROR(IF($K2475="","",INDEX(リスト!$AO:$AO,MATCH($K2475,リスト!$AN:$AN,0))),"")</f>
        <v/>
      </c>
      <c r="S2475" s="32" t="str">
        <f>IF($B2475="","",RIGHT($G2475*1000+200+COUNTIF($G$2:$G2475,$G2475),9))</f>
        <v/>
      </c>
    </row>
    <row r="2476" spans="13:19" ht="18" customHeight="1" x14ac:dyDescent="0.55000000000000004">
      <c r="M2476" s="32" t="str">
        <f>IFERROR(IF($B2476="","",INDEX(所属情報!$E:$E,MATCH($A2476,所属情報!$A:$A,0))),"")</f>
        <v/>
      </c>
      <c r="N2476" s="32" t="str">
        <f t="shared" si="114"/>
        <v/>
      </c>
      <c r="O2476" s="32" t="str">
        <f t="shared" si="115"/>
        <v/>
      </c>
      <c r="P2476" s="32" t="str">
        <f t="shared" si="116"/>
        <v/>
      </c>
      <c r="Q2476" s="32" t="str">
        <f>IFERROR(IF($F2476="","",INDEX(リスト!$AL:$AL,MATCH($F2476,リスト!$AK:$AK,0))),"")</f>
        <v/>
      </c>
      <c r="R2476" s="32" t="str">
        <f>IFERROR(IF($K2476="","",INDEX(リスト!$AO:$AO,MATCH($K2476,リスト!$AN:$AN,0))),"")</f>
        <v/>
      </c>
      <c r="S2476" s="32" t="str">
        <f>IF($B2476="","",RIGHT($G2476*1000+200+COUNTIF($G$2:$G2476,$G2476),9))</f>
        <v/>
      </c>
    </row>
    <row r="2477" spans="13:19" ht="18" customHeight="1" x14ac:dyDescent="0.55000000000000004">
      <c r="M2477" s="32" t="str">
        <f>IFERROR(IF($B2477="","",INDEX(所属情報!$E:$E,MATCH($A2477,所属情報!$A:$A,0))),"")</f>
        <v/>
      </c>
      <c r="N2477" s="32" t="str">
        <f t="shared" si="114"/>
        <v/>
      </c>
      <c r="O2477" s="32" t="str">
        <f t="shared" si="115"/>
        <v/>
      </c>
      <c r="P2477" s="32" t="str">
        <f t="shared" si="116"/>
        <v/>
      </c>
      <c r="Q2477" s="32" t="str">
        <f>IFERROR(IF($F2477="","",INDEX(リスト!$AL:$AL,MATCH($F2477,リスト!$AK:$AK,0))),"")</f>
        <v/>
      </c>
      <c r="R2477" s="32" t="str">
        <f>IFERROR(IF($K2477="","",INDEX(リスト!$AO:$AO,MATCH($K2477,リスト!$AN:$AN,0))),"")</f>
        <v/>
      </c>
      <c r="S2477" s="32" t="str">
        <f>IF($B2477="","",RIGHT($G2477*1000+200+COUNTIF($G$2:$G2477,$G2477),9))</f>
        <v/>
      </c>
    </row>
    <row r="2478" spans="13:19" ht="18" customHeight="1" x14ac:dyDescent="0.55000000000000004">
      <c r="M2478" s="32" t="str">
        <f>IFERROR(IF($B2478="","",INDEX(所属情報!$E:$E,MATCH($A2478,所属情報!$A:$A,0))),"")</f>
        <v/>
      </c>
      <c r="N2478" s="32" t="str">
        <f t="shared" si="114"/>
        <v/>
      </c>
      <c r="O2478" s="32" t="str">
        <f t="shared" si="115"/>
        <v/>
      </c>
      <c r="P2478" s="32" t="str">
        <f t="shared" si="116"/>
        <v/>
      </c>
      <c r="Q2478" s="32" t="str">
        <f>IFERROR(IF($F2478="","",INDEX(リスト!$AL:$AL,MATCH($F2478,リスト!$AK:$AK,0))),"")</f>
        <v/>
      </c>
      <c r="R2478" s="32" t="str">
        <f>IFERROR(IF($K2478="","",INDEX(リスト!$AO:$AO,MATCH($K2478,リスト!$AN:$AN,0))),"")</f>
        <v/>
      </c>
      <c r="S2478" s="32" t="str">
        <f>IF($B2478="","",RIGHT($G2478*1000+200+COUNTIF($G$2:$G2478,$G2478),9))</f>
        <v/>
      </c>
    </row>
    <row r="2479" spans="13:19" ht="18" customHeight="1" x14ac:dyDescent="0.55000000000000004">
      <c r="M2479" s="32" t="str">
        <f>IFERROR(IF($B2479="","",INDEX(所属情報!$E:$E,MATCH($A2479,所属情報!$A:$A,0))),"")</f>
        <v/>
      </c>
      <c r="N2479" s="32" t="str">
        <f t="shared" si="114"/>
        <v/>
      </c>
      <c r="O2479" s="32" t="str">
        <f t="shared" si="115"/>
        <v/>
      </c>
      <c r="P2479" s="32" t="str">
        <f t="shared" si="116"/>
        <v/>
      </c>
      <c r="Q2479" s="32" t="str">
        <f>IFERROR(IF($F2479="","",INDEX(リスト!$AL:$AL,MATCH($F2479,リスト!$AK:$AK,0))),"")</f>
        <v/>
      </c>
      <c r="R2479" s="32" t="str">
        <f>IFERROR(IF($K2479="","",INDEX(リスト!$AO:$AO,MATCH($K2479,リスト!$AN:$AN,0))),"")</f>
        <v/>
      </c>
      <c r="S2479" s="32" t="str">
        <f>IF($B2479="","",RIGHT($G2479*1000+200+COUNTIF($G$2:$G2479,$G2479),9))</f>
        <v/>
      </c>
    </row>
    <row r="2480" spans="13:19" ht="18" customHeight="1" x14ac:dyDescent="0.55000000000000004">
      <c r="M2480" s="32" t="str">
        <f>IFERROR(IF($B2480="","",INDEX(所属情報!$E:$E,MATCH($A2480,所属情報!$A:$A,0))),"")</f>
        <v/>
      </c>
      <c r="N2480" s="32" t="str">
        <f t="shared" si="114"/>
        <v/>
      </c>
      <c r="O2480" s="32" t="str">
        <f t="shared" si="115"/>
        <v/>
      </c>
      <c r="P2480" s="32" t="str">
        <f t="shared" si="116"/>
        <v/>
      </c>
      <c r="Q2480" s="32" t="str">
        <f>IFERROR(IF($F2480="","",INDEX(リスト!$AL:$AL,MATCH($F2480,リスト!$AK:$AK,0))),"")</f>
        <v/>
      </c>
      <c r="R2480" s="32" t="str">
        <f>IFERROR(IF($K2480="","",INDEX(リスト!$AO:$AO,MATCH($K2480,リスト!$AN:$AN,0))),"")</f>
        <v/>
      </c>
      <c r="S2480" s="32" t="str">
        <f>IF($B2480="","",RIGHT($G2480*1000+200+COUNTIF($G$2:$G2480,$G2480),9))</f>
        <v/>
      </c>
    </row>
    <row r="2481" spans="13:19" ht="18" customHeight="1" x14ac:dyDescent="0.55000000000000004">
      <c r="M2481" s="32" t="str">
        <f>IFERROR(IF($B2481="","",INDEX(所属情報!$E:$E,MATCH($A2481,所属情報!$A:$A,0))),"")</f>
        <v/>
      </c>
      <c r="N2481" s="32" t="str">
        <f t="shared" si="114"/>
        <v/>
      </c>
      <c r="O2481" s="32" t="str">
        <f t="shared" si="115"/>
        <v/>
      </c>
      <c r="P2481" s="32" t="str">
        <f t="shared" si="116"/>
        <v/>
      </c>
      <c r="Q2481" s="32" t="str">
        <f>IFERROR(IF($F2481="","",INDEX(リスト!$AL:$AL,MATCH($F2481,リスト!$AK:$AK,0))),"")</f>
        <v/>
      </c>
      <c r="R2481" s="32" t="str">
        <f>IFERROR(IF($K2481="","",INDEX(リスト!$AO:$AO,MATCH($K2481,リスト!$AN:$AN,0))),"")</f>
        <v/>
      </c>
      <c r="S2481" s="32" t="str">
        <f>IF($B2481="","",RIGHT($G2481*1000+200+COUNTIF($G$2:$G2481,$G2481),9))</f>
        <v/>
      </c>
    </row>
    <row r="2482" spans="13:19" ht="18" customHeight="1" x14ac:dyDescent="0.55000000000000004">
      <c r="M2482" s="32" t="str">
        <f>IFERROR(IF($B2482="","",INDEX(所属情報!$E:$E,MATCH($A2482,所属情報!$A:$A,0))),"")</f>
        <v/>
      </c>
      <c r="N2482" s="32" t="str">
        <f t="shared" si="114"/>
        <v/>
      </c>
      <c r="O2482" s="32" t="str">
        <f t="shared" si="115"/>
        <v/>
      </c>
      <c r="P2482" s="32" t="str">
        <f t="shared" si="116"/>
        <v/>
      </c>
      <c r="Q2482" s="32" t="str">
        <f>IFERROR(IF($F2482="","",INDEX(リスト!$AL:$AL,MATCH($F2482,リスト!$AK:$AK,0))),"")</f>
        <v/>
      </c>
      <c r="R2482" s="32" t="str">
        <f>IFERROR(IF($K2482="","",INDEX(リスト!$AO:$AO,MATCH($K2482,リスト!$AN:$AN,0))),"")</f>
        <v/>
      </c>
      <c r="S2482" s="32" t="str">
        <f>IF($B2482="","",RIGHT($G2482*1000+200+COUNTIF($G$2:$G2482,$G2482),9))</f>
        <v/>
      </c>
    </row>
    <row r="2483" spans="13:19" ht="18" customHeight="1" x14ac:dyDescent="0.55000000000000004">
      <c r="M2483" s="32" t="str">
        <f>IFERROR(IF($B2483="","",INDEX(所属情報!$E:$E,MATCH($A2483,所属情報!$A:$A,0))),"")</f>
        <v/>
      </c>
      <c r="N2483" s="32" t="str">
        <f t="shared" si="114"/>
        <v/>
      </c>
      <c r="O2483" s="32" t="str">
        <f t="shared" si="115"/>
        <v/>
      </c>
      <c r="P2483" s="32" t="str">
        <f t="shared" si="116"/>
        <v/>
      </c>
      <c r="Q2483" s="32" t="str">
        <f>IFERROR(IF($F2483="","",INDEX(リスト!$AL:$AL,MATCH($F2483,リスト!$AK:$AK,0))),"")</f>
        <v/>
      </c>
      <c r="R2483" s="32" t="str">
        <f>IFERROR(IF($K2483="","",INDEX(リスト!$AO:$AO,MATCH($K2483,リスト!$AN:$AN,0))),"")</f>
        <v/>
      </c>
      <c r="S2483" s="32" t="str">
        <f>IF($B2483="","",RIGHT($G2483*1000+200+COUNTIF($G$2:$G2483,$G2483),9))</f>
        <v/>
      </c>
    </row>
    <row r="2484" spans="13:19" ht="18" customHeight="1" x14ac:dyDescent="0.55000000000000004">
      <c r="M2484" s="32" t="str">
        <f>IFERROR(IF($B2484="","",INDEX(所属情報!$E:$E,MATCH($A2484,所属情報!$A:$A,0))),"")</f>
        <v/>
      </c>
      <c r="N2484" s="32" t="str">
        <f t="shared" si="114"/>
        <v/>
      </c>
      <c r="O2484" s="32" t="str">
        <f t="shared" si="115"/>
        <v/>
      </c>
      <c r="P2484" s="32" t="str">
        <f t="shared" si="116"/>
        <v/>
      </c>
      <c r="Q2484" s="32" t="str">
        <f>IFERROR(IF($F2484="","",INDEX(リスト!$AL:$AL,MATCH($F2484,リスト!$AK:$AK,0))),"")</f>
        <v/>
      </c>
      <c r="R2484" s="32" t="str">
        <f>IFERROR(IF($K2484="","",INDEX(リスト!$AO:$AO,MATCH($K2484,リスト!$AN:$AN,0))),"")</f>
        <v/>
      </c>
      <c r="S2484" s="32" t="str">
        <f>IF($B2484="","",RIGHT($G2484*1000+200+COUNTIF($G$2:$G2484,$G2484),9))</f>
        <v/>
      </c>
    </row>
    <row r="2485" spans="13:19" ht="18" customHeight="1" x14ac:dyDescent="0.55000000000000004">
      <c r="M2485" s="32" t="str">
        <f>IFERROR(IF($B2485="","",INDEX(所属情報!$E:$E,MATCH($A2485,所属情報!$A:$A,0))),"")</f>
        <v/>
      </c>
      <c r="N2485" s="32" t="str">
        <f t="shared" si="114"/>
        <v/>
      </c>
      <c r="O2485" s="32" t="str">
        <f t="shared" si="115"/>
        <v/>
      </c>
      <c r="P2485" s="32" t="str">
        <f t="shared" si="116"/>
        <v/>
      </c>
      <c r="Q2485" s="32" t="str">
        <f>IFERROR(IF($F2485="","",INDEX(リスト!$AL:$AL,MATCH($F2485,リスト!$AK:$AK,0))),"")</f>
        <v/>
      </c>
      <c r="R2485" s="32" t="str">
        <f>IFERROR(IF($K2485="","",INDEX(リスト!$AO:$AO,MATCH($K2485,リスト!$AN:$AN,0))),"")</f>
        <v/>
      </c>
      <c r="S2485" s="32" t="str">
        <f>IF($B2485="","",RIGHT($G2485*1000+200+COUNTIF($G$2:$G2485,$G2485),9))</f>
        <v/>
      </c>
    </row>
    <row r="2486" spans="13:19" ht="18" customHeight="1" x14ac:dyDescent="0.55000000000000004">
      <c r="M2486" s="32" t="str">
        <f>IFERROR(IF($B2486="","",INDEX(所属情報!$E:$E,MATCH($A2486,所属情報!$A:$A,0))),"")</f>
        <v/>
      </c>
      <c r="N2486" s="32" t="str">
        <f t="shared" si="114"/>
        <v/>
      </c>
      <c r="O2486" s="32" t="str">
        <f t="shared" si="115"/>
        <v/>
      </c>
      <c r="P2486" s="32" t="str">
        <f t="shared" si="116"/>
        <v/>
      </c>
      <c r="Q2486" s="32" t="str">
        <f>IFERROR(IF($F2486="","",INDEX(リスト!$AL:$AL,MATCH($F2486,リスト!$AK:$AK,0))),"")</f>
        <v/>
      </c>
      <c r="R2486" s="32" t="str">
        <f>IFERROR(IF($K2486="","",INDEX(リスト!$AO:$AO,MATCH($K2486,リスト!$AN:$AN,0))),"")</f>
        <v/>
      </c>
      <c r="S2486" s="32" t="str">
        <f>IF($B2486="","",RIGHT($G2486*1000+200+COUNTIF($G$2:$G2486,$G2486),9))</f>
        <v/>
      </c>
    </row>
    <row r="2487" spans="13:19" ht="18" customHeight="1" x14ac:dyDescent="0.55000000000000004">
      <c r="M2487" s="32" t="str">
        <f>IFERROR(IF($B2487="","",INDEX(所属情報!$E:$E,MATCH($A2487,所属情報!$A:$A,0))),"")</f>
        <v/>
      </c>
      <c r="N2487" s="32" t="str">
        <f t="shared" si="114"/>
        <v/>
      </c>
      <c r="O2487" s="32" t="str">
        <f t="shared" si="115"/>
        <v/>
      </c>
      <c r="P2487" s="32" t="str">
        <f t="shared" si="116"/>
        <v/>
      </c>
      <c r="Q2487" s="32" t="str">
        <f>IFERROR(IF($F2487="","",INDEX(リスト!$AL:$AL,MATCH($F2487,リスト!$AK:$AK,0))),"")</f>
        <v/>
      </c>
      <c r="R2487" s="32" t="str">
        <f>IFERROR(IF($K2487="","",INDEX(リスト!$AO:$AO,MATCH($K2487,リスト!$AN:$AN,0))),"")</f>
        <v/>
      </c>
      <c r="S2487" s="32" t="str">
        <f>IF($B2487="","",RIGHT($G2487*1000+200+COUNTIF($G$2:$G2487,$G2487),9))</f>
        <v/>
      </c>
    </row>
    <row r="2488" spans="13:19" ht="18" customHeight="1" x14ac:dyDescent="0.55000000000000004">
      <c r="M2488" s="32" t="str">
        <f>IFERROR(IF($B2488="","",INDEX(所属情報!$E:$E,MATCH($A2488,所属情報!$A:$A,0))),"")</f>
        <v/>
      </c>
      <c r="N2488" s="32" t="str">
        <f t="shared" si="114"/>
        <v/>
      </c>
      <c r="O2488" s="32" t="str">
        <f t="shared" si="115"/>
        <v/>
      </c>
      <c r="P2488" s="32" t="str">
        <f t="shared" si="116"/>
        <v/>
      </c>
      <c r="Q2488" s="32" t="str">
        <f>IFERROR(IF($F2488="","",INDEX(リスト!$AL:$AL,MATCH($F2488,リスト!$AK:$AK,0))),"")</f>
        <v/>
      </c>
      <c r="R2488" s="32" t="str">
        <f>IFERROR(IF($K2488="","",INDEX(リスト!$AO:$AO,MATCH($K2488,リスト!$AN:$AN,0))),"")</f>
        <v/>
      </c>
      <c r="S2488" s="32" t="str">
        <f>IF($B2488="","",RIGHT($G2488*1000+200+COUNTIF($G$2:$G2488,$G2488),9))</f>
        <v/>
      </c>
    </row>
    <row r="2489" spans="13:19" ht="18" customHeight="1" x14ac:dyDescent="0.55000000000000004">
      <c r="M2489" s="32" t="str">
        <f>IFERROR(IF($B2489="","",INDEX(所属情報!$E:$E,MATCH($A2489,所属情報!$A:$A,0))),"")</f>
        <v/>
      </c>
      <c r="N2489" s="32" t="str">
        <f t="shared" si="114"/>
        <v/>
      </c>
      <c r="O2489" s="32" t="str">
        <f t="shared" si="115"/>
        <v/>
      </c>
      <c r="P2489" s="32" t="str">
        <f t="shared" si="116"/>
        <v/>
      </c>
      <c r="Q2489" s="32" t="str">
        <f>IFERROR(IF($F2489="","",INDEX(リスト!$AL:$AL,MATCH($F2489,リスト!$AK:$AK,0))),"")</f>
        <v/>
      </c>
      <c r="R2489" s="32" t="str">
        <f>IFERROR(IF($K2489="","",INDEX(リスト!$AO:$AO,MATCH($K2489,リスト!$AN:$AN,0))),"")</f>
        <v/>
      </c>
      <c r="S2489" s="32" t="str">
        <f>IF($B2489="","",RIGHT($G2489*1000+200+COUNTIF($G$2:$G2489,$G2489),9))</f>
        <v/>
      </c>
    </row>
    <row r="2490" spans="13:19" ht="18" customHeight="1" x14ac:dyDescent="0.55000000000000004">
      <c r="M2490" s="32" t="str">
        <f>IFERROR(IF($B2490="","",INDEX(所属情報!$E:$E,MATCH($A2490,所属情報!$A:$A,0))),"")</f>
        <v/>
      </c>
      <c r="N2490" s="32" t="str">
        <f t="shared" si="114"/>
        <v/>
      </c>
      <c r="O2490" s="32" t="str">
        <f t="shared" si="115"/>
        <v/>
      </c>
      <c r="P2490" s="32" t="str">
        <f t="shared" si="116"/>
        <v/>
      </c>
      <c r="Q2490" s="32" t="str">
        <f>IFERROR(IF($F2490="","",INDEX(リスト!$AL:$AL,MATCH($F2490,リスト!$AK:$AK,0))),"")</f>
        <v/>
      </c>
      <c r="R2490" s="32" t="str">
        <f>IFERROR(IF($K2490="","",INDEX(リスト!$AO:$AO,MATCH($K2490,リスト!$AN:$AN,0))),"")</f>
        <v/>
      </c>
      <c r="S2490" s="32" t="str">
        <f>IF($B2490="","",RIGHT($G2490*1000+200+COUNTIF($G$2:$G2490,$G2490),9))</f>
        <v/>
      </c>
    </row>
    <row r="2491" spans="13:19" ht="18" customHeight="1" x14ac:dyDescent="0.55000000000000004">
      <c r="M2491" s="32" t="str">
        <f>IFERROR(IF($B2491="","",INDEX(所属情報!$E:$E,MATCH($A2491,所属情報!$A:$A,0))),"")</f>
        <v/>
      </c>
      <c r="N2491" s="32" t="str">
        <f t="shared" si="114"/>
        <v/>
      </c>
      <c r="O2491" s="32" t="str">
        <f t="shared" si="115"/>
        <v/>
      </c>
      <c r="P2491" s="32" t="str">
        <f t="shared" si="116"/>
        <v/>
      </c>
      <c r="Q2491" s="32" t="str">
        <f>IFERROR(IF($F2491="","",INDEX(リスト!$AL:$AL,MATCH($F2491,リスト!$AK:$AK,0))),"")</f>
        <v/>
      </c>
      <c r="R2491" s="32" t="str">
        <f>IFERROR(IF($K2491="","",INDEX(リスト!$AO:$AO,MATCH($K2491,リスト!$AN:$AN,0))),"")</f>
        <v/>
      </c>
      <c r="S2491" s="32" t="str">
        <f>IF($B2491="","",RIGHT($G2491*1000+200+COUNTIF($G$2:$G2491,$G2491),9))</f>
        <v/>
      </c>
    </row>
    <row r="2492" spans="13:19" ht="18" customHeight="1" x14ac:dyDescent="0.55000000000000004">
      <c r="M2492" s="32" t="str">
        <f>IFERROR(IF($B2492="","",INDEX(所属情報!$E:$E,MATCH($A2492,所属情報!$A:$A,0))),"")</f>
        <v/>
      </c>
      <c r="N2492" s="32" t="str">
        <f t="shared" si="114"/>
        <v/>
      </c>
      <c r="O2492" s="32" t="str">
        <f t="shared" si="115"/>
        <v/>
      </c>
      <c r="P2492" s="32" t="str">
        <f t="shared" si="116"/>
        <v/>
      </c>
      <c r="Q2492" s="32" t="str">
        <f>IFERROR(IF($F2492="","",INDEX(リスト!$AL:$AL,MATCH($F2492,リスト!$AK:$AK,0))),"")</f>
        <v/>
      </c>
      <c r="R2492" s="32" t="str">
        <f>IFERROR(IF($K2492="","",INDEX(リスト!$AO:$AO,MATCH($K2492,リスト!$AN:$AN,0))),"")</f>
        <v/>
      </c>
      <c r="S2492" s="32" t="str">
        <f>IF($B2492="","",RIGHT($G2492*1000+200+COUNTIF($G$2:$G2492,$G2492),9))</f>
        <v/>
      </c>
    </row>
    <row r="2493" spans="13:19" ht="18" customHeight="1" x14ac:dyDescent="0.55000000000000004">
      <c r="M2493" s="32" t="str">
        <f>IFERROR(IF($B2493="","",INDEX(所属情報!$E:$E,MATCH($A2493,所属情報!$A:$A,0))),"")</f>
        <v/>
      </c>
      <c r="N2493" s="32" t="str">
        <f t="shared" si="114"/>
        <v/>
      </c>
      <c r="O2493" s="32" t="str">
        <f t="shared" si="115"/>
        <v/>
      </c>
      <c r="P2493" s="32" t="str">
        <f t="shared" si="116"/>
        <v/>
      </c>
      <c r="Q2493" s="32" t="str">
        <f>IFERROR(IF($F2493="","",INDEX(リスト!$AL:$AL,MATCH($F2493,リスト!$AK:$AK,0))),"")</f>
        <v/>
      </c>
      <c r="R2493" s="32" t="str">
        <f>IFERROR(IF($K2493="","",INDEX(リスト!$AO:$AO,MATCH($K2493,リスト!$AN:$AN,0))),"")</f>
        <v/>
      </c>
      <c r="S2493" s="32" t="str">
        <f>IF($B2493="","",RIGHT($G2493*1000+200+COUNTIF($G$2:$G2493,$G2493),9))</f>
        <v/>
      </c>
    </row>
    <row r="2494" spans="13:19" ht="18" customHeight="1" x14ac:dyDescent="0.55000000000000004">
      <c r="M2494" s="32" t="str">
        <f>IFERROR(IF($B2494="","",INDEX(所属情報!$E:$E,MATCH($A2494,所属情報!$A:$A,0))),"")</f>
        <v/>
      </c>
      <c r="N2494" s="32" t="str">
        <f t="shared" si="114"/>
        <v/>
      </c>
      <c r="O2494" s="32" t="str">
        <f t="shared" si="115"/>
        <v/>
      </c>
      <c r="P2494" s="32" t="str">
        <f t="shared" si="116"/>
        <v/>
      </c>
      <c r="Q2494" s="32" t="str">
        <f>IFERROR(IF($F2494="","",INDEX(リスト!$AL:$AL,MATCH($F2494,リスト!$AK:$AK,0))),"")</f>
        <v/>
      </c>
      <c r="R2494" s="32" t="str">
        <f>IFERROR(IF($K2494="","",INDEX(リスト!$AO:$AO,MATCH($K2494,リスト!$AN:$AN,0))),"")</f>
        <v/>
      </c>
      <c r="S2494" s="32" t="str">
        <f>IF($B2494="","",RIGHT($G2494*1000+200+COUNTIF($G$2:$G2494,$G2494),9))</f>
        <v/>
      </c>
    </row>
    <row r="2495" spans="13:19" ht="18" customHeight="1" x14ac:dyDescent="0.55000000000000004">
      <c r="M2495" s="32" t="str">
        <f>IFERROR(IF($B2495="","",INDEX(所属情報!$E:$E,MATCH($A2495,所属情報!$A:$A,0))),"")</f>
        <v/>
      </c>
      <c r="N2495" s="32" t="str">
        <f t="shared" si="114"/>
        <v/>
      </c>
      <c r="O2495" s="32" t="str">
        <f t="shared" si="115"/>
        <v/>
      </c>
      <c r="P2495" s="32" t="str">
        <f t="shared" si="116"/>
        <v/>
      </c>
      <c r="Q2495" s="32" t="str">
        <f>IFERROR(IF($F2495="","",INDEX(リスト!$AL:$AL,MATCH($F2495,リスト!$AK:$AK,0))),"")</f>
        <v/>
      </c>
      <c r="R2495" s="32" t="str">
        <f>IFERROR(IF($K2495="","",INDEX(リスト!$AO:$AO,MATCH($K2495,リスト!$AN:$AN,0))),"")</f>
        <v/>
      </c>
      <c r="S2495" s="32" t="str">
        <f>IF($B2495="","",RIGHT($G2495*1000+200+COUNTIF($G$2:$G2495,$G2495),9))</f>
        <v/>
      </c>
    </row>
    <row r="2496" spans="13:19" ht="18" customHeight="1" x14ac:dyDescent="0.55000000000000004">
      <c r="M2496" s="32" t="str">
        <f>IFERROR(IF($B2496="","",INDEX(所属情報!$E:$E,MATCH($A2496,所属情報!$A:$A,0))),"")</f>
        <v/>
      </c>
      <c r="N2496" s="32" t="str">
        <f t="shared" si="114"/>
        <v/>
      </c>
      <c r="O2496" s="32" t="str">
        <f t="shared" si="115"/>
        <v/>
      </c>
      <c r="P2496" s="32" t="str">
        <f t="shared" si="116"/>
        <v/>
      </c>
      <c r="Q2496" s="32" t="str">
        <f>IFERROR(IF($F2496="","",INDEX(リスト!$AL:$AL,MATCH($F2496,リスト!$AK:$AK,0))),"")</f>
        <v/>
      </c>
      <c r="R2496" s="32" t="str">
        <f>IFERROR(IF($K2496="","",INDEX(リスト!$AO:$AO,MATCH($K2496,リスト!$AN:$AN,0))),"")</f>
        <v/>
      </c>
      <c r="S2496" s="32" t="str">
        <f>IF($B2496="","",RIGHT($G2496*1000+200+COUNTIF($G$2:$G2496,$G2496),9))</f>
        <v/>
      </c>
    </row>
    <row r="2497" spans="13:19" ht="18" customHeight="1" x14ac:dyDescent="0.55000000000000004">
      <c r="M2497" s="32" t="str">
        <f>IFERROR(IF($B2497="","",INDEX(所属情報!$E:$E,MATCH($A2497,所属情報!$A:$A,0))),"")</f>
        <v/>
      </c>
      <c r="N2497" s="32" t="str">
        <f t="shared" si="114"/>
        <v/>
      </c>
      <c r="O2497" s="32" t="str">
        <f t="shared" si="115"/>
        <v/>
      </c>
      <c r="P2497" s="32" t="str">
        <f t="shared" si="116"/>
        <v/>
      </c>
      <c r="Q2497" s="32" t="str">
        <f>IFERROR(IF($F2497="","",INDEX(リスト!$AL:$AL,MATCH($F2497,リスト!$AK:$AK,0))),"")</f>
        <v/>
      </c>
      <c r="R2497" s="32" t="str">
        <f>IFERROR(IF($K2497="","",INDEX(リスト!$AO:$AO,MATCH($K2497,リスト!$AN:$AN,0))),"")</f>
        <v/>
      </c>
      <c r="S2497" s="32" t="str">
        <f>IF($B2497="","",RIGHT($G2497*1000+200+COUNTIF($G$2:$G2497,$G2497),9))</f>
        <v/>
      </c>
    </row>
    <row r="2498" spans="13:19" ht="18" customHeight="1" x14ac:dyDescent="0.55000000000000004">
      <c r="M2498" s="32" t="str">
        <f>IFERROR(IF($B2498="","",INDEX(所属情報!$E:$E,MATCH($A2498,所属情報!$A:$A,0))),"")</f>
        <v/>
      </c>
      <c r="N2498" s="32" t="str">
        <f t="shared" si="114"/>
        <v/>
      </c>
      <c r="O2498" s="32" t="str">
        <f t="shared" si="115"/>
        <v/>
      </c>
      <c r="P2498" s="32" t="str">
        <f t="shared" si="116"/>
        <v/>
      </c>
      <c r="Q2498" s="32" t="str">
        <f>IFERROR(IF($F2498="","",INDEX(リスト!$AL:$AL,MATCH($F2498,リスト!$AK:$AK,0))),"")</f>
        <v/>
      </c>
      <c r="R2498" s="32" t="str">
        <f>IFERROR(IF($K2498="","",INDEX(リスト!$AO:$AO,MATCH($K2498,リスト!$AN:$AN,0))),"")</f>
        <v/>
      </c>
      <c r="S2498" s="32" t="str">
        <f>IF($B2498="","",RIGHT($G2498*1000+200+COUNTIF($G$2:$G2498,$G2498),9))</f>
        <v/>
      </c>
    </row>
    <row r="2499" spans="13:19" ht="18" customHeight="1" x14ac:dyDescent="0.55000000000000004">
      <c r="M2499" s="32" t="str">
        <f>IFERROR(IF($B2499="","",INDEX(所属情報!$E:$E,MATCH($A2499,所属情報!$A:$A,0))),"")</f>
        <v/>
      </c>
      <c r="N2499" s="32" t="str">
        <f t="shared" ref="N2499:N2562" si="117">IF($C2499="","",IF($E2499="",$C2499,$C2499&amp;" ("&amp;$E2499&amp;")"))</f>
        <v/>
      </c>
      <c r="O2499" s="32" t="str">
        <f t="shared" ref="O2499:O2562" si="118">IF($D2499="","",ASC($D2499))</f>
        <v/>
      </c>
      <c r="P2499" s="32" t="str">
        <f t="shared" ref="P2499:P2562" si="119">IF($I2499="","",UPPER($I2499)&amp;" "&amp;UPPER(LEFT($J2499,1))&amp;LOWER(RIGHT($J2499,LEN($J2499)-1))&amp;" ("&amp;MID($G2499,3,2)&amp;")")</f>
        <v/>
      </c>
      <c r="Q2499" s="32" t="str">
        <f>IFERROR(IF($F2499="","",INDEX(リスト!$AL:$AL,MATCH($F2499,リスト!$AK:$AK,0))),"")</f>
        <v/>
      </c>
      <c r="R2499" s="32" t="str">
        <f>IFERROR(IF($K2499="","",INDEX(リスト!$AO:$AO,MATCH($K2499,リスト!$AN:$AN,0))),"")</f>
        <v/>
      </c>
      <c r="S2499" s="32" t="str">
        <f>IF($B2499="","",RIGHT($G2499*1000+200+COUNTIF($G$2:$G2499,$G2499),9))</f>
        <v/>
      </c>
    </row>
    <row r="2500" spans="13:19" ht="18" customHeight="1" x14ac:dyDescent="0.55000000000000004">
      <c r="M2500" s="32" t="str">
        <f>IFERROR(IF($B2500="","",INDEX(所属情報!$E:$E,MATCH($A2500,所属情報!$A:$A,0))),"")</f>
        <v/>
      </c>
      <c r="N2500" s="32" t="str">
        <f t="shared" si="117"/>
        <v/>
      </c>
      <c r="O2500" s="32" t="str">
        <f t="shared" si="118"/>
        <v/>
      </c>
      <c r="P2500" s="32" t="str">
        <f t="shared" si="119"/>
        <v/>
      </c>
      <c r="Q2500" s="32" t="str">
        <f>IFERROR(IF($F2500="","",INDEX(リスト!$AL:$AL,MATCH($F2500,リスト!$AK:$AK,0))),"")</f>
        <v/>
      </c>
      <c r="R2500" s="32" t="str">
        <f>IFERROR(IF($K2500="","",INDEX(リスト!$AO:$AO,MATCH($K2500,リスト!$AN:$AN,0))),"")</f>
        <v/>
      </c>
      <c r="S2500" s="32" t="str">
        <f>IF($B2500="","",RIGHT($G2500*1000+200+COUNTIF($G$2:$G2500,$G2500),9))</f>
        <v/>
      </c>
    </row>
    <row r="2501" spans="13:19" ht="18" customHeight="1" x14ac:dyDescent="0.55000000000000004">
      <c r="M2501" s="32" t="str">
        <f>IFERROR(IF($B2501="","",INDEX(所属情報!$E:$E,MATCH($A2501,所属情報!$A:$A,0))),"")</f>
        <v/>
      </c>
      <c r="N2501" s="32" t="str">
        <f t="shared" si="117"/>
        <v/>
      </c>
      <c r="O2501" s="32" t="str">
        <f t="shared" si="118"/>
        <v/>
      </c>
      <c r="P2501" s="32" t="str">
        <f t="shared" si="119"/>
        <v/>
      </c>
      <c r="Q2501" s="32" t="str">
        <f>IFERROR(IF($F2501="","",INDEX(リスト!$AL:$AL,MATCH($F2501,リスト!$AK:$AK,0))),"")</f>
        <v/>
      </c>
      <c r="R2501" s="32" t="str">
        <f>IFERROR(IF($K2501="","",INDEX(リスト!$AO:$AO,MATCH($K2501,リスト!$AN:$AN,0))),"")</f>
        <v/>
      </c>
      <c r="S2501" s="32" t="str">
        <f>IF($B2501="","",RIGHT($G2501*1000+200+COUNTIF($G$2:$G2501,$G2501),9))</f>
        <v/>
      </c>
    </row>
    <row r="2502" spans="13:19" ht="18" customHeight="1" x14ac:dyDescent="0.55000000000000004">
      <c r="M2502" s="32" t="str">
        <f>IFERROR(IF($B2502="","",INDEX(所属情報!$E:$E,MATCH($A2502,所属情報!$A:$A,0))),"")</f>
        <v/>
      </c>
      <c r="N2502" s="32" t="str">
        <f t="shared" si="117"/>
        <v/>
      </c>
      <c r="O2502" s="32" t="str">
        <f t="shared" si="118"/>
        <v/>
      </c>
      <c r="P2502" s="32" t="str">
        <f t="shared" si="119"/>
        <v/>
      </c>
      <c r="Q2502" s="32" t="str">
        <f>IFERROR(IF($F2502="","",INDEX(リスト!$AL:$AL,MATCH($F2502,リスト!$AK:$AK,0))),"")</f>
        <v/>
      </c>
      <c r="R2502" s="32" t="str">
        <f>IFERROR(IF($K2502="","",INDEX(リスト!$AO:$AO,MATCH($K2502,リスト!$AN:$AN,0))),"")</f>
        <v/>
      </c>
      <c r="S2502" s="32" t="str">
        <f>IF($B2502="","",RIGHT($G2502*1000+200+COUNTIF($G$2:$G2502,$G2502),9))</f>
        <v/>
      </c>
    </row>
    <row r="2503" spans="13:19" ht="18" customHeight="1" x14ac:dyDescent="0.55000000000000004">
      <c r="M2503" s="32" t="str">
        <f>IFERROR(IF($B2503="","",INDEX(所属情報!$E:$E,MATCH($A2503,所属情報!$A:$A,0))),"")</f>
        <v/>
      </c>
      <c r="N2503" s="32" t="str">
        <f t="shared" si="117"/>
        <v/>
      </c>
      <c r="O2503" s="32" t="str">
        <f t="shared" si="118"/>
        <v/>
      </c>
      <c r="P2503" s="32" t="str">
        <f t="shared" si="119"/>
        <v/>
      </c>
      <c r="Q2503" s="32" t="str">
        <f>IFERROR(IF($F2503="","",INDEX(リスト!$AL:$AL,MATCH($F2503,リスト!$AK:$AK,0))),"")</f>
        <v/>
      </c>
      <c r="R2503" s="32" t="str">
        <f>IFERROR(IF($K2503="","",INDEX(リスト!$AO:$AO,MATCH($K2503,リスト!$AN:$AN,0))),"")</f>
        <v/>
      </c>
      <c r="S2503" s="32" t="str">
        <f>IF($B2503="","",RIGHT($G2503*1000+200+COUNTIF($G$2:$G2503,$G2503),9))</f>
        <v/>
      </c>
    </row>
    <row r="2504" spans="13:19" ht="18" customHeight="1" x14ac:dyDescent="0.55000000000000004">
      <c r="M2504" s="32" t="str">
        <f>IFERROR(IF($B2504="","",INDEX(所属情報!$E:$E,MATCH($A2504,所属情報!$A:$A,0))),"")</f>
        <v/>
      </c>
      <c r="N2504" s="32" t="str">
        <f t="shared" si="117"/>
        <v/>
      </c>
      <c r="O2504" s="32" t="str">
        <f t="shared" si="118"/>
        <v/>
      </c>
      <c r="P2504" s="32" t="str">
        <f t="shared" si="119"/>
        <v/>
      </c>
      <c r="Q2504" s="32" t="str">
        <f>IFERROR(IF($F2504="","",INDEX(リスト!$AL:$AL,MATCH($F2504,リスト!$AK:$AK,0))),"")</f>
        <v/>
      </c>
      <c r="R2504" s="32" t="str">
        <f>IFERROR(IF($K2504="","",INDEX(リスト!$AO:$AO,MATCH($K2504,リスト!$AN:$AN,0))),"")</f>
        <v/>
      </c>
      <c r="S2504" s="32" t="str">
        <f>IF($B2504="","",RIGHT($G2504*1000+200+COUNTIF($G$2:$G2504,$G2504),9))</f>
        <v/>
      </c>
    </row>
    <row r="2505" spans="13:19" ht="18" customHeight="1" x14ac:dyDescent="0.55000000000000004">
      <c r="M2505" s="32" t="str">
        <f>IFERROR(IF($B2505="","",INDEX(所属情報!$E:$E,MATCH($A2505,所属情報!$A:$A,0))),"")</f>
        <v/>
      </c>
      <c r="N2505" s="32" t="str">
        <f t="shared" si="117"/>
        <v/>
      </c>
      <c r="O2505" s="32" t="str">
        <f t="shared" si="118"/>
        <v/>
      </c>
      <c r="P2505" s="32" t="str">
        <f t="shared" si="119"/>
        <v/>
      </c>
      <c r="Q2505" s="32" t="str">
        <f>IFERROR(IF($F2505="","",INDEX(リスト!$AL:$AL,MATCH($F2505,リスト!$AK:$AK,0))),"")</f>
        <v/>
      </c>
      <c r="R2505" s="32" t="str">
        <f>IFERROR(IF($K2505="","",INDEX(リスト!$AO:$AO,MATCH($K2505,リスト!$AN:$AN,0))),"")</f>
        <v/>
      </c>
      <c r="S2505" s="32" t="str">
        <f>IF($B2505="","",RIGHT($G2505*1000+200+COUNTIF($G$2:$G2505,$G2505),9))</f>
        <v/>
      </c>
    </row>
    <row r="2506" spans="13:19" ht="18" customHeight="1" x14ac:dyDescent="0.55000000000000004">
      <c r="M2506" s="32" t="str">
        <f>IFERROR(IF($B2506="","",INDEX(所属情報!$E:$E,MATCH($A2506,所属情報!$A:$A,0))),"")</f>
        <v/>
      </c>
      <c r="N2506" s="32" t="str">
        <f t="shared" si="117"/>
        <v/>
      </c>
      <c r="O2506" s="32" t="str">
        <f t="shared" si="118"/>
        <v/>
      </c>
      <c r="P2506" s="32" t="str">
        <f t="shared" si="119"/>
        <v/>
      </c>
      <c r="Q2506" s="32" t="str">
        <f>IFERROR(IF($F2506="","",INDEX(リスト!$AL:$AL,MATCH($F2506,リスト!$AK:$AK,0))),"")</f>
        <v/>
      </c>
      <c r="R2506" s="32" t="str">
        <f>IFERROR(IF($K2506="","",INDEX(リスト!$AO:$AO,MATCH($K2506,リスト!$AN:$AN,0))),"")</f>
        <v/>
      </c>
      <c r="S2506" s="32" t="str">
        <f>IF($B2506="","",RIGHT($G2506*1000+200+COUNTIF($G$2:$G2506,$G2506),9))</f>
        <v/>
      </c>
    </row>
    <row r="2507" spans="13:19" ht="18" customHeight="1" x14ac:dyDescent="0.55000000000000004">
      <c r="M2507" s="32" t="str">
        <f>IFERROR(IF($B2507="","",INDEX(所属情報!$E:$E,MATCH($A2507,所属情報!$A:$A,0))),"")</f>
        <v/>
      </c>
      <c r="N2507" s="32" t="str">
        <f t="shared" si="117"/>
        <v/>
      </c>
      <c r="O2507" s="32" t="str">
        <f t="shared" si="118"/>
        <v/>
      </c>
      <c r="P2507" s="32" t="str">
        <f t="shared" si="119"/>
        <v/>
      </c>
      <c r="Q2507" s="32" t="str">
        <f>IFERROR(IF($F2507="","",INDEX(リスト!$AL:$AL,MATCH($F2507,リスト!$AK:$AK,0))),"")</f>
        <v/>
      </c>
      <c r="R2507" s="32" t="str">
        <f>IFERROR(IF($K2507="","",INDEX(リスト!$AO:$AO,MATCH($K2507,リスト!$AN:$AN,0))),"")</f>
        <v/>
      </c>
      <c r="S2507" s="32" t="str">
        <f>IF($B2507="","",RIGHT($G2507*1000+200+COUNTIF($G$2:$G2507,$G2507),9))</f>
        <v/>
      </c>
    </row>
    <row r="2508" spans="13:19" ht="18" customHeight="1" x14ac:dyDescent="0.55000000000000004">
      <c r="M2508" s="32" t="str">
        <f>IFERROR(IF($B2508="","",INDEX(所属情報!$E:$E,MATCH($A2508,所属情報!$A:$A,0))),"")</f>
        <v/>
      </c>
      <c r="N2508" s="32" t="str">
        <f t="shared" si="117"/>
        <v/>
      </c>
      <c r="O2508" s="32" t="str">
        <f t="shared" si="118"/>
        <v/>
      </c>
      <c r="P2508" s="32" t="str">
        <f t="shared" si="119"/>
        <v/>
      </c>
      <c r="Q2508" s="32" t="str">
        <f>IFERROR(IF($F2508="","",INDEX(リスト!$AL:$AL,MATCH($F2508,リスト!$AK:$AK,0))),"")</f>
        <v/>
      </c>
      <c r="R2508" s="32" t="str">
        <f>IFERROR(IF($K2508="","",INDEX(リスト!$AO:$AO,MATCH($K2508,リスト!$AN:$AN,0))),"")</f>
        <v/>
      </c>
      <c r="S2508" s="32" t="str">
        <f>IF($B2508="","",RIGHT($G2508*1000+200+COUNTIF($G$2:$G2508,$G2508),9))</f>
        <v/>
      </c>
    </row>
    <row r="2509" spans="13:19" ht="18" customHeight="1" x14ac:dyDescent="0.55000000000000004">
      <c r="M2509" s="32" t="str">
        <f>IFERROR(IF($B2509="","",INDEX(所属情報!$E:$E,MATCH($A2509,所属情報!$A:$A,0))),"")</f>
        <v/>
      </c>
      <c r="N2509" s="32" t="str">
        <f t="shared" si="117"/>
        <v/>
      </c>
      <c r="O2509" s="32" t="str">
        <f t="shared" si="118"/>
        <v/>
      </c>
      <c r="P2509" s="32" t="str">
        <f t="shared" si="119"/>
        <v/>
      </c>
      <c r="Q2509" s="32" t="str">
        <f>IFERROR(IF($F2509="","",INDEX(リスト!$AL:$AL,MATCH($F2509,リスト!$AK:$AK,0))),"")</f>
        <v/>
      </c>
      <c r="R2509" s="32" t="str">
        <f>IFERROR(IF($K2509="","",INDEX(リスト!$AO:$AO,MATCH($K2509,リスト!$AN:$AN,0))),"")</f>
        <v/>
      </c>
      <c r="S2509" s="32" t="str">
        <f>IF($B2509="","",RIGHT($G2509*1000+200+COUNTIF($G$2:$G2509,$G2509),9))</f>
        <v/>
      </c>
    </row>
    <row r="2510" spans="13:19" ht="18" customHeight="1" x14ac:dyDescent="0.55000000000000004">
      <c r="M2510" s="32" t="str">
        <f>IFERROR(IF($B2510="","",INDEX(所属情報!$E:$E,MATCH($A2510,所属情報!$A:$A,0))),"")</f>
        <v/>
      </c>
      <c r="N2510" s="32" t="str">
        <f t="shared" si="117"/>
        <v/>
      </c>
      <c r="O2510" s="32" t="str">
        <f t="shared" si="118"/>
        <v/>
      </c>
      <c r="P2510" s="32" t="str">
        <f t="shared" si="119"/>
        <v/>
      </c>
      <c r="Q2510" s="32" t="str">
        <f>IFERROR(IF($F2510="","",INDEX(リスト!$AL:$AL,MATCH($F2510,リスト!$AK:$AK,0))),"")</f>
        <v/>
      </c>
      <c r="R2510" s="32" t="str">
        <f>IFERROR(IF($K2510="","",INDEX(リスト!$AO:$AO,MATCH($K2510,リスト!$AN:$AN,0))),"")</f>
        <v/>
      </c>
      <c r="S2510" s="32" t="str">
        <f>IF($B2510="","",RIGHT($G2510*1000+200+COUNTIF($G$2:$G2510,$G2510),9))</f>
        <v/>
      </c>
    </row>
    <row r="2511" spans="13:19" ht="18" customHeight="1" x14ac:dyDescent="0.55000000000000004">
      <c r="M2511" s="32" t="str">
        <f>IFERROR(IF($B2511="","",INDEX(所属情報!$E:$E,MATCH($A2511,所属情報!$A:$A,0))),"")</f>
        <v/>
      </c>
      <c r="N2511" s="32" t="str">
        <f t="shared" si="117"/>
        <v/>
      </c>
      <c r="O2511" s="32" t="str">
        <f t="shared" si="118"/>
        <v/>
      </c>
      <c r="P2511" s="32" t="str">
        <f t="shared" si="119"/>
        <v/>
      </c>
      <c r="Q2511" s="32" t="str">
        <f>IFERROR(IF($F2511="","",INDEX(リスト!$AL:$AL,MATCH($F2511,リスト!$AK:$AK,0))),"")</f>
        <v/>
      </c>
      <c r="R2511" s="32" t="str">
        <f>IFERROR(IF($K2511="","",INDEX(リスト!$AO:$AO,MATCH($K2511,リスト!$AN:$AN,0))),"")</f>
        <v/>
      </c>
      <c r="S2511" s="32" t="str">
        <f>IF($B2511="","",RIGHT($G2511*1000+200+COUNTIF($G$2:$G2511,$G2511),9))</f>
        <v/>
      </c>
    </row>
    <row r="2512" spans="13:19" ht="18" customHeight="1" x14ac:dyDescent="0.55000000000000004">
      <c r="M2512" s="32" t="str">
        <f>IFERROR(IF($B2512="","",INDEX(所属情報!$E:$E,MATCH($A2512,所属情報!$A:$A,0))),"")</f>
        <v/>
      </c>
      <c r="N2512" s="32" t="str">
        <f t="shared" si="117"/>
        <v/>
      </c>
      <c r="O2512" s="32" t="str">
        <f t="shared" si="118"/>
        <v/>
      </c>
      <c r="P2512" s="32" t="str">
        <f t="shared" si="119"/>
        <v/>
      </c>
      <c r="Q2512" s="32" t="str">
        <f>IFERROR(IF($F2512="","",INDEX(リスト!$AL:$AL,MATCH($F2512,リスト!$AK:$AK,0))),"")</f>
        <v/>
      </c>
      <c r="R2512" s="32" t="str">
        <f>IFERROR(IF($K2512="","",INDEX(リスト!$AO:$AO,MATCH($K2512,リスト!$AN:$AN,0))),"")</f>
        <v/>
      </c>
      <c r="S2512" s="32" t="str">
        <f>IF($B2512="","",RIGHT($G2512*1000+200+COUNTIF($G$2:$G2512,$G2512),9))</f>
        <v/>
      </c>
    </row>
    <row r="2513" spans="13:19" ht="18" customHeight="1" x14ac:dyDescent="0.55000000000000004">
      <c r="M2513" s="32" t="str">
        <f>IFERROR(IF($B2513="","",INDEX(所属情報!$E:$E,MATCH($A2513,所属情報!$A:$A,0))),"")</f>
        <v/>
      </c>
      <c r="N2513" s="32" t="str">
        <f t="shared" si="117"/>
        <v/>
      </c>
      <c r="O2513" s="32" t="str">
        <f t="shared" si="118"/>
        <v/>
      </c>
      <c r="P2513" s="32" t="str">
        <f t="shared" si="119"/>
        <v/>
      </c>
      <c r="Q2513" s="32" t="str">
        <f>IFERROR(IF($F2513="","",INDEX(リスト!$AL:$AL,MATCH($F2513,リスト!$AK:$AK,0))),"")</f>
        <v/>
      </c>
      <c r="R2513" s="32" t="str">
        <f>IFERROR(IF($K2513="","",INDEX(リスト!$AO:$AO,MATCH($K2513,リスト!$AN:$AN,0))),"")</f>
        <v/>
      </c>
      <c r="S2513" s="32" t="str">
        <f>IF($B2513="","",RIGHT($G2513*1000+200+COUNTIF($G$2:$G2513,$G2513),9))</f>
        <v/>
      </c>
    </row>
    <row r="2514" spans="13:19" ht="18" customHeight="1" x14ac:dyDescent="0.55000000000000004">
      <c r="M2514" s="32" t="str">
        <f>IFERROR(IF($B2514="","",INDEX(所属情報!$E:$E,MATCH($A2514,所属情報!$A:$A,0))),"")</f>
        <v/>
      </c>
      <c r="N2514" s="32" t="str">
        <f t="shared" si="117"/>
        <v/>
      </c>
      <c r="O2514" s="32" t="str">
        <f t="shared" si="118"/>
        <v/>
      </c>
      <c r="P2514" s="32" t="str">
        <f t="shared" si="119"/>
        <v/>
      </c>
      <c r="Q2514" s="32" t="str">
        <f>IFERROR(IF($F2514="","",INDEX(リスト!$AL:$AL,MATCH($F2514,リスト!$AK:$AK,0))),"")</f>
        <v/>
      </c>
      <c r="R2514" s="32" t="str">
        <f>IFERROR(IF($K2514="","",INDEX(リスト!$AO:$AO,MATCH($K2514,リスト!$AN:$AN,0))),"")</f>
        <v/>
      </c>
      <c r="S2514" s="32" t="str">
        <f>IF($B2514="","",RIGHT($G2514*1000+200+COUNTIF($G$2:$G2514,$G2514),9))</f>
        <v/>
      </c>
    </row>
    <row r="2515" spans="13:19" ht="18" customHeight="1" x14ac:dyDescent="0.55000000000000004">
      <c r="M2515" s="32" t="str">
        <f>IFERROR(IF($B2515="","",INDEX(所属情報!$E:$E,MATCH($A2515,所属情報!$A:$A,0))),"")</f>
        <v/>
      </c>
      <c r="N2515" s="32" t="str">
        <f t="shared" si="117"/>
        <v/>
      </c>
      <c r="O2515" s="32" t="str">
        <f t="shared" si="118"/>
        <v/>
      </c>
      <c r="P2515" s="32" t="str">
        <f t="shared" si="119"/>
        <v/>
      </c>
      <c r="Q2515" s="32" t="str">
        <f>IFERROR(IF($F2515="","",INDEX(リスト!$AL:$AL,MATCH($F2515,リスト!$AK:$AK,0))),"")</f>
        <v/>
      </c>
      <c r="R2515" s="32" t="str">
        <f>IFERROR(IF($K2515="","",INDEX(リスト!$AO:$AO,MATCH($K2515,リスト!$AN:$AN,0))),"")</f>
        <v/>
      </c>
      <c r="S2515" s="32" t="str">
        <f>IF($B2515="","",RIGHT($G2515*1000+200+COUNTIF($G$2:$G2515,$G2515),9))</f>
        <v/>
      </c>
    </row>
    <row r="2516" spans="13:19" ht="18" customHeight="1" x14ac:dyDescent="0.55000000000000004">
      <c r="M2516" s="32" t="str">
        <f>IFERROR(IF($B2516="","",INDEX(所属情報!$E:$E,MATCH($A2516,所属情報!$A:$A,0))),"")</f>
        <v/>
      </c>
      <c r="N2516" s="32" t="str">
        <f t="shared" si="117"/>
        <v/>
      </c>
      <c r="O2516" s="32" t="str">
        <f t="shared" si="118"/>
        <v/>
      </c>
      <c r="P2516" s="32" t="str">
        <f t="shared" si="119"/>
        <v/>
      </c>
      <c r="Q2516" s="32" t="str">
        <f>IFERROR(IF($F2516="","",INDEX(リスト!$AL:$AL,MATCH($F2516,リスト!$AK:$AK,0))),"")</f>
        <v/>
      </c>
      <c r="R2516" s="32" t="str">
        <f>IFERROR(IF($K2516="","",INDEX(リスト!$AO:$AO,MATCH($K2516,リスト!$AN:$AN,0))),"")</f>
        <v/>
      </c>
      <c r="S2516" s="32" t="str">
        <f>IF($B2516="","",RIGHT($G2516*1000+200+COUNTIF($G$2:$G2516,$G2516),9))</f>
        <v/>
      </c>
    </row>
    <row r="2517" spans="13:19" ht="18" customHeight="1" x14ac:dyDescent="0.55000000000000004">
      <c r="M2517" s="32" t="str">
        <f>IFERROR(IF($B2517="","",INDEX(所属情報!$E:$E,MATCH($A2517,所属情報!$A:$A,0))),"")</f>
        <v/>
      </c>
      <c r="N2517" s="32" t="str">
        <f t="shared" si="117"/>
        <v/>
      </c>
      <c r="O2517" s="32" t="str">
        <f t="shared" si="118"/>
        <v/>
      </c>
      <c r="P2517" s="32" t="str">
        <f t="shared" si="119"/>
        <v/>
      </c>
      <c r="Q2517" s="32" t="str">
        <f>IFERROR(IF($F2517="","",INDEX(リスト!$AL:$AL,MATCH($F2517,リスト!$AK:$AK,0))),"")</f>
        <v/>
      </c>
      <c r="R2517" s="32" t="str">
        <f>IFERROR(IF($K2517="","",INDEX(リスト!$AO:$AO,MATCH($K2517,リスト!$AN:$AN,0))),"")</f>
        <v/>
      </c>
      <c r="S2517" s="32" t="str">
        <f>IF($B2517="","",RIGHT($G2517*1000+200+COUNTIF($G$2:$G2517,$G2517),9))</f>
        <v/>
      </c>
    </row>
    <row r="2518" spans="13:19" ht="18" customHeight="1" x14ac:dyDescent="0.55000000000000004">
      <c r="M2518" s="32" t="str">
        <f>IFERROR(IF($B2518="","",INDEX(所属情報!$E:$E,MATCH($A2518,所属情報!$A:$A,0))),"")</f>
        <v/>
      </c>
      <c r="N2518" s="32" t="str">
        <f t="shared" si="117"/>
        <v/>
      </c>
      <c r="O2518" s="32" t="str">
        <f t="shared" si="118"/>
        <v/>
      </c>
      <c r="P2518" s="32" t="str">
        <f t="shared" si="119"/>
        <v/>
      </c>
      <c r="Q2518" s="32" t="str">
        <f>IFERROR(IF($F2518="","",INDEX(リスト!$AL:$AL,MATCH($F2518,リスト!$AK:$AK,0))),"")</f>
        <v/>
      </c>
      <c r="R2518" s="32" t="str">
        <f>IFERROR(IF($K2518="","",INDEX(リスト!$AO:$AO,MATCH($K2518,リスト!$AN:$AN,0))),"")</f>
        <v/>
      </c>
      <c r="S2518" s="32" t="str">
        <f>IF($B2518="","",RIGHT($G2518*1000+200+COUNTIF($G$2:$G2518,$G2518),9))</f>
        <v/>
      </c>
    </row>
    <row r="2519" spans="13:19" ht="18" customHeight="1" x14ac:dyDescent="0.55000000000000004">
      <c r="M2519" s="32" t="str">
        <f>IFERROR(IF($B2519="","",INDEX(所属情報!$E:$E,MATCH($A2519,所属情報!$A:$A,0))),"")</f>
        <v/>
      </c>
      <c r="N2519" s="32" t="str">
        <f t="shared" si="117"/>
        <v/>
      </c>
      <c r="O2519" s="32" t="str">
        <f t="shared" si="118"/>
        <v/>
      </c>
      <c r="P2519" s="32" t="str">
        <f t="shared" si="119"/>
        <v/>
      </c>
      <c r="Q2519" s="32" t="str">
        <f>IFERROR(IF($F2519="","",INDEX(リスト!$AL:$AL,MATCH($F2519,リスト!$AK:$AK,0))),"")</f>
        <v/>
      </c>
      <c r="R2519" s="32" t="str">
        <f>IFERROR(IF($K2519="","",INDEX(リスト!$AO:$AO,MATCH($K2519,リスト!$AN:$AN,0))),"")</f>
        <v/>
      </c>
      <c r="S2519" s="32" t="str">
        <f>IF($B2519="","",RIGHT($G2519*1000+200+COUNTIF($G$2:$G2519,$G2519),9))</f>
        <v/>
      </c>
    </row>
    <row r="2520" spans="13:19" ht="18" customHeight="1" x14ac:dyDescent="0.55000000000000004">
      <c r="M2520" s="32" t="str">
        <f>IFERROR(IF($B2520="","",INDEX(所属情報!$E:$E,MATCH($A2520,所属情報!$A:$A,0))),"")</f>
        <v/>
      </c>
      <c r="N2520" s="32" t="str">
        <f t="shared" si="117"/>
        <v/>
      </c>
      <c r="O2520" s="32" t="str">
        <f t="shared" si="118"/>
        <v/>
      </c>
      <c r="P2520" s="32" t="str">
        <f t="shared" si="119"/>
        <v/>
      </c>
      <c r="Q2520" s="32" t="str">
        <f>IFERROR(IF($F2520="","",INDEX(リスト!$AL:$AL,MATCH($F2520,リスト!$AK:$AK,0))),"")</f>
        <v/>
      </c>
      <c r="R2520" s="32" t="str">
        <f>IFERROR(IF($K2520="","",INDEX(リスト!$AO:$AO,MATCH($K2520,リスト!$AN:$AN,0))),"")</f>
        <v/>
      </c>
      <c r="S2520" s="32" t="str">
        <f>IF($B2520="","",RIGHT($G2520*1000+200+COUNTIF($G$2:$G2520,$G2520),9))</f>
        <v/>
      </c>
    </row>
    <row r="2521" spans="13:19" ht="18" customHeight="1" x14ac:dyDescent="0.55000000000000004">
      <c r="M2521" s="32" t="str">
        <f>IFERROR(IF($B2521="","",INDEX(所属情報!$E:$E,MATCH($A2521,所属情報!$A:$A,0))),"")</f>
        <v/>
      </c>
      <c r="N2521" s="32" t="str">
        <f t="shared" si="117"/>
        <v/>
      </c>
      <c r="O2521" s="32" t="str">
        <f t="shared" si="118"/>
        <v/>
      </c>
      <c r="P2521" s="32" t="str">
        <f t="shared" si="119"/>
        <v/>
      </c>
      <c r="Q2521" s="32" t="str">
        <f>IFERROR(IF($F2521="","",INDEX(リスト!$AL:$AL,MATCH($F2521,リスト!$AK:$AK,0))),"")</f>
        <v/>
      </c>
      <c r="R2521" s="32" t="str">
        <f>IFERROR(IF($K2521="","",INDEX(リスト!$AO:$AO,MATCH($K2521,リスト!$AN:$AN,0))),"")</f>
        <v/>
      </c>
      <c r="S2521" s="32" t="str">
        <f>IF($B2521="","",RIGHT($G2521*1000+200+COUNTIF($G$2:$G2521,$G2521),9))</f>
        <v/>
      </c>
    </row>
    <row r="2522" spans="13:19" ht="18" customHeight="1" x14ac:dyDescent="0.55000000000000004">
      <c r="M2522" s="32" t="str">
        <f>IFERROR(IF($B2522="","",INDEX(所属情報!$E:$E,MATCH($A2522,所属情報!$A:$A,0))),"")</f>
        <v/>
      </c>
      <c r="N2522" s="32" t="str">
        <f t="shared" si="117"/>
        <v/>
      </c>
      <c r="O2522" s="32" t="str">
        <f t="shared" si="118"/>
        <v/>
      </c>
      <c r="P2522" s="32" t="str">
        <f t="shared" si="119"/>
        <v/>
      </c>
      <c r="Q2522" s="32" t="str">
        <f>IFERROR(IF($F2522="","",INDEX(リスト!$AL:$AL,MATCH($F2522,リスト!$AK:$AK,0))),"")</f>
        <v/>
      </c>
      <c r="R2522" s="32" t="str">
        <f>IFERROR(IF($K2522="","",INDEX(リスト!$AO:$AO,MATCH($K2522,リスト!$AN:$AN,0))),"")</f>
        <v/>
      </c>
      <c r="S2522" s="32" t="str">
        <f>IF($B2522="","",RIGHT($G2522*1000+200+COUNTIF($G$2:$G2522,$G2522),9))</f>
        <v/>
      </c>
    </row>
    <row r="2523" spans="13:19" ht="18" customHeight="1" x14ac:dyDescent="0.55000000000000004">
      <c r="M2523" s="32" t="str">
        <f>IFERROR(IF($B2523="","",INDEX(所属情報!$E:$E,MATCH($A2523,所属情報!$A:$A,0))),"")</f>
        <v/>
      </c>
      <c r="N2523" s="32" t="str">
        <f t="shared" si="117"/>
        <v/>
      </c>
      <c r="O2523" s="32" t="str">
        <f t="shared" si="118"/>
        <v/>
      </c>
      <c r="P2523" s="32" t="str">
        <f t="shared" si="119"/>
        <v/>
      </c>
      <c r="Q2523" s="32" t="str">
        <f>IFERROR(IF($F2523="","",INDEX(リスト!$AL:$AL,MATCH($F2523,リスト!$AK:$AK,0))),"")</f>
        <v/>
      </c>
      <c r="R2523" s="32" t="str">
        <f>IFERROR(IF($K2523="","",INDEX(リスト!$AO:$AO,MATCH($K2523,リスト!$AN:$AN,0))),"")</f>
        <v/>
      </c>
      <c r="S2523" s="32" t="str">
        <f>IF($B2523="","",RIGHT($G2523*1000+200+COUNTIF($G$2:$G2523,$G2523),9))</f>
        <v/>
      </c>
    </row>
    <row r="2524" spans="13:19" ht="18" customHeight="1" x14ac:dyDescent="0.55000000000000004">
      <c r="M2524" s="32" t="str">
        <f>IFERROR(IF($B2524="","",INDEX(所属情報!$E:$E,MATCH($A2524,所属情報!$A:$A,0))),"")</f>
        <v/>
      </c>
      <c r="N2524" s="32" t="str">
        <f t="shared" si="117"/>
        <v/>
      </c>
      <c r="O2524" s="32" t="str">
        <f t="shared" si="118"/>
        <v/>
      </c>
      <c r="P2524" s="32" t="str">
        <f t="shared" si="119"/>
        <v/>
      </c>
      <c r="Q2524" s="32" t="str">
        <f>IFERROR(IF($F2524="","",INDEX(リスト!$AL:$AL,MATCH($F2524,リスト!$AK:$AK,0))),"")</f>
        <v/>
      </c>
      <c r="R2524" s="32" t="str">
        <f>IFERROR(IF($K2524="","",INDEX(リスト!$AO:$AO,MATCH($K2524,リスト!$AN:$AN,0))),"")</f>
        <v/>
      </c>
      <c r="S2524" s="32" t="str">
        <f>IF($B2524="","",RIGHT($G2524*1000+200+COUNTIF($G$2:$G2524,$G2524),9))</f>
        <v/>
      </c>
    </row>
    <row r="2525" spans="13:19" ht="18" customHeight="1" x14ac:dyDescent="0.55000000000000004">
      <c r="M2525" s="32" t="str">
        <f>IFERROR(IF($B2525="","",INDEX(所属情報!$E:$E,MATCH($A2525,所属情報!$A:$A,0))),"")</f>
        <v/>
      </c>
      <c r="N2525" s="32" t="str">
        <f t="shared" si="117"/>
        <v/>
      </c>
      <c r="O2525" s="32" t="str">
        <f t="shared" si="118"/>
        <v/>
      </c>
      <c r="P2525" s="32" t="str">
        <f t="shared" si="119"/>
        <v/>
      </c>
      <c r="Q2525" s="32" t="str">
        <f>IFERROR(IF($F2525="","",INDEX(リスト!$AL:$AL,MATCH($F2525,リスト!$AK:$AK,0))),"")</f>
        <v/>
      </c>
      <c r="R2525" s="32" t="str">
        <f>IFERROR(IF($K2525="","",INDEX(リスト!$AO:$AO,MATCH($K2525,リスト!$AN:$AN,0))),"")</f>
        <v/>
      </c>
      <c r="S2525" s="32" t="str">
        <f>IF($B2525="","",RIGHT($G2525*1000+200+COUNTIF($G$2:$G2525,$G2525),9))</f>
        <v/>
      </c>
    </row>
    <row r="2526" spans="13:19" ht="18" customHeight="1" x14ac:dyDescent="0.55000000000000004">
      <c r="M2526" s="32" t="str">
        <f>IFERROR(IF($B2526="","",INDEX(所属情報!$E:$E,MATCH($A2526,所属情報!$A:$A,0))),"")</f>
        <v/>
      </c>
      <c r="N2526" s="32" t="str">
        <f t="shared" si="117"/>
        <v/>
      </c>
      <c r="O2526" s="32" t="str">
        <f t="shared" si="118"/>
        <v/>
      </c>
      <c r="P2526" s="32" t="str">
        <f t="shared" si="119"/>
        <v/>
      </c>
      <c r="Q2526" s="32" t="str">
        <f>IFERROR(IF($F2526="","",INDEX(リスト!$AL:$AL,MATCH($F2526,リスト!$AK:$AK,0))),"")</f>
        <v/>
      </c>
      <c r="R2526" s="32" t="str">
        <f>IFERROR(IF($K2526="","",INDEX(リスト!$AO:$AO,MATCH($K2526,リスト!$AN:$AN,0))),"")</f>
        <v/>
      </c>
      <c r="S2526" s="32" t="str">
        <f>IF($B2526="","",RIGHT($G2526*1000+200+COUNTIF($G$2:$G2526,$G2526),9))</f>
        <v/>
      </c>
    </row>
    <row r="2527" spans="13:19" ht="18" customHeight="1" x14ac:dyDescent="0.55000000000000004">
      <c r="M2527" s="32" t="str">
        <f>IFERROR(IF($B2527="","",INDEX(所属情報!$E:$E,MATCH($A2527,所属情報!$A:$A,0))),"")</f>
        <v/>
      </c>
      <c r="N2527" s="32" t="str">
        <f t="shared" si="117"/>
        <v/>
      </c>
      <c r="O2527" s="32" t="str">
        <f t="shared" si="118"/>
        <v/>
      </c>
      <c r="P2527" s="32" t="str">
        <f t="shared" si="119"/>
        <v/>
      </c>
      <c r="Q2527" s="32" t="str">
        <f>IFERROR(IF($F2527="","",INDEX(リスト!$AL:$AL,MATCH($F2527,リスト!$AK:$AK,0))),"")</f>
        <v/>
      </c>
      <c r="R2527" s="32" t="str">
        <f>IFERROR(IF($K2527="","",INDEX(リスト!$AO:$AO,MATCH($K2527,リスト!$AN:$AN,0))),"")</f>
        <v/>
      </c>
      <c r="S2527" s="32" t="str">
        <f>IF($B2527="","",RIGHT($G2527*1000+200+COUNTIF($G$2:$G2527,$G2527),9))</f>
        <v/>
      </c>
    </row>
    <row r="2528" spans="13:19" ht="18" customHeight="1" x14ac:dyDescent="0.55000000000000004">
      <c r="M2528" s="32" t="str">
        <f>IFERROR(IF($B2528="","",INDEX(所属情報!$E:$E,MATCH($A2528,所属情報!$A:$A,0))),"")</f>
        <v/>
      </c>
      <c r="N2528" s="32" t="str">
        <f t="shared" si="117"/>
        <v/>
      </c>
      <c r="O2528" s="32" t="str">
        <f t="shared" si="118"/>
        <v/>
      </c>
      <c r="P2528" s="32" t="str">
        <f t="shared" si="119"/>
        <v/>
      </c>
      <c r="Q2528" s="32" t="str">
        <f>IFERROR(IF($F2528="","",INDEX(リスト!$AL:$AL,MATCH($F2528,リスト!$AK:$AK,0))),"")</f>
        <v/>
      </c>
      <c r="R2528" s="32" t="str">
        <f>IFERROR(IF($K2528="","",INDEX(リスト!$AO:$AO,MATCH($K2528,リスト!$AN:$AN,0))),"")</f>
        <v/>
      </c>
      <c r="S2528" s="32" t="str">
        <f>IF($B2528="","",RIGHT($G2528*1000+200+COUNTIF($G$2:$G2528,$G2528),9))</f>
        <v/>
      </c>
    </row>
    <row r="2529" spans="13:19" ht="18" customHeight="1" x14ac:dyDescent="0.55000000000000004">
      <c r="M2529" s="32" t="str">
        <f>IFERROR(IF($B2529="","",INDEX(所属情報!$E:$E,MATCH($A2529,所属情報!$A:$A,0))),"")</f>
        <v/>
      </c>
      <c r="N2529" s="32" t="str">
        <f t="shared" si="117"/>
        <v/>
      </c>
      <c r="O2529" s="32" t="str">
        <f t="shared" si="118"/>
        <v/>
      </c>
      <c r="P2529" s="32" t="str">
        <f t="shared" si="119"/>
        <v/>
      </c>
      <c r="Q2529" s="32" t="str">
        <f>IFERROR(IF($F2529="","",INDEX(リスト!$AL:$AL,MATCH($F2529,リスト!$AK:$AK,0))),"")</f>
        <v/>
      </c>
      <c r="R2529" s="32" t="str">
        <f>IFERROR(IF($K2529="","",INDEX(リスト!$AO:$AO,MATCH($K2529,リスト!$AN:$AN,0))),"")</f>
        <v/>
      </c>
      <c r="S2529" s="32" t="str">
        <f>IF($B2529="","",RIGHT($G2529*1000+200+COUNTIF($G$2:$G2529,$G2529),9))</f>
        <v/>
      </c>
    </row>
    <row r="2530" spans="13:19" ht="18" customHeight="1" x14ac:dyDescent="0.55000000000000004">
      <c r="M2530" s="32" t="str">
        <f>IFERROR(IF($B2530="","",INDEX(所属情報!$E:$E,MATCH($A2530,所属情報!$A:$A,0))),"")</f>
        <v/>
      </c>
      <c r="N2530" s="32" t="str">
        <f t="shared" si="117"/>
        <v/>
      </c>
      <c r="O2530" s="32" t="str">
        <f t="shared" si="118"/>
        <v/>
      </c>
      <c r="P2530" s="32" t="str">
        <f t="shared" si="119"/>
        <v/>
      </c>
      <c r="Q2530" s="32" t="str">
        <f>IFERROR(IF($F2530="","",INDEX(リスト!$AL:$AL,MATCH($F2530,リスト!$AK:$AK,0))),"")</f>
        <v/>
      </c>
      <c r="R2530" s="32" t="str">
        <f>IFERROR(IF($K2530="","",INDEX(リスト!$AO:$AO,MATCH($K2530,リスト!$AN:$AN,0))),"")</f>
        <v/>
      </c>
      <c r="S2530" s="32" t="str">
        <f>IF($B2530="","",RIGHT($G2530*1000+200+COUNTIF($G$2:$G2530,$G2530),9))</f>
        <v/>
      </c>
    </row>
    <row r="2531" spans="13:19" ht="18" customHeight="1" x14ac:dyDescent="0.55000000000000004">
      <c r="M2531" s="32" t="str">
        <f>IFERROR(IF($B2531="","",INDEX(所属情報!$E:$E,MATCH($A2531,所属情報!$A:$A,0))),"")</f>
        <v/>
      </c>
      <c r="N2531" s="32" t="str">
        <f t="shared" si="117"/>
        <v/>
      </c>
      <c r="O2531" s="32" t="str">
        <f t="shared" si="118"/>
        <v/>
      </c>
      <c r="P2531" s="32" t="str">
        <f t="shared" si="119"/>
        <v/>
      </c>
      <c r="Q2531" s="32" t="str">
        <f>IFERROR(IF($F2531="","",INDEX(リスト!$AL:$AL,MATCH($F2531,リスト!$AK:$AK,0))),"")</f>
        <v/>
      </c>
      <c r="R2531" s="32" t="str">
        <f>IFERROR(IF($K2531="","",INDEX(リスト!$AO:$AO,MATCH($K2531,リスト!$AN:$AN,0))),"")</f>
        <v/>
      </c>
      <c r="S2531" s="32" t="str">
        <f>IF($B2531="","",RIGHT($G2531*1000+200+COUNTIF($G$2:$G2531,$G2531),9))</f>
        <v/>
      </c>
    </row>
    <row r="2532" spans="13:19" ht="18" customHeight="1" x14ac:dyDescent="0.55000000000000004">
      <c r="M2532" s="32" t="str">
        <f>IFERROR(IF($B2532="","",INDEX(所属情報!$E:$E,MATCH($A2532,所属情報!$A:$A,0))),"")</f>
        <v/>
      </c>
      <c r="N2532" s="32" t="str">
        <f t="shared" si="117"/>
        <v/>
      </c>
      <c r="O2532" s="32" t="str">
        <f t="shared" si="118"/>
        <v/>
      </c>
      <c r="P2532" s="32" t="str">
        <f t="shared" si="119"/>
        <v/>
      </c>
      <c r="Q2532" s="32" t="str">
        <f>IFERROR(IF($F2532="","",INDEX(リスト!$AL:$AL,MATCH($F2532,リスト!$AK:$AK,0))),"")</f>
        <v/>
      </c>
      <c r="R2532" s="32" t="str">
        <f>IFERROR(IF($K2532="","",INDEX(リスト!$AO:$AO,MATCH($K2532,リスト!$AN:$AN,0))),"")</f>
        <v/>
      </c>
      <c r="S2532" s="32" t="str">
        <f>IF($B2532="","",RIGHT($G2532*1000+200+COUNTIF($G$2:$G2532,$G2532),9))</f>
        <v/>
      </c>
    </row>
    <row r="2533" spans="13:19" ht="18" customHeight="1" x14ac:dyDescent="0.55000000000000004">
      <c r="M2533" s="32" t="str">
        <f>IFERROR(IF($B2533="","",INDEX(所属情報!$E:$E,MATCH($A2533,所属情報!$A:$A,0))),"")</f>
        <v/>
      </c>
      <c r="N2533" s="32" t="str">
        <f t="shared" si="117"/>
        <v/>
      </c>
      <c r="O2533" s="32" t="str">
        <f t="shared" si="118"/>
        <v/>
      </c>
      <c r="P2533" s="32" t="str">
        <f t="shared" si="119"/>
        <v/>
      </c>
      <c r="Q2533" s="32" t="str">
        <f>IFERROR(IF($F2533="","",INDEX(リスト!$AL:$AL,MATCH($F2533,リスト!$AK:$AK,0))),"")</f>
        <v/>
      </c>
      <c r="R2533" s="32" t="str">
        <f>IFERROR(IF($K2533="","",INDEX(リスト!$AO:$AO,MATCH($K2533,リスト!$AN:$AN,0))),"")</f>
        <v/>
      </c>
      <c r="S2533" s="32" t="str">
        <f>IF($B2533="","",RIGHT($G2533*1000+200+COUNTIF($G$2:$G2533,$G2533),9))</f>
        <v/>
      </c>
    </row>
    <row r="2534" spans="13:19" ht="18" customHeight="1" x14ac:dyDescent="0.55000000000000004">
      <c r="M2534" s="32" t="str">
        <f>IFERROR(IF($B2534="","",INDEX(所属情報!$E:$E,MATCH($A2534,所属情報!$A:$A,0))),"")</f>
        <v/>
      </c>
      <c r="N2534" s="32" t="str">
        <f t="shared" si="117"/>
        <v/>
      </c>
      <c r="O2534" s="32" t="str">
        <f t="shared" si="118"/>
        <v/>
      </c>
      <c r="P2534" s="32" t="str">
        <f t="shared" si="119"/>
        <v/>
      </c>
      <c r="Q2534" s="32" t="str">
        <f>IFERROR(IF($F2534="","",INDEX(リスト!$AL:$AL,MATCH($F2534,リスト!$AK:$AK,0))),"")</f>
        <v/>
      </c>
      <c r="R2534" s="32" t="str">
        <f>IFERROR(IF($K2534="","",INDEX(リスト!$AO:$AO,MATCH($K2534,リスト!$AN:$AN,0))),"")</f>
        <v/>
      </c>
      <c r="S2534" s="32" t="str">
        <f>IF($B2534="","",RIGHT($G2534*1000+200+COUNTIF($G$2:$G2534,$G2534),9))</f>
        <v/>
      </c>
    </row>
    <row r="2535" spans="13:19" ht="18" customHeight="1" x14ac:dyDescent="0.55000000000000004">
      <c r="M2535" s="32" t="str">
        <f>IFERROR(IF($B2535="","",INDEX(所属情報!$E:$E,MATCH($A2535,所属情報!$A:$A,0))),"")</f>
        <v/>
      </c>
      <c r="N2535" s="32" t="str">
        <f t="shared" si="117"/>
        <v/>
      </c>
      <c r="O2535" s="32" t="str">
        <f t="shared" si="118"/>
        <v/>
      </c>
      <c r="P2535" s="32" t="str">
        <f t="shared" si="119"/>
        <v/>
      </c>
      <c r="Q2535" s="32" t="str">
        <f>IFERROR(IF($F2535="","",INDEX(リスト!$AL:$AL,MATCH($F2535,リスト!$AK:$AK,0))),"")</f>
        <v/>
      </c>
      <c r="R2535" s="32" t="str">
        <f>IFERROR(IF($K2535="","",INDEX(リスト!$AO:$AO,MATCH($K2535,リスト!$AN:$AN,0))),"")</f>
        <v/>
      </c>
      <c r="S2535" s="32" t="str">
        <f>IF($B2535="","",RIGHT($G2535*1000+200+COUNTIF($G$2:$G2535,$G2535),9))</f>
        <v/>
      </c>
    </row>
    <row r="2536" spans="13:19" ht="18" customHeight="1" x14ac:dyDescent="0.55000000000000004">
      <c r="M2536" s="32" t="str">
        <f>IFERROR(IF($B2536="","",INDEX(所属情報!$E:$E,MATCH($A2536,所属情報!$A:$A,0))),"")</f>
        <v/>
      </c>
      <c r="N2536" s="32" t="str">
        <f t="shared" si="117"/>
        <v/>
      </c>
      <c r="O2536" s="32" t="str">
        <f t="shared" si="118"/>
        <v/>
      </c>
      <c r="P2536" s="32" t="str">
        <f t="shared" si="119"/>
        <v/>
      </c>
      <c r="Q2536" s="32" t="str">
        <f>IFERROR(IF($F2536="","",INDEX(リスト!$AL:$AL,MATCH($F2536,リスト!$AK:$AK,0))),"")</f>
        <v/>
      </c>
      <c r="R2536" s="32" t="str">
        <f>IFERROR(IF($K2536="","",INDEX(リスト!$AO:$AO,MATCH($K2536,リスト!$AN:$AN,0))),"")</f>
        <v/>
      </c>
      <c r="S2536" s="32" t="str">
        <f>IF($B2536="","",RIGHT($G2536*1000+200+COUNTIF($G$2:$G2536,$G2536),9))</f>
        <v/>
      </c>
    </row>
    <row r="2537" spans="13:19" ht="18" customHeight="1" x14ac:dyDescent="0.55000000000000004">
      <c r="M2537" s="32" t="str">
        <f>IFERROR(IF($B2537="","",INDEX(所属情報!$E:$E,MATCH($A2537,所属情報!$A:$A,0))),"")</f>
        <v/>
      </c>
      <c r="N2537" s="32" t="str">
        <f t="shared" si="117"/>
        <v/>
      </c>
      <c r="O2537" s="32" t="str">
        <f t="shared" si="118"/>
        <v/>
      </c>
      <c r="P2537" s="32" t="str">
        <f t="shared" si="119"/>
        <v/>
      </c>
      <c r="Q2537" s="32" t="str">
        <f>IFERROR(IF($F2537="","",INDEX(リスト!$AL:$AL,MATCH($F2537,リスト!$AK:$AK,0))),"")</f>
        <v/>
      </c>
      <c r="R2537" s="32" t="str">
        <f>IFERROR(IF($K2537="","",INDEX(リスト!$AO:$AO,MATCH($K2537,リスト!$AN:$AN,0))),"")</f>
        <v/>
      </c>
      <c r="S2537" s="32" t="str">
        <f>IF($B2537="","",RIGHT($G2537*1000+200+COUNTIF($G$2:$G2537,$G2537),9))</f>
        <v/>
      </c>
    </row>
    <row r="2538" spans="13:19" ht="18" customHeight="1" x14ac:dyDescent="0.55000000000000004">
      <c r="M2538" s="32" t="str">
        <f>IFERROR(IF($B2538="","",INDEX(所属情報!$E:$E,MATCH($A2538,所属情報!$A:$A,0))),"")</f>
        <v/>
      </c>
      <c r="N2538" s="32" t="str">
        <f t="shared" si="117"/>
        <v/>
      </c>
      <c r="O2538" s="32" t="str">
        <f t="shared" si="118"/>
        <v/>
      </c>
      <c r="P2538" s="32" t="str">
        <f t="shared" si="119"/>
        <v/>
      </c>
      <c r="Q2538" s="32" t="str">
        <f>IFERROR(IF($F2538="","",INDEX(リスト!$AL:$AL,MATCH($F2538,リスト!$AK:$AK,0))),"")</f>
        <v/>
      </c>
      <c r="R2538" s="32" t="str">
        <f>IFERROR(IF($K2538="","",INDEX(リスト!$AO:$AO,MATCH($K2538,リスト!$AN:$AN,0))),"")</f>
        <v/>
      </c>
      <c r="S2538" s="32" t="str">
        <f>IF($B2538="","",RIGHT($G2538*1000+200+COUNTIF($G$2:$G2538,$G2538),9))</f>
        <v/>
      </c>
    </row>
    <row r="2539" spans="13:19" ht="18" customHeight="1" x14ac:dyDescent="0.55000000000000004">
      <c r="M2539" s="32" t="str">
        <f>IFERROR(IF($B2539="","",INDEX(所属情報!$E:$E,MATCH($A2539,所属情報!$A:$A,0))),"")</f>
        <v/>
      </c>
      <c r="N2539" s="32" t="str">
        <f t="shared" si="117"/>
        <v/>
      </c>
      <c r="O2539" s="32" t="str">
        <f t="shared" si="118"/>
        <v/>
      </c>
      <c r="P2539" s="32" t="str">
        <f t="shared" si="119"/>
        <v/>
      </c>
      <c r="Q2539" s="32" t="str">
        <f>IFERROR(IF($F2539="","",INDEX(リスト!$AL:$AL,MATCH($F2539,リスト!$AK:$AK,0))),"")</f>
        <v/>
      </c>
      <c r="R2539" s="32" t="str">
        <f>IFERROR(IF($K2539="","",INDEX(リスト!$AO:$AO,MATCH($K2539,リスト!$AN:$AN,0))),"")</f>
        <v/>
      </c>
      <c r="S2539" s="32" t="str">
        <f>IF($B2539="","",RIGHT($G2539*1000+200+COUNTIF($G$2:$G2539,$G2539),9))</f>
        <v/>
      </c>
    </row>
    <row r="2540" spans="13:19" ht="18" customHeight="1" x14ac:dyDescent="0.55000000000000004">
      <c r="M2540" s="32" t="str">
        <f>IFERROR(IF($B2540="","",INDEX(所属情報!$E:$E,MATCH($A2540,所属情報!$A:$A,0))),"")</f>
        <v/>
      </c>
      <c r="N2540" s="32" t="str">
        <f t="shared" si="117"/>
        <v/>
      </c>
      <c r="O2540" s="32" t="str">
        <f t="shared" si="118"/>
        <v/>
      </c>
      <c r="P2540" s="32" t="str">
        <f t="shared" si="119"/>
        <v/>
      </c>
      <c r="Q2540" s="32" t="str">
        <f>IFERROR(IF($F2540="","",INDEX(リスト!$AL:$AL,MATCH($F2540,リスト!$AK:$AK,0))),"")</f>
        <v/>
      </c>
      <c r="R2540" s="32" t="str">
        <f>IFERROR(IF($K2540="","",INDEX(リスト!$AO:$AO,MATCH($K2540,リスト!$AN:$AN,0))),"")</f>
        <v/>
      </c>
      <c r="S2540" s="32" t="str">
        <f>IF($B2540="","",RIGHT($G2540*1000+200+COUNTIF($G$2:$G2540,$G2540),9))</f>
        <v/>
      </c>
    </row>
    <row r="2541" spans="13:19" ht="18" customHeight="1" x14ac:dyDescent="0.55000000000000004">
      <c r="M2541" s="32" t="str">
        <f>IFERROR(IF($B2541="","",INDEX(所属情報!$E:$E,MATCH($A2541,所属情報!$A:$A,0))),"")</f>
        <v/>
      </c>
      <c r="N2541" s="32" t="str">
        <f t="shared" si="117"/>
        <v/>
      </c>
      <c r="O2541" s="32" t="str">
        <f t="shared" si="118"/>
        <v/>
      </c>
      <c r="P2541" s="32" t="str">
        <f t="shared" si="119"/>
        <v/>
      </c>
      <c r="Q2541" s="32" t="str">
        <f>IFERROR(IF($F2541="","",INDEX(リスト!$AL:$AL,MATCH($F2541,リスト!$AK:$AK,0))),"")</f>
        <v/>
      </c>
      <c r="R2541" s="32" t="str">
        <f>IFERROR(IF($K2541="","",INDEX(リスト!$AO:$AO,MATCH($K2541,リスト!$AN:$AN,0))),"")</f>
        <v/>
      </c>
      <c r="S2541" s="32" t="str">
        <f>IF($B2541="","",RIGHT($G2541*1000+200+COUNTIF($G$2:$G2541,$G2541),9))</f>
        <v/>
      </c>
    </row>
    <row r="2542" spans="13:19" ht="18" customHeight="1" x14ac:dyDescent="0.55000000000000004">
      <c r="M2542" s="32" t="str">
        <f>IFERROR(IF($B2542="","",INDEX(所属情報!$E:$E,MATCH($A2542,所属情報!$A:$A,0))),"")</f>
        <v/>
      </c>
      <c r="N2542" s="32" t="str">
        <f t="shared" si="117"/>
        <v/>
      </c>
      <c r="O2542" s="32" t="str">
        <f t="shared" si="118"/>
        <v/>
      </c>
      <c r="P2542" s="32" t="str">
        <f t="shared" si="119"/>
        <v/>
      </c>
      <c r="Q2542" s="32" t="str">
        <f>IFERROR(IF($F2542="","",INDEX(リスト!$AL:$AL,MATCH($F2542,リスト!$AK:$AK,0))),"")</f>
        <v/>
      </c>
      <c r="R2542" s="32" t="str">
        <f>IFERROR(IF($K2542="","",INDEX(リスト!$AO:$AO,MATCH($K2542,リスト!$AN:$AN,0))),"")</f>
        <v/>
      </c>
      <c r="S2542" s="32" t="str">
        <f>IF($B2542="","",RIGHT($G2542*1000+200+COUNTIF($G$2:$G2542,$G2542),9))</f>
        <v/>
      </c>
    </row>
    <row r="2543" spans="13:19" ht="18" customHeight="1" x14ac:dyDescent="0.55000000000000004">
      <c r="M2543" s="32" t="str">
        <f>IFERROR(IF($B2543="","",INDEX(所属情報!$E:$E,MATCH($A2543,所属情報!$A:$A,0))),"")</f>
        <v/>
      </c>
      <c r="N2543" s="32" t="str">
        <f t="shared" si="117"/>
        <v/>
      </c>
      <c r="O2543" s="32" t="str">
        <f t="shared" si="118"/>
        <v/>
      </c>
      <c r="P2543" s="32" t="str">
        <f t="shared" si="119"/>
        <v/>
      </c>
      <c r="Q2543" s="32" t="str">
        <f>IFERROR(IF($F2543="","",INDEX(リスト!$AL:$AL,MATCH($F2543,リスト!$AK:$AK,0))),"")</f>
        <v/>
      </c>
      <c r="R2543" s="32" t="str">
        <f>IFERROR(IF($K2543="","",INDEX(リスト!$AO:$AO,MATCH($K2543,リスト!$AN:$AN,0))),"")</f>
        <v/>
      </c>
      <c r="S2543" s="32" t="str">
        <f>IF($B2543="","",RIGHT($G2543*1000+200+COUNTIF($G$2:$G2543,$G2543),9))</f>
        <v/>
      </c>
    </row>
    <row r="2544" spans="13:19" ht="18" customHeight="1" x14ac:dyDescent="0.55000000000000004">
      <c r="M2544" s="32" t="str">
        <f>IFERROR(IF($B2544="","",INDEX(所属情報!$E:$E,MATCH($A2544,所属情報!$A:$A,0))),"")</f>
        <v/>
      </c>
      <c r="N2544" s="32" t="str">
        <f t="shared" si="117"/>
        <v/>
      </c>
      <c r="O2544" s="32" t="str">
        <f t="shared" si="118"/>
        <v/>
      </c>
      <c r="P2544" s="32" t="str">
        <f t="shared" si="119"/>
        <v/>
      </c>
      <c r="Q2544" s="32" t="str">
        <f>IFERROR(IF($F2544="","",INDEX(リスト!$AL:$AL,MATCH($F2544,リスト!$AK:$AK,0))),"")</f>
        <v/>
      </c>
      <c r="R2544" s="32" t="str">
        <f>IFERROR(IF($K2544="","",INDEX(リスト!$AO:$AO,MATCH($K2544,リスト!$AN:$AN,0))),"")</f>
        <v/>
      </c>
      <c r="S2544" s="32" t="str">
        <f>IF($B2544="","",RIGHT($G2544*1000+200+COUNTIF($G$2:$G2544,$G2544),9))</f>
        <v/>
      </c>
    </row>
    <row r="2545" spans="13:19" ht="18" customHeight="1" x14ac:dyDescent="0.55000000000000004">
      <c r="M2545" s="32" t="str">
        <f>IFERROR(IF($B2545="","",INDEX(所属情報!$E:$E,MATCH($A2545,所属情報!$A:$A,0))),"")</f>
        <v/>
      </c>
      <c r="N2545" s="32" t="str">
        <f t="shared" si="117"/>
        <v/>
      </c>
      <c r="O2545" s="32" t="str">
        <f t="shared" si="118"/>
        <v/>
      </c>
      <c r="P2545" s="32" t="str">
        <f t="shared" si="119"/>
        <v/>
      </c>
      <c r="Q2545" s="32" t="str">
        <f>IFERROR(IF($F2545="","",INDEX(リスト!$AL:$AL,MATCH($F2545,リスト!$AK:$AK,0))),"")</f>
        <v/>
      </c>
      <c r="R2545" s="32" t="str">
        <f>IFERROR(IF($K2545="","",INDEX(リスト!$AO:$AO,MATCH($K2545,リスト!$AN:$AN,0))),"")</f>
        <v/>
      </c>
      <c r="S2545" s="32" t="str">
        <f>IF($B2545="","",RIGHT($G2545*1000+200+COUNTIF($G$2:$G2545,$G2545),9))</f>
        <v/>
      </c>
    </row>
    <row r="2546" spans="13:19" ht="18" customHeight="1" x14ac:dyDescent="0.55000000000000004">
      <c r="M2546" s="32" t="str">
        <f>IFERROR(IF($B2546="","",INDEX(所属情報!$E:$E,MATCH($A2546,所属情報!$A:$A,0))),"")</f>
        <v/>
      </c>
      <c r="N2546" s="32" t="str">
        <f t="shared" si="117"/>
        <v/>
      </c>
      <c r="O2546" s="32" t="str">
        <f t="shared" si="118"/>
        <v/>
      </c>
      <c r="P2546" s="32" t="str">
        <f t="shared" si="119"/>
        <v/>
      </c>
      <c r="Q2546" s="32" t="str">
        <f>IFERROR(IF($F2546="","",INDEX(リスト!$AL:$AL,MATCH($F2546,リスト!$AK:$AK,0))),"")</f>
        <v/>
      </c>
      <c r="R2546" s="32" t="str">
        <f>IFERROR(IF($K2546="","",INDEX(リスト!$AO:$AO,MATCH($K2546,リスト!$AN:$AN,0))),"")</f>
        <v/>
      </c>
      <c r="S2546" s="32" t="str">
        <f>IF($B2546="","",RIGHT($G2546*1000+200+COUNTIF($G$2:$G2546,$G2546),9))</f>
        <v/>
      </c>
    </row>
    <row r="2547" spans="13:19" ht="18" customHeight="1" x14ac:dyDescent="0.55000000000000004">
      <c r="M2547" s="32" t="str">
        <f>IFERROR(IF($B2547="","",INDEX(所属情報!$E:$E,MATCH($A2547,所属情報!$A:$A,0))),"")</f>
        <v/>
      </c>
      <c r="N2547" s="32" t="str">
        <f t="shared" si="117"/>
        <v/>
      </c>
      <c r="O2547" s="32" t="str">
        <f t="shared" si="118"/>
        <v/>
      </c>
      <c r="P2547" s="32" t="str">
        <f t="shared" si="119"/>
        <v/>
      </c>
      <c r="Q2547" s="32" t="str">
        <f>IFERROR(IF($F2547="","",INDEX(リスト!$AL:$AL,MATCH($F2547,リスト!$AK:$AK,0))),"")</f>
        <v/>
      </c>
      <c r="R2547" s="32" t="str">
        <f>IFERROR(IF($K2547="","",INDEX(リスト!$AO:$AO,MATCH($K2547,リスト!$AN:$AN,0))),"")</f>
        <v/>
      </c>
      <c r="S2547" s="32" t="str">
        <f>IF($B2547="","",RIGHT($G2547*1000+200+COUNTIF($G$2:$G2547,$G2547),9))</f>
        <v/>
      </c>
    </row>
    <row r="2548" spans="13:19" ht="18" customHeight="1" x14ac:dyDescent="0.55000000000000004">
      <c r="M2548" s="32" t="str">
        <f>IFERROR(IF($B2548="","",INDEX(所属情報!$E:$E,MATCH($A2548,所属情報!$A:$A,0))),"")</f>
        <v/>
      </c>
      <c r="N2548" s="32" t="str">
        <f t="shared" si="117"/>
        <v/>
      </c>
      <c r="O2548" s="32" t="str">
        <f t="shared" si="118"/>
        <v/>
      </c>
      <c r="P2548" s="32" t="str">
        <f t="shared" si="119"/>
        <v/>
      </c>
      <c r="Q2548" s="32" t="str">
        <f>IFERROR(IF($F2548="","",INDEX(リスト!$AL:$AL,MATCH($F2548,リスト!$AK:$AK,0))),"")</f>
        <v/>
      </c>
      <c r="R2548" s="32" t="str">
        <f>IFERROR(IF($K2548="","",INDEX(リスト!$AO:$AO,MATCH($K2548,リスト!$AN:$AN,0))),"")</f>
        <v/>
      </c>
      <c r="S2548" s="32" t="str">
        <f>IF($B2548="","",RIGHT($G2548*1000+200+COUNTIF($G$2:$G2548,$G2548),9))</f>
        <v/>
      </c>
    </row>
    <row r="2549" spans="13:19" ht="18" customHeight="1" x14ac:dyDescent="0.55000000000000004">
      <c r="M2549" s="32" t="str">
        <f>IFERROR(IF($B2549="","",INDEX(所属情報!$E:$E,MATCH($A2549,所属情報!$A:$A,0))),"")</f>
        <v/>
      </c>
      <c r="N2549" s="32" t="str">
        <f t="shared" si="117"/>
        <v/>
      </c>
      <c r="O2549" s="32" t="str">
        <f t="shared" si="118"/>
        <v/>
      </c>
      <c r="P2549" s="32" t="str">
        <f t="shared" si="119"/>
        <v/>
      </c>
      <c r="Q2549" s="32" t="str">
        <f>IFERROR(IF($F2549="","",INDEX(リスト!$AL:$AL,MATCH($F2549,リスト!$AK:$AK,0))),"")</f>
        <v/>
      </c>
      <c r="R2549" s="32" t="str">
        <f>IFERROR(IF($K2549="","",INDEX(リスト!$AO:$AO,MATCH($K2549,リスト!$AN:$AN,0))),"")</f>
        <v/>
      </c>
      <c r="S2549" s="32" t="str">
        <f>IF($B2549="","",RIGHT($G2549*1000+200+COUNTIF($G$2:$G2549,$G2549),9))</f>
        <v/>
      </c>
    </row>
    <row r="2550" spans="13:19" ht="18" customHeight="1" x14ac:dyDescent="0.55000000000000004">
      <c r="M2550" s="32" t="str">
        <f>IFERROR(IF($B2550="","",INDEX(所属情報!$E:$E,MATCH($A2550,所属情報!$A:$A,0))),"")</f>
        <v/>
      </c>
      <c r="N2550" s="32" t="str">
        <f t="shared" si="117"/>
        <v/>
      </c>
      <c r="O2550" s="32" t="str">
        <f t="shared" si="118"/>
        <v/>
      </c>
      <c r="P2550" s="32" t="str">
        <f t="shared" si="119"/>
        <v/>
      </c>
      <c r="Q2550" s="32" t="str">
        <f>IFERROR(IF($F2550="","",INDEX(リスト!$AL:$AL,MATCH($F2550,リスト!$AK:$AK,0))),"")</f>
        <v/>
      </c>
      <c r="R2550" s="32" t="str">
        <f>IFERROR(IF($K2550="","",INDEX(リスト!$AO:$AO,MATCH($K2550,リスト!$AN:$AN,0))),"")</f>
        <v/>
      </c>
      <c r="S2550" s="32" t="str">
        <f>IF($B2550="","",RIGHT($G2550*1000+200+COUNTIF($G$2:$G2550,$G2550),9))</f>
        <v/>
      </c>
    </row>
    <row r="2551" spans="13:19" ht="18" customHeight="1" x14ac:dyDescent="0.55000000000000004">
      <c r="M2551" s="32" t="str">
        <f>IFERROR(IF($B2551="","",INDEX(所属情報!$E:$E,MATCH($A2551,所属情報!$A:$A,0))),"")</f>
        <v/>
      </c>
      <c r="N2551" s="32" t="str">
        <f t="shared" si="117"/>
        <v/>
      </c>
      <c r="O2551" s="32" t="str">
        <f t="shared" si="118"/>
        <v/>
      </c>
      <c r="P2551" s="32" t="str">
        <f t="shared" si="119"/>
        <v/>
      </c>
      <c r="Q2551" s="32" t="str">
        <f>IFERROR(IF($F2551="","",INDEX(リスト!$AL:$AL,MATCH($F2551,リスト!$AK:$AK,0))),"")</f>
        <v/>
      </c>
      <c r="R2551" s="32" t="str">
        <f>IFERROR(IF($K2551="","",INDEX(リスト!$AO:$AO,MATCH($K2551,リスト!$AN:$AN,0))),"")</f>
        <v/>
      </c>
      <c r="S2551" s="32" t="str">
        <f>IF($B2551="","",RIGHT($G2551*1000+200+COUNTIF($G$2:$G2551,$G2551),9))</f>
        <v/>
      </c>
    </row>
    <row r="2552" spans="13:19" ht="18" customHeight="1" x14ac:dyDescent="0.55000000000000004">
      <c r="M2552" s="32" t="str">
        <f>IFERROR(IF($B2552="","",INDEX(所属情報!$E:$E,MATCH($A2552,所属情報!$A:$A,0))),"")</f>
        <v/>
      </c>
      <c r="N2552" s="32" t="str">
        <f t="shared" si="117"/>
        <v/>
      </c>
      <c r="O2552" s="32" t="str">
        <f t="shared" si="118"/>
        <v/>
      </c>
      <c r="P2552" s="32" t="str">
        <f t="shared" si="119"/>
        <v/>
      </c>
      <c r="Q2552" s="32" t="str">
        <f>IFERROR(IF($F2552="","",INDEX(リスト!$AL:$AL,MATCH($F2552,リスト!$AK:$AK,0))),"")</f>
        <v/>
      </c>
      <c r="R2552" s="32" t="str">
        <f>IFERROR(IF($K2552="","",INDEX(リスト!$AO:$AO,MATCH($K2552,リスト!$AN:$AN,0))),"")</f>
        <v/>
      </c>
      <c r="S2552" s="32" t="str">
        <f>IF($B2552="","",RIGHT($G2552*1000+200+COUNTIF($G$2:$G2552,$G2552),9))</f>
        <v/>
      </c>
    </row>
    <row r="2553" spans="13:19" ht="18" customHeight="1" x14ac:dyDescent="0.55000000000000004">
      <c r="M2553" s="32" t="str">
        <f>IFERROR(IF($B2553="","",INDEX(所属情報!$E:$E,MATCH($A2553,所属情報!$A:$A,0))),"")</f>
        <v/>
      </c>
      <c r="N2553" s="32" t="str">
        <f t="shared" si="117"/>
        <v/>
      </c>
      <c r="O2553" s="32" t="str">
        <f t="shared" si="118"/>
        <v/>
      </c>
      <c r="P2553" s="32" t="str">
        <f t="shared" si="119"/>
        <v/>
      </c>
      <c r="Q2553" s="32" t="str">
        <f>IFERROR(IF($F2553="","",INDEX(リスト!$AL:$AL,MATCH($F2553,リスト!$AK:$AK,0))),"")</f>
        <v/>
      </c>
      <c r="R2553" s="32" t="str">
        <f>IFERROR(IF($K2553="","",INDEX(リスト!$AO:$AO,MATCH($K2553,リスト!$AN:$AN,0))),"")</f>
        <v/>
      </c>
      <c r="S2553" s="32" t="str">
        <f>IF($B2553="","",RIGHT($G2553*1000+200+COUNTIF($G$2:$G2553,$G2553),9))</f>
        <v/>
      </c>
    </row>
    <row r="2554" spans="13:19" ht="18" customHeight="1" x14ac:dyDescent="0.55000000000000004">
      <c r="M2554" s="32" t="str">
        <f>IFERROR(IF($B2554="","",INDEX(所属情報!$E:$E,MATCH($A2554,所属情報!$A:$A,0))),"")</f>
        <v/>
      </c>
      <c r="N2554" s="32" t="str">
        <f t="shared" si="117"/>
        <v/>
      </c>
      <c r="O2554" s="32" t="str">
        <f t="shared" si="118"/>
        <v/>
      </c>
      <c r="P2554" s="32" t="str">
        <f t="shared" si="119"/>
        <v/>
      </c>
      <c r="Q2554" s="32" t="str">
        <f>IFERROR(IF($F2554="","",INDEX(リスト!$AL:$AL,MATCH($F2554,リスト!$AK:$AK,0))),"")</f>
        <v/>
      </c>
      <c r="R2554" s="32" t="str">
        <f>IFERROR(IF($K2554="","",INDEX(リスト!$AO:$AO,MATCH($K2554,リスト!$AN:$AN,0))),"")</f>
        <v/>
      </c>
      <c r="S2554" s="32" t="str">
        <f>IF($B2554="","",RIGHT($G2554*1000+200+COUNTIF($G$2:$G2554,$G2554),9))</f>
        <v/>
      </c>
    </row>
    <row r="2555" spans="13:19" ht="18" customHeight="1" x14ac:dyDescent="0.55000000000000004">
      <c r="M2555" s="32" t="str">
        <f>IFERROR(IF($B2555="","",INDEX(所属情報!$E:$E,MATCH($A2555,所属情報!$A:$A,0))),"")</f>
        <v/>
      </c>
      <c r="N2555" s="32" t="str">
        <f t="shared" si="117"/>
        <v/>
      </c>
      <c r="O2555" s="32" t="str">
        <f t="shared" si="118"/>
        <v/>
      </c>
      <c r="P2555" s="32" t="str">
        <f t="shared" si="119"/>
        <v/>
      </c>
      <c r="Q2555" s="32" t="str">
        <f>IFERROR(IF($F2555="","",INDEX(リスト!$AL:$AL,MATCH($F2555,リスト!$AK:$AK,0))),"")</f>
        <v/>
      </c>
      <c r="R2555" s="32" t="str">
        <f>IFERROR(IF($K2555="","",INDEX(リスト!$AO:$AO,MATCH($K2555,リスト!$AN:$AN,0))),"")</f>
        <v/>
      </c>
      <c r="S2555" s="32" t="str">
        <f>IF($B2555="","",RIGHT($G2555*1000+200+COUNTIF($G$2:$G2555,$G2555),9))</f>
        <v/>
      </c>
    </row>
    <row r="2556" spans="13:19" ht="18" customHeight="1" x14ac:dyDescent="0.55000000000000004">
      <c r="M2556" s="32" t="str">
        <f>IFERROR(IF($B2556="","",INDEX(所属情報!$E:$E,MATCH($A2556,所属情報!$A:$A,0))),"")</f>
        <v/>
      </c>
      <c r="N2556" s="32" t="str">
        <f t="shared" si="117"/>
        <v/>
      </c>
      <c r="O2556" s="32" t="str">
        <f t="shared" si="118"/>
        <v/>
      </c>
      <c r="P2556" s="32" t="str">
        <f t="shared" si="119"/>
        <v/>
      </c>
      <c r="Q2556" s="32" t="str">
        <f>IFERROR(IF($F2556="","",INDEX(リスト!$AL:$AL,MATCH($F2556,リスト!$AK:$AK,0))),"")</f>
        <v/>
      </c>
      <c r="R2556" s="32" t="str">
        <f>IFERROR(IF($K2556="","",INDEX(リスト!$AO:$AO,MATCH($K2556,リスト!$AN:$AN,0))),"")</f>
        <v/>
      </c>
      <c r="S2556" s="32" t="str">
        <f>IF($B2556="","",RIGHT($G2556*1000+200+COUNTIF($G$2:$G2556,$G2556),9))</f>
        <v/>
      </c>
    </row>
    <row r="2557" spans="13:19" ht="18" customHeight="1" x14ac:dyDescent="0.55000000000000004">
      <c r="M2557" s="32" t="str">
        <f>IFERROR(IF($B2557="","",INDEX(所属情報!$E:$E,MATCH($A2557,所属情報!$A:$A,0))),"")</f>
        <v/>
      </c>
      <c r="N2557" s="32" t="str">
        <f t="shared" si="117"/>
        <v/>
      </c>
      <c r="O2557" s="32" t="str">
        <f t="shared" si="118"/>
        <v/>
      </c>
      <c r="P2557" s="32" t="str">
        <f t="shared" si="119"/>
        <v/>
      </c>
      <c r="Q2557" s="32" t="str">
        <f>IFERROR(IF($F2557="","",INDEX(リスト!$AL:$AL,MATCH($F2557,リスト!$AK:$AK,0))),"")</f>
        <v/>
      </c>
      <c r="R2557" s="32" t="str">
        <f>IFERROR(IF($K2557="","",INDEX(リスト!$AO:$AO,MATCH($K2557,リスト!$AN:$AN,0))),"")</f>
        <v/>
      </c>
      <c r="S2557" s="32" t="str">
        <f>IF($B2557="","",RIGHT($G2557*1000+200+COUNTIF($G$2:$G2557,$G2557),9))</f>
        <v/>
      </c>
    </row>
    <row r="2558" spans="13:19" ht="18" customHeight="1" x14ac:dyDescent="0.55000000000000004">
      <c r="M2558" s="32" t="str">
        <f>IFERROR(IF($B2558="","",INDEX(所属情報!$E:$E,MATCH($A2558,所属情報!$A:$A,0))),"")</f>
        <v/>
      </c>
      <c r="N2558" s="32" t="str">
        <f t="shared" si="117"/>
        <v/>
      </c>
      <c r="O2558" s="32" t="str">
        <f t="shared" si="118"/>
        <v/>
      </c>
      <c r="P2558" s="32" t="str">
        <f t="shared" si="119"/>
        <v/>
      </c>
      <c r="Q2558" s="32" t="str">
        <f>IFERROR(IF($F2558="","",INDEX(リスト!$AL:$AL,MATCH($F2558,リスト!$AK:$AK,0))),"")</f>
        <v/>
      </c>
      <c r="R2558" s="32" t="str">
        <f>IFERROR(IF($K2558="","",INDEX(リスト!$AO:$AO,MATCH($K2558,リスト!$AN:$AN,0))),"")</f>
        <v/>
      </c>
      <c r="S2558" s="32" t="str">
        <f>IF($B2558="","",RIGHT($G2558*1000+200+COUNTIF($G$2:$G2558,$G2558),9))</f>
        <v/>
      </c>
    </row>
    <row r="2559" spans="13:19" ht="18" customHeight="1" x14ac:dyDescent="0.55000000000000004">
      <c r="M2559" s="32" t="str">
        <f>IFERROR(IF($B2559="","",INDEX(所属情報!$E:$E,MATCH($A2559,所属情報!$A:$A,0))),"")</f>
        <v/>
      </c>
      <c r="N2559" s="32" t="str">
        <f t="shared" si="117"/>
        <v/>
      </c>
      <c r="O2559" s="32" t="str">
        <f t="shared" si="118"/>
        <v/>
      </c>
      <c r="P2559" s="32" t="str">
        <f t="shared" si="119"/>
        <v/>
      </c>
      <c r="Q2559" s="32" t="str">
        <f>IFERROR(IF($F2559="","",INDEX(リスト!$AL:$AL,MATCH($F2559,リスト!$AK:$AK,0))),"")</f>
        <v/>
      </c>
      <c r="R2559" s="32" t="str">
        <f>IFERROR(IF($K2559="","",INDEX(リスト!$AO:$AO,MATCH($K2559,リスト!$AN:$AN,0))),"")</f>
        <v/>
      </c>
      <c r="S2559" s="32" t="str">
        <f>IF($B2559="","",RIGHT($G2559*1000+200+COUNTIF($G$2:$G2559,$G2559),9))</f>
        <v/>
      </c>
    </row>
    <row r="2560" spans="13:19" ht="18" customHeight="1" x14ac:dyDescent="0.55000000000000004">
      <c r="M2560" s="32" t="str">
        <f>IFERROR(IF($B2560="","",INDEX(所属情報!$E:$E,MATCH($A2560,所属情報!$A:$A,0))),"")</f>
        <v/>
      </c>
      <c r="N2560" s="32" t="str">
        <f t="shared" si="117"/>
        <v/>
      </c>
      <c r="O2560" s="32" t="str">
        <f t="shared" si="118"/>
        <v/>
      </c>
      <c r="P2560" s="32" t="str">
        <f t="shared" si="119"/>
        <v/>
      </c>
      <c r="Q2560" s="32" t="str">
        <f>IFERROR(IF($F2560="","",INDEX(リスト!$AL:$AL,MATCH($F2560,リスト!$AK:$AK,0))),"")</f>
        <v/>
      </c>
      <c r="R2560" s="32" t="str">
        <f>IFERROR(IF($K2560="","",INDEX(リスト!$AO:$AO,MATCH($K2560,リスト!$AN:$AN,0))),"")</f>
        <v/>
      </c>
      <c r="S2560" s="32" t="str">
        <f>IF($B2560="","",RIGHT($G2560*1000+200+COUNTIF($G$2:$G2560,$G2560),9))</f>
        <v/>
      </c>
    </row>
    <row r="2561" spans="13:19" ht="18" customHeight="1" x14ac:dyDescent="0.55000000000000004">
      <c r="M2561" s="32" t="str">
        <f>IFERROR(IF($B2561="","",INDEX(所属情報!$E:$E,MATCH($A2561,所属情報!$A:$A,0))),"")</f>
        <v/>
      </c>
      <c r="N2561" s="32" t="str">
        <f t="shared" si="117"/>
        <v/>
      </c>
      <c r="O2561" s="32" t="str">
        <f t="shared" si="118"/>
        <v/>
      </c>
      <c r="P2561" s="32" t="str">
        <f t="shared" si="119"/>
        <v/>
      </c>
      <c r="Q2561" s="32" t="str">
        <f>IFERROR(IF($F2561="","",INDEX(リスト!$AL:$AL,MATCH($F2561,リスト!$AK:$AK,0))),"")</f>
        <v/>
      </c>
      <c r="R2561" s="32" t="str">
        <f>IFERROR(IF($K2561="","",INDEX(リスト!$AO:$AO,MATCH($K2561,リスト!$AN:$AN,0))),"")</f>
        <v/>
      </c>
      <c r="S2561" s="32" t="str">
        <f>IF($B2561="","",RIGHT($G2561*1000+200+COUNTIF($G$2:$G2561,$G2561),9))</f>
        <v/>
      </c>
    </row>
    <row r="2562" spans="13:19" ht="18" customHeight="1" x14ac:dyDescent="0.55000000000000004">
      <c r="M2562" s="32" t="str">
        <f>IFERROR(IF($B2562="","",INDEX(所属情報!$E:$E,MATCH($A2562,所属情報!$A:$A,0))),"")</f>
        <v/>
      </c>
      <c r="N2562" s="32" t="str">
        <f t="shared" si="117"/>
        <v/>
      </c>
      <c r="O2562" s="32" t="str">
        <f t="shared" si="118"/>
        <v/>
      </c>
      <c r="P2562" s="32" t="str">
        <f t="shared" si="119"/>
        <v/>
      </c>
      <c r="Q2562" s="32" t="str">
        <f>IFERROR(IF($F2562="","",INDEX(リスト!$AL:$AL,MATCH($F2562,リスト!$AK:$AK,0))),"")</f>
        <v/>
      </c>
      <c r="R2562" s="32" t="str">
        <f>IFERROR(IF($K2562="","",INDEX(リスト!$AO:$AO,MATCH($K2562,リスト!$AN:$AN,0))),"")</f>
        <v/>
      </c>
      <c r="S2562" s="32" t="str">
        <f>IF($B2562="","",RIGHT($G2562*1000+200+COUNTIF($G$2:$G2562,$G2562),9))</f>
        <v/>
      </c>
    </row>
    <row r="2563" spans="13:19" ht="18" customHeight="1" x14ac:dyDescent="0.55000000000000004">
      <c r="M2563" s="32" t="str">
        <f>IFERROR(IF($B2563="","",INDEX(所属情報!$E:$E,MATCH($A2563,所属情報!$A:$A,0))),"")</f>
        <v/>
      </c>
      <c r="N2563" s="32" t="str">
        <f t="shared" ref="N2563:N2626" si="120">IF($C2563="","",IF($E2563="",$C2563,$C2563&amp;" ("&amp;$E2563&amp;")"))</f>
        <v/>
      </c>
      <c r="O2563" s="32" t="str">
        <f t="shared" ref="O2563:O2626" si="121">IF($D2563="","",ASC($D2563))</f>
        <v/>
      </c>
      <c r="P2563" s="32" t="str">
        <f t="shared" ref="P2563:P2626" si="122">IF($I2563="","",UPPER($I2563)&amp;" "&amp;UPPER(LEFT($J2563,1))&amp;LOWER(RIGHT($J2563,LEN($J2563)-1))&amp;" ("&amp;MID($G2563,3,2)&amp;")")</f>
        <v/>
      </c>
      <c r="Q2563" s="32" t="str">
        <f>IFERROR(IF($F2563="","",INDEX(リスト!$AL:$AL,MATCH($F2563,リスト!$AK:$AK,0))),"")</f>
        <v/>
      </c>
      <c r="R2563" s="32" t="str">
        <f>IFERROR(IF($K2563="","",INDEX(リスト!$AO:$AO,MATCH($K2563,リスト!$AN:$AN,0))),"")</f>
        <v/>
      </c>
      <c r="S2563" s="32" t="str">
        <f>IF($B2563="","",RIGHT($G2563*1000+200+COUNTIF($G$2:$G2563,$G2563),9))</f>
        <v/>
      </c>
    </row>
    <row r="2564" spans="13:19" ht="18" customHeight="1" x14ac:dyDescent="0.55000000000000004">
      <c r="M2564" s="32" t="str">
        <f>IFERROR(IF($B2564="","",INDEX(所属情報!$E:$E,MATCH($A2564,所属情報!$A:$A,0))),"")</f>
        <v/>
      </c>
      <c r="N2564" s="32" t="str">
        <f t="shared" si="120"/>
        <v/>
      </c>
      <c r="O2564" s="32" t="str">
        <f t="shared" si="121"/>
        <v/>
      </c>
      <c r="P2564" s="32" t="str">
        <f t="shared" si="122"/>
        <v/>
      </c>
      <c r="Q2564" s="32" t="str">
        <f>IFERROR(IF($F2564="","",INDEX(リスト!$AL:$AL,MATCH($F2564,リスト!$AK:$AK,0))),"")</f>
        <v/>
      </c>
      <c r="R2564" s="32" t="str">
        <f>IFERROR(IF($K2564="","",INDEX(リスト!$AO:$AO,MATCH($K2564,リスト!$AN:$AN,0))),"")</f>
        <v/>
      </c>
      <c r="S2564" s="32" t="str">
        <f>IF($B2564="","",RIGHT($G2564*1000+200+COUNTIF($G$2:$G2564,$G2564),9))</f>
        <v/>
      </c>
    </row>
    <row r="2565" spans="13:19" ht="18" customHeight="1" x14ac:dyDescent="0.55000000000000004">
      <c r="M2565" s="32" t="str">
        <f>IFERROR(IF($B2565="","",INDEX(所属情報!$E:$E,MATCH($A2565,所属情報!$A:$A,0))),"")</f>
        <v/>
      </c>
      <c r="N2565" s="32" t="str">
        <f t="shared" si="120"/>
        <v/>
      </c>
      <c r="O2565" s="32" t="str">
        <f t="shared" si="121"/>
        <v/>
      </c>
      <c r="P2565" s="32" t="str">
        <f t="shared" si="122"/>
        <v/>
      </c>
      <c r="Q2565" s="32" t="str">
        <f>IFERROR(IF($F2565="","",INDEX(リスト!$AL:$AL,MATCH($F2565,リスト!$AK:$AK,0))),"")</f>
        <v/>
      </c>
      <c r="R2565" s="32" t="str">
        <f>IFERROR(IF($K2565="","",INDEX(リスト!$AO:$AO,MATCH($K2565,リスト!$AN:$AN,0))),"")</f>
        <v/>
      </c>
      <c r="S2565" s="32" t="str">
        <f>IF($B2565="","",RIGHT($G2565*1000+200+COUNTIF($G$2:$G2565,$G2565),9))</f>
        <v/>
      </c>
    </row>
    <row r="2566" spans="13:19" ht="18" customHeight="1" x14ac:dyDescent="0.55000000000000004">
      <c r="M2566" s="32" t="str">
        <f>IFERROR(IF($B2566="","",INDEX(所属情報!$E:$E,MATCH($A2566,所属情報!$A:$A,0))),"")</f>
        <v/>
      </c>
      <c r="N2566" s="32" t="str">
        <f t="shared" si="120"/>
        <v/>
      </c>
      <c r="O2566" s="32" t="str">
        <f t="shared" si="121"/>
        <v/>
      </c>
      <c r="P2566" s="32" t="str">
        <f t="shared" si="122"/>
        <v/>
      </c>
      <c r="Q2566" s="32" t="str">
        <f>IFERROR(IF($F2566="","",INDEX(リスト!$AL:$AL,MATCH($F2566,リスト!$AK:$AK,0))),"")</f>
        <v/>
      </c>
      <c r="R2566" s="32" t="str">
        <f>IFERROR(IF($K2566="","",INDEX(リスト!$AO:$AO,MATCH($K2566,リスト!$AN:$AN,0))),"")</f>
        <v/>
      </c>
      <c r="S2566" s="32" t="str">
        <f>IF($B2566="","",RIGHT($G2566*1000+200+COUNTIF($G$2:$G2566,$G2566),9))</f>
        <v/>
      </c>
    </row>
    <row r="2567" spans="13:19" ht="18" customHeight="1" x14ac:dyDescent="0.55000000000000004">
      <c r="M2567" s="32" t="str">
        <f>IFERROR(IF($B2567="","",INDEX(所属情報!$E:$E,MATCH($A2567,所属情報!$A:$A,0))),"")</f>
        <v/>
      </c>
      <c r="N2567" s="32" t="str">
        <f t="shared" si="120"/>
        <v/>
      </c>
      <c r="O2567" s="32" t="str">
        <f t="shared" si="121"/>
        <v/>
      </c>
      <c r="P2567" s="32" t="str">
        <f t="shared" si="122"/>
        <v/>
      </c>
      <c r="Q2567" s="32" t="str">
        <f>IFERROR(IF($F2567="","",INDEX(リスト!$AL:$AL,MATCH($F2567,リスト!$AK:$AK,0))),"")</f>
        <v/>
      </c>
      <c r="R2567" s="32" t="str">
        <f>IFERROR(IF($K2567="","",INDEX(リスト!$AO:$AO,MATCH($K2567,リスト!$AN:$AN,0))),"")</f>
        <v/>
      </c>
      <c r="S2567" s="32" t="str">
        <f>IF($B2567="","",RIGHT($G2567*1000+200+COUNTIF($G$2:$G2567,$G2567),9))</f>
        <v/>
      </c>
    </row>
    <row r="2568" spans="13:19" ht="18" customHeight="1" x14ac:dyDescent="0.55000000000000004">
      <c r="M2568" s="32" t="str">
        <f>IFERROR(IF($B2568="","",INDEX(所属情報!$E:$E,MATCH($A2568,所属情報!$A:$A,0))),"")</f>
        <v/>
      </c>
      <c r="N2568" s="32" t="str">
        <f t="shared" si="120"/>
        <v/>
      </c>
      <c r="O2568" s="32" t="str">
        <f t="shared" si="121"/>
        <v/>
      </c>
      <c r="P2568" s="32" t="str">
        <f t="shared" si="122"/>
        <v/>
      </c>
      <c r="Q2568" s="32" t="str">
        <f>IFERROR(IF($F2568="","",INDEX(リスト!$AL:$AL,MATCH($F2568,リスト!$AK:$AK,0))),"")</f>
        <v/>
      </c>
      <c r="R2568" s="32" t="str">
        <f>IFERROR(IF($K2568="","",INDEX(リスト!$AO:$AO,MATCH($K2568,リスト!$AN:$AN,0))),"")</f>
        <v/>
      </c>
      <c r="S2568" s="32" t="str">
        <f>IF($B2568="","",RIGHT($G2568*1000+200+COUNTIF($G$2:$G2568,$G2568),9))</f>
        <v/>
      </c>
    </row>
    <row r="2569" spans="13:19" ht="18" customHeight="1" x14ac:dyDescent="0.55000000000000004">
      <c r="M2569" s="32" t="str">
        <f>IFERROR(IF($B2569="","",INDEX(所属情報!$E:$E,MATCH($A2569,所属情報!$A:$A,0))),"")</f>
        <v/>
      </c>
      <c r="N2569" s="32" t="str">
        <f t="shared" si="120"/>
        <v/>
      </c>
      <c r="O2569" s="32" t="str">
        <f t="shared" si="121"/>
        <v/>
      </c>
      <c r="P2569" s="32" t="str">
        <f t="shared" si="122"/>
        <v/>
      </c>
      <c r="Q2569" s="32" t="str">
        <f>IFERROR(IF($F2569="","",INDEX(リスト!$AL:$AL,MATCH($F2569,リスト!$AK:$AK,0))),"")</f>
        <v/>
      </c>
      <c r="R2569" s="32" t="str">
        <f>IFERROR(IF($K2569="","",INDEX(リスト!$AO:$AO,MATCH($K2569,リスト!$AN:$AN,0))),"")</f>
        <v/>
      </c>
      <c r="S2569" s="32" t="str">
        <f>IF($B2569="","",RIGHT($G2569*1000+200+COUNTIF($G$2:$G2569,$G2569),9))</f>
        <v/>
      </c>
    </row>
    <row r="2570" spans="13:19" ht="18" customHeight="1" x14ac:dyDescent="0.55000000000000004">
      <c r="M2570" s="32" t="str">
        <f>IFERROR(IF($B2570="","",INDEX(所属情報!$E:$E,MATCH($A2570,所属情報!$A:$A,0))),"")</f>
        <v/>
      </c>
      <c r="N2570" s="32" t="str">
        <f t="shared" si="120"/>
        <v/>
      </c>
      <c r="O2570" s="32" t="str">
        <f t="shared" si="121"/>
        <v/>
      </c>
      <c r="P2570" s="32" t="str">
        <f t="shared" si="122"/>
        <v/>
      </c>
      <c r="Q2570" s="32" t="str">
        <f>IFERROR(IF($F2570="","",INDEX(リスト!$AL:$AL,MATCH($F2570,リスト!$AK:$AK,0))),"")</f>
        <v/>
      </c>
      <c r="R2570" s="32" t="str">
        <f>IFERROR(IF($K2570="","",INDEX(リスト!$AO:$AO,MATCH($K2570,リスト!$AN:$AN,0))),"")</f>
        <v/>
      </c>
      <c r="S2570" s="32" t="str">
        <f>IF($B2570="","",RIGHT($G2570*1000+200+COUNTIF($G$2:$G2570,$G2570),9))</f>
        <v/>
      </c>
    </row>
    <row r="2571" spans="13:19" ht="18" customHeight="1" x14ac:dyDescent="0.55000000000000004">
      <c r="M2571" s="32" t="str">
        <f>IFERROR(IF($B2571="","",INDEX(所属情報!$E:$E,MATCH($A2571,所属情報!$A:$A,0))),"")</f>
        <v/>
      </c>
      <c r="N2571" s="32" t="str">
        <f t="shared" si="120"/>
        <v/>
      </c>
      <c r="O2571" s="32" t="str">
        <f t="shared" si="121"/>
        <v/>
      </c>
      <c r="P2571" s="32" t="str">
        <f t="shared" si="122"/>
        <v/>
      </c>
      <c r="Q2571" s="32" t="str">
        <f>IFERROR(IF($F2571="","",INDEX(リスト!$AL:$AL,MATCH($F2571,リスト!$AK:$AK,0))),"")</f>
        <v/>
      </c>
      <c r="R2571" s="32" t="str">
        <f>IFERROR(IF($K2571="","",INDEX(リスト!$AO:$AO,MATCH($K2571,リスト!$AN:$AN,0))),"")</f>
        <v/>
      </c>
      <c r="S2571" s="32" t="str">
        <f>IF($B2571="","",RIGHT($G2571*1000+200+COUNTIF($G$2:$G2571,$G2571),9))</f>
        <v/>
      </c>
    </row>
    <row r="2572" spans="13:19" ht="18" customHeight="1" x14ac:dyDescent="0.55000000000000004">
      <c r="M2572" s="32" t="str">
        <f>IFERROR(IF($B2572="","",INDEX(所属情報!$E:$E,MATCH($A2572,所属情報!$A:$A,0))),"")</f>
        <v/>
      </c>
      <c r="N2572" s="32" t="str">
        <f t="shared" si="120"/>
        <v/>
      </c>
      <c r="O2572" s="32" t="str">
        <f t="shared" si="121"/>
        <v/>
      </c>
      <c r="P2572" s="32" t="str">
        <f t="shared" si="122"/>
        <v/>
      </c>
      <c r="Q2572" s="32" t="str">
        <f>IFERROR(IF($F2572="","",INDEX(リスト!$AL:$AL,MATCH($F2572,リスト!$AK:$AK,0))),"")</f>
        <v/>
      </c>
      <c r="R2572" s="32" t="str">
        <f>IFERROR(IF($K2572="","",INDEX(リスト!$AO:$AO,MATCH($K2572,リスト!$AN:$AN,0))),"")</f>
        <v/>
      </c>
      <c r="S2572" s="32" t="str">
        <f>IF($B2572="","",RIGHT($G2572*1000+200+COUNTIF($G$2:$G2572,$G2572),9))</f>
        <v/>
      </c>
    </row>
    <row r="2573" spans="13:19" ht="18" customHeight="1" x14ac:dyDescent="0.55000000000000004">
      <c r="M2573" s="32" t="str">
        <f>IFERROR(IF($B2573="","",INDEX(所属情報!$E:$E,MATCH($A2573,所属情報!$A:$A,0))),"")</f>
        <v/>
      </c>
      <c r="N2573" s="32" t="str">
        <f t="shared" si="120"/>
        <v/>
      </c>
      <c r="O2573" s="32" t="str">
        <f t="shared" si="121"/>
        <v/>
      </c>
      <c r="P2573" s="32" t="str">
        <f t="shared" si="122"/>
        <v/>
      </c>
      <c r="Q2573" s="32" t="str">
        <f>IFERROR(IF($F2573="","",INDEX(リスト!$AL:$AL,MATCH($F2573,リスト!$AK:$AK,0))),"")</f>
        <v/>
      </c>
      <c r="R2573" s="32" t="str">
        <f>IFERROR(IF($K2573="","",INDEX(リスト!$AO:$AO,MATCH($K2573,リスト!$AN:$AN,0))),"")</f>
        <v/>
      </c>
      <c r="S2573" s="32" t="str">
        <f>IF($B2573="","",RIGHT($G2573*1000+200+COUNTIF($G$2:$G2573,$G2573),9))</f>
        <v/>
      </c>
    </row>
    <row r="2574" spans="13:19" ht="18" customHeight="1" x14ac:dyDescent="0.55000000000000004">
      <c r="M2574" s="32" t="str">
        <f>IFERROR(IF($B2574="","",INDEX(所属情報!$E:$E,MATCH($A2574,所属情報!$A:$A,0))),"")</f>
        <v/>
      </c>
      <c r="N2574" s="32" t="str">
        <f t="shared" si="120"/>
        <v/>
      </c>
      <c r="O2574" s="32" t="str">
        <f t="shared" si="121"/>
        <v/>
      </c>
      <c r="P2574" s="32" t="str">
        <f t="shared" si="122"/>
        <v/>
      </c>
      <c r="Q2574" s="32" t="str">
        <f>IFERROR(IF($F2574="","",INDEX(リスト!$AL:$AL,MATCH($F2574,リスト!$AK:$AK,0))),"")</f>
        <v/>
      </c>
      <c r="R2574" s="32" t="str">
        <f>IFERROR(IF($K2574="","",INDEX(リスト!$AO:$AO,MATCH($K2574,リスト!$AN:$AN,0))),"")</f>
        <v/>
      </c>
      <c r="S2574" s="32" t="str">
        <f>IF($B2574="","",RIGHT($G2574*1000+200+COUNTIF($G$2:$G2574,$G2574),9))</f>
        <v/>
      </c>
    </row>
    <row r="2575" spans="13:19" ht="18" customHeight="1" x14ac:dyDescent="0.55000000000000004">
      <c r="M2575" s="32" t="str">
        <f>IFERROR(IF($B2575="","",INDEX(所属情報!$E:$E,MATCH($A2575,所属情報!$A:$A,0))),"")</f>
        <v/>
      </c>
      <c r="N2575" s="32" t="str">
        <f t="shared" si="120"/>
        <v/>
      </c>
      <c r="O2575" s="32" t="str">
        <f t="shared" si="121"/>
        <v/>
      </c>
      <c r="P2575" s="32" t="str">
        <f t="shared" si="122"/>
        <v/>
      </c>
      <c r="Q2575" s="32" t="str">
        <f>IFERROR(IF($F2575="","",INDEX(リスト!$AL:$AL,MATCH($F2575,リスト!$AK:$AK,0))),"")</f>
        <v/>
      </c>
      <c r="R2575" s="32" t="str">
        <f>IFERROR(IF($K2575="","",INDEX(リスト!$AO:$AO,MATCH($K2575,リスト!$AN:$AN,0))),"")</f>
        <v/>
      </c>
      <c r="S2575" s="32" t="str">
        <f>IF($B2575="","",RIGHT($G2575*1000+200+COUNTIF($G$2:$G2575,$G2575),9))</f>
        <v/>
      </c>
    </row>
    <row r="2576" spans="13:19" ht="18" customHeight="1" x14ac:dyDescent="0.55000000000000004">
      <c r="M2576" s="32" t="str">
        <f>IFERROR(IF($B2576="","",INDEX(所属情報!$E:$E,MATCH($A2576,所属情報!$A:$A,0))),"")</f>
        <v/>
      </c>
      <c r="N2576" s="32" t="str">
        <f t="shared" si="120"/>
        <v/>
      </c>
      <c r="O2576" s="32" t="str">
        <f t="shared" si="121"/>
        <v/>
      </c>
      <c r="P2576" s="32" t="str">
        <f t="shared" si="122"/>
        <v/>
      </c>
      <c r="Q2576" s="32" t="str">
        <f>IFERROR(IF($F2576="","",INDEX(リスト!$AL:$AL,MATCH($F2576,リスト!$AK:$AK,0))),"")</f>
        <v/>
      </c>
      <c r="R2576" s="32" t="str">
        <f>IFERROR(IF($K2576="","",INDEX(リスト!$AO:$AO,MATCH($K2576,リスト!$AN:$AN,0))),"")</f>
        <v/>
      </c>
      <c r="S2576" s="32" t="str">
        <f>IF($B2576="","",RIGHT($G2576*1000+200+COUNTIF($G$2:$G2576,$G2576),9))</f>
        <v/>
      </c>
    </row>
    <row r="2577" spans="13:19" ht="18" customHeight="1" x14ac:dyDescent="0.55000000000000004">
      <c r="M2577" s="32" t="str">
        <f>IFERROR(IF($B2577="","",INDEX(所属情報!$E:$E,MATCH($A2577,所属情報!$A:$A,0))),"")</f>
        <v/>
      </c>
      <c r="N2577" s="32" t="str">
        <f t="shared" si="120"/>
        <v/>
      </c>
      <c r="O2577" s="32" t="str">
        <f t="shared" si="121"/>
        <v/>
      </c>
      <c r="P2577" s="32" t="str">
        <f t="shared" si="122"/>
        <v/>
      </c>
      <c r="Q2577" s="32" t="str">
        <f>IFERROR(IF($F2577="","",INDEX(リスト!$AL:$AL,MATCH($F2577,リスト!$AK:$AK,0))),"")</f>
        <v/>
      </c>
      <c r="R2577" s="32" t="str">
        <f>IFERROR(IF($K2577="","",INDEX(リスト!$AO:$AO,MATCH($K2577,リスト!$AN:$AN,0))),"")</f>
        <v/>
      </c>
      <c r="S2577" s="32" t="str">
        <f>IF($B2577="","",RIGHT($G2577*1000+200+COUNTIF($G$2:$G2577,$G2577),9))</f>
        <v/>
      </c>
    </row>
    <row r="2578" spans="13:19" ht="18" customHeight="1" x14ac:dyDescent="0.55000000000000004">
      <c r="M2578" s="32" t="str">
        <f>IFERROR(IF($B2578="","",INDEX(所属情報!$E:$E,MATCH($A2578,所属情報!$A:$A,0))),"")</f>
        <v/>
      </c>
      <c r="N2578" s="32" t="str">
        <f t="shared" si="120"/>
        <v/>
      </c>
      <c r="O2578" s="32" t="str">
        <f t="shared" si="121"/>
        <v/>
      </c>
      <c r="P2578" s="32" t="str">
        <f t="shared" si="122"/>
        <v/>
      </c>
      <c r="Q2578" s="32" t="str">
        <f>IFERROR(IF($F2578="","",INDEX(リスト!$AL:$AL,MATCH($F2578,リスト!$AK:$AK,0))),"")</f>
        <v/>
      </c>
      <c r="R2578" s="32" t="str">
        <f>IFERROR(IF($K2578="","",INDEX(リスト!$AO:$AO,MATCH($K2578,リスト!$AN:$AN,0))),"")</f>
        <v/>
      </c>
      <c r="S2578" s="32" t="str">
        <f>IF($B2578="","",RIGHT($G2578*1000+200+COUNTIF($G$2:$G2578,$G2578),9))</f>
        <v/>
      </c>
    </row>
    <row r="2579" spans="13:19" ht="18" customHeight="1" x14ac:dyDescent="0.55000000000000004">
      <c r="M2579" s="32" t="str">
        <f>IFERROR(IF($B2579="","",INDEX(所属情報!$E:$E,MATCH($A2579,所属情報!$A:$A,0))),"")</f>
        <v/>
      </c>
      <c r="N2579" s="32" t="str">
        <f t="shared" si="120"/>
        <v/>
      </c>
      <c r="O2579" s="32" t="str">
        <f t="shared" si="121"/>
        <v/>
      </c>
      <c r="P2579" s="32" t="str">
        <f t="shared" si="122"/>
        <v/>
      </c>
      <c r="Q2579" s="32" t="str">
        <f>IFERROR(IF($F2579="","",INDEX(リスト!$AL:$AL,MATCH($F2579,リスト!$AK:$AK,0))),"")</f>
        <v/>
      </c>
      <c r="R2579" s="32" t="str">
        <f>IFERROR(IF($K2579="","",INDEX(リスト!$AO:$AO,MATCH($K2579,リスト!$AN:$AN,0))),"")</f>
        <v/>
      </c>
      <c r="S2579" s="32" t="str">
        <f>IF($B2579="","",RIGHT($G2579*1000+200+COUNTIF($G$2:$G2579,$G2579),9))</f>
        <v/>
      </c>
    </row>
    <row r="2580" spans="13:19" ht="18" customHeight="1" x14ac:dyDescent="0.55000000000000004">
      <c r="M2580" s="32" t="str">
        <f>IFERROR(IF($B2580="","",INDEX(所属情報!$E:$E,MATCH($A2580,所属情報!$A:$A,0))),"")</f>
        <v/>
      </c>
      <c r="N2580" s="32" t="str">
        <f t="shared" si="120"/>
        <v/>
      </c>
      <c r="O2580" s="32" t="str">
        <f t="shared" si="121"/>
        <v/>
      </c>
      <c r="P2580" s="32" t="str">
        <f t="shared" si="122"/>
        <v/>
      </c>
      <c r="Q2580" s="32" t="str">
        <f>IFERROR(IF($F2580="","",INDEX(リスト!$AL:$AL,MATCH($F2580,リスト!$AK:$AK,0))),"")</f>
        <v/>
      </c>
      <c r="R2580" s="32" t="str">
        <f>IFERROR(IF($K2580="","",INDEX(リスト!$AO:$AO,MATCH($K2580,リスト!$AN:$AN,0))),"")</f>
        <v/>
      </c>
      <c r="S2580" s="32" t="str">
        <f>IF($B2580="","",RIGHT($G2580*1000+200+COUNTIF($G$2:$G2580,$G2580),9))</f>
        <v/>
      </c>
    </row>
    <row r="2581" spans="13:19" ht="18" customHeight="1" x14ac:dyDescent="0.55000000000000004">
      <c r="M2581" s="32" t="str">
        <f>IFERROR(IF($B2581="","",INDEX(所属情報!$E:$E,MATCH($A2581,所属情報!$A:$A,0))),"")</f>
        <v/>
      </c>
      <c r="N2581" s="32" t="str">
        <f t="shared" si="120"/>
        <v/>
      </c>
      <c r="O2581" s="32" t="str">
        <f t="shared" si="121"/>
        <v/>
      </c>
      <c r="P2581" s="32" t="str">
        <f t="shared" si="122"/>
        <v/>
      </c>
      <c r="Q2581" s="32" t="str">
        <f>IFERROR(IF($F2581="","",INDEX(リスト!$AL:$AL,MATCH($F2581,リスト!$AK:$AK,0))),"")</f>
        <v/>
      </c>
      <c r="R2581" s="32" t="str">
        <f>IFERROR(IF($K2581="","",INDEX(リスト!$AO:$AO,MATCH($K2581,リスト!$AN:$AN,0))),"")</f>
        <v/>
      </c>
      <c r="S2581" s="32" t="str">
        <f>IF($B2581="","",RIGHT($G2581*1000+200+COUNTIF($G$2:$G2581,$G2581),9))</f>
        <v/>
      </c>
    </row>
    <row r="2582" spans="13:19" ht="18" customHeight="1" x14ac:dyDescent="0.55000000000000004">
      <c r="M2582" s="32" t="str">
        <f>IFERROR(IF($B2582="","",INDEX(所属情報!$E:$E,MATCH($A2582,所属情報!$A:$A,0))),"")</f>
        <v/>
      </c>
      <c r="N2582" s="32" t="str">
        <f t="shared" si="120"/>
        <v/>
      </c>
      <c r="O2582" s="32" t="str">
        <f t="shared" si="121"/>
        <v/>
      </c>
      <c r="P2582" s="32" t="str">
        <f t="shared" si="122"/>
        <v/>
      </c>
      <c r="Q2582" s="32" t="str">
        <f>IFERROR(IF($F2582="","",INDEX(リスト!$AL:$AL,MATCH($F2582,リスト!$AK:$AK,0))),"")</f>
        <v/>
      </c>
      <c r="R2582" s="32" t="str">
        <f>IFERROR(IF($K2582="","",INDEX(リスト!$AO:$AO,MATCH($K2582,リスト!$AN:$AN,0))),"")</f>
        <v/>
      </c>
      <c r="S2582" s="32" t="str">
        <f>IF($B2582="","",RIGHT($G2582*1000+200+COUNTIF($G$2:$G2582,$G2582),9))</f>
        <v/>
      </c>
    </row>
    <row r="2583" spans="13:19" ht="18" customHeight="1" x14ac:dyDescent="0.55000000000000004">
      <c r="M2583" s="32" t="str">
        <f>IFERROR(IF($B2583="","",INDEX(所属情報!$E:$E,MATCH($A2583,所属情報!$A:$A,0))),"")</f>
        <v/>
      </c>
      <c r="N2583" s="32" t="str">
        <f t="shared" si="120"/>
        <v/>
      </c>
      <c r="O2583" s="32" t="str">
        <f t="shared" si="121"/>
        <v/>
      </c>
      <c r="P2583" s="32" t="str">
        <f t="shared" si="122"/>
        <v/>
      </c>
      <c r="Q2583" s="32" t="str">
        <f>IFERROR(IF($F2583="","",INDEX(リスト!$AL:$AL,MATCH($F2583,リスト!$AK:$AK,0))),"")</f>
        <v/>
      </c>
      <c r="R2583" s="32" t="str">
        <f>IFERROR(IF($K2583="","",INDEX(リスト!$AO:$AO,MATCH($K2583,リスト!$AN:$AN,0))),"")</f>
        <v/>
      </c>
      <c r="S2583" s="32" t="str">
        <f>IF($B2583="","",RIGHT($G2583*1000+200+COUNTIF($G$2:$G2583,$G2583),9))</f>
        <v/>
      </c>
    </row>
    <row r="2584" spans="13:19" ht="18" customHeight="1" x14ac:dyDescent="0.55000000000000004">
      <c r="M2584" s="32" t="str">
        <f>IFERROR(IF($B2584="","",INDEX(所属情報!$E:$E,MATCH($A2584,所属情報!$A:$A,0))),"")</f>
        <v/>
      </c>
      <c r="N2584" s="32" t="str">
        <f t="shared" si="120"/>
        <v/>
      </c>
      <c r="O2584" s="32" t="str">
        <f t="shared" si="121"/>
        <v/>
      </c>
      <c r="P2584" s="32" t="str">
        <f t="shared" si="122"/>
        <v/>
      </c>
      <c r="Q2584" s="32" t="str">
        <f>IFERROR(IF($F2584="","",INDEX(リスト!$AL:$AL,MATCH($F2584,リスト!$AK:$AK,0))),"")</f>
        <v/>
      </c>
      <c r="R2584" s="32" t="str">
        <f>IFERROR(IF($K2584="","",INDEX(リスト!$AO:$AO,MATCH($K2584,リスト!$AN:$AN,0))),"")</f>
        <v/>
      </c>
      <c r="S2584" s="32" t="str">
        <f>IF($B2584="","",RIGHT($G2584*1000+200+COUNTIF($G$2:$G2584,$G2584),9))</f>
        <v/>
      </c>
    </row>
    <row r="2585" spans="13:19" ht="18" customHeight="1" x14ac:dyDescent="0.55000000000000004">
      <c r="M2585" s="32" t="str">
        <f>IFERROR(IF($B2585="","",INDEX(所属情報!$E:$E,MATCH($A2585,所属情報!$A:$A,0))),"")</f>
        <v/>
      </c>
      <c r="N2585" s="32" t="str">
        <f t="shared" si="120"/>
        <v/>
      </c>
      <c r="O2585" s="32" t="str">
        <f t="shared" si="121"/>
        <v/>
      </c>
      <c r="P2585" s="32" t="str">
        <f t="shared" si="122"/>
        <v/>
      </c>
      <c r="Q2585" s="32" t="str">
        <f>IFERROR(IF($F2585="","",INDEX(リスト!$AL:$AL,MATCH($F2585,リスト!$AK:$AK,0))),"")</f>
        <v/>
      </c>
      <c r="R2585" s="32" t="str">
        <f>IFERROR(IF($K2585="","",INDEX(リスト!$AO:$AO,MATCH($K2585,リスト!$AN:$AN,0))),"")</f>
        <v/>
      </c>
      <c r="S2585" s="32" t="str">
        <f>IF($B2585="","",RIGHT($G2585*1000+200+COUNTIF($G$2:$G2585,$G2585),9))</f>
        <v/>
      </c>
    </row>
    <row r="2586" spans="13:19" ht="18" customHeight="1" x14ac:dyDescent="0.55000000000000004">
      <c r="M2586" s="32" t="str">
        <f>IFERROR(IF($B2586="","",INDEX(所属情報!$E:$E,MATCH($A2586,所属情報!$A:$A,0))),"")</f>
        <v/>
      </c>
      <c r="N2586" s="32" t="str">
        <f t="shared" si="120"/>
        <v/>
      </c>
      <c r="O2586" s="32" t="str">
        <f t="shared" si="121"/>
        <v/>
      </c>
      <c r="P2586" s="32" t="str">
        <f t="shared" si="122"/>
        <v/>
      </c>
      <c r="Q2586" s="32" t="str">
        <f>IFERROR(IF($F2586="","",INDEX(リスト!$AL:$AL,MATCH($F2586,リスト!$AK:$AK,0))),"")</f>
        <v/>
      </c>
      <c r="R2586" s="32" t="str">
        <f>IFERROR(IF($K2586="","",INDEX(リスト!$AO:$AO,MATCH($K2586,リスト!$AN:$AN,0))),"")</f>
        <v/>
      </c>
      <c r="S2586" s="32" t="str">
        <f>IF($B2586="","",RIGHT($G2586*1000+200+COUNTIF($G$2:$G2586,$G2586),9))</f>
        <v/>
      </c>
    </row>
    <row r="2587" spans="13:19" ht="18" customHeight="1" x14ac:dyDescent="0.55000000000000004">
      <c r="M2587" s="32" t="str">
        <f>IFERROR(IF($B2587="","",INDEX(所属情報!$E:$E,MATCH($A2587,所属情報!$A:$A,0))),"")</f>
        <v/>
      </c>
      <c r="N2587" s="32" t="str">
        <f t="shared" si="120"/>
        <v/>
      </c>
      <c r="O2587" s="32" t="str">
        <f t="shared" si="121"/>
        <v/>
      </c>
      <c r="P2587" s="32" t="str">
        <f t="shared" si="122"/>
        <v/>
      </c>
      <c r="Q2587" s="32" t="str">
        <f>IFERROR(IF($F2587="","",INDEX(リスト!$AL:$AL,MATCH($F2587,リスト!$AK:$AK,0))),"")</f>
        <v/>
      </c>
      <c r="R2587" s="32" t="str">
        <f>IFERROR(IF($K2587="","",INDEX(リスト!$AO:$AO,MATCH($K2587,リスト!$AN:$AN,0))),"")</f>
        <v/>
      </c>
      <c r="S2587" s="32" t="str">
        <f>IF($B2587="","",RIGHT($G2587*1000+200+COUNTIF($G$2:$G2587,$G2587),9))</f>
        <v/>
      </c>
    </row>
    <row r="2588" spans="13:19" ht="18" customHeight="1" x14ac:dyDescent="0.55000000000000004">
      <c r="M2588" s="32" t="str">
        <f>IFERROR(IF($B2588="","",INDEX(所属情報!$E:$E,MATCH($A2588,所属情報!$A:$A,0))),"")</f>
        <v/>
      </c>
      <c r="N2588" s="32" t="str">
        <f t="shared" si="120"/>
        <v/>
      </c>
      <c r="O2588" s="32" t="str">
        <f t="shared" si="121"/>
        <v/>
      </c>
      <c r="P2588" s="32" t="str">
        <f t="shared" si="122"/>
        <v/>
      </c>
      <c r="Q2588" s="32" t="str">
        <f>IFERROR(IF($F2588="","",INDEX(リスト!$AL:$AL,MATCH($F2588,リスト!$AK:$AK,0))),"")</f>
        <v/>
      </c>
      <c r="R2588" s="32" t="str">
        <f>IFERROR(IF($K2588="","",INDEX(リスト!$AO:$AO,MATCH($K2588,リスト!$AN:$AN,0))),"")</f>
        <v/>
      </c>
      <c r="S2588" s="32" t="str">
        <f>IF($B2588="","",RIGHT($G2588*1000+200+COUNTIF($G$2:$G2588,$G2588),9))</f>
        <v/>
      </c>
    </row>
    <row r="2589" spans="13:19" ht="18" customHeight="1" x14ac:dyDescent="0.55000000000000004">
      <c r="M2589" s="32" t="str">
        <f>IFERROR(IF($B2589="","",INDEX(所属情報!$E:$E,MATCH($A2589,所属情報!$A:$A,0))),"")</f>
        <v/>
      </c>
      <c r="N2589" s="32" t="str">
        <f t="shared" si="120"/>
        <v/>
      </c>
      <c r="O2589" s="32" t="str">
        <f t="shared" si="121"/>
        <v/>
      </c>
      <c r="P2589" s="32" t="str">
        <f t="shared" si="122"/>
        <v/>
      </c>
      <c r="Q2589" s="32" t="str">
        <f>IFERROR(IF($F2589="","",INDEX(リスト!$AL:$AL,MATCH($F2589,リスト!$AK:$AK,0))),"")</f>
        <v/>
      </c>
      <c r="R2589" s="32" t="str">
        <f>IFERROR(IF($K2589="","",INDEX(リスト!$AO:$AO,MATCH($K2589,リスト!$AN:$AN,0))),"")</f>
        <v/>
      </c>
      <c r="S2589" s="32" t="str">
        <f>IF($B2589="","",RIGHT($G2589*1000+200+COUNTIF($G$2:$G2589,$G2589),9))</f>
        <v/>
      </c>
    </row>
    <row r="2590" spans="13:19" ht="18" customHeight="1" x14ac:dyDescent="0.55000000000000004">
      <c r="M2590" s="32" t="str">
        <f>IFERROR(IF($B2590="","",INDEX(所属情報!$E:$E,MATCH($A2590,所属情報!$A:$A,0))),"")</f>
        <v/>
      </c>
      <c r="N2590" s="32" t="str">
        <f t="shared" si="120"/>
        <v/>
      </c>
      <c r="O2590" s="32" t="str">
        <f t="shared" si="121"/>
        <v/>
      </c>
      <c r="P2590" s="32" t="str">
        <f t="shared" si="122"/>
        <v/>
      </c>
      <c r="Q2590" s="32" t="str">
        <f>IFERROR(IF($F2590="","",INDEX(リスト!$AL:$AL,MATCH($F2590,リスト!$AK:$AK,0))),"")</f>
        <v/>
      </c>
      <c r="R2590" s="32" t="str">
        <f>IFERROR(IF($K2590="","",INDEX(リスト!$AO:$AO,MATCH($K2590,リスト!$AN:$AN,0))),"")</f>
        <v/>
      </c>
      <c r="S2590" s="32" t="str">
        <f>IF($B2590="","",RIGHT($G2590*1000+200+COUNTIF($G$2:$G2590,$G2590),9))</f>
        <v/>
      </c>
    </row>
    <row r="2591" spans="13:19" ht="18" customHeight="1" x14ac:dyDescent="0.55000000000000004">
      <c r="M2591" s="32" t="str">
        <f>IFERROR(IF($B2591="","",INDEX(所属情報!$E:$E,MATCH($A2591,所属情報!$A:$A,0))),"")</f>
        <v/>
      </c>
      <c r="N2591" s="32" t="str">
        <f t="shared" si="120"/>
        <v/>
      </c>
      <c r="O2591" s="32" t="str">
        <f t="shared" si="121"/>
        <v/>
      </c>
      <c r="P2591" s="32" t="str">
        <f t="shared" si="122"/>
        <v/>
      </c>
      <c r="Q2591" s="32" t="str">
        <f>IFERROR(IF($F2591="","",INDEX(リスト!$AL:$AL,MATCH($F2591,リスト!$AK:$AK,0))),"")</f>
        <v/>
      </c>
      <c r="R2591" s="32" t="str">
        <f>IFERROR(IF($K2591="","",INDEX(リスト!$AO:$AO,MATCH($K2591,リスト!$AN:$AN,0))),"")</f>
        <v/>
      </c>
      <c r="S2591" s="32" t="str">
        <f>IF($B2591="","",RIGHT($G2591*1000+200+COUNTIF($G$2:$G2591,$G2591),9))</f>
        <v/>
      </c>
    </row>
    <row r="2592" spans="13:19" ht="18" customHeight="1" x14ac:dyDescent="0.55000000000000004">
      <c r="M2592" s="32" t="str">
        <f>IFERROR(IF($B2592="","",INDEX(所属情報!$E:$E,MATCH($A2592,所属情報!$A:$A,0))),"")</f>
        <v/>
      </c>
      <c r="N2592" s="32" t="str">
        <f t="shared" si="120"/>
        <v/>
      </c>
      <c r="O2592" s="32" t="str">
        <f t="shared" si="121"/>
        <v/>
      </c>
      <c r="P2592" s="32" t="str">
        <f t="shared" si="122"/>
        <v/>
      </c>
      <c r="Q2592" s="32" t="str">
        <f>IFERROR(IF($F2592="","",INDEX(リスト!$AL:$AL,MATCH($F2592,リスト!$AK:$AK,0))),"")</f>
        <v/>
      </c>
      <c r="R2592" s="32" t="str">
        <f>IFERROR(IF($K2592="","",INDEX(リスト!$AO:$AO,MATCH($K2592,リスト!$AN:$AN,0))),"")</f>
        <v/>
      </c>
      <c r="S2592" s="32" t="str">
        <f>IF($B2592="","",RIGHT($G2592*1000+200+COUNTIF($G$2:$G2592,$G2592),9))</f>
        <v/>
      </c>
    </row>
    <row r="2593" spans="13:19" ht="18" customHeight="1" x14ac:dyDescent="0.55000000000000004">
      <c r="M2593" s="32" t="str">
        <f>IFERROR(IF($B2593="","",INDEX(所属情報!$E:$E,MATCH($A2593,所属情報!$A:$A,0))),"")</f>
        <v/>
      </c>
      <c r="N2593" s="32" t="str">
        <f t="shared" si="120"/>
        <v/>
      </c>
      <c r="O2593" s="32" t="str">
        <f t="shared" si="121"/>
        <v/>
      </c>
      <c r="P2593" s="32" t="str">
        <f t="shared" si="122"/>
        <v/>
      </c>
      <c r="Q2593" s="32" t="str">
        <f>IFERROR(IF($F2593="","",INDEX(リスト!$AL:$AL,MATCH($F2593,リスト!$AK:$AK,0))),"")</f>
        <v/>
      </c>
      <c r="R2593" s="32" t="str">
        <f>IFERROR(IF($K2593="","",INDEX(リスト!$AO:$AO,MATCH($K2593,リスト!$AN:$AN,0))),"")</f>
        <v/>
      </c>
      <c r="S2593" s="32" t="str">
        <f>IF($B2593="","",RIGHT($G2593*1000+200+COUNTIF($G$2:$G2593,$G2593),9))</f>
        <v/>
      </c>
    </row>
    <row r="2594" spans="13:19" ht="18" customHeight="1" x14ac:dyDescent="0.55000000000000004">
      <c r="M2594" s="32" t="str">
        <f>IFERROR(IF($B2594="","",INDEX(所属情報!$E:$E,MATCH($A2594,所属情報!$A:$A,0))),"")</f>
        <v/>
      </c>
      <c r="N2594" s="32" t="str">
        <f t="shared" si="120"/>
        <v/>
      </c>
      <c r="O2594" s="32" t="str">
        <f t="shared" si="121"/>
        <v/>
      </c>
      <c r="P2594" s="32" t="str">
        <f t="shared" si="122"/>
        <v/>
      </c>
      <c r="Q2594" s="32" t="str">
        <f>IFERROR(IF($F2594="","",INDEX(リスト!$AL:$AL,MATCH($F2594,リスト!$AK:$AK,0))),"")</f>
        <v/>
      </c>
      <c r="R2594" s="32" t="str">
        <f>IFERROR(IF($K2594="","",INDEX(リスト!$AO:$AO,MATCH($K2594,リスト!$AN:$AN,0))),"")</f>
        <v/>
      </c>
      <c r="S2594" s="32" t="str">
        <f>IF($B2594="","",RIGHT($G2594*1000+200+COUNTIF($G$2:$G2594,$G2594),9))</f>
        <v/>
      </c>
    </row>
    <row r="2595" spans="13:19" ht="18" customHeight="1" x14ac:dyDescent="0.55000000000000004">
      <c r="M2595" s="32" t="str">
        <f>IFERROR(IF($B2595="","",INDEX(所属情報!$E:$E,MATCH($A2595,所属情報!$A:$A,0))),"")</f>
        <v/>
      </c>
      <c r="N2595" s="32" t="str">
        <f t="shared" si="120"/>
        <v/>
      </c>
      <c r="O2595" s="32" t="str">
        <f t="shared" si="121"/>
        <v/>
      </c>
      <c r="P2595" s="32" t="str">
        <f t="shared" si="122"/>
        <v/>
      </c>
      <c r="Q2595" s="32" t="str">
        <f>IFERROR(IF($F2595="","",INDEX(リスト!$AL:$AL,MATCH($F2595,リスト!$AK:$AK,0))),"")</f>
        <v/>
      </c>
      <c r="R2595" s="32" t="str">
        <f>IFERROR(IF($K2595="","",INDEX(リスト!$AO:$AO,MATCH($K2595,リスト!$AN:$AN,0))),"")</f>
        <v/>
      </c>
      <c r="S2595" s="32" t="str">
        <f>IF($B2595="","",RIGHT($G2595*1000+200+COUNTIF($G$2:$G2595,$G2595),9))</f>
        <v/>
      </c>
    </row>
    <row r="2596" spans="13:19" ht="18" customHeight="1" x14ac:dyDescent="0.55000000000000004">
      <c r="M2596" s="32" t="str">
        <f>IFERROR(IF($B2596="","",INDEX(所属情報!$E:$E,MATCH($A2596,所属情報!$A:$A,0))),"")</f>
        <v/>
      </c>
      <c r="N2596" s="32" t="str">
        <f t="shared" si="120"/>
        <v/>
      </c>
      <c r="O2596" s="32" t="str">
        <f t="shared" si="121"/>
        <v/>
      </c>
      <c r="P2596" s="32" t="str">
        <f t="shared" si="122"/>
        <v/>
      </c>
      <c r="Q2596" s="32" t="str">
        <f>IFERROR(IF($F2596="","",INDEX(リスト!$AL:$AL,MATCH($F2596,リスト!$AK:$AK,0))),"")</f>
        <v/>
      </c>
      <c r="R2596" s="32" t="str">
        <f>IFERROR(IF($K2596="","",INDEX(リスト!$AO:$AO,MATCH($K2596,リスト!$AN:$AN,0))),"")</f>
        <v/>
      </c>
      <c r="S2596" s="32" t="str">
        <f>IF($B2596="","",RIGHT($G2596*1000+200+COUNTIF($G$2:$G2596,$G2596),9))</f>
        <v/>
      </c>
    </row>
    <row r="2597" spans="13:19" ht="18" customHeight="1" x14ac:dyDescent="0.55000000000000004">
      <c r="M2597" s="32" t="str">
        <f>IFERROR(IF($B2597="","",INDEX(所属情報!$E:$E,MATCH($A2597,所属情報!$A:$A,0))),"")</f>
        <v/>
      </c>
      <c r="N2597" s="32" t="str">
        <f t="shared" si="120"/>
        <v/>
      </c>
      <c r="O2597" s="32" t="str">
        <f t="shared" si="121"/>
        <v/>
      </c>
      <c r="P2597" s="32" t="str">
        <f t="shared" si="122"/>
        <v/>
      </c>
      <c r="Q2597" s="32" t="str">
        <f>IFERROR(IF($F2597="","",INDEX(リスト!$AL:$AL,MATCH($F2597,リスト!$AK:$AK,0))),"")</f>
        <v/>
      </c>
      <c r="R2597" s="32" t="str">
        <f>IFERROR(IF($K2597="","",INDEX(リスト!$AO:$AO,MATCH($K2597,リスト!$AN:$AN,0))),"")</f>
        <v/>
      </c>
      <c r="S2597" s="32" t="str">
        <f>IF($B2597="","",RIGHT($G2597*1000+200+COUNTIF($G$2:$G2597,$G2597),9))</f>
        <v/>
      </c>
    </row>
    <row r="2598" spans="13:19" ht="18" customHeight="1" x14ac:dyDescent="0.55000000000000004">
      <c r="M2598" s="32" t="str">
        <f>IFERROR(IF($B2598="","",INDEX(所属情報!$E:$E,MATCH($A2598,所属情報!$A:$A,0))),"")</f>
        <v/>
      </c>
      <c r="N2598" s="32" t="str">
        <f t="shared" si="120"/>
        <v/>
      </c>
      <c r="O2598" s="32" t="str">
        <f t="shared" si="121"/>
        <v/>
      </c>
      <c r="P2598" s="32" t="str">
        <f t="shared" si="122"/>
        <v/>
      </c>
      <c r="Q2598" s="32" t="str">
        <f>IFERROR(IF($F2598="","",INDEX(リスト!$AL:$AL,MATCH($F2598,リスト!$AK:$AK,0))),"")</f>
        <v/>
      </c>
      <c r="R2598" s="32" t="str">
        <f>IFERROR(IF($K2598="","",INDEX(リスト!$AO:$AO,MATCH($K2598,リスト!$AN:$AN,0))),"")</f>
        <v/>
      </c>
      <c r="S2598" s="32" t="str">
        <f>IF($B2598="","",RIGHT($G2598*1000+200+COUNTIF($G$2:$G2598,$G2598),9))</f>
        <v/>
      </c>
    </row>
    <row r="2599" spans="13:19" ht="18" customHeight="1" x14ac:dyDescent="0.55000000000000004">
      <c r="M2599" s="32" t="str">
        <f>IFERROR(IF($B2599="","",INDEX(所属情報!$E:$E,MATCH($A2599,所属情報!$A:$A,0))),"")</f>
        <v/>
      </c>
      <c r="N2599" s="32" t="str">
        <f t="shared" si="120"/>
        <v/>
      </c>
      <c r="O2599" s="32" t="str">
        <f t="shared" si="121"/>
        <v/>
      </c>
      <c r="P2599" s="32" t="str">
        <f t="shared" si="122"/>
        <v/>
      </c>
      <c r="Q2599" s="32" t="str">
        <f>IFERROR(IF($F2599="","",INDEX(リスト!$AL:$AL,MATCH($F2599,リスト!$AK:$AK,0))),"")</f>
        <v/>
      </c>
      <c r="R2599" s="32" t="str">
        <f>IFERROR(IF($K2599="","",INDEX(リスト!$AO:$AO,MATCH($K2599,リスト!$AN:$AN,0))),"")</f>
        <v/>
      </c>
      <c r="S2599" s="32" t="str">
        <f>IF($B2599="","",RIGHT($G2599*1000+200+COUNTIF($G$2:$G2599,$G2599),9))</f>
        <v/>
      </c>
    </row>
    <row r="2600" spans="13:19" ht="18" customHeight="1" x14ac:dyDescent="0.55000000000000004">
      <c r="M2600" s="32" t="str">
        <f>IFERROR(IF($B2600="","",INDEX(所属情報!$E:$E,MATCH($A2600,所属情報!$A:$A,0))),"")</f>
        <v/>
      </c>
      <c r="N2600" s="32" t="str">
        <f t="shared" si="120"/>
        <v/>
      </c>
      <c r="O2600" s="32" t="str">
        <f t="shared" si="121"/>
        <v/>
      </c>
      <c r="P2600" s="32" t="str">
        <f t="shared" si="122"/>
        <v/>
      </c>
      <c r="Q2600" s="32" t="str">
        <f>IFERROR(IF($F2600="","",INDEX(リスト!$AL:$AL,MATCH($F2600,リスト!$AK:$AK,0))),"")</f>
        <v/>
      </c>
      <c r="R2600" s="32" t="str">
        <f>IFERROR(IF($K2600="","",INDEX(リスト!$AO:$AO,MATCH($K2600,リスト!$AN:$AN,0))),"")</f>
        <v/>
      </c>
      <c r="S2600" s="32" t="str">
        <f>IF($B2600="","",RIGHT($G2600*1000+200+COUNTIF($G$2:$G2600,$G2600),9))</f>
        <v/>
      </c>
    </row>
    <row r="2601" spans="13:19" ht="18" customHeight="1" x14ac:dyDescent="0.55000000000000004">
      <c r="M2601" s="32" t="str">
        <f>IFERROR(IF($B2601="","",INDEX(所属情報!$E:$E,MATCH($A2601,所属情報!$A:$A,0))),"")</f>
        <v/>
      </c>
      <c r="N2601" s="32" t="str">
        <f t="shared" si="120"/>
        <v/>
      </c>
      <c r="O2601" s="32" t="str">
        <f t="shared" si="121"/>
        <v/>
      </c>
      <c r="P2601" s="32" t="str">
        <f t="shared" si="122"/>
        <v/>
      </c>
      <c r="Q2601" s="32" t="str">
        <f>IFERROR(IF($F2601="","",INDEX(リスト!$AL:$AL,MATCH($F2601,リスト!$AK:$AK,0))),"")</f>
        <v/>
      </c>
      <c r="R2601" s="32" t="str">
        <f>IFERROR(IF($K2601="","",INDEX(リスト!$AO:$AO,MATCH($K2601,リスト!$AN:$AN,0))),"")</f>
        <v/>
      </c>
      <c r="S2601" s="32" t="str">
        <f>IF($B2601="","",RIGHT($G2601*1000+200+COUNTIF($G$2:$G2601,$G2601),9))</f>
        <v/>
      </c>
    </row>
    <row r="2602" spans="13:19" ht="18" customHeight="1" x14ac:dyDescent="0.55000000000000004">
      <c r="M2602" s="32" t="str">
        <f>IFERROR(IF($B2602="","",INDEX(所属情報!$E:$E,MATCH($A2602,所属情報!$A:$A,0))),"")</f>
        <v/>
      </c>
      <c r="N2602" s="32" t="str">
        <f t="shared" si="120"/>
        <v/>
      </c>
      <c r="O2602" s="32" t="str">
        <f t="shared" si="121"/>
        <v/>
      </c>
      <c r="P2602" s="32" t="str">
        <f t="shared" si="122"/>
        <v/>
      </c>
      <c r="Q2602" s="32" t="str">
        <f>IFERROR(IF($F2602="","",INDEX(リスト!$AL:$AL,MATCH($F2602,リスト!$AK:$AK,0))),"")</f>
        <v/>
      </c>
      <c r="R2602" s="32" t="str">
        <f>IFERROR(IF($K2602="","",INDEX(リスト!$AO:$AO,MATCH($K2602,リスト!$AN:$AN,0))),"")</f>
        <v/>
      </c>
      <c r="S2602" s="32" t="str">
        <f>IF($B2602="","",RIGHT($G2602*1000+200+COUNTIF($G$2:$G2602,$G2602),9))</f>
        <v/>
      </c>
    </row>
    <row r="2603" spans="13:19" ht="18" customHeight="1" x14ac:dyDescent="0.55000000000000004">
      <c r="M2603" s="32" t="str">
        <f>IFERROR(IF($B2603="","",INDEX(所属情報!$E:$E,MATCH($A2603,所属情報!$A:$A,0))),"")</f>
        <v/>
      </c>
      <c r="N2603" s="32" t="str">
        <f t="shared" si="120"/>
        <v/>
      </c>
      <c r="O2603" s="32" t="str">
        <f t="shared" si="121"/>
        <v/>
      </c>
      <c r="P2603" s="32" t="str">
        <f t="shared" si="122"/>
        <v/>
      </c>
      <c r="Q2603" s="32" t="str">
        <f>IFERROR(IF($F2603="","",INDEX(リスト!$AL:$AL,MATCH($F2603,リスト!$AK:$AK,0))),"")</f>
        <v/>
      </c>
      <c r="R2603" s="32" t="str">
        <f>IFERROR(IF($K2603="","",INDEX(リスト!$AO:$AO,MATCH($K2603,リスト!$AN:$AN,0))),"")</f>
        <v/>
      </c>
      <c r="S2603" s="32" t="str">
        <f>IF($B2603="","",RIGHT($G2603*1000+200+COUNTIF($G$2:$G2603,$G2603),9))</f>
        <v/>
      </c>
    </row>
    <row r="2604" spans="13:19" ht="18" customHeight="1" x14ac:dyDescent="0.55000000000000004">
      <c r="M2604" s="32" t="str">
        <f>IFERROR(IF($B2604="","",INDEX(所属情報!$E:$E,MATCH($A2604,所属情報!$A:$A,0))),"")</f>
        <v/>
      </c>
      <c r="N2604" s="32" t="str">
        <f t="shared" si="120"/>
        <v/>
      </c>
      <c r="O2604" s="32" t="str">
        <f t="shared" si="121"/>
        <v/>
      </c>
      <c r="P2604" s="32" t="str">
        <f t="shared" si="122"/>
        <v/>
      </c>
      <c r="Q2604" s="32" t="str">
        <f>IFERROR(IF($F2604="","",INDEX(リスト!$AL:$AL,MATCH($F2604,リスト!$AK:$AK,0))),"")</f>
        <v/>
      </c>
      <c r="R2604" s="32" t="str">
        <f>IFERROR(IF($K2604="","",INDEX(リスト!$AO:$AO,MATCH($K2604,リスト!$AN:$AN,0))),"")</f>
        <v/>
      </c>
      <c r="S2604" s="32" t="str">
        <f>IF($B2604="","",RIGHT($G2604*1000+200+COUNTIF($G$2:$G2604,$G2604),9))</f>
        <v/>
      </c>
    </row>
    <row r="2605" spans="13:19" ht="18" customHeight="1" x14ac:dyDescent="0.55000000000000004">
      <c r="M2605" s="32" t="str">
        <f>IFERROR(IF($B2605="","",INDEX(所属情報!$E:$E,MATCH($A2605,所属情報!$A:$A,0))),"")</f>
        <v/>
      </c>
      <c r="N2605" s="32" t="str">
        <f t="shared" si="120"/>
        <v/>
      </c>
      <c r="O2605" s="32" t="str">
        <f t="shared" si="121"/>
        <v/>
      </c>
      <c r="P2605" s="32" t="str">
        <f t="shared" si="122"/>
        <v/>
      </c>
      <c r="Q2605" s="32" t="str">
        <f>IFERROR(IF($F2605="","",INDEX(リスト!$AL:$AL,MATCH($F2605,リスト!$AK:$AK,0))),"")</f>
        <v/>
      </c>
      <c r="R2605" s="32" t="str">
        <f>IFERROR(IF($K2605="","",INDEX(リスト!$AO:$AO,MATCH($K2605,リスト!$AN:$AN,0))),"")</f>
        <v/>
      </c>
      <c r="S2605" s="32" t="str">
        <f>IF($B2605="","",RIGHT($G2605*1000+200+COUNTIF($G$2:$G2605,$G2605),9))</f>
        <v/>
      </c>
    </row>
    <row r="2606" spans="13:19" ht="18" customHeight="1" x14ac:dyDescent="0.55000000000000004">
      <c r="M2606" s="32" t="str">
        <f>IFERROR(IF($B2606="","",INDEX(所属情報!$E:$E,MATCH($A2606,所属情報!$A:$A,0))),"")</f>
        <v/>
      </c>
      <c r="N2606" s="32" t="str">
        <f t="shared" si="120"/>
        <v/>
      </c>
      <c r="O2606" s="32" t="str">
        <f t="shared" si="121"/>
        <v/>
      </c>
      <c r="P2606" s="32" t="str">
        <f t="shared" si="122"/>
        <v/>
      </c>
      <c r="Q2606" s="32" t="str">
        <f>IFERROR(IF($F2606="","",INDEX(リスト!$AL:$AL,MATCH($F2606,リスト!$AK:$AK,0))),"")</f>
        <v/>
      </c>
      <c r="R2606" s="32" t="str">
        <f>IFERROR(IF($K2606="","",INDEX(リスト!$AO:$AO,MATCH($K2606,リスト!$AN:$AN,0))),"")</f>
        <v/>
      </c>
      <c r="S2606" s="32" t="str">
        <f>IF($B2606="","",RIGHT($G2606*1000+200+COUNTIF($G$2:$G2606,$G2606),9))</f>
        <v/>
      </c>
    </row>
    <row r="2607" spans="13:19" ht="18" customHeight="1" x14ac:dyDescent="0.55000000000000004">
      <c r="M2607" s="32" t="str">
        <f>IFERROR(IF($B2607="","",INDEX(所属情報!$E:$E,MATCH($A2607,所属情報!$A:$A,0))),"")</f>
        <v/>
      </c>
      <c r="N2607" s="32" t="str">
        <f t="shared" si="120"/>
        <v/>
      </c>
      <c r="O2607" s="32" t="str">
        <f t="shared" si="121"/>
        <v/>
      </c>
      <c r="P2607" s="32" t="str">
        <f t="shared" si="122"/>
        <v/>
      </c>
      <c r="Q2607" s="32" t="str">
        <f>IFERROR(IF($F2607="","",INDEX(リスト!$AL:$AL,MATCH($F2607,リスト!$AK:$AK,0))),"")</f>
        <v/>
      </c>
      <c r="R2607" s="32" t="str">
        <f>IFERROR(IF($K2607="","",INDEX(リスト!$AO:$AO,MATCH($K2607,リスト!$AN:$AN,0))),"")</f>
        <v/>
      </c>
      <c r="S2607" s="32" t="str">
        <f>IF($B2607="","",RIGHT($G2607*1000+200+COUNTIF($G$2:$G2607,$G2607),9))</f>
        <v/>
      </c>
    </row>
    <row r="2608" spans="13:19" ht="18" customHeight="1" x14ac:dyDescent="0.55000000000000004">
      <c r="M2608" s="32" t="str">
        <f>IFERROR(IF($B2608="","",INDEX(所属情報!$E:$E,MATCH($A2608,所属情報!$A:$A,0))),"")</f>
        <v/>
      </c>
      <c r="N2608" s="32" t="str">
        <f t="shared" si="120"/>
        <v/>
      </c>
      <c r="O2608" s="32" t="str">
        <f t="shared" si="121"/>
        <v/>
      </c>
      <c r="P2608" s="32" t="str">
        <f t="shared" si="122"/>
        <v/>
      </c>
      <c r="Q2608" s="32" t="str">
        <f>IFERROR(IF($F2608="","",INDEX(リスト!$AL:$AL,MATCH($F2608,リスト!$AK:$AK,0))),"")</f>
        <v/>
      </c>
      <c r="R2608" s="32" t="str">
        <f>IFERROR(IF($K2608="","",INDEX(リスト!$AO:$AO,MATCH($K2608,リスト!$AN:$AN,0))),"")</f>
        <v/>
      </c>
      <c r="S2608" s="32" t="str">
        <f>IF($B2608="","",RIGHT($G2608*1000+200+COUNTIF($G$2:$G2608,$G2608),9))</f>
        <v/>
      </c>
    </row>
    <row r="2609" spans="13:19" ht="18" customHeight="1" x14ac:dyDescent="0.55000000000000004">
      <c r="M2609" s="32" t="str">
        <f>IFERROR(IF($B2609="","",INDEX(所属情報!$E:$E,MATCH($A2609,所属情報!$A:$A,0))),"")</f>
        <v/>
      </c>
      <c r="N2609" s="32" t="str">
        <f t="shared" si="120"/>
        <v/>
      </c>
      <c r="O2609" s="32" t="str">
        <f t="shared" si="121"/>
        <v/>
      </c>
      <c r="P2609" s="32" t="str">
        <f t="shared" si="122"/>
        <v/>
      </c>
      <c r="Q2609" s="32" t="str">
        <f>IFERROR(IF($F2609="","",INDEX(リスト!$AL:$AL,MATCH($F2609,リスト!$AK:$AK,0))),"")</f>
        <v/>
      </c>
      <c r="R2609" s="32" t="str">
        <f>IFERROR(IF($K2609="","",INDEX(リスト!$AO:$AO,MATCH($K2609,リスト!$AN:$AN,0))),"")</f>
        <v/>
      </c>
      <c r="S2609" s="32" t="str">
        <f>IF($B2609="","",RIGHT($G2609*1000+200+COUNTIF($G$2:$G2609,$G2609),9))</f>
        <v/>
      </c>
    </row>
    <row r="2610" spans="13:19" ht="18" customHeight="1" x14ac:dyDescent="0.55000000000000004">
      <c r="M2610" s="32" t="str">
        <f>IFERROR(IF($B2610="","",INDEX(所属情報!$E:$E,MATCH($A2610,所属情報!$A:$A,0))),"")</f>
        <v/>
      </c>
      <c r="N2610" s="32" t="str">
        <f t="shared" si="120"/>
        <v/>
      </c>
      <c r="O2610" s="32" t="str">
        <f t="shared" si="121"/>
        <v/>
      </c>
      <c r="P2610" s="32" t="str">
        <f t="shared" si="122"/>
        <v/>
      </c>
      <c r="Q2610" s="32" t="str">
        <f>IFERROR(IF($F2610="","",INDEX(リスト!$AL:$AL,MATCH($F2610,リスト!$AK:$AK,0))),"")</f>
        <v/>
      </c>
      <c r="R2610" s="32" t="str">
        <f>IFERROR(IF($K2610="","",INDEX(リスト!$AO:$AO,MATCH($K2610,リスト!$AN:$AN,0))),"")</f>
        <v/>
      </c>
      <c r="S2610" s="32" t="str">
        <f>IF($B2610="","",RIGHT($G2610*1000+200+COUNTIF($G$2:$G2610,$G2610),9))</f>
        <v/>
      </c>
    </row>
    <row r="2611" spans="13:19" ht="18" customHeight="1" x14ac:dyDescent="0.55000000000000004">
      <c r="M2611" s="32" t="str">
        <f>IFERROR(IF($B2611="","",INDEX(所属情報!$E:$E,MATCH($A2611,所属情報!$A:$A,0))),"")</f>
        <v/>
      </c>
      <c r="N2611" s="32" t="str">
        <f t="shared" si="120"/>
        <v/>
      </c>
      <c r="O2611" s="32" t="str">
        <f t="shared" si="121"/>
        <v/>
      </c>
      <c r="P2611" s="32" t="str">
        <f t="shared" si="122"/>
        <v/>
      </c>
      <c r="Q2611" s="32" t="str">
        <f>IFERROR(IF($F2611="","",INDEX(リスト!$AL:$AL,MATCH($F2611,リスト!$AK:$AK,0))),"")</f>
        <v/>
      </c>
      <c r="R2611" s="32" t="str">
        <f>IFERROR(IF($K2611="","",INDEX(リスト!$AO:$AO,MATCH($K2611,リスト!$AN:$AN,0))),"")</f>
        <v/>
      </c>
      <c r="S2611" s="32" t="str">
        <f>IF($B2611="","",RIGHT($G2611*1000+200+COUNTIF($G$2:$G2611,$G2611),9))</f>
        <v/>
      </c>
    </row>
    <row r="2612" spans="13:19" ht="18" customHeight="1" x14ac:dyDescent="0.55000000000000004">
      <c r="M2612" s="32" t="str">
        <f>IFERROR(IF($B2612="","",INDEX(所属情報!$E:$E,MATCH($A2612,所属情報!$A:$A,0))),"")</f>
        <v/>
      </c>
      <c r="N2612" s="32" t="str">
        <f t="shared" si="120"/>
        <v/>
      </c>
      <c r="O2612" s="32" t="str">
        <f t="shared" si="121"/>
        <v/>
      </c>
      <c r="P2612" s="32" t="str">
        <f t="shared" si="122"/>
        <v/>
      </c>
      <c r="Q2612" s="32" t="str">
        <f>IFERROR(IF($F2612="","",INDEX(リスト!$AL:$AL,MATCH($F2612,リスト!$AK:$AK,0))),"")</f>
        <v/>
      </c>
      <c r="R2612" s="32" t="str">
        <f>IFERROR(IF($K2612="","",INDEX(リスト!$AO:$AO,MATCH($K2612,リスト!$AN:$AN,0))),"")</f>
        <v/>
      </c>
      <c r="S2612" s="32" t="str">
        <f>IF($B2612="","",RIGHT($G2612*1000+200+COUNTIF($G$2:$G2612,$G2612),9))</f>
        <v/>
      </c>
    </row>
    <row r="2613" spans="13:19" ht="18" customHeight="1" x14ac:dyDescent="0.55000000000000004">
      <c r="M2613" s="32" t="str">
        <f>IFERROR(IF($B2613="","",INDEX(所属情報!$E:$E,MATCH($A2613,所属情報!$A:$A,0))),"")</f>
        <v/>
      </c>
      <c r="N2613" s="32" t="str">
        <f t="shared" si="120"/>
        <v/>
      </c>
      <c r="O2613" s="32" t="str">
        <f t="shared" si="121"/>
        <v/>
      </c>
      <c r="P2613" s="32" t="str">
        <f t="shared" si="122"/>
        <v/>
      </c>
      <c r="Q2613" s="32" t="str">
        <f>IFERROR(IF($F2613="","",INDEX(リスト!$AL:$AL,MATCH($F2613,リスト!$AK:$AK,0))),"")</f>
        <v/>
      </c>
      <c r="R2613" s="32" t="str">
        <f>IFERROR(IF($K2613="","",INDEX(リスト!$AO:$AO,MATCH($K2613,リスト!$AN:$AN,0))),"")</f>
        <v/>
      </c>
      <c r="S2613" s="32" t="str">
        <f>IF($B2613="","",RIGHT($G2613*1000+200+COUNTIF($G$2:$G2613,$G2613),9))</f>
        <v/>
      </c>
    </row>
    <row r="2614" spans="13:19" ht="18" customHeight="1" x14ac:dyDescent="0.55000000000000004">
      <c r="M2614" s="32" t="str">
        <f>IFERROR(IF($B2614="","",INDEX(所属情報!$E:$E,MATCH($A2614,所属情報!$A:$A,0))),"")</f>
        <v/>
      </c>
      <c r="N2614" s="32" t="str">
        <f t="shared" si="120"/>
        <v/>
      </c>
      <c r="O2614" s="32" t="str">
        <f t="shared" si="121"/>
        <v/>
      </c>
      <c r="P2614" s="32" t="str">
        <f t="shared" si="122"/>
        <v/>
      </c>
      <c r="Q2614" s="32" t="str">
        <f>IFERROR(IF($F2614="","",INDEX(リスト!$AL:$AL,MATCH($F2614,リスト!$AK:$AK,0))),"")</f>
        <v/>
      </c>
      <c r="R2614" s="32" t="str">
        <f>IFERROR(IF($K2614="","",INDEX(リスト!$AO:$AO,MATCH($K2614,リスト!$AN:$AN,0))),"")</f>
        <v/>
      </c>
      <c r="S2614" s="32" t="str">
        <f>IF($B2614="","",RIGHT($G2614*1000+200+COUNTIF($G$2:$G2614,$G2614),9))</f>
        <v/>
      </c>
    </row>
    <row r="2615" spans="13:19" ht="18" customHeight="1" x14ac:dyDescent="0.55000000000000004">
      <c r="M2615" s="32" t="str">
        <f>IFERROR(IF($B2615="","",INDEX(所属情報!$E:$E,MATCH($A2615,所属情報!$A:$A,0))),"")</f>
        <v/>
      </c>
      <c r="N2615" s="32" t="str">
        <f t="shared" si="120"/>
        <v/>
      </c>
      <c r="O2615" s="32" t="str">
        <f t="shared" si="121"/>
        <v/>
      </c>
      <c r="P2615" s="32" t="str">
        <f t="shared" si="122"/>
        <v/>
      </c>
      <c r="Q2615" s="32" t="str">
        <f>IFERROR(IF($F2615="","",INDEX(リスト!$AL:$AL,MATCH($F2615,リスト!$AK:$AK,0))),"")</f>
        <v/>
      </c>
      <c r="R2615" s="32" t="str">
        <f>IFERROR(IF($K2615="","",INDEX(リスト!$AO:$AO,MATCH($K2615,リスト!$AN:$AN,0))),"")</f>
        <v/>
      </c>
      <c r="S2615" s="32" t="str">
        <f>IF($B2615="","",RIGHT($G2615*1000+200+COUNTIF($G$2:$G2615,$G2615),9))</f>
        <v/>
      </c>
    </row>
    <row r="2616" spans="13:19" ht="18" customHeight="1" x14ac:dyDescent="0.55000000000000004">
      <c r="M2616" s="32" t="str">
        <f>IFERROR(IF($B2616="","",INDEX(所属情報!$E:$E,MATCH($A2616,所属情報!$A:$A,0))),"")</f>
        <v/>
      </c>
      <c r="N2616" s="32" t="str">
        <f t="shared" si="120"/>
        <v/>
      </c>
      <c r="O2616" s="32" t="str">
        <f t="shared" si="121"/>
        <v/>
      </c>
      <c r="P2616" s="32" t="str">
        <f t="shared" si="122"/>
        <v/>
      </c>
      <c r="Q2616" s="32" t="str">
        <f>IFERROR(IF($F2616="","",INDEX(リスト!$AL:$AL,MATCH($F2616,リスト!$AK:$AK,0))),"")</f>
        <v/>
      </c>
      <c r="R2616" s="32" t="str">
        <f>IFERROR(IF($K2616="","",INDEX(リスト!$AO:$AO,MATCH($K2616,リスト!$AN:$AN,0))),"")</f>
        <v/>
      </c>
      <c r="S2616" s="32" t="str">
        <f>IF($B2616="","",RIGHT($G2616*1000+200+COUNTIF($G$2:$G2616,$G2616),9))</f>
        <v/>
      </c>
    </row>
    <row r="2617" spans="13:19" ht="18" customHeight="1" x14ac:dyDescent="0.55000000000000004">
      <c r="M2617" s="32" t="str">
        <f>IFERROR(IF($B2617="","",INDEX(所属情報!$E:$E,MATCH($A2617,所属情報!$A:$A,0))),"")</f>
        <v/>
      </c>
      <c r="N2617" s="32" t="str">
        <f t="shared" si="120"/>
        <v/>
      </c>
      <c r="O2617" s="32" t="str">
        <f t="shared" si="121"/>
        <v/>
      </c>
      <c r="P2617" s="32" t="str">
        <f t="shared" si="122"/>
        <v/>
      </c>
      <c r="Q2617" s="32" t="str">
        <f>IFERROR(IF($F2617="","",INDEX(リスト!$AL:$AL,MATCH($F2617,リスト!$AK:$AK,0))),"")</f>
        <v/>
      </c>
      <c r="R2617" s="32" t="str">
        <f>IFERROR(IF($K2617="","",INDEX(リスト!$AO:$AO,MATCH($K2617,リスト!$AN:$AN,0))),"")</f>
        <v/>
      </c>
      <c r="S2617" s="32" t="str">
        <f>IF($B2617="","",RIGHT($G2617*1000+200+COUNTIF($G$2:$G2617,$G2617),9))</f>
        <v/>
      </c>
    </row>
    <row r="2618" spans="13:19" ht="18" customHeight="1" x14ac:dyDescent="0.55000000000000004">
      <c r="M2618" s="32" t="str">
        <f>IFERROR(IF($B2618="","",INDEX(所属情報!$E:$E,MATCH($A2618,所属情報!$A:$A,0))),"")</f>
        <v/>
      </c>
      <c r="N2618" s="32" t="str">
        <f t="shared" si="120"/>
        <v/>
      </c>
      <c r="O2618" s="32" t="str">
        <f t="shared" si="121"/>
        <v/>
      </c>
      <c r="P2618" s="32" t="str">
        <f t="shared" si="122"/>
        <v/>
      </c>
      <c r="Q2618" s="32" t="str">
        <f>IFERROR(IF($F2618="","",INDEX(リスト!$AL:$AL,MATCH($F2618,リスト!$AK:$AK,0))),"")</f>
        <v/>
      </c>
      <c r="R2618" s="32" t="str">
        <f>IFERROR(IF($K2618="","",INDEX(リスト!$AO:$AO,MATCH($K2618,リスト!$AN:$AN,0))),"")</f>
        <v/>
      </c>
      <c r="S2618" s="32" t="str">
        <f>IF($B2618="","",RIGHT($G2618*1000+200+COUNTIF($G$2:$G2618,$G2618),9))</f>
        <v/>
      </c>
    </row>
    <row r="2619" spans="13:19" ht="18" customHeight="1" x14ac:dyDescent="0.55000000000000004">
      <c r="M2619" s="32" t="str">
        <f>IFERROR(IF($B2619="","",INDEX(所属情報!$E:$E,MATCH($A2619,所属情報!$A:$A,0))),"")</f>
        <v/>
      </c>
      <c r="N2619" s="32" t="str">
        <f t="shared" si="120"/>
        <v/>
      </c>
      <c r="O2619" s="32" t="str">
        <f t="shared" si="121"/>
        <v/>
      </c>
      <c r="P2619" s="32" t="str">
        <f t="shared" si="122"/>
        <v/>
      </c>
      <c r="Q2619" s="32" t="str">
        <f>IFERROR(IF($F2619="","",INDEX(リスト!$AL:$AL,MATCH($F2619,リスト!$AK:$AK,0))),"")</f>
        <v/>
      </c>
      <c r="R2619" s="32" t="str">
        <f>IFERROR(IF($K2619="","",INDEX(リスト!$AO:$AO,MATCH($K2619,リスト!$AN:$AN,0))),"")</f>
        <v/>
      </c>
      <c r="S2619" s="32" t="str">
        <f>IF($B2619="","",RIGHT($G2619*1000+200+COUNTIF($G$2:$G2619,$G2619),9))</f>
        <v/>
      </c>
    </row>
    <row r="2620" spans="13:19" ht="18" customHeight="1" x14ac:dyDescent="0.55000000000000004">
      <c r="M2620" s="32" t="str">
        <f>IFERROR(IF($B2620="","",INDEX(所属情報!$E:$E,MATCH($A2620,所属情報!$A:$A,0))),"")</f>
        <v/>
      </c>
      <c r="N2620" s="32" t="str">
        <f t="shared" si="120"/>
        <v/>
      </c>
      <c r="O2620" s="32" t="str">
        <f t="shared" si="121"/>
        <v/>
      </c>
      <c r="P2620" s="32" t="str">
        <f t="shared" si="122"/>
        <v/>
      </c>
      <c r="Q2620" s="32" t="str">
        <f>IFERROR(IF($F2620="","",INDEX(リスト!$AL:$AL,MATCH($F2620,リスト!$AK:$AK,0))),"")</f>
        <v/>
      </c>
      <c r="R2620" s="32" t="str">
        <f>IFERROR(IF($K2620="","",INDEX(リスト!$AO:$AO,MATCH($K2620,リスト!$AN:$AN,0))),"")</f>
        <v/>
      </c>
      <c r="S2620" s="32" t="str">
        <f>IF($B2620="","",RIGHT($G2620*1000+200+COUNTIF($G$2:$G2620,$G2620),9))</f>
        <v/>
      </c>
    </row>
    <row r="2621" spans="13:19" ht="18" customHeight="1" x14ac:dyDescent="0.55000000000000004">
      <c r="M2621" s="32" t="str">
        <f>IFERROR(IF($B2621="","",INDEX(所属情報!$E:$E,MATCH($A2621,所属情報!$A:$A,0))),"")</f>
        <v/>
      </c>
      <c r="N2621" s="32" t="str">
        <f t="shared" si="120"/>
        <v/>
      </c>
      <c r="O2621" s="32" t="str">
        <f t="shared" si="121"/>
        <v/>
      </c>
      <c r="P2621" s="32" t="str">
        <f t="shared" si="122"/>
        <v/>
      </c>
      <c r="Q2621" s="32" t="str">
        <f>IFERROR(IF($F2621="","",INDEX(リスト!$AL:$AL,MATCH($F2621,リスト!$AK:$AK,0))),"")</f>
        <v/>
      </c>
      <c r="R2621" s="32" t="str">
        <f>IFERROR(IF($K2621="","",INDEX(リスト!$AO:$AO,MATCH($K2621,リスト!$AN:$AN,0))),"")</f>
        <v/>
      </c>
      <c r="S2621" s="32" t="str">
        <f>IF($B2621="","",RIGHT($G2621*1000+200+COUNTIF($G$2:$G2621,$G2621),9))</f>
        <v/>
      </c>
    </row>
    <row r="2622" spans="13:19" ht="18" customHeight="1" x14ac:dyDescent="0.55000000000000004">
      <c r="M2622" s="32" t="str">
        <f>IFERROR(IF($B2622="","",INDEX(所属情報!$E:$E,MATCH($A2622,所属情報!$A:$A,0))),"")</f>
        <v/>
      </c>
      <c r="N2622" s="32" t="str">
        <f t="shared" si="120"/>
        <v/>
      </c>
      <c r="O2622" s="32" t="str">
        <f t="shared" si="121"/>
        <v/>
      </c>
      <c r="P2622" s="32" t="str">
        <f t="shared" si="122"/>
        <v/>
      </c>
      <c r="Q2622" s="32" t="str">
        <f>IFERROR(IF($F2622="","",INDEX(リスト!$AL:$AL,MATCH($F2622,リスト!$AK:$AK,0))),"")</f>
        <v/>
      </c>
      <c r="R2622" s="32" t="str">
        <f>IFERROR(IF($K2622="","",INDEX(リスト!$AO:$AO,MATCH($K2622,リスト!$AN:$AN,0))),"")</f>
        <v/>
      </c>
      <c r="S2622" s="32" t="str">
        <f>IF($B2622="","",RIGHT($G2622*1000+200+COUNTIF($G$2:$G2622,$G2622),9))</f>
        <v/>
      </c>
    </row>
    <row r="2623" spans="13:19" ht="18" customHeight="1" x14ac:dyDescent="0.55000000000000004">
      <c r="M2623" s="32" t="str">
        <f>IFERROR(IF($B2623="","",INDEX(所属情報!$E:$E,MATCH($A2623,所属情報!$A:$A,0))),"")</f>
        <v/>
      </c>
      <c r="N2623" s="32" t="str">
        <f t="shared" si="120"/>
        <v/>
      </c>
      <c r="O2623" s="32" t="str">
        <f t="shared" si="121"/>
        <v/>
      </c>
      <c r="P2623" s="32" t="str">
        <f t="shared" si="122"/>
        <v/>
      </c>
      <c r="Q2623" s="32" t="str">
        <f>IFERROR(IF($F2623="","",INDEX(リスト!$AL:$AL,MATCH($F2623,リスト!$AK:$AK,0))),"")</f>
        <v/>
      </c>
      <c r="R2623" s="32" t="str">
        <f>IFERROR(IF($K2623="","",INDEX(リスト!$AO:$AO,MATCH($K2623,リスト!$AN:$AN,0))),"")</f>
        <v/>
      </c>
      <c r="S2623" s="32" t="str">
        <f>IF($B2623="","",RIGHT($G2623*1000+200+COUNTIF($G$2:$G2623,$G2623),9))</f>
        <v/>
      </c>
    </row>
    <row r="2624" spans="13:19" ht="18" customHeight="1" x14ac:dyDescent="0.55000000000000004">
      <c r="M2624" s="32" t="str">
        <f>IFERROR(IF($B2624="","",INDEX(所属情報!$E:$E,MATCH($A2624,所属情報!$A:$A,0))),"")</f>
        <v/>
      </c>
      <c r="N2624" s="32" t="str">
        <f t="shared" si="120"/>
        <v/>
      </c>
      <c r="O2624" s="32" t="str">
        <f t="shared" si="121"/>
        <v/>
      </c>
      <c r="P2624" s="32" t="str">
        <f t="shared" si="122"/>
        <v/>
      </c>
      <c r="Q2624" s="32" t="str">
        <f>IFERROR(IF($F2624="","",INDEX(リスト!$AL:$AL,MATCH($F2624,リスト!$AK:$AK,0))),"")</f>
        <v/>
      </c>
      <c r="R2624" s="32" t="str">
        <f>IFERROR(IF($K2624="","",INDEX(リスト!$AO:$AO,MATCH($K2624,リスト!$AN:$AN,0))),"")</f>
        <v/>
      </c>
      <c r="S2624" s="32" t="str">
        <f>IF($B2624="","",RIGHT($G2624*1000+200+COUNTIF($G$2:$G2624,$G2624),9))</f>
        <v/>
      </c>
    </row>
    <row r="2625" spans="13:19" ht="18" customHeight="1" x14ac:dyDescent="0.55000000000000004">
      <c r="M2625" s="32" t="str">
        <f>IFERROR(IF($B2625="","",INDEX(所属情報!$E:$E,MATCH($A2625,所属情報!$A:$A,0))),"")</f>
        <v/>
      </c>
      <c r="N2625" s="32" t="str">
        <f t="shared" si="120"/>
        <v/>
      </c>
      <c r="O2625" s="32" t="str">
        <f t="shared" si="121"/>
        <v/>
      </c>
      <c r="P2625" s="32" t="str">
        <f t="shared" si="122"/>
        <v/>
      </c>
      <c r="Q2625" s="32" t="str">
        <f>IFERROR(IF($F2625="","",INDEX(リスト!$AL:$AL,MATCH($F2625,リスト!$AK:$AK,0))),"")</f>
        <v/>
      </c>
      <c r="R2625" s="32" t="str">
        <f>IFERROR(IF($K2625="","",INDEX(リスト!$AO:$AO,MATCH($K2625,リスト!$AN:$AN,0))),"")</f>
        <v/>
      </c>
      <c r="S2625" s="32" t="str">
        <f>IF($B2625="","",RIGHT($G2625*1000+200+COUNTIF($G$2:$G2625,$G2625),9))</f>
        <v/>
      </c>
    </row>
    <row r="2626" spans="13:19" ht="18" customHeight="1" x14ac:dyDescent="0.55000000000000004">
      <c r="M2626" s="32" t="str">
        <f>IFERROR(IF($B2626="","",INDEX(所属情報!$E:$E,MATCH($A2626,所属情報!$A:$A,0))),"")</f>
        <v/>
      </c>
      <c r="N2626" s="32" t="str">
        <f t="shared" si="120"/>
        <v/>
      </c>
      <c r="O2626" s="32" t="str">
        <f t="shared" si="121"/>
        <v/>
      </c>
      <c r="P2626" s="32" t="str">
        <f t="shared" si="122"/>
        <v/>
      </c>
      <c r="Q2626" s="32" t="str">
        <f>IFERROR(IF($F2626="","",INDEX(リスト!$AL:$AL,MATCH($F2626,リスト!$AK:$AK,0))),"")</f>
        <v/>
      </c>
      <c r="R2626" s="32" t="str">
        <f>IFERROR(IF($K2626="","",INDEX(リスト!$AO:$AO,MATCH($K2626,リスト!$AN:$AN,0))),"")</f>
        <v/>
      </c>
      <c r="S2626" s="32" t="str">
        <f>IF($B2626="","",RIGHT($G2626*1000+200+COUNTIF($G$2:$G2626,$G2626),9))</f>
        <v/>
      </c>
    </row>
    <row r="2627" spans="13:19" ht="18" customHeight="1" x14ac:dyDescent="0.55000000000000004">
      <c r="M2627" s="32" t="str">
        <f>IFERROR(IF($B2627="","",INDEX(所属情報!$E:$E,MATCH($A2627,所属情報!$A:$A,0))),"")</f>
        <v/>
      </c>
      <c r="N2627" s="32" t="str">
        <f t="shared" ref="N2627:N2690" si="123">IF($C2627="","",IF($E2627="",$C2627,$C2627&amp;" ("&amp;$E2627&amp;")"))</f>
        <v/>
      </c>
      <c r="O2627" s="32" t="str">
        <f t="shared" ref="O2627:O2690" si="124">IF($D2627="","",ASC($D2627))</f>
        <v/>
      </c>
      <c r="P2627" s="32" t="str">
        <f t="shared" ref="P2627:P2690" si="125">IF($I2627="","",UPPER($I2627)&amp;" "&amp;UPPER(LEFT($J2627,1))&amp;LOWER(RIGHT($J2627,LEN($J2627)-1))&amp;" ("&amp;MID($G2627,3,2)&amp;")")</f>
        <v/>
      </c>
      <c r="Q2627" s="32" t="str">
        <f>IFERROR(IF($F2627="","",INDEX(リスト!$AL:$AL,MATCH($F2627,リスト!$AK:$AK,0))),"")</f>
        <v/>
      </c>
      <c r="R2627" s="32" t="str">
        <f>IFERROR(IF($K2627="","",INDEX(リスト!$AO:$AO,MATCH($K2627,リスト!$AN:$AN,0))),"")</f>
        <v/>
      </c>
      <c r="S2627" s="32" t="str">
        <f>IF($B2627="","",RIGHT($G2627*1000+200+COUNTIF($G$2:$G2627,$G2627),9))</f>
        <v/>
      </c>
    </row>
    <row r="2628" spans="13:19" ht="18" customHeight="1" x14ac:dyDescent="0.55000000000000004">
      <c r="M2628" s="32" t="str">
        <f>IFERROR(IF($B2628="","",INDEX(所属情報!$E:$E,MATCH($A2628,所属情報!$A:$A,0))),"")</f>
        <v/>
      </c>
      <c r="N2628" s="32" t="str">
        <f t="shared" si="123"/>
        <v/>
      </c>
      <c r="O2628" s="32" t="str">
        <f t="shared" si="124"/>
        <v/>
      </c>
      <c r="P2628" s="32" t="str">
        <f t="shared" si="125"/>
        <v/>
      </c>
      <c r="Q2628" s="32" t="str">
        <f>IFERROR(IF($F2628="","",INDEX(リスト!$AL:$AL,MATCH($F2628,リスト!$AK:$AK,0))),"")</f>
        <v/>
      </c>
      <c r="R2628" s="32" t="str">
        <f>IFERROR(IF($K2628="","",INDEX(リスト!$AO:$AO,MATCH($K2628,リスト!$AN:$AN,0))),"")</f>
        <v/>
      </c>
      <c r="S2628" s="32" t="str">
        <f>IF($B2628="","",RIGHT($G2628*1000+200+COUNTIF($G$2:$G2628,$G2628),9))</f>
        <v/>
      </c>
    </row>
    <row r="2629" spans="13:19" ht="18" customHeight="1" x14ac:dyDescent="0.55000000000000004">
      <c r="M2629" s="32" t="str">
        <f>IFERROR(IF($B2629="","",INDEX(所属情報!$E:$E,MATCH($A2629,所属情報!$A:$A,0))),"")</f>
        <v/>
      </c>
      <c r="N2629" s="32" t="str">
        <f t="shared" si="123"/>
        <v/>
      </c>
      <c r="O2629" s="32" t="str">
        <f t="shared" si="124"/>
        <v/>
      </c>
      <c r="P2629" s="32" t="str">
        <f t="shared" si="125"/>
        <v/>
      </c>
      <c r="Q2629" s="32" t="str">
        <f>IFERROR(IF($F2629="","",INDEX(リスト!$AL:$AL,MATCH($F2629,リスト!$AK:$AK,0))),"")</f>
        <v/>
      </c>
      <c r="R2629" s="32" t="str">
        <f>IFERROR(IF($K2629="","",INDEX(リスト!$AO:$AO,MATCH($K2629,リスト!$AN:$AN,0))),"")</f>
        <v/>
      </c>
      <c r="S2629" s="32" t="str">
        <f>IF($B2629="","",RIGHT($G2629*1000+200+COUNTIF($G$2:$G2629,$G2629),9))</f>
        <v/>
      </c>
    </row>
    <row r="2630" spans="13:19" ht="18" customHeight="1" x14ac:dyDescent="0.55000000000000004">
      <c r="M2630" s="32" t="str">
        <f>IFERROR(IF($B2630="","",INDEX(所属情報!$E:$E,MATCH($A2630,所属情報!$A:$A,0))),"")</f>
        <v/>
      </c>
      <c r="N2630" s="32" t="str">
        <f t="shared" si="123"/>
        <v/>
      </c>
      <c r="O2630" s="32" t="str">
        <f t="shared" si="124"/>
        <v/>
      </c>
      <c r="P2630" s="32" t="str">
        <f t="shared" si="125"/>
        <v/>
      </c>
      <c r="Q2630" s="32" t="str">
        <f>IFERROR(IF($F2630="","",INDEX(リスト!$AL:$AL,MATCH($F2630,リスト!$AK:$AK,0))),"")</f>
        <v/>
      </c>
      <c r="R2630" s="32" t="str">
        <f>IFERROR(IF($K2630="","",INDEX(リスト!$AO:$AO,MATCH($K2630,リスト!$AN:$AN,0))),"")</f>
        <v/>
      </c>
      <c r="S2630" s="32" t="str">
        <f>IF($B2630="","",RIGHT($G2630*1000+200+COUNTIF($G$2:$G2630,$G2630),9))</f>
        <v/>
      </c>
    </row>
    <row r="2631" spans="13:19" ht="18" customHeight="1" x14ac:dyDescent="0.55000000000000004">
      <c r="M2631" s="32" t="str">
        <f>IFERROR(IF($B2631="","",INDEX(所属情報!$E:$E,MATCH($A2631,所属情報!$A:$A,0))),"")</f>
        <v/>
      </c>
      <c r="N2631" s="32" t="str">
        <f t="shared" si="123"/>
        <v/>
      </c>
      <c r="O2631" s="32" t="str">
        <f t="shared" si="124"/>
        <v/>
      </c>
      <c r="P2631" s="32" t="str">
        <f t="shared" si="125"/>
        <v/>
      </c>
      <c r="Q2631" s="32" t="str">
        <f>IFERROR(IF($F2631="","",INDEX(リスト!$AL:$AL,MATCH($F2631,リスト!$AK:$AK,0))),"")</f>
        <v/>
      </c>
      <c r="R2631" s="32" t="str">
        <f>IFERROR(IF($K2631="","",INDEX(リスト!$AO:$AO,MATCH($K2631,リスト!$AN:$AN,0))),"")</f>
        <v/>
      </c>
      <c r="S2631" s="32" t="str">
        <f>IF($B2631="","",RIGHT($G2631*1000+200+COUNTIF($G$2:$G2631,$G2631),9))</f>
        <v/>
      </c>
    </row>
    <row r="2632" spans="13:19" ht="18" customHeight="1" x14ac:dyDescent="0.55000000000000004">
      <c r="M2632" s="32" t="str">
        <f>IFERROR(IF($B2632="","",INDEX(所属情報!$E:$E,MATCH($A2632,所属情報!$A:$A,0))),"")</f>
        <v/>
      </c>
      <c r="N2632" s="32" t="str">
        <f t="shared" si="123"/>
        <v/>
      </c>
      <c r="O2632" s="32" t="str">
        <f t="shared" si="124"/>
        <v/>
      </c>
      <c r="P2632" s="32" t="str">
        <f t="shared" si="125"/>
        <v/>
      </c>
      <c r="Q2632" s="32" t="str">
        <f>IFERROR(IF($F2632="","",INDEX(リスト!$AL:$AL,MATCH($F2632,リスト!$AK:$AK,0))),"")</f>
        <v/>
      </c>
      <c r="R2632" s="32" t="str">
        <f>IFERROR(IF($K2632="","",INDEX(リスト!$AO:$AO,MATCH($K2632,リスト!$AN:$AN,0))),"")</f>
        <v/>
      </c>
      <c r="S2632" s="32" t="str">
        <f>IF($B2632="","",RIGHT($G2632*1000+200+COUNTIF($G$2:$G2632,$G2632),9))</f>
        <v/>
      </c>
    </row>
    <row r="2633" spans="13:19" ht="18" customHeight="1" x14ac:dyDescent="0.55000000000000004">
      <c r="M2633" s="32" t="str">
        <f>IFERROR(IF($B2633="","",INDEX(所属情報!$E:$E,MATCH($A2633,所属情報!$A:$A,0))),"")</f>
        <v/>
      </c>
      <c r="N2633" s="32" t="str">
        <f t="shared" si="123"/>
        <v/>
      </c>
      <c r="O2633" s="32" t="str">
        <f t="shared" si="124"/>
        <v/>
      </c>
      <c r="P2633" s="32" t="str">
        <f t="shared" si="125"/>
        <v/>
      </c>
      <c r="Q2633" s="32" t="str">
        <f>IFERROR(IF($F2633="","",INDEX(リスト!$AL:$AL,MATCH($F2633,リスト!$AK:$AK,0))),"")</f>
        <v/>
      </c>
      <c r="R2633" s="32" t="str">
        <f>IFERROR(IF($K2633="","",INDEX(リスト!$AO:$AO,MATCH($K2633,リスト!$AN:$AN,0))),"")</f>
        <v/>
      </c>
      <c r="S2633" s="32" t="str">
        <f>IF($B2633="","",RIGHT($G2633*1000+200+COUNTIF($G$2:$G2633,$G2633),9))</f>
        <v/>
      </c>
    </row>
    <row r="2634" spans="13:19" ht="18" customHeight="1" x14ac:dyDescent="0.55000000000000004">
      <c r="M2634" s="32" t="str">
        <f>IFERROR(IF($B2634="","",INDEX(所属情報!$E:$E,MATCH($A2634,所属情報!$A:$A,0))),"")</f>
        <v/>
      </c>
      <c r="N2634" s="32" t="str">
        <f t="shared" si="123"/>
        <v/>
      </c>
      <c r="O2634" s="32" t="str">
        <f t="shared" si="124"/>
        <v/>
      </c>
      <c r="P2634" s="32" t="str">
        <f t="shared" si="125"/>
        <v/>
      </c>
      <c r="Q2634" s="32" t="str">
        <f>IFERROR(IF($F2634="","",INDEX(リスト!$AL:$AL,MATCH($F2634,リスト!$AK:$AK,0))),"")</f>
        <v/>
      </c>
      <c r="R2634" s="32" t="str">
        <f>IFERROR(IF($K2634="","",INDEX(リスト!$AO:$AO,MATCH($K2634,リスト!$AN:$AN,0))),"")</f>
        <v/>
      </c>
      <c r="S2634" s="32" t="str">
        <f>IF($B2634="","",RIGHT($G2634*1000+200+COUNTIF($G$2:$G2634,$G2634),9))</f>
        <v/>
      </c>
    </row>
    <row r="2635" spans="13:19" ht="18" customHeight="1" x14ac:dyDescent="0.55000000000000004">
      <c r="M2635" s="32" t="str">
        <f>IFERROR(IF($B2635="","",INDEX(所属情報!$E:$E,MATCH($A2635,所属情報!$A:$A,0))),"")</f>
        <v/>
      </c>
      <c r="N2635" s="32" t="str">
        <f t="shared" si="123"/>
        <v/>
      </c>
      <c r="O2635" s="32" t="str">
        <f t="shared" si="124"/>
        <v/>
      </c>
      <c r="P2635" s="32" t="str">
        <f t="shared" si="125"/>
        <v/>
      </c>
      <c r="Q2635" s="32" t="str">
        <f>IFERROR(IF($F2635="","",INDEX(リスト!$AL:$AL,MATCH($F2635,リスト!$AK:$AK,0))),"")</f>
        <v/>
      </c>
      <c r="R2635" s="32" t="str">
        <f>IFERROR(IF($K2635="","",INDEX(リスト!$AO:$AO,MATCH($K2635,リスト!$AN:$AN,0))),"")</f>
        <v/>
      </c>
      <c r="S2635" s="32" t="str">
        <f>IF($B2635="","",RIGHT($G2635*1000+200+COUNTIF($G$2:$G2635,$G2635),9))</f>
        <v/>
      </c>
    </row>
    <row r="2636" spans="13:19" ht="18" customHeight="1" x14ac:dyDescent="0.55000000000000004">
      <c r="M2636" s="32" t="str">
        <f>IFERROR(IF($B2636="","",INDEX(所属情報!$E:$E,MATCH($A2636,所属情報!$A:$A,0))),"")</f>
        <v/>
      </c>
      <c r="N2636" s="32" t="str">
        <f t="shared" si="123"/>
        <v/>
      </c>
      <c r="O2636" s="32" t="str">
        <f t="shared" si="124"/>
        <v/>
      </c>
      <c r="P2636" s="32" t="str">
        <f t="shared" si="125"/>
        <v/>
      </c>
      <c r="Q2636" s="32" t="str">
        <f>IFERROR(IF($F2636="","",INDEX(リスト!$AL:$AL,MATCH($F2636,リスト!$AK:$AK,0))),"")</f>
        <v/>
      </c>
      <c r="R2636" s="32" t="str">
        <f>IFERROR(IF($K2636="","",INDEX(リスト!$AO:$AO,MATCH($K2636,リスト!$AN:$AN,0))),"")</f>
        <v/>
      </c>
      <c r="S2636" s="32" t="str">
        <f>IF($B2636="","",RIGHT($G2636*1000+200+COUNTIF($G$2:$G2636,$G2636),9))</f>
        <v/>
      </c>
    </row>
    <row r="2637" spans="13:19" ht="18" customHeight="1" x14ac:dyDescent="0.55000000000000004">
      <c r="M2637" s="32" t="str">
        <f>IFERROR(IF($B2637="","",INDEX(所属情報!$E:$E,MATCH($A2637,所属情報!$A:$A,0))),"")</f>
        <v/>
      </c>
      <c r="N2637" s="32" t="str">
        <f t="shared" si="123"/>
        <v/>
      </c>
      <c r="O2637" s="32" t="str">
        <f t="shared" si="124"/>
        <v/>
      </c>
      <c r="P2637" s="32" t="str">
        <f t="shared" si="125"/>
        <v/>
      </c>
      <c r="Q2637" s="32" t="str">
        <f>IFERROR(IF($F2637="","",INDEX(リスト!$AL:$AL,MATCH($F2637,リスト!$AK:$AK,0))),"")</f>
        <v/>
      </c>
      <c r="R2637" s="32" t="str">
        <f>IFERROR(IF($K2637="","",INDEX(リスト!$AO:$AO,MATCH($K2637,リスト!$AN:$AN,0))),"")</f>
        <v/>
      </c>
      <c r="S2637" s="32" t="str">
        <f>IF($B2637="","",RIGHT($G2637*1000+200+COUNTIF($G$2:$G2637,$G2637),9))</f>
        <v/>
      </c>
    </row>
    <row r="2638" spans="13:19" ht="18" customHeight="1" x14ac:dyDescent="0.55000000000000004">
      <c r="M2638" s="32" t="str">
        <f>IFERROR(IF($B2638="","",INDEX(所属情報!$E:$E,MATCH($A2638,所属情報!$A:$A,0))),"")</f>
        <v/>
      </c>
      <c r="N2638" s="32" t="str">
        <f t="shared" si="123"/>
        <v/>
      </c>
      <c r="O2638" s="32" t="str">
        <f t="shared" si="124"/>
        <v/>
      </c>
      <c r="P2638" s="32" t="str">
        <f t="shared" si="125"/>
        <v/>
      </c>
      <c r="Q2638" s="32" t="str">
        <f>IFERROR(IF($F2638="","",INDEX(リスト!$AL:$AL,MATCH($F2638,リスト!$AK:$AK,0))),"")</f>
        <v/>
      </c>
      <c r="R2638" s="32" t="str">
        <f>IFERROR(IF($K2638="","",INDEX(リスト!$AO:$AO,MATCH($K2638,リスト!$AN:$AN,0))),"")</f>
        <v/>
      </c>
      <c r="S2638" s="32" t="str">
        <f>IF($B2638="","",RIGHT($G2638*1000+200+COUNTIF($G$2:$G2638,$G2638),9))</f>
        <v/>
      </c>
    </row>
    <row r="2639" spans="13:19" ht="18" customHeight="1" x14ac:dyDescent="0.55000000000000004">
      <c r="M2639" s="32" t="str">
        <f>IFERROR(IF($B2639="","",INDEX(所属情報!$E:$E,MATCH($A2639,所属情報!$A:$A,0))),"")</f>
        <v/>
      </c>
      <c r="N2639" s="32" t="str">
        <f t="shared" si="123"/>
        <v/>
      </c>
      <c r="O2639" s="32" t="str">
        <f t="shared" si="124"/>
        <v/>
      </c>
      <c r="P2639" s="32" t="str">
        <f t="shared" si="125"/>
        <v/>
      </c>
      <c r="Q2639" s="32" t="str">
        <f>IFERROR(IF($F2639="","",INDEX(リスト!$AL:$AL,MATCH($F2639,リスト!$AK:$AK,0))),"")</f>
        <v/>
      </c>
      <c r="R2639" s="32" t="str">
        <f>IFERROR(IF($K2639="","",INDEX(リスト!$AO:$AO,MATCH($K2639,リスト!$AN:$AN,0))),"")</f>
        <v/>
      </c>
      <c r="S2639" s="32" t="str">
        <f>IF($B2639="","",RIGHT($G2639*1000+200+COUNTIF($G$2:$G2639,$G2639),9))</f>
        <v/>
      </c>
    </row>
    <row r="2640" spans="13:19" ht="18" customHeight="1" x14ac:dyDescent="0.55000000000000004">
      <c r="M2640" s="32" t="str">
        <f>IFERROR(IF($B2640="","",INDEX(所属情報!$E:$E,MATCH($A2640,所属情報!$A:$A,0))),"")</f>
        <v/>
      </c>
      <c r="N2640" s="32" t="str">
        <f t="shared" si="123"/>
        <v/>
      </c>
      <c r="O2640" s="32" t="str">
        <f t="shared" si="124"/>
        <v/>
      </c>
      <c r="P2640" s="32" t="str">
        <f t="shared" si="125"/>
        <v/>
      </c>
      <c r="Q2640" s="32" t="str">
        <f>IFERROR(IF($F2640="","",INDEX(リスト!$AL:$AL,MATCH($F2640,リスト!$AK:$AK,0))),"")</f>
        <v/>
      </c>
      <c r="R2640" s="32" t="str">
        <f>IFERROR(IF($K2640="","",INDEX(リスト!$AO:$AO,MATCH($K2640,リスト!$AN:$AN,0))),"")</f>
        <v/>
      </c>
      <c r="S2640" s="32" t="str">
        <f>IF($B2640="","",RIGHT($G2640*1000+200+COUNTIF($G$2:$G2640,$G2640),9))</f>
        <v/>
      </c>
    </row>
    <row r="2641" spans="13:19" ht="18" customHeight="1" x14ac:dyDescent="0.55000000000000004">
      <c r="M2641" s="32" t="str">
        <f>IFERROR(IF($B2641="","",INDEX(所属情報!$E:$E,MATCH($A2641,所属情報!$A:$A,0))),"")</f>
        <v/>
      </c>
      <c r="N2641" s="32" t="str">
        <f t="shared" si="123"/>
        <v/>
      </c>
      <c r="O2641" s="32" t="str">
        <f t="shared" si="124"/>
        <v/>
      </c>
      <c r="P2641" s="32" t="str">
        <f t="shared" si="125"/>
        <v/>
      </c>
      <c r="Q2641" s="32" t="str">
        <f>IFERROR(IF($F2641="","",INDEX(リスト!$AL:$AL,MATCH($F2641,リスト!$AK:$AK,0))),"")</f>
        <v/>
      </c>
      <c r="R2641" s="32" t="str">
        <f>IFERROR(IF($K2641="","",INDEX(リスト!$AO:$AO,MATCH($K2641,リスト!$AN:$AN,0))),"")</f>
        <v/>
      </c>
      <c r="S2641" s="32" t="str">
        <f>IF($B2641="","",RIGHT($G2641*1000+200+COUNTIF($G$2:$G2641,$G2641),9))</f>
        <v/>
      </c>
    </row>
    <row r="2642" spans="13:19" ht="18" customHeight="1" x14ac:dyDescent="0.55000000000000004">
      <c r="M2642" s="32" t="str">
        <f>IFERROR(IF($B2642="","",INDEX(所属情報!$E:$E,MATCH($A2642,所属情報!$A:$A,0))),"")</f>
        <v/>
      </c>
      <c r="N2642" s="32" t="str">
        <f t="shared" si="123"/>
        <v/>
      </c>
      <c r="O2642" s="32" t="str">
        <f t="shared" si="124"/>
        <v/>
      </c>
      <c r="P2642" s="32" t="str">
        <f t="shared" si="125"/>
        <v/>
      </c>
      <c r="Q2642" s="32" t="str">
        <f>IFERROR(IF($F2642="","",INDEX(リスト!$AL:$AL,MATCH($F2642,リスト!$AK:$AK,0))),"")</f>
        <v/>
      </c>
      <c r="R2642" s="32" t="str">
        <f>IFERROR(IF($K2642="","",INDEX(リスト!$AO:$AO,MATCH($K2642,リスト!$AN:$AN,0))),"")</f>
        <v/>
      </c>
      <c r="S2642" s="32" t="str">
        <f>IF($B2642="","",RIGHT($G2642*1000+200+COUNTIF($G$2:$G2642,$G2642),9))</f>
        <v/>
      </c>
    </row>
    <row r="2643" spans="13:19" ht="18" customHeight="1" x14ac:dyDescent="0.55000000000000004">
      <c r="M2643" s="32" t="str">
        <f>IFERROR(IF($B2643="","",INDEX(所属情報!$E:$E,MATCH($A2643,所属情報!$A:$A,0))),"")</f>
        <v/>
      </c>
      <c r="N2643" s="32" t="str">
        <f t="shared" si="123"/>
        <v/>
      </c>
      <c r="O2643" s="32" t="str">
        <f t="shared" si="124"/>
        <v/>
      </c>
      <c r="P2643" s="32" t="str">
        <f t="shared" si="125"/>
        <v/>
      </c>
      <c r="Q2643" s="32" t="str">
        <f>IFERROR(IF($F2643="","",INDEX(リスト!$AL:$AL,MATCH($F2643,リスト!$AK:$AK,0))),"")</f>
        <v/>
      </c>
      <c r="R2643" s="32" t="str">
        <f>IFERROR(IF($K2643="","",INDEX(リスト!$AO:$AO,MATCH($K2643,リスト!$AN:$AN,0))),"")</f>
        <v/>
      </c>
      <c r="S2643" s="32" t="str">
        <f>IF($B2643="","",RIGHT($G2643*1000+200+COUNTIF($G$2:$G2643,$G2643),9))</f>
        <v/>
      </c>
    </row>
    <row r="2644" spans="13:19" ht="18" customHeight="1" x14ac:dyDescent="0.55000000000000004">
      <c r="M2644" s="32" t="str">
        <f>IFERROR(IF($B2644="","",INDEX(所属情報!$E:$E,MATCH($A2644,所属情報!$A:$A,0))),"")</f>
        <v/>
      </c>
      <c r="N2644" s="32" t="str">
        <f t="shared" si="123"/>
        <v/>
      </c>
      <c r="O2644" s="32" t="str">
        <f t="shared" si="124"/>
        <v/>
      </c>
      <c r="P2644" s="32" t="str">
        <f t="shared" si="125"/>
        <v/>
      </c>
      <c r="Q2644" s="32" t="str">
        <f>IFERROR(IF($F2644="","",INDEX(リスト!$AL:$AL,MATCH($F2644,リスト!$AK:$AK,0))),"")</f>
        <v/>
      </c>
      <c r="R2644" s="32" t="str">
        <f>IFERROR(IF($K2644="","",INDEX(リスト!$AO:$AO,MATCH($K2644,リスト!$AN:$AN,0))),"")</f>
        <v/>
      </c>
      <c r="S2644" s="32" t="str">
        <f>IF($B2644="","",RIGHT($G2644*1000+200+COUNTIF($G$2:$G2644,$G2644),9))</f>
        <v/>
      </c>
    </row>
    <row r="2645" spans="13:19" ht="18" customHeight="1" x14ac:dyDescent="0.55000000000000004">
      <c r="M2645" s="32" t="str">
        <f>IFERROR(IF($B2645="","",INDEX(所属情報!$E:$E,MATCH($A2645,所属情報!$A:$A,0))),"")</f>
        <v/>
      </c>
      <c r="N2645" s="32" t="str">
        <f t="shared" si="123"/>
        <v/>
      </c>
      <c r="O2645" s="32" t="str">
        <f t="shared" si="124"/>
        <v/>
      </c>
      <c r="P2645" s="32" t="str">
        <f t="shared" si="125"/>
        <v/>
      </c>
      <c r="Q2645" s="32" t="str">
        <f>IFERROR(IF($F2645="","",INDEX(リスト!$AL:$AL,MATCH($F2645,リスト!$AK:$AK,0))),"")</f>
        <v/>
      </c>
      <c r="R2645" s="32" t="str">
        <f>IFERROR(IF($K2645="","",INDEX(リスト!$AO:$AO,MATCH($K2645,リスト!$AN:$AN,0))),"")</f>
        <v/>
      </c>
      <c r="S2645" s="32" t="str">
        <f>IF($B2645="","",RIGHT($G2645*1000+200+COUNTIF($G$2:$G2645,$G2645),9))</f>
        <v/>
      </c>
    </row>
    <row r="2646" spans="13:19" ht="18" customHeight="1" x14ac:dyDescent="0.55000000000000004">
      <c r="M2646" s="32" t="str">
        <f>IFERROR(IF($B2646="","",INDEX(所属情報!$E:$E,MATCH($A2646,所属情報!$A:$A,0))),"")</f>
        <v/>
      </c>
      <c r="N2646" s="32" t="str">
        <f t="shared" si="123"/>
        <v/>
      </c>
      <c r="O2646" s="32" t="str">
        <f t="shared" si="124"/>
        <v/>
      </c>
      <c r="P2646" s="32" t="str">
        <f t="shared" si="125"/>
        <v/>
      </c>
      <c r="Q2646" s="32" t="str">
        <f>IFERROR(IF($F2646="","",INDEX(リスト!$AL:$AL,MATCH($F2646,リスト!$AK:$AK,0))),"")</f>
        <v/>
      </c>
      <c r="R2646" s="32" t="str">
        <f>IFERROR(IF($K2646="","",INDEX(リスト!$AO:$AO,MATCH($K2646,リスト!$AN:$AN,0))),"")</f>
        <v/>
      </c>
      <c r="S2646" s="32" t="str">
        <f>IF($B2646="","",RIGHT($G2646*1000+200+COUNTIF($G$2:$G2646,$G2646),9))</f>
        <v/>
      </c>
    </row>
    <row r="2647" spans="13:19" ht="18" customHeight="1" x14ac:dyDescent="0.55000000000000004">
      <c r="M2647" s="32" t="str">
        <f>IFERROR(IF($B2647="","",INDEX(所属情報!$E:$E,MATCH($A2647,所属情報!$A:$A,0))),"")</f>
        <v/>
      </c>
      <c r="N2647" s="32" t="str">
        <f t="shared" si="123"/>
        <v/>
      </c>
      <c r="O2647" s="32" t="str">
        <f t="shared" si="124"/>
        <v/>
      </c>
      <c r="P2647" s="32" t="str">
        <f t="shared" si="125"/>
        <v/>
      </c>
      <c r="Q2647" s="32" t="str">
        <f>IFERROR(IF($F2647="","",INDEX(リスト!$AL:$AL,MATCH($F2647,リスト!$AK:$AK,0))),"")</f>
        <v/>
      </c>
      <c r="R2647" s="32" t="str">
        <f>IFERROR(IF($K2647="","",INDEX(リスト!$AO:$AO,MATCH($K2647,リスト!$AN:$AN,0))),"")</f>
        <v/>
      </c>
      <c r="S2647" s="32" t="str">
        <f>IF($B2647="","",RIGHT($G2647*1000+200+COUNTIF($G$2:$G2647,$G2647),9))</f>
        <v/>
      </c>
    </row>
    <row r="2648" spans="13:19" ht="18" customHeight="1" x14ac:dyDescent="0.55000000000000004">
      <c r="M2648" s="32" t="str">
        <f>IFERROR(IF($B2648="","",INDEX(所属情報!$E:$E,MATCH($A2648,所属情報!$A:$A,0))),"")</f>
        <v/>
      </c>
      <c r="N2648" s="32" t="str">
        <f t="shared" si="123"/>
        <v/>
      </c>
      <c r="O2648" s="32" t="str">
        <f t="shared" si="124"/>
        <v/>
      </c>
      <c r="P2648" s="32" t="str">
        <f t="shared" si="125"/>
        <v/>
      </c>
      <c r="Q2648" s="32" t="str">
        <f>IFERROR(IF($F2648="","",INDEX(リスト!$AL:$AL,MATCH($F2648,リスト!$AK:$AK,0))),"")</f>
        <v/>
      </c>
      <c r="R2648" s="32" t="str">
        <f>IFERROR(IF($K2648="","",INDEX(リスト!$AO:$AO,MATCH($K2648,リスト!$AN:$AN,0))),"")</f>
        <v/>
      </c>
      <c r="S2648" s="32" t="str">
        <f>IF($B2648="","",RIGHT($G2648*1000+200+COUNTIF($G$2:$G2648,$G2648),9))</f>
        <v/>
      </c>
    </row>
    <row r="2649" spans="13:19" ht="18" customHeight="1" x14ac:dyDescent="0.55000000000000004">
      <c r="M2649" s="32" t="str">
        <f>IFERROR(IF($B2649="","",INDEX(所属情報!$E:$E,MATCH($A2649,所属情報!$A:$A,0))),"")</f>
        <v/>
      </c>
      <c r="N2649" s="32" t="str">
        <f t="shared" si="123"/>
        <v/>
      </c>
      <c r="O2649" s="32" t="str">
        <f t="shared" si="124"/>
        <v/>
      </c>
      <c r="P2649" s="32" t="str">
        <f t="shared" si="125"/>
        <v/>
      </c>
      <c r="Q2649" s="32" t="str">
        <f>IFERROR(IF($F2649="","",INDEX(リスト!$AL:$AL,MATCH($F2649,リスト!$AK:$AK,0))),"")</f>
        <v/>
      </c>
      <c r="R2649" s="32" t="str">
        <f>IFERROR(IF($K2649="","",INDEX(リスト!$AO:$AO,MATCH($K2649,リスト!$AN:$AN,0))),"")</f>
        <v/>
      </c>
      <c r="S2649" s="32" t="str">
        <f>IF($B2649="","",RIGHT($G2649*1000+200+COUNTIF($G$2:$G2649,$G2649),9))</f>
        <v/>
      </c>
    </row>
    <row r="2650" spans="13:19" ht="18" customHeight="1" x14ac:dyDescent="0.55000000000000004">
      <c r="M2650" s="32" t="str">
        <f>IFERROR(IF($B2650="","",INDEX(所属情報!$E:$E,MATCH($A2650,所属情報!$A:$A,0))),"")</f>
        <v/>
      </c>
      <c r="N2650" s="32" t="str">
        <f t="shared" si="123"/>
        <v/>
      </c>
      <c r="O2650" s="32" t="str">
        <f t="shared" si="124"/>
        <v/>
      </c>
      <c r="P2650" s="32" t="str">
        <f t="shared" si="125"/>
        <v/>
      </c>
      <c r="Q2650" s="32" t="str">
        <f>IFERROR(IF($F2650="","",INDEX(リスト!$AL:$AL,MATCH($F2650,リスト!$AK:$AK,0))),"")</f>
        <v/>
      </c>
      <c r="R2650" s="32" t="str">
        <f>IFERROR(IF($K2650="","",INDEX(リスト!$AO:$AO,MATCH($K2650,リスト!$AN:$AN,0))),"")</f>
        <v/>
      </c>
      <c r="S2650" s="32" t="str">
        <f>IF($B2650="","",RIGHT($G2650*1000+200+COUNTIF($G$2:$G2650,$G2650),9))</f>
        <v/>
      </c>
    </row>
    <row r="2651" spans="13:19" ht="18" customHeight="1" x14ac:dyDescent="0.55000000000000004">
      <c r="M2651" s="32" t="str">
        <f>IFERROR(IF($B2651="","",INDEX(所属情報!$E:$E,MATCH($A2651,所属情報!$A:$A,0))),"")</f>
        <v/>
      </c>
      <c r="N2651" s="32" t="str">
        <f t="shared" si="123"/>
        <v/>
      </c>
      <c r="O2651" s="32" t="str">
        <f t="shared" si="124"/>
        <v/>
      </c>
      <c r="P2651" s="32" t="str">
        <f t="shared" si="125"/>
        <v/>
      </c>
      <c r="Q2651" s="32" t="str">
        <f>IFERROR(IF($F2651="","",INDEX(リスト!$AL:$AL,MATCH($F2651,リスト!$AK:$AK,0))),"")</f>
        <v/>
      </c>
      <c r="R2651" s="32" t="str">
        <f>IFERROR(IF($K2651="","",INDEX(リスト!$AO:$AO,MATCH($K2651,リスト!$AN:$AN,0))),"")</f>
        <v/>
      </c>
      <c r="S2651" s="32" t="str">
        <f>IF($B2651="","",RIGHT($G2651*1000+200+COUNTIF($G$2:$G2651,$G2651),9))</f>
        <v/>
      </c>
    </row>
    <row r="2652" spans="13:19" ht="18" customHeight="1" x14ac:dyDescent="0.55000000000000004">
      <c r="M2652" s="32" t="str">
        <f>IFERROR(IF($B2652="","",INDEX(所属情報!$E:$E,MATCH($A2652,所属情報!$A:$A,0))),"")</f>
        <v/>
      </c>
      <c r="N2652" s="32" t="str">
        <f t="shared" si="123"/>
        <v/>
      </c>
      <c r="O2652" s="32" t="str">
        <f t="shared" si="124"/>
        <v/>
      </c>
      <c r="P2652" s="32" t="str">
        <f t="shared" si="125"/>
        <v/>
      </c>
      <c r="Q2652" s="32" t="str">
        <f>IFERROR(IF($F2652="","",INDEX(リスト!$AL:$AL,MATCH($F2652,リスト!$AK:$AK,0))),"")</f>
        <v/>
      </c>
      <c r="R2652" s="32" t="str">
        <f>IFERROR(IF($K2652="","",INDEX(リスト!$AO:$AO,MATCH($K2652,リスト!$AN:$AN,0))),"")</f>
        <v/>
      </c>
      <c r="S2652" s="32" t="str">
        <f>IF($B2652="","",RIGHT($G2652*1000+200+COUNTIF($G$2:$G2652,$G2652),9))</f>
        <v/>
      </c>
    </row>
    <row r="2653" spans="13:19" ht="18" customHeight="1" x14ac:dyDescent="0.55000000000000004">
      <c r="M2653" s="32" t="str">
        <f>IFERROR(IF($B2653="","",INDEX(所属情報!$E:$E,MATCH($A2653,所属情報!$A:$A,0))),"")</f>
        <v/>
      </c>
      <c r="N2653" s="32" t="str">
        <f t="shared" si="123"/>
        <v/>
      </c>
      <c r="O2653" s="32" t="str">
        <f t="shared" si="124"/>
        <v/>
      </c>
      <c r="P2653" s="32" t="str">
        <f t="shared" si="125"/>
        <v/>
      </c>
      <c r="Q2653" s="32" t="str">
        <f>IFERROR(IF($F2653="","",INDEX(リスト!$AL:$AL,MATCH($F2653,リスト!$AK:$AK,0))),"")</f>
        <v/>
      </c>
      <c r="R2653" s="32" t="str">
        <f>IFERROR(IF($K2653="","",INDEX(リスト!$AO:$AO,MATCH($K2653,リスト!$AN:$AN,0))),"")</f>
        <v/>
      </c>
      <c r="S2653" s="32" t="str">
        <f>IF($B2653="","",RIGHT($G2653*1000+200+COUNTIF($G$2:$G2653,$G2653),9))</f>
        <v/>
      </c>
    </row>
    <row r="2654" spans="13:19" ht="18" customHeight="1" x14ac:dyDescent="0.55000000000000004">
      <c r="M2654" s="32" t="str">
        <f>IFERROR(IF($B2654="","",INDEX(所属情報!$E:$E,MATCH($A2654,所属情報!$A:$A,0))),"")</f>
        <v/>
      </c>
      <c r="N2654" s="32" t="str">
        <f t="shared" si="123"/>
        <v/>
      </c>
      <c r="O2654" s="32" t="str">
        <f t="shared" si="124"/>
        <v/>
      </c>
      <c r="P2654" s="32" t="str">
        <f t="shared" si="125"/>
        <v/>
      </c>
      <c r="Q2654" s="32" t="str">
        <f>IFERROR(IF($F2654="","",INDEX(リスト!$AL:$AL,MATCH($F2654,リスト!$AK:$AK,0))),"")</f>
        <v/>
      </c>
      <c r="R2654" s="32" t="str">
        <f>IFERROR(IF($K2654="","",INDEX(リスト!$AO:$AO,MATCH($K2654,リスト!$AN:$AN,0))),"")</f>
        <v/>
      </c>
      <c r="S2654" s="32" t="str">
        <f>IF($B2654="","",RIGHT($G2654*1000+200+COUNTIF($G$2:$G2654,$G2654),9))</f>
        <v/>
      </c>
    </row>
    <row r="2655" spans="13:19" ht="18" customHeight="1" x14ac:dyDescent="0.55000000000000004">
      <c r="M2655" s="32" t="str">
        <f>IFERROR(IF($B2655="","",INDEX(所属情報!$E:$E,MATCH($A2655,所属情報!$A:$A,0))),"")</f>
        <v/>
      </c>
      <c r="N2655" s="32" t="str">
        <f t="shared" si="123"/>
        <v/>
      </c>
      <c r="O2655" s="32" t="str">
        <f t="shared" si="124"/>
        <v/>
      </c>
      <c r="P2655" s="32" t="str">
        <f t="shared" si="125"/>
        <v/>
      </c>
      <c r="Q2655" s="32" t="str">
        <f>IFERROR(IF($F2655="","",INDEX(リスト!$AL:$AL,MATCH($F2655,リスト!$AK:$AK,0))),"")</f>
        <v/>
      </c>
      <c r="R2655" s="32" t="str">
        <f>IFERROR(IF($K2655="","",INDEX(リスト!$AO:$AO,MATCH($K2655,リスト!$AN:$AN,0))),"")</f>
        <v/>
      </c>
      <c r="S2655" s="32" t="str">
        <f>IF($B2655="","",RIGHT($G2655*1000+200+COUNTIF($G$2:$G2655,$G2655),9))</f>
        <v/>
      </c>
    </row>
    <row r="2656" spans="13:19" ht="18" customHeight="1" x14ac:dyDescent="0.55000000000000004">
      <c r="M2656" s="32" t="str">
        <f>IFERROR(IF($B2656="","",INDEX(所属情報!$E:$E,MATCH($A2656,所属情報!$A:$A,0))),"")</f>
        <v/>
      </c>
      <c r="N2656" s="32" t="str">
        <f t="shared" si="123"/>
        <v/>
      </c>
      <c r="O2656" s="32" t="str">
        <f t="shared" si="124"/>
        <v/>
      </c>
      <c r="P2656" s="32" t="str">
        <f t="shared" si="125"/>
        <v/>
      </c>
      <c r="Q2656" s="32" t="str">
        <f>IFERROR(IF($F2656="","",INDEX(リスト!$AL:$AL,MATCH($F2656,リスト!$AK:$AK,0))),"")</f>
        <v/>
      </c>
      <c r="R2656" s="32" t="str">
        <f>IFERROR(IF($K2656="","",INDEX(リスト!$AO:$AO,MATCH($K2656,リスト!$AN:$AN,0))),"")</f>
        <v/>
      </c>
      <c r="S2656" s="32" t="str">
        <f>IF($B2656="","",RIGHT($G2656*1000+200+COUNTIF($G$2:$G2656,$G2656),9))</f>
        <v/>
      </c>
    </row>
    <row r="2657" spans="13:19" ht="18" customHeight="1" x14ac:dyDescent="0.55000000000000004">
      <c r="M2657" s="32" t="str">
        <f>IFERROR(IF($B2657="","",INDEX(所属情報!$E:$E,MATCH($A2657,所属情報!$A:$A,0))),"")</f>
        <v/>
      </c>
      <c r="N2657" s="32" t="str">
        <f t="shared" si="123"/>
        <v/>
      </c>
      <c r="O2657" s="32" t="str">
        <f t="shared" si="124"/>
        <v/>
      </c>
      <c r="P2657" s="32" t="str">
        <f t="shared" si="125"/>
        <v/>
      </c>
      <c r="Q2657" s="32" t="str">
        <f>IFERROR(IF($F2657="","",INDEX(リスト!$AL:$AL,MATCH($F2657,リスト!$AK:$AK,0))),"")</f>
        <v/>
      </c>
      <c r="R2657" s="32" t="str">
        <f>IFERROR(IF($K2657="","",INDEX(リスト!$AO:$AO,MATCH($K2657,リスト!$AN:$AN,0))),"")</f>
        <v/>
      </c>
      <c r="S2657" s="32" t="str">
        <f>IF($B2657="","",RIGHT($G2657*1000+200+COUNTIF($G$2:$G2657,$G2657),9))</f>
        <v/>
      </c>
    </row>
    <row r="2658" spans="13:19" ht="18" customHeight="1" x14ac:dyDescent="0.55000000000000004">
      <c r="M2658" s="32" t="str">
        <f>IFERROR(IF($B2658="","",INDEX(所属情報!$E:$E,MATCH($A2658,所属情報!$A:$A,0))),"")</f>
        <v/>
      </c>
      <c r="N2658" s="32" t="str">
        <f t="shared" si="123"/>
        <v/>
      </c>
      <c r="O2658" s="32" t="str">
        <f t="shared" si="124"/>
        <v/>
      </c>
      <c r="P2658" s="32" t="str">
        <f t="shared" si="125"/>
        <v/>
      </c>
      <c r="Q2658" s="32" t="str">
        <f>IFERROR(IF($F2658="","",INDEX(リスト!$AL:$AL,MATCH($F2658,リスト!$AK:$AK,0))),"")</f>
        <v/>
      </c>
      <c r="R2658" s="32" t="str">
        <f>IFERROR(IF($K2658="","",INDEX(リスト!$AO:$AO,MATCH($K2658,リスト!$AN:$AN,0))),"")</f>
        <v/>
      </c>
      <c r="S2658" s="32" t="str">
        <f>IF($B2658="","",RIGHT($G2658*1000+200+COUNTIF($G$2:$G2658,$G2658),9))</f>
        <v/>
      </c>
    </row>
    <row r="2659" spans="13:19" ht="18" customHeight="1" x14ac:dyDescent="0.55000000000000004">
      <c r="M2659" s="32" t="str">
        <f>IFERROR(IF($B2659="","",INDEX(所属情報!$E:$E,MATCH($A2659,所属情報!$A:$A,0))),"")</f>
        <v/>
      </c>
      <c r="N2659" s="32" t="str">
        <f t="shared" si="123"/>
        <v/>
      </c>
      <c r="O2659" s="32" t="str">
        <f t="shared" si="124"/>
        <v/>
      </c>
      <c r="P2659" s="32" t="str">
        <f t="shared" si="125"/>
        <v/>
      </c>
      <c r="Q2659" s="32" t="str">
        <f>IFERROR(IF($F2659="","",INDEX(リスト!$AL:$AL,MATCH($F2659,リスト!$AK:$AK,0))),"")</f>
        <v/>
      </c>
      <c r="R2659" s="32" t="str">
        <f>IFERROR(IF($K2659="","",INDEX(リスト!$AO:$AO,MATCH($K2659,リスト!$AN:$AN,0))),"")</f>
        <v/>
      </c>
      <c r="S2659" s="32" t="str">
        <f>IF($B2659="","",RIGHT($G2659*1000+200+COUNTIF($G$2:$G2659,$G2659),9))</f>
        <v/>
      </c>
    </row>
    <row r="2660" spans="13:19" ht="18" customHeight="1" x14ac:dyDescent="0.55000000000000004">
      <c r="M2660" s="32" t="str">
        <f>IFERROR(IF($B2660="","",INDEX(所属情報!$E:$E,MATCH($A2660,所属情報!$A:$A,0))),"")</f>
        <v/>
      </c>
      <c r="N2660" s="32" t="str">
        <f t="shared" si="123"/>
        <v/>
      </c>
      <c r="O2660" s="32" t="str">
        <f t="shared" si="124"/>
        <v/>
      </c>
      <c r="P2660" s="32" t="str">
        <f t="shared" si="125"/>
        <v/>
      </c>
      <c r="Q2660" s="32" t="str">
        <f>IFERROR(IF($F2660="","",INDEX(リスト!$AL:$AL,MATCH($F2660,リスト!$AK:$AK,0))),"")</f>
        <v/>
      </c>
      <c r="R2660" s="32" t="str">
        <f>IFERROR(IF($K2660="","",INDEX(リスト!$AO:$AO,MATCH($K2660,リスト!$AN:$AN,0))),"")</f>
        <v/>
      </c>
      <c r="S2660" s="32" t="str">
        <f>IF($B2660="","",RIGHT($G2660*1000+200+COUNTIF($G$2:$G2660,$G2660),9))</f>
        <v/>
      </c>
    </row>
    <row r="2661" spans="13:19" ht="18" customHeight="1" x14ac:dyDescent="0.55000000000000004">
      <c r="M2661" s="32" t="str">
        <f>IFERROR(IF($B2661="","",INDEX(所属情報!$E:$E,MATCH($A2661,所属情報!$A:$A,0))),"")</f>
        <v/>
      </c>
      <c r="N2661" s="32" t="str">
        <f t="shared" si="123"/>
        <v/>
      </c>
      <c r="O2661" s="32" t="str">
        <f t="shared" si="124"/>
        <v/>
      </c>
      <c r="P2661" s="32" t="str">
        <f t="shared" si="125"/>
        <v/>
      </c>
      <c r="Q2661" s="32" t="str">
        <f>IFERROR(IF($F2661="","",INDEX(リスト!$AL:$AL,MATCH($F2661,リスト!$AK:$AK,0))),"")</f>
        <v/>
      </c>
      <c r="R2661" s="32" t="str">
        <f>IFERROR(IF($K2661="","",INDEX(リスト!$AO:$AO,MATCH($K2661,リスト!$AN:$AN,0))),"")</f>
        <v/>
      </c>
      <c r="S2661" s="32" t="str">
        <f>IF($B2661="","",RIGHT($G2661*1000+200+COUNTIF($G$2:$G2661,$G2661),9))</f>
        <v/>
      </c>
    </row>
    <row r="2662" spans="13:19" ht="18" customHeight="1" x14ac:dyDescent="0.55000000000000004">
      <c r="M2662" s="32" t="str">
        <f>IFERROR(IF($B2662="","",INDEX(所属情報!$E:$E,MATCH($A2662,所属情報!$A:$A,0))),"")</f>
        <v/>
      </c>
      <c r="N2662" s="32" t="str">
        <f t="shared" si="123"/>
        <v/>
      </c>
      <c r="O2662" s="32" t="str">
        <f t="shared" si="124"/>
        <v/>
      </c>
      <c r="P2662" s="32" t="str">
        <f t="shared" si="125"/>
        <v/>
      </c>
      <c r="Q2662" s="32" t="str">
        <f>IFERROR(IF($F2662="","",INDEX(リスト!$AL:$AL,MATCH($F2662,リスト!$AK:$AK,0))),"")</f>
        <v/>
      </c>
      <c r="R2662" s="32" t="str">
        <f>IFERROR(IF($K2662="","",INDEX(リスト!$AO:$AO,MATCH($K2662,リスト!$AN:$AN,0))),"")</f>
        <v/>
      </c>
      <c r="S2662" s="32" t="str">
        <f>IF($B2662="","",RIGHT($G2662*1000+200+COUNTIF($G$2:$G2662,$G2662),9))</f>
        <v/>
      </c>
    </row>
    <row r="2663" spans="13:19" ht="18" customHeight="1" x14ac:dyDescent="0.55000000000000004">
      <c r="M2663" s="32" t="str">
        <f>IFERROR(IF($B2663="","",INDEX(所属情報!$E:$E,MATCH($A2663,所属情報!$A:$A,0))),"")</f>
        <v/>
      </c>
      <c r="N2663" s="32" t="str">
        <f t="shared" si="123"/>
        <v/>
      </c>
      <c r="O2663" s="32" t="str">
        <f t="shared" si="124"/>
        <v/>
      </c>
      <c r="P2663" s="32" t="str">
        <f t="shared" si="125"/>
        <v/>
      </c>
      <c r="Q2663" s="32" t="str">
        <f>IFERROR(IF($F2663="","",INDEX(リスト!$AL:$AL,MATCH($F2663,リスト!$AK:$AK,0))),"")</f>
        <v/>
      </c>
      <c r="R2663" s="32" t="str">
        <f>IFERROR(IF($K2663="","",INDEX(リスト!$AO:$AO,MATCH($K2663,リスト!$AN:$AN,0))),"")</f>
        <v/>
      </c>
      <c r="S2663" s="32" t="str">
        <f>IF($B2663="","",RIGHT($G2663*1000+200+COUNTIF($G$2:$G2663,$G2663),9))</f>
        <v/>
      </c>
    </row>
    <row r="2664" spans="13:19" ht="18" customHeight="1" x14ac:dyDescent="0.55000000000000004">
      <c r="M2664" s="32" t="str">
        <f>IFERROR(IF($B2664="","",INDEX(所属情報!$E:$E,MATCH($A2664,所属情報!$A:$A,0))),"")</f>
        <v/>
      </c>
      <c r="N2664" s="32" t="str">
        <f t="shared" si="123"/>
        <v/>
      </c>
      <c r="O2664" s="32" t="str">
        <f t="shared" si="124"/>
        <v/>
      </c>
      <c r="P2664" s="32" t="str">
        <f t="shared" si="125"/>
        <v/>
      </c>
      <c r="Q2664" s="32" t="str">
        <f>IFERROR(IF($F2664="","",INDEX(リスト!$AL:$AL,MATCH($F2664,リスト!$AK:$AK,0))),"")</f>
        <v/>
      </c>
      <c r="R2664" s="32" t="str">
        <f>IFERROR(IF($K2664="","",INDEX(リスト!$AO:$AO,MATCH($K2664,リスト!$AN:$AN,0))),"")</f>
        <v/>
      </c>
      <c r="S2664" s="32" t="str">
        <f>IF($B2664="","",RIGHT($G2664*1000+200+COUNTIF($G$2:$G2664,$G2664),9))</f>
        <v/>
      </c>
    </row>
    <row r="2665" spans="13:19" ht="18" customHeight="1" x14ac:dyDescent="0.55000000000000004">
      <c r="M2665" s="32" t="str">
        <f>IFERROR(IF($B2665="","",INDEX(所属情報!$E:$E,MATCH($A2665,所属情報!$A:$A,0))),"")</f>
        <v/>
      </c>
      <c r="N2665" s="32" t="str">
        <f t="shared" si="123"/>
        <v/>
      </c>
      <c r="O2665" s="32" t="str">
        <f t="shared" si="124"/>
        <v/>
      </c>
      <c r="P2665" s="32" t="str">
        <f t="shared" si="125"/>
        <v/>
      </c>
      <c r="Q2665" s="32" t="str">
        <f>IFERROR(IF($F2665="","",INDEX(リスト!$AL:$AL,MATCH($F2665,リスト!$AK:$AK,0))),"")</f>
        <v/>
      </c>
      <c r="R2665" s="32" t="str">
        <f>IFERROR(IF($K2665="","",INDEX(リスト!$AO:$AO,MATCH($K2665,リスト!$AN:$AN,0))),"")</f>
        <v/>
      </c>
      <c r="S2665" s="32" t="str">
        <f>IF($B2665="","",RIGHT($G2665*1000+200+COUNTIF($G$2:$G2665,$G2665),9))</f>
        <v/>
      </c>
    </row>
    <row r="2666" spans="13:19" ht="18" customHeight="1" x14ac:dyDescent="0.55000000000000004">
      <c r="M2666" s="32" t="str">
        <f>IFERROR(IF($B2666="","",INDEX(所属情報!$E:$E,MATCH($A2666,所属情報!$A:$A,0))),"")</f>
        <v/>
      </c>
      <c r="N2666" s="32" t="str">
        <f t="shared" si="123"/>
        <v/>
      </c>
      <c r="O2666" s="32" t="str">
        <f t="shared" si="124"/>
        <v/>
      </c>
      <c r="P2666" s="32" t="str">
        <f t="shared" si="125"/>
        <v/>
      </c>
      <c r="Q2666" s="32" t="str">
        <f>IFERROR(IF($F2666="","",INDEX(リスト!$AL:$AL,MATCH($F2666,リスト!$AK:$AK,0))),"")</f>
        <v/>
      </c>
      <c r="R2666" s="32" t="str">
        <f>IFERROR(IF($K2666="","",INDEX(リスト!$AO:$AO,MATCH($K2666,リスト!$AN:$AN,0))),"")</f>
        <v/>
      </c>
      <c r="S2666" s="32" t="str">
        <f>IF($B2666="","",RIGHT($G2666*1000+200+COUNTIF($G$2:$G2666,$G2666),9))</f>
        <v/>
      </c>
    </row>
    <row r="2667" spans="13:19" ht="18" customHeight="1" x14ac:dyDescent="0.55000000000000004">
      <c r="M2667" s="32" t="str">
        <f>IFERROR(IF($B2667="","",INDEX(所属情報!$E:$E,MATCH($A2667,所属情報!$A:$A,0))),"")</f>
        <v/>
      </c>
      <c r="N2667" s="32" t="str">
        <f t="shared" si="123"/>
        <v/>
      </c>
      <c r="O2667" s="32" t="str">
        <f t="shared" si="124"/>
        <v/>
      </c>
      <c r="P2667" s="32" t="str">
        <f t="shared" si="125"/>
        <v/>
      </c>
      <c r="Q2667" s="32" t="str">
        <f>IFERROR(IF($F2667="","",INDEX(リスト!$AL:$AL,MATCH($F2667,リスト!$AK:$AK,0))),"")</f>
        <v/>
      </c>
      <c r="R2667" s="32" t="str">
        <f>IFERROR(IF($K2667="","",INDEX(リスト!$AO:$AO,MATCH($K2667,リスト!$AN:$AN,0))),"")</f>
        <v/>
      </c>
      <c r="S2667" s="32" t="str">
        <f>IF($B2667="","",RIGHT($G2667*1000+200+COUNTIF($G$2:$G2667,$G2667),9))</f>
        <v/>
      </c>
    </row>
    <row r="2668" spans="13:19" ht="18" customHeight="1" x14ac:dyDescent="0.55000000000000004">
      <c r="M2668" s="32" t="str">
        <f>IFERROR(IF($B2668="","",INDEX(所属情報!$E:$E,MATCH($A2668,所属情報!$A:$A,0))),"")</f>
        <v/>
      </c>
      <c r="N2668" s="32" t="str">
        <f t="shared" si="123"/>
        <v/>
      </c>
      <c r="O2668" s="32" t="str">
        <f t="shared" si="124"/>
        <v/>
      </c>
      <c r="P2668" s="32" t="str">
        <f t="shared" si="125"/>
        <v/>
      </c>
      <c r="Q2668" s="32" t="str">
        <f>IFERROR(IF($F2668="","",INDEX(リスト!$AL:$AL,MATCH($F2668,リスト!$AK:$AK,0))),"")</f>
        <v/>
      </c>
      <c r="R2668" s="32" t="str">
        <f>IFERROR(IF($K2668="","",INDEX(リスト!$AO:$AO,MATCH($K2668,リスト!$AN:$AN,0))),"")</f>
        <v/>
      </c>
      <c r="S2668" s="32" t="str">
        <f>IF($B2668="","",RIGHT($G2668*1000+200+COUNTIF($G$2:$G2668,$G2668),9))</f>
        <v/>
      </c>
    </row>
    <row r="2669" spans="13:19" ht="18" customHeight="1" x14ac:dyDescent="0.55000000000000004">
      <c r="M2669" s="32" t="str">
        <f>IFERROR(IF($B2669="","",INDEX(所属情報!$E:$E,MATCH($A2669,所属情報!$A:$A,0))),"")</f>
        <v/>
      </c>
      <c r="N2669" s="32" t="str">
        <f t="shared" si="123"/>
        <v/>
      </c>
      <c r="O2669" s="32" t="str">
        <f t="shared" si="124"/>
        <v/>
      </c>
      <c r="P2669" s="32" t="str">
        <f t="shared" si="125"/>
        <v/>
      </c>
      <c r="Q2669" s="32" t="str">
        <f>IFERROR(IF($F2669="","",INDEX(リスト!$AL:$AL,MATCH($F2669,リスト!$AK:$AK,0))),"")</f>
        <v/>
      </c>
      <c r="R2669" s="32" t="str">
        <f>IFERROR(IF($K2669="","",INDEX(リスト!$AO:$AO,MATCH($K2669,リスト!$AN:$AN,0))),"")</f>
        <v/>
      </c>
      <c r="S2669" s="32" t="str">
        <f>IF($B2669="","",RIGHT($G2669*1000+200+COUNTIF($G$2:$G2669,$G2669),9))</f>
        <v/>
      </c>
    </row>
    <row r="2670" spans="13:19" ht="18" customHeight="1" x14ac:dyDescent="0.55000000000000004">
      <c r="M2670" s="32" t="str">
        <f>IFERROR(IF($B2670="","",INDEX(所属情報!$E:$E,MATCH($A2670,所属情報!$A:$A,0))),"")</f>
        <v/>
      </c>
      <c r="N2670" s="32" t="str">
        <f t="shared" si="123"/>
        <v/>
      </c>
      <c r="O2670" s="32" t="str">
        <f t="shared" si="124"/>
        <v/>
      </c>
      <c r="P2670" s="32" t="str">
        <f t="shared" si="125"/>
        <v/>
      </c>
      <c r="Q2670" s="32" t="str">
        <f>IFERROR(IF($F2670="","",INDEX(リスト!$AL:$AL,MATCH($F2670,リスト!$AK:$AK,0))),"")</f>
        <v/>
      </c>
      <c r="R2670" s="32" t="str">
        <f>IFERROR(IF($K2670="","",INDEX(リスト!$AO:$AO,MATCH($K2670,リスト!$AN:$AN,0))),"")</f>
        <v/>
      </c>
      <c r="S2670" s="32" t="str">
        <f>IF($B2670="","",RIGHT($G2670*1000+200+COUNTIF($G$2:$G2670,$G2670),9))</f>
        <v/>
      </c>
    </row>
    <row r="2671" spans="13:19" ht="18" customHeight="1" x14ac:dyDescent="0.55000000000000004">
      <c r="M2671" s="32" t="str">
        <f>IFERROR(IF($B2671="","",INDEX(所属情報!$E:$E,MATCH($A2671,所属情報!$A:$A,0))),"")</f>
        <v/>
      </c>
      <c r="N2671" s="32" t="str">
        <f t="shared" si="123"/>
        <v/>
      </c>
      <c r="O2671" s="32" t="str">
        <f t="shared" si="124"/>
        <v/>
      </c>
      <c r="P2671" s="32" t="str">
        <f t="shared" si="125"/>
        <v/>
      </c>
      <c r="Q2671" s="32" t="str">
        <f>IFERROR(IF($F2671="","",INDEX(リスト!$AL:$AL,MATCH($F2671,リスト!$AK:$AK,0))),"")</f>
        <v/>
      </c>
      <c r="R2671" s="32" t="str">
        <f>IFERROR(IF($K2671="","",INDEX(リスト!$AO:$AO,MATCH($K2671,リスト!$AN:$AN,0))),"")</f>
        <v/>
      </c>
      <c r="S2671" s="32" t="str">
        <f>IF($B2671="","",RIGHT($G2671*1000+200+COUNTIF($G$2:$G2671,$G2671),9))</f>
        <v/>
      </c>
    </row>
    <row r="2672" spans="13:19" ht="18" customHeight="1" x14ac:dyDescent="0.55000000000000004">
      <c r="M2672" s="32" t="str">
        <f>IFERROR(IF($B2672="","",INDEX(所属情報!$E:$E,MATCH($A2672,所属情報!$A:$A,0))),"")</f>
        <v/>
      </c>
      <c r="N2672" s="32" t="str">
        <f t="shared" si="123"/>
        <v/>
      </c>
      <c r="O2672" s="32" t="str">
        <f t="shared" si="124"/>
        <v/>
      </c>
      <c r="P2672" s="32" t="str">
        <f t="shared" si="125"/>
        <v/>
      </c>
      <c r="Q2672" s="32" t="str">
        <f>IFERROR(IF($F2672="","",INDEX(リスト!$AL:$AL,MATCH($F2672,リスト!$AK:$AK,0))),"")</f>
        <v/>
      </c>
      <c r="R2672" s="32" t="str">
        <f>IFERROR(IF($K2672="","",INDEX(リスト!$AO:$AO,MATCH($K2672,リスト!$AN:$AN,0))),"")</f>
        <v/>
      </c>
      <c r="S2672" s="32" t="str">
        <f>IF($B2672="","",RIGHT($G2672*1000+200+COUNTIF($G$2:$G2672,$G2672),9))</f>
        <v/>
      </c>
    </row>
    <row r="2673" spans="13:19" ht="18" customHeight="1" x14ac:dyDescent="0.55000000000000004">
      <c r="M2673" s="32" t="str">
        <f>IFERROR(IF($B2673="","",INDEX(所属情報!$E:$E,MATCH($A2673,所属情報!$A:$A,0))),"")</f>
        <v/>
      </c>
      <c r="N2673" s="32" t="str">
        <f t="shared" si="123"/>
        <v/>
      </c>
      <c r="O2673" s="32" t="str">
        <f t="shared" si="124"/>
        <v/>
      </c>
      <c r="P2673" s="32" t="str">
        <f t="shared" si="125"/>
        <v/>
      </c>
      <c r="Q2673" s="32" t="str">
        <f>IFERROR(IF($F2673="","",INDEX(リスト!$AL:$AL,MATCH($F2673,リスト!$AK:$AK,0))),"")</f>
        <v/>
      </c>
      <c r="R2673" s="32" t="str">
        <f>IFERROR(IF($K2673="","",INDEX(リスト!$AO:$AO,MATCH($K2673,リスト!$AN:$AN,0))),"")</f>
        <v/>
      </c>
      <c r="S2673" s="32" t="str">
        <f>IF($B2673="","",RIGHT($G2673*1000+200+COUNTIF($G$2:$G2673,$G2673),9))</f>
        <v/>
      </c>
    </row>
    <row r="2674" spans="13:19" ht="18" customHeight="1" x14ac:dyDescent="0.55000000000000004">
      <c r="M2674" s="32" t="str">
        <f>IFERROR(IF($B2674="","",INDEX(所属情報!$E:$E,MATCH($A2674,所属情報!$A:$A,0))),"")</f>
        <v/>
      </c>
      <c r="N2674" s="32" t="str">
        <f t="shared" si="123"/>
        <v/>
      </c>
      <c r="O2674" s="32" t="str">
        <f t="shared" si="124"/>
        <v/>
      </c>
      <c r="P2674" s="32" t="str">
        <f t="shared" si="125"/>
        <v/>
      </c>
      <c r="Q2674" s="32" t="str">
        <f>IFERROR(IF($F2674="","",INDEX(リスト!$AL:$AL,MATCH($F2674,リスト!$AK:$AK,0))),"")</f>
        <v/>
      </c>
      <c r="R2674" s="32" t="str">
        <f>IFERROR(IF($K2674="","",INDEX(リスト!$AO:$AO,MATCH($K2674,リスト!$AN:$AN,0))),"")</f>
        <v/>
      </c>
      <c r="S2674" s="32" t="str">
        <f>IF($B2674="","",RIGHT($G2674*1000+200+COUNTIF($G$2:$G2674,$G2674),9))</f>
        <v/>
      </c>
    </row>
    <row r="2675" spans="13:19" ht="18" customHeight="1" x14ac:dyDescent="0.55000000000000004">
      <c r="M2675" s="32" t="str">
        <f>IFERROR(IF($B2675="","",INDEX(所属情報!$E:$E,MATCH($A2675,所属情報!$A:$A,0))),"")</f>
        <v/>
      </c>
      <c r="N2675" s="32" t="str">
        <f t="shared" si="123"/>
        <v/>
      </c>
      <c r="O2675" s="32" t="str">
        <f t="shared" si="124"/>
        <v/>
      </c>
      <c r="P2675" s="32" t="str">
        <f t="shared" si="125"/>
        <v/>
      </c>
      <c r="Q2675" s="32" t="str">
        <f>IFERROR(IF($F2675="","",INDEX(リスト!$AL:$AL,MATCH($F2675,リスト!$AK:$AK,0))),"")</f>
        <v/>
      </c>
      <c r="R2675" s="32" t="str">
        <f>IFERROR(IF($K2675="","",INDEX(リスト!$AO:$AO,MATCH($K2675,リスト!$AN:$AN,0))),"")</f>
        <v/>
      </c>
      <c r="S2675" s="32" t="str">
        <f>IF($B2675="","",RIGHT($G2675*1000+200+COUNTIF($G$2:$G2675,$G2675),9))</f>
        <v/>
      </c>
    </row>
    <row r="2676" spans="13:19" ht="18" customHeight="1" x14ac:dyDescent="0.55000000000000004">
      <c r="M2676" s="32" t="str">
        <f>IFERROR(IF($B2676="","",INDEX(所属情報!$E:$E,MATCH($A2676,所属情報!$A:$A,0))),"")</f>
        <v/>
      </c>
      <c r="N2676" s="32" t="str">
        <f t="shared" si="123"/>
        <v/>
      </c>
      <c r="O2676" s="32" t="str">
        <f t="shared" si="124"/>
        <v/>
      </c>
      <c r="P2676" s="32" t="str">
        <f t="shared" si="125"/>
        <v/>
      </c>
      <c r="Q2676" s="32" t="str">
        <f>IFERROR(IF($F2676="","",INDEX(リスト!$AL:$AL,MATCH($F2676,リスト!$AK:$AK,0))),"")</f>
        <v/>
      </c>
      <c r="R2676" s="32" t="str">
        <f>IFERROR(IF($K2676="","",INDEX(リスト!$AO:$AO,MATCH($K2676,リスト!$AN:$AN,0))),"")</f>
        <v/>
      </c>
      <c r="S2676" s="32" t="str">
        <f>IF($B2676="","",RIGHT($G2676*1000+200+COUNTIF($G$2:$G2676,$G2676),9))</f>
        <v/>
      </c>
    </row>
    <row r="2677" spans="13:19" ht="18" customHeight="1" x14ac:dyDescent="0.55000000000000004">
      <c r="M2677" s="32" t="str">
        <f>IFERROR(IF($B2677="","",INDEX(所属情報!$E:$E,MATCH($A2677,所属情報!$A:$A,0))),"")</f>
        <v/>
      </c>
      <c r="N2677" s="32" t="str">
        <f t="shared" si="123"/>
        <v/>
      </c>
      <c r="O2677" s="32" t="str">
        <f t="shared" si="124"/>
        <v/>
      </c>
      <c r="P2677" s="32" t="str">
        <f t="shared" si="125"/>
        <v/>
      </c>
      <c r="Q2677" s="32" t="str">
        <f>IFERROR(IF($F2677="","",INDEX(リスト!$AL:$AL,MATCH($F2677,リスト!$AK:$AK,0))),"")</f>
        <v/>
      </c>
      <c r="R2677" s="32" t="str">
        <f>IFERROR(IF($K2677="","",INDEX(リスト!$AO:$AO,MATCH($K2677,リスト!$AN:$AN,0))),"")</f>
        <v/>
      </c>
      <c r="S2677" s="32" t="str">
        <f>IF($B2677="","",RIGHT($G2677*1000+200+COUNTIF($G$2:$G2677,$G2677),9))</f>
        <v/>
      </c>
    </row>
    <row r="2678" spans="13:19" ht="18" customHeight="1" x14ac:dyDescent="0.55000000000000004">
      <c r="M2678" s="32" t="str">
        <f>IFERROR(IF($B2678="","",INDEX(所属情報!$E:$E,MATCH($A2678,所属情報!$A:$A,0))),"")</f>
        <v/>
      </c>
      <c r="N2678" s="32" t="str">
        <f t="shared" si="123"/>
        <v/>
      </c>
      <c r="O2678" s="32" t="str">
        <f t="shared" si="124"/>
        <v/>
      </c>
      <c r="P2678" s="32" t="str">
        <f t="shared" si="125"/>
        <v/>
      </c>
      <c r="Q2678" s="32" t="str">
        <f>IFERROR(IF($F2678="","",INDEX(リスト!$AL:$AL,MATCH($F2678,リスト!$AK:$AK,0))),"")</f>
        <v/>
      </c>
      <c r="R2678" s="32" t="str">
        <f>IFERROR(IF($K2678="","",INDEX(リスト!$AO:$AO,MATCH($K2678,リスト!$AN:$AN,0))),"")</f>
        <v/>
      </c>
      <c r="S2678" s="32" t="str">
        <f>IF($B2678="","",RIGHT($G2678*1000+200+COUNTIF($G$2:$G2678,$G2678),9))</f>
        <v/>
      </c>
    </row>
    <row r="2679" spans="13:19" ht="18" customHeight="1" x14ac:dyDescent="0.55000000000000004">
      <c r="M2679" s="32" t="str">
        <f>IFERROR(IF($B2679="","",INDEX(所属情報!$E:$E,MATCH($A2679,所属情報!$A:$A,0))),"")</f>
        <v/>
      </c>
      <c r="N2679" s="32" t="str">
        <f t="shared" si="123"/>
        <v/>
      </c>
      <c r="O2679" s="32" t="str">
        <f t="shared" si="124"/>
        <v/>
      </c>
      <c r="P2679" s="32" t="str">
        <f t="shared" si="125"/>
        <v/>
      </c>
      <c r="Q2679" s="32" t="str">
        <f>IFERROR(IF($F2679="","",INDEX(リスト!$AL:$AL,MATCH($F2679,リスト!$AK:$AK,0))),"")</f>
        <v/>
      </c>
      <c r="R2679" s="32" t="str">
        <f>IFERROR(IF($K2679="","",INDEX(リスト!$AO:$AO,MATCH($K2679,リスト!$AN:$AN,0))),"")</f>
        <v/>
      </c>
      <c r="S2679" s="32" t="str">
        <f>IF($B2679="","",RIGHT($G2679*1000+200+COUNTIF($G$2:$G2679,$G2679),9))</f>
        <v/>
      </c>
    </row>
    <row r="2680" spans="13:19" ht="18" customHeight="1" x14ac:dyDescent="0.55000000000000004">
      <c r="M2680" s="32" t="str">
        <f>IFERROR(IF($B2680="","",INDEX(所属情報!$E:$E,MATCH($A2680,所属情報!$A:$A,0))),"")</f>
        <v/>
      </c>
      <c r="N2680" s="32" t="str">
        <f t="shared" si="123"/>
        <v/>
      </c>
      <c r="O2680" s="32" t="str">
        <f t="shared" si="124"/>
        <v/>
      </c>
      <c r="P2680" s="32" t="str">
        <f t="shared" si="125"/>
        <v/>
      </c>
      <c r="Q2680" s="32" t="str">
        <f>IFERROR(IF($F2680="","",INDEX(リスト!$AL:$AL,MATCH($F2680,リスト!$AK:$AK,0))),"")</f>
        <v/>
      </c>
      <c r="R2680" s="32" t="str">
        <f>IFERROR(IF($K2680="","",INDEX(リスト!$AO:$AO,MATCH($K2680,リスト!$AN:$AN,0))),"")</f>
        <v/>
      </c>
      <c r="S2680" s="32" t="str">
        <f>IF($B2680="","",RIGHT($G2680*1000+200+COUNTIF($G$2:$G2680,$G2680),9))</f>
        <v/>
      </c>
    </row>
    <row r="2681" spans="13:19" ht="18" customHeight="1" x14ac:dyDescent="0.55000000000000004">
      <c r="M2681" s="32" t="str">
        <f>IFERROR(IF($B2681="","",INDEX(所属情報!$E:$E,MATCH($A2681,所属情報!$A:$A,0))),"")</f>
        <v/>
      </c>
      <c r="N2681" s="32" t="str">
        <f t="shared" si="123"/>
        <v/>
      </c>
      <c r="O2681" s="32" t="str">
        <f t="shared" si="124"/>
        <v/>
      </c>
      <c r="P2681" s="32" t="str">
        <f t="shared" si="125"/>
        <v/>
      </c>
      <c r="Q2681" s="32" t="str">
        <f>IFERROR(IF($F2681="","",INDEX(リスト!$AL:$AL,MATCH($F2681,リスト!$AK:$AK,0))),"")</f>
        <v/>
      </c>
      <c r="R2681" s="32" t="str">
        <f>IFERROR(IF($K2681="","",INDEX(リスト!$AO:$AO,MATCH($K2681,リスト!$AN:$AN,0))),"")</f>
        <v/>
      </c>
      <c r="S2681" s="32" t="str">
        <f>IF($B2681="","",RIGHT($G2681*1000+200+COUNTIF($G$2:$G2681,$G2681),9))</f>
        <v/>
      </c>
    </row>
    <row r="2682" spans="13:19" ht="18" customHeight="1" x14ac:dyDescent="0.55000000000000004">
      <c r="M2682" s="32" t="str">
        <f>IFERROR(IF($B2682="","",INDEX(所属情報!$E:$E,MATCH($A2682,所属情報!$A:$A,0))),"")</f>
        <v/>
      </c>
      <c r="N2682" s="32" t="str">
        <f t="shared" si="123"/>
        <v/>
      </c>
      <c r="O2682" s="32" t="str">
        <f t="shared" si="124"/>
        <v/>
      </c>
      <c r="P2682" s="32" t="str">
        <f t="shared" si="125"/>
        <v/>
      </c>
      <c r="Q2682" s="32" t="str">
        <f>IFERROR(IF($F2682="","",INDEX(リスト!$AL:$AL,MATCH($F2682,リスト!$AK:$AK,0))),"")</f>
        <v/>
      </c>
      <c r="R2682" s="32" t="str">
        <f>IFERROR(IF($K2682="","",INDEX(リスト!$AO:$AO,MATCH($K2682,リスト!$AN:$AN,0))),"")</f>
        <v/>
      </c>
      <c r="S2682" s="32" t="str">
        <f>IF($B2682="","",RIGHT($G2682*1000+200+COUNTIF($G$2:$G2682,$G2682),9))</f>
        <v/>
      </c>
    </row>
    <row r="2683" spans="13:19" ht="18" customHeight="1" x14ac:dyDescent="0.55000000000000004">
      <c r="M2683" s="32" t="str">
        <f>IFERROR(IF($B2683="","",INDEX(所属情報!$E:$E,MATCH($A2683,所属情報!$A:$A,0))),"")</f>
        <v/>
      </c>
      <c r="N2683" s="32" t="str">
        <f t="shared" si="123"/>
        <v/>
      </c>
      <c r="O2683" s="32" t="str">
        <f t="shared" si="124"/>
        <v/>
      </c>
      <c r="P2683" s="32" t="str">
        <f t="shared" si="125"/>
        <v/>
      </c>
      <c r="Q2683" s="32" t="str">
        <f>IFERROR(IF($F2683="","",INDEX(リスト!$AL:$AL,MATCH($F2683,リスト!$AK:$AK,0))),"")</f>
        <v/>
      </c>
      <c r="R2683" s="32" t="str">
        <f>IFERROR(IF($K2683="","",INDEX(リスト!$AO:$AO,MATCH($K2683,リスト!$AN:$AN,0))),"")</f>
        <v/>
      </c>
      <c r="S2683" s="32" t="str">
        <f>IF($B2683="","",RIGHT($G2683*1000+200+COUNTIF($G$2:$G2683,$G2683),9))</f>
        <v/>
      </c>
    </row>
    <row r="2684" spans="13:19" ht="18" customHeight="1" x14ac:dyDescent="0.55000000000000004">
      <c r="M2684" s="32" t="str">
        <f>IFERROR(IF($B2684="","",INDEX(所属情報!$E:$E,MATCH($A2684,所属情報!$A:$A,0))),"")</f>
        <v/>
      </c>
      <c r="N2684" s="32" t="str">
        <f t="shared" si="123"/>
        <v/>
      </c>
      <c r="O2684" s="32" t="str">
        <f t="shared" si="124"/>
        <v/>
      </c>
      <c r="P2684" s="32" t="str">
        <f t="shared" si="125"/>
        <v/>
      </c>
      <c r="Q2684" s="32" t="str">
        <f>IFERROR(IF($F2684="","",INDEX(リスト!$AL:$AL,MATCH($F2684,リスト!$AK:$AK,0))),"")</f>
        <v/>
      </c>
      <c r="R2684" s="32" t="str">
        <f>IFERROR(IF($K2684="","",INDEX(リスト!$AO:$AO,MATCH($K2684,リスト!$AN:$AN,0))),"")</f>
        <v/>
      </c>
      <c r="S2684" s="32" t="str">
        <f>IF($B2684="","",RIGHT($G2684*1000+200+COUNTIF($G$2:$G2684,$G2684),9))</f>
        <v/>
      </c>
    </row>
    <row r="2685" spans="13:19" ht="18" customHeight="1" x14ac:dyDescent="0.55000000000000004">
      <c r="M2685" s="32" t="str">
        <f>IFERROR(IF($B2685="","",INDEX(所属情報!$E:$E,MATCH($A2685,所属情報!$A:$A,0))),"")</f>
        <v/>
      </c>
      <c r="N2685" s="32" t="str">
        <f t="shared" si="123"/>
        <v/>
      </c>
      <c r="O2685" s="32" t="str">
        <f t="shared" si="124"/>
        <v/>
      </c>
      <c r="P2685" s="32" t="str">
        <f t="shared" si="125"/>
        <v/>
      </c>
      <c r="Q2685" s="32" t="str">
        <f>IFERROR(IF($F2685="","",INDEX(リスト!$AL:$AL,MATCH($F2685,リスト!$AK:$AK,0))),"")</f>
        <v/>
      </c>
      <c r="R2685" s="32" t="str">
        <f>IFERROR(IF($K2685="","",INDEX(リスト!$AO:$AO,MATCH($K2685,リスト!$AN:$AN,0))),"")</f>
        <v/>
      </c>
      <c r="S2685" s="32" t="str">
        <f>IF($B2685="","",RIGHT($G2685*1000+200+COUNTIF($G$2:$G2685,$G2685),9))</f>
        <v/>
      </c>
    </row>
    <row r="2686" spans="13:19" ht="18" customHeight="1" x14ac:dyDescent="0.55000000000000004">
      <c r="M2686" s="32" t="str">
        <f>IFERROR(IF($B2686="","",INDEX(所属情報!$E:$E,MATCH($A2686,所属情報!$A:$A,0))),"")</f>
        <v/>
      </c>
      <c r="N2686" s="32" t="str">
        <f t="shared" si="123"/>
        <v/>
      </c>
      <c r="O2686" s="32" t="str">
        <f t="shared" si="124"/>
        <v/>
      </c>
      <c r="P2686" s="32" t="str">
        <f t="shared" si="125"/>
        <v/>
      </c>
      <c r="Q2686" s="32" t="str">
        <f>IFERROR(IF($F2686="","",INDEX(リスト!$AL:$AL,MATCH($F2686,リスト!$AK:$AK,0))),"")</f>
        <v/>
      </c>
      <c r="R2686" s="32" t="str">
        <f>IFERROR(IF($K2686="","",INDEX(リスト!$AO:$AO,MATCH($K2686,リスト!$AN:$AN,0))),"")</f>
        <v/>
      </c>
      <c r="S2686" s="32" t="str">
        <f>IF($B2686="","",RIGHT($G2686*1000+200+COUNTIF($G$2:$G2686,$G2686),9))</f>
        <v/>
      </c>
    </row>
    <row r="2687" spans="13:19" ht="18" customHeight="1" x14ac:dyDescent="0.55000000000000004">
      <c r="M2687" s="32" t="str">
        <f>IFERROR(IF($B2687="","",INDEX(所属情報!$E:$E,MATCH($A2687,所属情報!$A:$A,0))),"")</f>
        <v/>
      </c>
      <c r="N2687" s="32" t="str">
        <f t="shared" si="123"/>
        <v/>
      </c>
      <c r="O2687" s="32" t="str">
        <f t="shared" si="124"/>
        <v/>
      </c>
      <c r="P2687" s="32" t="str">
        <f t="shared" si="125"/>
        <v/>
      </c>
      <c r="Q2687" s="32" t="str">
        <f>IFERROR(IF($F2687="","",INDEX(リスト!$AL:$AL,MATCH($F2687,リスト!$AK:$AK,0))),"")</f>
        <v/>
      </c>
      <c r="R2687" s="32" t="str">
        <f>IFERROR(IF($K2687="","",INDEX(リスト!$AO:$AO,MATCH($K2687,リスト!$AN:$AN,0))),"")</f>
        <v/>
      </c>
      <c r="S2687" s="32" t="str">
        <f>IF($B2687="","",RIGHT($G2687*1000+200+COUNTIF($G$2:$G2687,$G2687),9))</f>
        <v/>
      </c>
    </row>
    <row r="2688" spans="13:19" ht="18" customHeight="1" x14ac:dyDescent="0.55000000000000004">
      <c r="M2688" s="32" t="str">
        <f>IFERROR(IF($B2688="","",INDEX(所属情報!$E:$E,MATCH($A2688,所属情報!$A:$A,0))),"")</f>
        <v/>
      </c>
      <c r="N2688" s="32" t="str">
        <f t="shared" si="123"/>
        <v/>
      </c>
      <c r="O2688" s="32" t="str">
        <f t="shared" si="124"/>
        <v/>
      </c>
      <c r="P2688" s="32" t="str">
        <f t="shared" si="125"/>
        <v/>
      </c>
      <c r="Q2688" s="32" t="str">
        <f>IFERROR(IF($F2688="","",INDEX(リスト!$AL:$AL,MATCH($F2688,リスト!$AK:$AK,0))),"")</f>
        <v/>
      </c>
      <c r="R2688" s="32" t="str">
        <f>IFERROR(IF($K2688="","",INDEX(リスト!$AO:$AO,MATCH($K2688,リスト!$AN:$AN,0))),"")</f>
        <v/>
      </c>
      <c r="S2688" s="32" t="str">
        <f>IF($B2688="","",RIGHT($G2688*1000+200+COUNTIF($G$2:$G2688,$G2688),9))</f>
        <v/>
      </c>
    </row>
    <row r="2689" spans="13:19" ht="18" customHeight="1" x14ac:dyDescent="0.55000000000000004">
      <c r="M2689" s="32" t="str">
        <f>IFERROR(IF($B2689="","",INDEX(所属情報!$E:$E,MATCH($A2689,所属情報!$A:$A,0))),"")</f>
        <v/>
      </c>
      <c r="N2689" s="32" t="str">
        <f t="shared" si="123"/>
        <v/>
      </c>
      <c r="O2689" s="32" t="str">
        <f t="shared" si="124"/>
        <v/>
      </c>
      <c r="P2689" s="32" t="str">
        <f t="shared" si="125"/>
        <v/>
      </c>
      <c r="Q2689" s="32" t="str">
        <f>IFERROR(IF($F2689="","",INDEX(リスト!$AL:$AL,MATCH($F2689,リスト!$AK:$AK,0))),"")</f>
        <v/>
      </c>
      <c r="R2689" s="32" t="str">
        <f>IFERROR(IF($K2689="","",INDEX(リスト!$AO:$AO,MATCH($K2689,リスト!$AN:$AN,0))),"")</f>
        <v/>
      </c>
      <c r="S2689" s="32" t="str">
        <f>IF($B2689="","",RIGHT($G2689*1000+200+COUNTIF($G$2:$G2689,$G2689),9))</f>
        <v/>
      </c>
    </row>
    <row r="2690" spans="13:19" ht="18" customHeight="1" x14ac:dyDescent="0.55000000000000004">
      <c r="M2690" s="32" t="str">
        <f>IFERROR(IF($B2690="","",INDEX(所属情報!$E:$E,MATCH($A2690,所属情報!$A:$A,0))),"")</f>
        <v/>
      </c>
      <c r="N2690" s="32" t="str">
        <f t="shared" si="123"/>
        <v/>
      </c>
      <c r="O2690" s="32" t="str">
        <f t="shared" si="124"/>
        <v/>
      </c>
      <c r="P2690" s="32" t="str">
        <f t="shared" si="125"/>
        <v/>
      </c>
      <c r="Q2690" s="32" t="str">
        <f>IFERROR(IF($F2690="","",INDEX(リスト!$AL:$AL,MATCH($F2690,リスト!$AK:$AK,0))),"")</f>
        <v/>
      </c>
      <c r="R2690" s="32" t="str">
        <f>IFERROR(IF($K2690="","",INDEX(リスト!$AO:$AO,MATCH($K2690,リスト!$AN:$AN,0))),"")</f>
        <v/>
      </c>
      <c r="S2690" s="32" t="str">
        <f>IF($B2690="","",RIGHT($G2690*1000+200+COUNTIF($G$2:$G2690,$G2690),9))</f>
        <v/>
      </c>
    </row>
    <row r="2691" spans="13:19" ht="18" customHeight="1" x14ac:dyDescent="0.55000000000000004">
      <c r="M2691" s="32" t="str">
        <f>IFERROR(IF($B2691="","",INDEX(所属情報!$E:$E,MATCH($A2691,所属情報!$A:$A,0))),"")</f>
        <v/>
      </c>
      <c r="N2691" s="32" t="str">
        <f t="shared" ref="N2691:N2754" si="126">IF($C2691="","",IF($E2691="",$C2691,$C2691&amp;" ("&amp;$E2691&amp;")"))</f>
        <v/>
      </c>
      <c r="O2691" s="32" t="str">
        <f t="shared" ref="O2691:O2754" si="127">IF($D2691="","",ASC($D2691))</f>
        <v/>
      </c>
      <c r="P2691" s="32" t="str">
        <f t="shared" ref="P2691:P2754" si="128">IF($I2691="","",UPPER($I2691)&amp;" "&amp;UPPER(LEFT($J2691,1))&amp;LOWER(RIGHT($J2691,LEN($J2691)-1))&amp;" ("&amp;MID($G2691,3,2)&amp;")")</f>
        <v/>
      </c>
      <c r="Q2691" s="32" t="str">
        <f>IFERROR(IF($F2691="","",INDEX(リスト!$AL:$AL,MATCH($F2691,リスト!$AK:$AK,0))),"")</f>
        <v/>
      </c>
      <c r="R2691" s="32" t="str">
        <f>IFERROR(IF($K2691="","",INDEX(リスト!$AO:$AO,MATCH($K2691,リスト!$AN:$AN,0))),"")</f>
        <v/>
      </c>
      <c r="S2691" s="32" t="str">
        <f>IF($B2691="","",RIGHT($G2691*1000+200+COUNTIF($G$2:$G2691,$G2691),9))</f>
        <v/>
      </c>
    </row>
    <row r="2692" spans="13:19" ht="18" customHeight="1" x14ac:dyDescent="0.55000000000000004">
      <c r="M2692" s="32" t="str">
        <f>IFERROR(IF($B2692="","",INDEX(所属情報!$E:$E,MATCH($A2692,所属情報!$A:$A,0))),"")</f>
        <v/>
      </c>
      <c r="N2692" s="32" t="str">
        <f t="shared" si="126"/>
        <v/>
      </c>
      <c r="O2692" s="32" t="str">
        <f t="shared" si="127"/>
        <v/>
      </c>
      <c r="P2692" s="32" t="str">
        <f t="shared" si="128"/>
        <v/>
      </c>
      <c r="Q2692" s="32" t="str">
        <f>IFERROR(IF($F2692="","",INDEX(リスト!$AL:$AL,MATCH($F2692,リスト!$AK:$AK,0))),"")</f>
        <v/>
      </c>
      <c r="R2692" s="32" t="str">
        <f>IFERROR(IF($K2692="","",INDEX(リスト!$AO:$AO,MATCH($K2692,リスト!$AN:$AN,0))),"")</f>
        <v/>
      </c>
      <c r="S2692" s="32" t="str">
        <f>IF($B2692="","",RIGHT($G2692*1000+200+COUNTIF($G$2:$G2692,$G2692),9))</f>
        <v/>
      </c>
    </row>
    <row r="2693" spans="13:19" ht="18" customHeight="1" x14ac:dyDescent="0.55000000000000004">
      <c r="M2693" s="32" t="str">
        <f>IFERROR(IF($B2693="","",INDEX(所属情報!$E:$E,MATCH($A2693,所属情報!$A:$A,0))),"")</f>
        <v/>
      </c>
      <c r="N2693" s="32" t="str">
        <f t="shared" si="126"/>
        <v/>
      </c>
      <c r="O2693" s="32" t="str">
        <f t="shared" si="127"/>
        <v/>
      </c>
      <c r="P2693" s="32" t="str">
        <f t="shared" si="128"/>
        <v/>
      </c>
      <c r="Q2693" s="32" t="str">
        <f>IFERROR(IF($F2693="","",INDEX(リスト!$AL:$AL,MATCH($F2693,リスト!$AK:$AK,0))),"")</f>
        <v/>
      </c>
      <c r="R2693" s="32" t="str">
        <f>IFERROR(IF($K2693="","",INDEX(リスト!$AO:$AO,MATCH($K2693,リスト!$AN:$AN,0))),"")</f>
        <v/>
      </c>
      <c r="S2693" s="32" t="str">
        <f>IF($B2693="","",RIGHT($G2693*1000+200+COUNTIF($G$2:$G2693,$G2693),9))</f>
        <v/>
      </c>
    </row>
    <row r="2694" spans="13:19" ht="18" customHeight="1" x14ac:dyDescent="0.55000000000000004">
      <c r="M2694" s="32" t="str">
        <f>IFERROR(IF($B2694="","",INDEX(所属情報!$E:$E,MATCH($A2694,所属情報!$A:$A,0))),"")</f>
        <v/>
      </c>
      <c r="N2694" s="32" t="str">
        <f t="shared" si="126"/>
        <v/>
      </c>
      <c r="O2694" s="32" t="str">
        <f t="shared" si="127"/>
        <v/>
      </c>
      <c r="P2694" s="32" t="str">
        <f t="shared" si="128"/>
        <v/>
      </c>
      <c r="Q2694" s="32" t="str">
        <f>IFERROR(IF($F2694="","",INDEX(リスト!$AL:$AL,MATCH($F2694,リスト!$AK:$AK,0))),"")</f>
        <v/>
      </c>
      <c r="R2694" s="32" t="str">
        <f>IFERROR(IF($K2694="","",INDEX(リスト!$AO:$AO,MATCH($K2694,リスト!$AN:$AN,0))),"")</f>
        <v/>
      </c>
      <c r="S2694" s="32" t="str">
        <f>IF($B2694="","",RIGHT($G2694*1000+200+COUNTIF($G$2:$G2694,$G2694),9))</f>
        <v/>
      </c>
    </row>
    <row r="2695" spans="13:19" ht="18" customHeight="1" x14ac:dyDescent="0.55000000000000004">
      <c r="M2695" s="32" t="str">
        <f>IFERROR(IF($B2695="","",INDEX(所属情報!$E:$E,MATCH($A2695,所属情報!$A:$A,0))),"")</f>
        <v/>
      </c>
      <c r="N2695" s="32" t="str">
        <f t="shared" si="126"/>
        <v/>
      </c>
      <c r="O2695" s="32" t="str">
        <f t="shared" si="127"/>
        <v/>
      </c>
      <c r="P2695" s="32" t="str">
        <f t="shared" si="128"/>
        <v/>
      </c>
      <c r="Q2695" s="32" t="str">
        <f>IFERROR(IF($F2695="","",INDEX(リスト!$AL:$AL,MATCH($F2695,リスト!$AK:$AK,0))),"")</f>
        <v/>
      </c>
      <c r="R2695" s="32" t="str">
        <f>IFERROR(IF($K2695="","",INDEX(リスト!$AO:$AO,MATCH($K2695,リスト!$AN:$AN,0))),"")</f>
        <v/>
      </c>
      <c r="S2695" s="32" t="str">
        <f>IF($B2695="","",RIGHT($G2695*1000+200+COUNTIF($G$2:$G2695,$G2695),9))</f>
        <v/>
      </c>
    </row>
    <row r="2696" spans="13:19" ht="18" customHeight="1" x14ac:dyDescent="0.55000000000000004">
      <c r="M2696" s="32" t="str">
        <f>IFERROR(IF($B2696="","",INDEX(所属情報!$E:$E,MATCH($A2696,所属情報!$A:$A,0))),"")</f>
        <v/>
      </c>
      <c r="N2696" s="32" t="str">
        <f t="shared" si="126"/>
        <v/>
      </c>
      <c r="O2696" s="32" t="str">
        <f t="shared" si="127"/>
        <v/>
      </c>
      <c r="P2696" s="32" t="str">
        <f t="shared" si="128"/>
        <v/>
      </c>
      <c r="Q2696" s="32" t="str">
        <f>IFERROR(IF($F2696="","",INDEX(リスト!$AL:$AL,MATCH($F2696,リスト!$AK:$AK,0))),"")</f>
        <v/>
      </c>
      <c r="R2696" s="32" t="str">
        <f>IFERROR(IF($K2696="","",INDEX(リスト!$AO:$AO,MATCH($K2696,リスト!$AN:$AN,0))),"")</f>
        <v/>
      </c>
      <c r="S2696" s="32" t="str">
        <f>IF($B2696="","",RIGHT($G2696*1000+200+COUNTIF($G$2:$G2696,$G2696),9))</f>
        <v/>
      </c>
    </row>
    <row r="2697" spans="13:19" ht="18" customHeight="1" x14ac:dyDescent="0.55000000000000004">
      <c r="M2697" s="32" t="str">
        <f>IFERROR(IF($B2697="","",INDEX(所属情報!$E:$E,MATCH($A2697,所属情報!$A:$A,0))),"")</f>
        <v/>
      </c>
      <c r="N2697" s="32" t="str">
        <f t="shared" si="126"/>
        <v/>
      </c>
      <c r="O2697" s="32" t="str">
        <f t="shared" si="127"/>
        <v/>
      </c>
      <c r="P2697" s="32" t="str">
        <f t="shared" si="128"/>
        <v/>
      </c>
      <c r="Q2697" s="32" t="str">
        <f>IFERROR(IF($F2697="","",INDEX(リスト!$AL:$AL,MATCH($F2697,リスト!$AK:$AK,0))),"")</f>
        <v/>
      </c>
      <c r="R2697" s="32" t="str">
        <f>IFERROR(IF($K2697="","",INDEX(リスト!$AO:$AO,MATCH($K2697,リスト!$AN:$AN,0))),"")</f>
        <v/>
      </c>
      <c r="S2697" s="32" t="str">
        <f>IF($B2697="","",RIGHT($G2697*1000+200+COUNTIF($G$2:$G2697,$G2697),9))</f>
        <v/>
      </c>
    </row>
    <row r="2698" spans="13:19" ht="18" customHeight="1" x14ac:dyDescent="0.55000000000000004">
      <c r="M2698" s="32" t="str">
        <f>IFERROR(IF($B2698="","",INDEX(所属情報!$E:$E,MATCH($A2698,所属情報!$A:$A,0))),"")</f>
        <v/>
      </c>
      <c r="N2698" s="32" t="str">
        <f t="shared" si="126"/>
        <v/>
      </c>
      <c r="O2698" s="32" t="str">
        <f t="shared" si="127"/>
        <v/>
      </c>
      <c r="P2698" s="32" t="str">
        <f t="shared" si="128"/>
        <v/>
      </c>
      <c r="Q2698" s="32" t="str">
        <f>IFERROR(IF($F2698="","",INDEX(リスト!$AL:$AL,MATCH($F2698,リスト!$AK:$AK,0))),"")</f>
        <v/>
      </c>
      <c r="R2698" s="32" t="str">
        <f>IFERROR(IF($K2698="","",INDEX(リスト!$AO:$AO,MATCH($K2698,リスト!$AN:$AN,0))),"")</f>
        <v/>
      </c>
      <c r="S2698" s="32" t="str">
        <f>IF($B2698="","",RIGHT($G2698*1000+200+COUNTIF($G$2:$G2698,$G2698),9))</f>
        <v/>
      </c>
    </row>
    <row r="2699" spans="13:19" ht="18" customHeight="1" x14ac:dyDescent="0.55000000000000004">
      <c r="M2699" s="32" t="str">
        <f>IFERROR(IF($B2699="","",INDEX(所属情報!$E:$E,MATCH($A2699,所属情報!$A:$A,0))),"")</f>
        <v/>
      </c>
      <c r="N2699" s="32" t="str">
        <f t="shared" si="126"/>
        <v/>
      </c>
      <c r="O2699" s="32" t="str">
        <f t="shared" si="127"/>
        <v/>
      </c>
      <c r="P2699" s="32" t="str">
        <f t="shared" si="128"/>
        <v/>
      </c>
      <c r="Q2699" s="32" t="str">
        <f>IFERROR(IF($F2699="","",INDEX(リスト!$AL:$AL,MATCH($F2699,リスト!$AK:$AK,0))),"")</f>
        <v/>
      </c>
      <c r="R2699" s="32" t="str">
        <f>IFERROR(IF($K2699="","",INDEX(リスト!$AO:$AO,MATCH($K2699,リスト!$AN:$AN,0))),"")</f>
        <v/>
      </c>
      <c r="S2699" s="32" t="str">
        <f>IF($B2699="","",RIGHT($G2699*1000+200+COUNTIF($G$2:$G2699,$G2699),9))</f>
        <v/>
      </c>
    </row>
    <row r="2700" spans="13:19" ht="18" customHeight="1" x14ac:dyDescent="0.55000000000000004">
      <c r="M2700" s="32" t="str">
        <f>IFERROR(IF($B2700="","",INDEX(所属情報!$E:$E,MATCH($A2700,所属情報!$A:$A,0))),"")</f>
        <v/>
      </c>
      <c r="N2700" s="32" t="str">
        <f t="shared" si="126"/>
        <v/>
      </c>
      <c r="O2700" s="32" t="str">
        <f t="shared" si="127"/>
        <v/>
      </c>
      <c r="P2700" s="32" t="str">
        <f t="shared" si="128"/>
        <v/>
      </c>
      <c r="Q2700" s="32" t="str">
        <f>IFERROR(IF($F2700="","",INDEX(リスト!$AL:$AL,MATCH($F2700,リスト!$AK:$AK,0))),"")</f>
        <v/>
      </c>
      <c r="R2700" s="32" t="str">
        <f>IFERROR(IF($K2700="","",INDEX(リスト!$AO:$AO,MATCH($K2700,リスト!$AN:$AN,0))),"")</f>
        <v/>
      </c>
      <c r="S2700" s="32" t="str">
        <f>IF($B2700="","",RIGHT($G2700*1000+200+COUNTIF($G$2:$G2700,$G2700),9))</f>
        <v/>
      </c>
    </row>
    <row r="2701" spans="13:19" ht="18" customHeight="1" x14ac:dyDescent="0.55000000000000004">
      <c r="M2701" s="32" t="str">
        <f>IFERROR(IF($B2701="","",INDEX(所属情報!$E:$E,MATCH($A2701,所属情報!$A:$A,0))),"")</f>
        <v/>
      </c>
      <c r="N2701" s="32" t="str">
        <f t="shared" si="126"/>
        <v/>
      </c>
      <c r="O2701" s="32" t="str">
        <f t="shared" si="127"/>
        <v/>
      </c>
      <c r="P2701" s="32" t="str">
        <f t="shared" si="128"/>
        <v/>
      </c>
      <c r="Q2701" s="32" t="str">
        <f>IFERROR(IF($F2701="","",INDEX(リスト!$AL:$AL,MATCH($F2701,リスト!$AK:$AK,0))),"")</f>
        <v/>
      </c>
      <c r="R2701" s="32" t="str">
        <f>IFERROR(IF($K2701="","",INDEX(リスト!$AO:$AO,MATCH($K2701,リスト!$AN:$AN,0))),"")</f>
        <v/>
      </c>
      <c r="S2701" s="32" t="str">
        <f>IF($B2701="","",RIGHT($G2701*1000+200+COUNTIF($G$2:$G2701,$G2701),9))</f>
        <v/>
      </c>
    </row>
    <row r="2702" spans="13:19" ht="18" customHeight="1" x14ac:dyDescent="0.55000000000000004">
      <c r="M2702" s="32" t="str">
        <f>IFERROR(IF($B2702="","",INDEX(所属情報!$E:$E,MATCH($A2702,所属情報!$A:$A,0))),"")</f>
        <v/>
      </c>
      <c r="N2702" s="32" t="str">
        <f t="shared" si="126"/>
        <v/>
      </c>
      <c r="O2702" s="32" t="str">
        <f t="shared" si="127"/>
        <v/>
      </c>
      <c r="P2702" s="32" t="str">
        <f t="shared" si="128"/>
        <v/>
      </c>
      <c r="Q2702" s="32" t="str">
        <f>IFERROR(IF($F2702="","",INDEX(リスト!$AL:$AL,MATCH($F2702,リスト!$AK:$AK,0))),"")</f>
        <v/>
      </c>
      <c r="R2702" s="32" t="str">
        <f>IFERROR(IF($K2702="","",INDEX(リスト!$AO:$AO,MATCH($K2702,リスト!$AN:$AN,0))),"")</f>
        <v/>
      </c>
      <c r="S2702" s="32" t="str">
        <f>IF($B2702="","",RIGHT($G2702*1000+200+COUNTIF($G$2:$G2702,$G2702),9))</f>
        <v/>
      </c>
    </row>
    <row r="2703" spans="13:19" ht="18" customHeight="1" x14ac:dyDescent="0.55000000000000004">
      <c r="M2703" s="32" t="str">
        <f>IFERROR(IF($B2703="","",INDEX(所属情報!$E:$E,MATCH($A2703,所属情報!$A:$A,0))),"")</f>
        <v/>
      </c>
      <c r="N2703" s="32" t="str">
        <f t="shared" si="126"/>
        <v/>
      </c>
      <c r="O2703" s="32" t="str">
        <f t="shared" si="127"/>
        <v/>
      </c>
      <c r="P2703" s="32" t="str">
        <f t="shared" si="128"/>
        <v/>
      </c>
      <c r="Q2703" s="32" t="str">
        <f>IFERROR(IF($F2703="","",INDEX(リスト!$AL:$AL,MATCH($F2703,リスト!$AK:$AK,0))),"")</f>
        <v/>
      </c>
      <c r="R2703" s="32" t="str">
        <f>IFERROR(IF($K2703="","",INDEX(リスト!$AO:$AO,MATCH($K2703,リスト!$AN:$AN,0))),"")</f>
        <v/>
      </c>
      <c r="S2703" s="32" t="str">
        <f>IF($B2703="","",RIGHT($G2703*1000+200+COUNTIF($G$2:$G2703,$G2703),9))</f>
        <v/>
      </c>
    </row>
    <row r="2704" spans="13:19" ht="18" customHeight="1" x14ac:dyDescent="0.55000000000000004">
      <c r="M2704" s="32" t="str">
        <f>IFERROR(IF($B2704="","",INDEX(所属情報!$E:$E,MATCH($A2704,所属情報!$A:$A,0))),"")</f>
        <v/>
      </c>
      <c r="N2704" s="32" t="str">
        <f t="shared" si="126"/>
        <v/>
      </c>
      <c r="O2704" s="32" t="str">
        <f t="shared" si="127"/>
        <v/>
      </c>
      <c r="P2704" s="32" t="str">
        <f t="shared" si="128"/>
        <v/>
      </c>
      <c r="Q2704" s="32" t="str">
        <f>IFERROR(IF($F2704="","",INDEX(リスト!$AL:$AL,MATCH($F2704,リスト!$AK:$AK,0))),"")</f>
        <v/>
      </c>
      <c r="R2704" s="32" t="str">
        <f>IFERROR(IF($K2704="","",INDEX(リスト!$AO:$AO,MATCH($K2704,リスト!$AN:$AN,0))),"")</f>
        <v/>
      </c>
      <c r="S2704" s="32" t="str">
        <f>IF($B2704="","",RIGHT($G2704*1000+200+COUNTIF($G$2:$G2704,$G2704),9))</f>
        <v/>
      </c>
    </row>
    <row r="2705" spans="13:19" ht="18" customHeight="1" x14ac:dyDescent="0.55000000000000004">
      <c r="M2705" s="32" t="str">
        <f>IFERROR(IF($B2705="","",INDEX(所属情報!$E:$E,MATCH($A2705,所属情報!$A:$A,0))),"")</f>
        <v/>
      </c>
      <c r="N2705" s="32" t="str">
        <f t="shared" si="126"/>
        <v/>
      </c>
      <c r="O2705" s="32" t="str">
        <f t="shared" si="127"/>
        <v/>
      </c>
      <c r="P2705" s="32" t="str">
        <f t="shared" si="128"/>
        <v/>
      </c>
      <c r="Q2705" s="32" t="str">
        <f>IFERROR(IF($F2705="","",INDEX(リスト!$AL:$AL,MATCH($F2705,リスト!$AK:$AK,0))),"")</f>
        <v/>
      </c>
      <c r="R2705" s="32" t="str">
        <f>IFERROR(IF($K2705="","",INDEX(リスト!$AO:$AO,MATCH($K2705,リスト!$AN:$AN,0))),"")</f>
        <v/>
      </c>
      <c r="S2705" s="32" t="str">
        <f>IF($B2705="","",RIGHT($G2705*1000+200+COUNTIF($G$2:$G2705,$G2705),9))</f>
        <v/>
      </c>
    </row>
    <row r="2706" spans="13:19" ht="18" customHeight="1" x14ac:dyDescent="0.55000000000000004">
      <c r="M2706" s="32" t="str">
        <f>IFERROR(IF($B2706="","",INDEX(所属情報!$E:$E,MATCH($A2706,所属情報!$A:$A,0))),"")</f>
        <v/>
      </c>
      <c r="N2706" s="32" t="str">
        <f t="shared" si="126"/>
        <v/>
      </c>
      <c r="O2706" s="32" t="str">
        <f t="shared" si="127"/>
        <v/>
      </c>
      <c r="P2706" s="32" t="str">
        <f t="shared" si="128"/>
        <v/>
      </c>
      <c r="Q2706" s="32" t="str">
        <f>IFERROR(IF($F2706="","",INDEX(リスト!$AL:$AL,MATCH($F2706,リスト!$AK:$AK,0))),"")</f>
        <v/>
      </c>
      <c r="R2706" s="32" t="str">
        <f>IFERROR(IF($K2706="","",INDEX(リスト!$AO:$AO,MATCH($K2706,リスト!$AN:$AN,0))),"")</f>
        <v/>
      </c>
      <c r="S2706" s="32" t="str">
        <f>IF($B2706="","",RIGHT($G2706*1000+200+COUNTIF($G$2:$G2706,$G2706),9))</f>
        <v/>
      </c>
    </row>
    <row r="2707" spans="13:19" ht="18" customHeight="1" x14ac:dyDescent="0.55000000000000004">
      <c r="M2707" s="32" t="str">
        <f>IFERROR(IF($B2707="","",INDEX(所属情報!$E:$E,MATCH($A2707,所属情報!$A:$A,0))),"")</f>
        <v/>
      </c>
      <c r="N2707" s="32" t="str">
        <f t="shared" si="126"/>
        <v/>
      </c>
      <c r="O2707" s="32" t="str">
        <f t="shared" si="127"/>
        <v/>
      </c>
      <c r="P2707" s="32" t="str">
        <f t="shared" si="128"/>
        <v/>
      </c>
      <c r="Q2707" s="32" t="str">
        <f>IFERROR(IF($F2707="","",INDEX(リスト!$AL:$AL,MATCH($F2707,リスト!$AK:$AK,0))),"")</f>
        <v/>
      </c>
      <c r="R2707" s="32" t="str">
        <f>IFERROR(IF($K2707="","",INDEX(リスト!$AO:$AO,MATCH($K2707,リスト!$AN:$AN,0))),"")</f>
        <v/>
      </c>
      <c r="S2707" s="32" t="str">
        <f>IF($B2707="","",RIGHT($G2707*1000+200+COUNTIF($G$2:$G2707,$G2707),9))</f>
        <v/>
      </c>
    </row>
    <row r="2708" spans="13:19" ht="18" customHeight="1" x14ac:dyDescent="0.55000000000000004">
      <c r="M2708" s="32" t="str">
        <f>IFERROR(IF($B2708="","",INDEX(所属情報!$E:$E,MATCH($A2708,所属情報!$A:$A,0))),"")</f>
        <v/>
      </c>
      <c r="N2708" s="32" t="str">
        <f t="shared" si="126"/>
        <v/>
      </c>
      <c r="O2708" s="32" t="str">
        <f t="shared" si="127"/>
        <v/>
      </c>
      <c r="P2708" s="32" t="str">
        <f t="shared" si="128"/>
        <v/>
      </c>
      <c r="Q2708" s="32" t="str">
        <f>IFERROR(IF($F2708="","",INDEX(リスト!$AL:$AL,MATCH($F2708,リスト!$AK:$AK,0))),"")</f>
        <v/>
      </c>
      <c r="R2708" s="32" t="str">
        <f>IFERROR(IF($K2708="","",INDEX(リスト!$AO:$AO,MATCH($K2708,リスト!$AN:$AN,0))),"")</f>
        <v/>
      </c>
      <c r="S2708" s="32" t="str">
        <f>IF($B2708="","",RIGHT($G2708*1000+200+COUNTIF($G$2:$G2708,$G2708),9))</f>
        <v/>
      </c>
    </row>
    <row r="2709" spans="13:19" ht="18" customHeight="1" x14ac:dyDescent="0.55000000000000004">
      <c r="M2709" s="32" t="str">
        <f>IFERROR(IF($B2709="","",INDEX(所属情報!$E:$E,MATCH($A2709,所属情報!$A:$A,0))),"")</f>
        <v/>
      </c>
      <c r="N2709" s="32" t="str">
        <f t="shared" si="126"/>
        <v/>
      </c>
      <c r="O2709" s="32" t="str">
        <f t="shared" si="127"/>
        <v/>
      </c>
      <c r="P2709" s="32" t="str">
        <f t="shared" si="128"/>
        <v/>
      </c>
      <c r="Q2709" s="32" t="str">
        <f>IFERROR(IF($F2709="","",INDEX(リスト!$AL:$AL,MATCH($F2709,リスト!$AK:$AK,0))),"")</f>
        <v/>
      </c>
      <c r="R2709" s="32" t="str">
        <f>IFERROR(IF($K2709="","",INDEX(リスト!$AO:$AO,MATCH($K2709,リスト!$AN:$AN,0))),"")</f>
        <v/>
      </c>
      <c r="S2709" s="32" t="str">
        <f>IF($B2709="","",RIGHT($G2709*1000+200+COUNTIF($G$2:$G2709,$G2709),9))</f>
        <v/>
      </c>
    </row>
    <row r="2710" spans="13:19" ht="18" customHeight="1" x14ac:dyDescent="0.55000000000000004">
      <c r="M2710" s="32" t="str">
        <f>IFERROR(IF($B2710="","",INDEX(所属情報!$E:$E,MATCH($A2710,所属情報!$A:$A,0))),"")</f>
        <v/>
      </c>
      <c r="N2710" s="32" t="str">
        <f t="shared" si="126"/>
        <v/>
      </c>
      <c r="O2710" s="32" t="str">
        <f t="shared" si="127"/>
        <v/>
      </c>
      <c r="P2710" s="32" t="str">
        <f t="shared" si="128"/>
        <v/>
      </c>
      <c r="Q2710" s="32" t="str">
        <f>IFERROR(IF($F2710="","",INDEX(リスト!$AL:$AL,MATCH($F2710,リスト!$AK:$AK,0))),"")</f>
        <v/>
      </c>
      <c r="R2710" s="32" t="str">
        <f>IFERROR(IF($K2710="","",INDEX(リスト!$AO:$AO,MATCH($K2710,リスト!$AN:$AN,0))),"")</f>
        <v/>
      </c>
      <c r="S2710" s="32" t="str">
        <f>IF($B2710="","",RIGHT($G2710*1000+200+COUNTIF($G$2:$G2710,$G2710),9))</f>
        <v/>
      </c>
    </row>
    <row r="2711" spans="13:19" ht="18" customHeight="1" x14ac:dyDescent="0.55000000000000004">
      <c r="M2711" s="32" t="str">
        <f>IFERROR(IF($B2711="","",INDEX(所属情報!$E:$E,MATCH($A2711,所属情報!$A:$A,0))),"")</f>
        <v/>
      </c>
      <c r="N2711" s="32" t="str">
        <f t="shared" si="126"/>
        <v/>
      </c>
      <c r="O2711" s="32" t="str">
        <f t="shared" si="127"/>
        <v/>
      </c>
      <c r="P2711" s="32" t="str">
        <f t="shared" si="128"/>
        <v/>
      </c>
      <c r="Q2711" s="32" t="str">
        <f>IFERROR(IF($F2711="","",INDEX(リスト!$AL:$AL,MATCH($F2711,リスト!$AK:$AK,0))),"")</f>
        <v/>
      </c>
      <c r="R2711" s="32" t="str">
        <f>IFERROR(IF($K2711="","",INDEX(リスト!$AO:$AO,MATCH($K2711,リスト!$AN:$AN,0))),"")</f>
        <v/>
      </c>
      <c r="S2711" s="32" t="str">
        <f>IF($B2711="","",RIGHT($G2711*1000+200+COUNTIF($G$2:$G2711,$G2711),9))</f>
        <v/>
      </c>
    </row>
    <row r="2712" spans="13:19" ht="18" customHeight="1" x14ac:dyDescent="0.55000000000000004">
      <c r="M2712" s="32" t="str">
        <f>IFERROR(IF($B2712="","",INDEX(所属情報!$E:$E,MATCH($A2712,所属情報!$A:$A,0))),"")</f>
        <v/>
      </c>
      <c r="N2712" s="32" t="str">
        <f t="shared" si="126"/>
        <v/>
      </c>
      <c r="O2712" s="32" t="str">
        <f t="shared" si="127"/>
        <v/>
      </c>
      <c r="P2712" s="32" t="str">
        <f t="shared" si="128"/>
        <v/>
      </c>
      <c r="Q2712" s="32" t="str">
        <f>IFERROR(IF($F2712="","",INDEX(リスト!$AL:$AL,MATCH($F2712,リスト!$AK:$AK,0))),"")</f>
        <v/>
      </c>
      <c r="R2712" s="32" t="str">
        <f>IFERROR(IF($K2712="","",INDEX(リスト!$AO:$AO,MATCH($K2712,リスト!$AN:$AN,0))),"")</f>
        <v/>
      </c>
      <c r="S2712" s="32" t="str">
        <f>IF($B2712="","",RIGHT($G2712*1000+200+COUNTIF($G$2:$G2712,$G2712),9))</f>
        <v/>
      </c>
    </row>
    <row r="2713" spans="13:19" ht="18" customHeight="1" x14ac:dyDescent="0.55000000000000004">
      <c r="M2713" s="32" t="str">
        <f>IFERROR(IF($B2713="","",INDEX(所属情報!$E:$E,MATCH($A2713,所属情報!$A:$A,0))),"")</f>
        <v/>
      </c>
      <c r="N2713" s="32" t="str">
        <f t="shared" si="126"/>
        <v/>
      </c>
      <c r="O2713" s="32" t="str">
        <f t="shared" si="127"/>
        <v/>
      </c>
      <c r="P2713" s="32" t="str">
        <f t="shared" si="128"/>
        <v/>
      </c>
      <c r="Q2713" s="32" t="str">
        <f>IFERROR(IF($F2713="","",INDEX(リスト!$AL:$AL,MATCH($F2713,リスト!$AK:$AK,0))),"")</f>
        <v/>
      </c>
      <c r="R2713" s="32" t="str">
        <f>IFERROR(IF($K2713="","",INDEX(リスト!$AO:$AO,MATCH($K2713,リスト!$AN:$AN,0))),"")</f>
        <v/>
      </c>
      <c r="S2713" s="32" t="str">
        <f>IF($B2713="","",RIGHT($G2713*1000+200+COUNTIF($G$2:$G2713,$G2713),9))</f>
        <v/>
      </c>
    </row>
    <row r="2714" spans="13:19" ht="18" customHeight="1" x14ac:dyDescent="0.55000000000000004">
      <c r="M2714" s="32" t="str">
        <f>IFERROR(IF($B2714="","",INDEX(所属情報!$E:$E,MATCH($A2714,所属情報!$A:$A,0))),"")</f>
        <v/>
      </c>
      <c r="N2714" s="32" t="str">
        <f t="shared" si="126"/>
        <v/>
      </c>
      <c r="O2714" s="32" t="str">
        <f t="shared" si="127"/>
        <v/>
      </c>
      <c r="P2714" s="32" t="str">
        <f t="shared" si="128"/>
        <v/>
      </c>
      <c r="Q2714" s="32" t="str">
        <f>IFERROR(IF($F2714="","",INDEX(リスト!$AL:$AL,MATCH($F2714,リスト!$AK:$AK,0))),"")</f>
        <v/>
      </c>
      <c r="R2714" s="32" t="str">
        <f>IFERROR(IF($K2714="","",INDEX(リスト!$AO:$AO,MATCH($K2714,リスト!$AN:$AN,0))),"")</f>
        <v/>
      </c>
      <c r="S2714" s="32" t="str">
        <f>IF($B2714="","",RIGHT($G2714*1000+200+COUNTIF($G$2:$G2714,$G2714),9))</f>
        <v/>
      </c>
    </row>
    <row r="2715" spans="13:19" ht="18" customHeight="1" x14ac:dyDescent="0.55000000000000004">
      <c r="M2715" s="32" t="str">
        <f>IFERROR(IF($B2715="","",INDEX(所属情報!$E:$E,MATCH($A2715,所属情報!$A:$A,0))),"")</f>
        <v/>
      </c>
      <c r="N2715" s="32" t="str">
        <f t="shared" si="126"/>
        <v/>
      </c>
      <c r="O2715" s="32" t="str">
        <f t="shared" si="127"/>
        <v/>
      </c>
      <c r="P2715" s="32" t="str">
        <f t="shared" si="128"/>
        <v/>
      </c>
      <c r="Q2715" s="32" t="str">
        <f>IFERROR(IF($F2715="","",INDEX(リスト!$AL:$AL,MATCH($F2715,リスト!$AK:$AK,0))),"")</f>
        <v/>
      </c>
      <c r="R2715" s="32" t="str">
        <f>IFERROR(IF($K2715="","",INDEX(リスト!$AO:$AO,MATCH($K2715,リスト!$AN:$AN,0))),"")</f>
        <v/>
      </c>
      <c r="S2715" s="32" t="str">
        <f>IF($B2715="","",RIGHT($G2715*1000+200+COUNTIF($G$2:$G2715,$G2715),9))</f>
        <v/>
      </c>
    </row>
    <row r="2716" spans="13:19" ht="18" customHeight="1" x14ac:dyDescent="0.55000000000000004">
      <c r="M2716" s="32" t="str">
        <f>IFERROR(IF($B2716="","",INDEX(所属情報!$E:$E,MATCH($A2716,所属情報!$A:$A,0))),"")</f>
        <v/>
      </c>
      <c r="N2716" s="32" t="str">
        <f t="shared" si="126"/>
        <v/>
      </c>
      <c r="O2716" s="32" t="str">
        <f t="shared" si="127"/>
        <v/>
      </c>
      <c r="P2716" s="32" t="str">
        <f t="shared" si="128"/>
        <v/>
      </c>
      <c r="Q2716" s="32" t="str">
        <f>IFERROR(IF($F2716="","",INDEX(リスト!$AL:$AL,MATCH($F2716,リスト!$AK:$AK,0))),"")</f>
        <v/>
      </c>
      <c r="R2716" s="32" t="str">
        <f>IFERROR(IF($K2716="","",INDEX(リスト!$AO:$AO,MATCH($K2716,リスト!$AN:$AN,0))),"")</f>
        <v/>
      </c>
      <c r="S2716" s="32" t="str">
        <f>IF($B2716="","",RIGHT($G2716*1000+200+COUNTIF($G$2:$G2716,$G2716),9))</f>
        <v/>
      </c>
    </row>
    <row r="2717" spans="13:19" ht="18" customHeight="1" x14ac:dyDescent="0.55000000000000004">
      <c r="M2717" s="32" t="str">
        <f>IFERROR(IF($B2717="","",INDEX(所属情報!$E:$E,MATCH($A2717,所属情報!$A:$A,0))),"")</f>
        <v/>
      </c>
      <c r="N2717" s="32" t="str">
        <f t="shared" si="126"/>
        <v/>
      </c>
      <c r="O2717" s="32" t="str">
        <f t="shared" si="127"/>
        <v/>
      </c>
      <c r="P2717" s="32" t="str">
        <f t="shared" si="128"/>
        <v/>
      </c>
      <c r="Q2717" s="32" t="str">
        <f>IFERROR(IF($F2717="","",INDEX(リスト!$AL:$AL,MATCH($F2717,リスト!$AK:$AK,0))),"")</f>
        <v/>
      </c>
      <c r="R2717" s="32" t="str">
        <f>IFERROR(IF($K2717="","",INDEX(リスト!$AO:$AO,MATCH($K2717,リスト!$AN:$AN,0))),"")</f>
        <v/>
      </c>
      <c r="S2717" s="32" t="str">
        <f>IF($B2717="","",RIGHT($G2717*1000+200+COUNTIF($G$2:$G2717,$G2717),9))</f>
        <v/>
      </c>
    </row>
    <row r="2718" spans="13:19" ht="18" customHeight="1" x14ac:dyDescent="0.55000000000000004">
      <c r="M2718" s="32" t="str">
        <f>IFERROR(IF($B2718="","",INDEX(所属情報!$E:$E,MATCH($A2718,所属情報!$A:$A,0))),"")</f>
        <v/>
      </c>
      <c r="N2718" s="32" t="str">
        <f t="shared" si="126"/>
        <v/>
      </c>
      <c r="O2718" s="32" t="str">
        <f t="shared" si="127"/>
        <v/>
      </c>
      <c r="P2718" s="32" t="str">
        <f t="shared" si="128"/>
        <v/>
      </c>
      <c r="Q2718" s="32" t="str">
        <f>IFERROR(IF($F2718="","",INDEX(リスト!$AL:$AL,MATCH($F2718,リスト!$AK:$AK,0))),"")</f>
        <v/>
      </c>
      <c r="R2718" s="32" t="str">
        <f>IFERROR(IF($K2718="","",INDEX(リスト!$AO:$AO,MATCH($K2718,リスト!$AN:$AN,0))),"")</f>
        <v/>
      </c>
      <c r="S2718" s="32" t="str">
        <f>IF($B2718="","",RIGHT($G2718*1000+200+COUNTIF($G$2:$G2718,$G2718),9))</f>
        <v/>
      </c>
    </row>
    <row r="2719" spans="13:19" ht="18" customHeight="1" x14ac:dyDescent="0.55000000000000004">
      <c r="M2719" s="32" t="str">
        <f>IFERROR(IF($B2719="","",INDEX(所属情報!$E:$E,MATCH($A2719,所属情報!$A:$A,0))),"")</f>
        <v/>
      </c>
      <c r="N2719" s="32" t="str">
        <f t="shared" si="126"/>
        <v/>
      </c>
      <c r="O2719" s="32" t="str">
        <f t="shared" si="127"/>
        <v/>
      </c>
      <c r="P2719" s="32" t="str">
        <f t="shared" si="128"/>
        <v/>
      </c>
      <c r="Q2719" s="32" t="str">
        <f>IFERROR(IF($F2719="","",INDEX(リスト!$AL:$AL,MATCH($F2719,リスト!$AK:$AK,0))),"")</f>
        <v/>
      </c>
      <c r="R2719" s="32" t="str">
        <f>IFERROR(IF($K2719="","",INDEX(リスト!$AO:$AO,MATCH($K2719,リスト!$AN:$AN,0))),"")</f>
        <v/>
      </c>
      <c r="S2719" s="32" t="str">
        <f>IF($B2719="","",RIGHT($G2719*1000+200+COUNTIF($G$2:$G2719,$G2719),9))</f>
        <v/>
      </c>
    </row>
    <row r="2720" spans="13:19" ht="18" customHeight="1" x14ac:dyDescent="0.55000000000000004">
      <c r="M2720" s="32" t="str">
        <f>IFERROR(IF($B2720="","",INDEX(所属情報!$E:$E,MATCH($A2720,所属情報!$A:$A,0))),"")</f>
        <v/>
      </c>
      <c r="N2720" s="32" t="str">
        <f t="shared" si="126"/>
        <v/>
      </c>
      <c r="O2720" s="32" t="str">
        <f t="shared" si="127"/>
        <v/>
      </c>
      <c r="P2720" s="32" t="str">
        <f t="shared" si="128"/>
        <v/>
      </c>
      <c r="Q2720" s="32" t="str">
        <f>IFERROR(IF($F2720="","",INDEX(リスト!$AL:$AL,MATCH($F2720,リスト!$AK:$AK,0))),"")</f>
        <v/>
      </c>
      <c r="R2720" s="32" t="str">
        <f>IFERROR(IF($K2720="","",INDEX(リスト!$AO:$AO,MATCH($K2720,リスト!$AN:$AN,0))),"")</f>
        <v/>
      </c>
      <c r="S2720" s="32" t="str">
        <f>IF($B2720="","",RIGHT($G2720*1000+200+COUNTIF($G$2:$G2720,$G2720),9))</f>
        <v/>
      </c>
    </row>
    <row r="2721" spans="13:19" ht="18" customHeight="1" x14ac:dyDescent="0.55000000000000004">
      <c r="M2721" s="32" t="str">
        <f>IFERROR(IF($B2721="","",INDEX(所属情報!$E:$E,MATCH($A2721,所属情報!$A:$A,0))),"")</f>
        <v/>
      </c>
      <c r="N2721" s="32" t="str">
        <f t="shared" si="126"/>
        <v/>
      </c>
      <c r="O2721" s="32" t="str">
        <f t="shared" si="127"/>
        <v/>
      </c>
      <c r="P2721" s="32" t="str">
        <f t="shared" si="128"/>
        <v/>
      </c>
      <c r="Q2721" s="32" t="str">
        <f>IFERROR(IF($F2721="","",INDEX(リスト!$AL:$AL,MATCH($F2721,リスト!$AK:$AK,0))),"")</f>
        <v/>
      </c>
      <c r="R2721" s="32" t="str">
        <f>IFERROR(IF($K2721="","",INDEX(リスト!$AO:$AO,MATCH($K2721,リスト!$AN:$AN,0))),"")</f>
        <v/>
      </c>
      <c r="S2721" s="32" t="str">
        <f>IF($B2721="","",RIGHT($G2721*1000+200+COUNTIF($G$2:$G2721,$G2721),9))</f>
        <v/>
      </c>
    </row>
    <row r="2722" spans="13:19" ht="18" customHeight="1" x14ac:dyDescent="0.55000000000000004">
      <c r="M2722" s="32" t="str">
        <f>IFERROR(IF($B2722="","",INDEX(所属情報!$E:$E,MATCH($A2722,所属情報!$A:$A,0))),"")</f>
        <v/>
      </c>
      <c r="N2722" s="32" t="str">
        <f t="shared" si="126"/>
        <v/>
      </c>
      <c r="O2722" s="32" t="str">
        <f t="shared" si="127"/>
        <v/>
      </c>
      <c r="P2722" s="32" t="str">
        <f t="shared" si="128"/>
        <v/>
      </c>
      <c r="Q2722" s="32" t="str">
        <f>IFERROR(IF($F2722="","",INDEX(リスト!$AL:$AL,MATCH($F2722,リスト!$AK:$AK,0))),"")</f>
        <v/>
      </c>
      <c r="R2722" s="32" t="str">
        <f>IFERROR(IF($K2722="","",INDEX(リスト!$AO:$AO,MATCH($K2722,リスト!$AN:$AN,0))),"")</f>
        <v/>
      </c>
      <c r="S2722" s="32" t="str">
        <f>IF($B2722="","",RIGHT($G2722*1000+200+COUNTIF($G$2:$G2722,$G2722),9))</f>
        <v/>
      </c>
    </row>
    <row r="2723" spans="13:19" ht="18" customHeight="1" x14ac:dyDescent="0.55000000000000004">
      <c r="M2723" s="32" t="str">
        <f>IFERROR(IF($B2723="","",INDEX(所属情報!$E:$E,MATCH($A2723,所属情報!$A:$A,0))),"")</f>
        <v/>
      </c>
      <c r="N2723" s="32" t="str">
        <f t="shared" si="126"/>
        <v/>
      </c>
      <c r="O2723" s="32" t="str">
        <f t="shared" si="127"/>
        <v/>
      </c>
      <c r="P2723" s="32" t="str">
        <f t="shared" si="128"/>
        <v/>
      </c>
      <c r="Q2723" s="32" t="str">
        <f>IFERROR(IF($F2723="","",INDEX(リスト!$AL:$AL,MATCH($F2723,リスト!$AK:$AK,0))),"")</f>
        <v/>
      </c>
      <c r="R2723" s="32" t="str">
        <f>IFERROR(IF($K2723="","",INDEX(リスト!$AO:$AO,MATCH($K2723,リスト!$AN:$AN,0))),"")</f>
        <v/>
      </c>
      <c r="S2723" s="32" t="str">
        <f>IF($B2723="","",RIGHT($G2723*1000+200+COUNTIF($G$2:$G2723,$G2723),9))</f>
        <v/>
      </c>
    </row>
    <row r="2724" spans="13:19" ht="18" customHeight="1" x14ac:dyDescent="0.55000000000000004">
      <c r="M2724" s="32" t="str">
        <f>IFERROR(IF($B2724="","",INDEX(所属情報!$E:$E,MATCH($A2724,所属情報!$A:$A,0))),"")</f>
        <v/>
      </c>
      <c r="N2724" s="32" t="str">
        <f t="shared" si="126"/>
        <v/>
      </c>
      <c r="O2724" s="32" t="str">
        <f t="shared" si="127"/>
        <v/>
      </c>
      <c r="P2724" s="32" t="str">
        <f t="shared" si="128"/>
        <v/>
      </c>
      <c r="Q2724" s="32" t="str">
        <f>IFERROR(IF($F2724="","",INDEX(リスト!$AL:$AL,MATCH($F2724,リスト!$AK:$AK,0))),"")</f>
        <v/>
      </c>
      <c r="R2724" s="32" t="str">
        <f>IFERROR(IF($K2724="","",INDEX(リスト!$AO:$AO,MATCH($K2724,リスト!$AN:$AN,0))),"")</f>
        <v/>
      </c>
      <c r="S2724" s="32" t="str">
        <f>IF($B2724="","",RIGHT($G2724*1000+200+COUNTIF($G$2:$G2724,$G2724),9))</f>
        <v/>
      </c>
    </row>
    <row r="2725" spans="13:19" ht="18" customHeight="1" x14ac:dyDescent="0.55000000000000004">
      <c r="M2725" s="32" t="str">
        <f>IFERROR(IF($B2725="","",INDEX(所属情報!$E:$E,MATCH($A2725,所属情報!$A:$A,0))),"")</f>
        <v/>
      </c>
      <c r="N2725" s="32" t="str">
        <f t="shared" si="126"/>
        <v/>
      </c>
      <c r="O2725" s="32" t="str">
        <f t="shared" si="127"/>
        <v/>
      </c>
      <c r="P2725" s="32" t="str">
        <f t="shared" si="128"/>
        <v/>
      </c>
      <c r="Q2725" s="32" t="str">
        <f>IFERROR(IF($F2725="","",INDEX(リスト!$AL:$AL,MATCH($F2725,リスト!$AK:$AK,0))),"")</f>
        <v/>
      </c>
      <c r="R2725" s="32" t="str">
        <f>IFERROR(IF($K2725="","",INDEX(リスト!$AO:$AO,MATCH($K2725,リスト!$AN:$AN,0))),"")</f>
        <v/>
      </c>
      <c r="S2725" s="32" t="str">
        <f>IF($B2725="","",RIGHT($G2725*1000+200+COUNTIF($G$2:$G2725,$G2725),9))</f>
        <v/>
      </c>
    </row>
    <row r="2726" spans="13:19" ht="18" customHeight="1" x14ac:dyDescent="0.55000000000000004">
      <c r="M2726" s="32" t="str">
        <f>IFERROR(IF($B2726="","",INDEX(所属情報!$E:$E,MATCH($A2726,所属情報!$A:$A,0))),"")</f>
        <v/>
      </c>
      <c r="N2726" s="32" t="str">
        <f t="shared" si="126"/>
        <v/>
      </c>
      <c r="O2726" s="32" t="str">
        <f t="shared" si="127"/>
        <v/>
      </c>
      <c r="P2726" s="32" t="str">
        <f t="shared" si="128"/>
        <v/>
      </c>
      <c r="Q2726" s="32" t="str">
        <f>IFERROR(IF($F2726="","",INDEX(リスト!$AL:$AL,MATCH($F2726,リスト!$AK:$AK,0))),"")</f>
        <v/>
      </c>
      <c r="R2726" s="32" t="str">
        <f>IFERROR(IF($K2726="","",INDEX(リスト!$AO:$AO,MATCH($K2726,リスト!$AN:$AN,0))),"")</f>
        <v/>
      </c>
      <c r="S2726" s="32" t="str">
        <f>IF($B2726="","",RIGHT($G2726*1000+200+COUNTIF($G$2:$G2726,$G2726),9))</f>
        <v/>
      </c>
    </row>
    <row r="2727" spans="13:19" ht="18" customHeight="1" x14ac:dyDescent="0.55000000000000004">
      <c r="M2727" s="32" t="str">
        <f>IFERROR(IF($B2727="","",INDEX(所属情報!$E:$E,MATCH($A2727,所属情報!$A:$A,0))),"")</f>
        <v/>
      </c>
      <c r="N2727" s="32" t="str">
        <f t="shared" si="126"/>
        <v/>
      </c>
      <c r="O2727" s="32" t="str">
        <f t="shared" si="127"/>
        <v/>
      </c>
      <c r="P2727" s="32" t="str">
        <f t="shared" si="128"/>
        <v/>
      </c>
      <c r="Q2727" s="32" t="str">
        <f>IFERROR(IF($F2727="","",INDEX(リスト!$AL:$AL,MATCH($F2727,リスト!$AK:$AK,0))),"")</f>
        <v/>
      </c>
      <c r="R2727" s="32" t="str">
        <f>IFERROR(IF($K2727="","",INDEX(リスト!$AO:$AO,MATCH($K2727,リスト!$AN:$AN,0))),"")</f>
        <v/>
      </c>
      <c r="S2727" s="32" t="str">
        <f>IF($B2727="","",RIGHT($G2727*1000+200+COUNTIF($G$2:$G2727,$G2727),9))</f>
        <v/>
      </c>
    </row>
    <row r="2728" spans="13:19" ht="18" customHeight="1" x14ac:dyDescent="0.55000000000000004">
      <c r="M2728" s="32" t="str">
        <f>IFERROR(IF($B2728="","",INDEX(所属情報!$E:$E,MATCH($A2728,所属情報!$A:$A,0))),"")</f>
        <v/>
      </c>
      <c r="N2728" s="32" t="str">
        <f t="shared" si="126"/>
        <v/>
      </c>
      <c r="O2728" s="32" t="str">
        <f t="shared" si="127"/>
        <v/>
      </c>
      <c r="P2728" s="32" t="str">
        <f t="shared" si="128"/>
        <v/>
      </c>
      <c r="Q2728" s="32" t="str">
        <f>IFERROR(IF($F2728="","",INDEX(リスト!$AL:$AL,MATCH($F2728,リスト!$AK:$AK,0))),"")</f>
        <v/>
      </c>
      <c r="R2728" s="32" t="str">
        <f>IFERROR(IF($K2728="","",INDEX(リスト!$AO:$AO,MATCH($K2728,リスト!$AN:$AN,0))),"")</f>
        <v/>
      </c>
      <c r="S2728" s="32" t="str">
        <f>IF($B2728="","",RIGHT($G2728*1000+200+COUNTIF($G$2:$G2728,$G2728),9))</f>
        <v/>
      </c>
    </row>
    <row r="2729" spans="13:19" ht="18" customHeight="1" x14ac:dyDescent="0.55000000000000004">
      <c r="M2729" s="32" t="str">
        <f>IFERROR(IF($B2729="","",INDEX(所属情報!$E:$E,MATCH($A2729,所属情報!$A:$A,0))),"")</f>
        <v/>
      </c>
      <c r="N2729" s="32" t="str">
        <f t="shared" si="126"/>
        <v/>
      </c>
      <c r="O2729" s="32" t="str">
        <f t="shared" si="127"/>
        <v/>
      </c>
      <c r="P2729" s="32" t="str">
        <f t="shared" si="128"/>
        <v/>
      </c>
      <c r="Q2729" s="32" t="str">
        <f>IFERROR(IF($F2729="","",INDEX(リスト!$AL:$AL,MATCH($F2729,リスト!$AK:$AK,0))),"")</f>
        <v/>
      </c>
      <c r="R2729" s="32" t="str">
        <f>IFERROR(IF($K2729="","",INDEX(リスト!$AO:$AO,MATCH($K2729,リスト!$AN:$AN,0))),"")</f>
        <v/>
      </c>
      <c r="S2729" s="32" t="str">
        <f>IF($B2729="","",RIGHT($G2729*1000+200+COUNTIF($G$2:$G2729,$G2729),9))</f>
        <v/>
      </c>
    </row>
    <row r="2730" spans="13:19" ht="18" customHeight="1" x14ac:dyDescent="0.55000000000000004">
      <c r="M2730" s="32" t="str">
        <f>IFERROR(IF($B2730="","",INDEX(所属情報!$E:$E,MATCH($A2730,所属情報!$A:$A,0))),"")</f>
        <v/>
      </c>
      <c r="N2730" s="32" t="str">
        <f t="shared" si="126"/>
        <v/>
      </c>
      <c r="O2730" s="32" t="str">
        <f t="shared" si="127"/>
        <v/>
      </c>
      <c r="P2730" s="32" t="str">
        <f t="shared" si="128"/>
        <v/>
      </c>
      <c r="Q2730" s="32" t="str">
        <f>IFERROR(IF($F2730="","",INDEX(リスト!$AL:$AL,MATCH($F2730,リスト!$AK:$AK,0))),"")</f>
        <v/>
      </c>
      <c r="R2730" s="32" t="str">
        <f>IFERROR(IF($K2730="","",INDEX(リスト!$AO:$AO,MATCH($K2730,リスト!$AN:$AN,0))),"")</f>
        <v/>
      </c>
      <c r="S2730" s="32" t="str">
        <f>IF($B2730="","",RIGHT($G2730*1000+200+COUNTIF($G$2:$G2730,$G2730),9))</f>
        <v/>
      </c>
    </row>
    <row r="2731" spans="13:19" ht="18" customHeight="1" x14ac:dyDescent="0.55000000000000004">
      <c r="M2731" s="32" t="str">
        <f>IFERROR(IF($B2731="","",INDEX(所属情報!$E:$E,MATCH($A2731,所属情報!$A:$A,0))),"")</f>
        <v/>
      </c>
      <c r="N2731" s="32" t="str">
        <f t="shared" si="126"/>
        <v/>
      </c>
      <c r="O2731" s="32" t="str">
        <f t="shared" si="127"/>
        <v/>
      </c>
      <c r="P2731" s="32" t="str">
        <f t="shared" si="128"/>
        <v/>
      </c>
      <c r="Q2731" s="32" t="str">
        <f>IFERROR(IF($F2731="","",INDEX(リスト!$AL:$AL,MATCH($F2731,リスト!$AK:$AK,0))),"")</f>
        <v/>
      </c>
      <c r="R2731" s="32" t="str">
        <f>IFERROR(IF($K2731="","",INDEX(リスト!$AO:$AO,MATCH($K2731,リスト!$AN:$AN,0))),"")</f>
        <v/>
      </c>
      <c r="S2731" s="32" t="str">
        <f>IF($B2731="","",RIGHT($G2731*1000+200+COUNTIF($G$2:$G2731,$G2731),9))</f>
        <v/>
      </c>
    </row>
    <row r="2732" spans="13:19" ht="18" customHeight="1" x14ac:dyDescent="0.55000000000000004">
      <c r="M2732" s="32" t="str">
        <f>IFERROR(IF($B2732="","",INDEX(所属情報!$E:$E,MATCH($A2732,所属情報!$A:$A,0))),"")</f>
        <v/>
      </c>
      <c r="N2732" s="32" t="str">
        <f t="shared" si="126"/>
        <v/>
      </c>
      <c r="O2732" s="32" t="str">
        <f t="shared" si="127"/>
        <v/>
      </c>
      <c r="P2732" s="32" t="str">
        <f t="shared" si="128"/>
        <v/>
      </c>
      <c r="Q2732" s="32" t="str">
        <f>IFERROR(IF($F2732="","",INDEX(リスト!$AL:$AL,MATCH($F2732,リスト!$AK:$AK,0))),"")</f>
        <v/>
      </c>
      <c r="R2732" s="32" t="str">
        <f>IFERROR(IF($K2732="","",INDEX(リスト!$AO:$AO,MATCH($K2732,リスト!$AN:$AN,0))),"")</f>
        <v/>
      </c>
      <c r="S2732" s="32" t="str">
        <f>IF($B2732="","",RIGHT($G2732*1000+200+COUNTIF($G$2:$G2732,$G2732),9))</f>
        <v/>
      </c>
    </row>
    <row r="2733" spans="13:19" ht="18" customHeight="1" x14ac:dyDescent="0.55000000000000004">
      <c r="M2733" s="32" t="str">
        <f>IFERROR(IF($B2733="","",INDEX(所属情報!$E:$E,MATCH($A2733,所属情報!$A:$A,0))),"")</f>
        <v/>
      </c>
      <c r="N2733" s="32" t="str">
        <f t="shared" si="126"/>
        <v/>
      </c>
      <c r="O2733" s="32" t="str">
        <f t="shared" si="127"/>
        <v/>
      </c>
      <c r="P2733" s="32" t="str">
        <f t="shared" si="128"/>
        <v/>
      </c>
      <c r="Q2733" s="32" t="str">
        <f>IFERROR(IF($F2733="","",INDEX(リスト!$AL:$AL,MATCH($F2733,リスト!$AK:$AK,0))),"")</f>
        <v/>
      </c>
      <c r="R2733" s="32" t="str">
        <f>IFERROR(IF($K2733="","",INDEX(リスト!$AO:$AO,MATCH($K2733,リスト!$AN:$AN,0))),"")</f>
        <v/>
      </c>
      <c r="S2733" s="32" t="str">
        <f>IF($B2733="","",RIGHT($G2733*1000+200+COUNTIF($G$2:$G2733,$G2733),9))</f>
        <v/>
      </c>
    </row>
    <row r="2734" spans="13:19" ht="18" customHeight="1" x14ac:dyDescent="0.55000000000000004">
      <c r="M2734" s="32" t="str">
        <f>IFERROR(IF($B2734="","",INDEX(所属情報!$E:$E,MATCH($A2734,所属情報!$A:$A,0))),"")</f>
        <v/>
      </c>
      <c r="N2734" s="32" t="str">
        <f t="shared" si="126"/>
        <v/>
      </c>
      <c r="O2734" s="32" t="str">
        <f t="shared" si="127"/>
        <v/>
      </c>
      <c r="P2734" s="32" t="str">
        <f t="shared" si="128"/>
        <v/>
      </c>
      <c r="Q2734" s="32" t="str">
        <f>IFERROR(IF($F2734="","",INDEX(リスト!$AL:$AL,MATCH($F2734,リスト!$AK:$AK,0))),"")</f>
        <v/>
      </c>
      <c r="R2734" s="32" t="str">
        <f>IFERROR(IF($K2734="","",INDEX(リスト!$AO:$AO,MATCH($K2734,リスト!$AN:$AN,0))),"")</f>
        <v/>
      </c>
      <c r="S2734" s="32" t="str">
        <f>IF($B2734="","",RIGHT($G2734*1000+200+COUNTIF($G$2:$G2734,$G2734),9))</f>
        <v/>
      </c>
    </row>
    <row r="2735" spans="13:19" ht="18" customHeight="1" x14ac:dyDescent="0.55000000000000004">
      <c r="M2735" s="32" t="str">
        <f>IFERROR(IF($B2735="","",INDEX(所属情報!$E:$E,MATCH($A2735,所属情報!$A:$A,0))),"")</f>
        <v/>
      </c>
      <c r="N2735" s="32" t="str">
        <f t="shared" si="126"/>
        <v/>
      </c>
      <c r="O2735" s="32" t="str">
        <f t="shared" si="127"/>
        <v/>
      </c>
      <c r="P2735" s="32" t="str">
        <f t="shared" si="128"/>
        <v/>
      </c>
      <c r="Q2735" s="32" t="str">
        <f>IFERROR(IF($F2735="","",INDEX(リスト!$AL:$AL,MATCH($F2735,リスト!$AK:$AK,0))),"")</f>
        <v/>
      </c>
      <c r="R2735" s="32" t="str">
        <f>IFERROR(IF($K2735="","",INDEX(リスト!$AO:$AO,MATCH($K2735,リスト!$AN:$AN,0))),"")</f>
        <v/>
      </c>
      <c r="S2735" s="32" t="str">
        <f>IF($B2735="","",RIGHT($G2735*1000+200+COUNTIF($G$2:$G2735,$G2735),9))</f>
        <v/>
      </c>
    </row>
    <row r="2736" spans="13:19" ht="18" customHeight="1" x14ac:dyDescent="0.55000000000000004">
      <c r="M2736" s="32" t="str">
        <f>IFERROR(IF($B2736="","",INDEX(所属情報!$E:$E,MATCH($A2736,所属情報!$A:$A,0))),"")</f>
        <v/>
      </c>
      <c r="N2736" s="32" t="str">
        <f t="shared" si="126"/>
        <v/>
      </c>
      <c r="O2736" s="32" t="str">
        <f t="shared" si="127"/>
        <v/>
      </c>
      <c r="P2736" s="32" t="str">
        <f t="shared" si="128"/>
        <v/>
      </c>
      <c r="Q2736" s="32" t="str">
        <f>IFERROR(IF($F2736="","",INDEX(リスト!$AL:$AL,MATCH($F2736,リスト!$AK:$AK,0))),"")</f>
        <v/>
      </c>
      <c r="R2736" s="32" t="str">
        <f>IFERROR(IF($K2736="","",INDEX(リスト!$AO:$AO,MATCH($K2736,リスト!$AN:$AN,0))),"")</f>
        <v/>
      </c>
      <c r="S2736" s="32" t="str">
        <f>IF($B2736="","",RIGHT($G2736*1000+200+COUNTIF($G$2:$G2736,$G2736),9))</f>
        <v/>
      </c>
    </row>
    <row r="2737" spans="13:19" ht="18" customHeight="1" x14ac:dyDescent="0.55000000000000004">
      <c r="M2737" s="32" t="str">
        <f>IFERROR(IF($B2737="","",INDEX(所属情報!$E:$E,MATCH($A2737,所属情報!$A:$A,0))),"")</f>
        <v/>
      </c>
      <c r="N2737" s="32" t="str">
        <f t="shared" si="126"/>
        <v/>
      </c>
      <c r="O2737" s="32" t="str">
        <f t="shared" si="127"/>
        <v/>
      </c>
      <c r="P2737" s="32" t="str">
        <f t="shared" si="128"/>
        <v/>
      </c>
      <c r="Q2737" s="32" t="str">
        <f>IFERROR(IF($F2737="","",INDEX(リスト!$AL:$AL,MATCH($F2737,リスト!$AK:$AK,0))),"")</f>
        <v/>
      </c>
      <c r="R2737" s="32" t="str">
        <f>IFERROR(IF($K2737="","",INDEX(リスト!$AO:$AO,MATCH($K2737,リスト!$AN:$AN,0))),"")</f>
        <v/>
      </c>
      <c r="S2737" s="32" t="str">
        <f>IF($B2737="","",RIGHT($G2737*1000+200+COUNTIF($G$2:$G2737,$G2737),9))</f>
        <v/>
      </c>
    </row>
    <row r="2738" spans="13:19" ht="18" customHeight="1" x14ac:dyDescent="0.55000000000000004">
      <c r="M2738" s="32" t="str">
        <f>IFERROR(IF($B2738="","",INDEX(所属情報!$E:$E,MATCH($A2738,所属情報!$A:$A,0))),"")</f>
        <v/>
      </c>
      <c r="N2738" s="32" t="str">
        <f t="shared" si="126"/>
        <v/>
      </c>
      <c r="O2738" s="32" t="str">
        <f t="shared" si="127"/>
        <v/>
      </c>
      <c r="P2738" s="32" t="str">
        <f t="shared" si="128"/>
        <v/>
      </c>
      <c r="Q2738" s="32" t="str">
        <f>IFERROR(IF($F2738="","",INDEX(リスト!$AL:$AL,MATCH($F2738,リスト!$AK:$AK,0))),"")</f>
        <v/>
      </c>
      <c r="R2738" s="32" t="str">
        <f>IFERROR(IF($K2738="","",INDEX(リスト!$AO:$AO,MATCH($K2738,リスト!$AN:$AN,0))),"")</f>
        <v/>
      </c>
      <c r="S2738" s="32" t="str">
        <f>IF($B2738="","",RIGHT($G2738*1000+200+COUNTIF($G$2:$G2738,$G2738),9))</f>
        <v/>
      </c>
    </row>
    <row r="2739" spans="13:19" ht="18" customHeight="1" x14ac:dyDescent="0.55000000000000004">
      <c r="M2739" s="32" t="str">
        <f>IFERROR(IF($B2739="","",INDEX(所属情報!$E:$E,MATCH($A2739,所属情報!$A:$A,0))),"")</f>
        <v/>
      </c>
      <c r="N2739" s="32" t="str">
        <f t="shared" si="126"/>
        <v/>
      </c>
      <c r="O2739" s="32" t="str">
        <f t="shared" si="127"/>
        <v/>
      </c>
      <c r="P2739" s="32" t="str">
        <f t="shared" si="128"/>
        <v/>
      </c>
      <c r="Q2739" s="32" t="str">
        <f>IFERROR(IF($F2739="","",INDEX(リスト!$AL:$AL,MATCH($F2739,リスト!$AK:$AK,0))),"")</f>
        <v/>
      </c>
      <c r="R2739" s="32" t="str">
        <f>IFERROR(IF($K2739="","",INDEX(リスト!$AO:$AO,MATCH($K2739,リスト!$AN:$AN,0))),"")</f>
        <v/>
      </c>
      <c r="S2739" s="32" t="str">
        <f>IF($B2739="","",RIGHT($G2739*1000+200+COUNTIF($G$2:$G2739,$G2739),9))</f>
        <v/>
      </c>
    </row>
    <row r="2740" spans="13:19" ht="18" customHeight="1" x14ac:dyDescent="0.55000000000000004">
      <c r="M2740" s="32" t="str">
        <f>IFERROR(IF($B2740="","",INDEX(所属情報!$E:$E,MATCH($A2740,所属情報!$A:$A,0))),"")</f>
        <v/>
      </c>
      <c r="N2740" s="32" t="str">
        <f t="shared" si="126"/>
        <v/>
      </c>
      <c r="O2740" s="32" t="str">
        <f t="shared" si="127"/>
        <v/>
      </c>
      <c r="P2740" s="32" t="str">
        <f t="shared" si="128"/>
        <v/>
      </c>
      <c r="Q2740" s="32" t="str">
        <f>IFERROR(IF($F2740="","",INDEX(リスト!$AL:$AL,MATCH($F2740,リスト!$AK:$AK,0))),"")</f>
        <v/>
      </c>
      <c r="R2740" s="32" t="str">
        <f>IFERROR(IF($K2740="","",INDEX(リスト!$AO:$AO,MATCH($K2740,リスト!$AN:$AN,0))),"")</f>
        <v/>
      </c>
      <c r="S2740" s="32" t="str">
        <f>IF($B2740="","",RIGHT($G2740*1000+200+COUNTIF($G$2:$G2740,$G2740),9))</f>
        <v/>
      </c>
    </row>
    <row r="2741" spans="13:19" ht="18" customHeight="1" x14ac:dyDescent="0.55000000000000004">
      <c r="M2741" s="32" t="str">
        <f>IFERROR(IF($B2741="","",INDEX(所属情報!$E:$E,MATCH($A2741,所属情報!$A:$A,0))),"")</f>
        <v/>
      </c>
      <c r="N2741" s="32" t="str">
        <f t="shared" si="126"/>
        <v/>
      </c>
      <c r="O2741" s="32" t="str">
        <f t="shared" si="127"/>
        <v/>
      </c>
      <c r="P2741" s="32" t="str">
        <f t="shared" si="128"/>
        <v/>
      </c>
      <c r="Q2741" s="32" t="str">
        <f>IFERROR(IF($F2741="","",INDEX(リスト!$AL:$AL,MATCH($F2741,リスト!$AK:$AK,0))),"")</f>
        <v/>
      </c>
      <c r="R2741" s="32" t="str">
        <f>IFERROR(IF($K2741="","",INDEX(リスト!$AO:$AO,MATCH($K2741,リスト!$AN:$AN,0))),"")</f>
        <v/>
      </c>
      <c r="S2741" s="32" t="str">
        <f>IF($B2741="","",RIGHT($G2741*1000+200+COUNTIF($G$2:$G2741,$G2741),9))</f>
        <v/>
      </c>
    </row>
    <row r="2742" spans="13:19" ht="18" customHeight="1" x14ac:dyDescent="0.55000000000000004">
      <c r="M2742" s="32" t="str">
        <f>IFERROR(IF($B2742="","",INDEX(所属情報!$E:$E,MATCH($A2742,所属情報!$A:$A,0))),"")</f>
        <v/>
      </c>
      <c r="N2742" s="32" t="str">
        <f t="shared" si="126"/>
        <v/>
      </c>
      <c r="O2742" s="32" t="str">
        <f t="shared" si="127"/>
        <v/>
      </c>
      <c r="P2742" s="32" t="str">
        <f t="shared" si="128"/>
        <v/>
      </c>
      <c r="Q2742" s="32" t="str">
        <f>IFERROR(IF($F2742="","",INDEX(リスト!$AL:$AL,MATCH($F2742,リスト!$AK:$AK,0))),"")</f>
        <v/>
      </c>
      <c r="R2742" s="32" t="str">
        <f>IFERROR(IF($K2742="","",INDEX(リスト!$AO:$AO,MATCH($K2742,リスト!$AN:$AN,0))),"")</f>
        <v/>
      </c>
      <c r="S2742" s="32" t="str">
        <f>IF($B2742="","",RIGHT($G2742*1000+200+COUNTIF($G$2:$G2742,$G2742),9))</f>
        <v/>
      </c>
    </row>
    <row r="2743" spans="13:19" ht="18" customHeight="1" x14ac:dyDescent="0.55000000000000004">
      <c r="M2743" s="32" t="str">
        <f>IFERROR(IF($B2743="","",INDEX(所属情報!$E:$E,MATCH($A2743,所属情報!$A:$A,0))),"")</f>
        <v/>
      </c>
      <c r="N2743" s="32" t="str">
        <f t="shared" si="126"/>
        <v/>
      </c>
      <c r="O2743" s="32" t="str">
        <f t="shared" si="127"/>
        <v/>
      </c>
      <c r="P2743" s="32" t="str">
        <f t="shared" si="128"/>
        <v/>
      </c>
      <c r="Q2743" s="32" t="str">
        <f>IFERROR(IF($F2743="","",INDEX(リスト!$AL:$AL,MATCH($F2743,リスト!$AK:$AK,0))),"")</f>
        <v/>
      </c>
      <c r="R2743" s="32" t="str">
        <f>IFERROR(IF($K2743="","",INDEX(リスト!$AO:$AO,MATCH($K2743,リスト!$AN:$AN,0))),"")</f>
        <v/>
      </c>
      <c r="S2743" s="32" t="str">
        <f>IF($B2743="","",RIGHT($G2743*1000+200+COUNTIF($G$2:$G2743,$G2743),9))</f>
        <v/>
      </c>
    </row>
    <row r="2744" spans="13:19" ht="18" customHeight="1" x14ac:dyDescent="0.55000000000000004">
      <c r="M2744" s="32" t="str">
        <f>IFERROR(IF($B2744="","",INDEX(所属情報!$E:$E,MATCH($A2744,所属情報!$A:$A,0))),"")</f>
        <v/>
      </c>
      <c r="N2744" s="32" t="str">
        <f t="shared" si="126"/>
        <v/>
      </c>
      <c r="O2744" s="32" t="str">
        <f t="shared" si="127"/>
        <v/>
      </c>
      <c r="P2744" s="32" t="str">
        <f t="shared" si="128"/>
        <v/>
      </c>
      <c r="Q2744" s="32" t="str">
        <f>IFERROR(IF($F2744="","",INDEX(リスト!$AL:$AL,MATCH($F2744,リスト!$AK:$AK,0))),"")</f>
        <v/>
      </c>
      <c r="R2744" s="32" t="str">
        <f>IFERROR(IF($K2744="","",INDEX(リスト!$AO:$AO,MATCH($K2744,リスト!$AN:$AN,0))),"")</f>
        <v/>
      </c>
      <c r="S2744" s="32" t="str">
        <f>IF($B2744="","",RIGHT($G2744*1000+200+COUNTIF($G$2:$G2744,$G2744),9))</f>
        <v/>
      </c>
    </row>
    <row r="2745" spans="13:19" ht="18" customHeight="1" x14ac:dyDescent="0.55000000000000004">
      <c r="M2745" s="32" t="str">
        <f>IFERROR(IF($B2745="","",INDEX(所属情報!$E:$E,MATCH($A2745,所属情報!$A:$A,0))),"")</f>
        <v/>
      </c>
      <c r="N2745" s="32" t="str">
        <f t="shared" si="126"/>
        <v/>
      </c>
      <c r="O2745" s="32" t="str">
        <f t="shared" si="127"/>
        <v/>
      </c>
      <c r="P2745" s="32" t="str">
        <f t="shared" si="128"/>
        <v/>
      </c>
      <c r="Q2745" s="32" t="str">
        <f>IFERROR(IF($F2745="","",INDEX(リスト!$AL:$AL,MATCH($F2745,リスト!$AK:$AK,0))),"")</f>
        <v/>
      </c>
      <c r="R2745" s="32" t="str">
        <f>IFERROR(IF($K2745="","",INDEX(リスト!$AO:$AO,MATCH($K2745,リスト!$AN:$AN,0))),"")</f>
        <v/>
      </c>
      <c r="S2745" s="32" t="str">
        <f>IF($B2745="","",RIGHT($G2745*1000+200+COUNTIF($G$2:$G2745,$G2745),9))</f>
        <v/>
      </c>
    </row>
    <row r="2746" spans="13:19" ht="18" customHeight="1" x14ac:dyDescent="0.55000000000000004">
      <c r="M2746" s="32" t="str">
        <f>IFERROR(IF($B2746="","",INDEX(所属情報!$E:$E,MATCH($A2746,所属情報!$A:$A,0))),"")</f>
        <v/>
      </c>
      <c r="N2746" s="32" t="str">
        <f t="shared" si="126"/>
        <v/>
      </c>
      <c r="O2746" s="32" t="str">
        <f t="shared" si="127"/>
        <v/>
      </c>
      <c r="P2746" s="32" t="str">
        <f t="shared" si="128"/>
        <v/>
      </c>
      <c r="Q2746" s="32" t="str">
        <f>IFERROR(IF($F2746="","",INDEX(リスト!$AL:$AL,MATCH($F2746,リスト!$AK:$AK,0))),"")</f>
        <v/>
      </c>
      <c r="R2746" s="32" t="str">
        <f>IFERROR(IF($K2746="","",INDEX(リスト!$AO:$AO,MATCH($K2746,リスト!$AN:$AN,0))),"")</f>
        <v/>
      </c>
      <c r="S2746" s="32" t="str">
        <f>IF($B2746="","",RIGHT($G2746*1000+200+COUNTIF($G$2:$G2746,$G2746),9))</f>
        <v/>
      </c>
    </row>
    <row r="2747" spans="13:19" ht="18" customHeight="1" x14ac:dyDescent="0.55000000000000004">
      <c r="M2747" s="32" t="str">
        <f>IFERROR(IF($B2747="","",INDEX(所属情報!$E:$E,MATCH($A2747,所属情報!$A:$A,0))),"")</f>
        <v/>
      </c>
      <c r="N2747" s="32" t="str">
        <f t="shared" si="126"/>
        <v/>
      </c>
      <c r="O2747" s="32" t="str">
        <f t="shared" si="127"/>
        <v/>
      </c>
      <c r="P2747" s="32" t="str">
        <f t="shared" si="128"/>
        <v/>
      </c>
      <c r="Q2747" s="32" t="str">
        <f>IFERROR(IF($F2747="","",INDEX(リスト!$AL:$AL,MATCH($F2747,リスト!$AK:$AK,0))),"")</f>
        <v/>
      </c>
      <c r="R2747" s="32" t="str">
        <f>IFERROR(IF($K2747="","",INDEX(リスト!$AO:$AO,MATCH($K2747,リスト!$AN:$AN,0))),"")</f>
        <v/>
      </c>
      <c r="S2747" s="32" t="str">
        <f>IF($B2747="","",RIGHT($G2747*1000+200+COUNTIF($G$2:$G2747,$G2747),9))</f>
        <v/>
      </c>
    </row>
    <row r="2748" spans="13:19" ht="18" customHeight="1" x14ac:dyDescent="0.55000000000000004">
      <c r="M2748" s="32" t="str">
        <f>IFERROR(IF($B2748="","",INDEX(所属情報!$E:$E,MATCH($A2748,所属情報!$A:$A,0))),"")</f>
        <v/>
      </c>
      <c r="N2748" s="32" t="str">
        <f t="shared" si="126"/>
        <v/>
      </c>
      <c r="O2748" s="32" t="str">
        <f t="shared" si="127"/>
        <v/>
      </c>
      <c r="P2748" s="32" t="str">
        <f t="shared" si="128"/>
        <v/>
      </c>
      <c r="Q2748" s="32" t="str">
        <f>IFERROR(IF($F2748="","",INDEX(リスト!$AL:$AL,MATCH($F2748,リスト!$AK:$AK,0))),"")</f>
        <v/>
      </c>
      <c r="R2748" s="32" t="str">
        <f>IFERROR(IF($K2748="","",INDEX(リスト!$AO:$AO,MATCH($K2748,リスト!$AN:$AN,0))),"")</f>
        <v/>
      </c>
      <c r="S2748" s="32" t="str">
        <f>IF($B2748="","",RIGHT($G2748*1000+200+COUNTIF($G$2:$G2748,$G2748),9))</f>
        <v/>
      </c>
    </row>
    <row r="2749" spans="13:19" ht="18" customHeight="1" x14ac:dyDescent="0.55000000000000004">
      <c r="M2749" s="32" t="str">
        <f>IFERROR(IF($B2749="","",INDEX(所属情報!$E:$E,MATCH($A2749,所属情報!$A:$A,0))),"")</f>
        <v/>
      </c>
      <c r="N2749" s="32" t="str">
        <f t="shared" si="126"/>
        <v/>
      </c>
      <c r="O2749" s="32" t="str">
        <f t="shared" si="127"/>
        <v/>
      </c>
      <c r="P2749" s="32" t="str">
        <f t="shared" si="128"/>
        <v/>
      </c>
      <c r="Q2749" s="32" t="str">
        <f>IFERROR(IF($F2749="","",INDEX(リスト!$AL:$AL,MATCH($F2749,リスト!$AK:$AK,0))),"")</f>
        <v/>
      </c>
      <c r="R2749" s="32" t="str">
        <f>IFERROR(IF($K2749="","",INDEX(リスト!$AO:$AO,MATCH($K2749,リスト!$AN:$AN,0))),"")</f>
        <v/>
      </c>
      <c r="S2749" s="32" t="str">
        <f>IF($B2749="","",RIGHT($G2749*1000+200+COUNTIF($G$2:$G2749,$G2749),9))</f>
        <v/>
      </c>
    </row>
    <row r="2750" spans="13:19" ht="18" customHeight="1" x14ac:dyDescent="0.55000000000000004">
      <c r="M2750" s="32" t="str">
        <f>IFERROR(IF($B2750="","",INDEX(所属情報!$E:$E,MATCH($A2750,所属情報!$A:$A,0))),"")</f>
        <v/>
      </c>
      <c r="N2750" s="32" t="str">
        <f t="shared" si="126"/>
        <v/>
      </c>
      <c r="O2750" s="32" t="str">
        <f t="shared" si="127"/>
        <v/>
      </c>
      <c r="P2750" s="32" t="str">
        <f t="shared" si="128"/>
        <v/>
      </c>
      <c r="Q2750" s="32" t="str">
        <f>IFERROR(IF($F2750="","",INDEX(リスト!$AL:$AL,MATCH($F2750,リスト!$AK:$AK,0))),"")</f>
        <v/>
      </c>
      <c r="R2750" s="32" t="str">
        <f>IFERROR(IF($K2750="","",INDEX(リスト!$AO:$AO,MATCH($K2750,リスト!$AN:$AN,0))),"")</f>
        <v/>
      </c>
      <c r="S2750" s="32" t="str">
        <f>IF($B2750="","",RIGHT($G2750*1000+200+COUNTIF($G$2:$G2750,$G2750),9))</f>
        <v/>
      </c>
    </row>
    <row r="2751" spans="13:19" ht="18" customHeight="1" x14ac:dyDescent="0.55000000000000004">
      <c r="M2751" s="32" t="str">
        <f>IFERROR(IF($B2751="","",INDEX(所属情報!$E:$E,MATCH($A2751,所属情報!$A:$A,0))),"")</f>
        <v/>
      </c>
      <c r="N2751" s="32" t="str">
        <f t="shared" si="126"/>
        <v/>
      </c>
      <c r="O2751" s="32" t="str">
        <f t="shared" si="127"/>
        <v/>
      </c>
      <c r="P2751" s="32" t="str">
        <f t="shared" si="128"/>
        <v/>
      </c>
      <c r="Q2751" s="32" t="str">
        <f>IFERROR(IF($F2751="","",INDEX(リスト!$AL:$AL,MATCH($F2751,リスト!$AK:$AK,0))),"")</f>
        <v/>
      </c>
      <c r="R2751" s="32" t="str">
        <f>IFERROR(IF($K2751="","",INDEX(リスト!$AO:$AO,MATCH($K2751,リスト!$AN:$AN,0))),"")</f>
        <v/>
      </c>
      <c r="S2751" s="32" t="str">
        <f>IF($B2751="","",RIGHT($G2751*1000+200+COUNTIF($G$2:$G2751,$G2751),9))</f>
        <v/>
      </c>
    </row>
    <row r="2752" spans="13:19" ht="18" customHeight="1" x14ac:dyDescent="0.55000000000000004">
      <c r="M2752" s="32" t="str">
        <f>IFERROR(IF($B2752="","",INDEX(所属情報!$E:$E,MATCH($A2752,所属情報!$A:$A,0))),"")</f>
        <v/>
      </c>
      <c r="N2752" s="32" t="str">
        <f t="shared" si="126"/>
        <v/>
      </c>
      <c r="O2752" s="32" t="str">
        <f t="shared" si="127"/>
        <v/>
      </c>
      <c r="P2752" s="32" t="str">
        <f t="shared" si="128"/>
        <v/>
      </c>
      <c r="Q2752" s="32" t="str">
        <f>IFERROR(IF($F2752="","",INDEX(リスト!$AL:$AL,MATCH($F2752,リスト!$AK:$AK,0))),"")</f>
        <v/>
      </c>
      <c r="R2752" s="32" t="str">
        <f>IFERROR(IF($K2752="","",INDEX(リスト!$AO:$AO,MATCH($K2752,リスト!$AN:$AN,0))),"")</f>
        <v/>
      </c>
      <c r="S2752" s="32" t="str">
        <f>IF($B2752="","",RIGHT($G2752*1000+200+COUNTIF($G$2:$G2752,$G2752),9))</f>
        <v/>
      </c>
    </row>
    <row r="2753" spans="13:19" ht="18" customHeight="1" x14ac:dyDescent="0.55000000000000004">
      <c r="M2753" s="32" t="str">
        <f>IFERROR(IF($B2753="","",INDEX(所属情報!$E:$E,MATCH($A2753,所属情報!$A:$A,0))),"")</f>
        <v/>
      </c>
      <c r="N2753" s="32" t="str">
        <f t="shared" si="126"/>
        <v/>
      </c>
      <c r="O2753" s="32" t="str">
        <f t="shared" si="127"/>
        <v/>
      </c>
      <c r="P2753" s="32" t="str">
        <f t="shared" si="128"/>
        <v/>
      </c>
      <c r="Q2753" s="32" t="str">
        <f>IFERROR(IF($F2753="","",INDEX(リスト!$AL:$AL,MATCH($F2753,リスト!$AK:$AK,0))),"")</f>
        <v/>
      </c>
      <c r="R2753" s="32" t="str">
        <f>IFERROR(IF($K2753="","",INDEX(リスト!$AO:$AO,MATCH($K2753,リスト!$AN:$AN,0))),"")</f>
        <v/>
      </c>
      <c r="S2753" s="32" t="str">
        <f>IF($B2753="","",RIGHT($G2753*1000+200+COUNTIF($G$2:$G2753,$G2753),9))</f>
        <v/>
      </c>
    </row>
    <row r="2754" spans="13:19" ht="18" customHeight="1" x14ac:dyDescent="0.55000000000000004">
      <c r="M2754" s="32" t="str">
        <f>IFERROR(IF($B2754="","",INDEX(所属情報!$E:$E,MATCH($A2754,所属情報!$A:$A,0))),"")</f>
        <v/>
      </c>
      <c r="N2754" s="32" t="str">
        <f t="shared" si="126"/>
        <v/>
      </c>
      <c r="O2754" s="32" t="str">
        <f t="shared" si="127"/>
        <v/>
      </c>
      <c r="P2754" s="32" t="str">
        <f t="shared" si="128"/>
        <v/>
      </c>
      <c r="Q2754" s="32" t="str">
        <f>IFERROR(IF($F2754="","",INDEX(リスト!$AL:$AL,MATCH($F2754,リスト!$AK:$AK,0))),"")</f>
        <v/>
      </c>
      <c r="R2754" s="32" t="str">
        <f>IFERROR(IF($K2754="","",INDEX(リスト!$AO:$AO,MATCH($K2754,リスト!$AN:$AN,0))),"")</f>
        <v/>
      </c>
      <c r="S2754" s="32" t="str">
        <f>IF($B2754="","",RIGHT($G2754*1000+200+COUNTIF($G$2:$G2754,$G2754),9))</f>
        <v/>
      </c>
    </row>
    <row r="2755" spans="13:19" ht="18" customHeight="1" x14ac:dyDescent="0.55000000000000004">
      <c r="M2755" s="32" t="str">
        <f>IFERROR(IF($B2755="","",INDEX(所属情報!$E:$E,MATCH($A2755,所属情報!$A:$A,0))),"")</f>
        <v/>
      </c>
      <c r="N2755" s="32" t="str">
        <f t="shared" ref="N2755:N2818" si="129">IF($C2755="","",IF($E2755="",$C2755,$C2755&amp;" ("&amp;$E2755&amp;")"))</f>
        <v/>
      </c>
      <c r="O2755" s="32" t="str">
        <f t="shared" ref="O2755:O2818" si="130">IF($D2755="","",ASC($D2755))</f>
        <v/>
      </c>
      <c r="P2755" s="32" t="str">
        <f t="shared" ref="P2755:P2818" si="131">IF($I2755="","",UPPER($I2755)&amp;" "&amp;UPPER(LEFT($J2755,1))&amp;LOWER(RIGHT($J2755,LEN($J2755)-1))&amp;" ("&amp;MID($G2755,3,2)&amp;")")</f>
        <v/>
      </c>
      <c r="Q2755" s="32" t="str">
        <f>IFERROR(IF($F2755="","",INDEX(リスト!$AL:$AL,MATCH($F2755,リスト!$AK:$AK,0))),"")</f>
        <v/>
      </c>
      <c r="R2755" s="32" t="str">
        <f>IFERROR(IF($K2755="","",INDEX(リスト!$AO:$AO,MATCH($K2755,リスト!$AN:$AN,0))),"")</f>
        <v/>
      </c>
      <c r="S2755" s="32" t="str">
        <f>IF($B2755="","",RIGHT($G2755*1000+200+COUNTIF($G$2:$G2755,$G2755),9))</f>
        <v/>
      </c>
    </row>
    <row r="2756" spans="13:19" ht="18" customHeight="1" x14ac:dyDescent="0.55000000000000004">
      <c r="M2756" s="32" t="str">
        <f>IFERROR(IF($B2756="","",INDEX(所属情報!$E:$E,MATCH($A2756,所属情報!$A:$A,0))),"")</f>
        <v/>
      </c>
      <c r="N2756" s="32" t="str">
        <f t="shared" si="129"/>
        <v/>
      </c>
      <c r="O2756" s="32" t="str">
        <f t="shared" si="130"/>
        <v/>
      </c>
      <c r="P2756" s="32" t="str">
        <f t="shared" si="131"/>
        <v/>
      </c>
      <c r="Q2756" s="32" t="str">
        <f>IFERROR(IF($F2756="","",INDEX(リスト!$AL:$AL,MATCH($F2756,リスト!$AK:$AK,0))),"")</f>
        <v/>
      </c>
      <c r="R2756" s="32" t="str">
        <f>IFERROR(IF($K2756="","",INDEX(リスト!$AO:$AO,MATCH($K2756,リスト!$AN:$AN,0))),"")</f>
        <v/>
      </c>
      <c r="S2756" s="32" t="str">
        <f>IF($B2756="","",RIGHT($G2756*1000+200+COUNTIF($G$2:$G2756,$G2756),9))</f>
        <v/>
      </c>
    </row>
    <row r="2757" spans="13:19" ht="18" customHeight="1" x14ac:dyDescent="0.55000000000000004">
      <c r="M2757" s="32" t="str">
        <f>IFERROR(IF($B2757="","",INDEX(所属情報!$E:$E,MATCH($A2757,所属情報!$A:$A,0))),"")</f>
        <v/>
      </c>
      <c r="N2757" s="32" t="str">
        <f t="shared" si="129"/>
        <v/>
      </c>
      <c r="O2757" s="32" t="str">
        <f t="shared" si="130"/>
        <v/>
      </c>
      <c r="P2757" s="32" t="str">
        <f t="shared" si="131"/>
        <v/>
      </c>
      <c r="Q2757" s="32" t="str">
        <f>IFERROR(IF($F2757="","",INDEX(リスト!$AL:$AL,MATCH($F2757,リスト!$AK:$AK,0))),"")</f>
        <v/>
      </c>
      <c r="R2757" s="32" t="str">
        <f>IFERROR(IF($K2757="","",INDEX(リスト!$AO:$AO,MATCH($K2757,リスト!$AN:$AN,0))),"")</f>
        <v/>
      </c>
      <c r="S2757" s="32" t="str">
        <f>IF($B2757="","",RIGHT($G2757*1000+200+COUNTIF($G$2:$G2757,$G2757),9))</f>
        <v/>
      </c>
    </row>
    <row r="2758" spans="13:19" ht="18" customHeight="1" x14ac:dyDescent="0.55000000000000004">
      <c r="M2758" s="32" t="str">
        <f>IFERROR(IF($B2758="","",INDEX(所属情報!$E:$E,MATCH($A2758,所属情報!$A:$A,0))),"")</f>
        <v/>
      </c>
      <c r="N2758" s="32" t="str">
        <f t="shared" si="129"/>
        <v/>
      </c>
      <c r="O2758" s="32" t="str">
        <f t="shared" si="130"/>
        <v/>
      </c>
      <c r="P2758" s="32" t="str">
        <f t="shared" si="131"/>
        <v/>
      </c>
      <c r="Q2758" s="32" t="str">
        <f>IFERROR(IF($F2758="","",INDEX(リスト!$AL:$AL,MATCH($F2758,リスト!$AK:$AK,0))),"")</f>
        <v/>
      </c>
      <c r="R2758" s="32" t="str">
        <f>IFERROR(IF($K2758="","",INDEX(リスト!$AO:$AO,MATCH($K2758,リスト!$AN:$AN,0))),"")</f>
        <v/>
      </c>
      <c r="S2758" s="32" t="str">
        <f>IF($B2758="","",RIGHT($G2758*1000+200+COUNTIF($G$2:$G2758,$G2758),9))</f>
        <v/>
      </c>
    </row>
    <row r="2759" spans="13:19" ht="18" customHeight="1" x14ac:dyDescent="0.55000000000000004">
      <c r="M2759" s="32" t="str">
        <f>IFERROR(IF($B2759="","",INDEX(所属情報!$E:$E,MATCH($A2759,所属情報!$A:$A,0))),"")</f>
        <v/>
      </c>
      <c r="N2759" s="32" t="str">
        <f t="shared" si="129"/>
        <v/>
      </c>
      <c r="O2759" s="32" t="str">
        <f t="shared" si="130"/>
        <v/>
      </c>
      <c r="P2759" s="32" t="str">
        <f t="shared" si="131"/>
        <v/>
      </c>
      <c r="Q2759" s="32" t="str">
        <f>IFERROR(IF($F2759="","",INDEX(リスト!$AL:$AL,MATCH($F2759,リスト!$AK:$AK,0))),"")</f>
        <v/>
      </c>
      <c r="R2759" s="32" t="str">
        <f>IFERROR(IF($K2759="","",INDEX(リスト!$AO:$AO,MATCH($K2759,リスト!$AN:$AN,0))),"")</f>
        <v/>
      </c>
      <c r="S2759" s="32" t="str">
        <f>IF($B2759="","",RIGHT($G2759*1000+200+COUNTIF($G$2:$G2759,$G2759),9))</f>
        <v/>
      </c>
    </row>
    <row r="2760" spans="13:19" ht="18" customHeight="1" x14ac:dyDescent="0.55000000000000004">
      <c r="M2760" s="32" t="str">
        <f>IFERROR(IF($B2760="","",INDEX(所属情報!$E:$E,MATCH($A2760,所属情報!$A:$A,0))),"")</f>
        <v/>
      </c>
      <c r="N2760" s="32" t="str">
        <f t="shared" si="129"/>
        <v/>
      </c>
      <c r="O2760" s="32" t="str">
        <f t="shared" si="130"/>
        <v/>
      </c>
      <c r="P2760" s="32" t="str">
        <f t="shared" si="131"/>
        <v/>
      </c>
      <c r="Q2760" s="32" t="str">
        <f>IFERROR(IF($F2760="","",INDEX(リスト!$AL:$AL,MATCH($F2760,リスト!$AK:$AK,0))),"")</f>
        <v/>
      </c>
      <c r="R2760" s="32" t="str">
        <f>IFERROR(IF($K2760="","",INDEX(リスト!$AO:$AO,MATCH($K2760,リスト!$AN:$AN,0))),"")</f>
        <v/>
      </c>
      <c r="S2760" s="32" t="str">
        <f>IF($B2760="","",RIGHT($G2760*1000+200+COUNTIF($G$2:$G2760,$G2760),9))</f>
        <v/>
      </c>
    </row>
    <row r="2761" spans="13:19" ht="18" customHeight="1" x14ac:dyDescent="0.55000000000000004">
      <c r="M2761" s="32" t="str">
        <f>IFERROR(IF($B2761="","",INDEX(所属情報!$E:$E,MATCH($A2761,所属情報!$A:$A,0))),"")</f>
        <v/>
      </c>
      <c r="N2761" s="32" t="str">
        <f t="shared" si="129"/>
        <v/>
      </c>
      <c r="O2761" s="32" t="str">
        <f t="shared" si="130"/>
        <v/>
      </c>
      <c r="P2761" s="32" t="str">
        <f t="shared" si="131"/>
        <v/>
      </c>
      <c r="Q2761" s="32" t="str">
        <f>IFERROR(IF($F2761="","",INDEX(リスト!$AL:$AL,MATCH($F2761,リスト!$AK:$AK,0))),"")</f>
        <v/>
      </c>
      <c r="R2761" s="32" t="str">
        <f>IFERROR(IF($K2761="","",INDEX(リスト!$AO:$AO,MATCH($K2761,リスト!$AN:$AN,0))),"")</f>
        <v/>
      </c>
      <c r="S2761" s="32" t="str">
        <f>IF($B2761="","",RIGHT($G2761*1000+200+COUNTIF($G$2:$G2761,$G2761),9))</f>
        <v/>
      </c>
    </row>
    <row r="2762" spans="13:19" ht="18" customHeight="1" x14ac:dyDescent="0.55000000000000004">
      <c r="M2762" s="32" t="str">
        <f>IFERROR(IF($B2762="","",INDEX(所属情報!$E:$E,MATCH($A2762,所属情報!$A:$A,0))),"")</f>
        <v/>
      </c>
      <c r="N2762" s="32" t="str">
        <f t="shared" si="129"/>
        <v/>
      </c>
      <c r="O2762" s="32" t="str">
        <f t="shared" si="130"/>
        <v/>
      </c>
      <c r="P2762" s="32" t="str">
        <f t="shared" si="131"/>
        <v/>
      </c>
      <c r="Q2762" s="32" t="str">
        <f>IFERROR(IF($F2762="","",INDEX(リスト!$AL:$AL,MATCH($F2762,リスト!$AK:$AK,0))),"")</f>
        <v/>
      </c>
      <c r="R2762" s="32" t="str">
        <f>IFERROR(IF($K2762="","",INDEX(リスト!$AO:$AO,MATCH($K2762,リスト!$AN:$AN,0))),"")</f>
        <v/>
      </c>
      <c r="S2762" s="32" t="str">
        <f>IF($B2762="","",RIGHT($G2762*1000+200+COUNTIF($G$2:$G2762,$G2762),9))</f>
        <v/>
      </c>
    </row>
    <row r="2763" spans="13:19" ht="18" customHeight="1" x14ac:dyDescent="0.55000000000000004">
      <c r="M2763" s="32" t="str">
        <f>IFERROR(IF($B2763="","",INDEX(所属情報!$E:$E,MATCH($A2763,所属情報!$A:$A,0))),"")</f>
        <v/>
      </c>
      <c r="N2763" s="32" t="str">
        <f t="shared" si="129"/>
        <v/>
      </c>
      <c r="O2763" s="32" t="str">
        <f t="shared" si="130"/>
        <v/>
      </c>
      <c r="P2763" s="32" t="str">
        <f t="shared" si="131"/>
        <v/>
      </c>
      <c r="Q2763" s="32" t="str">
        <f>IFERROR(IF($F2763="","",INDEX(リスト!$AL:$AL,MATCH($F2763,リスト!$AK:$AK,0))),"")</f>
        <v/>
      </c>
      <c r="R2763" s="32" t="str">
        <f>IFERROR(IF($K2763="","",INDEX(リスト!$AO:$AO,MATCH($K2763,リスト!$AN:$AN,0))),"")</f>
        <v/>
      </c>
      <c r="S2763" s="32" t="str">
        <f>IF($B2763="","",RIGHT($G2763*1000+200+COUNTIF($G$2:$G2763,$G2763),9))</f>
        <v/>
      </c>
    </row>
    <row r="2764" spans="13:19" ht="18" customHeight="1" x14ac:dyDescent="0.55000000000000004">
      <c r="M2764" s="32" t="str">
        <f>IFERROR(IF($B2764="","",INDEX(所属情報!$E:$E,MATCH($A2764,所属情報!$A:$A,0))),"")</f>
        <v/>
      </c>
      <c r="N2764" s="32" t="str">
        <f t="shared" si="129"/>
        <v/>
      </c>
      <c r="O2764" s="32" t="str">
        <f t="shared" si="130"/>
        <v/>
      </c>
      <c r="P2764" s="32" t="str">
        <f t="shared" si="131"/>
        <v/>
      </c>
      <c r="Q2764" s="32" t="str">
        <f>IFERROR(IF($F2764="","",INDEX(リスト!$AL:$AL,MATCH($F2764,リスト!$AK:$AK,0))),"")</f>
        <v/>
      </c>
      <c r="R2764" s="32" t="str">
        <f>IFERROR(IF($K2764="","",INDEX(リスト!$AO:$AO,MATCH($K2764,リスト!$AN:$AN,0))),"")</f>
        <v/>
      </c>
      <c r="S2764" s="32" t="str">
        <f>IF($B2764="","",RIGHT($G2764*1000+200+COUNTIF($G$2:$G2764,$G2764),9))</f>
        <v/>
      </c>
    </row>
    <row r="2765" spans="13:19" ht="18" customHeight="1" x14ac:dyDescent="0.55000000000000004">
      <c r="M2765" s="32" t="str">
        <f>IFERROR(IF($B2765="","",INDEX(所属情報!$E:$E,MATCH($A2765,所属情報!$A:$A,0))),"")</f>
        <v/>
      </c>
      <c r="N2765" s="32" t="str">
        <f t="shared" si="129"/>
        <v/>
      </c>
      <c r="O2765" s="32" t="str">
        <f t="shared" si="130"/>
        <v/>
      </c>
      <c r="P2765" s="32" t="str">
        <f t="shared" si="131"/>
        <v/>
      </c>
      <c r="Q2765" s="32" t="str">
        <f>IFERROR(IF($F2765="","",INDEX(リスト!$AL:$AL,MATCH($F2765,リスト!$AK:$AK,0))),"")</f>
        <v/>
      </c>
      <c r="R2765" s="32" t="str">
        <f>IFERROR(IF($K2765="","",INDEX(リスト!$AO:$AO,MATCH($K2765,リスト!$AN:$AN,0))),"")</f>
        <v/>
      </c>
      <c r="S2765" s="32" t="str">
        <f>IF($B2765="","",RIGHT($G2765*1000+200+COUNTIF($G$2:$G2765,$G2765),9))</f>
        <v/>
      </c>
    </row>
    <row r="2766" spans="13:19" ht="18" customHeight="1" x14ac:dyDescent="0.55000000000000004">
      <c r="M2766" s="32" t="str">
        <f>IFERROR(IF($B2766="","",INDEX(所属情報!$E:$E,MATCH($A2766,所属情報!$A:$A,0))),"")</f>
        <v/>
      </c>
      <c r="N2766" s="32" t="str">
        <f t="shared" si="129"/>
        <v/>
      </c>
      <c r="O2766" s="32" t="str">
        <f t="shared" si="130"/>
        <v/>
      </c>
      <c r="P2766" s="32" t="str">
        <f t="shared" si="131"/>
        <v/>
      </c>
      <c r="Q2766" s="32" t="str">
        <f>IFERROR(IF($F2766="","",INDEX(リスト!$AL:$AL,MATCH($F2766,リスト!$AK:$AK,0))),"")</f>
        <v/>
      </c>
      <c r="R2766" s="32" t="str">
        <f>IFERROR(IF($K2766="","",INDEX(リスト!$AO:$AO,MATCH($K2766,リスト!$AN:$AN,0))),"")</f>
        <v/>
      </c>
      <c r="S2766" s="32" t="str">
        <f>IF($B2766="","",RIGHT($G2766*1000+200+COUNTIF($G$2:$G2766,$G2766),9))</f>
        <v/>
      </c>
    </row>
    <row r="2767" spans="13:19" ht="18" customHeight="1" x14ac:dyDescent="0.55000000000000004">
      <c r="M2767" s="32" t="str">
        <f>IFERROR(IF($B2767="","",INDEX(所属情報!$E:$E,MATCH($A2767,所属情報!$A:$A,0))),"")</f>
        <v/>
      </c>
      <c r="N2767" s="32" t="str">
        <f t="shared" si="129"/>
        <v/>
      </c>
      <c r="O2767" s="32" t="str">
        <f t="shared" si="130"/>
        <v/>
      </c>
      <c r="P2767" s="32" t="str">
        <f t="shared" si="131"/>
        <v/>
      </c>
      <c r="Q2767" s="32" t="str">
        <f>IFERROR(IF($F2767="","",INDEX(リスト!$AL:$AL,MATCH($F2767,リスト!$AK:$AK,0))),"")</f>
        <v/>
      </c>
      <c r="R2767" s="32" t="str">
        <f>IFERROR(IF($K2767="","",INDEX(リスト!$AO:$AO,MATCH($K2767,リスト!$AN:$AN,0))),"")</f>
        <v/>
      </c>
      <c r="S2767" s="32" t="str">
        <f>IF($B2767="","",RIGHT($G2767*1000+200+COUNTIF($G$2:$G2767,$G2767),9))</f>
        <v/>
      </c>
    </row>
    <row r="2768" spans="13:19" ht="18" customHeight="1" x14ac:dyDescent="0.55000000000000004">
      <c r="M2768" s="32" t="str">
        <f>IFERROR(IF($B2768="","",INDEX(所属情報!$E:$E,MATCH($A2768,所属情報!$A:$A,0))),"")</f>
        <v/>
      </c>
      <c r="N2768" s="32" t="str">
        <f t="shared" si="129"/>
        <v/>
      </c>
      <c r="O2768" s="32" t="str">
        <f t="shared" si="130"/>
        <v/>
      </c>
      <c r="P2768" s="32" t="str">
        <f t="shared" si="131"/>
        <v/>
      </c>
      <c r="Q2768" s="32" t="str">
        <f>IFERROR(IF($F2768="","",INDEX(リスト!$AL:$AL,MATCH($F2768,リスト!$AK:$AK,0))),"")</f>
        <v/>
      </c>
      <c r="R2768" s="32" t="str">
        <f>IFERROR(IF($K2768="","",INDEX(リスト!$AO:$AO,MATCH($K2768,リスト!$AN:$AN,0))),"")</f>
        <v/>
      </c>
      <c r="S2768" s="32" t="str">
        <f>IF($B2768="","",RIGHT($G2768*1000+200+COUNTIF($G$2:$G2768,$G2768),9))</f>
        <v/>
      </c>
    </row>
    <row r="2769" spans="13:19" ht="18" customHeight="1" x14ac:dyDescent="0.55000000000000004">
      <c r="M2769" s="32" t="str">
        <f>IFERROR(IF($B2769="","",INDEX(所属情報!$E:$E,MATCH($A2769,所属情報!$A:$A,0))),"")</f>
        <v/>
      </c>
      <c r="N2769" s="32" t="str">
        <f t="shared" si="129"/>
        <v/>
      </c>
      <c r="O2769" s="32" t="str">
        <f t="shared" si="130"/>
        <v/>
      </c>
      <c r="P2769" s="32" t="str">
        <f t="shared" si="131"/>
        <v/>
      </c>
      <c r="Q2769" s="32" t="str">
        <f>IFERROR(IF($F2769="","",INDEX(リスト!$AL:$AL,MATCH($F2769,リスト!$AK:$AK,0))),"")</f>
        <v/>
      </c>
      <c r="R2769" s="32" t="str">
        <f>IFERROR(IF($K2769="","",INDEX(リスト!$AO:$AO,MATCH($K2769,リスト!$AN:$AN,0))),"")</f>
        <v/>
      </c>
      <c r="S2769" s="32" t="str">
        <f>IF($B2769="","",RIGHT($G2769*1000+200+COUNTIF($G$2:$G2769,$G2769),9))</f>
        <v/>
      </c>
    </row>
    <row r="2770" spans="13:19" ht="18" customHeight="1" x14ac:dyDescent="0.55000000000000004">
      <c r="M2770" s="32" t="str">
        <f>IFERROR(IF($B2770="","",INDEX(所属情報!$E:$E,MATCH($A2770,所属情報!$A:$A,0))),"")</f>
        <v/>
      </c>
      <c r="N2770" s="32" t="str">
        <f t="shared" si="129"/>
        <v/>
      </c>
      <c r="O2770" s="32" t="str">
        <f t="shared" si="130"/>
        <v/>
      </c>
      <c r="P2770" s="32" t="str">
        <f t="shared" si="131"/>
        <v/>
      </c>
      <c r="Q2770" s="32" t="str">
        <f>IFERROR(IF($F2770="","",INDEX(リスト!$AL:$AL,MATCH($F2770,リスト!$AK:$AK,0))),"")</f>
        <v/>
      </c>
      <c r="R2770" s="32" t="str">
        <f>IFERROR(IF($K2770="","",INDEX(リスト!$AO:$AO,MATCH($K2770,リスト!$AN:$AN,0))),"")</f>
        <v/>
      </c>
      <c r="S2770" s="32" t="str">
        <f>IF($B2770="","",RIGHT($G2770*1000+200+COUNTIF($G$2:$G2770,$G2770),9))</f>
        <v/>
      </c>
    </row>
    <row r="2771" spans="13:19" ht="18" customHeight="1" x14ac:dyDescent="0.55000000000000004">
      <c r="M2771" s="32" t="str">
        <f>IFERROR(IF($B2771="","",INDEX(所属情報!$E:$E,MATCH($A2771,所属情報!$A:$A,0))),"")</f>
        <v/>
      </c>
      <c r="N2771" s="32" t="str">
        <f t="shared" si="129"/>
        <v/>
      </c>
      <c r="O2771" s="32" t="str">
        <f t="shared" si="130"/>
        <v/>
      </c>
      <c r="P2771" s="32" t="str">
        <f t="shared" si="131"/>
        <v/>
      </c>
      <c r="Q2771" s="32" t="str">
        <f>IFERROR(IF($F2771="","",INDEX(リスト!$AL:$AL,MATCH($F2771,リスト!$AK:$AK,0))),"")</f>
        <v/>
      </c>
      <c r="R2771" s="32" t="str">
        <f>IFERROR(IF($K2771="","",INDEX(リスト!$AO:$AO,MATCH($K2771,リスト!$AN:$AN,0))),"")</f>
        <v/>
      </c>
      <c r="S2771" s="32" t="str">
        <f>IF($B2771="","",RIGHT($G2771*1000+200+COUNTIF($G$2:$G2771,$G2771),9))</f>
        <v/>
      </c>
    </row>
    <row r="2772" spans="13:19" ht="18" customHeight="1" x14ac:dyDescent="0.55000000000000004">
      <c r="M2772" s="32" t="str">
        <f>IFERROR(IF($B2772="","",INDEX(所属情報!$E:$E,MATCH($A2772,所属情報!$A:$A,0))),"")</f>
        <v/>
      </c>
      <c r="N2772" s="32" t="str">
        <f t="shared" si="129"/>
        <v/>
      </c>
      <c r="O2772" s="32" t="str">
        <f t="shared" si="130"/>
        <v/>
      </c>
      <c r="P2772" s="32" t="str">
        <f t="shared" si="131"/>
        <v/>
      </c>
      <c r="Q2772" s="32" t="str">
        <f>IFERROR(IF($F2772="","",INDEX(リスト!$AL:$AL,MATCH($F2772,リスト!$AK:$AK,0))),"")</f>
        <v/>
      </c>
      <c r="R2772" s="32" t="str">
        <f>IFERROR(IF($K2772="","",INDEX(リスト!$AO:$AO,MATCH($K2772,リスト!$AN:$AN,0))),"")</f>
        <v/>
      </c>
      <c r="S2772" s="32" t="str">
        <f>IF($B2772="","",RIGHT($G2772*1000+200+COUNTIF($G$2:$G2772,$G2772),9))</f>
        <v/>
      </c>
    </row>
    <row r="2773" spans="13:19" ht="18" customHeight="1" x14ac:dyDescent="0.55000000000000004">
      <c r="M2773" s="32" t="str">
        <f>IFERROR(IF($B2773="","",INDEX(所属情報!$E:$E,MATCH($A2773,所属情報!$A:$A,0))),"")</f>
        <v/>
      </c>
      <c r="N2773" s="32" t="str">
        <f t="shared" si="129"/>
        <v/>
      </c>
      <c r="O2773" s="32" t="str">
        <f t="shared" si="130"/>
        <v/>
      </c>
      <c r="P2773" s="32" t="str">
        <f t="shared" si="131"/>
        <v/>
      </c>
      <c r="Q2773" s="32" t="str">
        <f>IFERROR(IF($F2773="","",INDEX(リスト!$AL:$AL,MATCH($F2773,リスト!$AK:$AK,0))),"")</f>
        <v/>
      </c>
      <c r="R2773" s="32" t="str">
        <f>IFERROR(IF($K2773="","",INDEX(リスト!$AO:$AO,MATCH($K2773,リスト!$AN:$AN,0))),"")</f>
        <v/>
      </c>
      <c r="S2773" s="32" t="str">
        <f>IF($B2773="","",RIGHT($G2773*1000+200+COUNTIF($G$2:$G2773,$G2773),9))</f>
        <v/>
      </c>
    </row>
    <row r="2774" spans="13:19" ht="18" customHeight="1" x14ac:dyDescent="0.55000000000000004">
      <c r="M2774" s="32" t="str">
        <f>IFERROR(IF($B2774="","",INDEX(所属情報!$E:$E,MATCH($A2774,所属情報!$A:$A,0))),"")</f>
        <v/>
      </c>
      <c r="N2774" s="32" t="str">
        <f t="shared" si="129"/>
        <v/>
      </c>
      <c r="O2774" s="32" t="str">
        <f t="shared" si="130"/>
        <v/>
      </c>
      <c r="P2774" s="32" t="str">
        <f t="shared" si="131"/>
        <v/>
      </c>
      <c r="Q2774" s="32" t="str">
        <f>IFERROR(IF($F2774="","",INDEX(リスト!$AL:$AL,MATCH($F2774,リスト!$AK:$AK,0))),"")</f>
        <v/>
      </c>
      <c r="R2774" s="32" t="str">
        <f>IFERROR(IF($K2774="","",INDEX(リスト!$AO:$AO,MATCH($K2774,リスト!$AN:$AN,0))),"")</f>
        <v/>
      </c>
      <c r="S2774" s="32" t="str">
        <f>IF($B2774="","",RIGHT($G2774*1000+200+COUNTIF($G$2:$G2774,$G2774),9))</f>
        <v/>
      </c>
    </row>
    <row r="2775" spans="13:19" ht="18" customHeight="1" x14ac:dyDescent="0.55000000000000004">
      <c r="M2775" s="32" t="str">
        <f>IFERROR(IF($B2775="","",INDEX(所属情報!$E:$E,MATCH($A2775,所属情報!$A:$A,0))),"")</f>
        <v/>
      </c>
      <c r="N2775" s="32" t="str">
        <f t="shared" si="129"/>
        <v/>
      </c>
      <c r="O2775" s="32" t="str">
        <f t="shared" si="130"/>
        <v/>
      </c>
      <c r="P2775" s="32" t="str">
        <f t="shared" si="131"/>
        <v/>
      </c>
      <c r="Q2775" s="32" t="str">
        <f>IFERROR(IF($F2775="","",INDEX(リスト!$AL:$AL,MATCH($F2775,リスト!$AK:$AK,0))),"")</f>
        <v/>
      </c>
      <c r="R2775" s="32" t="str">
        <f>IFERROR(IF($K2775="","",INDEX(リスト!$AO:$AO,MATCH($K2775,リスト!$AN:$AN,0))),"")</f>
        <v/>
      </c>
      <c r="S2775" s="32" t="str">
        <f>IF($B2775="","",RIGHT($G2775*1000+200+COUNTIF($G$2:$G2775,$G2775),9))</f>
        <v/>
      </c>
    </row>
    <row r="2776" spans="13:19" ht="18" customHeight="1" x14ac:dyDescent="0.55000000000000004">
      <c r="M2776" s="32" t="str">
        <f>IFERROR(IF($B2776="","",INDEX(所属情報!$E:$E,MATCH($A2776,所属情報!$A:$A,0))),"")</f>
        <v/>
      </c>
      <c r="N2776" s="32" t="str">
        <f t="shared" si="129"/>
        <v/>
      </c>
      <c r="O2776" s="32" t="str">
        <f t="shared" si="130"/>
        <v/>
      </c>
      <c r="P2776" s="32" t="str">
        <f t="shared" si="131"/>
        <v/>
      </c>
      <c r="Q2776" s="32" t="str">
        <f>IFERROR(IF($F2776="","",INDEX(リスト!$AL:$AL,MATCH($F2776,リスト!$AK:$AK,0))),"")</f>
        <v/>
      </c>
      <c r="R2776" s="32" t="str">
        <f>IFERROR(IF($K2776="","",INDEX(リスト!$AO:$AO,MATCH($K2776,リスト!$AN:$AN,0))),"")</f>
        <v/>
      </c>
      <c r="S2776" s="32" t="str">
        <f>IF($B2776="","",RIGHT($G2776*1000+200+COUNTIF($G$2:$G2776,$G2776),9))</f>
        <v/>
      </c>
    </row>
    <row r="2777" spans="13:19" ht="18" customHeight="1" x14ac:dyDescent="0.55000000000000004">
      <c r="M2777" s="32" t="str">
        <f>IFERROR(IF($B2777="","",INDEX(所属情報!$E:$E,MATCH($A2777,所属情報!$A:$A,0))),"")</f>
        <v/>
      </c>
      <c r="N2777" s="32" t="str">
        <f t="shared" si="129"/>
        <v/>
      </c>
      <c r="O2777" s="32" t="str">
        <f t="shared" si="130"/>
        <v/>
      </c>
      <c r="P2777" s="32" t="str">
        <f t="shared" si="131"/>
        <v/>
      </c>
      <c r="Q2777" s="32" t="str">
        <f>IFERROR(IF($F2777="","",INDEX(リスト!$AL:$AL,MATCH($F2777,リスト!$AK:$AK,0))),"")</f>
        <v/>
      </c>
      <c r="R2777" s="32" t="str">
        <f>IFERROR(IF($K2777="","",INDEX(リスト!$AO:$AO,MATCH($K2777,リスト!$AN:$AN,0))),"")</f>
        <v/>
      </c>
      <c r="S2777" s="32" t="str">
        <f>IF($B2777="","",RIGHT($G2777*1000+200+COUNTIF($G$2:$G2777,$G2777),9))</f>
        <v/>
      </c>
    </row>
    <row r="2778" spans="13:19" ht="18" customHeight="1" x14ac:dyDescent="0.55000000000000004">
      <c r="M2778" s="32" t="str">
        <f>IFERROR(IF($B2778="","",INDEX(所属情報!$E:$E,MATCH($A2778,所属情報!$A:$A,0))),"")</f>
        <v/>
      </c>
      <c r="N2778" s="32" t="str">
        <f t="shared" si="129"/>
        <v/>
      </c>
      <c r="O2778" s="32" t="str">
        <f t="shared" si="130"/>
        <v/>
      </c>
      <c r="P2778" s="32" t="str">
        <f t="shared" si="131"/>
        <v/>
      </c>
      <c r="Q2778" s="32" t="str">
        <f>IFERROR(IF($F2778="","",INDEX(リスト!$AL:$AL,MATCH($F2778,リスト!$AK:$AK,0))),"")</f>
        <v/>
      </c>
      <c r="R2778" s="32" t="str">
        <f>IFERROR(IF($K2778="","",INDEX(リスト!$AO:$AO,MATCH($K2778,リスト!$AN:$AN,0))),"")</f>
        <v/>
      </c>
      <c r="S2778" s="32" t="str">
        <f>IF($B2778="","",RIGHT($G2778*1000+200+COUNTIF($G$2:$G2778,$G2778),9))</f>
        <v/>
      </c>
    </row>
    <row r="2779" spans="13:19" ht="18" customHeight="1" x14ac:dyDescent="0.55000000000000004">
      <c r="M2779" s="32" t="str">
        <f>IFERROR(IF($B2779="","",INDEX(所属情報!$E:$E,MATCH($A2779,所属情報!$A:$A,0))),"")</f>
        <v/>
      </c>
      <c r="N2779" s="32" t="str">
        <f t="shared" si="129"/>
        <v/>
      </c>
      <c r="O2779" s="32" t="str">
        <f t="shared" si="130"/>
        <v/>
      </c>
      <c r="P2779" s="32" t="str">
        <f t="shared" si="131"/>
        <v/>
      </c>
      <c r="Q2779" s="32" t="str">
        <f>IFERROR(IF($F2779="","",INDEX(リスト!$AL:$AL,MATCH($F2779,リスト!$AK:$AK,0))),"")</f>
        <v/>
      </c>
      <c r="R2779" s="32" t="str">
        <f>IFERROR(IF($K2779="","",INDEX(リスト!$AO:$AO,MATCH($K2779,リスト!$AN:$AN,0))),"")</f>
        <v/>
      </c>
      <c r="S2779" s="32" t="str">
        <f>IF($B2779="","",RIGHT($G2779*1000+200+COUNTIF($G$2:$G2779,$G2779),9))</f>
        <v/>
      </c>
    </row>
    <row r="2780" spans="13:19" ht="18" customHeight="1" x14ac:dyDescent="0.55000000000000004">
      <c r="M2780" s="32" t="str">
        <f>IFERROR(IF($B2780="","",INDEX(所属情報!$E:$E,MATCH($A2780,所属情報!$A:$A,0))),"")</f>
        <v/>
      </c>
      <c r="N2780" s="32" t="str">
        <f t="shared" si="129"/>
        <v/>
      </c>
      <c r="O2780" s="32" t="str">
        <f t="shared" si="130"/>
        <v/>
      </c>
      <c r="P2780" s="32" t="str">
        <f t="shared" si="131"/>
        <v/>
      </c>
      <c r="Q2780" s="32" t="str">
        <f>IFERROR(IF($F2780="","",INDEX(リスト!$AL:$AL,MATCH($F2780,リスト!$AK:$AK,0))),"")</f>
        <v/>
      </c>
      <c r="R2780" s="32" t="str">
        <f>IFERROR(IF($K2780="","",INDEX(リスト!$AO:$AO,MATCH($K2780,リスト!$AN:$AN,0))),"")</f>
        <v/>
      </c>
      <c r="S2780" s="32" t="str">
        <f>IF($B2780="","",RIGHT($G2780*1000+200+COUNTIF($G$2:$G2780,$G2780),9))</f>
        <v/>
      </c>
    </row>
    <row r="2781" spans="13:19" ht="18" customHeight="1" x14ac:dyDescent="0.55000000000000004">
      <c r="M2781" s="32" t="str">
        <f>IFERROR(IF($B2781="","",INDEX(所属情報!$E:$E,MATCH($A2781,所属情報!$A:$A,0))),"")</f>
        <v/>
      </c>
      <c r="N2781" s="32" t="str">
        <f t="shared" si="129"/>
        <v/>
      </c>
      <c r="O2781" s="32" t="str">
        <f t="shared" si="130"/>
        <v/>
      </c>
      <c r="P2781" s="32" t="str">
        <f t="shared" si="131"/>
        <v/>
      </c>
      <c r="Q2781" s="32" t="str">
        <f>IFERROR(IF($F2781="","",INDEX(リスト!$AL:$AL,MATCH($F2781,リスト!$AK:$AK,0))),"")</f>
        <v/>
      </c>
      <c r="R2781" s="32" t="str">
        <f>IFERROR(IF($K2781="","",INDEX(リスト!$AO:$AO,MATCH($K2781,リスト!$AN:$AN,0))),"")</f>
        <v/>
      </c>
      <c r="S2781" s="32" t="str">
        <f>IF($B2781="","",RIGHT($G2781*1000+200+COUNTIF($G$2:$G2781,$G2781),9))</f>
        <v/>
      </c>
    </row>
    <row r="2782" spans="13:19" ht="18" customHeight="1" x14ac:dyDescent="0.55000000000000004">
      <c r="M2782" s="32" t="str">
        <f>IFERROR(IF($B2782="","",INDEX(所属情報!$E:$E,MATCH($A2782,所属情報!$A:$A,0))),"")</f>
        <v/>
      </c>
      <c r="N2782" s="32" t="str">
        <f t="shared" si="129"/>
        <v/>
      </c>
      <c r="O2782" s="32" t="str">
        <f t="shared" si="130"/>
        <v/>
      </c>
      <c r="P2782" s="32" t="str">
        <f t="shared" si="131"/>
        <v/>
      </c>
      <c r="Q2782" s="32" t="str">
        <f>IFERROR(IF($F2782="","",INDEX(リスト!$AL:$AL,MATCH($F2782,リスト!$AK:$AK,0))),"")</f>
        <v/>
      </c>
      <c r="R2782" s="32" t="str">
        <f>IFERROR(IF($K2782="","",INDEX(リスト!$AO:$AO,MATCH($K2782,リスト!$AN:$AN,0))),"")</f>
        <v/>
      </c>
      <c r="S2782" s="32" t="str">
        <f>IF($B2782="","",RIGHT($G2782*1000+200+COUNTIF($G$2:$G2782,$G2782),9))</f>
        <v/>
      </c>
    </row>
    <row r="2783" spans="13:19" ht="18" customHeight="1" x14ac:dyDescent="0.55000000000000004">
      <c r="M2783" s="32" t="str">
        <f>IFERROR(IF($B2783="","",INDEX(所属情報!$E:$E,MATCH($A2783,所属情報!$A:$A,0))),"")</f>
        <v/>
      </c>
      <c r="N2783" s="32" t="str">
        <f t="shared" si="129"/>
        <v/>
      </c>
      <c r="O2783" s="32" t="str">
        <f t="shared" si="130"/>
        <v/>
      </c>
      <c r="P2783" s="32" t="str">
        <f t="shared" si="131"/>
        <v/>
      </c>
      <c r="Q2783" s="32" t="str">
        <f>IFERROR(IF($F2783="","",INDEX(リスト!$AL:$AL,MATCH($F2783,リスト!$AK:$AK,0))),"")</f>
        <v/>
      </c>
      <c r="R2783" s="32" t="str">
        <f>IFERROR(IF($K2783="","",INDEX(リスト!$AO:$AO,MATCH($K2783,リスト!$AN:$AN,0))),"")</f>
        <v/>
      </c>
      <c r="S2783" s="32" t="str">
        <f>IF($B2783="","",RIGHT($G2783*1000+200+COUNTIF($G$2:$G2783,$G2783),9))</f>
        <v/>
      </c>
    </row>
    <row r="2784" spans="13:19" ht="18" customHeight="1" x14ac:dyDescent="0.55000000000000004">
      <c r="M2784" s="32" t="str">
        <f>IFERROR(IF($B2784="","",INDEX(所属情報!$E:$E,MATCH($A2784,所属情報!$A:$A,0))),"")</f>
        <v/>
      </c>
      <c r="N2784" s="32" t="str">
        <f t="shared" si="129"/>
        <v/>
      </c>
      <c r="O2784" s="32" t="str">
        <f t="shared" si="130"/>
        <v/>
      </c>
      <c r="P2784" s="32" t="str">
        <f t="shared" si="131"/>
        <v/>
      </c>
      <c r="Q2784" s="32" t="str">
        <f>IFERROR(IF($F2784="","",INDEX(リスト!$AL:$AL,MATCH($F2784,リスト!$AK:$AK,0))),"")</f>
        <v/>
      </c>
      <c r="R2784" s="32" t="str">
        <f>IFERROR(IF($K2784="","",INDEX(リスト!$AO:$AO,MATCH($K2784,リスト!$AN:$AN,0))),"")</f>
        <v/>
      </c>
      <c r="S2784" s="32" t="str">
        <f>IF($B2784="","",RIGHT($G2784*1000+200+COUNTIF($G$2:$G2784,$G2784),9))</f>
        <v/>
      </c>
    </row>
    <row r="2785" spans="13:19" ht="18" customHeight="1" x14ac:dyDescent="0.55000000000000004">
      <c r="M2785" s="32" t="str">
        <f>IFERROR(IF($B2785="","",INDEX(所属情報!$E:$E,MATCH($A2785,所属情報!$A:$A,0))),"")</f>
        <v/>
      </c>
      <c r="N2785" s="32" t="str">
        <f t="shared" si="129"/>
        <v/>
      </c>
      <c r="O2785" s="32" t="str">
        <f t="shared" si="130"/>
        <v/>
      </c>
      <c r="P2785" s="32" t="str">
        <f t="shared" si="131"/>
        <v/>
      </c>
      <c r="Q2785" s="32" t="str">
        <f>IFERROR(IF($F2785="","",INDEX(リスト!$AL:$AL,MATCH($F2785,リスト!$AK:$AK,0))),"")</f>
        <v/>
      </c>
      <c r="R2785" s="32" t="str">
        <f>IFERROR(IF($K2785="","",INDEX(リスト!$AO:$AO,MATCH($K2785,リスト!$AN:$AN,0))),"")</f>
        <v/>
      </c>
      <c r="S2785" s="32" t="str">
        <f>IF($B2785="","",RIGHT($G2785*1000+200+COUNTIF($G$2:$G2785,$G2785),9))</f>
        <v/>
      </c>
    </row>
    <row r="2786" spans="13:19" ht="18" customHeight="1" x14ac:dyDescent="0.55000000000000004">
      <c r="M2786" s="32" t="str">
        <f>IFERROR(IF($B2786="","",INDEX(所属情報!$E:$E,MATCH($A2786,所属情報!$A:$A,0))),"")</f>
        <v/>
      </c>
      <c r="N2786" s="32" t="str">
        <f t="shared" si="129"/>
        <v/>
      </c>
      <c r="O2786" s="32" t="str">
        <f t="shared" si="130"/>
        <v/>
      </c>
      <c r="P2786" s="32" t="str">
        <f t="shared" si="131"/>
        <v/>
      </c>
      <c r="Q2786" s="32" t="str">
        <f>IFERROR(IF($F2786="","",INDEX(リスト!$AL:$AL,MATCH($F2786,リスト!$AK:$AK,0))),"")</f>
        <v/>
      </c>
      <c r="R2786" s="32" t="str">
        <f>IFERROR(IF($K2786="","",INDEX(リスト!$AO:$AO,MATCH($K2786,リスト!$AN:$AN,0))),"")</f>
        <v/>
      </c>
      <c r="S2786" s="32" t="str">
        <f>IF($B2786="","",RIGHT($G2786*1000+200+COUNTIF($G$2:$G2786,$G2786),9))</f>
        <v/>
      </c>
    </row>
    <row r="2787" spans="13:19" ht="18" customHeight="1" x14ac:dyDescent="0.55000000000000004">
      <c r="M2787" s="32" t="str">
        <f>IFERROR(IF($B2787="","",INDEX(所属情報!$E:$E,MATCH($A2787,所属情報!$A:$A,0))),"")</f>
        <v/>
      </c>
      <c r="N2787" s="32" t="str">
        <f t="shared" si="129"/>
        <v/>
      </c>
      <c r="O2787" s="32" t="str">
        <f t="shared" si="130"/>
        <v/>
      </c>
      <c r="P2787" s="32" t="str">
        <f t="shared" si="131"/>
        <v/>
      </c>
      <c r="Q2787" s="32" t="str">
        <f>IFERROR(IF($F2787="","",INDEX(リスト!$AL:$AL,MATCH($F2787,リスト!$AK:$AK,0))),"")</f>
        <v/>
      </c>
      <c r="R2787" s="32" t="str">
        <f>IFERROR(IF($K2787="","",INDEX(リスト!$AO:$AO,MATCH($K2787,リスト!$AN:$AN,0))),"")</f>
        <v/>
      </c>
      <c r="S2787" s="32" t="str">
        <f>IF($B2787="","",RIGHT($G2787*1000+200+COUNTIF($G$2:$G2787,$G2787),9))</f>
        <v/>
      </c>
    </row>
    <row r="2788" spans="13:19" ht="18" customHeight="1" x14ac:dyDescent="0.55000000000000004">
      <c r="M2788" s="32" t="str">
        <f>IFERROR(IF($B2788="","",INDEX(所属情報!$E:$E,MATCH($A2788,所属情報!$A:$A,0))),"")</f>
        <v/>
      </c>
      <c r="N2788" s="32" t="str">
        <f t="shared" si="129"/>
        <v/>
      </c>
      <c r="O2788" s="32" t="str">
        <f t="shared" si="130"/>
        <v/>
      </c>
      <c r="P2788" s="32" t="str">
        <f t="shared" si="131"/>
        <v/>
      </c>
      <c r="Q2788" s="32" t="str">
        <f>IFERROR(IF($F2788="","",INDEX(リスト!$AL:$AL,MATCH($F2788,リスト!$AK:$AK,0))),"")</f>
        <v/>
      </c>
      <c r="R2788" s="32" t="str">
        <f>IFERROR(IF($K2788="","",INDEX(リスト!$AO:$AO,MATCH($K2788,リスト!$AN:$AN,0))),"")</f>
        <v/>
      </c>
      <c r="S2788" s="32" t="str">
        <f>IF($B2788="","",RIGHT($G2788*1000+200+COUNTIF($G$2:$G2788,$G2788),9))</f>
        <v/>
      </c>
    </row>
    <row r="2789" spans="13:19" ht="18" customHeight="1" x14ac:dyDescent="0.55000000000000004">
      <c r="M2789" s="32" t="str">
        <f>IFERROR(IF($B2789="","",INDEX(所属情報!$E:$E,MATCH($A2789,所属情報!$A:$A,0))),"")</f>
        <v/>
      </c>
      <c r="N2789" s="32" t="str">
        <f t="shared" si="129"/>
        <v/>
      </c>
      <c r="O2789" s="32" t="str">
        <f t="shared" si="130"/>
        <v/>
      </c>
      <c r="P2789" s="32" t="str">
        <f t="shared" si="131"/>
        <v/>
      </c>
      <c r="Q2789" s="32" t="str">
        <f>IFERROR(IF($F2789="","",INDEX(リスト!$AL:$AL,MATCH($F2789,リスト!$AK:$AK,0))),"")</f>
        <v/>
      </c>
      <c r="R2789" s="32" t="str">
        <f>IFERROR(IF($K2789="","",INDEX(リスト!$AO:$AO,MATCH($K2789,リスト!$AN:$AN,0))),"")</f>
        <v/>
      </c>
      <c r="S2789" s="32" t="str">
        <f>IF($B2789="","",RIGHT($G2789*1000+200+COUNTIF($G$2:$G2789,$G2789),9))</f>
        <v/>
      </c>
    </row>
    <row r="2790" spans="13:19" ht="18" customHeight="1" x14ac:dyDescent="0.55000000000000004">
      <c r="M2790" s="32" t="str">
        <f>IFERROR(IF($B2790="","",INDEX(所属情報!$E:$E,MATCH($A2790,所属情報!$A:$A,0))),"")</f>
        <v/>
      </c>
      <c r="N2790" s="32" t="str">
        <f t="shared" si="129"/>
        <v/>
      </c>
      <c r="O2790" s="32" t="str">
        <f t="shared" si="130"/>
        <v/>
      </c>
      <c r="P2790" s="32" t="str">
        <f t="shared" si="131"/>
        <v/>
      </c>
      <c r="Q2790" s="32" t="str">
        <f>IFERROR(IF($F2790="","",INDEX(リスト!$AL:$AL,MATCH($F2790,リスト!$AK:$AK,0))),"")</f>
        <v/>
      </c>
      <c r="R2790" s="32" t="str">
        <f>IFERROR(IF($K2790="","",INDEX(リスト!$AO:$AO,MATCH($K2790,リスト!$AN:$AN,0))),"")</f>
        <v/>
      </c>
      <c r="S2790" s="32" t="str">
        <f>IF($B2790="","",RIGHT($G2790*1000+200+COUNTIF($G$2:$G2790,$G2790),9))</f>
        <v/>
      </c>
    </row>
    <row r="2791" spans="13:19" ht="18" customHeight="1" x14ac:dyDescent="0.55000000000000004">
      <c r="M2791" s="32" t="str">
        <f>IFERROR(IF($B2791="","",INDEX(所属情報!$E:$E,MATCH($A2791,所属情報!$A:$A,0))),"")</f>
        <v/>
      </c>
      <c r="N2791" s="32" t="str">
        <f t="shared" si="129"/>
        <v/>
      </c>
      <c r="O2791" s="32" t="str">
        <f t="shared" si="130"/>
        <v/>
      </c>
      <c r="P2791" s="32" t="str">
        <f t="shared" si="131"/>
        <v/>
      </c>
      <c r="Q2791" s="32" t="str">
        <f>IFERROR(IF($F2791="","",INDEX(リスト!$AL:$AL,MATCH($F2791,リスト!$AK:$AK,0))),"")</f>
        <v/>
      </c>
      <c r="R2791" s="32" t="str">
        <f>IFERROR(IF($K2791="","",INDEX(リスト!$AO:$AO,MATCH($K2791,リスト!$AN:$AN,0))),"")</f>
        <v/>
      </c>
      <c r="S2791" s="32" t="str">
        <f>IF($B2791="","",RIGHT($G2791*1000+200+COUNTIF($G$2:$G2791,$G2791),9))</f>
        <v/>
      </c>
    </row>
    <row r="2792" spans="13:19" ht="18" customHeight="1" x14ac:dyDescent="0.55000000000000004">
      <c r="M2792" s="32" t="str">
        <f>IFERROR(IF($B2792="","",INDEX(所属情報!$E:$E,MATCH($A2792,所属情報!$A:$A,0))),"")</f>
        <v/>
      </c>
      <c r="N2792" s="32" t="str">
        <f t="shared" si="129"/>
        <v/>
      </c>
      <c r="O2792" s="32" t="str">
        <f t="shared" si="130"/>
        <v/>
      </c>
      <c r="P2792" s="32" t="str">
        <f t="shared" si="131"/>
        <v/>
      </c>
      <c r="Q2792" s="32" t="str">
        <f>IFERROR(IF($F2792="","",INDEX(リスト!$AL:$AL,MATCH($F2792,リスト!$AK:$AK,0))),"")</f>
        <v/>
      </c>
      <c r="R2792" s="32" t="str">
        <f>IFERROR(IF($K2792="","",INDEX(リスト!$AO:$AO,MATCH($K2792,リスト!$AN:$AN,0))),"")</f>
        <v/>
      </c>
      <c r="S2792" s="32" t="str">
        <f>IF($B2792="","",RIGHT($G2792*1000+200+COUNTIF($G$2:$G2792,$G2792),9))</f>
        <v/>
      </c>
    </row>
    <row r="2793" spans="13:19" ht="18" customHeight="1" x14ac:dyDescent="0.55000000000000004">
      <c r="M2793" s="32" t="str">
        <f>IFERROR(IF($B2793="","",INDEX(所属情報!$E:$E,MATCH($A2793,所属情報!$A:$A,0))),"")</f>
        <v/>
      </c>
      <c r="N2793" s="32" t="str">
        <f t="shared" si="129"/>
        <v/>
      </c>
      <c r="O2793" s="32" t="str">
        <f t="shared" si="130"/>
        <v/>
      </c>
      <c r="P2793" s="32" t="str">
        <f t="shared" si="131"/>
        <v/>
      </c>
      <c r="Q2793" s="32" t="str">
        <f>IFERROR(IF($F2793="","",INDEX(リスト!$AL:$AL,MATCH($F2793,リスト!$AK:$AK,0))),"")</f>
        <v/>
      </c>
      <c r="R2793" s="32" t="str">
        <f>IFERROR(IF($K2793="","",INDEX(リスト!$AO:$AO,MATCH($K2793,リスト!$AN:$AN,0))),"")</f>
        <v/>
      </c>
      <c r="S2793" s="32" t="str">
        <f>IF($B2793="","",RIGHT($G2793*1000+200+COUNTIF($G$2:$G2793,$G2793),9))</f>
        <v/>
      </c>
    </row>
    <row r="2794" spans="13:19" ht="18" customHeight="1" x14ac:dyDescent="0.55000000000000004">
      <c r="M2794" s="32" t="str">
        <f>IFERROR(IF($B2794="","",INDEX(所属情報!$E:$E,MATCH($A2794,所属情報!$A:$A,0))),"")</f>
        <v/>
      </c>
      <c r="N2794" s="32" t="str">
        <f t="shared" si="129"/>
        <v/>
      </c>
      <c r="O2794" s="32" t="str">
        <f t="shared" si="130"/>
        <v/>
      </c>
      <c r="P2794" s="32" t="str">
        <f t="shared" si="131"/>
        <v/>
      </c>
      <c r="Q2794" s="32" t="str">
        <f>IFERROR(IF($F2794="","",INDEX(リスト!$AL:$AL,MATCH($F2794,リスト!$AK:$AK,0))),"")</f>
        <v/>
      </c>
      <c r="R2794" s="32" t="str">
        <f>IFERROR(IF($K2794="","",INDEX(リスト!$AO:$AO,MATCH($K2794,リスト!$AN:$AN,0))),"")</f>
        <v/>
      </c>
      <c r="S2794" s="32" t="str">
        <f>IF($B2794="","",RIGHT($G2794*1000+200+COUNTIF($G$2:$G2794,$G2794),9))</f>
        <v/>
      </c>
    </row>
    <row r="2795" spans="13:19" ht="18" customHeight="1" x14ac:dyDescent="0.55000000000000004">
      <c r="M2795" s="32" t="str">
        <f>IFERROR(IF($B2795="","",INDEX(所属情報!$E:$E,MATCH($A2795,所属情報!$A:$A,0))),"")</f>
        <v/>
      </c>
      <c r="N2795" s="32" t="str">
        <f t="shared" si="129"/>
        <v/>
      </c>
      <c r="O2795" s="32" t="str">
        <f t="shared" si="130"/>
        <v/>
      </c>
      <c r="P2795" s="32" t="str">
        <f t="shared" si="131"/>
        <v/>
      </c>
      <c r="Q2795" s="32" t="str">
        <f>IFERROR(IF($F2795="","",INDEX(リスト!$AL:$AL,MATCH($F2795,リスト!$AK:$AK,0))),"")</f>
        <v/>
      </c>
      <c r="R2795" s="32" t="str">
        <f>IFERROR(IF($K2795="","",INDEX(リスト!$AO:$AO,MATCH($K2795,リスト!$AN:$AN,0))),"")</f>
        <v/>
      </c>
      <c r="S2795" s="32" t="str">
        <f>IF($B2795="","",RIGHT($G2795*1000+200+COUNTIF($G$2:$G2795,$G2795),9))</f>
        <v/>
      </c>
    </row>
    <row r="2796" spans="13:19" ht="18" customHeight="1" x14ac:dyDescent="0.55000000000000004">
      <c r="M2796" s="32" t="str">
        <f>IFERROR(IF($B2796="","",INDEX(所属情報!$E:$E,MATCH($A2796,所属情報!$A:$A,0))),"")</f>
        <v/>
      </c>
      <c r="N2796" s="32" t="str">
        <f t="shared" si="129"/>
        <v/>
      </c>
      <c r="O2796" s="32" t="str">
        <f t="shared" si="130"/>
        <v/>
      </c>
      <c r="P2796" s="32" t="str">
        <f t="shared" si="131"/>
        <v/>
      </c>
      <c r="Q2796" s="32" t="str">
        <f>IFERROR(IF($F2796="","",INDEX(リスト!$AL:$AL,MATCH($F2796,リスト!$AK:$AK,0))),"")</f>
        <v/>
      </c>
      <c r="R2796" s="32" t="str">
        <f>IFERROR(IF($K2796="","",INDEX(リスト!$AO:$AO,MATCH($K2796,リスト!$AN:$AN,0))),"")</f>
        <v/>
      </c>
      <c r="S2796" s="32" t="str">
        <f>IF($B2796="","",RIGHT($G2796*1000+200+COUNTIF($G$2:$G2796,$G2796),9))</f>
        <v/>
      </c>
    </row>
    <row r="2797" spans="13:19" ht="18" customHeight="1" x14ac:dyDescent="0.55000000000000004">
      <c r="M2797" s="32" t="str">
        <f>IFERROR(IF($B2797="","",INDEX(所属情報!$E:$E,MATCH($A2797,所属情報!$A:$A,0))),"")</f>
        <v/>
      </c>
      <c r="N2797" s="32" t="str">
        <f t="shared" si="129"/>
        <v/>
      </c>
      <c r="O2797" s="32" t="str">
        <f t="shared" si="130"/>
        <v/>
      </c>
      <c r="P2797" s="32" t="str">
        <f t="shared" si="131"/>
        <v/>
      </c>
      <c r="Q2797" s="32" t="str">
        <f>IFERROR(IF($F2797="","",INDEX(リスト!$AL:$AL,MATCH($F2797,リスト!$AK:$AK,0))),"")</f>
        <v/>
      </c>
      <c r="R2797" s="32" t="str">
        <f>IFERROR(IF($K2797="","",INDEX(リスト!$AO:$AO,MATCH($K2797,リスト!$AN:$AN,0))),"")</f>
        <v/>
      </c>
      <c r="S2797" s="32" t="str">
        <f>IF($B2797="","",RIGHT($G2797*1000+200+COUNTIF($G$2:$G2797,$G2797),9))</f>
        <v/>
      </c>
    </row>
    <row r="2798" spans="13:19" ht="18" customHeight="1" x14ac:dyDescent="0.55000000000000004">
      <c r="M2798" s="32" t="str">
        <f>IFERROR(IF($B2798="","",INDEX(所属情報!$E:$E,MATCH($A2798,所属情報!$A:$A,0))),"")</f>
        <v/>
      </c>
      <c r="N2798" s="32" t="str">
        <f t="shared" si="129"/>
        <v/>
      </c>
      <c r="O2798" s="32" t="str">
        <f t="shared" si="130"/>
        <v/>
      </c>
      <c r="P2798" s="32" t="str">
        <f t="shared" si="131"/>
        <v/>
      </c>
      <c r="Q2798" s="32" t="str">
        <f>IFERROR(IF($F2798="","",INDEX(リスト!$AL:$AL,MATCH($F2798,リスト!$AK:$AK,0))),"")</f>
        <v/>
      </c>
      <c r="R2798" s="32" t="str">
        <f>IFERROR(IF($K2798="","",INDEX(リスト!$AO:$AO,MATCH($K2798,リスト!$AN:$AN,0))),"")</f>
        <v/>
      </c>
      <c r="S2798" s="32" t="str">
        <f>IF($B2798="","",RIGHT($G2798*1000+200+COUNTIF($G$2:$G2798,$G2798),9))</f>
        <v/>
      </c>
    </row>
    <row r="2799" spans="13:19" ht="18" customHeight="1" x14ac:dyDescent="0.55000000000000004">
      <c r="M2799" s="32" t="str">
        <f>IFERROR(IF($B2799="","",INDEX(所属情報!$E:$E,MATCH($A2799,所属情報!$A:$A,0))),"")</f>
        <v/>
      </c>
      <c r="N2799" s="32" t="str">
        <f t="shared" si="129"/>
        <v/>
      </c>
      <c r="O2799" s="32" t="str">
        <f t="shared" si="130"/>
        <v/>
      </c>
      <c r="P2799" s="32" t="str">
        <f t="shared" si="131"/>
        <v/>
      </c>
      <c r="Q2799" s="32" t="str">
        <f>IFERROR(IF($F2799="","",INDEX(リスト!$AL:$AL,MATCH($F2799,リスト!$AK:$AK,0))),"")</f>
        <v/>
      </c>
      <c r="R2799" s="32" t="str">
        <f>IFERROR(IF($K2799="","",INDEX(リスト!$AO:$AO,MATCH($K2799,リスト!$AN:$AN,0))),"")</f>
        <v/>
      </c>
      <c r="S2799" s="32" t="str">
        <f>IF($B2799="","",RIGHT($G2799*1000+200+COUNTIF($G$2:$G2799,$G2799),9))</f>
        <v/>
      </c>
    </row>
    <row r="2800" spans="13:19" ht="18" customHeight="1" x14ac:dyDescent="0.55000000000000004">
      <c r="M2800" s="32" t="str">
        <f>IFERROR(IF($B2800="","",INDEX(所属情報!$E:$E,MATCH($A2800,所属情報!$A:$A,0))),"")</f>
        <v/>
      </c>
      <c r="N2800" s="32" t="str">
        <f t="shared" si="129"/>
        <v/>
      </c>
      <c r="O2800" s="32" t="str">
        <f t="shared" si="130"/>
        <v/>
      </c>
      <c r="P2800" s="32" t="str">
        <f t="shared" si="131"/>
        <v/>
      </c>
      <c r="Q2800" s="32" t="str">
        <f>IFERROR(IF($F2800="","",INDEX(リスト!$AL:$AL,MATCH($F2800,リスト!$AK:$AK,0))),"")</f>
        <v/>
      </c>
      <c r="R2800" s="32" t="str">
        <f>IFERROR(IF($K2800="","",INDEX(リスト!$AO:$AO,MATCH($K2800,リスト!$AN:$AN,0))),"")</f>
        <v/>
      </c>
      <c r="S2800" s="32" t="str">
        <f>IF($B2800="","",RIGHT($G2800*1000+200+COUNTIF($G$2:$G2800,$G2800),9))</f>
        <v/>
      </c>
    </row>
    <row r="2801" spans="13:19" ht="18" customHeight="1" x14ac:dyDescent="0.55000000000000004">
      <c r="M2801" s="32" t="str">
        <f>IFERROR(IF($B2801="","",INDEX(所属情報!$E:$E,MATCH($A2801,所属情報!$A:$A,0))),"")</f>
        <v/>
      </c>
      <c r="N2801" s="32" t="str">
        <f t="shared" si="129"/>
        <v/>
      </c>
      <c r="O2801" s="32" t="str">
        <f t="shared" si="130"/>
        <v/>
      </c>
      <c r="P2801" s="32" t="str">
        <f t="shared" si="131"/>
        <v/>
      </c>
      <c r="Q2801" s="32" t="str">
        <f>IFERROR(IF($F2801="","",INDEX(リスト!$AL:$AL,MATCH($F2801,リスト!$AK:$AK,0))),"")</f>
        <v/>
      </c>
      <c r="R2801" s="32" t="str">
        <f>IFERROR(IF($K2801="","",INDEX(リスト!$AO:$AO,MATCH($K2801,リスト!$AN:$AN,0))),"")</f>
        <v/>
      </c>
      <c r="S2801" s="32" t="str">
        <f>IF($B2801="","",RIGHT($G2801*1000+200+COUNTIF($G$2:$G2801,$G2801),9))</f>
        <v/>
      </c>
    </row>
    <row r="2802" spans="13:19" ht="18" customHeight="1" x14ac:dyDescent="0.55000000000000004">
      <c r="M2802" s="32" t="str">
        <f>IFERROR(IF($B2802="","",INDEX(所属情報!$E:$E,MATCH($A2802,所属情報!$A:$A,0))),"")</f>
        <v/>
      </c>
      <c r="N2802" s="32" t="str">
        <f t="shared" si="129"/>
        <v/>
      </c>
      <c r="O2802" s="32" t="str">
        <f t="shared" si="130"/>
        <v/>
      </c>
      <c r="P2802" s="32" t="str">
        <f t="shared" si="131"/>
        <v/>
      </c>
      <c r="Q2802" s="32" t="str">
        <f>IFERROR(IF($F2802="","",INDEX(リスト!$AL:$AL,MATCH($F2802,リスト!$AK:$AK,0))),"")</f>
        <v/>
      </c>
      <c r="R2802" s="32" t="str">
        <f>IFERROR(IF($K2802="","",INDEX(リスト!$AO:$AO,MATCH($K2802,リスト!$AN:$AN,0))),"")</f>
        <v/>
      </c>
      <c r="S2802" s="32" t="str">
        <f>IF($B2802="","",RIGHT($G2802*1000+200+COUNTIF($G$2:$G2802,$G2802),9))</f>
        <v/>
      </c>
    </row>
    <row r="2803" spans="13:19" ht="18" customHeight="1" x14ac:dyDescent="0.55000000000000004">
      <c r="M2803" s="32" t="str">
        <f>IFERROR(IF($B2803="","",INDEX(所属情報!$E:$E,MATCH($A2803,所属情報!$A:$A,0))),"")</f>
        <v/>
      </c>
      <c r="N2803" s="32" t="str">
        <f t="shared" si="129"/>
        <v/>
      </c>
      <c r="O2803" s="32" t="str">
        <f t="shared" si="130"/>
        <v/>
      </c>
      <c r="P2803" s="32" t="str">
        <f t="shared" si="131"/>
        <v/>
      </c>
      <c r="Q2803" s="32" t="str">
        <f>IFERROR(IF($F2803="","",INDEX(リスト!$AL:$AL,MATCH($F2803,リスト!$AK:$AK,0))),"")</f>
        <v/>
      </c>
      <c r="R2803" s="32" t="str">
        <f>IFERROR(IF($K2803="","",INDEX(リスト!$AO:$AO,MATCH($K2803,リスト!$AN:$AN,0))),"")</f>
        <v/>
      </c>
      <c r="S2803" s="32" t="str">
        <f>IF($B2803="","",RIGHT($G2803*1000+200+COUNTIF($G$2:$G2803,$G2803),9))</f>
        <v/>
      </c>
    </row>
    <row r="2804" spans="13:19" ht="18" customHeight="1" x14ac:dyDescent="0.55000000000000004">
      <c r="M2804" s="32" t="str">
        <f>IFERROR(IF($B2804="","",INDEX(所属情報!$E:$E,MATCH($A2804,所属情報!$A:$A,0))),"")</f>
        <v/>
      </c>
      <c r="N2804" s="32" t="str">
        <f t="shared" si="129"/>
        <v/>
      </c>
      <c r="O2804" s="32" t="str">
        <f t="shared" si="130"/>
        <v/>
      </c>
      <c r="P2804" s="32" t="str">
        <f t="shared" si="131"/>
        <v/>
      </c>
      <c r="Q2804" s="32" t="str">
        <f>IFERROR(IF($F2804="","",INDEX(リスト!$AL:$AL,MATCH($F2804,リスト!$AK:$AK,0))),"")</f>
        <v/>
      </c>
      <c r="R2804" s="32" t="str">
        <f>IFERROR(IF($K2804="","",INDEX(リスト!$AO:$AO,MATCH($K2804,リスト!$AN:$AN,0))),"")</f>
        <v/>
      </c>
      <c r="S2804" s="32" t="str">
        <f>IF($B2804="","",RIGHT($G2804*1000+200+COUNTIF($G$2:$G2804,$G2804),9))</f>
        <v/>
      </c>
    </row>
    <row r="2805" spans="13:19" ht="18" customHeight="1" x14ac:dyDescent="0.55000000000000004">
      <c r="M2805" s="32" t="str">
        <f>IFERROR(IF($B2805="","",INDEX(所属情報!$E:$E,MATCH($A2805,所属情報!$A:$A,0))),"")</f>
        <v/>
      </c>
      <c r="N2805" s="32" t="str">
        <f t="shared" si="129"/>
        <v/>
      </c>
      <c r="O2805" s="32" t="str">
        <f t="shared" si="130"/>
        <v/>
      </c>
      <c r="P2805" s="32" t="str">
        <f t="shared" si="131"/>
        <v/>
      </c>
      <c r="Q2805" s="32" t="str">
        <f>IFERROR(IF($F2805="","",INDEX(リスト!$AL:$AL,MATCH($F2805,リスト!$AK:$AK,0))),"")</f>
        <v/>
      </c>
      <c r="R2805" s="32" t="str">
        <f>IFERROR(IF($K2805="","",INDEX(リスト!$AO:$AO,MATCH($K2805,リスト!$AN:$AN,0))),"")</f>
        <v/>
      </c>
      <c r="S2805" s="32" t="str">
        <f>IF($B2805="","",RIGHT($G2805*1000+200+COUNTIF($G$2:$G2805,$G2805),9))</f>
        <v/>
      </c>
    </row>
    <row r="2806" spans="13:19" ht="18" customHeight="1" x14ac:dyDescent="0.55000000000000004">
      <c r="M2806" s="32" t="str">
        <f>IFERROR(IF($B2806="","",INDEX(所属情報!$E:$E,MATCH($A2806,所属情報!$A:$A,0))),"")</f>
        <v/>
      </c>
      <c r="N2806" s="32" t="str">
        <f t="shared" si="129"/>
        <v/>
      </c>
      <c r="O2806" s="32" t="str">
        <f t="shared" si="130"/>
        <v/>
      </c>
      <c r="P2806" s="32" t="str">
        <f t="shared" si="131"/>
        <v/>
      </c>
      <c r="Q2806" s="32" t="str">
        <f>IFERROR(IF($F2806="","",INDEX(リスト!$AL:$AL,MATCH($F2806,リスト!$AK:$AK,0))),"")</f>
        <v/>
      </c>
      <c r="R2806" s="32" t="str">
        <f>IFERROR(IF($K2806="","",INDEX(リスト!$AO:$AO,MATCH($K2806,リスト!$AN:$AN,0))),"")</f>
        <v/>
      </c>
      <c r="S2806" s="32" t="str">
        <f>IF($B2806="","",RIGHT($G2806*1000+200+COUNTIF($G$2:$G2806,$G2806),9))</f>
        <v/>
      </c>
    </row>
    <row r="2807" spans="13:19" ht="18" customHeight="1" x14ac:dyDescent="0.55000000000000004">
      <c r="M2807" s="32" t="str">
        <f>IFERROR(IF($B2807="","",INDEX(所属情報!$E:$E,MATCH($A2807,所属情報!$A:$A,0))),"")</f>
        <v/>
      </c>
      <c r="N2807" s="32" t="str">
        <f t="shared" si="129"/>
        <v/>
      </c>
      <c r="O2807" s="32" t="str">
        <f t="shared" si="130"/>
        <v/>
      </c>
      <c r="P2807" s="32" t="str">
        <f t="shared" si="131"/>
        <v/>
      </c>
      <c r="Q2807" s="32" t="str">
        <f>IFERROR(IF($F2807="","",INDEX(リスト!$AL:$AL,MATCH($F2807,リスト!$AK:$AK,0))),"")</f>
        <v/>
      </c>
      <c r="R2807" s="32" t="str">
        <f>IFERROR(IF($K2807="","",INDEX(リスト!$AO:$AO,MATCH($K2807,リスト!$AN:$AN,0))),"")</f>
        <v/>
      </c>
      <c r="S2807" s="32" t="str">
        <f>IF($B2807="","",RIGHT($G2807*1000+200+COUNTIF($G$2:$G2807,$G2807),9))</f>
        <v/>
      </c>
    </row>
    <row r="2808" spans="13:19" ht="18" customHeight="1" x14ac:dyDescent="0.55000000000000004">
      <c r="M2808" s="32" t="str">
        <f>IFERROR(IF($B2808="","",INDEX(所属情報!$E:$E,MATCH($A2808,所属情報!$A:$A,0))),"")</f>
        <v/>
      </c>
      <c r="N2808" s="32" t="str">
        <f t="shared" si="129"/>
        <v/>
      </c>
      <c r="O2808" s="32" t="str">
        <f t="shared" si="130"/>
        <v/>
      </c>
      <c r="P2808" s="32" t="str">
        <f t="shared" si="131"/>
        <v/>
      </c>
      <c r="Q2808" s="32" t="str">
        <f>IFERROR(IF($F2808="","",INDEX(リスト!$AL:$AL,MATCH($F2808,リスト!$AK:$AK,0))),"")</f>
        <v/>
      </c>
      <c r="R2808" s="32" t="str">
        <f>IFERROR(IF($K2808="","",INDEX(リスト!$AO:$AO,MATCH($K2808,リスト!$AN:$AN,0))),"")</f>
        <v/>
      </c>
      <c r="S2808" s="32" t="str">
        <f>IF($B2808="","",RIGHT($G2808*1000+200+COUNTIF($G$2:$G2808,$G2808),9))</f>
        <v/>
      </c>
    </row>
    <row r="2809" spans="13:19" ht="18" customHeight="1" x14ac:dyDescent="0.55000000000000004">
      <c r="M2809" s="32" t="str">
        <f>IFERROR(IF($B2809="","",INDEX(所属情報!$E:$E,MATCH($A2809,所属情報!$A:$A,0))),"")</f>
        <v/>
      </c>
      <c r="N2809" s="32" t="str">
        <f t="shared" si="129"/>
        <v/>
      </c>
      <c r="O2809" s="32" t="str">
        <f t="shared" si="130"/>
        <v/>
      </c>
      <c r="P2809" s="32" t="str">
        <f t="shared" si="131"/>
        <v/>
      </c>
      <c r="Q2809" s="32" t="str">
        <f>IFERROR(IF($F2809="","",INDEX(リスト!$AL:$AL,MATCH($F2809,リスト!$AK:$AK,0))),"")</f>
        <v/>
      </c>
      <c r="R2809" s="32" t="str">
        <f>IFERROR(IF($K2809="","",INDEX(リスト!$AO:$AO,MATCH($K2809,リスト!$AN:$AN,0))),"")</f>
        <v/>
      </c>
      <c r="S2809" s="32" t="str">
        <f>IF($B2809="","",RIGHT($G2809*1000+200+COUNTIF($G$2:$G2809,$G2809),9))</f>
        <v/>
      </c>
    </row>
    <row r="2810" spans="13:19" ht="18" customHeight="1" x14ac:dyDescent="0.55000000000000004">
      <c r="M2810" s="32" t="str">
        <f>IFERROR(IF($B2810="","",INDEX(所属情報!$E:$E,MATCH($A2810,所属情報!$A:$A,0))),"")</f>
        <v/>
      </c>
      <c r="N2810" s="32" t="str">
        <f t="shared" si="129"/>
        <v/>
      </c>
      <c r="O2810" s="32" t="str">
        <f t="shared" si="130"/>
        <v/>
      </c>
      <c r="P2810" s="32" t="str">
        <f t="shared" si="131"/>
        <v/>
      </c>
      <c r="Q2810" s="32" t="str">
        <f>IFERROR(IF($F2810="","",INDEX(リスト!$AL:$AL,MATCH($F2810,リスト!$AK:$AK,0))),"")</f>
        <v/>
      </c>
      <c r="R2810" s="32" t="str">
        <f>IFERROR(IF($K2810="","",INDEX(リスト!$AO:$AO,MATCH($K2810,リスト!$AN:$AN,0))),"")</f>
        <v/>
      </c>
      <c r="S2810" s="32" t="str">
        <f>IF($B2810="","",RIGHT($G2810*1000+200+COUNTIF($G$2:$G2810,$G2810),9))</f>
        <v/>
      </c>
    </row>
    <row r="2811" spans="13:19" ht="18" customHeight="1" x14ac:dyDescent="0.55000000000000004">
      <c r="M2811" s="32" t="str">
        <f>IFERROR(IF($B2811="","",INDEX(所属情報!$E:$E,MATCH($A2811,所属情報!$A:$A,0))),"")</f>
        <v/>
      </c>
      <c r="N2811" s="32" t="str">
        <f t="shared" si="129"/>
        <v/>
      </c>
      <c r="O2811" s="32" t="str">
        <f t="shared" si="130"/>
        <v/>
      </c>
      <c r="P2811" s="32" t="str">
        <f t="shared" si="131"/>
        <v/>
      </c>
      <c r="Q2811" s="32" t="str">
        <f>IFERROR(IF($F2811="","",INDEX(リスト!$AL:$AL,MATCH($F2811,リスト!$AK:$AK,0))),"")</f>
        <v/>
      </c>
      <c r="R2811" s="32" t="str">
        <f>IFERROR(IF($K2811="","",INDEX(リスト!$AO:$AO,MATCH($K2811,リスト!$AN:$AN,0))),"")</f>
        <v/>
      </c>
      <c r="S2811" s="32" t="str">
        <f>IF($B2811="","",RIGHT($G2811*1000+200+COUNTIF($G$2:$G2811,$G2811),9))</f>
        <v/>
      </c>
    </row>
    <row r="2812" spans="13:19" ht="18" customHeight="1" x14ac:dyDescent="0.55000000000000004">
      <c r="M2812" s="32" t="str">
        <f>IFERROR(IF($B2812="","",INDEX(所属情報!$E:$E,MATCH($A2812,所属情報!$A:$A,0))),"")</f>
        <v/>
      </c>
      <c r="N2812" s="32" t="str">
        <f t="shared" si="129"/>
        <v/>
      </c>
      <c r="O2812" s="32" t="str">
        <f t="shared" si="130"/>
        <v/>
      </c>
      <c r="P2812" s="32" t="str">
        <f t="shared" si="131"/>
        <v/>
      </c>
      <c r="Q2812" s="32" t="str">
        <f>IFERROR(IF($F2812="","",INDEX(リスト!$AL:$AL,MATCH($F2812,リスト!$AK:$AK,0))),"")</f>
        <v/>
      </c>
      <c r="R2812" s="32" t="str">
        <f>IFERROR(IF($K2812="","",INDEX(リスト!$AO:$AO,MATCH($K2812,リスト!$AN:$AN,0))),"")</f>
        <v/>
      </c>
      <c r="S2812" s="32" t="str">
        <f>IF($B2812="","",RIGHT($G2812*1000+200+COUNTIF($G$2:$G2812,$G2812),9))</f>
        <v/>
      </c>
    </row>
    <row r="2813" spans="13:19" ht="18" customHeight="1" x14ac:dyDescent="0.55000000000000004">
      <c r="M2813" s="32" t="str">
        <f>IFERROR(IF($B2813="","",INDEX(所属情報!$E:$E,MATCH($A2813,所属情報!$A:$A,0))),"")</f>
        <v/>
      </c>
      <c r="N2813" s="32" t="str">
        <f t="shared" si="129"/>
        <v/>
      </c>
      <c r="O2813" s="32" t="str">
        <f t="shared" si="130"/>
        <v/>
      </c>
      <c r="P2813" s="32" t="str">
        <f t="shared" si="131"/>
        <v/>
      </c>
      <c r="Q2813" s="32" t="str">
        <f>IFERROR(IF($F2813="","",INDEX(リスト!$AL:$AL,MATCH($F2813,リスト!$AK:$AK,0))),"")</f>
        <v/>
      </c>
      <c r="R2813" s="32" t="str">
        <f>IFERROR(IF($K2813="","",INDEX(リスト!$AO:$AO,MATCH($K2813,リスト!$AN:$AN,0))),"")</f>
        <v/>
      </c>
      <c r="S2813" s="32" t="str">
        <f>IF($B2813="","",RIGHT($G2813*1000+200+COUNTIF($G$2:$G2813,$G2813),9))</f>
        <v/>
      </c>
    </row>
    <row r="2814" spans="13:19" ht="18" customHeight="1" x14ac:dyDescent="0.55000000000000004">
      <c r="M2814" s="32" t="str">
        <f>IFERROR(IF($B2814="","",INDEX(所属情報!$E:$E,MATCH($A2814,所属情報!$A:$A,0))),"")</f>
        <v/>
      </c>
      <c r="N2814" s="32" t="str">
        <f t="shared" si="129"/>
        <v/>
      </c>
      <c r="O2814" s="32" t="str">
        <f t="shared" si="130"/>
        <v/>
      </c>
      <c r="P2814" s="32" t="str">
        <f t="shared" si="131"/>
        <v/>
      </c>
      <c r="Q2814" s="32" t="str">
        <f>IFERROR(IF($F2814="","",INDEX(リスト!$AL:$AL,MATCH($F2814,リスト!$AK:$AK,0))),"")</f>
        <v/>
      </c>
      <c r="R2814" s="32" t="str">
        <f>IFERROR(IF($K2814="","",INDEX(リスト!$AO:$AO,MATCH($K2814,リスト!$AN:$AN,0))),"")</f>
        <v/>
      </c>
      <c r="S2814" s="32" t="str">
        <f>IF($B2814="","",RIGHT($G2814*1000+200+COUNTIF($G$2:$G2814,$G2814),9))</f>
        <v/>
      </c>
    </row>
    <row r="2815" spans="13:19" ht="18" customHeight="1" x14ac:dyDescent="0.55000000000000004">
      <c r="M2815" s="32" t="str">
        <f>IFERROR(IF($B2815="","",INDEX(所属情報!$E:$E,MATCH($A2815,所属情報!$A:$A,0))),"")</f>
        <v/>
      </c>
      <c r="N2815" s="32" t="str">
        <f t="shared" si="129"/>
        <v/>
      </c>
      <c r="O2815" s="32" t="str">
        <f t="shared" si="130"/>
        <v/>
      </c>
      <c r="P2815" s="32" t="str">
        <f t="shared" si="131"/>
        <v/>
      </c>
      <c r="Q2815" s="32" t="str">
        <f>IFERROR(IF($F2815="","",INDEX(リスト!$AL:$AL,MATCH($F2815,リスト!$AK:$AK,0))),"")</f>
        <v/>
      </c>
      <c r="R2815" s="32" t="str">
        <f>IFERROR(IF($K2815="","",INDEX(リスト!$AO:$AO,MATCH($K2815,リスト!$AN:$AN,0))),"")</f>
        <v/>
      </c>
      <c r="S2815" s="32" t="str">
        <f>IF($B2815="","",RIGHT($G2815*1000+200+COUNTIF($G$2:$G2815,$G2815),9))</f>
        <v/>
      </c>
    </row>
    <row r="2816" spans="13:19" ht="18" customHeight="1" x14ac:dyDescent="0.55000000000000004">
      <c r="M2816" s="32" t="str">
        <f>IFERROR(IF($B2816="","",INDEX(所属情報!$E:$E,MATCH($A2816,所属情報!$A:$A,0))),"")</f>
        <v/>
      </c>
      <c r="N2816" s="32" t="str">
        <f t="shared" si="129"/>
        <v/>
      </c>
      <c r="O2816" s="32" t="str">
        <f t="shared" si="130"/>
        <v/>
      </c>
      <c r="P2816" s="32" t="str">
        <f t="shared" si="131"/>
        <v/>
      </c>
      <c r="Q2816" s="32" t="str">
        <f>IFERROR(IF($F2816="","",INDEX(リスト!$AL:$AL,MATCH($F2816,リスト!$AK:$AK,0))),"")</f>
        <v/>
      </c>
      <c r="R2816" s="32" t="str">
        <f>IFERROR(IF($K2816="","",INDEX(リスト!$AO:$AO,MATCH($K2816,リスト!$AN:$AN,0))),"")</f>
        <v/>
      </c>
      <c r="S2816" s="32" t="str">
        <f>IF($B2816="","",RIGHT($G2816*1000+200+COUNTIF($G$2:$G2816,$G2816),9))</f>
        <v/>
      </c>
    </row>
    <row r="2817" spans="13:19" ht="18" customHeight="1" x14ac:dyDescent="0.55000000000000004">
      <c r="M2817" s="32" t="str">
        <f>IFERROR(IF($B2817="","",INDEX(所属情報!$E:$E,MATCH($A2817,所属情報!$A:$A,0))),"")</f>
        <v/>
      </c>
      <c r="N2817" s="32" t="str">
        <f t="shared" si="129"/>
        <v/>
      </c>
      <c r="O2817" s="32" t="str">
        <f t="shared" si="130"/>
        <v/>
      </c>
      <c r="P2817" s="32" t="str">
        <f t="shared" si="131"/>
        <v/>
      </c>
      <c r="Q2817" s="32" t="str">
        <f>IFERROR(IF($F2817="","",INDEX(リスト!$AL:$AL,MATCH($F2817,リスト!$AK:$AK,0))),"")</f>
        <v/>
      </c>
      <c r="R2817" s="32" t="str">
        <f>IFERROR(IF($K2817="","",INDEX(リスト!$AO:$AO,MATCH($K2817,リスト!$AN:$AN,0))),"")</f>
        <v/>
      </c>
      <c r="S2817" s="32" t="str">
        <f>IF($B2817="","",RIGHT($G2817*1000+200+COUNTIF($G$2:$G2817,$G2817),9))</f>
        <v/>
      </c>
    </row>
    <row r="2818" spans="13:19" ht="18" customHeight="1" x14ac:dyDescent="0.55000000000000004">
      <c r="M2818" s="32" t="str">
        <f>IFERROR(IF($B2818="","",INDEX(所属情報!$E:$E,MATCH($A2818,所属情報!$A:$A,0))),"")</f>
        <v/>
      </c>
      <c r="N2818" s="32" t="str">
        <f t="shared" si="129"/>
        <v/>
      </c>
      <c r="O2818" s="32" t="str">
        <f t="shared" si="130"/>
        <v/>
      </c>
      <c r="P2818" s="32" t="str">
        <f t="shared" si="131"/>
        <v/>
      </c>
      <c r="Q2818" s="32" t="str">
        <f>IFERROR(IF($F2818="","",INDEX(リスト!$AL:$AL,MATCH($F2818,リスト!$AK:$AK,0))),"")</f>
        <v/>
      </c>
      <c r="R2818" s="32" t="str">
        <f>IFERROR(IF($K2818="","",INDEX(リスト!$AO:$AO,MATCH($K2818,リスト!$AN:$AN,0))),"")</f>
        <v/>
      </c>
      <c r="S2818" s="32" t="str">
        <f>IF($B2818="","",RIGHT($G2818*1000+200+COUNTIF($G$2:$G2818,$G2818),9))</f>
        <v/>
      </c>
    </row>
    <row r="2819" spans="13:19" ht="18" customHeight="1" x14ac:dyDescent="0.55000000000000004">
      <c r="M2819" s="32" t="str">
        <f>IFERROR(IF($B2819="","",INDEX(所属情報!$E:$E,MATCH($A2819,所属情報!$A:$A,0))),"")</f>
        <v/>
      </c>
      <c r="N2819" s="32" t="str">
        <f t="shared" ref="N2819:N2882" si="132">IF($C2819="","",IF($E2819="",$C2819,$C2819&amp;" ("&amp;$E2819&amp;")"))</f>
        <v/>
      </c>
      <c r="O2819" s="32" t="str">
        <f t="shared" ref="O2819:O2882" si="133">IF($D2819="","",ASC($D2819))</f>
        <v/>
      </c>
      <c r="P2819" s="32" t="str">
        <f t="shared" ref="P2819:P2882" si="134">IF($I2819="","",UPPER($I2819)&amp;" "&amp;UPPER(LEFT($J2819,1))&amp;LOWER(RIGHT($J2819,LEN($J2819)-1))&amp;" ("&amp;MID($G2819,3,2)&amp;")")</f>
        <v/>
      </c>
      <c r="Q2819" s="32" t="str">
        <f>IFERROR(IF($F2819="","",INDEX(リスト!$AL:$AL,MATCH($F2819,リスト!$AK:$AK,0))),"")</f>
        <v/>
      </c>
      <c r="R2819" s="32" t="str">
        <f>IFERROR(IF($K2819="","",INDEX(リスト!$AO:$AO,MATCH($K2819,リスト!$AN:$AN,0))),"")</f>
        <v/>
      </c>
      <c r="S2819" s="32" t="str">
        <f>IF($B2819="","",RIGHT($G2819*1000+200+COUNTIF($G$2:$G2819,$G2819),9))</f>
        <v/>
      </c>
    </row>
    <row r="2820" spans="13:19" ht="18" customHeight="1" x14ac:dyDescent="0.55000000000000004">
      <c r="M2820" s="32" t="str">
        <f>IFERROR(IF($B2820="","",INDEX(所属情報!$E:$E,MATCH($A2820,所属情報!$A:$A,0))),"")</f>
        <v/>
      </c>
      <c r="N2820" s="32" t="str">
        <f t="shared" si="132"/>
        <v/>
      </c>
      <c r="O2820" s="32" t="str">
        <f t="shared" si="133"/>
        <v/>
      </c>
      <c r="P2820" s="32" t="str">
        <f t="shared" si="134"/>
        <v/>
      </c>
      <c r="Q2820" s="32" t="str">
        <f>IFERROR(IF($F2820="","",INDEX(リスト!$AL:$AL,MATCH($F2820,リスト!$AK:$AK,0))),"")</f>
        <v/>
      </c>
      <c r="R2820" s="32" t="str">
        <f>IFERROR(IF($K2820="","",INDEX(リスト!$AO:$AO,MATCH($K2820,リスト!$AN:$AN,0))),"")</f>
        <v/>
      </c>
      <c r="S2820" s="32" t="str">
        <f>IF($B2820="","",RIGHT($G2820*1000+200+COUNTIF($G$2:$G2820,$G2820),9))</f>
        <v/>
      </c>
    </row>
    <row r="2821" spans="13:19" ht="18" customHeight="1" x14ac:dyDescent="0.55000000000000004">
      <c r="M2821" s="32" t="str">
        <f>IFERROR(IF($B2821="","",INDEX(所属情報!$E:$E,MATCH($A2821,所属情報!$A:$A,0))),"")</f>
        <v/>
      </c>
      <c r="N2821" s="32" t="str">
        <f t="shared" si="132"/>
        <v/>
      </c>
      <c r="O2821" s="32" t="str">
        <f t="shared" si="133"/>
        <v/>
      </c>
      <c r="P2821" s="32" t="str">
        <f t="shared" si="134"/>
        <v/>
      </c>
      <c r="Q2821" s="32" t="str">
        <f>IFERROR(IF($F2821="","",INDEX(リスト!$AL:$AL,MATCH($F2821,リスト!$AK:$AK,0))),"")</f>
        <v/>
      </c>
      <c r="R2821" s="32" t="str">
        <f>IFERROR(IF($K2821="","",INDEX(リスト!$AO:$AO,MATCH($K2821,リスト!$AN:$AN,0))),"")</f>
        <v/>
      </c>
      <c r="S2821" s="32" t="str">
        <f>IF($B2821="","",RIGHT($G2821*1000+200+COUNTIF($G$2:$G2821,$G2821),9))</f>
        <v/>
      </c>
    </row>
    <row r="2822" spans="13:19" ht="18" customHeight="1" x14ac:dyDescent="0.55000000000000004">
      <c r="M2822" s="32" t="str">
        <f>IFERROR(IF($B2822="","",INDEX(所属情報!$E:$E,MATCH($A2822,所属情報!$A:$A,0))),"")</f>
        <v/>
      </c>
      <c r="N2822" s="32" t="str">
        <f t="shared" si="132"/>
        <v/>
      </c>
      <c r="O2822" s="32" t="str">
        <f t="shared" si="133"/>
        <v/>
      </c>
      <c r="P2822" s="32" t="str">
        <f t="shared" si="134"/>
        <v/>
      </c>
      <c r="Q2822" s="32" t="str">
        <f>IFERROR(IF($F2822="","",INDEX(リスト!$AL:$AL,MATCH($F2822,リスト!$AK:$AK,0))),"")</f>
        <v/>
      </c>
      <c r="R2822" s="32" t="str">
        <f>IFERROR(IF($K2822="","",INDEX(リスト!$AO:$AO,MATCH($K2822,リスト!$AN:$AN,0))),"")</f>
        <v/>
      </c>
      <c r="S2822" s="32" t="str">
        <f>IF($B2822="","",RIGHT($G2822*1000+200+COUNTIF($G$2:$G2822,$G2822),9))</f>
        <v/>
      </c>
    </row>
    <row r="2823" spans="13:19" ht="18" customHeight="1" x14ac:dyDescent="0.55000000000000004">
      <c r="M2823" s="32" t="str">
        <f>IFERROR(IF($B2823="","",INDEX(所属情報!$E:$E,MATCH($A2823,所属情報!$A:$A,0))),"")</f>
        <v/>
      </c>
      <c r="N2823" s="32" t="str">
        <f t="shared" si="132"/>
        <v/>
      </c>
      <c r="O2823" s="32" t="str">
        <f t="shared" si="133"/>
        <v/>
      </c>
      <c r="P2823" s="32" t="str">
        <f t="shared" si="134"/>
        <v/>
      </c>
      <c r="Q2823" s="32" t="str">
        <f>IFERROR(IF($F2823="","",INDEX(リスト!$AL:$AL,MATCH($F2823,リスト!$AK:$AK,0))),"")</f>
        <v/>
      </c>
      <c r="R2823" s="32" t="str">
        <f>IFERROR(IF($K2823="","",INDEX(リスト!$AO:$AO,MATCH($K2823,リスト!$AN:$AN,0))),"")</f>
        <v/>
      </c>
      <c r="S2823" s="32" t="str">
        <f>IF($B2823="","",RIGHT($G2823*1000+200+COUNTIF($G$2:$G2823,$G2823),9))</f>
        <v/>
      </c>
    </row>
    <row r="2824" spans="13:19" ht="18" customHeight="1" x14ac:dyDescent="0.55000000000000004">
      <c r="M2824" s="32" t="str">
        <f>IFERROR(IF($B2824="","",INDEX(所属情報!$E:$E,MATCH($A2824,所属情報!$A:$A,0))),"")</f>
        <v/>
      </c>
      <c r="N2824" s="32" t="str">
        <f t="shared" si="132"/>
        <v/>
      </c>
      <c r="O2824" s="32" t="str">
        <f t="shared" si="133"/>
        <v/>
      </c>
      <c r="P2824" s="32" t="str">
        <f t="shared" si="134"/>
        <v/>
      </c>
      <c r="Q2824" s="32" t="str">
        <f>IFERROR(IF($F2824="","",INDEX(リスト!$AL:$AL,MATCH($F2824,リスト!$AK:$AK,0))),"")</f>
        <v/>
      </c>
      <c r="R2824" s="32" t="str">
        <f>IFERROR(IF($K2824="","",INDEX(リスト!$AO:$AO,MATCH($K2824,リスト!$AN:$AN,0))),"")</f>
        <v/>
      </c>
      <c r="S2824" s="32" t="str">
        <f>IF($B2824="","",RIGHT($G2824*1000+200+COUNTIF($G$2:$G2824,$G2824),9))</f>
        <v/>
      </c>
    </row>
    <row r="2825" spans="13:19" ht="18" customHeight="1" x14ac:dyDescent="0.55000000000000004">
      <c r="M2825" s="32" t="str">
        <f>IFERROR(IF($B2825="","",INDEX(所属情報!$E:$E,MATCH($A2825,所属情報!$A:$A,0))),"")</f>
        <v/>
      </c>
      <c r="N2825" s="32" t="str">
        <f t="shared" si="132"/>
        <v/>
      </c>
      <c r="O2825" s="32" t="str">
        <f t="shared" si="133"/>
        <v/>
      </c>
      <c r="P2825" s="32" t="str">
        <f t="shared" si="134"/>
        <v/>
      </c>
      <c r="Q2825" s="32" t="str">
        <f>IFERROR(IF($F2825="","",INDEX(リスト!$AL:$AL,MATCH($F2825,リスト!$AK:$AK,0))),"")</f>
        <v/>
      </c>
      <c r="R2825" s="32" t="str">
        <f>IFERROR(IF($K2825="","",INDEX(リスト!$AO:$AO,MATCH($K2825,リスト!$AN:$AN,0))),"")</f>
        <v/>
      </c>
      <c r="S2825" s="32" t="str">
        <f>IF($B2825="","",RIGHT($G2825*1000+200+COUNTIF($G$2:$G2825,$G2825),9))</f>
        <v/>
      </c>
    </row>
    <row r="2826" spans="13:19" ht="18" customHeight="1" x14ac:dyDescent="0.55000000000000004">
      <c r="M2826" s="32" t="str">
        <f>IFERROR(IF($B2826="","",INDEX(所属情報!$E:$E,MATCH($A2826,所属情報!$A:$A,0))),"")</f>
        <v/>
      </c>
      <c r="N2826" s="32" t="str">
        <f t="shared" si="132"/>
        <v/>
      </c>
      <c r="O2826" s="32" t="str">
        <f t="shared" si="133"/>
        <v/>
      </c>
      <c r="P2826" s="32" t="str">
        <f t="shared" si="134"/>
        <v/>
      </c>
      <c r="Q2826" s="32" t="str">
        <f>IFERROR(IF($F2826="","",INDEX(リスト!$AL:$AL,MATCH($F2826,リスト!$AK:$AK,0))),"")</f>
        <v/>
      </c>
      <c r="R2826" s="32" t="str">
        <f>IFERROR(IF($K2826="","",INDEX(リスト!$AO:$AO,MATCH($K2826,リスト!$AN:$AN,0))),"")</f>
        <v/>
      </c>
      <c r="S2826" s="32" t="str">
        <f>IF($B2826="","",RIGHT($G2826*1000+200+COUNTIF($G$2:$G2826,$G2826),9))</f>
        <v/>
      </c>
    </row>
    <row r="2827" spans="13:19" ht="18" customHeight="1" x14ac:dyDescent="0.55000000000000004">
      <c r="M2827" s="32" t="str">
        <f>IFERROR(IF($B2827="","",INDEX(所属情報!$E:$E,MATCH($A2827,所属情報!$A:$A,0))),"")</f>
        <v/>
      </c>
      <c r="N2827" s="32" t="str">
        <f t="shared" si="132"/>
        <v/>
      </c>
      <c r="O2827" s="32" t="str">
        <f t="shared" si="133"/>
        <v/>
      </c>
      <c r="P2827" s="32" t="str">
        <f t="shared" si="134"/>
        <v/>
      </c>
      <c r="Q2827" s="32" t="str">
        <f>IFERROR(IF($F2827="","",INDEX(リスト!$AL:$AL,MATCH($F2827,リスト!$AK:$AK,0))),"")</f>
        <v/>
      </c>
      <c r="R2827" s="32" t="str">
        <f>IFERROR(IF($K2827="","",INDEX(リスト!$AO:$AO,MATCH($K2827,リスト!$AN:$AN,0))),"")</f>
        <v/>
      </c>
      <c r="S2827" s="32" t="str">
        <f>IF($B2827="","",RIGHT($G2827*1000+200+COUNTIF($G$2:$G2827,$G2827),9))</f>
        <v/>
      </c>
    </row>
    <row r="2828" spans="13:19" ht="18" customHeight="1" x14ac:dyDescent="0.55000000000000004">
      <c r="M2828" s="32" t="str">
        <f>IFERROR(IF($B2828="","",INDEX(所属情報!$E:$E,MATCH($A2828,所属情報!$A:$A,0))),"")</f>
        <v/>
      </c>
      <c r="N2828" s="32" t="str">
        <f t="shared" si="132"/>
        <v/>
      </c>
      <c r="O2828" s="32" t="str">
        <f t="shared" si="133"/>
        <v/>
      </c>
      <c r="P2828" s="32" t="str">
        <f t="shared" si="134"/>
        <v/>
      </c>
      <c r="Q2828" s="32" t="str">
        <f>IFERROR(IF($F2828="","",INDEX(リスト!$AL:$AL,MATCH($F2828,リスト!$AK:$AK,0))),"")</f>
        <v/>
      </c>
      <c r="R2828" s="32" t="str">
        <f>IFERROR(IF($K2828="","",INDEX(リスト!$AO:$AO,MATCH($K2828,リスト!$AN:$AN,0))),"")</f>
        <v/>
      </c>
      <c r="S2828" s="32" t="str">
        <f>IF($B2828="","",RIGHT($G2828*1000+200+COUNTIF($G$2:$G2828,$G2828),9))</f>
        <v/>
      </c>
    </row>
    <row r="2829" spans="13:19" ht="18" customHeight="1" x14ac:dyDescent="0.55000000000000004">
      <c r="M2829" s="32" t="str">
        <f>IFERROR(IF($B2829="","",INDEX(所属情報!$E:$E,MATCH($A2829,所属情報!$A:$A,0))),"")</f>
        <v/>
      </c>
      <c r="N2829" s="32" t="str">
        <f t="shared" si="132"/>
        <v/>
      </c>
      <c r="O2829" s="32" t="str">
        <f t="shared" si="133"/>
        <v/>
      </c>
      <c r="P2829" s="32" t="str">
        <f t="shared" si="134"/>
        <v/>
      </c>
      <c r="Q2829" s="32" t="str">
        <f>IFERROR(IF($F2829="","",INDEX(リスト!$AL:$AL,MATCH($F2829,リスト!$AK:$AK,0))),"")</f>
        <v/>
      </c>
      <c r="R2829" s="32" t="str">
        <f>IFERROR(IF($K2829="","",INDEX(リスト!$AO:$AO,MATCH($K2829,リスト!$AN:$AN,0))),"")</f>
        <v/>
      </c>
      <c r="S2829" s="32" t="str">
        <f>IF($B2829="","",RIGHT($G2829*1000+200+COUNTIF($G$2:$G2829,$G2829),9))</f>
        <v/>
      </c>
    </row>
    <row r="2830" spans="13:19" ht="18" customHeight="1" x14ac:dyDescent="0.55000000000000004">
      <c r="M2830" s="32" t="str">
        <f>IFERROR(IF($B2830="","",INDEX(所属情報!$E:$E,MATCH($A2830,所属情報!$A:$A,0))),"")</f>
        <v/>
      </c>
      <c r="N2830" s="32" t="str">
        <f t="shared" si="132"/>
        <v/>
      </c>
      <c r="O2830" s="32" t="str">
        <f t="shared" si="133"/>
        <v/>
      </c>
      <c r="P2830" s="32" t="str">
        <f t="shared" si="134"/>
        <v/>
      </c>
      <c r="Q2830" s="32" t="str">
        <f>IFERROR(IF($F2830="","",INDEX(リスト!$AL:$AL,MATCH($F2830,リスト!$AK:$AK,0))),"")</f>
        <v/>
      </c>
      <c r="R2830" s="32" t="str">
        <f>IFERROR(IF($K2830="","",INDEX(リスト!$AO:$AO,MATCH($K2830,リスト!$AN:$AN,0))),"")</f>
        <v/>
      </c>
      <c r="S2830" s="32" t="str">
        <f>IF($B2830="","",RIGHT($G2830*1000+200+COUNTIF($G$2:$G2830,$G2830),9))</f>
        <v/>
      </c>
    </row>
    <row r="2831" spans="13:19" ht="18" customHeight="1" x14ac:dyDescent="0.55000000000000004">
      <c r="M2831" s="32" t="str">
        <f>IFERROR(IF($B2831="","",INDEX(所属情報!$E:$E,MATCH($A2831,所属情報!$A:$A,0))),"")</f>
        <v/>
      </c>
      <c r="N2831" s="32" t="str">
        <f t="shared" si="132"/>
        <v/>
      </c>
      <c r="O2831" s="32" t="str">
        <f t="shared" si="133"/>
        <v/>
      </c>
      <c r="P2831" s="32" t="str">
        <f t="shared" si="134"/>
        <v/>
      </c>
      <c r="Q2831" s="32" t="str">
        <f>IFERROR(IF($F2831="","",INDEX(リスト!$AL:$AL,MATCH($F2831,リスト!$AK:$AK,0))),"")</f>
        <v/>
      </c>
      <c r="R2831" s="32" t="str">
        <f>IFERROR(IF($K2831="","",INDEX(リスト!$AO:$AO,MATCH($K2831,リスト!$AN:$AN,0))),"")</f>
        <v/>
      </c>
      <c r="S2831" s="32" t="str">
        <f>IF($B2831="","",RIGHT($G2831*1000+200+COUNTIF($G$2:$G2831,$G2831),9))</f>
        <v/>
      </c>
    </row>
    <row r="2832" spans="13:19" ht="18" customHeight="1" x14ac:dyDescent="0.55000000000000004">
      <c r="M2832" s="32" t="str">
        <f>IFERROR(IF($B2832="","",INDEX(所属情報!$E:$E,MATCH($A2832,所属情報!$A:$A,0))),"")</f>
        <v/>
      </c>
      <c r="N2832" s="32" t="str">
        <f t="shared" si="132"/>
        <v/>
      </c>
      <c r="O2832" s="32" t="str">
        <f t="shared" si="133"/>
        <v/>
      </c>
      <c r="P2832" s="32" t="str">
        <f t="shared" si="134"/>
        <v/>
      </c>
      <c r="Q2832" s="32" t="str">
        <f>IFERROR(IF($F2832="","",INDEX(リスト!$AL:$AL,MATCH($F2832,リスト!$AK:$AK,0))),"")</f>
        <v/>
      </c>
      <c r="R2832" s="32" t="str">
        <f>IFERROR(IF($K2832="","",INDEX(リスト!$AO:$AO,MATCH($K2832,リスト!$AN:$AN,0))),"")</f>
        <v/>
      </c>
      <c r="S2832" s="32" t="str">
        <f>IF($B2832="","",RIGHT($G2832*1000+200+COUNTIF($G$2:$G2832,$G2832),9))</f>
        <v/>
      </c>
    </row>
    <row r="2833" spans="13:19" ht="18" customHeight="1" x14ac:dyDescent="0.55000000000000004">
      <c r="M2833" s="32" t="str">
        <f>IFERROR(IF($B2833="","",INDEX(所属情報!$E:$E,MATCH($A2833,所属情報!$A:$A,0))),"")</f>
        <v/>
      </c>
      <c r="N2833" s="32" t="str">
        <f t="shared" si="132"/>
        <v/>
      </c>
      <c r="O2833" s="32" t="str">
        <f t="shared" si="133"/>
        <v/>
      </c>
      <c r="P2833" s="32" t="str">
        <f t="shared" si="134"/>
        <v/>
      </c>
      <c r="Q2833" s="32" t="str">
        <f>IFERROR(IF($F2833="","",INDEX(リスト!$AL:$AL,MATCH($F2833,リスト!$AK:$AK,0))),"")</f>
        <v/>
      </c>
      <c r="R2833" s="32" t="str">
        <f>IFERROR(IF($K2833="","",INDEX(リスト!$AO:$AO,MATCH($K2833,リスト!$AN:$AN,0))),"")</f>
        <v/>
      </c>
      <c r="S2833" s="32" t="str">
        <f>IF($B2833="","",RIGHT($G2833*1000+200+COUNTIF($G$2:$G2833,$G2833),9))</f>
        <v/>
      </c>
    </row>
    <row r="2834" spans="13:19" ht="18" customHeight="1" x14ac:dyDescent="0.55000000000000004">
      <c r="M2834" s="32" t="str">
        <f>IFERROR(IF($B2834="","",INDEX(所属情報!$E:$E,MATCH($A2834,所属情報!$A:$A,0))),"")</f>
        <v/>
      </c>
      <c r="N2834" s="32" t="str">
        <f t="shared" si="132"/>
        <v/>
      </c>
      <c r="O2834" s="32" t="str">
        <f t="shared" si="133"/>
        <v/>
      </c>
      <c r="P2834" s="32" t="str">
        <f t="shared" si="134"/>
        <v/>
      </c>
      <c r="Q2834" s="32" t="str">
        <f>IFERROR(IF($F2834="","",INDEX(リスト!$AL:$AL,MATCH($F2834,リスト!$AK:$AK,0))),"")</f>
        <v/>
      </c>
      <c r="R2834" s="32" t="str">
        <f>IFERROR(IF($K2834="","",INDEX(リスト!$AO:$AO,MATCH($K2834,リスト!$AN:$AN,0))),"")</f>
        <v/>
      </c>
      <c r="S2834" s="32" t="str">
        <f>IF($B2834="","",RIGHT($G2834*1000+200+COUNTIF($G$2:$G2834,$G2834),9))</f>
        <v/>
      </c>
    </row>
    <row r="2835" spans="13:19" ht="18" customHeight="1" x14ac:dyDescent="0.55000000000000004">
      <c r="M2835" s="32" t="str">
        <f>IFERROR(IF($B2835="","",INDEX(所属情報!$E:$E,MATCH($A2835,所属情報!$A:$A,0))),"")</f>
        <v/>
      </c>
      <c r="N2835" s="32" t="str">
        <f t="shared" si="132"/>
        <v/>
      </c>
      <c r="O2835" s="32" t="str">
        <f t="shared" si="133"/>
        <v/>
      </c>
      <c r="P2835" s="32" t="str">
        <f t="shared" si="134"/>
        <v/>
      </c>
      <c r="Q2835" s="32" t="str">
        <f>IFERROR(IF($F2835="","",INDEX(リスト!$AL:$AL,MATCH($F2835,リスト!$AK:$AK,0))),"")</f>
        <v/>
      </c>
      <c r="R2835" s="32" t="str">
        <f>IFERROR(IF($K2835="","",INDEX(リスト!$AO:$AO,MATCH($K2835,リスト!$AN:$AN,0))),"")</f>
        <v/>
      </c>
      <c r="S2835" s="32" t="str">
        <f>IF($B2835="","",RIGHT($G2835*1000+200+COUNTIF($G$2:$G2835,$G2835),9))</f>
        <v/>
      </c>
    </row>
    <row r="2836" spans="13:19" ht="18" customHeight="1" x14ac:dyDescent="0.55000000000000004">
      <c r="M2836" s="32" t="str">
        <f>IFERROR(IF($B2836="","",INDEX(所属情報!$E:$E,MATCH($A2836,所属情報!$A:$A,0))),"")</f>
        <v/>
      </c>
      <c r="N2836" s="32" t="str">
        <f t="shared" si="132"/>
        <v/>
      </c>
      <c r="O2836" s="32" t="str">
        <f t="shared" si="133"/>
        <v/>
      </c>
      <c r="P2836" s="32" t="str">
        <f t="shared" si="134"/>
        <v/>
      </c>
      <c r="Q2836" s="32" t="str">
        <f>IFERROR(IF($F2836="","",INDEX(リスト!$AL:$AL,MATCH($F2836,リスト!$AK:$AK,0))),"")</f>
        <v/>
      </c>
      <c r="R2836" s="32" t="str">
        <f>IFERROR(IF($K2836="","",INDEX(リスト!$AO:$AO,MATCH($K2836,リスト!$AN:$AN,0))),"")</f>
        <v/>
      </c>
      <c r="S2836" s="32" t="str">
        <f>IF($B2836="","",RIGHT($G2836*1000+200+COUNTIF($G$2:$G2836,$G2836),9))</f>
        <v/>
      </c>
    </row>
    <row r="2837" spans="13:19" ht="18" customHeight="1" x14ac:dyDescent="0.55000000000000004">
      <c r="M2837" s="32" t="str">
        <f>IFERROR(IF($B2837="","",INDEX(所属情報!$E:$E,MATCH($A2837,所属情報!$A:$A,0))),"")</f>
        <v/>
      </c>
      <c r="N2837" s="32" t="str">
        <f t="shared" si="132"/>
        <v/>
      </c>
      <c r="O2837" s="32" t="str">
        <f t="shared" si="133"/>
        <v/>
      </c>
      <c r="P2837" s="32" t="str">
        <f t="shared" si="134"/>
        <v/>
      </c>
      <c r="Q2837" s="32" t="str">
        <f>IFERROR(IF($F2837="","",INDEX(リスト!$AL:$AL,MATCH($F2837,リスト!$AK:$AK,0))),"")</f>
        <v/>
      </c>
      <c r="R2837" s="32" t="str">
        <f>IFERROR(IF($K2837="","",INDEX(リスト!$AO:$AO,MATCH($K2837,リスト!$AN:$AN,0))),"")</f>
        <v/>
      </c>
      <c r="S2837" s="32" t="str">
        <f>IF($B2837="","",RIGHT($G2837*1000+200+COUNTIF($G$2:$G2837,$G2837),9))</f>
        <v/>
      </c>
    </row>
    <row r="2838" spans="13:19" ht="18" customHeight="1" x14ac:dyDescent="0.55000000000000004">
      <c r="M2838" s="32" t="str">
        <f>IFERROR(IF($B2838="","",INDEX(所属情報!$E:$E,MATCH($A2838,所属情報!$A:$A,0))),"")</f>
        <v/>
      </c>
      <c r="N2838" s="32" t="str">
        <f t="shared" si="132"/>
        <v/>
      </c>
      <c r="O2838" s="32" t="str">
        <f t="shared" si="133"/>
        <v/>
      </c>
      <c r="P2838" s="32" t="str">
        <f t="shared" si="134"/>
        <v/>
      </c>
      <c r="Q2838" s="32" t="str">
        <f>IFERROR(IF($F2838="","",INDEX(リスト!$AL:$AL,MATCH($F2838,リスト!$AK:$AK,0))),"")</f>
        <v/>
      </c>
      <c r="R2838" s="32" t="str">
        <f>IFERROR(IF($K2838="","",INDEX(リスト!$AO:$AO,MATCH($K2838,リスト!$AN:$AN,0))),"")</f>
        <v/>
      </c>
      <c r="S2838" s="32" t="str">
        <f>IF($B2838="","",RIGHT($G2838*1000+200+COUNTIF($G$2:$G2838,$G2838),9))</f>
        <v/>
      </c>
    </row>
    <row r="2839" spans="13:19" ht="18" customHeight="1" x14ac:dyDescent="0.55000000000000004">
      <c r="M2839" s="32" t="str">
        <f>IFERROR(IF($B2839="","",INDEX(所属情報!$E:$E,MATCH($A2839,所属情報!$A:$A,0))),"")</f>
        <v/>
      </c>
      <c r="N2839" s="32" t="str">
        <f t="shared" si="132"/>
        <v/>
      </c>
      <c r="O2839" s="32" t="str">
        <f t="shared" si="133"/>
        <v/>
      </c>
      <c r="P2839" s="32" t="str">
        <f t="shared" si="134"/>
        <v/>
      </c>
      <c r="Q2839" s="32" t="str">
        <f>IFERROR(IF($F2839="","",INDEX(リスト!$AL:$AL,MATCH($F2839,リスト!$AK:$AK,0))),"")</f>
        <v/>
      </c>
      <c r="R2839" s="32" t="str">
        <f>IFERROR(IF($K2839="","",INDEX(リスト!$AO:$AO,MATCH($K2839,リスト!$AN:$AN,0))),"")</f>
        <v/>
      </c>
      <c r="S2839" s="32" t="str">
        <f>IF($B2839="","",RIGHT($G2839*1000+200+COUNTIF($G$2:$G2839,$G2839),9))</f>
        <v/>
      </c>
    </row>
    <row r="2840" spans="13:19" ht="18" customHeight="1" x14ac:dyDescent="0.55000000000000004">
      <c r="M2840" s="32" t="str">
        <f>IFERROR(IF($B2840="","",INDEX(所属情報!$E:$E,MATCH($A2840,所属情報!$A:$A,0))),"")</f>
        <v/>
      </c>
      <c r="N2840" s="32" t="str">
        <f t="shared" si="132"/>
        <v/>
      </c>
      <c r="O2840" s="32" t="str">
        <f t="shared" si="133"/>
        <v/>
      </c>
      <c r="P2840" s="32" t="str">
        <f t="shared" si="134"/>
        <v/>
      </c>
      <c r="Q2840" s="32" t="str">
        <f>IFERROR(IF($F2840="","",INDEX(リスト!$AL:$AL,MATCH($F2840,リスト!$AK:$AK,0))),"")</f>
        <v/>
      </c>
      <c r="R2840" s="32" t="str">
        <f>IFERROR(IF($K2840="","",INDEX(リスト!$AO:$AO,MATCH($K2840,リスト!$AN:$AN,0))),"")</f>
        <v/>
      </c>
      <c r="S2840" s="32" t="str">
        <f>IF($B2840="","",RIGHT($G2840*1000+200+COUNTIF($G$2:$G2840,$G2840),9))</f>
        <v/>
      </c>
    </row>
    <row r="2841" spans="13:19" ht="18" customHeight="1" x14ac:dyDescent="0.55000000000000004">
      <c r="M2841" s="32" t="str">
        <f>IFERROR(IF($B2841="","",INDEX(所属情報!$E:$E,MATCH($A2841,所属情報!$A:$A,0))),"")</f>
        <v/>
      </c>
      <c r="N2841" s="32" t="str">
        <f t="shared" si="132"/>
        <v/>
      </c>
      <c r="O2841" s="32" t="str">
        <f t="shared" si="133"/>
        <v/>
      </c>
      <c r="P2841" s="32" t="str">
        <f t="shared" si="134"/>
        <v/>
      </c>
      <c r="Q2841" s="32" t="str">
        <f>IFERROR(IF($F2841="","",INDEX(リスト!$AL:$AL,MATCH($F2841,リスト!$AK:$AK,0))),"")</f>
        <v/>
      </c>
      <c r="R2841" s="32" t="str">
        <f>IFERROR(IF($K2841="","",INDEX(リスト!$AO:$AO,MATCH($K2841,リスト!$AN:$AN,0))),"")</f>
        <v/>
      </c>
      <c r="S2841" s="32" t="str">
        <f>IF($B2841="","",RIGHT($G2841*1000+200+COUNTIF($G$2:$G2841,$G2841),9))</f>
        <v/>
      </c>
    </row>
    <row r="2842" spans="13:19" ht="18" customHeight="1" x14ac:dyDescent="0.55000000000000004">
      <c r="M2842" s="32" t="str">
        <f>IFERROR(IF($B2842="","",INDEX(所属情報!$E:$E,MATCH($A2842,所属情報!$A:$A,0))),"")</f>
        <v/>
      </c>
      <c r="N2842" s="32" t="str">
        <f t="shared" si="132"/>
        <v/>
      </c>
      <c r="O2842" s="32" t="str">
        <f t="shared" si="133"/>
        <v/>
      </c>
      <c r="P2842" s="32" t="str">
        <f t="shared" si="134"/>
        <v/>
      </c>
      <c r="Q2842" s="32" t="str">
        <f>IFERROR(IF($F2842="","",INDEX(リスト!$AL:$AL,MATCH($F2842,リスト!$AK:$AK,0))),"")</f>
        <v/>
      </c>
      <c r="R2842" s="32" t="str">
        <f>IFERROR(IF($K2842="","",INDEX(リスト!$AO:$AO,MATCH($K2842,リスト!$AN:$AN,0))),"")</f>
        <v/>
      </c>
      <c r="S2842" s="32" t="str">
        <f>IF($B2842="","",RIGHT($G2842*1000+200+COUNTIF($G$2:$G2842,$G2842),9))</f>
        <v/>
      </c>
    </row>
    <row r="2843" spans="13:19" ht="18" customHeight="1" x14ac:dyDescent="0.55000000000000004">
      <c r="M2843" s="32" t="str">
        <f>IFERROR(IF($B2843="","",INDEX(所属情報!$E:$E,MATCH($A2843,所属情報!$A:$A,0))),"")</f>
        <v/>
      </c>
      <c r="N2843" s="32" t="str">
        <f t="shared" si="132"/>
        <v/>
      </c>
      <c r="O2843" s="32" t="str">
        <f t="shared" si="133"/>
        <v/>
      </c>
      <c r="P2843" s="32" t="str">
        <f t="shared" si="134"/>
        <v/>
      </c>
      <c r="Q2843" s="32" t="str">
        <f>IFERROR(IF($F2843="","",INDEX(リスト!$AL:$AL,MATCH($F2843,リスト!$AK:$AK,0))),"")</f>
        <v/>
      </c>
      <c r="R2843" s="32" t="str">
        <f>IFERROR(IF($K2843="","",INDEX(リスト!$AO:$AO,MATCH($K2843,リスト!$AN:$AN,0))),"")</f>
        <v/>
      </c>
      <c r="S2843" s="32" t="str">
        <f>IF($B2843="","",RIGHT($G2843*1000+200+COUNTIF($G$2:$G2843,$G2843),9))</f>
        <v/>
      </c>
    </row>
    <row r="2844" spans="13:19" ht="18" customHeight="1" x14ac:dyDescent="0.55000000000000004">
      <c r="M2844" s="32" t="str">
        <f>IFERROR(IF($B2844="","",INDEX(所属情報!$E:$E,MATCH($A2844,所属情報!$A:$A,0))),"")</f>
        <v/>
      </c>
      <c r="N2844" s="32" t="str">
        <f t="shared" si="132"/>
        <v/>
      </c>
      <c r="O2844" s="32" t="str">
        <f t="shared" si="133"/>
        <v/>
      </c>
      <c r="P2844" s="32" t="str">
        <f t="shared" si="134"/>
        <v/>
      </c>
      <c r="Q2844" s="32" t="str">
        <f>IFERROR(IF($F2844="","",INDEX(リスト!$AL:$AL,MATCH($F2844,リスト!$AK:$AK,0))),"")</f>
        <v/>
      </c>
      <c r="R2844" s="32" t="str">
        <f>IFERROR(IF($K2844="","",INDEX(リスト!$AO:$AO,MATCH($K2844,リスト!$AN:$AN,0))),"")</f>
        <v/>
      </c>
      <c r="S2844" s="32" t="str">
        <f>IF($B2844="","",RIGHT($G2844*1000+200+COUNTIF($G$2:$G2844,$G2844),9))</f>
        <v/>
      </c>
    </row>
    <row r="2845" spans="13:19" ht="18" customHeight="1" x14ac:dyDescent="0.55000000000000004">
      <c r="M2845" s="32" t="str">
        <f>IFERROR(IF($B2845="","",INDEX(所属情報!$E:$E,MATCH($A2845,所属情報!$A:$A,0))),"")</f>
        <v/>
      </c>
      <c r="N2845" s="32" t="str">
        <f t="shared" si="132"/>
        <v/>
      </c>
      <c r="O2845" s="32" t="str">
        <f t="shared" si="133"/>
        <v/>
      </c>
      <c r="P2845" s="32" t="str">
        <f t="shared" si="134"/>
        <v/>
      </c>
      <c r="Q2845" s="32" t="str">
        <f>IFERROR(IF($F2845="","",INDEX(リスト!$AL:$AL,MATCH($F2845,リスト!$AK:$AK,0))),"")</f>
        <v/>
      </c>
      <c r="R2845" s="32" t="str">
        <f>IFERROR(IF($K2845="","",INDEX(リスト!$AO:$AO,MATCH($K2845,リスト!$AN:$AN,0))),"")</f>
        <v/>
      </c>
      <c r="S2845" s="32" t="str">
        <f>IF($B2845="","",RIGHT($G2845*1000+200+COUNTIF($G$2:$G2845,$G2845),9))</f>
        <v/>
      </c>
    </row>
    <row r="2846" spans="13:19" ht="18" customHeight="1" x14ac:dyDescent="0.55000000000000004">
      <c r="M2846" s="32" t="str">
        <f>IFERROR(IF($B2846="","",INDEX(所属情報!$E:$E,MATCH($A2846,所属情報!$A:$A,0))),"")</f>
        <v/>
      </c>
      <c r="N2846" s="32" t="str">
        <f t="shared" si="132"/>
        <v/>
      </c>
      <c r="O2846" s="32" t="str">
        <f t="shared" si="133"/>
        <v/>
      </c>
      <c r="P2846" s="32" t="str">
        <f t="shared" si="134"/>
        <v/>
      </c>
      <c r="Q2846" s="32" t="str">
        <f>IFERROR(IF($F2846="","",INDEX(リスト!$AL:$AL,MATCH($F2846,リスト!$AK:$AK,0))),"")</f>
        <v/>
      </c>
      <c r="R2846" s="32" t="str">
        <f>IFERROR(IF($K2846="","",INDEX(リスト!$AO:$AO,MATCH($K2846,リスト!$AN:$AN,0))),"")</f>
        <v/>
      </c>
      <c r="S2846" s="32" t="str">
        <f>IF($B2846="","",RIGHT($G2846*1000+200+COUNTIF($G$2:$G2846,$G2846),9))</f>
        <v/>
      </c>
    </row>
    <row r="2847" spans="13:19" ht="18" customHeight="1" x14ac:dyDescent="0.55000000000000004">
      <c r="M2847" s="32" t="str">
        <f>IFERROR(IF($B2847="","",INDEX(所属情報!$E:$E,MATCH($A2847,所属情報!$A:$A,0))),"")</f>
        <v/>
      </c>
      <c r="N2847" s="32" t="str">
        <f t="shared" si="132"/>
        <v/>
      </c>
      <c r="O2847" s="32" t="str">
        <f t="shared" si="133"/>
        <v/>
      </c>
      <c r="P2847" s="32" t="str">
        <f t="shared" si="134"/>
        <v/>
      </c>
      <c r="Q2847" s="32" t="str">
        <f>IFERROR(IF($F2847="","",INDEX(リスト!$AL:$AL,MATCH($F2847,リスト!$AK:$AK,0))),"")</f>
        <v/>
      </c>
      <c r="R2847" s="32" t="str">
        <f>IFERROR(IF($K2847="","",INDEX(リスト!$AO:$AO,MATCH($K2847,リスト!$AN:$AN,0))),"")</f>
        <v/>
      </c>
      <c r="S2847" s="32" t="str">
        <f>IF($B2847="","",RIGHT($G2847*1000+200+COUNTIF($G$2:$G2847,$G2847),9))</f>
        <v/>
      </c>
    </row>
    <row r="2848" spans="13:19" ht="18" customHeight="1" x14ac:dyDescent="0.55000000000000004">
      <c r="M2848" s="32" t="str">
        <f>IFERROR(IF($B2848="","",INDEX(所属情報!$E:$E,MATCH($A2848,所属情報!$A:$A,0))),"")</f>
        <v/>
      </c>
      <c r="N2848" s="32" t="str">
        <f t="shared" si="132"/>
        <v/>
      </c>
      <c r="O2848" s="32" t="str">
        <f t="shared" si="133"/>
        <v/>
      </c>
      <c r="P2848" s="32" t="str">
        <f t="shared" si="134"/>
        <v/>
      </c>
      <c r="Q2848" s="32" t="str">
        <f>IFERROR(IF($F2848="","",INDEX(リスト!$AL:$AL,MATCH($F2848,リスト!$AK:$AK,0))),"")</f>
        <v/>
      </c>
      <c r="R2848" s="32" t="str">
        <f>IFERROR(IF($K2848="","",INDEX(リスト!$AO:$AO,MATCH($K2848,リスト!$AN:$AN,0))),"")</f>
        <v/>
      </c>
      <c r="S2848" s="32" t="str">
        <f>IF($B2848="","",RIGHT($G2848*1000+200+COUNTIF($G$2:$G2848,$G2848),9))</f>
        <v/>
      </c>
    </row>
    <row r="2849" spans="13:19" ht="18" customHeight="1" x14ac:dyDescent="0.55000000000000004">
      <c r="M2849" s="32" t="str">
        <f>IFERROR(IF($B2849="","",INDEX(所属情報!$E:$E,MATCH($A2849,所属情報!$A:$A,0))),"")</f>
        <v/>
      </c>
      <c r="N2849" s="32" t="str">
        <f t="shared" si="132"/>
        <v/>
      </c>
      <c r="O2849" s="32" t="str">
        <f t="shared" si="133"/>
        <v/>
      </c>
      <c r="P2849" s="32" t="str">
        <f t="shared" si="134"/>
        <v/>
      </c>
      <c r="Q2849" s="32" t="str">
        <f>IFERROR(IF($F2849="","",INDEX(リスト!$AL:$AL,MATCH($F2849,リスト!$AK:$AK,0))),"")</f>
        <v/>
      </c>
      <c r="R2849" s="32" t="str">
        <f>IFERROR(IF($K2849="","",INDEX(リスト!$AO:$AO,MATCH($K2849,リスト!$AN:$AN,0))),"")</f>
        <v/>
      </c>
      <c r="S2849" s="32" t="str">
        <f>IF($B2849="","",RIGHT($G2849*1000+200+COUNTIF($G$2:$G2849,$G2849),9))</f>
        <v/>
      </c>
    </row>
    <row r="2850" spans="13:19" ht="18" customHeight="1" x14ac:dyDescent="0.55000000000000004">
      <c r="M2850" s="32" t="str">
        <f>IFERROR(IF($B2850="","",INDEX(所属情報!$E:$E,MATCH($A2850,所属情報!$A:$A,0))),"")</f>
        <v/>
      </c>
      <c r="N2850" s="32" t="str">
        <f t="shared" si="132"/>
        <v/>
      </c>
      <c r="O2850" s="32" t="str">
        <f t="shared" si="133"/>
        <v/>
      </c>
      <c r="P2850" s="32" t="str">
        <f t="shared" si="134"/>
        <v/>
      </c>
      <c r="Q2850" s="32" t="str">
        <f>IFERROR(IF($F2850="","",INDEX(リスト!$AL:$AL,MATCH($F2850,リスト!$AK:$AK,0))),"")</f>
        <v/>
      </c>
      <c r="R2850" s="32" t="str">
        <f>IFERROR(IF($K2850="","",INDEX(リスト!$AO:$AO,MATCH($K2850,リスト!$AN:$AN,0))),"")</f>
        <v/>
      </c>
      <c r="S2850" s="32" t="str">
        <f>IF($B2850="","",RIGHT($G2850*1000+200+COUNTIF($G$2:$G2850,$G2850),9))</f>
        <v/>
      </c>
    </row>
    <row r="2851" spans="13:19" ht="18" customHeight="1" x14ac:dyDescent="0.55000000000000004">
      <c r="M2851" s="32" t="str">
        <f>IFERROR(IF($B2851="","",INDEX(所属情報!$E:$E,MATCH($A2851,所属情報!$A:$A,0))),"")</f>
        <v/>
      </c>
      <c r="N2851" s="32" t="str">
        <f t="shared" si="132"/>
        <v/>
      </c>
      <c r="O2851" s="32" t="str">
        <f t="shared" si="133"/>
        <v/>
      </c>
      <c r="P2851" s="32" t="str">
        <f t="shared" si="134"/>
        <v/>
      </c>
      <c r="Q2851" s="32" t="str">
        <f>IFERROR(IF($F2851="","",INDEX(リスト!$AL:$AL,MATCH($F2851,リスト!$AK:$AK,0))),"")</f>
        <v/>
      </c>
      <c r="R2851" s="32" t="str">
        <f>IFERROR(IF($K2851="","",INDEX(リスト!$AO:$AO,MATCH($K2851,リスト!$AN:$AN,0))),"")</f>
        <v/>
      </c>
      <c r="S2851" s="32" t="str">
        <f>IF($B2851="","",RIGHT($G2851*1000+200+COUNTIF($G$2:$G2851,$G2851),9))</f>
        <v/>
      </c>
    </row>
    <row r="2852" spans="13:19" ht="18" customHeight="1" x14ac:dyDescent="0.55000000000000004">
      <c r="M2852" s="32" t="str">
        <f>IFERROR(IF($B2852="","",INDEX(所属情報!$E:$E,MATCH($A2852,所属情報!$A:$A,0))),"")</f>
        <v/>
      </c>
      <c r="N2852" s="32" t="str">
        <f t="shared" si="132"/>
        <v/>
      </c>
      <c r="O2852" s="32" t="str">
        <f t="shared" si="133"/>
        <v/>
      </c>
      <c r="P2852" s="32" t="str">
        <f t="shared" si="134"/>
        <v/>
      </c>
      <c r="Q2852" s="32" t="str">
        <f>IFERROR(IF($F2852="","",INDEX(リスト!$AL:$AL,MATCH($F2852,リスト!$AK:$AK,0))),"")</f>
        <v/>
      </c>
      <c r="R2852" s="32" t="str">
        <f>IFERROR(IF($K2852="","",INDEX(リスト!$AO:$AO,MATCH($K2852,リスト!$AN:$AN,0))),"")</f>
        <v/>
      </c>
      <c r="S2852" s="32" t="str">
        <f>IF($B2852="","",RIGHT($G2852*1000+200+COUNTIF($G$2:$G2852,$G2852),9))</f>
        <v/>
      </c>
    </row>
    <row r="2853" spans="13:19" ht="18" customHeight="1" x14ac:dyDescent="0.55000000000000004">
      <c r="M2853" s="32" t="str">
        <f>IFERROR(IF($B2853="","",INDEX(所属情報!$E:$E,MATCH($A2853,所属情報!$A:$A,0))),"")</f>
        <v/>
      </c>
      <c r="N2853" s="32" t="str">
        <f t="shared" si="132"/>
        <v/>
      </c>
      <c r="O2853" s="32" t="str">
        <f t="shared" si="133"/>
        <v/>
      </c>
      <c r="P2853" s="32" t="str">
        <f t="shared" si="134"/>
        <v/>
      </c>
      <c r="Q2853" s="32" t="str">
        <f>IFERROR(IF($F2853="","",INDEX(リスト!$AL:$AL,MATCH($F2853,リスト!$AK:$AK,0))),"")</f>
        <v/>
      </c>
      <c r="R2853" s="32" t="str">
        <f>IFERROR(IF($K2853="","",INDEX(リスト!$AO:$AO,MATCH($K2853,リスト!$AN:$AN,0))),"")</f>
        <v/>
      </c>
      <c r="S2853" s="32" t="str">
        <f>IF($B2853="","",RIGHT($G2853*1000+200+COUNTIF($G$2:$G2853,$G2853),9))</f>
        <v/>
      </c>
    </row>
    <row r="2854" spans="13:19" ht="18" customHeight="1" x14ac:dyDescent="0.55000000000000004">
      <c r="M2854" s="32" t="str">
        <f>IFERROR(IF($B2854="","",INDEX(所属情報!$E:$E,MATCH($A2854,所属情報!$A:$A,0))),"")</f>
        <v/>
      </c>
      <c r="N2854" s="32" t="str">
        <f t="shared" si="132"/>
        <v/>
      </c>
      <c r="O2854" s="32" t="str">
        <f t="shared" si="133"/>
        <v/>
      </c>
      <c r="P2854" s="32" t="str">
        <f t="shared" si="134"/>
        <v/>
      </c>
      <c r="Q2854" s="32" t="str">
        <f>IFERROR(IF($F2854="","",INDEX(リスト!$AL:$AL,MATCH($F2854,リスト!$AK:$AK,0))),"")</f>
        <v/>
      </c>
      <c r="R2854" s="32" t="str">
        <f>IFERROR(IF($K2854="","",INDEX(リスト!$AO:$AO,MATCH($K2854,リスト!$AN:$AN,0))),"")</f>
        <v/>
      </c>
      <c r="S2854" s="32" t="str">
        <f>IF($B2854="","",RIGHT($G2854*1000+200+COUNTIF($G$2:$G2854,$G2854),9))</f>
        <v/>
      </c>
    </row>
    <row r="2855" spans="13:19" ht="18" customHeight="1" x14ac:dyDescent="0.55000000000000004">
      <c r="M2855" s="32" t="str">
        <f>IFERROR(IF($B2855="","",INDEX(所属情報!$E:$E,MATCH($A2855,所属情報!$A:$A,0))),"")</f>
        <v/>
      </c>
      <c r="N2855" s="32" t="str">
        <f t="shared" si="132"/>
        <v/>
      </c>
      <c r="O2855" s="32" t="str">
        <f t="shared" si="133"/>
        <v/>
      </c>
      <c r="P2855" s="32" t="str">
        <f t="shared" si="134"/>
        <v/>
      </c>
      <c r="Q2855" s="32" t="str">
        <f>IFERROR(IF($F2855="","",INDEX(リスト!$AL:$AL,MATCH($F2855,リスト!$AK:$AK,0))),"")</f>
        <v/>
      </c>
      <c r="R2855" s="32" t="str">
        <f>IFERROR(IF($K2855="","",INDEX(リスト!$AO:$AO,MATCH($K2855,リスト!$AN:$AN,0))),"")</f>
        <v/>
      </c>
      <c r="S2855" s="32" t="str">
        <f>IF($B2855="","",RIGHT($G2855*1000+200+COUNTIF($G$2:$G2855,$G2855),9))</f>
        <v/>
      </c>
    </row>
    <row r="2856" spans="13:19" ht="18" customHeight="1" x14ac:dyDescent="0.55000000000000004">
      <c r="M2856" s="32" t="str">
        <f>IFERROR(IF($B2856="","",INDEX(所属情報!$E:$E,MATCH($A2856,所属情報!$A:$A,0))),"")</f>
        <v/>
      </c>
      <c r="N2856" s="32" t="str">
        <f t="shared" si="132"/>
        <v/>
      </c>
      <c r="O2856" s="32" t="str">
        <f t="shared" si="133"/>
        <v/>
      </c>
      <c r="P2856" s="32" t="str">
        <f t="shared" si="134"/>
        <v/>
      </c>
      <c r="Q2856" s="32" t="str">
        <f>IFERROR(IF($F2856="","",INDEX(リスト!$AL:$AL,MATCH($F2856,リスト!$AK:$AK,0))),"")</f>
        <v/>
      </c>
      <c r="R2856" s="32" t="str">
        <f>IFERROR(IF($K2856="","",INDEX(リスト!$AO:$AO,MATCH($K2856,リスト!$AN:$AN,0))),"")</f>
        <v/>
      </c>
      <c r="S2856" s="32" t="str">
        <f>IF($B2856="","",RIGHT($G2856*1000+200+COUNTIF($G$2:$G2856,$G2856),9))</f>
        <v/>
      </c>
    </row>
    <row r="2857" spans="13:19" ht="18" customHeight="1" x14ac:dyDescent="0.55000000000000004">
      <c r="M2857" s="32" t="str">
        <f>IFERROR(IF($B2857="","",INDEX(所属情報!$E:$E,MATCH($A2857,所属情報!$A:$A,0))),"")</f>
        <v/>
      </c>
      <c r="N2857" s="32" t="str">
        <f t="shared" si="132"/>
        <v/>
      </c>
      <c r="O2857" s="32" t="str">
        <f t="shared" si="133"/>
        <v/>
      </c>
      <c r="P2857" s="32" t="str">
        <f t="shared" si="134"/>
        <v/>
      </c>
      <c r="Q2857" s="32" t="str">
        <f>IFERROR(IF($F2857="","",INDEX(リスト!$AL:$AL,MATCH($F2857,リスト!$AK:$AK,0))),"")</f>
        <v/>
      </c>
      <c r="R2857" s="32" t="str">
        <f>IFERROR(IF($K2857="","",INDEX(リスト!$AO:$AO,MATCH($K2857,リスト!$AN:$AN,0))),"")</f>
        <v/>
      </c>
      <c r="S2857" s="32" t="str">
        <f>IF($B2857="","",RIGHT($G2857*1000+200+COUNTIF($G$2:$G2857,$G2857),9))</f>
        <v/>
      </c>
    </row>
    <row r="2858" spans="13:19" ht="18" customHeight="1" x14ac:dyDescent="0.55000000000000004">
      <c r="M2858" s="32" t="str">
        <f>IFERROR(IF($B2858="","",INDEX(所属情報!$E:$E,MATCH($A2858,所属情報!$A:$A,0))),"")</f>
        <v/>
      </c>
      <c r="N2858" s="32" t="str">
        <f t="shared" si="132"/>
        <v/>
      </c>
      <c r="O2858" s="32" t="str">
        <f t="shared" si="133"/>
        <v/>
      </c>
      <c r="P2858" s="32" t="str">
        <f t="shared" si="134"/>
        <v/>
      </c>
      <c r="Q2858" s="32" t="str">
        <f>IFERROR(IF($F2858="","",INDEX(リスト!$AL:$AL,MATCH($F2858,リスト!$AK:$AK,0))),"")</f>
        <v/>
      </c>
      <c r="R2858" s="32" t="str">
        <f>IFERROR(IF($K2858="","",INDEX(リスト!$AO:$AO,MATCH($K2858,リスト!$AN:$AN,0))),"")</f>
        <v/>
      </c>
      <c r="S2858" s="32" t="str">
        <f>IF($B2858="","",RIGHT($G2858*1000+200+COUNTIF($G$2:$G2858,$G2858),9))</f>
        <v/>
      </c>
    </row>
    <row r="2859" spans="13:19" ht="18" customHeight="1" x14ac:dyDescent="0.55000000000000004">
      <c r="M2859" s="32" t="str">
        <f>IFERROR(IF($B2859="","",INDEX(所属情報!$E:$E,MATCH($A2859,所属情報!$A:$A,0))),"")</f>
        <v/>
      </c>
      <c r="N2859" s="32" t="str">
        <f t="shared" si="132"/>
        <v/>
      </c>
      <c r="O2859" s="32" t="str">
        <f t="shared" si="133"/>
        <v/>
      </c>
      <c r="P2859" s="32" t="str">
        <f t="shared" si="134"/>
        <v/>
      </c>
      <c r="Q2859" s="32" t="str">
        <f>IFERROR(IF($F2859="","",INDEX(リスト!$AL:$AL,MATCH($F2859,リスト!$AK:$AK,0))),"")</f>
        <v/>
      </c>
      <c r="R2859" s="32" t="str">
        <f>IFERROR(IF($K2859="","",INDEX(リスト!$AO:$AO,MATCH($K2859,リスト!$AN:$AN,0))),"")</f>
        <v/>
      </c>
      <c r="S2859" s="32" t="str">
        <f>IF($B2859="","",RIGHT($G2859*1000+200+COUNTIF($G$2:$G2859,$G2859),9))</f>
        <v/>
      </c>
    </row>
    <row r="2860" spans="13:19" ht="18" customHeight="1" x14ac:dyDescent="0.55000000000000004">
      <c r="M2860" s="32" t="str">
        <f>IFERROR(IF($B2860="","",INDEX(所属情報!$E:$E,MATCH($A2860,所属情報!$A:$A,0))),"")</f>
        <v/>
      </c>
      <c r="N2860" s="32" t="str">
        <f t="shared" si="132"/>
        <v/>
      </c>
      <c r="O2860" s="32" t="str">
        <f t="shared" si="133"/>
        <v/>
      </c>
      <c r="P2860" s="32" t="str">
        <f t="shared" si="134"/>
        <v/>
      </c>
      <c r="Q2860" s="32" t="str">
        <f>IFERROR(IF($F2860="","",INDEX(リスト!$AL:$AL,MATCH($F2860,リスト!$AK:$AK,0))),"")</f>
        <v/>
      </c>
      <c r="R2860" s="32" t="str">
        <f>IFERROR(IF($K2860="","",INDEX(リスト!$AO:$AO,MATCH($K2860,リスト!$AN:$AN,0))),"")</f>
        <v/>
      </c>
      <c r="S2860" s="32" t="str">
        <f>IF($B2860="","",RIGHT($G2860*1000+200+COUNTIF($G$2:$G2860,$G2860),9))</f>
        <v/>
      </c>
    </row>
    <row r="2861" spans="13:19" ht="18" customHeight="1" x14ac:dyDescent="0.55000000000000004">
      <c r="M2861" s="32" t="str">
        <f>IFERROR(IF($B2861="","",INDEX(所属情報!$E:$E,MATCH($A2861,所属情報!$A:$A,0))),"")</f>
        <v/>
      </c>
      <c r="N2861" s="32" t="str">
        <f t="shared" si="132"/>
        <v/>
      </c>
      <c r="O2861" s="32" t="str">
        <f t="shared" si="133"/>
        <v/>
      </c>
      <c r="P2861" s="32" t="str">
        <f t="shared" si="134"/>
        <v/>
      </c>
      <c r="Q2861" s="32" t="str">
        <f>IFERROR(IF($F2861="","",INDEX(リスト!$AL:$AL,MATCH($F2861,リスト!$AK:$AK,0))),"")</f>
        <v/>
      </c>
      <c r="R2861" s="32" t="str">
        <f>IFERROR(IF($K2861="","",INDEX(リスト!$AO:$AO,MATCH($K2861,リスト!$AN:$AN,0))),"")</f>
        <v/>
      </c>
      <c r="S2861" s="32" t="str">
        <f>IF($B2861="","",RIGHT($G2861*1000+200+COUNTIF($G$2:$G2861,$G2861),9))</f>
        <v/>
      </c>
    </row>
    <row r="2862" spans="13:19" ht="18" customHeight="1" x14ac:dyDescent="0.55000000000000004">
      <c r="M2862" s="32" t="str">
        <f>IFERROR(IF($B2862="","",INDEX(所属情報!$E:$E,MATCH($A2862,所属情報!$A:$A,0))),"")</f>
        <v/>
      </c>
      <c r="N2862" s="32" t="str">
        <f t="shared" si="132"/>
        <v/>
      </c>
      <c r="O2862" s="32" t="str">
        <f t="shared" si="133"/>
        <v/>
      </c>
      <c r="P2862" s="32" t="str">
        <f t="shared" si="134"/>
        <v/>
      </c>
      <c r="Q2862" s="32" t="str">
        <f>IFERROR(IF($F2862="","",INDEX(リスト!$AL:$AL,MATCH($F2862,リスト!$AK:$AK,0))),"")</f>
        <v/>
      </c>
      <c r="R2862" s="32" t="str">
        <f>IFERROR(IF($K2862="","",INDEX(リスト!$AO:$AO,MATCH($K2862,リスト!$AN:$AN,0))),"")</f>
        <v/>
      </c>
      <c r="S2862" s="32" t="str">
        <f>IF($B2862="","",RIGHT($G2862*1000+200+COUNTIF($G$2:$G2862,$G2862),9))</f>
        <v/>
      </c>
    </row>
    <row r="2863" spans="13:19" ht="18" customHeight="1" x14ac:dyDescent="0.55000000000000004">
      <c r="M2863" s="32" t="str">
        <f>IFERROR(IF($B2863="","",INDEX(所属情報!$E:$E,MATCH($A2863,所属情報!$A:$A,0))),"")</f>
        <v/>
      </c>
      <c r="N2863" s="32" t="str">
        <f t="shared" si="132"/>
        <v/>
      </c>
      <c r="O2863" s="32" t="str">
        <f t="shared" si="133"/>
        <v/>
      </c>
      <c r="P2863" s="32" t="str">
        <f t="shared" si="134"/>
        <v/>
      </c>
      <c r="Q2863" s="32" t="str">
        <f>IFERROR(IF($F2863="","",INDEX(リスト!$AL:$AL,MATCH($F2863,リスト!$AK:$AK,0))),"")</f>
        <v/>
      </c>
      <c r="R2863" s="32" t="str">
        <f>IFERROR(IF($K2863="","",INDEX(リスト!$AO:$AO,MATCH($K2863,リスト!$AN:$AN,0))),"")</f>
        <v/>
      </c>
      <c r="S2863" s="32" t="str">
        <f>IF($B2863="","",RIGHT($G2863*1000+200+COUNTIF($G$2:$G2863,$G2863),9))</f>
        <v/>
      </c>
    </row>
    <row r="2864" spans="13:19" ht="18" customHeight="1" x14ac:dyDescent="0.55000000000000004">
      <c r="M2864" s="32" t="str">
        <f>IFERROR(IF($B2864="","",INDEX(所属情報!$E:$E,MATCH($A2864,所属情報!$A:$A,0))),"")</f>
        <v/>
      </c>
      <c r="N2864" s="32" t="str">
        <f t="shared" si="132"/>
        <v/>
      </c>
      <c r="O2864" s="32" t="str">
        <f t="shared" si="133"/>
        <v/>
      </c>
      <c r="P2864" s="32" t="str">
        <f t="shared" si="134"/>
        <v/>
      </c>
      <c r="Q2864" s="32" t="str">
        <f>IFERROR(IF($F2864="","",INDEX(リスト!$AL:$AL,MATCH($F2864,リスト!$AK:$AK,0))),"")</f>
        <v/>
      </c>
      <c r="R2864" s="32" t="str">
        <f>IFERROR(IF($K2864="","",INDEX(リスト!$AO:$AO,MATCH($K2864,リスト!$AN:$AN,0))),"")</f>
        <v/>
      </c>
      <c r="S2864" s="32" t="str">
        <f>IF($B2864="","",RIGHT($G2864*1000+200+COUNTIF($G$2:$G2864,$G2864),9))</f>
        <v/>
      </c>
    </row>
    <row r="2865" spans="13:19" ht="18" customHeight="1" x14ac:dyDescent="0.55000000000000004">
      <c r="M2865" s="32" t="str">
        <f>IFERROR(IF($B2865="","",INDEX(所属情報!$E:$E,MATCH($A2865,所属情報!$A:$A,0))),"")</f>
        <v/>
      </c>
      <c r="N2865" s="32" t="str">
        <f t="shared" si="132"/>
        <v/>
      </c>
      <c r="O2865" s="32" t="str">
        <f t="shared" si="133"/>
        <v/>
      </c>
      <c r="P2865" s="32" t="str">
        <f t="shared" si="134"/>
        <v/>
      </c>
      <c r="Q2865" s="32" t="str">
        <f>IFERROR(IF($F2865="","",INDEX(リスト!$AL:$AL,MATCH($F2865,リスト!$AK:$AK,0))),"")</f>
        <v/>
      </c>
      <c r="R2865" s="32" t="str">
        <f>IFERROR(IF($K2865="","",INDEX(リスト!$AO:$AO,MATCH($K2865,リスト!$AN:$AN,0))),"")</f>
        <v/>
      </c>
      <c r="S2865" s="32" t="str">
        <f>IF($B2865="","",RIGHT($G2865*1000+200+COUNTIF($G$2:$G2865,$G2865),9))</f>
        <v/>
      </c>
    </row>
    <row r="2866" spans="13:19" ht="18" customHeight="1" x14ac:dyDescent="0.55000000000000004">
      <c r="M2866" s="32" t="str">
        <f>IFERROR(IF($B2866="","",INDEX(所属情報!$E:$E,MATCH($A2866,所属情報!$A:$A,0))),"")</f>
        <v/>
      </c>
      <c r="N2866" s="32" t="str">
        <f t="shared" si="132"/>
        <v/>
      </c>
      <c r="O2866" s="32" t="str">
        <f t="shared" si="133"/>
        <v/>
      </c>
      <c r="P2866" s="32" t="str">
        <f t="shared" si="134"/>
        <v/>
      </c>
      <c r="Q2866" s="32" t="str">
        <f>IFERROR(IF($F2866="","",INDEX(リスト!$AL:$AL,MATCH($F2866,リスト!$AK:$AK,0))),"")</f>
        <v/>
      </c>
      <c r="R2866" s="32" t="str">
        <f>IFERROR(IF($K2866="","",INDEX(リスト!$AO:$AO,MATCH($K2866,リスト!$AN:$AN,0))),"")</f>
        <v/>
      </c>
      <c r="S2866" s="32" t="str">
        <f>IF($B2866="","",RIGHT($G2866*1000+200+COUNTIF($G$2:$G2866,$G2866),9))</f>
        <v/>
      </c>
    </row>
    <row r="2867" spans="13:19" ht="18" customHeight="1" x14ac:dyDescent="0.55000000000000004">
      <c r="M2867" s="32" t="str">
        <f>IFERROR(IF($B2867="","",INDEX(所属情報!$E:$E,MATCH($A2867,所属情報!$A:$A,0))),"")</f>
        <v/>
      </c>
      <c r="N2867" s="32" t="str">
        <f t="shared" si="132"/>
        <v/>
      </c>
      <c r="O2867" s="32" t="str">
        <f t="shared" si="133"/>
        <v/>
      </c>
      <c r="P2867" s="32" t="str">
        <f t="shared" si="134"/>
        <v/>
      </c>
      <c r="Q2867" s="32" t="str">
        <f>IFERROR(IF($F2867="","",INDEX(リスト!$AL:$AL,MATCH($F2867,リスト!$AK:$AK,0))),"")</f>
        <v/>
      </c>
      <c r="R2867" s="32" t="str">
        <f>IFERROR(IF($K2867="","",INDEX(リスト!$AO:$AO,MATCH($K2867,リスト!$AN:$AN,0))),"")</f>
        <v/>
      </c>
      <c r="S2867" s="32" t="str">
        <f>IF($B2867="","",RIGHT($G2867*1000+200+COUNTIF($G$2:$G2867,$G2867),9))</f>
        <v/>
      </c>
    </row>
    <row r="2868" spans="13:19" ht="18" customHeight="1" x14ac:dyDescent="0.55000000000000004">
      <c r="M2868" s="32" t="str">
        <f>IFERROR(IF($B2868="","",INDEX(所属情報!$E:$E,MATCH($A2868,所属情報!$A:$A,0))),"")</f>
        <v/>
      </c>
      <c r="N2868" s="32" t="str">
        <f t="shared" si="132"/>
        <v/>
      </c>
      <c r="O2868" s="32" t="str">
        <f t="shared" si="133"/>
        <v/>
      </c>
      <c r="P2868" s="32" t="str">
        <f t="shared" si="134"/>
        <v/>
      </c>
      <c r="Q2868" s="32" t="str">
        <f>IFERROR(IF($F2868="","",INDEX(リスト!$AL:$AL,MATCH($F2868,リスト!$AK:$AK,0))),"")</f>
        <v/>
      </c>
      <c r="R2868" s="32" t="str">
        <f>IFERROR(IF($K2868="","",INDEX(リスト!$AO:$AO,MATCH($K2868,リスト!$AN:$AN,0))),"")</f>
        <v/>
      </c>
      <c r="S2868" s="32" t="str">
        <f>IF($B2868="","",RIGHT($G2868*1000+200+COUNTIF($G$2:$G2868,$G2868),9))</f>
        <v/>
      </c>
    </row>
    <row r="2869" spans="13:19" ht="18" customHeight="1" x14ac:dyDescent="0.55000000000000004">
      <c r="M2869" s="32" t="str">
        <f>IFERROR(IF($B2869="","",INDEX(所属情報!$E:$E,MATCH($A2869,所属情報!$A:$A,0))),"")</f>
        <v/>
      </c>
      <c r="N2869" s="32" t="str">
        <f t="shared" si="132"/>
        <v/>
      </c>
      <c r="O2869" s="32" t="str">
        <f t="shared" si="133"/>
        <v/>
      </c>
      <c r="P2869" s="32" t="str">
        <f t="shared" si="134"/>
        <v/>
      </c>
      <c r="Q2869" s="32" t="str">
        <f>IFERROR(IF($F2869="","",INDEX(リスト!$AL:$AL,MATCH($F2869,リスト!$AK:$AK,0))),"")</f>
        <v/>
      </c>
      <c r="R2869" s="32" t="str">
        <f>IFERROR(IF($K2869="","",INDEX(リスト!$AO:$AO,MATCH($K2869,リスト!$AN:$AN,0))),"")</f>
        <v/>
      </c>
      <c r="S2869" s="32" t="str">
        <f>IF($B2869="","",RIGHT($G2869*1000+200+COUNTIF($G$2:$G2869,$G2869),9))</f>
        <v/>
      </c>
    </row>
    <row r="2870" spans="13:19" ht="18" customHeight="1" x14ac:dyDescent="0.55000000000000004">
      <c r="M2870" s="32" t="str">
        <f>IFERROR(IF($B2870="","",INDEX(所属情報!$E:$E,MATCH($A2870,所属情報!$A:$A,0))),"")</f>
        <v/>
      </c>
      <c r="N2870" s="32" t="str">
        <f t="shared" si="132"/>
        <v/>
      </c>
      <c r="O2870" s="32" t="str">
        <f t="shared" si="133"/>
        <v/>
      </c>
      <c r="P2870" s="32" t="str">
        <f t="shared" si="134"/>
        <v/>
      </c>
      <c r="Q2870" s="32" t="str">
        <f>IFERROR(IF($F2870="","",INDEX(リスト!$AL:$AL,MATCH($F2870,リスト!$AK:$AK,0))),"")</f>
        <v/>
      </c>
      <c r="R2870" s="32" t="str">
        <f>IFERROR(IF($K2870="","",INDEX(リスト!$AO:$AO,MATCH($K2870,リスト!$AN:$AN,0))),"")</f>
        <v/>
      </c>
      <c r="S2870" s="32" t="str">
        <f>IF($B2870="","",RIGHT($G2870*1000+200+COUNTIF($G$2:$G2870,$G2870),9))</f>
        <v/>
      </c>
    </row>
    <row r="2871" spans="13:19" ht="18" customHeight="1" x14ac:dyDescent="0.55000000000000004">
      <c r="M2871" s="32" t="str">
        <f>IFERROR(IF($B2871="","",INDEX(所属情報!$E:$E,MATCH($A2871,所属情報!$A:$A,0))),"")</f>
        <v/>
      </c>
      <c r="N2871" s="32" t="str">
        <f t="shared" si="132"/>
        <v/>
      </c>
      <c r="O2871" s="32" t="str">
        <f t="shared" si="133"/>
        <v/>
      </c>
      <c r="P2871" s="32" t="str">
        <f t="shared" si="134"/>
        <v/>
      </c>
      <c r="Q2871" s="32" t="str">
        <f>IFERROR(IF($F2871="","",INDEX(リスト!$AL:$AL,MATCH($F2871,リスト!$AK:$AK,0))),"")</f>
        <v/>
      </c>
      <c r="R2871" s="32" t="str">
        <f>IFERROR(IF($K2871="","",INDEX(リスト!$AO:$AO,MATCH($K2871,リスト!$AN:$AN,0))),"")</f>
        <v/>
      </c>
      <c r="S2871" s="32" t="str">
        <f>IF($B2871="","",RIGHT($G2871*1000+200+COUNTIF($G$2:$G2871,$G2871),9))</f>
        <v/>
      </c>
    </row>
    <row r="2872" spans="13:19" ht="18" customHeight="1" x14ac:dyDescent="0.55000000000000004">
      <c r="M2872" s="32" t="str">
        <f>IFERROR(IF($B2872="","",INDEX(所属情報!$E:$E,MATCH($A2872,所属情報!$A:$A,0))),"")</f>
        <v/>
      </c>
      <c r="N2872" s="32" t="str">
        <f t="shared" si="132"/>
        <v/>
      </c>
      <c r="O2872" s="32" t="str">
        <f t="shared" si="133"/>
        <v/>
      </c>
      <c r="P2872" s="32" t="str">
        <f t="shared" si="134"/>
        <v/>
      </c>
      <c r="Q2872" s="32" t="str">
        <f>IFERROR(IF($F2872="","",INDEX(リスト!$AL:$AL,MATCH($F2872,リスト!$AK:$AK,0))),"")</f>
        <v/>
      </c>
      <c r="R2872" s="32" t="str">
        <f>IFERROR(IF($K2872="","",INDEX(リスト!$AO:$AO,MATCH($K2872,リスト!$AN:$AN,0))),"")</f>
        <v/>
      </c>
      <c r="S2872" s="32" t="str">
        <f>IF($B2872="","",RIGHT($G2872*1000+200+COUNTIF($G$2:$G2872,$G2872),9))</f>
        <v/>
      </c>
    </row>
    <row r="2873" spans="13:19" ht="18" customHeight="1" x14ac:dyDescent="0.55000000000000004">
      <c r="M2873" s="32" t="str">
        <f>IFERROR(IF($B2873="","",INDEX(所属情報!$E:$E,MATCH($A2873,所属情報!$A:$A,0))),"")</f>
        <v/>
      </c>
      <c r="N2873" s="32" t="str">
        <f t="shared" si="132"/>
        <v/>
      </c>
      <c r="O2873" s="32" t="str">
        <f t="shared" si="133"/>
        <v/>
      </c>
      <c r="P2873" s="32" t="str">
        <f t="shared" si="134"/>
        <v/>
      </c>
      <c r="Q2873" s="32" t="str">
        <f>IFERROR(IF($F2873="","",INDEX(リスト!$AL:$AL,MATCH($F2873,リスト!$AK:$AK,0))),"")</f>
        <v/>
      </c>
      <c r="R2873" s="32" t="str">
        <f>IFERROR(IF($K2873="","",INDEX(リスト!$AO:$AO,MATCH($K2873,リスト!$AN:$AN,0))),"")</f>
        <v/>
      </c>
      <c r="S2873" s="32" t="str">
        <f>IF($B2873="","",RIGHT($G2873*1000+200+COUNTIF($G$2:$G2873,$G2873),9))</f>
        <v/>
      </c>
    </row>
    <row r="2874" spans="13:19" ht="18" customHeight="1" x14ac:dyDescent="0.55000000000000004">
      <c r="M2874" s="32" t="str">
        <f>IFERROR(IF($B2874="","",INDEX(所属情報!$E:$E,MATCH($A2874,所属情報!$A:$A,0))),"")</f>
        <v/>
      </c>
      <c r="N2874" s="32" t="str">
        <f t="shared" si="132"/>
        <v/>
      </c>
      <c r="O2874" s="32" t="str">
        <f t="shared" si="133"/>
        <v/>
      </c>
      <c r="P2874" s="32" t="str">
        <f t="shared" si="134"/>
        <v/>
      </c>
      <c r="Q2874" s="32" t="str">
        <f>IFERROR(IF($F2874="","",INDEX(リスト!$AL:$AL,MATCH($F2874,リスト!$AK:$AK,0))),"")</f>
        <v/>
      </c>
      <c r="R2874" s="32" t="str">
        <f>IFERROR(IF($K2874="","",INDEX(リスト!$AO:$AO,MATCH($K2874,リスト!$AN:$AN,0))),"")</f>
        <v/>
      </c>
      <c r="S2874" s="32" t="str">
        <f>IF($B2874="","",RIGHT($G2874*1000+200+COUNTIF($G$2:$G2874,$G2874),9))</f>
        <v/>
      </c>
    </row>
    <row r="2875" spans="13:19" ht="18" customHeight="1" x14ac:dyDescent="0.55000000000000004">
      <c r="M2875" s="32" t="str">
        <f>IFERROR(IF($B2875="","",INDEX(所属情報!$E:$E,MATCH($A2875,所属情報!$A:$A,0))),"")</f>
        <v/>
      </c>
      <c r="N2875" s="32" t="str">
        <f t="shared" si="132"/>
        <v/>
      </c>
      <c r="O2875" s="32" t="str">
        <f t="shared" si="133"/>
        <v/>
      </c>
      <c r="P2875" s="32" t="str">
        <f t="shared" si="134"/>
        <v/>
      </c>
      <c r="Q2875" s="32" t="str">
        <f>IFERROR(IF($F2875="","",INDEX(リスト!$AL:$AL,MATCH($F2875,リスト!$AK:$AK,0))),"")</f>
        <v/>
      </c>
      <c r="R2875" s="32" t="str">
        <f>IFERROR(IF($K2875="","",INDEX(リスト!$AO:$AO,MATCH($K2875,リスト!$AN:$AN,0))),"")</f>
        <v/>
      </c>
      <c r="S2875" s="32" t="str">
        <f>IF($B2875="","",RIGHT($G2875*1000+200+COUNTIF($G$2:$G2875,$G2875),9))</f>
        <v/>
      </c>
    </row>
    <row r="2876" spans="13:19" ht="18" customHeight="1" x14ac:dyDescent="0.55000000000000004">
      <c r="M2876" s="32" t="str">
        <f>IFERROR(IF($B2876="","",INDEX(所属情報!$E:$E,MATCH($A2876,所属情報!$A:$A,0))),"")</f>
        <v/>
      </c>
      <c r="N2876" s="32" t="str">
        <f t="shared" si="132"/>
        <v/>
      </c>
      <c r="O2876" s="32" t="str">
        <f t="shared" si="133"/>
        <v/>
      </c>
      <c r="P2876" s="32" t="str">
        <f t="shared" si="134"/>
        <v/>
      </c>
      <c r="Q2876" s="32" t="str">
        <f>IFERROR(IF($F2876="","",INDEX(リスト!$AL:$AL,MATCH($F2876,リスト!$AK:$AK,0))),"")</f>
        <v/>
      </c>
      <c r="R2876" s="32" t="str">
        <f>IFERROR(IF($K2876="","",INDEX(リスト!$AO:$AO,MATCH($K2876,リスト!$AN:$AN,0))),"")</f>
        <v/>
      </c>
      <c r="S2876" s="32" t="str">
        <f>IF($B2876="","",RIGHT($G2876*1000+200+COUNTIF($G$2:$G2876,$G2876),9))</f>
        <v/>
      </c>
    </row>
    <row r="2877" spans="13:19" ht="18" customHeight="1" x14ac:dyDescent="0.55000000000000004">
      <c r="M2877" s="32" t="str">
        <f>IFERROR(IF($B2877="","",INDEX(所属情報!$E:$E,MATCH($A2877,所属情報!$A:$A,0))),"")</f>
        <v/>
      </c>
      <c r="N2877" s="32" t="str">
        <f t="shared" si="132"/>
        <v/>
      </c>
      <c r="O2877" s="32" t="str">
        <f t="shared" si="133"/>
        <v/>
      </c>
      <c r="P2877" s="32" t="str">
        <f t="shared" si="134"/>
        <v/>
      </c>
      <c r="Q2877" s="32" t="str">
        <f>IFERROR(IF($F2877="","",INDEX(リスト!$AL:$AL,MATCH($F2877,リスト!$AK:$AK,0))),"")</f>
        <v/>
      </c>
      <c r="R2877" s="32" t="str">
        <f>IFERROR(IF($K2877="","",INDEX(リスト!$AO:$AO,MATCH($K2877,リスト!$AN:$AN,0))),"")</f>
        <v/>
      </c>
      <c r="S2877" s="32" t="str">
        <f>IF($B2877="","",RIGHT($G2877*1000+200+COUNTIF($G$2:$G2877,$G2877),9))</f>
        <v/>
      </c>
    </row>
    <row r="2878" spans="13:19" ht="18" customHeight="1" x14ac:dyDescent="0.55000000000000004">
      <c r="M2878" s="32" t="str">
        <f>IFERROR(IF($B2878="","",INDEX(所属情報!$E:$E,MATCH($A2878,所属情報!$A:$A,0))),"")</f>
        <v/>
      </c>
      <c r="N2878" s="32" t="str">
        <f t="shared" si="132"/>
        <v/>
      </c>
      <c r="O2878" s="32" t="str">
        <f t="shared" si="133"/>
        <v/>
      </c>
      <c r="P2878" s="32" t="str">
        <f t="shared" si="134"/>
        <v/>
      </c>
      <c r="Q2878" s="32" t="str">
        <f>IFERROR(IF($F2878="","",INDEX(リスト!$AL:$AL,MATCH($F2878,リスト!$AK:$AK,0))),"")</f>
        <v/>
      </c>
      <c r="R2878" s="32" t="str">
        <f>IFERROR(IF($K2878="","",INDEX(リスト!$AO:$AO,MATCH($K2878,リスト!$AN:$AN,0))),"")</f>
        <v/>
      </c>
      <c r="S2878" s="32" t="str">
        <f>IF($B2878="","",RIGHT($G2878*1000+200+COUNTIF($G$2:$G2878,$G2878),9))</f>
        <v/>
      </c>
    </row>
    <row r="2879" spans="13:19" ht="18" customHeight="1" x14ac:dyDescent="0.55000000000000004">
      <c r="M2879" s="32" t="str">
        <f>IFERROR(IF($B2879="","",INDEX(所属情報!$E:$E,MATCH($A2879,所属情報!$A:$A,0))),"")</f>
        <v/>
      </c>
      <c r="N2879" s="32" t="str">
        <f t="shared" si="132"/>
        <v/>
      </c>
      <c r="O2879" s="32" t="str">
        <f t="shared" si="133"/>
        <v/>
      </c>
      <c r="P2879" s="32" t="str">
        <f t="shared" si="134"/>
        <v/>
      </c>
      <c r="Q2879" s="32" t="str">
        <f>IFERROR(IF($F2879="","",INDEX(リスト!$AL:$AL,MATCH($F2879,リスト!$AK:$AK,0))),"")</f>
        <v/>
      </c>
      <c r="R2879" s="32" t="str">
        <f>IFERROR(IF($K2879="","",INDEX(リスト!$AO:$AO,MATCH($K2879,リスト!$AN:$AN,0))),"")</f>
        <v/>
      </c>
      <c r="S2879" s="32" t="str">
        <f>IF($B2879="","",RIGHT($G2879*1000+200+COUNTIF($G$2:$G2879,$G2879),9))</f>
        <v/>
      </c>
    </row>
    <row r="2880" spans="13:19" ht="18" customHeight="1" x14ac:dyDescent="0.55000000000000004">
      <c r="M2880" s="32" t="str">
        <f>IFERROR(IF($B2880="","",INDEX(所属情報!$E:$E,MATCH($A2880,所属情報!$A:$A,0))),"")</f>
        <v/>
      </c>
      <c r="N2880" s="32" t="str">
        <f t="shared" si="132"/>
        <v/>
      </c>
      <c r="O2880" s="32" t="str">
        <f t="shared" si="133"/>
        <v/>
      </c>
      <c r="P2880" s="32" t="str">
        <f t="shared" si="134"/>
        <v/>
      </c>
      <c r="Q2880" s="32" t="str">
        <f>IFERROR(IF($F2880="","",INDEX(リスト!$AL:$AL,MATCH($F2880,リスト!$AK:$AK,0))),"")</f>
        <v/>
      </c>
      <c r="R2880" s="32" t="str">
        <f>IFERROR(IF($K2880="","",INDEX(リスト!$AO:$AO,MATCH($K2880,リスト!$AN:$AN,0))),"")</f>
        <v/>
      </c>
      <c r="S2880" s="32" t="str">
        <f>IF($B2880="","",RIGHT($G2880*1000+200+COUNTIF($G$2:$G2880,$G2880),9))</f>
        <v/>
      </c>
    </row>
    <row r="2881" spans="13:19" ht="18" customHeight="1" x14ac:dyDescent="0.55000000000000004">
      <c r="M2881" s="32" t="str">
        <f>IFERROR(IF($B2881="","",INDEX(所属情報!$E:$E,MATCH($A2881,所属情報!$A:$A,0))),"")</f>
        <v/>
      </c>
      <c r="N2881" s="32" t="str">
        <f t="shared" si="132"/>
        <v/>
      </c>
      <c r="O2881" s="32" t="str">
        <f t="shared" si="133"/>
        <v/>
      </c>
      <c r="P2881" s="32" t="str">
        <f t="shared" si="134"/>
        <v/>
      </c>
      <c r="Q2881" s="32" t="str">
        <f>IFERROR(IF($F2881="","",INDEX(リスト!$AL:$AL,MATCH($F2881,リスト!$AK:$AK,0))),"")</f>
        <v/>
      </c>
      <c r="R2881" s="32" t="str">
        <f>IFERROR(IF($K2881="","",INDEX(リスト!$AO:$AO,MATCH($K2881,リスト!$AN:$AN,0))),"")</f>
        <v/>
      </c>
      <c r="S2881" s="32" t="str">
        <f>IF($B2881="","",RIGHT($G2881*1000+200+COUNTIF($G$2:$G2881,$G2881),9))</f>
        <v/>
      </c>
    </row>
    <row r="2882" spans="13:19" ht="18" customHeight="1" x14ac:dyDescent="0.55000000000000004">
      <c r="M2882" s="32" t="str">
        <f>IFERROR(IF($B2882="","",INDEX(所属情報!$E:$E,MATCH($A2882,所属情報!$A:$A,0))),"")</f>
        <v/>
      </c>
      <c r="N2882" s="32" t="str">
        <f t="shared" si="132"/>
        <v/>
      </c>
      <c r="O2882" s="32" t="str">
        <f t="shared" si="133"/>
        <v/>
      </c>
      <c r="P2882" s="32" t="str">
        <f t="shared" si="134"/>
        <v/>
      </c>
      <c r="Q2882" s="32" t="str">
        <f>IFERROR(IF($F2882="","",INDEX(リスト!$AL:$AL,MATCH($F2882,リスト!$AK:$AK,0))),"")</f>
        <v/>
      </c>
      <c r="R2882" s="32" t="str">
        <f>IFERROR(IF($K2882="","",INDEX(リスト!$AO:$AO,MATCH($K2882,リスト!$AN:$AN,0))),"")</f>
        <v/>
      </c>
      <c r="S2882" s="32" t="str">
        <f>IF($B2882="","",RIGHT($G2882*1000+200+COUNTIF($G$2:$G2882,$G2882),9))</f>
        <v/>
      </c>
    </row>
    <row r="2883" spans="13:19" ht="18" customHeight="1" x14ac:dyDescent="0.55000000000000004">
      <c r="M2883" s="32" t="str">
        <f>IFERROR(IF($B2883="","",INDEX(所属情報!$E:$E,MATCH($A2883,所属情報!$A:$A,0))),"")</f>
        <v/>
      </c>
      <c r="N2883" s="32" t="str">
        <f t="shared" ref="N2883:N2946" si="135">IF($C2883="","",IF($E2883="",$C2883,$C2883&amp;" ("&amp;$E2883&amp;")"))</f>
        <v/>
      </c>
      <c r="O2883" s="32" t="str">
        <f t="shared" ref="O2883:O2946" si="136">IF($D2883="","",ASC($D2883))</f>
        <v/>
      </c>
      <c r="P2883" s="32" t="str">
        <f t="shared" ref="P2883:P2946" si="137">IF($I2883="","",UPPER($I2883)&amp;" "&amp;UPPER(LEFT($J2883,1))&amp;LOWER(RIGHT($J2883,LEN($J2883)-1))&amp;" ("&amp;MID($G2883,3,2)&amp;")")</f>
        <v/>
      </c>
      <c r="Q2883" s="32" t="str">
        <f>IFERROR(IF($F2883="","",INDEX(リスト!$AL:$AL,MATCH($F2883,リスト!$AK:$AK,0))),"")</f>
        <v/>
      </c>
      <c r="R2883" s="32" t="str">
        <f>IFERROR(IF($K2883="","",INDEX(リスト!$AO:$AO,MATCH($K2883,リスト!$AN:$AN,0))),"")</f>
        <v/>
      </c>
      <c r="S2883" s="32" t="str">
        <f>IF($B2883="","",RIGHT($G2883*1000+200+COUNTIF($G$2:$G2883,$G2883),9))</f>
        <v/>
      </c>
    </row>
    <row r="2884" spans="13:19" ht="18" customHeight="1" x14ac:dyDescent="0.55000000000000004">
      <c r="M2884" s="32" t="str">
        <f>IFERROR(IF($B2884="","",INDEX(所属情報!$E:$E,MATCH($A2884,所属情報!$A:$A,0))),"")</f>
        <v/>
      </c>
      <c r="N2884" s="32" t="str">
        <f t="shared" si="135"/>
        <v/>
      </c>
      <c r="O2884" s="32" t="str">
        <f t="shared" si="136"/>
        <v/>
      </c>
      <c r="P2884" s="32" t="str">
        <f t="shared" si="137"/>
        <v/>
      </c>
      <c r="Q2884" s="32" t="str">
        <f>IFERROR(IF($F2884="","",INDEX(リスト!$AL:$AL,MATCH($F2884,リスト!$AK:$AK,0))),"")</f>
        <v/>
      </c>
      <c r="R2884" s="32" t="str">
        <f>IFERROR(IF($K2884="","",INDEX(リスト!$AO:$AO,MATCH($K2884,リスト!$AN:$AN,0))),"")</f>
        <v/>
      </c>
      <c r="S2884" s="32" t="str">
        <f>IF($B2884="","",RIGHT($G2884*1000+200+COUNTIF($G$2:$G2884,$G2884),9))</f>
        <v/>
      </c>
    </row>
    <row r="2885" spans="13:19" ht="18" customHeight="1" x14ac:dyDescent="0.55000000000000004">
      <c r="M2885" s="32" t="str">
        <f>IFERROR(IF($B2885="","",INDEX(所属情報!$E:$E,MATCH($A2885,所属情報!$A:$A,0))),"")</f>
        <v/>
      </c>
      <c r="N2885" s="32" t="str">
        <f t="shared" si="135"/>
        <v/>
      </c>
      <c r="O2885" s="32" t="str">
        <f t="shared" si="136"/>
        <v/>
      </c>
      <c r="P2885" s="32" t="str">
        <f t="shared" si="137"/>
        <v/>
      </c>
      <c r="Q2885" s="32" t="str">
        <f>IFERROR(IF($F2885="","",INDEX(リスト!$AL:$AL,MATCH($F2885,リスト!$AK:$AK,0))),"")</f>
        <v/>
      </c>
      <c r="R2885" s="32" t="str">
        <f>IFERROR(IF($K2885="","",INDEX(リスト!$AO:$AO,MATCH($K2885,リスト!$AN:$AN,0))),"")</f>
        <v/>
      </c>
      <c r="S2885" s="32" t="str">
        <f>IF($B2885="","",RIGHT($G2885*1000+200+COUNTIF($G$2:$G2885,$G2885),9))</f>
        <v/>
      </c>
    </row>
    <row r="2886" spans="13:19" ht="18" customHeight="1" x14ac:dyDescent="0.55000000000000004">
      <c r="M2886" s="32" t="str">
        <f>IFERROR(IF($B2886="","",INDEX(所属情報!$E:$E,MATCH($A2886,所属情報!$A:$A,0))),"")</f>
        <v/>
      </c>
      <c r="N2886" s="32" t="str">
        <f t="shared" si="135"/>
        <v/>
      </c>
      <c r="O2886" s="32" t="str">
        <f t="shared" si="136"/>
        <v/>
      </c>
      <c r="P2886" s="32" t="str">
        <f t="shared" si="137"/>
        <v/>
      </c>
      <c r="Q2886" s="32" t="str">
        <f>IFERROR(IF($F2886="","",INDEX(リスト!$AL:$AL,MATCH($F2886,リスト!$AK:$AK,0))),"")</f>
        <v/>
      </c>
      <c r="R2886" s="32" t="str">
        <f>IFERROR(IF($K2886="","",INDEX(リスト!$AO:$AO,MATCH($K2886,リスト!$AN:$AN,0))),"")</f>
        <v/>
      </c>
      <c r="S2886" s="32" t="str">
        <f>IF($B2886="","",RIGHT($G2886*1000+200+COUNTIF($G$2:$G2886,$G2886),9))</f>
        <v/>
      </c>
    </row>
    <row r="2887" spans="13:19" ht="18" customHeight="1" x14ac:dyDescent="0.55000000000000004">
      <c r="M2887" s="32" t="str">
        <f>IFERROR(IF($B2887="","",INDEX(所属情報!$E:$E,MATCH($A2887,所属情報!$A:$A,0))),"")</f>
        <v/>
      </c>
      <c r="N2887" s="32" t="str">
        <f t="shared" si="135"/>
        <v/>
      </c>
      <c r="O2887" s="32" t="str">
        <f t="shared" si="136"/>
        <v/>
      </c>
      <c r="P2887" s="32" t="str">
        <f t="shared" si="137"/>
        <v/>
      </c>
      <c r="Q2887" s="32" t="str">
        <f>IFERROR(IF($F2887="","",INDEX(リスト!$AL:$AL,MATCH($F2887,リスト!$AK:$AK,0))),"")</f>
        <v/>
      </c>
      <c r="R2887" s="32" t="str">
        <f>IFERROR(IF($K2887="","",INDEX(リスト!$AO:$AO,MATCH($K2887,リスト!$AN:$AN,0))),"")</f>
        <v/>
      </c>
      <c r="S2887" s="32" t="str">
        <f>IF($B2887="","",RIGHT($G2887*1000+200+COUNTIF($G$2:$G2887,$G2887),9))</f>
        <v/>
      </c>
    </row>
    <row r="2888" spans="13:19" ht="18" customHeight="1" x14ac:dyDescent="0.55000000000000004">
      <c r="M2888" s="32" t="str">
        <f>IFERROR(IF($B2888="","",INDEX(所属情報!$E:$E,MATCH($A2888,所属情報!$A:$A,0))),"")</f>
        <v/>
      </c>
      <c r="N2888" s="32" t="str">
        <f t="shared" si="135"/>
        <v/>
      </c>
      <c r="O2888" s="32" t="str">
        <f t="shared" si="136"/>
        <v/>
      </c>
      <c r="P2888" s="32" t="str">
        <f t="shared" si="137"/>
        <v/>
      </c>
      <c r="Q2888" s="32" t="str">
        <f>IFERROR(IF($F2888="","",INDEX(リスト!$AL:$AL,MATCH($F2888,リスト!$AK:$AK,0))),"")</f>
        <v/>
      </c>
      <c r="R2888" s="32" t="str">
        <f>IFERROR(IF($K2888="","",INDEX(リスト!$AO:$AO,MATCH($K2888,リスト!$AN:$AN,0))),"")</f>
        <v/>
      </c>
      <c r="S2888" s="32" t="str">
        <f>IF($B2888="","",RIGHT($G2888*1000+200+COUNTIF($G$2:$G2888,$G2888),9))</f>
        <v/>
      </c>
    </row>
    <row r="2889" spans="13:19" ht="18" customHeight="1" x14ac:dyDescent="0.55000000000000004">
      <c r="M2889" s="32" t="str">
        <f>IFERROR(IF($B2889="","",INDEX(所属情報!$E:$E,MATCH($A2889,所属情報!$A:$A,0))),"")</f>
        <v/>
      </c>
      <c r="N2889" s="32" t="str">
        <f t="shared" si="135"/>
        <v/>
      </c>
      <c r="O2889" s="32" t="str">
        <f t="shared" si="136"/>
        <v/>
      </c>
      <c r="P2889" s="32" t="str">
        <f t="shared" si="137"/>
        <v/>
      </c>
      <c r="Q2889" s="32" t="str">
        <f>IFERROR(IF($F2889="","",INDEX(リスト!$AL:$AL,MATCH($F2889,リスト!$AK:$AK,0))),"")</f>
        <v/>
      </c>
      <c r="R2889" s="32" t="str">
        <f>IFERROR(IF($K2889="","",INDEX(リスト!$AO:$AO,MATCH($K2889,リスト!$AN:$AN,0))),"")</f>
        <v/>
      </c>
      <c r="S2889" s="32" t="str">
        <f>IF($B2889="","",RIGHT($G2889*1000+200+COUNTIF($G$2:$G2889,$G2889),9))</f>
        <v/>
      </c>
    </row>
    <row r="2890" spans="13:19" ht="18" customHeight="1" x14ac:dyDescent="0.55000000000000004">
      <c r="M2890" s="32" t="str">
        <f>IFERROR(IF($B2890="","",INDEX(所属情報!$E:$E,MATCH($A2890,所属情報!$A:$A,0))),"")</f>
        <v/>
      </c>
      <c r="N2890" s="32" t="str">
        <f t="shared" si="135"/>
        <v/>
      </c>
      <c r="O2890" s="32" t="str">
        <f t="shared" si="136"/>
        <v/>
      </c>
      <c r="P2890" s="32" t="str">
        <f t="shared" si="137"/>
        <v/>
      </c>
      <c r="Q2890" s="32" t="str">
        <f>IFERROR(IF($F2890="","",INDEX(リスト!$AL:$AL,MATCH($F2890,リスト!$AK:$AK,0))),"")</f>
        <v/>
      </c>
      <c r="R2890" s="32" t="str">
        <f>IFERROR(IF($K2890="","",INDEX(リスト!$AO:$AO,MATCH($K2890,リスト!$AN:$AN,0))),"")</f>
        <v/>
      </c>
      <c r="S2890" s="32" t="str">
        <f>IF($B2890="","",RIGHT($G2890*1000+200+COUNTIF($G$2:$G2890,$G2890),9))</f>
        <v/>
      </c>
    </row>
    <row r="2891" spans="13:19" ht="18" customHeight="1" x14ac:dyDescent="0.55000000000000004">
      <c r="M2891" s="32" t="str">
        <f>IFERROR(IF($B2891="","",INDEX(所属情報!$E:$E,MATCH($A2891,所属情報!$A:$A,0))),"")</f>
        <v/>
      </c>
      <c r="N2891" s="32" t="str">
        <f t="shared" si="135"/>
        <v/>
      </c>
      <c r="O2891" s="32" t="str">
        <f t="shared" si="136"/>
        <v/>
      </c>
      <c r="P2891" s="32" t="str">
        <f t="shared" si="137"/>
        <v/>
      </c>
      <c r="Q2891" s="32" t="str">
        <f>IFERROR(IF($F2891="","",INDEX(リスト!$AL:$AL,MATCH($F2891,リスト!$AK:$AK,0))),"")</f>
        <v/>
      </c>
      <c r="R2891" s="32" t="str">
        <f>IFERROR(IF($K2891="","",INDEX(リスト!$AO:$AO,MATCH($K2891,リスト!$AN:$AN,0))),"")</f>
        <v/>
      </c>
      <c r="S2891" s="32" t="str">
        <f>IF($B2891="","",RIGHT($G2891*1000+200+COUNTIF($G$2:$G2891,$G2891),9))</f>
        <v/>
      </c>
    </row>
    <row r="2892" spans="13:19" ht="18" customHeight="1" x14ac:dyDescent="0.55000000000000004">
      <c r="M2892" s="32" t="str">
        <f>IFERROR(IF($B2892="","",INDEX(所属情報!$E:$E,MATCH($A2892,所属情報!$A:$A,0))),"")</f>
        <v/>
      </c>
      <c r="N2892" s="32" t="str">
        <f t="shared" si="135"/>
        <v/>
      </c>
      <c r="O2892" s="32" t="str">
        <f t="shared" si="136"/>
        <v/>
      </c>
      <c r="P2892" s="32" t="str">
        <f t="shared" si="137"/>
        <v/>
      </c>
      <c r="Q2892" s="32" t="str">
        <f>IFERROR(IF($F2892="","",INDEX(リスト!$AL:$AL,MATCH($F2892,リスト!$AK:$AK,0))),"")</f>
        <v/>
      </c>
      <c r="R2892" s="32" t="str">
        <f>IFERROR(IF($K2892="","",INDEX(リスト!$AO:$AO,MATCH($K2892,リスト!$AN:$AN,0))),"")</f>
        <v/>
      </c>
      <c r="S2892" s="32" t="str">
        <f>IF($B2892="","",RIGHT($G2892*1000+200+COUNTIF($G$2:$G2892,$G2892),9))</f>
        <v/>
      </c>
    </row>
    <row r="2893" spans="13:19" ht="18" customHeight="1" x14ac:dyDescent="0.55000000000000004">
      <c r="M2893" s="32" t="str">
        <f>IFERROR(IF($B2893="","",INDEX(所属情報!$E:$E,MATCH($A2893,所属情報!$A:$A,0))),"")</f>
        <v/>
      </c>
      <c r="N2893" s="32" t="str">
        <f t="shared" si="135"/>
        <v/>
      </c>
      <c r="O2893" s="32" t="str">
        <f t="shared" si="136"/>
        <v/>
      </c>
      <c r="P2893" s="32" t="str">
        <f t="shared" si="137"/>
        <v/>
      </c>
      <c r="Q2893" s="32" t="str">
        <f>IFERROR(IF($F2893="","",INDEX(リスト!$AL:$AL,MATCH($F2893,リスト!$AK:$AK,0))),"")</f>
        <v/>
      </c>
      <c r="R2893" s="32" t="str">
        <f>IFERROR(IF($K2893="","",INDEX(リスト!$AO:$AO,MATCH($K2893,リスト!$AN:$AN,0))),"")</f>
        <v/>
      </c>
      <c r="S2893" s="32" t="str">
        <f>IF($B2893="","",RIGHT($G2893*1000+200+COUNTIF($G$2:$G2893,$G2893),9))</f>
        <v/>
      </c>
    </row>
    <row r="2894" spans="13:19" ht="18" customHeight="1" x14ac:dyDescent="0.55000000000000004">
      <c r="M2894" s="32" t="str">
        <f>IFERROR(IF($B2894="","",INDEX(所属情報!$E:$E,MATCH($A2894,所属情報!$A:$A,0))),"")</f>
        <v/>
      </c>
      <c r="N2894" s="32" t="str">
        <f t="shared" si="135"/>
        <v/>
      </c>
      <c r="O2894" s="32" t="str">
        <f t="shared" si="136"/>
        <v/>
      </c>
      <c r="P2894" s="32" t="str">
        <f t="shared" si="137"/>
        <v/>
      </c>
      <c r="Q2894" s="32" t="str">
        <f>IFERROR(IF($F2894="","",INDEX(リスト!$AL:$AL,MATCH($F2894,リスト!$AK:$AK,0))),"")</f>
        <v/>
      </c>
      <c r="R2894" s="32" t="str">
        <f>IFERROR(IF($K2894="","",INDEX(リスト!$AO:$AO,MATCH($K2894,リスト!$AN:$AN,0))),"")</f>
        <v/>
      </c>
      <c r="S2894" s="32" t="str">
        <f>IF($B2894="","",RIGHT($G2894*1000+200+COUNTIF($G$2:$G2894,$G2894),9))</f>
        <v/>
      </c>
    </row>
    <row r="2895" spans="13:19" ht="18" customHeight="1" x14ac:dyDescent="0.55000000000000004">
      <c r="M2895" s="32" t="str">
        <f>IFERROR(IF($B2895="","",INDEX(所属情報!$E:$E,MATCH($A2895,所属情報!$A:$A,0))),"")</f>
        <v/>
      </c>
      <c r="N2895" s="32" t="str">
        <f t="shared" si="135"/>
        <v/>
      </c>
      <c r="O2895" s="32" t="str">
        <f t="shared" si="136"/>
        <v/>
      </c>
      <c r="P2895" s="32" t="str">
        <f t="shared" si="137"/>
        <v/>
      </c>
      <c r="Q2895" s="32" t="str">
        <f>IFERROR(IF($F2895="","",INDEX(リスト!$AL:$AL,MATCH($F2895,リスト!$AK:$AK,0))),"")</f>
        <v/>
      </c>
      <c r="R2895" s="32" t="str">
        <f>IFERROR(IF($K2895="","",INDEX(リスト!$AO:$AO,MATCH($K2895,リスト!$AN:$AN,0))),"")</f>
        <v/>
      </c>
      <c r="S2895" s="32" t="str">
        <f>IF($B2895="","",RIGHT($G2895*1000+200+COUNTIF($G$2:$G2895,$G2895),9))</f>
        <v/>
      </c>
    </row>
    <row r="2896" spans="13:19" ht="18" customHeight="1" x14ac:dyDescent="0.55000000000000004">
      <c r="M2896" s="32" t="str">
        <f>IFERROR(IF($B2896="","",INDEX(所属情報!$E:$E,MATCH($A2896,所属情報!$A:$A,0))),"")</f>
        <v/>
      </c>
      <c r="N2896" s="32" t="str">
        <f t="shared" si="135"/>
        <v/>
      </c>
      <c r="O2896" s="32" t="str">
        <f t="shared" si="136"/>
        <v/>
      </c>
      <c r="P2896" s="32" t="str">
        <f t="shared" si="137"/>
        <v/>
      </c>
      <c r="Q2896" s="32" t="str">
        <f>IFERROR(IF($F2896="","",INDEX(リスト!$AL:$AL,MATCH($F2896,リスト!$AK:$AK,0))),"")</f>
        <v/>
      </c>
      <c r="R2896" s="32" t="str">
        <f>IFERROR(IF($K2896="","",INDEX(リスト!$AO:$AO,MATCH($K2896,リスト!$AN:$AN,0))),"")</f>
        <v/>
      </c>
      <c r="S2896" s="32" t="str">
        <f>IF($B2896="","",RIGHT($G2896*1000+200+COUNTIF($G$2:$G2896,$G2896),9))</f>
        <v/>
      </c>
    </row>
    <row r="2897" spans="13:19" ht="18" customHeight="1" x14ac:dyDescent="0.55000000000000004">
      <c r="M2897" s="32" t="str">
        <f>IFERROR(IF($B2897="","",INDEX(所属情報!$E:$E,MATCH($A2897,所属情報!$A:$A,0))),"")</f>
        <v/>
      </c>
      <c r="N2897" s="32" t="str">
        <f t="shared" si="135"/>
        <v/>
      </c>
      <c r="O2897" s="32" t="str">
        <f t="shared" si="136"/>
        <v/>
      </c>
      <c r="P2897" s="32" t="str">
        <f t="shared" si="137"/>
        <v/>
      </c>
      <c r="Q2897" s="32" t="str">
        <f>IFERROR(IF($F2897="","",INDEX(リスト!$AL:$AL,MATCH($F2897,リスト!$AK:$AK,0))),"")</f>
        <v/>
      </c>
      <c r="R2897" s="32" t="str">
        <f>IFERROR(IF($K2897="","",INDEX(リスト!$AO:$AO,MATCH($K2897,リスト!$AN:$AN,0))),"")</f>
        <v/>
      </c>
      <c r="S2897" s="32" t="str">
        <f>IF($B2897="","",RIGHT($G2897*1000+200+COUNTIF($G$2:$G2897,$G2897),9))</f>
        <v/>
      </c>
    </row>
    <row r="2898" spans="13:19" ht="18" customHeight="1" x14ac:dyDescent="0.55000000000000004">
      <c r="M2898" s="32" t="str">
        <f>IFERROR(IF($B2898="","",INDEX(所属情報!$E:$E,MATCH($A2898,所属情報!$A:$A,0))),"")</f>
        <v/>
      </c>
      <c r="N2898" s="32" t="str">
        <f t="shared" si="135"/>
        <v/>
      </c>
      <c r="O2898" s="32" t="str">
        <f t="shared" si="136"/>
        <v/>
      </c>
      <c r="P2898" s="32" t="str">
        <f t="shared" si="137"/>
        <v/>
      </c>
      <c r="Q2898" s="32" t="str">
        <f>IFERROR(IF($F2898="","",INDEX(リスト!$AL:$AL,MATCH($F2898,リスト!$AK:$AK,0))),"")</f>
        <v/>
      </c>
      <c r="R2898" s="32" t="str">
        <f>IFERROR(IF($K2898="","",INDEX(リスト!$AO:$AO,MATCH($K2898,リスト!$AN:$AN,0))),"")</f>
        <v/>
      </c>
      <c r="S2898" s="32" t="str">
        <f>IF($B2898="","",RIGHT($G2898*1000+200+COUNTIF($G$2:$G2898,$G2898),9))</f>
        <v/>
      </c>
    </row>
    <row r="2899" spans="13:19" ht="18" customHeight="1" x14ac:dyDescent="0.55000000000000004">
      <c r="M2899" s="32" t="str">
        <f>IFERROR(IF($B2899="","",INDEX(所属情報!$E:$E,MATCH($A2899,所属情報!$A:$A,0))),"")</f>
        <v/>
      </c>
      <c r="N2899" s="32" t="str">
        <f t="shared" si="135"/>
        <v/>
      </c>
      <c r="O2899" s="32" t="str">
        <f t="shared" si="136"/>
        <v/>
      </c>
      <c r="P2899" s="32" t="str">
        <f t="shared" si="137"/>
        <v/>
      </c>
      <c r="Q2899" s="32" t="str">
        <f>IFERROR(IF($F2899="","",INDEX(リスト!$AL:$AL,MATCH($F2899,リスト!$AK:$AK,0))),"")</f>
        <v/>
      </c>
      <c r="R2899" s="32" t="str">
        <f>IFERROR(IF($K2899="","",INDEX(リスト!$AO:$AO,MATCH($K2899,リスト!$AN:$AN,0))),"")</f>
        <v/>
      </c>
      <c r="S2899" s="32" t="str">
        <f>IF($B2899="","",RIGHT($G2899*1000+200+COUNTIF($G$2:$G2899,$G2899),9))</f>
        <v/>
      </c>
    </row>
    <row r="2900" spans="13:19" ht="18" customHeight="1" x14ac:dyDescent="0.55000000000000004">
      <c r="M2900" s="32" t="str">
        <f>IFERROR(IF($B2900="","",INDEX(所属情報!$E:$E,MATCH($A2900,所属情報!$A:$A,0))),"")</f>
        <v/>
      </c>
      <c r="N2900" s="32" t="str">
        <f t="shared" si="135"/>
        <v/>
      </c>
      <c r="O2900" s="32" t="str">
        <f t="shared" si="136"/>
        <v/>
      </c>
      <c r="P2900" s="32" t="str">
        <f t="shared" si="137"/>
        <v/>
      </c>
      <c r="Q2900" s="32" t="str">
        <f>IFERROR(IF($F2900="","",INDEX(リスト!$AL:$AL,MATCH($F2900,リスト!$AK:$AK,0))),"")</f>
        <v/>
      </c>
      <c r="R2900" s="32" t="str">
        <f>IFERROR(IF($K2900="","",INDEX(リスト!$AO:$AO,MATCH($K2900,リスト!$AN:$AN,0))),"")</f>
        <v/>
      </c>
      <c r="S2900" s="32" t="str">
        <f>IF($B2900="","",RIGHT($G2900*1000+200+COUNTIF($G$2:$G2900,$G2900),9))</f>
        <v/>
      </c>
    </row>
    <row r="2901" spans="13:19" ht="18" customHeight="1" x14ac:dyDescent="0.55000000000000004">
      <c r="M2901" s="32" t="str">
        <f>IFERROR(IF($B2901="","",INDEX(所属情報!$E:$E,MATCH($A2901,所属情報!$A:$A,0))),"")</f>
        <v/>
      </c>
      <c r="N2901" s="32" t="str">
        <f t="shared" si="135"/>
        <v/>
      </c>
      <c r="O2901" s="32" t="str">
        <f t="shared" si="136"/>
        <v/>
      </c>
      <c r="P2901" s="32" t="str">
        <f t="shared" si="137"/>
        <v/>
      </c>
      <c r="Q2901" s="32" t="str">
        <f>IFERROR(IF($F2901="","",INDEX(リスト!$AL:$AL,MATCH($F2901,リスト!$AK:$AK,0))),"")</f>
        <v/>
      </c>
      <c r="R2901" s="32" t="str">
        <f>IFERROR(IF($K2901="","",INDEX(リスト!$AO:$AO,MATCH($K2901,リスト!$AN:$AN,0))),"")</f>
        <v/>
      </c>
      <c r="S2901" s="32" t="str">
        <f>IF($B2901="","",RIGHT($G2901*1000+200+COUNTIF($G$2:$G2901,$G2901),9))</f>
        <v/>
      </c>
    </row>
    <row r="2902" spans="13:19" ht="18" customHeight="1" x14ac:dyDescent="0.55000000000000004">
      <c r="M2902" s="32" t="str">
        <f>IFERROR(IF($B2902="","",INDEX(所属情報!$E:$E,MATCH($A2902,所属情報!$A:$A,0))),"")</f>
        <v/>
      </c>
      <c r="N2902" s="32" t="str">
        <f t="shared" si="135"/>
        <v/>
      </c>
      <c r="O2902" s="32" t="str">
        <f t="shared" si="136"/>
        <v/>
      </c>
      <c r="P2902" s="32" t="str">
        <f t="shared" si="137"/>
        <v/>
      </c>
      <c r="Q2902" s="32" t="str">
        <f>IFERROR(IF($F2902="","",INDEX(リスト!$AL:$AL,MATCH($F2902,リスト!$AK:$AK,0))),"")</f>
        <v/>
      </c>
      <c r="R2902" s="32" t="str">
        <f>IFERROR(IF($K2902="","",INDEX(リスト!$AO:$AO,MATCH($K2902,リスト!$AN:$AN,0))),"")</f>
        <v/>
      </c>
      <c r="S2902" s="32" t="str">
        <f>IF($B2902="","",RIGHT($G2902*1000+200+COUNTIF($G$2:$G2902,$G2902),9))</f>
        <v/>
      </c>
    </row>
    <row r="2903" spans="13:19" ht="18" customHeight="1" x14ac:dyDescent="0.55000000000000004">
      <c r="M2903" s="32" t="str">
        <f>IFERROR(IF($B2903="","",INDEX(所属情報!$E:$E,MATCH($A2903,所属情報!$A:$A,0))),"")</f>
        <v/>
      </c>
      <c r="N2903" s="32" t="str">
        <f t="shared" si="135"/>
        <v/>
      </c>
      <c r="O2903" s="32" t="str">
        <f t="shared" si="136"/>
        <v/>
      </c>
      <c r="P2903" s="32" t="str">
        <f t="shared" si="137"/>
        <v/>
      </c>
      <c r="Q2903" s="32" t="str">
        <f>IFERROR(IF($F2903="","",INDEX(リスト!$AL:$AL,MATCH($F2903,リスト!$AK:$AK,0))),"")</f>
        <v/>
      </c>
      <c r="R2903" s="32" t="str">
        <f>IFERROR(IF($K2903="","",INDEX(リスト!$AO:$AO,MATCH($K2903,リスト!$AN:$AN,0))),"")</f>
        <v/>
      </c>
      <c r="S2903" s="32" t="str">
        <f>IF($B2903="","",RIGHT($G2903*1000+200+COUNTIF($G$2:$G2903,$G2903),9))</f>
        <v/>
      </c>
    </row>
    <row r="2904" spans="13:19" ht="18" customHeight="1" x14ac:dyDescent="0.55000000000000004">
      <c r="M2904" s="32" t="str">
        <f>IFERROR(IF($B2904="","",INDEX(所属情報!$E:$E,MATCH($A2904,所属情報!$A:$A,0))),"")</f>
        <v/>
      </c>
      <c r="N2904" s="32" t="str">
        <f t="shared" si="135"/>
        <v/>
      </c>
      <c r="O2904" s="32" t="str">
        <f t="shared" si="136"/>
        <v/>
      </c>
      <c r="P2904" s="32" t="str">
        <f t="shared" si="137"/>
        <v/>
      </c>
      <c r="Q2904" s="32" t="str">
        <f>IFERROR(IF($F2904="","",INDEX(リスト!$AL:$AL,MATCH($F2904,リスト!$AK:$AK,0))),"")</f>
        <v/>
      </c>
      <c r="R2904" s="32" t="str">
        <f>IFERROR(IF($K2904="","",INDEX(リスト!$AO:$AO,MATCH($K2904,リスト!$AN:$AN,0))),"")</f>
        <v/>
      </c>
      <c r="S2904" s="32" t="str">
        <f>IF($B2904="","",RIGHT($G2904*1000+200+COUNTIF($G$2:$G2904,$G2904),9))</f>
        <v/>
      </c>
    </row>
    <row r="2905" spans="13:19" ht="18" customHeight="1" x14ac:dyDescent="0.55000000000000004">
      <c r="M2905" s="32" t="str">
        <f>IFERROR(IF($B2905="","",INDEX(所属情報!$E:$E,MATCH($A2905,所属情報!$A:$A,0))),"")</f>
        <v/>
      </c>
      <c r="N2905" s="32" t="str">
        <f t="shared" si="135"/>
        <v/>
      </c>
      <c r="O2905" s="32" t="str">
        <f t="shared" si="136"/>
        <v/>
      </c>
      <c r="P2905" s="32" t="str">
        <f t="shared" si="137"/>
        <v/>
      </c>
      <c r="Q2905" s="32" t="str">
        <f>IFERROR(IF($F2905="","",INDEX(リスト!$AL:$AL,MATCH($F2905,リスト!$AK:$AK,0))),"")</f>
        <v/>
      </c>
      <c r="R2905" s="32" t="str">
        <f>IFERROR(IF($K2905="","",INDEX(リスト!$AO:$AO,MATCH($K2905,リスト!$AN:$AN,0))),"")</f>
        <v/>
      </c>
      <c r="S2905" s="32" t="str">
        <f>IF($B2905="","",RIGHT($G2905*1000+200+COUNTIF($G$2:$G2905,$G2905),9))</f>
        <v/>
      </c>
    </row>
    <row r="2906" spans="13:19" ht="18" customHeight="1" x14ac:dyDescent="0.55000000000000004">
      <c r="M2906" s="32" t="str">
        <f>IFERROR(IF($B2906="","",INDEX(所属情報!$E:$E,MATCH($A2906,所属情報!$A:$A,0))),"")</f>
        <v/>
      </c>
      <c r="N2906" s="32" t="str">
        <f t="shared" si="135"/>
        <v/>
      </c>
      <c r="O2906" s="32" t="str">
        <f t="shared" si="136"/>
        <v/>
      </c>
      <c r="P2906" s="32" t="str">
        <f t="shared" si="137"/>
        <v/>
      </c>
      <c r="Q2906" s="32" t="str">
        <f>IFERROR(IF($F2906="","",INDEX(リスト!$AL:$AL,MATCH($F2906,リスト!$AK:$AK,0))),"")</f>
        <v/>
      </c>
      <c r="R2906" s="32" t="str">
        <f>IFERROR(IF($K2906="","",INDEX(リスト!$AO:$AO,MATCH($K2906,リスト!$AN:$AN,0))),"")</f>
        <v/>
      </c>
      <c r="S2906" s="32" t="str">
        <f>IF($B2906="","",RIGHT($G2906*1000+200+COUNTIF($G$2:$G2906,$G2906),9))</f>
        <v/>
      </c>
    </row>
    <row r="2907" spans="13:19" ht="18" customHeight="1" x14ac:dyDescent="0.55000000000000004">
      <c r="M2907" s="32" t="str">
        <f>IFERROR(IF($B2907="","",INDEX(所属情報!$E:$E,MATCH($A2907,所属情報!$A:$A,0))),"")</f>
        <v/>
      </c>
      <c r="N2907" s="32" t="str">
        <f t="shared" si="135"/>
        <v/>
      </c>
      <c r="O2907" s="32" t="str">
        <f t="shared" si="136"/>
        <v/>
      </c>
      <c r="P2907" s="32" t="str">
        <f t="shared" si="137"/>
        <v/>
      </c>
      <c r="Q2907" s="32" t="str">
        <f>IFERROR(IF($F2907="","",INDEX(リスト!$AL:$AL,MATCH($F2907,リスト!$AK:$AK,0))),"")</f>
        <v/>
      </c>
      <c r="R2907" s="32" t="str">
        <f>IFERROR(IF($K2907="","",INDEX(リスト!$AO:$AO,MATCH($K2907,リスト!$AN:$AN,0))),"")</f>
        <v/>
      </c>
      <c r="S2907" s="32" t="str">
        <f>IF($B2907="","",RIGHT($G2907*1000+200+COUNTIF($G$2:$G2907,$G2907),9))</f>
        <v/>
      </c>
    </row>
    <row r="2908" spans="13:19" ht="18" customHeight="1" x14ac:dyDescent="0.55000000000000004">
      <c r="M2908" s="32" t="str">
        <f>IFERROR(IF($B2908="","",INDEX(所属情報!$E:$E,MATCH($A2908,所属情報!$A:$A,0))),"")</f>
        <v/>
      </c>
      <c r="N2908" s="32" t="str">
        <f t="shared" si="135"/>
        <v/>
      </c>
      <c r="O2908" s="32" t="str">
        <f t="shared" si="136"/>
        <v/>
      </c>
      <c r="P2908" s="32" t="str">
        <f t="shared" si="137"/>
        <v/>
      </c>
      <c r="Q2908" s="32" t="str">
        <f>IFERROR(IF($F2908="","",INDEX(リスト!$AL:$AL,MATCH($F2908,リスト!$AK:$AK,0))),"")</f>
        <v/>
      </c>
      <c r="R2908" s="32" t="str">
        <f>IFERROR(IF($K2908="","",INDEX(リスト!$AO:$AO,MATCH($K2908,リスト!$AN:$AN,0))),"")</f>
        <v/>
      </c>
      <c r="S2908" s="32" t="str">
        <f>IF($B2908="","",RIGHT($G2908*1000+200+COUNTIF($G$2:$G2908,$G2908),9))</f>
        <v/>
      </c>
    </row>
    <row r="2909" spans="13:19" ht="18" customHeight="1" x14ac:dyDescent="0.55000000000000004">
      <c r="M2909" s="32" t="str">
        <f>IFERROR(IF($B2909="","",INDEX(所属情報!$E:$E,MATCH($A2909,所属情報!$A:$A,0))),"")</f>
        <v/>
      </c>
      <c r="N2909" s="32" t="str">
        <f t="shared" si="135"/>
        <v/>
      </c>
      <c r="O2909" s="32" t="str">
        <f t="shared" si="136"/>
        <v/>
      </c>
      <c r="P2909" s="32" t="str">
        <f t="shared" si="137"/>
        <v/>
      </c>
      <c r="Q2909" s="32" t="str">
        <f>IFERROR(IF($F2909="","",INDEX(リスト!$AL:$AL,MATCH($F2909,リスト!$AK:$AK,0))),"")</f>
        <v/>
      </c>
      <c r="R2909" s="32" t="str">
        <f>IFERROR(IF($K2909="","",INDEX(リスト!$AO:$AO,MATCH($K2909,リスト!$AN:$AN,0))),"")</f>
        <v/>
      </c>
      <c r="S2909" s="32" t="str">
        <f>IF($B2909="","",RIGHT($G2909*1000+200+COUNTIF($G$2:$G2909,$G2909),9))</f>
        <v/>
      </c>
    </row>
    <row r="2910" spans="13:19" ht="18" customHeight="1" x14ac:dyDescent="0.55000000000000004">
      <c r="M2910" s="32" t="str">
        <f>IFERROR(IF($B2910="","",INDEX(所属情報!$E:$E,MATCH($A2910,所属情報!$A:$A,0))),"")</f>
        <v/>
      </c>
      <c r="N2910" s="32" t="str">
        <f t="shared" si="135"/>
        <v/>
      </c>
      <c r="O2910" s="32" t="str">
        <f t="shared" si="136"/>
        <v/>
      </c>
      <c r="P2910" s="32" t="str">
        <f t="shared" si="137"/>
        <v/>
      </c>
      <c r="Q2910" s="32" t="str">
        <f>IFERROR(IF($F2910="","",INDEX(リスト!$AL:$AL,MATCH($F2910,リスト!$AK:$AK,0))),"")</f>
        <v/>
      </c>
      <c r="R2910" s="32" t="str">
        <f>IFERROR(IF($K2910="","",INDEX(リスト!$AO:$AO,MATCH($K2910,リスト!$AN:$AN,0))),"")</f>
        <v/>
      </c>
      <c r="S2910" s="32" t="str">
        <f>IF($B2910="","",RIGHT($G2910*1000+200+COUNTIF($G$2:$G2910,$G2910),9))</f>
        <v/>
      </c>
    </row>
    <row r="2911" spans="13:19" ht="18" customHeight="1" x14ac:dyDescent="0.55000000000000004">
      <c r="M2911" s="32" t="str">
        <f>IFERROR(IF($B2911="","",INDEX(所属情報!$E:$E,MATCH($A2911,所属情報!$A:$A,0))),"")</f>
        <v/>
      </c>
      <c r="N2911" s="32" t="str">
        <f t="shared" si="135"/>
        <v/>
      </c>
      <c r="O2911" s="32" t="str">
        <f t="shared" si="136"/>
        <v/>
      </c>
      <c r="P2911" s="32" t="str">
        <f t="shared" si="137"/>
        <v/>
      </c>
      <c r="Q2911" s="32" t="str">
        <f>IFERROR(IF($F2911="","",INDEX(リスト!$AL:$AL,MATCH($F2911,リスト!$AK:$AK,0))),"")</f>
        <v/>
      </c>
      <c r="R2911" s="32" t="str">
        <f>IFERROR(IF($K2911="","",INDEX(リスト!$AO:$AO,MATCH($K2911,リスト!$AN:$AN,0))),"")</f>
        <v/>
      </c>
      <c r="S2911" s="32" t="str">
        <f>IF($B2911="","",RIGHT($G2911*1000+200+COUNTIF($G$2:$G2911,$G2911),9))</f>
        <v/>
      </c>
    </row>
    <row r="2912" spans="13:19" ht="18" customHeight="1" x14ac:dyDescent="0.55000000000000004">
      <c r="M2912" s="32" t="str">
        <f>IFERROR(IF($B2912="","",INDEX(所属情報!$E:$E,MATCH($A2912,所属情報!$A:$A,0))),"")</f>
        <v/>
      </c>
      <c r="N2912" s="32" t="str">
        <f t="shared" si="135"/>
        <v/>
      </c>
      <c r="O2912" s="32" t="str">
        <f t="shared" si="136"/>
        <v/>
      </c>
      <c r="P2912" s="32" t="str">
        <f t="shared" si="137"/>
        <v/>
      </c>
      <c r="Q2912" s="32" t="str">
        <f>IFERROR(IF($F2912="","",INDEX(リスト!$AL:$AL,MATCH($F2912,リスト!$AK:$AK,0))),"")</f>
        <v/>
      </c>
      <c r="R2912" s="32" t="str">
        <f>IFERROR(IF($K2912="","",INDEX(リスト!$AO:$AO,MATCH($K2912,リスト!$AN:$AN,0))),"")</f>
        <v/>
      </c>
      <c r="S2912" s="32" t="str">
        <f>IF($B2912="","",RIGHT($G2912*1000+200+COUNTIF($G$2:$G2912,$G2912),9))</f>
        <v/>
      </c>
    </row>
    <row r="2913" spans="13:19" ht="18" customHeight="1" x14ac:dyDescent="0.55000000000000004">
      <c r="M2913" s="32" t="str">
        <f>IFERROR(IF($B2913="","",INDEX(所属情報!$E:$E,MATCH($A2913,所属情報!$A:$A,0))),"")</f>
        <v/>
      </c>
      <c r="N2913" s="32" t="str">
        <f t="shared" si="135"/>
        <v/>
      </c>
      <c r="O2913" s="32" t="str">
        <f t="shared" si="136"/>
        <v/>
      </c>
      <c r="P2913" s="32" t="str">
        <f t="shared" si="137"/>
        <v/>
      </c>
      <c r="Q2913" s="32" t="str">
        <f>IFERROR(IF($F2913="","",INDEX(リスト!$AL:$AL,MATCH($F2913,リスト!$AK:$AK,0))),"")</f>
        <v/>
      </c>
      <c r="R2913" s="32" t="str">
        <f>IFERROR(IF($K2913="","",INDEX(リスト!$AO:$AO,MATCH($K2913,リスト!$AN:$AN,0))),"")</f>
        <v/>
      </c>
      <c r="S2913" s="32" t="str">
        <f>IF($B2913="","",RIGHT($G2913*1000+200+COUNTIF($G$2:$G2913,$G2913),9))</f>
        <v/>
      </c>
    </row>
    <row r="2914" spans="13:19" ht="18" customHeight="1" x14ac:dyDescent="0.55000000000000004">
      <c r="M2914" s="32" t="str">
        <f>IFERROR(IF($B2914="","",INDEX(所属情報!$E:$E,MATCH($A2914,所属情報!$A:$A,0))),"")</f>
        <v/>
      </c>
      <c r="N2914" s="32" t="str">
        <f t="shared" si="135"/>
        <v/>
      </c>
      <c r="O2914" s="32" t="str">
        <f t="shared" si="136"/>
        <v/>
      </c>
      <c r="P2914" s="32" t="str">
        <f t="shared" si="137"/>
        <v/>
      </c>
      <c r="Q2914" s="32" t="str">
        <f>IFERROR(IF($F2914="","",INDEX(リスト!$AL:$AL,MATCH($F2914,リスト!$AK:$AK,0))),"")</f>
        <v/>
      </c>
      <c r="R2914" s="32" t="str">
        <f>IFERROR(IF($K2914="","",INDEX(リスト!$AO:$AO,MATCH($K2914,リスト!$AN:$AN,0))),"")</f>
        <v/>
      </c>
      <c r="S2914" s="32" t="str">
        <f>IF($B2914="","",RIGHT($G2914*1000+200+COUNTIF($G$2:$G2914,$G2914),9))</f>
        <v/>
      </c>
    </row>
    <row r="2915" spans="13:19" ht="18" customHeight="1" x14ac:dyDescent="0.55000000000000004">
      <c r="M2915" s="32" t="str">
        <f>IFERROR(IF($B2915="","",INDEX(所属情報!$E:$E,MATCH($A2915,所属情報!$A:$A,0))),"")</f>
        <v/>
      </c>
      <c r="N2915" s="32" t="str">
        <f t="shared" si="135"/>
        <v/>
      </c>
      <c r="O2915" s="32" t="str">
        <f t="shared" si="136"/>
        <v/>
      </c>
      <c r="P2915" s="32" t="str">
        <f t="shared" si="137"/>
        <v/>
      </c>
      <c r="Q2915" s="32" t="str">
        <f>IFERROR(IF($F2915="","",INDEX(リスト!$AL:$AL,MATCH($F2915,リスト!$AK:$AK,0))),"")</f>
        <v/>
      </c>
      <c r="R2915" s="32" t="str">
        <f>IFERROR(IF($K2915="","",INDEX(リスト!$AO:$AO,MATCH($K2915,リスト!$AN:$AN,0))),"")</f>
        <v/>
      </c>
      <c r="S2915" s="32" t="str">
        <f>IF($B2915="","",RIGHT($G2915*1000+200+COUNTIF($G$2:$G2915,$G2915),9))</f>
        <v/>
      </c>
    </row>
    <row r="2916" spans="13:19" ht="18" customHeight="1" x14ac:dyDescent="0.55000000000000004">
      <c r="M2916" s="32" t="str">
        <f>IFERROR(IF($B2916="","",INDEX(所属情報!$E:$E,MATCH($A2916,所属情報!$A:$A,0))),"")</f>
        <v/>
      </c>
      <c r="N2916" s="32" t="str">
        <f t="shared" si="135"/>
        <v/>
      </c>
      <c r="O2916" s="32" t="str">
        <f t="shared" si="136"/>
        <v/>
      </c>
      <c r="P2916" s="32" t="str">
        <f t="shared" si="137"/>
        <v/>
      </c>
      <c r="Q2916" s="32" t="str">
        <f>IFERROR(IF($F2916="","",INDEX(リスト!$AL:$AL,MATCH($F2916,リスト!$AK:$AK,0))),"")</f>
        <v/>
      </c>
      <c r="R2916" s="32" t="str">
        <f>IFERROR(IF($K2916="","",INDEX(リスト!$AO:$AO,MATCH($K2916,リスト!$AN:$AN,0))),"")</f>
        <v/>
      </c>
      <c r="S2916" s="32" t="str">
        <f>IF($B2916="","",RIGHT($G2916*1000+200+COUNTIF($G$2:$G2916,$G2916),9))</f>
        <v/>
      </c>
    </row>
    <row r="2917" spans="13:19" ht="18" customHeight="1" x14ac:dyDescent="0.55000000000000004">
      <c r="M2917" s="32" t="str">
        <f>IFERROR(IF($B2917="","",INDEX(所属情報!$E:$E,MATCH($A2917,所属情報!$A:$A,0))),"")</f>
        <v/>
      </c>
      <c r="N2917" s="32" t="str">
        <f t="shared" si="135"/>
        <v/>
      </c>
      <c r="O2917" s="32" t="str">
        <f t="shared" si="136"/>
        <v/>
      </c>
      <c r="P2917" s="32" t="str">
        <f t="shared" si="137"/>
        <v/>
      </c>
      <c r="Q2917" s="32" t="str">
        <f>IFERROR(IF($F2917="","",INDEX(リスト!$AL:$AL,MATCH($F2917,リスト!$AK:$AK,0))),"")</f>
        <v/>
      </c>
      <c r="R2917" s="32" t="str">
        <f>IFERROR(IF($K2917="","",INDEX(リスト!$AO:$AO,MATCH($K2917,リスト!$AN:$AN,0))),"")</f>
        <v/>
      </c>
      <c r="S2917" s="32" t="str">
        <f>IF($B2917="","",RIGHT($G2917*1000+200+COUNTIF($G$2:$G2917,$G2917),9))</f>
        <v/>
      </c>
    </row>
    <row r="2918" spans="13:19" ht="18" customHeight="1" x14ac:dyDescent="0.55000000000000004">
      <c r="M2918" s="32" t="str">
        <f>IFERROR(IF($B2918="","",INDEX(所属情報!$E:$E,MATCH($A2918,所属情報!$A:$A,0))),"")</f>
        <v/>
      </c>
      <c r="N2918" s="32" t="str">
        <f t="shared" si="135"/>
        <v/>
      </c>
      <c r="O2918" s="32" t="str">
        <f t="shared" si="136"/>
        <v/>
      </c>
      <c r="P2918" s="32" t="str">
        <f t="shared" si="137"/>
        <v/>
      </c>
      <c r="Q2918" s="32" t="str">
        <f>IFERROR(IF($F2918="","",INDEX(リスト!$AL:$AL,MATCH($F2918,リスト!$AK:$AK,0))),"")</f>
        <v/>
      </c>
      <c r="R2918" s="32" t="str">
        <f>IFERROR(IF($K2918="","",INDEX(リスト!$AO:$AO,MATCH($K2918,リスト!$AN:$AN,0))),"")</f>
        <v/>
      </c>
      <c r="S2918" s="32" t="str">
        <f>IF($B2918="","",RIGHT($G2918*1000+200+COUNTIF($G$2:$G2918,$G2918),9))</f>
        <v/>
      </c>
    </row>
    <row r="2919" spans="13:19" ht="18" customHeight="1" x14ac:dyDescent="0.55000000000000004">
      <c r="M2919" s="32" t="str">
        <f>IFERROR(IF($B2919="","",INDEX(所属情報!$E:$E,MATCH($A2919,所属情報!$A:$A,0))),"")</f>
        <v/>
      </c>
      <c r="N2919" s="32" t="str">
        <f t="shared" si="135"/>
        <v/>
      </c>
      <c r="O2919" s="32" t="str">
        <f t="shared" si="136"/>
        <v/>
      </c>
      <c r="P2919" s="32" t="str">
        <f t="shared" si="137"/>
        <v/>
      </c>
      <c r="Q2919" s="32" t="str">
        <f>IFERROR(IF($F2919="","",INDEX(リスト!$AL:$AL,MATCH($F2919,リスト!$AK:$AK,0))),"")</f>
        <v/>
      </c>
      <c r="R2919" s="32" t="str">
        <f>IFERROR(IF($K2919="","",INDEX(リスト!$AO:$AO,MATCH($K2919,リスト!$AN:$AN,0))),"")</f>
        <v/>
      </c>
      <c r="S2919" s="32" t="str">
        <f>IF($B2919="","",RIGHT($G2919*1000+200+COUNTIF($G$2:$G2919,$G2919),9))</f>
        <v/>
      </c>
    </row>
    <row r="2920" spans="13:19" ht="18" customHeight="1" x14ac:dyDescent="0.55000000000000004">
      <c r="M2920" s="32" t="str">
        <f>IFERROR(IF($B2920="","",INDEX(所属情報!$E:$E,MATCH($A2920,所属情報!$A:$A,0))),"")</f>
        <v/>
      </c>
      <c r="N2920" s="32" t="str">
        <f t="shared" si="135"/>
        <v/>
      </c>
      <c r="O2920" s="32" t="str">
        <f t="shared" si="136"/>
        <v/>
      </c>
      <c r="P2920" s="32" t="str">
        <f t="shared" si="137"/>
        <v/>
      </c>
      <c r="Q2920" s="32" t="str">
        <f>IFERROR(IF($F2920="","",INDEX(リスト!$AL:$AL,MATCH($F2920,リスト!$AK:$AK,0))),"")</f>
        <v/>
      </c>
      <c r="R2920" s="32" t="str">
        <f>IFERROR(IF($K2920="","",INDEX(リスト!$AO:$AO,MATCH($K2920,リスト!$AN:$AN,0))),"")</f>
        <v/>
      </c>
      <c r="S2920" s="32" t="str">
        <f>IF($B2920="","",RIGHT($G2920*1000+200+COUNTIF($G$2:$G2920,$G2920),9))</f>
        <v/>
      </c>
    </row>
    <row r="2921" spans="13:19" ht="18" customHeight="1" x14ac:dyDescent="0.55000000000000004">
      <c r="M2921" s="32" t="str">
        <f>IFERROR(IF($B2921="","",INDEX(所属情報!$E:$E,MATCH($A2921,所属情報!$A:$A,0))),"")</f>
        <v/>
      </c>
      <c r="N2921" s="32" t="str">
        <f t="shared" si="135"/>
        <v/>
      </c>
      <c r="O2921" s="32" t="str">
        <f t="shared" si="136"/>
        <v/>
      </c>
      <c r="P2921" s="32" t="str">
        <f t="shared" si="137"/>
        <v/>
      </c>
      <c r="Q2921" s="32" t="str">
        <f>IFERROR(IF($F2921="","",INDEX(リスト!$AL:$AL,MATCH($F2921,リスト!$AK:$AK,0))),"")</f>
        <v/>
      </c>
      <c r="R2921" s="32" t="str">
        <f>IFERROR(IF($K2921="","",INDEX(リスト!$AO:$AO,MATCH($K2921,リスト!$AN:$AN,0))),"")</f>
        <v/>
      </c>
      <c r="S2921" s="32" t="str">
        <f>IF($B2921="","",RIGHT($G2921*1000+200+COUNTIF($G$2:$G2921,$G2921),9))</f>
        <v/>
      </c>
    </row>
    <row r="2922" spans="13:19" ht="18" customHeight="1" x14ac:dyDescent="0.55000000000000004">
      <c r="M2922" s="32" t="str">
        <f>IFERROR(IF($B2922="","",INDEX(所属情報!$E:$E,MATCH($A2922,所属情報!$A:$A,0))),"")</f>
        <v/>
      </c>
      <c r="N2922" s="32" t="str">
        <f t="shared" si="135"/>
        <v/>
      </c>
      <c r="O2922" s="32" t="str">
        <f t="shared" si="136"/>
        <v/>
      </c>
      <c r="P2922" s="32" t="str">
        <f t="shared" si="137"/>
        <v/>
      </c>
      <c r="Q2922" s="32" t="str">
        <f>IFERROR(IF($F2922="","",INDEX(リスト!$AL:$AL,MATCH($F2922,リスト!$AK:$AK,0))),"")</f>
        <v/>
      </c>
      <c r="R2922" s="32" t="str">
        <f>IFERROR(IF($K2922="","",INDEX(リスト!$AO:$AO,MATCH($K2922,リスト!$AN:$AN,0))),"")</f>
        <v/>
      </c>
      <c r="S2922" s="32" t="str">
        <f>IF($B2922="","",RIGHT($G2922*1000+200+COUNTIF($G$2:$G2922,$G2922),9))</f>
        <v/>
      </c>
    </row>
    <row r="2923" spans="13:19" ht="18" customHeight="1" x14ac:dyDescent="0.55000000000000004">
      <c r="M2923" s="32" t="str">
        <f>IFERROR(IF($B2923="","",INDEX(所属情報!$E:$E,MATCH($A2923,所属情報!$A:$A,0))),"")</f>
        <v/>
      </c>
      <c r="N2923" s="32" t="str">
        <f t="shared" si="135"/>
        <v/>
      </c>
      <c r="O2923" s="32" t="str">
        <f t="shared" si="136"/>
        <v/>
      </c>
      <c r="P2923" s="32" t="str">
        <f t="shared" si="137"/>
        <v/>
      </c>
      <c r="Q2923" s="32" t="str">
        <f>IFERROR(IF($F2923="","",INDEX(リスト!$AL:$AL,MATCH($F2923,リスト!$AK:$AK,0))),"")</f>
        <v/>
      </c>
      <c r="R2923" s="32" t="str">
        <f>IFERROR(IF($K2923="","",INDEX(リスト!$AO:$AO,MATCH($K2923,リスト!$AN:$AN,0))),"")</f>
        <v/>
      </c>
      <c r="S2923" s="32" t="str">
        <f>IF($B2923="","",RIGHT($G2923*1000+200+COUNTIF($G$2:$G2923,$G2923),9))</f>
        <v/>
      </c>
    </row>
    <row r="2924" spans="13:19" ht="18" customHeight="1" x14ac:dyDescent="0.55000000000000004">
      <c r="M2924" s="32" t="str">
        <f>IFERROR(IF($B2924="","",INDEX(所属情報!$E:$E,MATCH($A2924,所属情報!$A:$A,0))),"")</f>
        <v/>
      </c>
      <c r="N2924" s="32" t="str">
        <f t="shared" si="135"/>
        <v/>
      </c>
      <c r="O2924" s="32" t="str">
        <f t="shared" si="136"/>
        <v/>
      </c>
      <c r="P2924" s="32" t="str">
        <f t="shared" si="137"/>
        <v/>
      </c>
      <c r="Q2924" s="32" t="str">
        <f>IFERROR(IF($F2924="","",INDEX(リスト!$AL:$AL,MATCH($F2924,リスト!$AK:$AK,0))),"")</f>
        <v/>
      </c>
      <c r="R2924" s="32" t="str">
        <f>IFERROR(IF($K2924="","",INDEX(リスト!$AO:$AO,MATCH($K2924,リスト!$AN:$AN,0))),"")</f>
        <v/>
      </c>
      <c r="S2924" s="32" t="str">
        <f>IF($B2924="","",RIGHT($G2924*1000+200+COUNTIF($G$2:$G2924,$G2924),9))</f>
        <v/>
      </c>
    </row>
    <row r="2925" spans="13:19" ht="18" customHeight="1" x14ac:dyDescent="0.55000000000000004">
      <c r="M2925" s="32" t="str">
        <f>IFERROR(IF($B2925="","",INDEX(所属情報!$E:$E,MATCH($A2925,所属情報!$A:$A,0))),"")</f>
        <v/>
      </c>
      <c r="N2925" s="32" t="str">
        <f t="shared" si="135"/>
        <v/>
      </c>
      <c r="O2925" s="32" t="str">
        <f t="shared" si="136"/>
        <v/>
      </c>
      <c r="P2925" s="32" t="str">
        <f t="shared" si="137"/>
        <v/>
      </c>
      <c r="Q2925" s="32" t="str">
        <f>IFERROR(IF($F2925="","",INDEX(リスト!$AL:$AL,MATCH($F2925,リスト!$AK:$AK,0))),"")</f>
        <v/>
      </c>
      <c r="R2925" s="32" t="str">
        <f>IFERROR(IF($K2925="","",INDEX(リスト!$AO:$AO,MATCH($K2925,リスト!$AN:$AN,0))),"")</f>
        <v/>
      </c>
      <c r="S2925" s="32" t="str">
        <f>IF($B2925="","",RIGHT($G2925*1000+200+COUNTIF($G$2:$G2925,$G2925),9))</f>
        <v/>
      </c>
    </row>
    <row r="2926" spans="13:19" ht="18" customHeight="1" x14ac:dyDescent="0.55000000000000004">
      <c r="M2926" s="32" t="str">
        <f>IFERROR(IF($B2926="","",INDEX(所属情報!$E:$E,MATCH($A2926,所属情報!$A:$A,0))),"")</f>
        <v/>
      </c>
      <c r="N2926" s="32" t="str">
        <f t="shared" si="135"/>
        <v/>
      </c>
      <c r="O2926" s="32" t="str">
        <f t="shared" si="136"/>
        <v/>
      </c>
      <c r="P2926" s="32" t="str">
        <f t="shared" si="137"/>
        <v/>
      </c>
      <c r="Q2926" s="32" t="str">
        <f>IFERROR(IF($F2926="","",INDEX(リスト!$AL:$AL,MATCH($F2926,リスト!$AK:$AK,0))),"")</f>
        <v/>
      </c>
      <c r="R2926" s="32" t="str">
        <f>IFERROR(IF($K2926="","",INDEX(リスト!$AO:$AO,MATCH($K2926,リスト!$AN:$AN,0))),"")</f>
        <v/>
      </c>
      <c r="S2926" s="32" t="str">
        <f>IF($B2926="","",RIGHT($G2926*1000+200+COUNTIF($G$2:$G2926,$G2926),9))</f>
        <v/>
      </c>
    </row>
    <row r="2927" spans="13:19" ht="18" customHeight="1" x14ac:dyDescent="0.55000000000000004">
      <c r="M2927" s="32" t="str">
        <f>IFERROR(IF($B2927="","",INDEX(所属情報!$E:$E,MATCH($A2927,所属情報!$A:$A,0))),"")</f>
        <v/>
      </c>
      <c r="N2927" s="32" t="str">
        <f t="shared" si="135"/>
        <v/>
      </c>
      <c r="O2927" s="32" t="str">
        <f t="shared" si="136"/>
        <v/>
      </c>
      <c r="P2927" s="32" t="str">
        <f t="shared" si="137"/>
        <v/>
      </c>
      <c r="Q2927" s="32" t="str">
        <f>IFERROR(IF($F2927="","",INDEX(リスト!$AL:$AL,MATCH($F2927,リスト!$AK:$AK,0))),"")</f>
        <v/>
      </c>
      <c r="R2927" s="32" t="str">
        <f>IFERROR(IF($K2927="","",INDEX(リスト!$AO:$AO,MATCH($K2927,リスト!$AN:$AN,0))),"")</f>
        <v/>
      </c>
      <c r="S2927" s="32" t="str">
        <f>IF($B2927="","",RIGHT($G2927*1000+200+COUNTIF($G$2:$G2927,$G2927),9))</f>
        <v/>
      </c>
    </row>
    <row r="2928" spans="13:19" ht="18" customHeight="1" x14ac:dyDescent="0.55000000000000004">
      <c r="M2928" s="32" t="str">
        <f>IFERROR(IF($B2928="","",INDEX(所属情報!$E:$E,MATCH($A2928,所属情報!$A:$A,0))),"")</f>
        <v/>
      </c>
      <c r="N2928" s="32" t="str">
        <f t="shared" si="135"/>
        <v/>
      </c>
      <c r="O2928" s="32" t="str">
        <f t="shared" si="136"/>
        <v/>
      </c>
      <c r="P2928" s="32" t="str">
        <f t="shared" si="137"/>
        <v/>
      </c>
      <c r="Q2928" s="32" t="str">
        <f>IFERROR(IF($F2928="","",INDEX(リスト!$AL:$AL,MATCH($F2928,リスト!$AK:$AK,0))),"")</f>
        <v/>
      </c>
      <c r="R2928" s="32" t="str">
        <f>IFERROR(IF($K2928="","",INDEX(リスト!$AO:$AO,MATCH($K2928,リスト!$AN:$AN,0))),"")</f>
        <v/>
      </c>
      <c r="S2928" s="32" t="str">
        <f>IF($B2928="","",RIGHT($G2928*1000+200+COUNTIF($G$2:$G2928,$G2928),9))</f>
        <v/>
      </c>
    </row>
    <row r="2929" spans="13:19" ht="18" customHeight="1" x14ac:dyDescent="0.55000000000000004">
      <c r="M2929" s="32" t="str">
        <f>IFERROR(IF($B2929="","",INDEX(所属情報!$E:$E,MATCH($A2929,所属情報!$A:$A,0))),"")</f>
        <v/>
      </c>
      <c r="N2929" s="32" t="str">
        <f t="shared" si="135"/>
        <v/>
      </c>
      <c r="O2929" s="32" t="str">
        <f t="shared" si="136"/>
        <v/>
      </c>
      <c r="P2929" s="32" t="str">
        <f t="shared" si="137"/>
        <v/>
      </c>
      <c r="Q2929" s="32" t="str">
        <f>IFERROR(IF($F2929="","",INDEX(リスト!$AL:$AL,MATCH($F2929,リスト!$AK:$AK,0))),"")</f>
        <v/>
      </c>
      <c r="R2929" s="32" t="str">
        <f>IFERROR(IF($K2929="","",INDEX(リスト!$AO:$AO,MATCH($K2929,リスト!$AN:$AN,0))),"")</f>
        <v/>
      </c>
      <c r="S2929" s="32" t="str">
        <f>IF($B2929="","",RIGHT($G2929*1000+200+COUNTIF($G$2:$G2929,$G2929),9))</f>
        <v/>
      </c>
    </row>
    <row r="2930" spans="13:19" ht="18" customHeight="1" x14ac:dyDescent="0.55000000000000004">
      <c r="M2930" s="32" t="str">
        <f>IFERROR(IF($B2930="","",INDEX(所属情報!$E:$E,MATCH($A2930,所属情報!$A:$A,0))),"")</f>
        <v/>
      </c>
      <c r="N2930" s="32" t="str">
        <f t="shared" si="135"/>
        <v/>
      </c>
      <c r="O2930" s="32" t="str">
        <f t="shared" si="136"/>
        <v/>
      </c>
      <c r="P2930" s="32" t="str">
        <f t="shared" si="137"/>
        <v/>
      </c>
      <c r="Q2930" s="32" t="str">
        <f>IFERROR(IF($F2930="","",INDEX(リスト!$AL:$AL,MATCH($F2930,リスト!$AK:$AK,0))),"")</f>
        <v/>
      </c>
      <c r="R2930" s="32" t="str">
        <f>IFERROR(IF($K2930="","",INDEX(リスト!$AO:$AO,MATCH($K2930,リスト!$AN:$AN,0))),"")</f>
        <v/>
      </c>
      <c r="S2930" s="32" t="str">
        <f>IF($B2930="","",RIGHT($G2930*1000+200+COUNTIF($G$2:$G2930,$G2930),9))</f>
        <v/>
      </c>
    </row>
    <row r="2931" spans="13:19" ht="18" customHeight="1" x14ac:dyDescent="0.55000000000000004">
      <c r="M2931" s="32" t="str">
        <f>IFERROR(IF($B2931="","",INDEX(所属情報!$E:$E,MATCH($A2931,所属情報!$A:$A,0))),"")</f>
        <v/>
      </c>
      <c r="N2931" s="32" t="str">
        <f t="shared" si="135"/>
        <v/>
      </c>
      <c r="O2931" s="32" t="str">
        <f t="shared" si="136"/>
        <v/>
      </c>
      <c r="P2931" s="32" t="str">
        <f t="shared" si="137"/>
        <v/>
      </c>
      <c r="Q2931" s="32" t="str">
        <f>IFERROR(IF($F2931="","",INDEX(リスト!$AL:$AL,MATCH($F2931,リスト!$AK:$AK,0))),"")</f>
        <v/>
      </c>
      <c r="R2931" s="32" t="str">
        <f>IFERROR(IF($K2931="","",INDEX(リスト!$AO:$AO,MATCH($K2931,リスト!$AN:$AN,0))),"")</f>
        <v/>
      </c>
      <c r="S2931" s="32" t="str">
        <f>IF($B2931="","",RIGHT($G2931*1000+200+COUNTIF($G$2:$G2931,$G2931),9))</f>
        <v/>
      </c>
    </row>
    <row r="2932" spans="13:19" ht="18" customHeight="1" x14ac:dyDescent="0.55000000000000004">
      <c r="M2932" s="32" t="str">
        <f>IFERROR(IF($B2932="","",INDEX(所属情報!$E:$E,MATCH($A2932,所属情報!$A:$A,0))),"")</f>
        <v/>
      </c>
      <c r="N2932" s="32" t="str">
        <f t="shared" si="135"/>
        <v/>
      </c>
      <c r="O2932" s="32" t="str">
        <f t="shared" si="136"/>
        <v/>
      </c>
      <c r="P2932" s="32" t="str">
        <f t="shared" si="137"/>
        <v/>
      </c>
      <c r="Q2932" s="32" t="str">
        <f>IFERROR(IF($F2932="","",INDEX(リスト!$AL:$AL,MATCH($F2932,リスト!$AK:$AK,0))),"")</f>
        <v/>
      </c>
      <c r="R2932" s="32" t="str">
        <f>IFERROR(IF($K2932="","",INDEX(リスト!$AO:$AO,MATCH($K2932,リスト!$AN:$AN,0))),"")</f>
        <v/>
      </c>
      <c r="S2932" s="32" t="str">
        <f>IF($B2932="","",RIGHT($G2932*1000+200+COUNTIF($G$2:$G2932,$G2932),9))</f>
        <v/>
      </c>
    </row>
    <row r="2933" spans="13:19" ht="18" customHeight="1" x14ac:dyDescent="0.55000000000000004">
      <c r="M2933" s="32" t="str">
        <f>IFERROR(IF($B2933="","",INDEX(所属情報!$E:$E,MATCH($A2933,所属情報!$A:$A,0))),"")</f>
        <v/>
      </c>
      <c r="N2933" s="32" t="str">
        <f t="shared" si="135"/>
        <v/>
      </c>
      <c r="O2933" s="32" t="str">
        <f t="shared" si="136"/>
        <v/>
      </c>
      <c r="P2933" s="32" t="str">
        <f t="shared" si="137"/>
        <v/>
      </c>
      <c r="Q2933" s="32" t="str">
        <f>IFERROR(IF($F2933="","",INDEX(リスト!$AL:$AL,MATCH($F2933,リスト!$AK:$AK,0))),"")</f>
        <v/>
      </c>
      <c r="R2933" s="32" t="str">
        <f>IFERROR(IF($K2933="","",INDEX(リスト!$AO:$AO,MATCH($K2933,リスト!$AN:$AN,0))),"")</f>
        <v/>
      </c>
      <c r="S2933" s="32" t="str">
        <f>IF($B2933="","",RIGHT($G2933*1000+200+COUNTIF($G$2:$G2933,$G2933),9))</f>
        <v/>
      </c>
    </row>
    <row r="2934" spans="13:19" ht="18" customHeight="1" x14ac:dyDescent="0.55000000000000004">
      <c r="M2934" s="32" t="str">
        <f>IFERROR(IF($B2934="","",INDEX(所属情報!$E:$E,MATCH($A2934,所属情報!$A:$A,0))),"")</f>
        <v/>
      </c>
      <c r="N2934" s="32" t="str">
        <f t="shared" si="135"/>
        <v/>
      </c>
      <c r="O2934" s="32" t="str">
        <f t="shared" si="136"/>
        <v/>
      </c>
      <c r="P2934" s="32" t="str">
        <f t="shared" si="137"/>
        <v/>
      </c>
      <c r="Q2934" s="32" t="str">
        <f>IFERROR(IF($F2934="","",INDEX(リスト!$AL:$AL,MATCH($F2934,リスト!$AK:$AK,0))),"")</f>
        <v/>
      </c>
      <c r="R2934" s="32" t="str">
        <f>IFERROR(IF($K2934="","",INDEX(リスト!$AO:$AO,MATCH($K2934,リスト!$AN:$AN,0))),"")</f>
        <v/>
      </c>
      <c r="S2934" s="32" t="str">
        <f>IF($B2934="","",RIGHT($G2934*1000+200+COUNTIF($G$2:$G2934,$G2934),9))</f>
        <v/>
      </c>
    </row>
    <row r="2935" spans="13:19" ht="18" customHeight="1" x14ac:dyDescent="0.55000000000000004">
      <c r="M2935" s="32" t="str">
        <f>IFERROR(IF($B2935="","",INDEX(所属情報!$E:$E,MATCH($A2935,所属情報!$A:$A,0))),"")</f>
        <v/>
      </c>
      <c r="N2935" s="32" t="str">
        <f t="shared" si="135"/>
        <v/>
      </c>
      <c r="O2935" s="32" t="str">
        <f t="shared" si="136"/>
        <v/>
      </c>
      <c r="P2935" s="32" t="str">
        <f t="shared" si="137"/>
        <v/>
      </c>
      <c r="Q2935" s="32" t="str">
        <f>IFERROR(IF($F2935="","",INDEX(リスト!$AL:$AL,MATCH($F2935,リスト!$AK:$AK,0))),"")</f>
        <v/>
      </c>
      <c r="R2935" s="32" t="str">
        <f>IFERROR(IF($K2935="","",INDEX(リスト!$AO:$AO,MATCH($K2935,リスト!$AN:$AN,0))),"")</f>
        <v/>
      </c>
      <c r="S2935" s="32" t="str">
        <f>IF($B2935="","",RIGHT($G2935*1000+200+COUNTIF($G$2:$G2935,$G2935),9))</f>
        <v/>
      </c>
    </row>
    <row r="2936" spans="13:19" ht="18" customHeight="1" x14ac:dyDescent="0.55000000000000004">
      <c r="M2936" s="32" t="str">
        <f>IFERROR(IF($B2936="","",INDEX(所属情報!$E:$E,MATCH($A2936,所属情報!$A:$A,0))),"")</f>
        <v/>
      </c>
      <c r="N2936" s="32" t="str">
        <f t="shared" si="135"/>
        <v/>
      </c>
      <c r="O2936" s="32" t="str">
        <f t="shared" si="136"/>
        <v/>
      </c>
      <c r="P2936" s="32" t="str">
        <f t="shared" si="137"/>
        <v/>
      </c>
      <c r="Q2936" s="32" t="str">
        <f>IFERROR(IF($F2936="","",INDEX(リスト!$AL:$AL,MATCH($F2936,リスト!$AK:$AK,0))),"")</f>
        <v/>
      </c>
      <c r="R2936" s="32" t="str">
        <f>IFERROR(IF($K2936="","",INDEX(リスト!$AO:$AO,MATCH($K2936,リスト!$AN:$AN,0))),"")</f>
        <v/>
      </c>
      <c r="S2936" s="32" t="str">
        <f>IF($B2936="","",RIGHT($G2936*1000+200+COUNTIF($G$2:$G2936,$G2936),9))</f>
        <v/>
      </c>
    </row>
    <row r="2937" spans="13:19" ht="18" customHeight="1" x14ac:dyDescent="0.55000000000000004">
      <c r="M2937" s="32" t="str">
        <f>IFERROR(IF($B2937="","",INDEX(所属情報!$E:$E,MATCH($A2937,所属情報!$A:$A,0))),"")</f>
        <v/>
      </c>
      <c r="N2937" s="32" t="str">
        <f t="shared" si="135"/>
        <v/>
      </c>
      <c r="O2937" s="32" t="str">
        <f t="shared" si="136"/>
        <v/>
      </c>
      <c r="P2937" s="32" t="str">
        <f t="shared" si="137"/>
        <v/>
      </c>
      <c r="Q2937" s="32" t="str">
        <f>IFERROR(IF($F2937="","",INDEX(リスト!$AL:$AL,MATCH($F2937,リスト!$AK:$AK,0))),"")</f>
        <v/>
      </c>
      <c r="R2937" s="32" t="str">
        <f>IFERROR(IF($K2937="","",INDEX(リスト!$AO:$AO,MATCH($K2937,リスト!$AN:$AN,0))),"")</f>
        <v/>
      </c>
      <c r="S2937" s="32" t="str">
        <f>IF($B2937="","",RIGHT($G2937*1000+200+COUNTIF($G$2:$G2937,$G2937),9))</f>
        <v/>
      </c>
    </row>
    <row r="2938" spans="13:19" ht="18" customHeight="1" x14ac:dyDescent="0.55000000000000004">
      <c r="M2938" s="32" t="str">
        <f>IFERROR(IF($B2938="","",INDEX(所属情報!$E:$E,MATCH($A2938,所属情報!$A:$A,0))),"")</f>
        <v/>
      </c>
      <c r="N2938" s="32" t="str">
        <f t="shared" si="135"/>
        <v/>
      </c>
      <c r="O2938" s="32" t="str">
        <f t="shared" si="136"/>
        <v/>
      </c>
      <c r="P2938" s="32" t="str">
        <f t="shared" si="137"/>
        <v/>
      </c>
      <c r="Q2938" s="32" t="str">
        <f>IFERROR(IF($F2938="","",INDEX(リスト!$AL:$AL,MATCH($F2938,リスト!$AK:$AK,0))),"")</f>
        <v/>
      </c>
      <c r="R2938" s="32" t="str">
        <f>IFERROR(IF($K2938="","",INDEX(リスト!$AO:$AO,MATCH($K2938,リスト!$AN:$AN,0))),"")</f>
        <v/>
      </c>
      <c r="S2938" s="32" t="str">
        <f>IF($B2938="","",RIGHT($G2938*1000+200+COUNTIF($G$2:$G2938,$G2938),9))</f>
        <v/>
      </c>
    </row>
    <row r="2939" spans="13:19" ht="18" customHeight="1" x14ac:dyDescent="0.55000000000000004">
      <c r="M2939" s="32" t="str">
        <f>IFERROR(IF($B2939="","",INDEX(所属情報!$E:$E,MATCH($A2939,所属情報!$A:$A,0))),"")</f>
        <v/>
      </c>
      <c r="N2939" s="32" t="str">
        <f t="shared" si="135"/>
        <v/>
      </c>
      <c r="O2939" s="32" t="str">
        <f t="shared" si="136"/>
        <v/>
      </c>
      <c r="P2939" s="32" t="str">
        <f t="shared" si="137"/>
        <v/>
      </c>
      <c r="Q2939" s="32" t="str">
        <f>IFERROR(IF($F2939="","",INDEX(リスト!$AL:$AL,MATCH($F2939,リスト!$AK:$AK,0))),"")</f>
        <v/>
      </c>
      <c r="R2939" s="32" t="str">
        <f>IFERROR(IF($K2939="","",INDEX(リスト!$AO:$AO,MATCH($K2939,リスト!$AN:$AN,0))),"")</f>
        <v/>
      </c>
      <c r="S2939" s="32" t="str">
        <f>IF($B2939="","",RIGHT($G2939*1000+200+COUNTIF($G$2:$G2939,$G2939),9))</f>
        <v/>
      </c>
    </row>
    <row r="2940" spans="13:19" ht="18" customHeight="1" x14ac:dyDescent="0.55000000000000004">
      <c r="M2940" s="32" t="str">
        <f>IFERROR(IF($B2940="","",INDEX(所属情報!$E:$E,MATCH($A2940,所属情報!$A:$A,0))),"")</f>
        <v/>
      </c>
      <c r="N2940" s="32" t="str">
        <f t="shared" si="135"/>
        <v/>
      </c>
      <c r="O2940" s="32" t="str">
        <f t="shared" si="136"/>
        <v/>
      </c>
      <c r="P2940" s="32" t="str">
        <f t="shared" si="137"/>
        <v/>
      </c>
      <c r="Q2940" s="32" t="str">
        <f>IFERROR(IF($F2940="","",INDEX(リスト!$AL:$AL,MATCH($F2940,リスト!$AK:$AK,0))),"")</f>
        <v/>
      </c>
      <c r="R2940" s="32" t="str">
        <f>IFERROR(IF($K2940="","",INDEX(リスト!$AO:$AO,MATCH($K2940,リスト!$AN:$AN,0))),"")</f>
        <v/>
      </c>
      <c r="S2940" s="32" t="str">
        <f>IF($B2940="","",RIGHT($G2940*1000+200+COUNTIF($G$2:$G2940,$G2940),9))</f>
        <v/>
      </c>
    </row>
    <row r="2941" spans="13:19" ht="18" customHeight="1" x14ac:dyDescent="0.55000000000000004">
      <c r="M2941" s="32" t="str">
        <f>IFERROR(IF($B2941="","",INDEX(所属情報!$E:$E,MATCH($A2941,所属情報!$A:$A,0))),"")</f>
        <v/>
      </c>
      <c r="N2941" s="32" t="str">
        <f t="shared" si="135"/>
        <v/>
      </c>
      <c r="O2941" s="32" t="str">
        <f t="shared" si="136"/>
        <v/>
      </c>
      <c r="P2941" s="32" t="str">
        <f t="shared" si="137"/>
        <v/>
      </c>
      <c r="Q2941" s="32" t="str">
        <f>IFERROR(IF($F2941="","",INDEX(リスト!$AL:$AL,MATCH($F2941,リスト!$AK:$AK,0))),"")</f>
        <v/>
      </c>
      <c r="R2941" s="32" t="str">
        <f>IFERROR(IF($K2941="","",INDEX(リスト!$AO:$AO,MATCH($K2941,リスト!$AN:$AN,0))),"")</f>
        <v/>
      </c>
      <c r="S2941" s="32" t="str">
        <f>IF($B2941="","",RIGHT($G2941*1000+200+COUNTIF($G$2:$G2941,$G2941),9))</f>
        <v/>
      </c>
    </row>
    <row r="2942" spans="13:19" ht="18" customHeight="1" x14ac:dyDescent="0.55000000000000004">
      <c r="M2942" s="32" t="str">
        <f>IFERROR(IF($B2942="","",INDEX(所属情報!$E:$E,MATCH($A2942,所属情報!$A:$A,0))),"")</f>
        <v/>
      </c>
      <c r="N2942" s="32" t="str">
        <f t="shared" si="135"/>
        <v/>
      </c>
      <c r="O2942" s="32" t="str">
        <f t="shared" si="136"/>
        <v/>
      </c>
      <c r="P2942" s="32" t="str">
        <f t="shared" si="137"/>
        <v/>
      </c>
      <c r="Q2942" s="32" t="str">
        <f>IFERROR(IF($F2942="","",INDEX(リスト!$AL:$AL,MATCH($F2942,リスト!$AK:$AK,0))),"")</f>
        <v/>
      </c>
      <c r="R2942" s="32" t="str">
        <f>IFERROR(IF($K2942="","",INDEX(リスト!$AO:$AO,MATCH($K2942,リスト!$AN:$AN,0))),"")</f>
        <v/>
      </c>
      <c r="S2942" s="32" t="str">
        <f>IF($B2942="","",RIGHT($G2942*1000+200+COUNTIF($G$2:$G2942,$G2942),9))</f>
        <v/>
      </c>
    </row>
    <row r="2943" spans="13:19" ht="18" customHeight="1" x14ac:dyDescent="0.55000000000000004">
      <c r="M2943" s="32" t="str">
        <f>IFERROR(IF($B2943="","",INDEX(所属情報!$E:$E,MATCH($A2943,所属情報!$A:$A,0))),"")</f>
        <v/>
      </c>
      <c r="N2943" s="32" t="str">
        <f t="shared" si="135"/>
        <v/>
      </c>
      <c r="O2943" s="32" t="str">
        <f t="shared" si="136"/>
        <v/>
      </c>
      <c r="P2943" s="32" t="str">
        <f t="shared" si="137"/>
        <v/>
      </c>
      <c r="Q2943" s="32" t="str">
        <f>IFERROR(IF($F2943="","",INDEX(リスト!$AL:$AL,MATCH($F2943,リスト!$AK:$AK,0))),"")</f>
        <v/>
      </c>
      <c r="R2943" s="32" t="str">
        <f>IFERROR(IF($K2943="","",INDEX(リスト!$AO:$AO,MATCH($K2943,リスト!$AN:$AN,0))),"")</f>
        <v/>
      </c>
      <c r="S2943" s="32" t="str">
        <f>IF($B2943="","",RIGHT($G2943*1000+200+COUNTIF($G$2:$G2943,$G2943),9))</f>
        <v/>
      </c>
    </row>
    <row r="2944" spans="13:19" ht="18" customHeight="1" x14ac:dyDescent="0.55000000000000004">
      <c r="M2944" s="32" t="str">
        <f>IFERROR(IF($B2944="","",INDEX(所属情報!$E:$E,MATCH($A2944,所属情報!$A:$A,0))),"")</f>
        <v/>
      </c>
      <c r="N2944" s="32" t="str">
        <f t="shared" si="135"/>
        <v/>
      </c>
      <c r="O2944" s="32" t="str">
        <f t="shared" si="136"/>
        <v/>
      </c>
      <c r="P2944" s="32" t="str">
        <f t="shared" si="137"/>
        <v/>
      </c>
      <c r="Q2944" s="32" t="str">
        <f>IFERROR(IF($F2944="","",INDEX(リスト!$AL:$AL,MATCH($F2944,リスト!$AK:$AK,0))),"")</f>
        <v/>
      </c>
      <c r="R2944" s="32" t="str">
        <f>IFERROR(IF($K2944="","",INDEX(リスト!$AO:$AO,MATCH($K2944,リスト!$AN:$AN,0))),"")</f>
        <v/>
      </c>
      <c r="S2944" s="32" t="str">
        <f>IF($B2944="","",RIGHT($G2944*1000+200+COUNTIF($G$2:$G2944,$G2944),9))</f>
        <v/>
      </c>
    </row>
    <row r="2945" spans="13:19" ht="18" customHeight="1" x14ac:dyDescent="0.55000000000000004">
      <c r="M2945" s="32" t="str">
        <f>IFERROR(IF($B2945="","",INDEX(所属情報!$E:$E,MATCH($A2945,所属情報!$A:$A,0))),"")</f>
        <v/>
      </c>
      <c r="N2945" s="32" t="str">
        <f t="shared" si="135"/>
        <v/>
      </c>
      <c r="O2945" s="32" t="str">
        <f t="shared" si="136"/>
        <v/>
      </c>
      <c r="P2945" s="32" t="str">
        <f t="shared" si="137"/>
        <v/>
      </c>
      <c r="Q2945" s="32" t="str">
        <f>IFERROR(IF($F2945="","",INDEX(リスト!$AL:$AL,MATCH($F2945,リスト!$AK:$AK,0))),"")</f>
        <v/>
      </c>
      <c r="R2945" s="32" t="str">
        <f>IFERROR(IF($K2945="","",INDEX(リスト!$AO:$AO,MATCH($K2945,リスト!$AN:$AN,0))),"")</f>
        <v/>
      </c>
      <c r="S2945" s="32" t="str">
        <f>IF($B2945="","",RIGHT($G2945*1000+200+COUNTIF($G$2:$G2945,$G2945),9))</f>
        <v/>
      </c>
    </row>
    <row r="2946" spans="13:19" ht="18" customHeight="1" x14ac:dyDescent="0.55000000000000004">
      <c r="M2946" s="32" t="str">
        <f>IFERROR(IF($B2946="","",INDEX(所属情報!$E:$E,MATCH($A2946,所属情報!$A:$A,0))),"")</f>
        <v/>
      </c>
      <c r="N2946" s="32" t="str">
        <f t="shared" si="135"/>
        <v/>
      </c>
      <c r="O2946" s="32" t="str">
        <f t="shared" si="136"/>
        <v/>
      </c>
      <c r="P2946" s="32" t="str">
        <f t="shared" si="137"/>
        <v/>
      </c>
      <c r="Q2946" s="32" t="str">
        <f>IFERROR(IF($F2946="","",INDEX(リスト!$AL:$AL,MATCH($F2946,リスト!$AK:$AK,0))),"")</f>
        <v/>
      </c>
      <c r="R2946" s="32" t="str">
        <f>IFERROR(IF($K2946="","",INDEX(リスト!$AO:$AO,MATCH($K2946,リスト!$AN:$AN,0))),"")</f>
        <v/>
      </c>
      <c r="S2946" s="32" t="str">
        <f>IF($B2946="","",RIGHT($G2946*1000+200+COUNTIF($G$2:$G2946,$G2946),9))</f>
        <v/>
      </c>
    </row>
    <row r="2947" spans="13:19" ht="18" customHeight="1" x14ac:dyDescent="0.55000000000000004">
      <c r="M2947" s="32" t="str">
        <f>IFERROR(IF($B2947="","",INDEX(所属情報!$E:$E,MATCH($A2947,所属情報!$A:$A,0))),"")</f>
        <v/>
      </c>
      <c r="N2947" s="32" t="str">
        <f t="shared" ref="N2947:N3001" si="138">IF($C2947="","",IF($E2947="",$C2947,$C2947&amp;" ("&amp;$E2947&amp;")"))</f>
        <v/>
      </c>
      <c r="O2947" s="32" t="str">
        <f t="shared" ref="O2947:O3001" si="139">IF($D2947="","",ASC($D2947))</f>
        <v/>
      </c>
      <c r="P2947" s="32" t="str">
        <f t="shared" ref="P2947:P3001" si="140">IF($I2947="","",UPPER($I2947)&amp;" "&amp;UPPER(LEFT($J2947,1))&amp;LOWER(RIGHT($J2947,LEN($J2947)-1))&amp;" ("&amp;MID($G2947,3,2)&amp;")")</f>
        <v/>
      </c>
      <c r="Q2947" s="32" t="str">
        <f>IFERROR(IF($F2947="","",INDEX(リスト!$AL:$AL,MATCH($F2947,リスト!$AK:$AK,0))),"")</f>
        <v/>
      </c>
      <c r="R2947" s="32" t="str">
        <f>IFERROR(IF($K2947="","",INDEX(リスト!$AO:$AO,MATCH($K2947,リスト!$AN:$AN,0))),"")</f>
        <v/>
      </c>
      <c r="S2947" s="32" t="str">
        <f>IF($B2947="","",RIGHT($G2947*1000+200+COUNTIF($G$2:$G2947,$G2947),9))</f>
        <v/>
      </c>
    </row>
    <row r="2948" spans="13:19" ht="18" customHeight="1" x14ac:dyDescent="0.55000000000000004">
      <c r="M2948" s="32" t="str">
        <f>IFERROR(IF($B2948="","",INDEX(所属情報!$E:$E,MATCH($A2948,所属情報!$A:$A,0))),"")</f>
        <v/>
      </c>
      <c r="N2948" s="32" t="str">
        <f t="shared" si="138"/>
        <v/>
      </c>
      <c r="O2948" s="32" t="str">
        <f t="shared" si="139"/>
        <v/>
      </c>
      <c r="P2948" s="32" t="str">
        <f t="shared" si="140"/>
        <v/>
      </c>
      <c r="Q2948" s="32" t="str">
        <f>IFERROR(IF($F2948="","",INDEX(リスト!$AL:$AL,MATCH($F2948,リスト!$AK:$AK,0))),"")</f>
        <v/>
      </c>
      <c r="R2948" s="32" t="str">
        <f>IFERROR(IF($K2948="","",INDEX(リスト!$AO:$AO,MATCH($K2948,リスト!$AN:$AN,0))),"")</f>
        <v/>
      </c>
      <c r="S2948" s="32" t="str">
        <f>IF($B2948="","",RIGHT($G2948*1000+200+COUNTIF($G$2:$G2948,$G2948),9))</f>
        <v/>
      </c>
    </row>
    <row r="2949" spans="13:19" ht="18" customHeight="1" x14ac:dyDescent="0.55000000000000004">
      <c r="M2949" s="32" t="str">
        <f>IFERROR(IF($B2949="","",INDEX(所属情報!$E:$E,MATCH($A2949,所属情報!$A:$A,0))),"")</f>
        <v/>
      </c>
      <c r="N2949" s="32" t="str">
        <f t="shared" si="138"/>
        <v/>
      </c>
      <c r="O2949" s="32" t="str">
        <f t="shared" si="139"/>
        <v/>
      </c>
      <c r="P2949" s="32" t="str">
        <f t="shared" si="140"/>
        <v/>
      </c>
      <c r="Q2949" s="32" t="str">
        <f>IFERROR(IF($F2949="","",INDEX(リスト!$AL:$AL,MATCH($F2949,リスト!$AK:$AK,0))),"")</f>
        <v/>
      </c>
      <c r="R2949" s="32" t="str">
        <f>IFERROR(IF($K2949="","",INDEX(リスト!$AO:$AO,MATCH($K2949,リスト!$AN:$AN,0))),"")</f>
        <v/>
      </c>
      <c r="S2949" s="32" t="str">
        <f>IF($B2949="","",RIGHT($G2949*1000+200+COUNTIF($G$2:$G2949,$G2949),9))</f>
        <v/>
      </c>
    </row>
    <row r="2950" spans="13:19" ht="18" customHeight="1" x14ac:dyDescent="0.55000000000000004">
      <c r="M2950" s="32" t="str">
        <f>IFERROR(IF($B2950="","",INDEX(所属情報!$E:$E,MATCH($A2950,所属情報!$A:$A,0))),"")</f>
        <v/>
      </c>
      <c r="N2950" s="32" t="str">
        <f t="shared" si="138"/>
        <v/>
      </c>
      <c r="O2950" s="32" t="str">
        <f t="shared" si="139"/>
        <v/>
      </c>
      <c r="P2950" s="32" t="str">
        <f t="shared" si="140"/>
        <v/>
      </c>
      <c r="Q2950" s="32" t="str">
        <f>IFERROR(IF($F2950="","",INDEX(リスト!$AL:$AL,MATCH($F2950,リスト!$AK:$AK,0))),"")</f>
        <v/>
      </c>
      <c r="R2950" s="32" t="str">
        <f>IFERROR(IF($K2950="","",INDEX(リスト!$AO:$AO,MATCH($K2950,リスト!$AN:$AN,0))),"")</f>
        <v/>
      </c>
      <c r="S2950" s="32" t="str">
        <f>IF($B2950="","",RIGHT($G2950*1000+200+COUNTIF($G$2:$G2950,$G2950),9))</f>
        <v/>
      </c>
    </row>
    <row r="2951" spans="13:19" ht="18" customHeight="1" x14ac:dyDescent="0.55000000000000004">
      <c r="M2951" s="32" t="str">
        <f>IFERROR(IF($B2951="","",INDEX(所属情報!$E:$E,MATCH($A2951,所属情報!$A:$A,0))),"")</f>
        <v/>
      </c>
      <c r="N2951" s="32" t="str">
        <f t="shared" si="138"/>
        <v/>
      </c>
      <c r="O2951" s="32" t="str">
        <f t="shared" si="139"/>
        <v/>
      </c>
      <c r="P2951" s="32" t="str">
        <f t="shared" si="140"/>
        <v/>
      </c>
      <c r="Q2951" s="32" t="str">
        <f>IFERROR(IF($F2951="","",INDEX(リスト!$AL:$AL,MATCH($F2951,リスト!$AK:$AK,0))),"")</f>
        <v/>
      </c>
      <c r="R2951" s="32" t="str">
        <f>IFERROR(IF($K2951="","",INDEX(リスト!$AO:$AO,MATCH($K2951,リスト!$AN:$AN,0))),"")</f>
        <v/>
      </c>
      <c r="S2951" s="32" t="str">
        <f>IF($B2951="","",RIGHT($G2951*1000+200+COUNTIF($G$2:$G2951,$G2951),9))</f>
        <v/>
      </c>
    </row>
    <row r="2952" spans="13:19" ht="18" customHeight="1" x14ac:dyDescent="0.55000000000000004">
      <c r="M2952" s="32" t="str">
        <f>IFERROR(IF($B2952="","",INDEX(所属情報!$E:$E,MATCH($A2952,所属情報!$A:$A,0))),"")</f>
        <v/>
      </c>
      <c r="N2952" s="32" t="str">
        <f t="shared" si="138"/>
        <v/>
      </c>
      <c r="O2952" s="32" t="str">
        <f t="shared" si="139"/>
        <v/>
      </c>
      <c r="P2952" s="32" t="str">
        <f t="shared" si="140"/>
        <v/>
      </c>
      <c r="Q2952" s="32" t="str">
        <f>IFERROR(IF($F2952="","",INDEX(リスト!$AL:$AL,MATCH($F2952,リスト!$AK:$AK,0))),"")</f>
        <v/>
      </c>
      <c r="R2952" s="32" t="str">
        <f>IFERROR(IF($K2952="","",INDEX(リスト!$AO:$AO,MATCH($K2952,リスト!$AN:$AN,0))),"")</f>
        <v/>
      </c>
      <c r="S2952" s="32" t="str">
        <f>IF($B2952="","",RIGHT($G2952*1000+200+COUNTIF($G$2:$G2952,$G2952),9))</f>
        <v/>
      </c>
    </row>
    <row r="2953" spans="13:19" ht="18" customHeight="1" x14ac:dyDescent="0.55000000000000004">
      <c r="M2953" s="32" t="str">
        <f>IFERROR(IF($B2953="","",INDEX(所属情報!$E:$E,MATCH($A2953,所属情報!$A:$A,0))),"")</f>
        <v/>
      </c>
      <c r="N2953" s="32" t="str">
        <f t="shared" si="138"/>
        <v/>
      </c>
      <c r="O2953" s="32" t="str">
        <f t="shared" si="139"/>
        <v/>
      </c>
      <c r="P2953" s="32" t="str">
        <f t="shared" si="140"/>
        <v/>
      </c>
      <c r="Q2953" s="32" t="str">
        <f>IFERROR(IF($F2953="","",INDEX(リスト!$AL:$AL,MATCH($F2953,リスト!$AK:$AK,0))),"")</f>
        <v/>
      </c>
      <c r="R2953" s="32" t="str">
        <f>IFERROR(IF($K2953="","",INDEX(リスト!$AO:$AO,MATCH($K2953,リスト!$AN:$AN,0))),"")</f>
        <v/>
      </c>
      <c r="S2953" s="32" t="str">
        <f>IF($B2953="","",RIGHT($G2953*1000+200+COUNTIF($G$2:$G2953,$G2953),9))</f>
        <v/>
      </c>
    </row>
    <row r="2954" spans="13:19" ht="18" customHeight="1" x14ac:dyDescent="0.55000000000000004">
      <c r="M2954" s="32" t="str">
        <f>IFERROR(IF($B2954="","",INDEX(所属情報!$E:$E,MATCH($A2954,所属情報!$A:$A,0))),"")</f>
        <v/>
      </c>
      <c r="N2954" s="32" t="str">
        <f t="shared" si="138"/>
        <v/>
      </c>
      <c r="O2954" s="32" t="str">
        <f t="shared" si="139"/>
        <v/>
      </c>
      <c r="P2954" s="32" t="str">
        <f t="shared" si="140"/>
        <v/>
      </c>
      <c r="Q2954" s="32" t="str">
        <f>IFERROR(IF($F2954="","",INDEX(リスト!$AL:$AL,MATCH($F2954,リスト!$AK:$AK,0))),"")</f>
        <v/>
      </c>
      <c r="R2954" s="32" t="str">
        <f>IFERROR(IF($K2954="","",INDEX(リスト!$AO:$AO,MATCH($K2954,リスト!$AN:$AN,0))),"")</f>
        <v/>
      </c>
      <c r="S2954" s="32" t="str">
        <f>IF($B2954="","",RIGHT($G2954*1000+200+COUNTIF($G$2:$G2954,$G2954),9))</f>
        <v/>
      </c>
    </row>
    <row r="2955" spans="13:19" ht="18" customHeight="1" x14ac:dyDescent="0.55000000000000004">
      <c r="M2955" s="32" t="str">
        <f>IFERROR(IF($B2955="","",INDEX(所属情報!$E:$E,MATCH($A2955,所属情報!$A:$A,0))),"")</f>
        <v/>
      </c>
      <c r="N2955" s="32" t="str">
        <f t="shared" si="138"/>
        <v/>
      </c>
      <c r="O2955" s="32" t="str">
        <f t="shared" si="139"/>
        <v/>
      </c>
      <c r="P2955" s="32" t="str">
        <f t="shared" si="140"/>
        <v/>
      </c>
      <c r="Q2955" s="32" t="str">
        <f>IFERROR(IF($F2955="","",INDEX(リスト!$AL:$AL,MATCH($F2955,リスト!$AK:$AK,0))),"")</f>
        <v/>
      </c>
      <c r="R2955" s="32" t="str">
        <f>IFERROR(IF($K2955="","",INDEX(リスト!$AO:$AO,MATCH($K2955,リスト!$AN:$AN,0))),"")</f>
        <v/>
      </c>
      <c r="S2955" s="32" t="str">
        <f>IF($B2955="","",RIGHT($G2955*1000+200+COUNTIF($G$2:$G2955,$G2955),9))</f>
        <v/>
      </c>
    </row>
    <row r="2956" spans="13:19" ht="18" customHeight="1" x14ac:dyDescent="0.55000000000000004">
      <c r="M2956" s="32" t="str">
        <f>IFERROR(IF($B2956="","",INDEX(所属情報!$E:$E,MATCH($A2956,所属情報!$A:$A,0))),"")</f>
        <v/>
      </c>
      <c r="N2956" s="32" t="str">
        <f t="shared" si="138"/>
        <v/>
      </c>
      <c r="O2956" s="32" t="str">
        <f t="shared" si="139"/>
        <v/>
      </c>
      <c r="P2956" s="32" t="str">
        <f t="shared" si="140"/>
        <v/>
      </c>
      <c r="Q2956" s="32" t="str">
        <f>IFERROR(IF($F2956="","",INDEX(リスト!$AL:$AL,MATCH($F2956,リスト!$AK:$AK,0))),"")</f>
        <v/>
      </c>
      <c r="R2956" s="32" t="str">
        <f>IFERROR(IF($K2956="","",INDEX(リスト!$AO:$AO,MATCH($K2956,リスト!$AN:$AN,0))),"")</f>
        <v/>
      </c>
      <c r="S2956" s="32" t="str">
        <f>IF($B2956="","",RIGHT($G2956*1000+200+COUNTIF($G$2:$G2956,$G2956),9))</f>
        <v/>
      </c>
    </row>
    <row r="2957" spans="13:19" ht="18" customHeight="1" x14ac:dyDescent="0.55000000000000004">
      <c r="M2957" s="32" t="str">
        <f>IFERROR(IF($B2957="","",INDEX(所属情報!$E:$E,MATCH($A2957,所属情報!$A:$A,0))),"")</f>
        <v/>
      </c>
      <c r="N2957" s="32" t="str">
        <f t="shared" si="138"/>
        <v/>
      </c>
      <c r="O2957" s="32" t="str">
        <f t="shared" si="139"/>
        <v/>
      </c>
      <c r="P2957" s="32" t="str">
        <f t="shared" si="140"/>
        <v/>
      </c>
      <c r="Q2957" s="32" t="str">
        <f>IFERROR(IF($F2957="","",INDEX(リスト!$AL:$AL,MATCH($F2957,リスト!$AK:$AK,0))),"")</f>
        <v/>
      </c>
      <c r="R2957" s="32" t="str">
        <f>IFERROR(IF($K2957="","",INDEX(リスト!$AO:$AO,MATCH($K2957,リスト!$AN:$AN,0))),"")</f>
        <v/>
      </c>
      <c r="S2957" s="32" t="str">
        <f>IF($B2957="","",RIGHT($G2957*1000+200+COUNTIF($G$2:$G2957,$G2957),9))</f>
        <v/>
      </c>
    </row>
    <row r="2958" spans="13:19" ht="18" customHeight="1" x14ac:dyDescent="0.55000000000000004">
      <c r="M2958" s="32" t="str">
        <f>IFERROR(IF($B2958="","",INDEX(所属情報!$E:$E,MATCH($A2958,所属情報!$A:$A,0))),"")</f>
        <v/>
      </c>
      <c r="N2958" s="32" t="str">
        <f t="shared" si="138"/>
        <v/>
      </c>
      <c r="O2958" s="32" t="str">
        <f t="shared" si="139"/>
        <v/>
      </c>
      <c r="P2958" s="32" t="str">
        <f t="shared" si="140"/>
        <v/>
      </c>
      <c r="Q2958" s="32" t="str">
        <f>IFERROR(IF($F2958="","",INDEX(リスト!$AL:$AL,MATCH($F2958,リスト!$AK:$AK,0))),"")</f>
        <v/>
      </c>
      <c r="R2958" s="32" t="str">
        <f>IFERROR(IF($K2958="","",INDEX(リスト!$AO:$AO,MATCH($K2958,リスト!$AN:$AN,0))),"")</f>
        <v/>
      </c>
      <c r="S2958" s="32" t="str">
        <f>IF($B2958="","",RIGHT($G2958*1000+200+COUNTIF($G$2:$G2958,$G2958),9))</f>
        <v/>
      </c>
    </row>
    <row r="2959" spans="13:19" ht="18" customHeight="1" x14ac:dyDescent="0.55000000000000004">
      <c r="M2959" s="32" t="str">
        <f>IFERROR(IF($B2959="","",INDEX(所属情報!$E:$E,MATCH($A2959,所属情報!$A:$A,0))),"")</f>
        <v/>
      </c>
      <c r="N2959" s="32" t="str">
        <f t="shared" si="138"/>
        <v/>
      </c>
      <c r="O2959" s="32" t="str">
        <f t="shared" si="139"/>
        <v/>
      </c>
      <c r="P2959" s="32" t="str">
        <f t="shared" si="140"/>
        <v/>
      </c>
      <c r="Q2959" s="32" t="str">
        <f>IFERROR(IF($F2959="","",INDEX(リスト!$AL:$AL,MATCH($F2959,リスト!$AK:$AK,0))),"")</f>
        <v/>
      </c>
      <c r="R2959" s="32" t="str">
        <f>IFERROR(IF($K2959="","",INDEX(リスト!$AO:$AO,MATCH($K2959,リスト!$AN:$AN,0))),"")</f>
        <v/>
      </c>
      <c r="S2959" s="32" t="str">
        <f>IF($B2959="","",RIGHT($G2959*1000+200+COUNTIF($G$2:$G2959,$G2959),9))</f>
        <v/>
      </c>
    </row>
    <row r="2960" spans="13:19" ht="18" customHeight="1" x14ac:dyDescent="0.55000000000000004">
      <c r="M2960" s="32" t="str">
        <f>IFERROR(IF($B2960="","",INDEX(所属情報!$E:$E,MATCH($A2960,所属情報!$A:$A,0))),"")</f>
        <v/>
      </c>
      <c r="N2960" s="32" t="str">
        <f t="shared" si="138"/>
        <v/>
      </c>
      <c r="O2960" s="32" t="str">
        <f t="shared" si="139"/>
        <v/>
      </c>
      <c r="P2960" s="32" t="str">
        <f t="shared" si="140"/>
        <v/>
      </c>
      <c r="Q2960" s="32" t="str">
        <f>IFERROR(IF($F2960="","",INDEX(リスト!$AL:$AL,MATCH($F2960,リスト!$AK:$AK,0))),"")</f>
        <v/>
      </c>
      <c r="R2960" s="32" t="str">
        <f>IFERROR(IF($K2960="","",INDEX(リスト!$AO:$AO,MATCH($K2960,リスト!$AN:$AN,0))),"")</f>
        <v/>
      </c>
      <c r="S2960" s="32" t="str">
        <f>IF($B2960="","",RIGHT($G2960*1000+200+COUNTIF($G$2:$G2960,$G2960),9))</f>
        <v/>
      </c>
    </row>
    <row r="2961" spans="13:19" ht="18" customHeight="1" x14ac:dyDescent="0.55000000000000004">
      <c r="M2961" s="32" t="str">
        <f>IFERROR(IF($B2961="","",INDEX(所属情報!$E:$E,MATCH($A2961,所属情報!$A:$A,0))),"")</f>
        <v/>
      </c>
      <c r="N2961" s="32" t="str">
        <f t="shared" si="138"/>
        <v/>
      </c>
      <c r="O2961" s="32" t="str">
        <f t="shared" si="139"/>
        <v/>
      </c>
      <c r="P2961" s="32" t="str">
        <f t="shared" si="140"/>
        <v/>
      </c>
      <c r="Q2961" s="32" t="str">
        <f>IFERROR(IF($F2961="","",INDEX(リスト!$AL:$AL,MATCH($F2961,リスト!$AK:$AK,0))),"")</f>
        <v/>
      </c>
      <c r="R2961" s="32" t="str">
        <f>IFERROR(IF($K2961="","",INDEX(リスト!$AO:$AO,MATCH($K2961,リスト!$AN:$AN,0))),"")</f>
        <v/>
      </c>
      <c r="S2961" s="32" t="str">
        <f>IF($B2961="","",RIGHT($G2961*1000+200+COUNTIF($G$2:$G2961,$G2961),9))</f>
        <v/>
      </c>
    </row>
    <row r="2962" spans="13:19" ht="18" customHeight="1" x14ac:dyDescent="0.55000000000000004">
      <c r="M2962" s="32" t="str">
        <f>IFERROR(IF($B2962="","",INDEX(所属情報!$E:$E,MATCH($A2962,所属情報!$A:$A,0))),"")</f>
        <v/>
      </c>
      <c r="N2962" s="32" t="str">
        <f t="shared" si="138"/>
        <v/>
      </c>
      <c r="O2962" s="32" t="str">
        <f t="shared" si="139"/>
        <v/>
      </c>
      <c r="P2962" s="32" t="str">
        <f t="shared" si="140"/>
        <v/>
      </c>
      <c r="Q2962" s="32" t="str">
        <f>IFERROR(IF($F2962="","",INDEX(リスト!$AL:$AL,MATCH($F2962,リスト!$AK:$AK,0))),"")</f>
        <v/>
      </c>
      <c r="R2962" s="32" t="str">
        <f>IFERROR(IF($K2962="","",INDEX(リスト!$AO:$AO,MATCH($K2962,リスト!$AN:$AN,0))),"")</f>
        <v/>
      </c>
      <c r="S2962" s="32" t="str">
        <f>IF($B2962="","",RIGHT($G2962*1000+200+COUNTIF($G$2:$G2962,$G2962),9))</f>
        <v/>
      </c>
    </row>
    <row r="2963" spans="13:19" ht="18" customHeight="1" x14ac:dyDescent="0.55000000000000004">
      <c r="M2963" s="32" t="str">
        <f>IFERROR(IF($B2963="","",INDEX(所属情報!$E:$E,MATCH($A2963,所属情報!$A:$A,0))),"")</f>
        <v/>
      </c>
      <c r="N2963" s="32" t="str">
        <f t="shared" si="138"/>
        <v/>
      </c>
      <c r="O2963" s="32" t="str">
        <f t="shared" si="139"/>
        <v/>
      </c>
      <c r="P2963" s="32" t="str">
        <f t="shared" si="140"/>
        <v/>
      </c>
      <c r="Q2963" s="32" t="str">
        <f>IFERROR(IF($F2963="","",INDEX(リスト!$AL:$AL,MATCH($F2963,リスト!$AK:$AK,0))),"")</f>
        <v/>
      </c>
      <c r="R2963" s="32" t="str">
        <f>IFERROR(IF($K2963="","",INDEX(リスト!$AO:$AO,MATCH($K2963,リスト!$AN:$AN,0))),"")</f>
        <v/>
      </c>
      <c r="S2963" s="32" t="str">
        <f>IF($B2963="","",RIGHT($G2963*1000+200+COUNTIF($G$2:$G2963,$G2963),9))</f>
        <v/>
      </c>
    </row>
    <row r="2964" spans="13:19" ht="18" customHeight="1" x14ac:dyDescent="0.55000000000000004">
      <c r="M2964" s="32" t="str">
        <f>IFERROR(IF($B2964="","",INDEX(所属情報!$E:$E,MATCH($A2964,所属情報!$A:$A,0))),"")</f>
        <v/>
      </c>
      <c r="N2964" s="32" t="str">
        <f t="shared" si="138"/>
        <v/>
      </c>
      <c r="O2964" s="32" t="str">
        <f t="shared" si="139"/>
        <v/>
      </c>
      <c r="P2964" s="32" t="str">
        <f t="shared" si="140"/>
        <v/>
      </c>
      <c r="Q2964" s="32" t="str">
        <f>IFERROR(IF($F2964="","",INDEX(リスト!$AL:$AL,MATCH($F2964,リスト!$AK:$AK,0))),"")</f>
        <v/>
      </c>
      <c r="R2964" s="32" t="str">
        <f>IFERROR(IF($K2964="","",INDEX(リスト!$AO:$AO,MATCH($K2964,リスト!$AN:$AN,0))),"")</f>
        <v/>
      </c>
      <c r="S2964" s="32" t="str">
        <f>IF($B2964="","",RIGHT($G2964*1000+200+COUNTIF($G$2:$G2964,$G2964),9))</f>
        <v/>
      </c>
    </row>
    <row r="2965" spans="13:19" ht="18" customHeight="1" x14ac:dyDescent="0.55000000000000004">
      <c r="M2965" s="32" t="str">
        <f>IFERROR(IF($B2965="","",INDEX(所属情報!$E:$E,MATCH($A2965,所属情報!$A:$A,0))),"")</f>
        <v/>
      </c>
      <c r="N2965" s="32" t="str">
        <f t="shared" si="138"/>
        <v/>
      </c>
      <c r="O2965" s="32" t="str">
        <f t="shared" si="139"/>
        <v/>
      </c>
      <c r="P2965" s="32" t="str">
        <f t="shared" si="140"/>
        <v/>
      </c>
      <c r="Q2965" s="32" t="str">
        <f>IFERROR(IF($F2965="","",INDEX(リスト!$AL:$AL,MATCH($F2965,リスト!$AK:$AK,0))),"")</f>
        <v/>
      </c>
      <c r="R2965" s="32" t="str">
        <f>IFERROR(IF($K2965="","",INDEX(リスト!$AO:$AO,MATCH($K2965,リスト!$AN:$AN,0))),"")</f>
        <v/>
      </c>
      <c r="S2965" s="32" t="str">
        <f>IF($B2965="","",RIGHT($G2965*1000+200+COUNTIF($G$2:$G2965,$G2965),9))</f>
        <v/>
      </c>
    </row>
    <row r="2966" spans="13:19" ht="18" customHeight="1" x14ac:dyDescent="0.55000000000000004">
      <c r="M2966" s="32" t="str">
        <f>IFERROR(IF($B2966="","",INDEX(所属情報!$E:$E,MATCH($A2966,所属情報!$A:$A,0))),"")</f>
        <v/>
      </c>
      <c r="N2966" s="32" t="str">
        <f t="shared" si="138"/>
        <v/>
      </c>
      <c r="O2966" s="32" t="str">
        <f t="shared" si="139"/>
        <v/>
      </c>
      <c r="P2966" s="32" t="str">
        <f t="shared" si="140"/>
        <v/>
      </c>
      <c r="Q2966" s="32" t="str">
        <f>IFERROR(IF($F2966="","",INDEX(リスト!$AL:$AL,MATCH($F2966,リスト!$AK:$AK,0))),"")</f>
        <v/>
      </c>
      <c r="R2966" s="32" t="str">
        <f>IFERROR(IF($K2966="","",INDEX(リスト!$AO:$AO,MATCH($K2966,リスト!$AN:$AN,0))),"")</f>
        <v/>
      </c>
      <c r="S2966" s="32" t="str">
        <f>IF($B2966="","",RIGHT($G2966*1000+200+COUNTIF($G$2:$G2966,$G2966),9))</f>
        <v/>
      </c>
    </row>
    <row r="2967" spans="13:19" ht="18" customHeight="1" x14ac:dyDescent="0.55000000000000004">
      <c r="M2967" s="32" t="str">
        <f>IFERROR(IF($B2967="","",INDEX(所属情報!$E:$E,MATCH($A2967,所属情報!$A:$A,0))),"")</f>
        <v/>
      </c>
      <c r="N2967" s="32" t="str">
        <f t="shared" si="138"/>
        <v/>
      </c>
      <c r="O2967" s="32" t="str">
        <f t="shared" si="139"/>
        <v/>
      </c>
      <c r="P2967" s="32" t="str">
        <f t="shared" si="140"/>
        <v/>
      </c>
      <c r="Q2967" s="32" t="str">
        <f>IFERROR(IF($F2967="","",INDEX(リスト!$AL:$AL,MATCH($F2967,リスト!$AK:$AK,0))),"")</f>
        <v/>
      </c>
      <c r="R2967" s="32" t="str">
        <f>IFERROR(IF($K2967="","",INDEX(リスト!$AO:$AO,MATCH($K2967,リスト!$AN:$AN,0))),"")</f>
        <v/>
      </c>
      <c r="S2967" s="32" t="str">
        <f>IF($B2967="","",RIGHT($G2967*1000+200+COUNTIF($G$2:$G2967,$G2967),9))</f>
        <v/>
      </c>
    </row>
    <row r="2968" spans="13:19" ht="18" customHeight="1" x14ac:dyDescent="0.55000000000000004">
      <c r="M2968" s="32" t="str">
        <f>IFERROR(IF($B2968="","",INDEX(所属情報!$E:$E,MATCH($A2968,所属情報!$A:$A,0))),"")</f>
        <v/>
      </c>
      <c r="N2968" s="32" t="str">
        <f t="shared" si="138"/>
        <v/>
      </c>
      <c r="O2968" s="32" t="str">
        <f t="shared" si="139"/>
        <v/>
      </c>
      <c r="P2968" s="32" t="str">
        <f t="shared" si="140"/>
        <v/>
      </c>
      <c r="Q2968" s="32" t="str">
        <f>IFERROR(IF($F2968="","",INDEX(リスト!$AL:$AL,MATCH($F2968,リスト!$AK:$AK,0))),"")</f>
        <v/>
      </c>
      <c r="R2968" s="32" t="str">
        <f>IFERROR(IF($K2968="","",INDEX(リスト!$AO:$AO,MATCH($K2968,リスト!$AN:$AN,0))),"")</f>
        <v/>
      </c>
      <c r="S2968" s="32" t="str">
        <f>IF($B2968="","",RIGHT($G2968*1000+200+COUNTIF($G$2:$G2968,$G2968),9))</f>
        <v/>
      </c>
    </row>
    <row r="2969" spans="13:19" ht="18" customHeight="1" x14ac:dyDescent="0.55000000000000004">
      <c r="M2969" s="32" t="str">
        <f>IFERROR(IF($B2969="","",INDEX(所属情報!$E:$E,MATCH($A2969,所属情報!$A:$A,0))),"")</f>
        <v/>
      </c>
      <c r="N2969" s="32" t="str">
        <f t="shared" si="138"/>
        <v/>
      </c>
      <c r="O2969" s="32" t="str">
        <f t="shared" si="139"/>
        <v/>
      </c>
      <c r="P2969" s="32" t="str">
        <f t="shared" si="140"/>
        <v/>
      </c>
      <c r="Q2969" s="32" t="str">
        <f>IFERROR(IF($F2969="","",INDEX(リスト!$AL:$AL,MATCH($F2969,リスト!$AK:$AK,0))),"")</f>
        <v/>
      </c>
      <c r="R2969" s="32" t="str">
        <f>IFERROR(IF($K2969="","",INDEX(リスト!$AO:$AO,MATCH($K2969,リスト!$AN:$AN,0))),"")</f>
        <v/>
      </c>
      <c r="S2969" s="32" t="str">
        <f>IF($B2969="","",RIGHT($G2969*1000+200+COUNTIF($G$2:$G2969,$G2969),9))</f>
        <v/>
      </c>
    </row>
    <row r="2970" spans="13:19" ht="18" customHeight="1" x14ac:dyDescent="0.55000000000000004">
      <c r="M2970" s="32" t="str">
        <f>IFERROR(IF($B2970="","",INDEX(所属情報!$E:$E,MATCH($A2970,所属情報!$A:$A,0))),"")</f>
        <v/>
      </c>
      <c r="N2970" s="32" t="str">
        <f t="shared" si="138"/>
        <v/>
      </c>
      <c r="O2970" s="32" t="str">
        <f t="shared" si="139"/>
        <v/>
      </c>
      <c r="P2970" s="32" t="str">
        <f t="shared" si="140"/>
        <v/>
      </c>
      <c r="Q2970" s="32" t="str">
        <f>IFERROR(IF($F2970="","",INDEX(リスト!$AL:$AL,MATCH($F2970,リスト!$AK:$AK,0))),"")</f>
        <v/>
      </c>
      <c r="R2970" s="32" t="str">
        <f>IFERROR(IF($K2970="","",INDEX(リスト!$AO:$AO,MATCH($K2970,リスト!$AN:$AN,0))),"")</f>
        <v/>
      </c>
      <c r="S2970" s="32" t="str">
        <f>IF($B2970="","",RIGHT($G2970*1000+200+COUNTIF($G$2:$G2970,$G2970),9))</f>
        <v/>
      </c>
    </row>
    <row r="2971" spans="13:19" ht="18" customHeight="1" x14ac:dyDescent="0.55000000000000004">
      <c r="M2971" s="32" t="str">
        <f>IFERROR(IF($B2971="","",INDEX(所属情報!$E:$E,MATCH($A2971,所属情報!$A:$A,0))),"")</f>
        <v/>
      </c>
      <c r="N2971" s="32" t="str">
        <f t="shared" si="138"/>
        <v/>
      </c>
      <c r="O2971" s="32" t="str">
        <f t="shared" si="139"/>
        <v/>
      </c>
      <c r="P2971" s="32" t="str">
        <f t="shared" si="140"/>
        <v/>
      </c>
      <c r="Q2971" s="32" t="str">
        <f>IFERROR(IF($F2971="","",INDEX(リスト!$AL:$AL,MATCH($F2971,リスト!$AK:$AK,0))),"")</f>
        <v/>
      </c>
      <c r="R2971" s="32" t="str">
        <f>IFERROR(IF($K2971="","",INDEX(リスト!$AO:$AO,MATCH($K2971,リスト!$AN:$AN,0))),"")</f>
        <v/>
      </c>
      <c r="S2971" s="32" t="str">
        <f>IF($B2971="","",RIGHT($G2971*1000+200+COUNTIF($G$2:$G2971,$G2971),9))</f>
        <v/>
      </c>
    </row>
    <row r="2972" spans="13:19" ht="18" customHeight="1" x14ac:dyDescent="0.55000000000000004">
      <c r="M2972" s="32" t="str">
        <f>IFERROR(IF($B2972="","",INDEX(所属情報!$E:$E,MATCH($A2972,所属情報!$A:$A,0))),"")</f>
        <v/>
      </c>
      <c r="N2972" s="32" t="str">
        <f t="shared" si="138"/>
        <v/>
      </c>
      <c r="O2972" s="32" t="str">
        <f t="shared" si="139"/>
        <v/>
      </c>
      <c r="P2972" s="32" t="str">
        <f t="shared" si="140"/>
        <v/>
      </c>
      <c r="Q2972" s="32" t="str">
        <f>IFERROR(IF($F2972="","",INDEX(リスト!$AL:$AL,MATCH($F2972,リスト!$AK:$AK,0))),"")</f>
        <v/>
      </c>
      <c r="R2972" s="32" t="str">
        <f>IFERROR(IF($K2972="","",INDEX(リスト!$AO:$AO,MATCH($K2972,リスト!$AN:$AN,0))),"")</f>
        <v/>
      </c>
      <c r="S2972" s="32" t="str">
        <f>IF($B2972="","",RIGHT($G2972*1000+200+COUNTIF($G$2:$G2972,$G2972),9))</f>
        <v/>
      </c>
    </row>
    <row r="2973" spans="13:19" ht="18" customHeight="1" x14ac:dyDescent="0.55000000000000004">
      <c r="M2973" s="32" t="str">
        <f>IFERROR(IF($B2973="","",INDEX(所属情報!$E:$E,MATCH($A2973,所属情報!$A:$A,0))),"")</f>
        <v/>
      </c>
      <c r="N2973" s="32" t="str">
        <f t="shared" si="138"/>
        <v/>
      </c>
      <c r="O2973" s="32" t="str">
        <f t="shared" si="139"/>
        <v/>
      </c>
      <c r="P2973" s="32" t="str">
        <f t="shared" si="140"/>
        <v/>
      </c>
      <c r="Q2973" s="32" t="str">
        <f>IFERROR(IF($F2973="","",INDEX(リスト!$AL:$AL,MATCH($F2973,リスト!$AK:$AK,0))),"")</f>
        <v/>
      </c>
      <c r="R2973" s="32" t="str">
        <f>IFERROR(IF($K2973="","",INDEX(リスト!$AO:$AO,MATCH($K2973,リスト!$AN:$AN,0))),"")</f>
        <v/>
      </c>
      <c r="S2973" s="32" t="str">
        <f>IF($B2973="","",RIGHT($G2973*1000+200+COUNTIF($G$2:$G2973,$G2973),9))</f>
        <v/>
      </c>
    </row>
    <row r="2974" spans="13:19" ht="18" customHeight="1" x14ac:dyDescent="0.55000000000000004">
      <c r="M2974" s="32" t="str">
        <f>IFERROR(IF($B2974="","",INDEX(所属情報!$E:$E,MATCH($A2974,所属情報!$A:$A,0))),"")</f>
        <v/>
      </c>
      <c r="N2974" s="32" t="str">
        <f t="shared" si="138"/>
        <v/>
      </c>
      <c r="O2974" s="32" t="str">
        <f t="shared" si="139"/>
        <v/>
      </c>
      <c r="P2974" s="32" t="str">
        <f t="shared" si="140"/>
        <v/>
      </c>
      <c r="Q2974" s="32" t="str">
        <f>IFERROR(IF($F2974="","",INDEX(リスト!$AL:$AL,MATCH($F2974,リスト!$AK:$AK,0))),"")</f>
        <v/>
      </c>
      <c r="R2974" s="32" t="str">
        <f>IFERROR(IF($K2974="","",INDEX(リスト!$AO:$AO,MATCH($K2974,リスト!$AN:$AN,0))),"")</f>
        <v/>
      </c>
      <c r="S2974" s="32" t="str">
        <f>IF($B2974="","",RIGHT($G2974*1000+200+COUNTIF($G$2:$G2974,$G2974),9))</f>
        <v/>
      </c>
    </row>
    <row r="2975" spans="13:19" ht="18" customHeight="1" x14ac:dyDescent="0.55000000000000004">
      <c r="M2975" s="32" t="str">
        <f>IFERROR(IF($B2975="","",INDEX(所属情報!$E:$E,MATCH($A2975,所属情報!$A:$A,0))),"")</f>
        <v/>
      </c>
      <c r="N2975" s="32" t="str">
        <f t="shared" si="138"/>
        <v/>
      </c>
      <c r="O2975" s="32" t="str">
        <f t="shared" si="139"/>
        <v/>
      </c>
      <c r="P2975" s="32" t="str">
        <f t="shared" si="140"/>
        <v/>
      </c>
      <c r="Q2975" s="32" t="str">
        <f>IFERROR(IF($F2975="","",INDEX(リスト!$AL:$AL,MATCH($F2975,リスト!$AK:$AK,0))),"")</f>
        <v/>
      </c>
      <c r="R2975" s="32" t="str">
        <f>IFERROR(IF($K2975="","",INDEX(リスト!$AO:$AO,MATCH($K2975,リスト!$AN:$AN,0))),"")</f>
        <v/>
      </c>
      <c r="S2975" s="32" t="str">
        <f>IF($B2975="","",RIGHT($G2975*1000+200+COUNTIF($G$2:$G2975,$G2975),9))</f>
        <v/>
      </c>
    </row>
    <row r="2976" spans="13:19" ht="18" customHeight="1" x14ac:dyDescent="0.55000000000000004">
      <c r="M2976" s="32" t="str">
        <f>IFERROR(IF($B2976="","",INDEX(所属情報!$E:$E,MATCH($A2976,所属情報!$A:$A,0))),"")</f>
        <v/>
      </c>
      <c r="N2976" s="32" t="str">
        <f t="shared" si="138"/>
        <v/>
      </c>
      <c r="O2976" s="32" t="str">
        <f t="shared" si="139"/>
        <v/>
      </c>
      <c r="P2976" s="32" t="str">
        <f t="shared" si="140"/>
        <v/>
      </c>
      <c r="Q2976" s="32" t="str">
        <f>IFERROR(IF($F2976="","",INDEX(リスト!$AL:$AL,MATCH($F2976,リスト!$AK:$AK,0))),"")</f>
        <v/>
      </c>
      <c r="R2976" s="32" t="str">
        <f>IFERROR(IF($K2976="","",INDEX(リスト!$AO:$AO,MATCH($K2976,リスト!$AN:$AN,0))),"")</f>
        <v/>
      </c>
      <c r="S2976" s="32" t="str">
        <f>IF($B2976="","",RIGHT($G2976*1000+200+COUNTIF($G$2:$G2976,$G2976),9))</f>
        <v/>
      </c>
    </row>
    <row r="2977" spans="13:19" ht="18" customHeight="1" x14ac:dyDescent="0.55000000000000004">
      <c r="M2977" s="32" t="str">
        <f>IFERROR(IF($B2977="","",INDEX(所属情報!$E:$E,MATCH($A2977,所属情報!$A:$A,0))),"")</f>
        <v/>
      </c>
      <c r="N2977" s="32" t="str">
        <f t="shared" si="138"/>
        <v/>
      </c>
      <c r="O2977" s="32" t="str">
        <f t="shared" si="139"/>
        <v/>
      </c>
      <c r="P2977" s="32" t="str">
        <f t="shared" si="140"/>
        <v/>
      </c>
      <c r="Q2977" s="32" t="str">
        <f>IFERROR(IF($F2977="","",INDEX(リスト!$AL:$AL,MATCH($F2977,リスト!$AK:$AK,0))),"")</f>
        <v/>
      </c>
      <c r="R2977" s="32" t="str">
        <f>IFERROR(IF($K2977="","",INDEX(リスト!$AO:$AO,MATCH($K2977,リスト!$AN:$AN,0))),"")</f>
        <v/>
      </c>
      <c r="S2977" s="32" t="str">
        <f>IF($B2977="","",RIGHT($G2977*1000+200+COUNTIF($G$2:$G2977,$G2977),9))</f>
        <v/>
      </c>
    </row>
    <row r="2978" spans="13:19" ht="18" customHeight="1" x14ac:dyDescent="0.55000000000000004">
      <c r="M2978" s="32" t="str">
        <f>IFERROR(IF($B2978="","",INDEX(所属情報!$E:$E,MATCH($A2978,所属情報!$A:$A,0))),"")</f>
        <v/>
      </c>
      <c r="N2978" s="32" t="str">
        <f t="shared" si="138"/>
        <v/>
      </c>
      <c r="O2978" s="32" t="str">
        <f t="shared" si="139"/>
        <v/>
      </c>
      <c r="P2978" s="32" t="str">
        <f t="shared" si="140"/>
        <v/>
      </c>
      <c r="Q2978" s="32" t="str">
        <f>IFERROR(IF($F2978="","",INDEX(リスト!$AL:$AL,MATCH($F2978,リスト!$AK:$AK,0))),"")</f>
        <v/>
      </c>
      <c r="R2978" s="32" t="str">
        <f>IFERROR(IF($K2978="","",INDEX(リスト!$AO:$AO,MATCH($K2978,リスト!$AN:$AN,0))),"")</f>
        <v/>
      </c>
      <c r="S2978" s="32" t="str">
        <f>IF($B2978="","",RIGHT($G2978*1000+200+COUNTIF($G$2:$G2978,$G2978),9))</f>
        <v/>
      </c>
    </row>
    <row r="2979" spans="13:19" ht="18" customHeight="1" x14ac:dyDescent="0.55000000000000004">
      <c r="M2979" s="32" t="str">
        <f>IFERROR(IF($B2979="","",INDEX(所属情報!$E:$E,MATCH($A2979,所属情報!$A:$A,0))),"")</f>
        <v/>
      </c>
      <c r="N2979" s="32" t="str">
        <f t="shared" si="138"/>
        <v/>
      </c>
      <c r="O2979" s="32" t="str">
        <f t="shared" si="139"/>
        <v/>
      </c>
      <c r="P2979" s="32" t="str">
        <f t="shared" si="140"/>
        <v/>
      </c>
      <c r="Q2979" s="32" t="str">
        <f>IFERROR(IF($F2979="","",INDEX(リスト!$AL:$AL,MATCH($F2979,リスト!$AK:$AK,0))),"")</f>
        <v/>
      </c>
      <c r="R2979" s="32" t="str">
        <f>IFERROR(IF($K2979="","",INDEX(リスト!$AO:$AO,MATCH($K2979,リスト!$AN:$AN,0))),"")</f>
        <v/>
      </c>
      <c r="S2979" s="32" t="str">
        <f>IF($B2979="","",RIGHT($G2979*1000+200+COUNTIF($G$2:$G2979,$G2979),9))</f>
        <v/>
      </c>
    </row>
    <row r="2980" spans="13:19" ht="18" customHeight="1" x14ac:dyDescent="0.55000000000000004">
      <c r="M2980" s="32" t="str">
        <f>IFERROR(IF($B2980="","",INDEX(所属情報!$E:$E,MATCH($A2980,所属情報!$A:$A,0))),"")</f>
        <v/>
      </c>
      <c r="N2980" s="32" t="str">
        <f t="shared" si="138"/>
        <v/>
      </c>
      <c r="O2980" s="32" t="str">
        <f t="shared" si="139"/>
        <v/>
      </c>
      <c r="P2980" s="32" t="str">
        <f t="shared" si="140"/>
        <v/>
      </c>
      <c r="Q2980" s="32" t="str">
        <f>IFERROR(IF($F2980="","",INDEX(リスト!$AL:$AL,MATCH($F2980,リスト!$AK:$AK,0))),"")</f>
        <v/>
      </c>
      <c r="R2980" s="32" t="str">
        <f>IFERROR(IF($K2980="","",INDEX(リスト!$AO:$AO,MATCH($K2980,リスト!$AN:$AN,0))),"")</f>
        <v/>
      </c>
      <c r="S2980" s="32" t="str">
        <f>IF($B2980="","",RIGHT($G2980*1000+200+COUNTIF($G$2:$G2980,$G2980),9))</f>
        <v/>
      </c>
    </row>
    <row r="2981" spans="13:19" ht="18" customHeight="1" x14ac:dyDescent="0.55000000000000004">
      <c r="M2981" s="32" t="str">
        <f>IFERROR(IF($B2981="","",INDEX(所属情報!$E:$E,MATCH($A2981,所属情報!$A:$A,0))),"")</f>
        <v/>
      </c>
      <c r="N2981" s="32" t="str">
        <f t="shared" si="138"/>
        <v/>
      </c>
      <c r="O2981" s="32" t="str">
        <f t="shared" si="139"/>
        <v/>
      </c>
      <c r="P2981" s="32" t="str">
        <f t="shared" si="140"/>
        <v/>
      </c>
      <c r="Q2981" s="32" t="str">
        <f>IFERROR(IF($F2981="","",INDEX(リスト!$AL:$AL,MATCH($F2981,リスト!$AK:$AK,0))),"")</f>
        <v/>
      </c>
      <c r="R2981" s="32" t="str">
        <f>IFERROR(IF($K2981="","",INDEX(リスト!$AO:$AO,MATCH($K2981,リスト!$AN:$AN,0))),"")</f>
        <v/>
      </c>
      <c r="S2981" s="32" t="str">
        <f>IF($B2981="","",RIGHT($G2981*1000+200+COUNTIF($G$2:$G2981,$G2981),9))</f>
        <v/>
      </c>
    </row>
    <row r="2982" spans="13:19" ht="18" customHeight="1" x14ac:dyDescent="0.55000000000000004">
      <c r="M2982" s="32" t="str">
        <f>IFERROR(IF($B2982="","",INDEX(所属情報!$E:$E,MATCH($A2982,所属情報!$A:$A,0))),"")</f>
        <v/>
      </c>
      <c r="N2982" s="32" t="str">
        <f t="shared" si="138"/>
        <v/>
      </c>
      <c r="O2982" s="32" t="str">
        <f t="shared" si="139"/>
        <v/>
      </c>
      <c r="P2982" s="32" t="str">
        <f t="shared" si="140"/>
        <v/>
      </c>
      <c r="Q2982" s="32" t="str">
        <f>IFERROR(IF($F2982="","",INDEX(リスト!$AL:$AL,MATCH($F2982,リスト!$AK:$AK,0))),"")</f>
        <v/>
      </c>
      <c r="R2982" s="32" t="str">
        <f>IFERROR(IF($K2982="","",INDEX(リスト!$AO:$AO,MATCH($K2982,リスト!$AN:$AN,0))),"")</f>
        <v/>
      </c>
      <c r="S2982" s="32" t="str">
        <f>IF($B2982="","",RIGHT($G2982*1000+200+COUNTIF($G$2:$G2982,$G2982),9))</f>
        <v/>
      </c>
    </row>
    <row r="2983" spans="13:19" ht="18" customHeight="1" x14ac:dyDescent="0.55000000000000004">
      <c r="M2983" s="32" t="str">
        <f>IFERROR(IF($B2983="","",INDEX(所属情報!$E:$E,MATCH($A2983,所属情報!$A:$A,0))),"")</f>
        <v/>
      </c>
      <c r="N2983" s="32" t="str">
        <f t="shared" si="138"/>
        <v/>
      </c>
      <c r="O2983" s="32" t="str">
        <f t="shared" si="139"/>
        <v/>
      </c>
      <c r="P2983" s="32" t="str">
        <f t="shared" si="140"/>
        <v/>
      </c>
      <c r="Q2983" s="32" t="str">
        <f>IFERROR(IF($F2983="","",INDEX(リスト!$AL:$AL,MATCH($F2983,リスト!$AK:$AK,0))),"")</f>
        <v/>
      </c>
      <c r="R2983" s="32" t="str">
        <f>IFERROR(IF($K2983="","",INDEX(リスト!$AO:$AO,MATCH($K2983,リスト!$AN:$AN,0))),"")</f>
        <v/>
      </c>
      <c r="S2983" s="32" t="str">
        <f>IF($B2983="","",RIGHT($G2983*1000+200+COUNTIF($G$2:$G2983,$G2983),9))</f>
        <v/>
      </c>
    </row>
    <row r="2984" spans="13:19" ht="18" customHeight="1" x14ac:dyDescent="0.55000000000000004">
      <c r="M2984" s="32" t="str">
        <f>IFERROR(IF($B2984="","",INDEX(所属情報!$E:$E,MATCH($A2984,所属情報!$A:$A,0))),"")</f>
        <v/>
      </c>
      <c r="N2984" s="32" t="str">
        <f t="shared" si="138"/>
        <v/>
      </c>
      <c r="O2984" s="32" t="str">
        <f t="shared" si="139"/>
        <v/>
      </c>
      <c r="P2984" s="32" t="str">
        <f t="shared" si="140"/>
        <v/>
      </c>
      <c r="Q2984" s="32" t="str">
        <f>IFERROR(IF($F2984="","",INDEX(リスト!$AL:$AL,MATCH($F2984,リスト!$AK:$AK,0))),"")</f>
        <v/>
      </c>
      <c r="R2984" s="32" t="str">
        <f>IFERROR(IF($K2984="","",INDEX(リスト!$AO:$AO,MATCH($K2984,リスト!$AN:$AN,0))),"")</f>
        <v/>
      </c>
      <c r="S2984" s="32" t="str">
        <f>IF($B2984="","",RIGHT($G2984*1000+200+COUNTIF($G$2:$G2984,$G2984),9))</f>
        <v/>
      </c>
    </row>
    <row r="2985" spans="13:19" ht="18" customHeight="1" x14ac:dyDescent="0.55000000000000004">
      <c r="M2985" s="32" t="str">
        <f>IFERROR(IF($B2985="","",INDEX(所属情報!$E:$E,MATCH($A2985,所属情報!$A:$A,0))),"")</f>
        <v/>
      </c>
      <c r="N2985" s="32" t="str">
        <f t="shared" si="138"/>
        <v/>
      </c>
      <c r="O2985" s="32" t="str">
        <f t="shared" si="139"/>
        <v/>
      </c>
      <c r="P2985" s="32" t="str">
        <f t="shared" si="140"/>
        <v/>
      </c>
      <c r="Q2985" s="32" t="str">
        <f>IFERROR(IF($F2985="","",INDEX(リスト!$AL:$AL,MATCH($F2985,リスト!$AK:$AK,0))),"")</f>
        <v/>
      </c>
      <c r="R2985" s="32" t="str">
        <f>IFERROR(IF($K2985="","",INDEX(リスト!$AO:$AO,MATCH($K2985,リスト!$AN:$AN,0))),"")</f>
        <v/>
      </c>
      <c r="S2985" s="32" t="str">
        <f>IF($B2985="","",RIGHT($G2985*1000+200+COUNTIF($G$2:$G2985,$G2985),9))</f>
        <v/>
      </c>
    </row>
    <row r="2986" spans="13:19" ht="18" customHeight="1" x14ac:dyDescent="0.55000000000000004">
      <c r="M2986" s="32" t="str">
        <f>IFERROR(IF($B2986="","",INDEX(所属情報!$E:$E,MATCH($A2986,所属情報!$A:$A,0))),"")</f>
        <v/>
      </c>
      <c r="N2986" s="32" t="str">
        <f t="shared" si="138"/>
        <v/>
      </c>
      <c r="O2986" s="32" t="str">
        <f t="shared" si="139"/>
        <v/>
      </c>
      <c r="P2986" s="32" t="str">
        <f t="shared" si="140"/>
        <v/>
      </c>
      <c r="Q2986" s="32" t="str">
        <f>IFERROR(IF($F2986="","",INDEX(リスト!$AL:$AL,MATCH($F2986,リスト!$AK:$AK,0))),"")</f>
        <v/>
      </c>
      <c r="R2986" s="32" t="str">
        <f>IFERROR(IF($K2986="","",INDEX(リスト!$AO:$AO,MATCH($K2986,リスト!$AN:$AN,0))),"")</f>
        <v/>
      </c>
      <c r="S2986" s="32" t="str">
        <f>IF($B2986="","",RIGHT($G2986*1000+200+COUNTIF($G$2:$G2986,$G2986),9))</f>
        <v/>
      </c>
    </row>
    <row r="2987" spans="13:19" ht="18" customHeight="1" x14ac:dyDescent="0.55000000000000004">
      <c r="M2987" s="32" t="str">
        <f>IFERROR(IF($B2987="","",INDEX(所属情報!$E:$E,MATCH($A2987,所属情報!$A:$A,0))),"")</f>
        <v/>
      </c>
      <c r="N2987" s="32" t="str">
        <f t="shared" si="138"/>
        <v/>
      </c>
      <c r="O2987" s="32" t="str">
        <f t="shared" si="139"/>
        <v/>
      </c>
      <c r="P2987" s="32" t="str">
        <f t="shared" si="140"/>
        <v/>
      </c>
      <c r="Q2987" s="32" t="str">
        <f>IFERROR(IF($F2987="","",INDEX(リスト!$AL:$AL,MATCH($F2987,リスト!$AK:$AK,0))),"")</f>
        <v/>
      </c>
      <c r="R2987" s="32" t="str">
        <f>IFERROR(IF($K2987="","",INDEX(リスト!$AO:$AO,MATCH($K2987,リスト!$AN:$AN,0))),"")</f>
        <v/>
      </c>
      <c r="S2987" s="32" t="str">
        <f>IF($B2987="","",RIGHT($G2987*1000+200+COUNTIF($G$2:$G2987,$G2987),9))</f>
        <v/>
      </c>
    </row>
    <row r="2988" spans="13:19" ht="18" customHeight="1" x14ac:dyDescent="0.55000000000000004">
      <c r="M2988" s="32" t="str">
        <f>IFERROR(IF($B2988="","",INDEX(所属情報!$E:$E,MATCH($A2988,所属情報!$A:$A,0))),"")</f>
        <v/>
      </c>
      <c r="N2988" s="32" t="str">
        <f t="shared" si="138"/>
        <v/>
      </c>
      <c r="O2988" s="32" t="str">
        <f t="shared" si="139"/>
        <v/>
      </c>
      <c r="P2988" s="32" t="str">
        <f t="shared" si="140"/>
        <v/>
      </c>
      <c r="Q2988" s="32" t="str">
        <f>IFERROR(IF($F2988="","",INDEX(リスト!$AL:$AL,MATCH($F2988,リスト!$AK:$AK,0))),"")</f>
        <v/>
      </c>
      <c r="R2988" s="32" t="str">
        <f>IFERROR(IF($K2988="","",INDEX(リスト!$AO:$AO,MATCH($K2988,リスト!$AN:$AN,0))),"")</f>
        <v/>
      </c>
      <c r="S2988" s="32" t="str">
        <f>IF($B2988="","",RIGHT($G2988*1000+200+COUNTIF($G$2:$G2988,$G2988),9))</f>
        <v/>
      </c>
    </row>
    <row r="2989" spans="13:19" ht="18" customHeight="1" x14ac:dyDescent="0.55000000000000004">
      <c r="M2989" s="32" t="str">
        <f>IFERROR(IF($B2989="","",INDEX(所属情報!$E:$E,MATCH($A2989,所属情報!$A:$A,0))),"")</f>
        <v/>
      </c>
      <c r="N2989" s="32" t="str">
        <f t="shared" si="138"/>
        <v/>
      </c>
      <c r="O2989" s="32" t="str">
        <f t="shared" si="139"/>
        <v/>
      </c>
      <c r="P2989" s="32" t="str">
        <f t="shared" si="140"/>
        <v/>
      </c>
      <c r="Q2989" s="32" t="str">
        <f>IFERROR(IF($F2989="","",INDEX(リスト!$AL:$AL,MATCH($F2989,リスト!$AK:$AK,0))),"")</f>
        <v/>
      </c>
      <c r="R2989" s="32" t="str">
        <f>IFERROR(IF($K2989="","",INDEX(リスト!$AO:$AO,MATCH($K2989,リスト!$AN:$AN,0))),"")</f>
        <v/>
      </c>
      <c r="S2989" s="32" t="str">
        <f>IF($B2989="","",RIGHT($G2989*1000+200+COUNTIF($G$2:$G2989,$G2989),9))</f>
        <v/>
      </c>
    </row>
    <row r="2990" spans="13:19" ht="18" customHeight="1" x14ac:dyDescent="0.55000000000000004">
      <c r="M2990" s="32" t="str">
        <f>IFERROR(IF($B2990="","",INDEX(所属情報!$E:$E,MATCH($A2990,所属情報!$A:$A,0))),"")</f>
        <v/>
      </c>
      <c r="N2990" s="32" t="str">
        <f t="shared" si="138"/>
        <v/>
      </c>
      <c r="O2990" s="32" t="str">
        <f t="shared" si="139"/>
        <v/>
      </c>
      <c r="P2990" s="32" t="str">
        <f t="shared" si="140"/>
        <v/>
      </c>
      <c r="Q2990" s="32" t="str">
        <f>IFERROR(IF($F2990="","",INDEX(リスト!$AL:$AL,MATCH($F2990,リスト!$AK:$AK,0))),"")</f>
        <v/>
      </c>
      <c r="R2990" s="32" t="str">
        <f>IFERROR(IF($K2990="","",INDEX(リスト!$AO:$AO,MATCH($K2990,リスト!$AN:$AN,0))),"")</f>
        <v/>
      </c>
      <c r="S2990" s="32" t="str">
        <f>IF($B2990="","",RIGHT($G2990*1000+200+COUNTIF($G$2:$G2990,$G2990),9))</f>
        <v/>
      </c>
    </row>
    <row r="2991" spans="13:19" ht="18" customHeight="1" x14ac:dyDescent="0.55000000000000004">
      <c r="M2991" s="32" t="str">
        <f>IFERROR(IF($B2991="","",INDEX(所属情報!$E:$E,MATCH($A2991,所属情報!$A:$A,0))),"")</f>
        <v/>
      </c>
      <c r="N2991" s="32" t="str">
        <f t="shared" si="138"/>
        <v/>
      </c>
      <c r="O2991" s="32" t="str">
        <f t="shared" si="139"/>
        <v/>
      </c>
      <c r="P2991" s="32" t="str">
        <f t="shared" si="140"/>
        <v/>
      </c>
      <c r="Q2991" s="32" t="str">
        <f>IFERROR(IF($F2991="","",INDEX(リスト!$AL:$AL,MATCH($F2991,リスト!$AK:$AK,0))),"")</f>
        <v/>
      </c>
      <c r="R2991" s="32" t="str">
        <f>IFERROR(IF($K2991="","",INDEX(リスト!$AO:$AO,MATCH($K2991,リスト!$AN:$AN,0))),"")</f>
        <v/>
      </c>
      <c r="S2991" s="32" t="str">
        <f>IF($B2991="","",RIGHT($G2991*1000+200+COUNTIF($G$2:$G2991,$G2991),9))</f>
        <v/>
      </c>
    </row>
    <row r="2992" spans="13:19" ht="18" customHeight="1" x14ac:dyDescent="0.55000000000000004">
      <c r="M2992" s="32" t="str">
        <f>IFERROR(IF($B2992="","",INDEX(所属情報!$E:$E,MATCH($A2992,所属情報!$A:$A,0))),"")</f>
        <v/>
      </c>
      <c r="N2992" s="32" t="str">
        <f t="shared" si="138"/>
        <v/>
      </c>
      <c r="O2992" s="32" t="str">
        <f t="shared" si="139"/>
        <v/>
      </c>
      <c r="P2992" s="32" t="str">
        <f t="shared" si="140"/>
        <v/>
      </c>
      <c r="Q2992" s="32" t="str">
        <f>IFERROR(IF($F2992="","",INDEX(リスト!$AL:$AL,MATCH($F2992,リスト!$AK:$AK,0))),"")</f>
        <v/>
      </c>
      <c r="R2992" s="32" t="str">
        <f>IFERROR(IF($K2992="","",INDEX(リスト!$AO:$AO,MATCH($K2992,リスト!$AN:$AN,0))),"")</f>
        <v/>
      </c>
      <c r="S2992" s="32" t="str">
        <f>IF($B2992="","",RIGHT($G2992*1000+200+COUNTIF($G$2:$G2992,$G2992),9))</f>
        <v/>
      </c>
    </row>
    <row r="2993" spans="13:19" ht="18" customHeight="1" x14ac:dyDescent="0.55000000000000004">
      <c r="M2993" s="32" t="str">
        <f>IFERROR(IF($B2993="","",INDEX(所属情報!$E:$E,MATCH($A2993,所属情報!$A:$A,0))),"")</f>
        <v/>
      </c>
      <c r="N2993" s="32" t="str">
        <f t="shared" si="138"/>
        <v/>
      </c>
      <c r="O2993" s="32" t="str">
        <f t="shared" si="139"/>
        <v/>
      </c>
      <c r="P2993" s="32" t="str">
        <f t="shared" si="140"/>
        <v/>
      </c>
      <c r="Q2993" s="32" t="str">
        <f>IFERROR(IF($F2993="","",INDEX(リスト!$AL:$AL,MATCH($F2993,リスト!$AK:$AK,0))),"")</f>
        <v/>
      </c>
      <c r="R2993" s="32" t="str">
        <f>IFERROR(IF($K2993="","",INDEX(リスト!$AO:$AO,MATCH($K2993,リスト!$AN:$AN,0))),"")</f>
        <v/>
      </c>
      <c r="S2993" s="32" t="str">
        <f>IF($B2993="","",RIGHT($G2993*1000+200+COUNTIF($G$2:$G2993,$G2993),9))</f>
        <v/>
      </c>
    </row>
    <row r="2994" spans="13:19" ht="18" customHeight="1" x14ac:dyDescent="0.55000000000000004">
      <c r="M2994" s="32" t="str">
        <f>IFERROR(IF($B2994="","",INDEX(所属情報!$E:$E,MATCH($A2994,所属情報!$A:$A,0))),"")</f>
        <v/>
      </c>
      <c r="N2994" s="32" t="str">
        <f t="shared" si="138"/>
        <v/>
      </c>
      <c r="O2994" s="32" t="str">
        <f t="shared" si="139"/>
        <v/>
      </c>
      <c r="P2994" s="32" t="str">
        <f t="shared" si="140"/>
        <v/>
      </c>
      <c r="Q2994" s="32" t="str">
        <f>IFERROR(IF($F2994="","",INDEX(リスト!$AL:$AL,MATCH($F2994,リスト!$AK:$AK,0))),"")</f>
        <v/>
      </c>
      <c r="R2994" s="32" t="str">
        <f>IFERROR(IF($K2994="","",INDEX(リスト!$AO:$AO,MATCH($K2994,リスト!$AN:$AN,0))),"")</f>
        <v/>
      </c>
      <c r="S2994" s="32" t="str">
        <f>IF($B2994="","",RIGHT($G2994*1000+200+COUNTIF($G$2:$G2994,$G2994),9))</f>
        <v/>
      </c>
    </row>
    <row r="2995" spans="13:19" ht="18" customHeight="1" x14ac:dyDescent="0.55000000000000004">
      <c r="M2995" s="32" t="str">
        <f>IFERROR(IF($B2995="","",INDEX(所属情報!$E:$E,MATCH($A2995,所属情報!$A:$A,0))),"")</f>
        <v/>
      </c>
      <c r="N2995" s="32" t="str">
        <f t="shared" si="138"/>
        <v/>
      </c>
      <c r="O2995" s="32" t="str">
        <f t="shared" si="139"/>
        <v/>
      </c>
      <c r="P2995" s="32" t="str">
        <f t="shared" si="140"/>
        <v/>
      </c>
      <c r="Q2995" s="32" t="str">
        <f>IFERROR(IF($F2995="","",INDEX(リスト!$AL:$AL,MATCH($F2995,リスト!$AK:$AK,0))),"")</f>
        <v/>
      </c>
      <c r="R2995" s="32" t="str">
        <f>IFERROR(IF($K2995="","",INDEX(リスト!$AO:$AO,MATCH($K2995,リスト!$AN:$AN,0))),"")</f>
        <v/>
      </c>
      <c r="S2995" s="32" t="str">
        <f>IF($B2995="","",RIGHT($G2995*1000+200+COUNTIF($G$2:$G2995,$G2995),9))</f>
        <v/>
      </c>
    </row>
    <row r="2996" spans="13:19" ht="18" customHeight="1" x14ac:dyDescent="0.55000000000000004">
      <c r="M2996" s="32" t="str">
        <f>IFERROR(IF($B2996="","",INDEX(所属情報!$E:$E,MATCH($A2996,所属情報!$A:$A,0))),"")</f>
        <v/>
      </c>
      <c r="N2996" s="32" t="str">
        <f t="shared" si="138"/>
        <v/>
      </c>
      <c r="O2996" s="32" t="str">
        <f t="shared" si="139"/>
        <v/>
      </c>
      <c r="P2996" s="32" t="str">
        <f t="shared" si="140"/>
        <v/>
      </c>
      <c r="Q2996" s="32" t="str">
        <f>IFERROR(IF($F2996="","",INDEX(リスト!$AL:$AL,MATCH($F2996,リスト!$AK:$AK,0))),"")</f>
        <v/>
      </c>
      <c r="R2996" s="32" t="str">
        <f>IFERROR(IF($K2996="","",INDEX(リスト!$AO:$AO,MATCH($K2996,リスト!$AN:$AN,0))),"")</f>
        <v/>
      </c>
      <c r="S2996" s="32" t="str">
        <f>IF($B2996="","",RIGHT($G2996*1000+200+COUNTIF($G$2:$G2996,$G2996),9))</f>
        <v/>
      </c>
    </row>
    <row r="2997" spans="13:19" ht="18" customHeight="1" x14ac:dyDescent="0.55000000000000004">
      <c r="M2997" s="32" t="str">
        <f>IFERROR(IF($B2997="","",INDEX(所属情報!$E:$E,MATCH($A2997,所属情報!$A:$A,0))),"")</f>
        <v/>
      </c>
      <c r="N2997" s="32" t="str">
        <f t="shared" si="138"/>
        <v/>
      </c>
      <c r="O2997" s="32" t="str">
        <f t="shared" si="139"/>
        <v/>
      </c>
      <c r="P2997" s="32" t="str">
        <f t="shared" si="140"/>
        <v/>
      </c>
      <c r="Q2997" s="32" t="str">
        <f>IFERROR(IF($F2997="","",INDEX(リスト!$AL:$AL,MATCH($F2997,リスト!$AK:$AK,0))),"")</f>
        <v/>
      </c>
      <c r="R2997" s="32" t="str">
        <f>IFERROR(IF($K2997="","",INDEX(リスト!$AO:$AO,MATCH($K2997,リスト!$AN:$AN,0))),"")</f>
        <v/>
      </c>
      <c r="S2997" s="32" t="str">
        <f>IF($B2997="","",RIGHT($G2997*1000+200+COUNTIF($G$2:$G2997,$G2997),9))</f>
        <v/>
      </c>
    </row>
    <row r="2998" spans="13:19" ht="18" customHeight="1" x14ac:dyDescent="0.55000000000000004">
      <c r="M2998" s="32" t="str">
        <f>IFERROR(IF($B2998="","",INDEX(所属情報!$E:$E,MATCH($A2998,所属情報!$A:$A,0))),"")</f>
        <v/>
      </c>
      <c r="N2998" s="32" t="str">
        <f t="shared" si="138"/>
        <v/>
      </c>
      <c r="O2998" s="32" t="str">
        <f t="shared" si="139"/>
        <v/>
      </c>
      <c r="P2998" s="32" t="str">
        <f t="shared" si="140"/>
        <v/>
      </c>
      <c r="Q2998" s="32" t="str">
        <f>IFERROR(IF($F2998="","",INDEX(リスト!$AL:$AL,MATCH($F2998,リスト!$AK:$AK,0))),"")</f>
        <v/>
      </c>
      <c r="R2998" s="32" t="str">
        <f>IFERROR(IF($K2998="","",INDEX(リスト!$AO:$AO,MATCH($K2998,リスト!$AN:$AN,0))),"")</f>
        <v/>
      </c>
      <c r="S2998" s="32" t="str">
        <f>IF($B2998="","",RIGHT($G2998*1000+200+COUNTIF($G$2:$G2998,$G2998),9))</f>
        <v/>
      </c>
    </row>
    <row r="2999" spans="13:19" ht="18" customHeight="1" x14ac:dyDescent="0.55000000000000004">
      <c r="M2999" s="32" t="str">
        <f>IFERROR(IF($B2999="","",INDEX(所属情報!$E:$E,MATCH($A2999,所属情報!$A:$A,0))),"")</f>
        <v/>
      </c>
      <c r="N2999" s="32" t="str">
        <f t="shared" si="138"/>
        <v/>
      </c>
      <c r="O2999" s="32" t="str">
        <f t="shared" si="139"/>
        <v/>
      </c>
      <c r="P2999" s="32" t="str">
        <f t="shared" si="140"/>
        <v/>
      </c>
      <c r="Q2999" s="32" t="str">
        <f>IFERROR(IF($F2999="","",INDEX(リスト!$AL:$AL,MATCH($F2999,リスト!$AK:$AK,0))),"")</f>
        <v/>
      </c>
      <c r="R2999" s="32" t="str">
        <f>IFERROR(IF($K2999="","",INDEX(リスト!$AO:$AO,MATCH($K2999,リスト!$AN:$AN,0))),"")</f>
        <v/>
      </c>
      <c r="S2999" s="32" t="str">
        <f>IF($B2999="","",RIGHT($G2999*1000+200+COUNTIF($G$2:$G2999,$G2999),9))</f>
        <v/>
      </c>
    </row>
    <row r="3000" spans="13:19" ht="18" customHeight="1" x14ac:dyDescent="0.55000000000000004">
      <c r="M3000" s="32" t="str">
        <f>IFERROR(IF($B3000="","",INDEX(所属情報!$E:$E,MATCH($A3000,所属情報!$A:$A,0))),"")</f>
        <v/>
      </c>
      <c r="N3000" s="32" t="str">
        <f t="shared" si="138"/>
        <v/>
      </c>
      <c r="O3000" s="32" t="str">
        <f t="shared" si="139"/>
        <v/>
      </c>
      <c r="P3000" s="32" t="str">
        <f t="shared" si="140"/>
        <v/>
      </c>
      <c r="Q3000" s="32" t="str">
        <f>IFERROR(IF($F3000="","",INDEX(リスト!$AL:$AL,MATCH($F3000,リスト!$AK:$AK,0))),"")</f>
        <v/>
      </c>
      <c r="R3000" s="32" t="str">
        <f>IFERROR(IF($K3000="","",INDEX(リスト!$AO:$AO,MATCH($K3000,リスト!$AN:$AN,0))),"")</f>
        <v/>
      </c>
      <c r="S3000" s="32" t="str">
        <f>IF($B3000="","",RIGHT($G3000*1000+200+COUNTIF($G$2:$G3000,$G3000),9))</f>
        <v/>
      </c>
    </row>
    <row r="3001" spans="13:19" ht="18" customHeight="1" x14ac:dyDescent="0.55000000000000004">
      <c r="M3001" s="32" t="str">
        <f>IFERROR(IF($B3001="","",INDEX(所属情報!$E:$E,MATCH($A3001,所属情報!$A:$A,0))),"")</f>
        <v/>
      </c>
      <c r="N3001" s="32" t="str">
        <f t="shared" si="138"/>
        <v/>
      </c>
      <c r="O3001" s="32" t="str">
        <f t="shared" si="139"/>
        <v/>
      </c>
      <c r="P3001" s="32" t="str">
        <f t="shared" si="140"/>
        <v/>
      </c>
      <c r="Q3001" s="32" t="str">
        <f>IFERROR(IF($F3001="","",INDEX(リスト!$AL:$AL,MATCH($F3001,リスト!$AK:$AK,0))),"")</f>
        <v/>
      </c>
      <c r="R3001" s="32" t="str">
        <f>IFERROR(IF($K3001="","",INDEX(リスト!$AO:$AO,MATCH($K3001,リスト!$AN:$AN,0))),"")</f>
        <v/>
      </c>
      <c r="S3001" s="32" t="str">
        <f>IF($B3001="","",RIGHT($G3001*1000+200+COUNTIF($G$2:$G3001,$G3001),9))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15.58203125" customWidth="1"/>
    <col min="4" max="4" width="9.58203125" customWidth="1"/>
    <col min="5" max="5" width="15.58203125" customWidth="1"/>
    <col min="6" max="6" width="9.58203125" customWidth="1"/>
    <col min="7" max="7" width="15.58203125" customWidth="1"/>
    <col min="8" max="8" width="9.58203125" customWidth="1"/>
    <col min="9" max="9" width="15.58203125" customWidth="1"/>
    <col min="10" max="10" width="9.58203125" customWidth="1"/>
    <col min="11" max="11" width="3.08203125" customWidth="1"/>
    <col min="12" max="12" width="8.5" bestFit="1" customWidth="1"/>
    <col min="13" max="13" width="6.6640625" bestFit="1" customWidth="1"/>
    <col min="14" max="14" width="10.4140625" bestFit="1" customWidth="1"/>
    <col min="15" max="15" width="11.4140625" bestFit="1" customWidth="1"/>
    <col min="16" max="16" width="10.4140625" bestFit="1" customWidth="1"/>
    <col min="17" max="17" width="6.1640625" bestFit="1" customWidth="1"/>
    <col min="18" max="18" width="12.9140625" bestFit="1" customWidth="1"/>
    <col min="19" max="19" width="12.9140625" customWidth="1"/>
    <col min="20" max="20" width="6.75" bestFit="1" customWidth="1"/>
    <col min="21" max="21" width="10.4140625" bestFit="1" customWidth="1"/>
    <col min="22" max="22" width="11.4140625" bestFit="1" customWidth="1"/>
    <col min="23" max="23" width="10.4140625" bestFit="1" customWidth="1"/>
    <col min="24" max="24" width="8.1640625" bestFit="1" customWidth="1"/>
    <col min="25" max="25" width="13.9140625" bestFit="1" customWidth="1"/>
    <col min="26" max="26" width="13.9140625" customWidth="1"/>
    <col min="27" max="27" width="5.83203125" bestFit="1" customWidth="1"/>
    <col min="28" max="28" width="10.4140625" bestFit="1" customWidth="1"/>
    <col min="29" max="29" width="11.4140625" bestFit="1" customWidth="1"/>
    <col min="30" max="30" width="10.4140625" bestFit="1" customWidth="1"/>
    <col min="31" max="31" width="8.1640625" bestFit="1" customWidth="1"/>
    <col min="32" max="32" width="13.9140625" bestFit="1" customWidth="1"/>
    <col min="33" max="33" width="13.9140625" customWidth="1"/>
    <col min="34" max="34" width="8.5" bestFit="1" customWidth="1"/>
    <col min="35" max="36" width="10.4140625" bestFit="1" customWidth="1"/>
    <col min="37" max="37" width="8.5" bestFit="1" customWidth="1"/>
    <col min="38" max="38" width="11.83203125" bestFit="1" customWidth="1"/>
    <col min="39" max="39" width="11.83203125" customWidth="1"/>
    <col min="40" max="40" width="3.08203125" customWidth="1"/>
    <col min="41" max="41" width="6.6640625" bestFit="1" customWidth="1"/>
    <col min="42" max="42" width="8.6640625" customWidth="1"/>
    <col min="43" max="16384" width="8.6640625" hidden="1"/>
  </cols>
  <sheetData>
    <row r="1" spans="1:41" x14ac:dyDescent="0.55000000000000004">
      <c r="A1" t="s">
        <v>661</v>
      </c>
      <c r="B1" t="s">
        <v>662</v>
      </c>
      <c r="C1" t="s">
        <v>679</v>
      </c>
      <c r="D1" t="s">
        <v>663</v>
      </c>
      <c r="E1" t="s">
        <v>680</v>
      </c>
      <c r="F1" t="s">
        <v>664</v>
      </c>
      <c r="G1" t="s">
        <v>681</v>
      </c>
      <c r="H1" t="s">
        <v>665</v>
      </c>
      <c r="I1" t="s">
        <v>834</v>
      </c>
      <c r="J1" t="s">
        <v>835</v>
      </c>
      <c r="L1" t="s">
        <v>837</v>
      </c>
      <c r="M1" t="s">
        <v>733</v>
      </c>
      <c r="N1" t="s">
        <v>747</v>
      </c>
      <c r="O1" t="s">
        <v>734</v>
      </c>
      <c r="P1" t="s">
        <v>735</v>
      </c>
      <c r="Q1" t="s">
        <v>736</v>
      </c>
      <c r="R1" t="s">
        <v>737</v>
      </c>
      <c r="S1" t="s">
        <v>836</v>
      </c>
      <c r="T1" t="s">
        <v>738</v>
      </c>
      <c r="U1" t="s">
        <v>747</v>
      </c>
      <c r="V1" t="s">
        <v>739</v>
      </c>
      <c r="W1" t="s">
        <v>735</v>
      </c>
      <c r="X1" t="s">
        <v>740</v>
      </c>
      <c r="Y1" t="s">
        <v>741</v>
      </c>
      <c r="Z1" t="s">
        <v>836</v>
      </c>
      <c r="AA1" t="s">
        <v>742</v>
      </c>
      <c r="AB1" t="s">
        <v>747</v>
      </c>
      <c r="AC1" t="s">
        <v>743</v>
      </c>
      <c r="AD1" t="s">
        <v>735</v>
      </c>
      <c r="AE1" t="s">
        <v>744</v>
      </c>
      <c r="AF1" t="s">
        <v>745</v>
      </c>
      <c r="AG1" t="s">
        <v>836</v>
      </c>
      <c r="AH1" t="s">
        <v>748</v>
      </c>
      <c r="AI1" t="s">
        <v>667</v>
      </c>
      <c r="AJ1" t="s">
        <v>666</v>
      </c>
      <c r="AK1" t="s">
        <v>668</v>
      </c>
      <c r="AL1" t="s">
        <v>669</v>
      </c>
      <c r="AM1" t="s">
        <v>836</v>
      </c>
      <c r="AO1" t="s">
        <v>746</v>
      </c>
    </row>
    <row r="2" spans="1:41" x14ac:dyDescent="0.55000000000000004">
      <c r="A2" s="69" t="str">
        <f>IF($B2="","",INDEX(男子登録情報!$S:$S,MATCH($B2,男子登録情報!$B:$B,0)))</f>
        <v/>
      </c>
      <c r="B2" s="69" t="str">
        <f>IF(②男子申込!$C8="","",②男子申込!$C8)</f>
        <v/>
      </c>
      <c r="C2" s="69" t="str">
        <f>IF($L2=0,"",IF($L2=8,$AL2,IF(OR($L2=4,$L2=12),$AF2,IF(OR($L2=2,$L2=6,$L2=10,$L2=14),$Y2,$R2))))</f>
        <v/>
      </c>
      <c r="D2" s="69" t="str">
        <f>IF($L2=0,"",IF($L2=8,$AM2,IF(OR($L2=4,$L2=12),$AG2,IF(OR($L2=2,$L2=6,$L2=10,$L2=14),$Z2,$S2))))</f>
        <v/>
      </c>
      <c r="E2" s="69" t="str">
        <f>IF($L2=0,"",IF(OR($L2=9,$L2=10,$L2=12),$AL2,IF(OR($L2=5,$L2=6,$L2=13,$L2=14),$AF2,IF(OR($L2=3,$L2=7,$L2=11,$L2=15),$Y2,""))))</f>
        <v/>
      </c>
      <c r="F2" s="69" t="str">
        <f>IF($L2=0,"",IF(OR($L2=9,$L2=10,$L2=12),$AM2,IF(OR($L2=5,$L2=6,$L2=13,$L2=14),$AG2,IF(OR($L2=3,$L2=7,$L2=11,$L2=15),$Z2,""))))</f>
        <v/>
      </c>
      <c r="G2" s="69" t="str">
        <f>IF($L2=0,"",IF(OR($L2=11,$L2=13,$L2=14),$AL2,IF(OR($L2=7,$L2=15),$AF2,"")))</f>
        <v/>
      </c>
      <c r="H2" s="69" t="str">
        <f>IF($L2=0,"",IF(OR($L2=11,$L2=13,$L2=14),$AM2,IF(OR($L2=7,$L2=15),$AG2,"")))</f>
        <v/>
      </c>
      <c r="I2" s="69" t="str">
        <f>IF($L2=0,"",IF($L2=15,$AL2,""))</f>
        <v/>
      </c>
      <c r="J2" s="69" t="str">
        <f>IF($L2=0,"",IF($L2=15,$AM2,""))</f>
        <v/>
      </c>
      <c r="L2" s="32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42" t="str">
        <f>IF(②男子申込!$H8="","",②男子申込!$H8)</f>
        <v/>
      </c>
      <c r="N2" s="142" t="str">
        <f>IF($M2="","",INDEX(リスト!$U$2:$U$65,MATCH($M2,リスト!$T$2:$T$65,0)))</f>
        <v/>
      </c>
      <c r="O2" s="142" t="str">
        <f>IF($M2="","",IF(AND($N2=5,リスト!$U$56=TRUE),INDEX(リスト!$W$56:$W$65,MATCH($M2,リスト!$T$56:$T$65,0)),INDEX(リスト!$W$2:$W$65,MATCH($M2,リスト!$T$2:$T$65,0))))</f>
        <v/>
      </c>
      <c r="P2" s="142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42" t="str">
        <f>IFERROR(RIGHT(10000000+②男子申込!$J8*10000+②男子申込!$L8*100+②男子申込!$N8,IF(INDEX(リスト!$U$2:$U$65,MATCH($M2,リスト!$T$2:$T$65,0))&lt;4,7,5)),"")</f>
        <v/>
      </c>
      <c r="R2" s="142" t="str">
        <f t="shared" ref="R2:R33" si="0">IF($M2="","",$O2&amp;$P2&amp;" "&amp;$Q2)</f>
        <v/>
      </c>
      <c r="S2" s="142" t="str">
        <f>IF(②男子申込!$I8="","",IF(②男子申込!$I$6="補欠","HOK",IF(②男子申込!$I$6="オープン","OPN",IF(②男子申込!$I8="補欠","HOK",IF(②男子申込!$I8="OP","OPN","HOKOPN")))))</f>
        <v/>
      </c>
      <c r="T2" s="145" t="str">
        <f>IF(②男子申込!$O8="","",②男子申込!$O8)</f>
        <v/>
      </c>
      <c r="U2" s="145" t="str">
        <f>IF($T2="","",INDEX(リスト!$U$2:$U$65,MATCH($T2,リスト!$T$2:$T$65,0)))</f>
        <v/>
      </c>
      <c r="V2" s="145" t="str">
        <f>IF($T2="","",IF(AND($U2=5,リスト!$U$56=TRUE),INDEX(リスト!$W$56:$W$65,MATCH($T2,リスト!$T$56:$T$65,0)),INDEX(リスト!$W$2:$W$65,MATCH($T2,リスト!$T$2:$T$65,0))))</f>
        <v/>
      </c>
      <c r="W2" s="145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45" t="str">
        <f>IFERROR(RIGHT(10000000+②男子申込!$Q8*10000+②男子申込!$S8*100+②男子申込!$U8,IF(INDEX(リスト!$U$2:$U$65,MATCH($T2,リスト!$T$2:$T$65,0))&lt;4,7,5)),"")</f>
        <v/>
      </c>
      <c r="Y2" s="145" t="str">
        <f t="shared" ref="Y2:Y33" si="1">IF($T2="","",$V2&amp;$W2&amp;" "&amp;$X2)</f>
        <v/>
      </c>
      <c r="Z2" s="145" t="str">
        <f>IF(②男子申込!$P8="","",IF(②男子申込!$P$6="補欠","HOK",IF(②男子申込!$P$6="オープン","OPN",IF(②男子申込!$P8="補欠","HOK",IF(②男子申込!$P8="OP","OPN","HOKOPN")))))</f>
        <v/>
      </c>
      <c r="AA2" s="144" t="str">
        <f>IF(②男子申込!$V8="","",②男子申込!$V8)</f>
        <v/>
      </c>
      <c r="AB2" s="144" t="str">
        <f>IF($AA2="","",INDEX(リスト!$U$2:$U$65,MATCH($AA2,リスト!$T$2:$T$65,0)))</f>
        <v/>
      </c>
      <c r="AC2" s="144" t="str">
        <f>IF($AA2="","",IF(AND($AB2=5,リスト!$U$56=TRUE),INDEX(リスト!$W$56:$W$65,MATCH($AA2,リスト!$T$56:$T$65,0)),INDEX(リスト!$W$2:$W$65,MATCH($AA2,リスト!$T$2:$T$65,0))))</f>
        <v/>
      </c>
      <c r="AD2" s="144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44" t="str">
        <f>IFERROR(RIGHT(10000000+②男子申込!$X8*10000+②男子申込!$Z8*100+②男子申込!$AB8,IF(INDEX(リスト!$U$2:$U$65,MATCH($AA2,リスト!$T$2:$T$65,0))&lt;4,7,5)),"")</f>
        <v/>
      </c>
      <c r="AF2" s="144" t="str">
        <f t="shared" ref="AF2:AF33" si="2">IF($AA2="","",$AC2&amp;$AD2&amp;" "&amp;$AE2)</f>
        <v/>
      </c>
      <c r="AG2" s="144" t="str">
        <f>IF(②男子申込!$W8="","",IF(②男子申込!$W$6="補欠","HOK",IF(②男子申込!$W$6="オープン","OPN",IF(②男子申込!$W8="補欠","HOK",IF(②男子申込!$W8="OP","OPN","HOKOPN")))))</f>
        <v/>
      </c>
      <c r="AH2" s="143" t="str">
        <f>IF(②男子申込!$AC8="","",②男子申込!$AC8)</f>
        <v/>
      </c>
      <c r="AI2" s="143" t="str">
        <f t="shared" ref="AI2:AI33" si="3">IF($AH2="","",201)</f>
        <v/>
      </c>
      <c r="AJ2" s="143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43" t="str">
        <f>IF($AH2="","",RIGHT(100000+②男子申込!$AE8,5))</f>
        <v/>
      </c>
      <c r="AL2" s="143" t="str">
        <f t="shared" ref="AL2:AL33" si="4">IF($AH2="","",$AI2&amp;$AJ2&amp;" "&amp;$AK2)</f>
        <v/>
      </c>
      <c r="AM2" s="143" t="str">
        <f>IF(②男子申込!$AD8="","",IF(②男子申込!$AD$6="補欠","HOK",IF(②男子申込!$AD$6="オープン","OPN",IF(②男子申込!$AD8="補欠","HOK",IF(②男子申込!$AD8="OP","OPN","HOKOPN")))))</f>
        <v/>
      </c>
      <c r="AO2" s="32" t="str">
        <f>IF($B2="","",ROW())</f>
        <v/>
      </c>
    </row>
    <row r="3" spans="1:41" x14ac:dyDescent="0.55000000000000004">
      <c r="A3" s="69" t="str">
        <f>IF($B3="","",INDEX(男子登録情報!$S:$S,MATCH($B3,男子登録情報!$B:$B,0)))</f>
        <v/>
      </c>
      <c r="B3" s="69" t="str">
        <f>IF(②男子申込!$C9="","",②男子申込!$C9)</f>
        <v/>
      </c>
      <c r="C3" s="69" t="str">
        <f t="shared" ref="C3:C66" si="5">IF($L3=0,"",IF($L3=8,$AL3,IF(OR($L3=4,$L3=12),$AF3,IF(OR($L3=2,$L3=6,$L3=10,$L3=14),$Y3,$R3))))</f>
        <v/>
      </c>
      <c r="D3" s="69" t="str">
        <f t="shared" ref="D3:D66" si="6">IF($L3=0,"",IF($L3=8,$AM3,IF(OR($L3=4,$L3=12),$AG3,IF(OR($L3=2,$L3=6,$L3=10,$L3=14),$Z3,$S3))))</f>
        <v/>
      </c>
      <c r="E3" s="69" t="str">
        <f t="shared" ref="E3:E66" si="7">IF($L3=0,"",IF(OR($L3=9,$L3=10,$L3=12),$AL3,IF(OR($L3=5,$L3=6,$L3=13,$L3=14),$AF3,IF(OR($L3=3,$L3=7,$L3=11,$L3=15),$Y3,""))))</f>
        <v/>
      </c>
      <c r="F3" s="69" t="str">
        <f t="shared" ref="F3:F66" si="8">IF($L3=0,"",IF(OR($L3=9,$L3=10,$L3=12),$AM3,IF(OR($L3=5,$L3=6,$L3=13,$L3=14),$AG3,IF(OR($L3=3,$L3=7,$L3=11,$L3=15),$Z3,""))))</f>
        <v/>
      </c>
      <c r="G3" s="69" t="str">
        <f t="shared" ref="G3:G66" si="9">IF($L3=0,"",IF(OR($L3=11,$L3=13,$L3=14),$AL3,IF(OR($L3=7,$L3=15),$AF3,"")))</f>
        <v/>
      </c>
      <c r="H3" s="69" t="str">
        <f t="shared" ref="H3:H66" si="10">IF($L3=0,"",IF(OR($L3=11,$L3=13,$L3=14),$AM3,IF(OR($L3=7,$L3=15),$AG3,"")))</f>
        <v/>
      </c>
      <c r="I3" s="69" t="str">
        <f t="shared" ref="I3:I66" si="11">IF($L3=0,"",IF($L3=15,$AL3,""))</f>
        <v/>
      </c>
      <c r="J3" s="69" t="str">
        <f t="shared" ref="J3:J66" si="12">IF($L3=0,"",IF($L3=15,$AM3,""))</f>
        <v/>
      </c>
      <c r="L3" s="32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42" t="str">
        <f>IF(②男子申込!$H9="","",②男子申込!$H9)</f>
        <v/>
      </c>
      <c r="N3" s="142" t="str">
        <f>IF($M3="","",INDEX(リスト!$U$2:$U$65,MATCH($M3,リスト!$T$2:$T$65,0)))</f>
        <v/>
      </c>
      <c r="O3" s="142" t="str">
        <f>IF($M3="","",IF(AND($N3=5,リスト!$U$56=TRUE),INDEX(リスト!$W$56:$W$65,MATCH($M3,リスト!$T$56:$T$65,0)),INDEX(リスト!$W$2:$W$65,MATCH($M3,リスト!$T$2:$T$65,0))))</f>
        <v/>
      </c>
      <c r="P3" s="142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42" t="str">
        <f>IFERROR(RIGHT(10000000+②男子申込!$J9*10000+②男子申込!$L9*100+②男子申込!$N9,IF(INDEX(リスト!$U$2:$U$65,MATCH($M3,リスト!$T$2:$T$65,0))&lt;4,7,5)),"")</f>
        <v/>
      </c>
      <c r="R3" s="142" t="str">
        <f t="shared" si="0"/>
        <v/>
      </c>
      <c r="S3" s="142" t="str">
        <f>IF(②男子申込!$I9="","",IF(②男子申込!$I$6="補欠","HOK",IF(②男子申込!$I$6="オープン","OPN",IF(②男子申込!$I9="補欠","HOK",IF(②男子申込!$I9="OP","OPN","HOKOPN")))))</f>
        <v/>
      </c>
      <c r="T3" s="145" t="str">
        <f>IF(②男子申込!$O9="","",②男子申込!$O9)</f>
        <v/>
      </c>
      <c r="U3" s="145" t="str">
        <f>IF($T3="","",INDEX(リスト!$U$2:$U$65,MATCH($T3,リスト!$T$2:$T$65,0)))</f>
        <v/>
      </c>
      <c r="V3" s="145" t="str">
        <f>IF($T3="","",IF(AND($U3=5,リスト!$U$56=TRUE),INDEX(リスト!$W$56:$W$65,MATCH($T3,リスト!$T$56:$T$65,0)),INDEX(リスト!$W$2:$W$65,MATCH($T3,リスト!$T$2:$T$65,0))))</f>
        <v/>
      </c>
      <c r="W3" s="145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45" t="str">
        <f>IFERROR(RIGHT(10000000+②男子申込!$Q9*10000+②男子申込!$S9*100+②男子申込!$U9,IF(INDEX(リスト!$U$2:$U$65,MATCH($T3,リスト!$T$2:$T$65,0))&lt;4,7,5)),"")</f>
        <v/>
      </c>
      <c r="Y3" s="145" t="str">
        <f t="shared" si="1"/>
        <v/>
      </c>
      <c r="Z3" s="145" t="str">
        <f>IF(②男子申込!$P9="","",IF(②男子申込!$P$6="補欠","HOK",IF(②男子申込!$P$6="オープン","OPN",IF(②男子申込!$P9="補欠","HOK",IF(②男子申込!$P9="OP","OPN","HOKOPN")))))</f>
        <v/>
      </c>
      <c r="AA3" s="144" t="str">
        <f>IF(②男子申込!$V9="","",②男子申込!$V9)</f>
        <v/>
      </c>
      <c r="AB3" s="144" t="str">
        <f>IF($AA3="","",INDEX(リスト!$U$2:$U$65,MATCH($AA3,リスト!$T$2:$T$65,0)))</f>
        <v/>
      </c>
      <c r="AC3" s="144" t="str">
        <f>IF($AA3="","",IF(AND($AB3=5,リスト!$U$56=TRUE),INDEX(リスト!$W$56:$W$65,MATCH($AA3,リスト!$T$56:$T$65,0)),INDEX(リスト!$W$2:$W$65,MATCH($AA3,リスト!$T$2:$T$65,0))))</f>
        <v/>
      </c>
      <c r="AD3" s="144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44" t="str">
        <f>IFERROR(RIGHT(10000000+②男子申込!$X9*10000+②男子申込!$Z9*100+②男子申込!$AB9,IF(INDEX(リスト!$U$2:$U$65,MATCH($AA3,リスト!$T$2:$T$65,0))&lt;4,7,5)),"")</f>
        <v/>
      </c>
      <c r="AF3" s="144" t="str">
        <f t="shared" si="2"/>
        <v/>
      </c>
      <c r="AG3" s="144" t="str">
        <f>IF(②男子申込!$W9="","",IF(②男子申込!$W$6="補欠","HOK",IF(②男子申込!$W$6="オープン","OPN",IF(②男子申込!$W9="補欠","HOK",IF(②男子申込!$W9="OP","OPN","HOKOPN")))))</f>
        <v/>
      </c>
      <c r="AH3" s="143" t="str">
        <f>IF(②男子申込!$AC9="","",②男子申込!$AC9)</f>
        <v/>
      </c>
      <c r="AI3" s="143" t="str">
        <f t="shared" si="3"/>
        <v/>
      </c>
      <c r="AJ3" s="143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43" t="str">
        <f>IF($AH3="","",RIGHT(100000+②男子申込!$AE9,5))</f>
        <v/>
      </c>
      <c r="AL3" s="143" t="str">
        <f t="shared" si="4"/>
        <v/>
      </c>
      <c r="AM3" s="143" t="str">
        <f>IF(②男子申込!$AD9="","",IF(②男子申込!$AD$6="補欠","HOK",IF(②男子申込!$AD$6="オープン","OPN",IF(②男子申込!$AD9="補欠","HOK",IF(②男子申込!$AD9="OP","OPN","HOKOPN")))))</f>
        <v/>
      </c>
      <c r="AO3" s="32" t="str">
        <f t="shared" ref="AO3:AO66" si="13">IF($B3="","",ROW())</f>
        <v/>
      </c>
    </row>
    <row r="4" spans="1:41" x14ac:dyDescent="0.55000000000000004">
      <c r="A4" s="69" t="str">
        <f>IF($B4="","",INDEX(男子登録情報!$S:$S,MATCH($B4,男子登録情報!$B:$B,0)))</f>
        <v/>
      </c>
      <c r="B4" s="69" t="str">
        <f>IF(②男子申込!$C10="","",②男子申込!$C10)</f>
        <v/>
      </c>
      <c r="C4" s="69" t="str">
        <f t="shared" si="5"/>
        <v/>
      </c>
      <c r="D4" s="69" t="str">
        <f t="shared" si="6"/>
        <v/>
      </c>
      <c r="E4" s="69" t="str">
        <f t="shared" si="7"/>
        <v/>
      </c>
      <c r="F4" s="69" t="str">
        <f t="shared" si="8"/>
        <v/>
      </c>
      <c r="G4" s="69" t="str">
        <f t="shared" si="9"/>
        <v/>
      </c>
      <c r="H4" s="69" t="str">
        <f t="shared" si="10"/>
        <v/>
      </c>
      <c r="I4" s="69" t="str">
        <f t="shared" si="11"/>
        <v/>
      </c>
      <c r="J4" s="69" t="str">
        <f t="shared" si="12"/>
        <v/>
      </c>
      <c r="L4" s="32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42" t="str">
        <f>IF(②男子申込!$H10="","",②男子申込!$H10)</f>
        <v/>
      </c>
      <c r="N4" s="142" t="str">
        <f>IF($M4="","",INDEX(リスト!$U$2:$U$65,MATCH($M4,リスト!$T$2:$T$65,0)))</f>
        <v/>
      </c>
      <c r="O4" s="142" t="str">
        <f>IF($M4="","",IF(AND($N4=5,リスト!$U$56=TRUE),INDEX(リスト!$W$56:$W$65,MATCH($M4,リスト!$T$56:$T$65,0)),INDEX(リスト!$W$2:$W$65,MATCH($M4,リスト!$T$2:$T$65,0))))</f>
        <v/>
      </c>
      <c r="P4" s="142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42" t="str">
        <f>IFERROR(RIGHT(10000000+②男子申込!$J10*10000+②男子申込!$L10*100+②男子申込!$N10,IF(INDEX(リスト!$U$2:$U$65,MATCH($M4,リスト!$T$2:$T$65,0))&lt;4,7,5)),"")</f>
        <v/>
      </c>
      <c r="R4" s="142" t="str">
        <f t="shared" si="0"/>
        <v/>
      </c>
      <c r="S4" s="142" t="str">
        <f>IF(②男子申込!$I10="","",IF(②男子申込!$I$6="補欠","HOK",IF(②男子申込!$I$6="オープン","OPN",IF(②男子申込!$I10="補欠","HOK",IF(②男子申込!$I10="OP","OPN","HOKOPN")))))</f>
        <v/>
      </c>
      <c r="T4" s="145" t="str">
        <f>IF(②男子申込!$O10="","",②男子申込!$O10)</f>
        <v/>
      </c>
      <c r="U4" s="145" t="str">
        <f>IF($T4="","",INDEX(リスト!$U$2:$U$65,MATCH($T4,リスト!$T$2:$T$65,0)))</f>
        <v/>
      </c>
      <c r="V4" s="145" t="str">
        <f>IF($T4="","",IF(AND($U4=5,リスト!$U$56=TRUE),INDEX(リスト!$W$56:$W$65,MATCH($T4,リスト!$T$56:$T$65,0)),INDEX(リスト!$W$2:$W$65,MATCH($T4,リスト!$T$2:$T$65,0))))</f>
        <v/>
      </c>
      <c r="W4" s="145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45" t="str">
        <f>IFERROR(RIGHT(10000000+②男子申込!$Q10*10000+②男子申込!$S10*100+②男子申込!$U10,IF(INDEX(リスト!$U$2:$U$65,MATCH($T4,リスト!$T$2:$T$65,0))&lt;4,7,5)),"")</f>
        <v/>
      </c>
      <c r="Y4" s="145" t="str">
        <f t="shared" si="1"/>
        <v/>
      </c>
      <c r="Z4" s="145" t="str">
        <f>IF(②男子申込!$P10="","",IF(②男子申込!$P$6="補欠","HOK",IF(②男子申込!$P$6="オープン","OPN",IF(②男子申込!$P10="補欠","HOK",IF(②男子申込!$P10="OP","OPN","HOKOPN")))))</f>
        <v/>
      </c>
      <c r="AA4" s="144" t="str">
        <f>IF(②男子申込!$V10="","",②男子申込!$V10)</f>
        <v/>
      </c>
      <c r="AB4" s="144" t="str">
        <f>IF($AA4="","",INDEX(リスト!$U$2:$U$65,MATCH($AA4,リスト!$T$2:$T$65,0)))</f>
        <v/>
      </c>
      <c r="AC4" s="144" t="str">
        <f>IF($AA4="","",IF(AND($AB4=5,リスト!$U$56=TRUE),INDEX(リスト!$W$56:$W$65,MATCH($AA4,リスト!$T$56:$T$65,0)),INDEX(リスト!$W$2:$W$65,MATCH($AA4,リスト!$T$2:$T$65,0))))</f>
        <v/>
      </c>
      <c r="AD4" s="144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44" t="str">
        <f>IFERROR(RIGHT(10000000+②男子申込!$X10*10000+②男子申込!$Z10*100+②男子申込!$AB10,IF(INDEX(リスト!$U$2:$U$65,MATCH($AA4,リスト!$T$2:$T$65,0))&lt;4,7,5)),"")</f>
        <v/>
      </c>
      <c r="AF4" s="144" t="str">
        <f t="shared" si="2"/>
        <v/>
      </c>
      <c r="AG4" s="144" t="str">
        <f>IF(②男子申込!$W10="","",IF(②男子申込!$W$6="補欠","HOK",IF(②男子申込!$W$6="オープン","OPN",IF(②男子申込!$W10="補欠","HOK",IF(②男子申込!$W10="OP","OPN","HOKOPN")))))</f>
        <v/>
      </c>
      <c r="AH4" s="143" t="str">
        <f>IF(②男子申込!$AC10="","",②男子申込!$AC10)</f>
        <v/>
      </c>
      <c r="AI4" s="143" t="str">
        <f t="shared" si="3"/>
        <v/>
      </c>
      <c r="AJ4" s="143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43" t="str">
        <f>IF($AH4="","",RIGHT(100000+②男子申込!$AE10,5))</f>
        <v/>
      </c>
      <c r="AL4" s="143" t="str">
        <f t="shared" si="4"/>
        <v/>
      </c>
      <c r="AM4" s="143" t="str">
        <f>IF(②男子申込!$AD10="","",IF(②男子申込!$AD$6="補欠","HOK",IF(②男子申込!$AD$6="オープン","OPN",IF(②男子申込!$AD10="補欠","HOK",IF(②男子申込!$AD10="OP","OPN","HOKOPN")))))</f>
        <v/>
      </c>
      <c r="AO4" s="32" t="str">
        <f t="shared" si="13"/>
        <v/>
      </c>
    </row>
    <row r="5" spans="1:41" x14ac:dyDescent="0.55000000000000004">
      <c r="A5" s="69" t="str">
        <f>IF($B5="","",INDEX(男子登録情報!$S:$S,MATCH($B5,男子登録情報!$B:$B,0)))</f>
        <v/>
      </c>
      <c r="B5" s="69" t="str">
        <f>IF(②男子申込!$C11="","",②男子申込!$C11)</f>
        <v/>
      </c>
      <c r="C5" s="69" t="str">
        <f t="shared" si="5"/>
        <v/>
      </c>
      <c r="D5" s="69" t="str">
        <f t="shared" si="6"/>
        <v/>
      </c>
      <c r="E5" s="69" t="str">
        <f t="shared" si="7"/>
        <v/>
      </c>
      <c r="F5" s="69" t="str">
        <f t="shared" si="8"/>
        <v/>
      </c>
      <c r="G5" s="69" t="str">
        <f t="shared" si="9"/>
        <v/>
      </c>
      <c r="H5" s="69" t="str">
        <f t="shared" si="10"/>
        <v/>
      </c>
      <c r="I5" s="69" t="str">
        <f t="shared" si="11"/>
        <v/>
      </c>
      <c r="J5" s="69" t="str">
        <f t="shared" si="12"/>
        <v/>
      </c>
      <c r="L5" s="32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42" t="str">
        <f>IF(②男子申込!$H11="","",②男子申込!$H11)</f>
        <v/>
      </c>
      <c r="N5" s="142" t="str">
        <f>IF($M5="","",INDEX(リスト!$U$2:$U$65,MATCH($M5,リスト!$T$2:$T$65,0)))</f>
        <v/>
      </c>
      <c r="O5" s="142" t="str">
        <f>IF($M5="","",IF(AND($N5=5,リスト!$U$56=TRUE),INDEX(リスト!$W$56:$W$65,MATCH($M5,リスト!$T$56:$T$65,0)),INDEX(リスト!$W$2:$W$65,MATCH($M5,リスト!$T$2:$T$65,0))))</f>
        <v/>
      </c>
      <c r="P5" s="142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42" t="str">
        <f>IFERROR(RIGHT(10000000+②男子申込!$J11*10000+②男子申込!$L11*100+②男子申込!$N11,IF(INDEX(リスト!$U$2:$U$65,MATCH($M5,リスト!$T$2:$T$65,0))&lt;4,7,5)),"")</f>
        <v/>
      </c>
      <c r="R5" s="142" t="str">
        <f t="shared" si="0"/>
        <v/>
      </c>
      <c r="S5" s="142" t="str">
        <f>IF(②男子申込!$I11="","",IF(②男子申込!$I$6="補欠","HOK",IF(②男子申込!$I$6="オープン","OPN",IF(②男子申込!$I11="補欠","HOK",IF(②男子申込!$I11="OP","OPN","HOKOPN")))))</f>
        <v/>
      </c>
      <c r="T5" s="145" t="str">
        <f>IF(②男子申込!$O11="","",②男子申込!$O11)</f>
        <v/>
      </c>
      <c r="U5" s="145" t="str">
        <f>IF($T5="","",INDEX(リスト!$U$2:$U$65,MATCH($T5,リスト!$T$2:$T$65,0)))</f>
        <v/>
      </c>
      <c r="V5" s="145" t="str">
        <f>IF($T5="","",IF(AND($U5=5,リスト!$U$56=TRUE),INDEX(リスト!$W$56:$W$65,MATCH($T5,リスト!$T$56:$T$65,0)),INDEX(リスト!$W$2:$W$65,MATCH($T5,リスト!$T$2:$T$65,0))))</f>
        <v/>
      </c>
      <c r="W5" s="145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45" t="str">
        <f>IFERROR(RIGHT(10000000+②男子申込!$Q11*10000+②男子申込!$S11*100+②男子申込!$U11,IF(INDEX(リスト!$U$2:$U$65,MATCH($T5,リスト!$T$2:$T$65,0))&lt;4,7,5)),"")</f>
        <v/>
      </c>
      <c r="Y5" s="145" t="str">
        <f t="shared" si="1"/>
        <v/>
      </c>
      <c r="Z5" s="145" t="str">
        <f>IF(②男子申込!$P11="","",IF(②男子申込!$P$6="補欠","HOK",IF(②男子申込!$P$6="オープン","OPN",IF(②男子申込!$P11="補欠","HOK",IF(②男子申込!$P11="OP","OPN","HOKOPN")))))</f>
        <v/>
      </c>
      <c r="AA5" s="144" t="str">
        <f>IF(②男子申込!$V11="","",②男子申込!$V11)</f>
        <v/>
      </c>
      <c r="AB5" s="144" t="str">
        <f>IF($AA5="","",INDEX(リスト!$U$2:$U$65,MATCH($AA5,リスト!$T$2:$T$65,0)))</f>
        <v/>
      </c>
      <c r="AC5" s="144" t="str">
        <f>IF($AA5="","",IF(AND($AB5=5,リスト!$U$56=TRUE),INDEX(リスト!$W$56:$W$65,MATCH($AA5,リスト!$T$56:$T$65,0)),INDEX(リスト!$W$2:$W$65,MATCH($AA5,リスト!$T$2:$T$65,0))))</f>
        <v/>
      </c>
      <c r="AD5" s="144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44" t="str">
        <f>IFERROR(RIGHT(10000000+②男子申込!$X11*10000+②男子申込!$Z11*100+②男子申込!$AB11,IF(INDEX(リスト!$U$2:$U$65,MATCH($AA5,リスト!$T$2:$T$65,0))&lt;4,7,5)),"")</f>
        <v/>
      </c>
      <c r="AF5" s="144" t="str">
        <f t="shared" si="2"/>
        <v/>
      </c>
      <c r="AG5" s="144" t="str">
        <f>IF(②男子申込!$W11="","",IF(②男子申込!$W$6="補欠","HOK",IF(②男子申込!$W$6="オープン","OPN",IF(②男子申込!$W11="補欠","HOK",IF(②男子申込!$W11="OP","OPN","HOKOPN")))))</f>
        <v/>
      </c>
      <c r="AH5" s="143" t="str">
        <f>IF(②男子申込!$AC11="","",②男子申込!$AC11)</f>
        <v/>
      </c>
      <c r="AI5" s="143" t="str">
        <f t="shared" si="3"/>
        <v/>
      </c>
      <c r="AJ5" s="143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43" t="str">
        <f>IF($AH5="","",RIGHT(100000+②男子申込!$AE11,5))</f>
        <v/>
      </c>
      <c r="AL5" s="143" t="str">
        <f t="shared" si="4"/>
        <v/>
      </c>
      <c r="AM5" s="143" t="str">
        <f>IF(②男子申込!$AD11="","",IF(②男子申込!$AD$6="補欠","HOK",IF(②男子申込!$AD$6="オープン","OPN",IF(②男子申込!$AD11="補欠","HOK",IF(②男子申込!$AD11="OP","OPN","HOKOPN")))))</f>
        <v/>
      </c>
      <c r="AO5" s="32" t="str">
        <f t="shared" si="13"/>
        <v/>
      </c>
    </row>
    <row r="6" spans="1:41" x14ac:dyDescent="0.55000000000000004">
      <c r="A6" s="69" t="str">
        <f>IF($B6="","",INDEX(男子登録情報!$S:$S,MATCH($B6,男子登録情報!$B:$B,0)))</f>
        <v/>
      </c>
      <c r="B6" s="69" t="str">
        <f>IF(②男子申込!$C12="","",②男子申込!$C12)</f>
        <v/>
      </c>
      <c r="C6" s="69" t="str">
        <f t="shared" si="5"/>
        <v/>
      </c>
      <c r="D6" s="69" t="str">
        <f t="shared" si="6"/>
        <v/>
      </c>
      <c r="E6" s="69" t="str">
        <f t="shared" si="7"/>
        <v/>
      </c>
      <c r="F6" s="69" t="str">
        <f t="shared" si="8"/>
        <v/>
      </c>
      <c r="G6" s="69" t="str">
        <f t="shared" si="9"/>
        <v/>
      </c>
      <c r="H6" s="69" t="str">
        <f t="shared" si="10"/>
        <v/>
      </c>
      <c r="I6" s="69" t="str">
        <f t="shared" si="11"/>
        <v/>
      </c>
      <c r="J6" s="69" t="str">
        <f t="shared" si="12"/>
        <v/>
      </c>
      <c r="L6" s="32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42" t="str">
        <f>IF(②男子申込!$H12="","",②男子申込!$H12)</f>
        <v/>
      </c>
      <c r="N6" s="142" t="str">
        <f>IF($M6="","",INDEX(リスト!$U$2:$U$65,MATCH($M6,リスト!$T$2:$T$65,0)))</f>
        <v/>
      </c>
      <c r="O6" s="142" t="str">
        <f>IF($M6="","",IF(AND($N6=5,リスト!$U$56=TRUE),INDEX(リスト!$W$56:$W$65,MATCH($M6,リスト!$T$56:$T$65,0)),INDEX(リスト!$W$2:$W$65,MATCH($M6,リスト!$T$2:$T$65,0))))</f>
        <v/>
      </c>
      <c r="P6" s="142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42" t="str">
        <f>IFERROR(RIGHT(10000000+②男子申込!$J12*10000+②男子申込!$L12*100+②男子申込!$N12,IF(INDEX(リスト!$U$2:$U$65,MATCH($M6,リスト!$T$2:$T$65,0))&lt;4,7,5)),"")</f>
        <v/>
      </c>
      <c r="R6" s="142" t="str">
        <f t="shared" si="0"/>
        <v/>
      </c>
      <c r="S6" s="142" t="str">
        <f>IF(②男子申込!$I12="","",IF(②男子申込!$I$6="補欠","HOK",IF(②男子申込!$I$6="オープン","OPN",IF(②男子申込!$I12="補欠","HOK",IF(②男子申込!$I12="OP","OPN","HOKOPN")))))</f>
        <v/>
      </c>
      <c r="T6" s="145" t="str">
        <f>IF(②男子申込!$O12="","",②男子申込!$O12)</f>
        <v/>
      </c>
      <c r="U6" s="145" t="str">
        <f>IF($T6="","",INDEX(リスト!$U$2:$U$65,MATCH($T6,リスト!$T$2:$T$65,0)))</f>
        <v/>
      </c>
      <c r="V6" s="145" t="str">
        <f>IF($T6="","",IF(AND($U6=5,リスト!$U$56=TRUE),INDEX(リスト!$W$56:$W$65,MATCH($T6,リスト!$T$56:$T$65,0)),INDEX(リスト!$W$2:$W$65,MATCH($T6,リスト!$T$2:$T$65,0))))</f>
        <v/>
      </c>
      <c r="W6" s="145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45" t="str">
        <f>IFERROR(RIGHT(10000000+②男子申込!$Q12*10000+②男子申込!$S12*100+②男子申込!$U12,IF(INDEX(リスト!$U$2:$U$65,MATCH($T6,リスト!$T$2:$T$65,0))&lt;4,7,5)),"")</f>
        <v/>
      </c>
      <c r="Y6" s="145" t="str">
        <f t="shared" si="1"/>
        <v/>
      </c>
      <c r="Z6" s="145" t="str">
        <f>IF(②男子申込!$P12="","",IF(②男子申込!$P$6="補欠","HOK",IF(②男子申込!$P$6="オープン","OPN",IF(②男子申込!$P12="補欠","HOK",IF(②男子申込!$P12="OP","OPN","HOKOPN")))))</f>
        <v/>
      </c>
      <c r="AA6" s="144" t="str">
        <f>IF(②男子申込!$V12="","",②男子申込!$V12)</f>
        <v/>
      </c>
      <c r="AB6" s="144" t="str">
        <f>IF($AA6="","",INDEX(リスト!$U$2:$U$65,MATCH($AA6,リスト!$T$2:$T$65,0)))</f>
        <v/>
      </c>
      <c r="AC6" s="144" t="str">
        <f>IF($AA6="","",IF(AND($AB6=5,リスト!$U$56=TRUE),INDEX(リスト!$W$56:$W$65,MATCH($AA6,リスト!$T$56:$T$65,0)),INDEX(リスト!$W$2:$W$65,MATCH($AA6,リスト!$T$2:$T$65,0))))</f>
        <v/>
      </c>
      <c r="AD6" s="144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44" t="str">
        <f>IFERROR(RIGHT(10000000+②男子申込!$X12*10000+②男子申込!$Z12*100+②男子申込!$AB12,IF(INDEX(リスト!$U$2:$U$65,MATCH($AA6,リスト!$T$2:$T$65,0))&lt;4,7,5)),"")</f>
        <v/>
      </c>
      <c r="AF6" s="144" t="str">
        <f t="shared" si="2"/>
        <v/>
      </c>
      <c r="AG6" s="144" t="str">
        <f>IF(②男子申込!$W12="","",IF(②男子申込!$W$6="補欠","HOK",IF(②男子申込!$W$6="オープン","OPN",IF(②男子申込!$W12="補欠","HOK",IF(②男子申込!$W12="OP","OPN","HOKOPN")))))</f>
        <v/>
      </c>
      <c r="AH6" s="143" t="str">
        <f>IF(②男子申込!$AC12="","",②男子申込!$AC12)</f>
        <v/>
      </c>
      <c r="AI6" s="143" t="str">
        <f t="shared" si="3"/>
        <v/>
      </c>
      <c r="AJ6" s="143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43" t="str">
        <f>IF($AH6="","",RIGHT(100000+②男子申込!$AE12,5))</f>
        <v/>
      </c>
      <c r="AL6" s="143" t="str">
        <f t="shared" si="4"/>
        <v/>
      </c>
      <c r="AM6" s="143" t="str">
        <f>IF(②男子申込!$AD12="","",IF(②男子申込!$AD$6="補欠","HOK",IF(②男子申込!$AD$6="オープン","OPN",IF(②男子申込!$AD12="補欠","HOK",IF(②男子申込!$AD12="OP","OPN","HOKOPN")))))</f>
        <v/>
      </c>
      <c r="AO6" s="32" t="str">
        <f t="shared" si="13"/>
        <v/>
      </c>
    </row>
    <row r="7" spans="1:41" x14ac:dyDescent="0.55000000000000004">
      <c r="A7" s="69" t="str">
        <f>IF($B7="","",INDEX(男子登録情報!$S:$S,MATCH($B7,男子登録情報!$B:$B,0)))</f>
        <v/>
      </c>
      <c r="B7" s="69" t="str">
        <f>IF(②男子申込!$C13="","",②男子申込!$C13)</f>
        <v/>
      </c>
      <c r="C7" s="69" t="str">
        <f t="shared" si="5"/>
        <v/>
      </c>
      <c r="D7" s="69" t="str">
        <f t="shared" si="6"/>
        <v/>
      </c>
      <c r="E7" s="69" t="str">
        <f t="shared" si="7"/>
        <v/>
      </c>
      <c r="F7" s="69" t="str">
        <f t="shared" si="8"/>
        <v/>
      </c>
      <c r="G7" s="69" t="str">
        <f t="shared" si="9"/>
        <v/>
      </c>
      <c r="H7" s="69" t="str">
        <f t="shared" si="10"/>
        <v/>
      </c>
      <c r="I7" s="69" t="str">
        <f t="shared" si="11"/>
        <v/>
      </c>
      <c r="J7" s="69" t="str">
        <f t="shared" si="12"/>
        <v/>
      </c>
      <c r="L7" s="32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42" t="str">
        <f>IF(②男子申込!$H13="","",②男子申込!$H13)</f>
        <v/>
      </c>
      <c r="N7" s="142" t="str">
        <f>IF($M7="","",INDEX(リスト!$U$2:$U$65,MATCH($M7,リスト!$T$2:$T$65,0)))</f>
        <v/>
      </c>
      <c r="O7" s="142" t="str">
        <f>IF($M7="","",IF(AND($N7=5,リスト!$U$56=TRUE),INDEX(リスト!$W$56:$W$65,MATCH($M7,リスト!$T$56:$T$65,0)),INDEX(リスト!$W$2:$W$65,MATCH($M7,リスト!$T$2:$T$65,0))))</f>
        <v/>
      </c>
      <c r="P7" s="142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42" t="str">
        <f>IFERROR(RIGHT(10000000+②男子申込!$J13*10000+②男子申込!$L13*100+②男子申込!$N13,IF(INDEX(リスト!$U$2:$U$65,MATCH($M7,リスト!$T$2:$T$65,0))&lt;4,7,5)),"")</f>
        <v/>
      </c>
      <c r="R7" s="142" t="str">
        <f t="shared" si="0"/>
        <v/>
      </c>
      <c r="S7" s="142" t="str">
        <f>IF(②男子申込!$I13="","",IF(②男子申込!$I$6="補欠","HOK",IF(②男子申込!$I$6="オープン","OPN",IF(②男子申込!$I13="補欠","HOK",IF(②男子申込!$I13="OP","OPN","HOKOPN")))))</f>
        <v/>
      </c>
      <c r="T7" s="145" t="str">
        <f>IF(②男子申込!$O13="","",②男子申込!$O13)</f>
        <v/>
      </c>
      <c r="U7" s="145" t="str">
        <f>IF($T7="","",INDEX(リスト!$U$2:$U$65,MATCH($T7,リスト!$T$2:$T$65,0)))</f>
        <v/>
      </c>
      <c r="V7" s="145" t="str">
        <f>IF($T7="","",IF(AND($U7=5,リスト!$U$56=TRUE),INDEX(リスト!$W$56:$W$65,MATCH($T7,リスト!$T$56:$T$65,0)),INDEX(リスト!$W$2:$W$65,MATCH($T7,リスト!$T$2:$T$65,0))))</f>
        <v/>
      </c>
      <c r="W7" s="145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45" t="str">
        <f>IFERROR(RIGHT(10000000+②男子申込!$Q13*10000+②男子申込!$S13*100+②男子申込!$U13,IF(INDEX(リスト!$U$2:$U$65,MATCH($T7,リスト!$T$2:$T$65,0))&lt;4,7,5)),"")</f>
        <v/>
      </c>
      <c r="Y7" s="145" t="str">
        <f t="shared" si="1"/>
        <v/>
      </c>
      <c r="Z7" s="145" t="str">
        <f>IF(②男子申込!$P13="","",IF(②男子申込!$P$6="補欠","HOK",IF(②男子申込!$P$6="オープン","OPN",IF(②男子申込!$P13="補欠","HOK",IF(②男子申込!$P13="OP","OPN","HOKOPN")))))</f>
        <v/>
      </c>
      <c r="AA7" s="144" t="str">
        <f>IF(②男子申込!$V13="","",②男子申込!$V13)</f>
        <v/>
      </c>
      <c r="AB7" s="144" t="str">
        <f>IF($AA7="","",INDEX(リスト!$U$2:$U$65,MATCH($AA7,リスト!$T$2:$T$65,0)))</f>
        <v/>
      </c>
      <c r="AC7" s="144" t="str">
        <f>IF($AA7="","",IF(AND($AB7=5,リスト!$U$56=TRUE),INDEX(リスト!$W$56:$W$65,MATCH($AA7,リスト!$T$56:$T$65,0)),INDEX(リスト!$W$2:$W$65,MATCH($AA7,リスト!$T$2:$T$65,0))))</f>
        <v/>
      </c>
      <c r="AD7" s="144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44" t="str">
        <f>IFERROR(RIGHT(10000000+②男子申込!$X13*10000+②男子申込!$Z13*100+②男子申込!$AB13,IF(INDEX(リスト!$U$2:$U$65,MATCH($AA7,リスト!$T$2:$T$65,0))&lt;4,7,5)),"")</f>
        <v/>
      </c>
      <c r="AF7" s="144" t="str">
        <f t="shared" si="2"/>
        <v/>
      </c>
      <c r="AG7" s="144" t="str">
        <f>IF(②男子申込!$W13="","",IF(②男子申込!$W$6="補欠","HOK",IF(②男子申込!$W$6="オープン","OPN",IF(②男子申込!$W13="補欠","HOK",IF(②男子申込!$W13="OP","OPN","HOKOPN")))))</f>
        <v/>
      </c>
      <c r="AH7" s="143" t="str">
        <f>IF(②男子申込!$AC13="","",②男子申込!$AC13)</f>
        <v/>
      </c>
      <c r="AI7" s="143" t="str">
        <f t="shared" si="3"/>
        <v/>
      </c>
      <c r="AJ7" s="143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43" t="str">
        <f>IF($AH7="","",RIGHT(100000+②男子申込!$AE13,5))</f>
        <v/>
      </c>
      <c r="AL7" s="143" t="str">
        <f t="shared" si="4"/>
        <v/>
      </c>
      <c r="AM7" s="143" t="str">
        <f>IF(②男子申込!$AD13="","",IF(②男子申込!$AD$6="補欠","HOK",IF(②男子申込!$AD$6="オープン","OPN",IF(②男子申込!$AD13="補欠","HOK",IF(②男子申込!$AD13="OP","OPN","HOKOPN")))))</f>
        <v/>
      </c>
      <c r="AO7" s="32" t="str">
        <f t="shared" si="13"/>
        <v/>
      </c>
    </row>
    <row r="8" spans="1:41" x14ac:dyDescent="0.55000000000000004">
      <c r="A8" s="69" t="str">
        <f>IF($B8="","",INDEX(男子登録情報!$S:$S,MATCH($B8,男子登録情報!$B:$B,0)))</f>
        <v/>
      </c>
      <c r="B8" s="69" t="str">
        <f>IF(②男子申込!$C14="","",②男子申込!$C14)</f>
        <v/>
      </c>
      <c r="C8" s="69" t="str">
        <f t="shared" si="5"/>
        <v/>
      </c>
      <c r="D8" s="69" t="str">
        <f t="shared" si="6"/>
        <v/>
      </c>
      <c r="E8" s="69" t="str">
        <f t="shared" si="7"/>
        <v/>
      </c>
      <c r="F8" s="69" t="str">
        <f t="shared" si="8"/>
        <v/>
      </c>
      <c r="G8" s="69" t="str">
        <f t="shared" si="9"/>
        <v/>
      </c>
      <c r="H8" s="69" t="str">
        <f t="shared" si="10"/>
        <v/>
      </c>
      <c r="I8" s="69" t="str">
        <f t="shared" si="11"/>
        <v/>
      </c>
      <c r="J8" s="69" t="str">
        <f t="shared" si="12"/>
        <v/>
      </c>
      <c r="L8" s="32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42" t="str">
        <f>IF(②男子申込!$H14="","",②男子申込!$H14)</f>
        <v/>
      </c>
      <c r="N8" s="142" t="str">
        <f>IF($M8="","",INDEX(リスト!$U$2:$U$65,MATCH($M8,リスト!$T$2:$T$65,0)))</f>
        <v/>
      </c>
      <c r="O8" s="142" t="str">
        <f>IF($M8="","",IF(AND($N8=5,リスト!$U$56=TRUE),INDEX(リスト!$W$56:$W$65,MATCH($M8,リスト!$T$56:$T$65,0)),INDEX(リスト!$W$2:$W$65,MATCH($M8,リスト!$T$2:$T$65,0))))</f>
        <v/>
      </c>
      <c r="P8" s="142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42" t="str">
        <f>IFERROR(RIGHT(10000000+②男子申込!$J14*10000+②男子申込!$L14*100+②男子申込!$N14,IF(INDEX(リスト!$U$2:$U$65,MATCH($M8,リスト!$T$2:$T$65,0))&lt;4,7,5)),"")</f>
        <v/>
      </c>
      <c r="R8" s="142" t="str">
        <f t="shared" si="0"/>
        <v/>
      </c>
      <c r="S8" s="142" t="str">
        <f>IF(②男子申込!$I14="","",IF(②男子申込!$I$6="補欠","HOK",IF(②男子申込!$I$6="オープン","OPN",IF(②男子申込!$I14="補欠","HOK",IF(②男子申込!$I14="OP","OPN","HOKOPN")))))</f>
        <v/>
      </c>
      <c r="T8" s="145" t="str">
        <f>IF(②男子申込!$O14="","",②男子申込!$O14)</f>
        <v/>
      </c>
      <c r="U8" s="145" t="str">
        <f>IF($T8="","",INDEX(リスト!$U$2:$U$65,MATCH($T8,リスト!$T$2:$T$65,0)))</f>
        <v/>
      </c>
      <c r="V8" s="145" t="str">
        <f>IF($T8="","",IF(AND($U8=5,リスト!$U$56=TRUE),INDEX(リスト!$W$56:$W$65,MATCH($T8,リスト!$T$56:$T$65,0)),INDEX(リスト!$W$2:$W$65,MATCH($T8,リスト!$T$2:$T$65,0))))</f>
        <v/>
      </c>
      <c r="W8" s="145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45" t="str">
        <f>IFERROR(RIGHT(10000000+②男子申込!$Q14*10000+②男子申込!$S14*100+②男子申込!$U14,IF(INDEX(リスト!$U$2:$U$65,MATCH($T8,リスト!$T$2:$T$65,0))&lt;4,7,5)),"")</f>
        <v/>
      </c>
      <c r="Y8" s="145" t="str">
        <f t="shared" si="1"/>
        <v/>
      </c>
      <c r="Z8" s="145" t="str">
        <f>IF(②男子申込!$P14="","",IF(②男子申込!$P$6="補欠","HOK",IF(②男子申込!$P$6="オープン","OPN",IF(②男子申込!$P14="補欠","HOK",IF(②男子申込!$P14="OP","OPN","HOKOPN")))))</f>
        <v/>
      </c>
      <c r="AA8" s="144" t="str">
        <f>IF(②男子申込!$V14="","",②男子申込!$V14)</f>
        <v/>
      </c>
      <c r="AB8" s="144" t="str">
        <f>IF($AA8="","",INDEX(リスト!$U$2:$U$65,MATCH($AA8,リスト!$T$2:$T$65,0)))</f>
        <v/>
      </c>
      <c r="AC8" s="144" t="str">
        <f>IF($AA8="","",IF(AND($AB8=5,リスト!$U$56=TRUE),INDEX(リスト!$W$56:$W$65,MATCH($AA8,リスト!$T$56:$T$65,0)),INDEX(リスト!$W$2:$W$65,MATCH($AA8,リスト!$T$2:$T$65,0))))</f>
        <v/>
      </c>
      <c r="AD8" s="144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44" t="str">
        <f>IFERROR(RIGHT(10000000+②男子申込!$X14*10000+②男子申込!$Z14*100+②男子申込!$AB14,IF(INDEX(リスト!$U$2:$U$65,MATCH($AA8,リスト!$T$2:$T$65,0))&lt;4,7,5)),"")</f>
        <v/>
      </c>
      <c r="AF8" s="144" t="str">
        <f t="shared" si="2"/>
        <v/>
      </c>
      <c r="AG8" s="144" t="str">
        <f>IF(②男子申込!$W14="","",IF(②男子申込!$W$6="補欠","HOK",IF(②男子申込!$W$6="オープン","OPN",IF(②男子申込!$W14="補欠","HOK",IF(②男子申込!$W14="OP","OPN","HOKOPN")))))</f>
        <v/>
      </c>
      <c r="AH8" s="143" t="str">
        <f>IF(②男子申込!$AC14="","",②男子申込!$AC14)</f>
        <v/>
      </c>
      <c r="AI8" s="143" t="str">
        <f t="shared" si="3"/>
        <v/>
      </c>
      <c r="AJ8" s="143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43" t="str">
        <f>IF($AH8="","",RIGHT(100000+②男子申込!$AE14,5))</f>
        <v/>
      </c>
      <c r="AL8" s="143" t="str">
        <f t="shared" si="4"/>
        <v/>
      </c>
      <c r="AM8" s="143" t="str">
        <f>IF(②男子申込!$AD14="","",IF(②男子申込!$AD$6="補欠","HOK",IF(②男子申込!$AD$6="オープン","OPN",IF(②男子申込!$AD14="補欠","HOK",IF(②男子申込!$AD14="OP","OPN","HOKOPN")))))</f>
        <v/>
      </c>
      <c r="AO8" s="32" t="str">
        <f t="shared" si="13"/>
        <v/>
      </c>
    </row>
    <row r="9" spans="1:41" x14ac:dyDescent="0.55000000000000004">
      <c r="A9" s="69" t="str">
        <f>IF($B9="","",INDEX(男子登録情報!$S:$S,MATCH($B9,男子登録情報!$B:$B,0)))</f>
        <v/>
      </c>
      <c r="B9" s="69" t="str">
        <f>IF(②男子申込!$C15="","",②男子申込!$C15)</f>
        <v/>
      </c>
      <c r="C9" s="69" t="str">
        <f t="shared" si="5"/>
        <v/>
      </c>
      <c r="D9" s="69" t="str">
        <f t="shared" si="6"/>
        <v/>
      </c>
      <c r="E9" s="69" t="str">
        <f t="shared" si="7"/>
        <v/>
      </c>
      <c r="F9" s="69" t="str">
        <f t="shared" si="8"/>
        <v/>
      </c>
      <c r="G9" s="69" t="str">
        <f t="shared" si="9"/>
        <v/>
      </c>
      <c r="H9" s="69" t="str">
        <f t="shared" si="10"/>
        <v/>
      </c>
      <c r="I9" s="69" t="str">
        <f t="shared" si="11"/>
        <v/>
      </c>
      <c r="J9" s="69" t="str">
        <f t="shared" si="12"/>
        <v/>
      </c>
      <c r="L9" s="32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42" t="str">
        <f>IF(②男子申込!$H15="","",②男子申込!$H15)</f>
        <v/>
      </c>
      <c r="N9" s="142" t="str">
        <f>IF($M9="","",INDEX(リスト!$U$2:$U$65,MATCH($M9,リスト!$T$2:$T$65,0)))</f>
        <v/>
      </c>
      <c r="O9" s="142" t="str">
        <f>IF($M9="","",IF(AND($N9=5,リスト!$U$56=TRUE),INDEX(リスト!$W$56:$W$65,MATCH($M9,リスト!$T$56:$T$65,0)),INDEX(リスト!$W$2:$W$65,MATCH($M9,リスト!$T$2:$T$65,0))))</f>
        <v/>
      </c>
      <c r="P9" s="142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42" t="str">
        <f>IFERROR(RIGHT(10000000+②男子申込!$J15*10000+②男子申込!$L15*100+②男子申込!$N15,IF(INDEX(リスト!$U$2:$U$65,MATCH($M9,リスト!$T$2:$T$65,0))&lt;4,7,5)),"")</f>
        <v/>
      </c>
      <c r="R9" s="142" t="str">
        <f t="shared" si="0"/>
        <v/>
      </c>
      <c r="S9" s="142" t="str">
        <f>IF(②男子申込!$I15="","",IF(②男子申込!$I$6="補欠","HOK",IF(②男子申込!$I$6="オープン","OPN",IF(②男子申込!$I15="補欠","HOK",IF(②男子申込!$I15="OP","OPN","HOKOPN")))))</f>
        <v/>
      </c>
      <c r="T9" s="145" t="str">
        <f>IF(②男子申込!$O15="","",②男子申込!$O15)</f>
        <v/>
      </c>
      <c r="U9" s="145" t="str">
        <f>IF($T9="","",INDEX(リスト!$U$2:$U$65,MATCH($T9,リスト!$T$2:$T$65,0)))</f>
        <v/>
      </c>
      <c r="V9" s="145" t="str">
        <f>IF($T9="","",IF(AND($U9=5,リスト!$U$56=TRUE),INDEX(リスト!$W$56:$W$65,MATCH($T9,リスト!$T$56:$T$65,0)),INDEX(リスト!$W$2:$W$65,MATCH($T9,リスト!$T$2:$T$65,0))))</f>
        <v/>
      </c>
      <c r="W9" s="145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45" t="str">
        <f>IFERROR(RIGHT(10000000+②男子申込!$Q15*10000+②男子申込!$S15*100+②男子申込!$U15,IF(INDEX(リスト!$U$2:$U$65,MATCH($T9,リスト!$T$2:$T$65,0))&lt;4,7,5)),"")</f>
        <v/>
      </c>
      <c r="Y9" s="145" t="str">
        <f t="shared" si="1"/>
        <v/>
      </c>
      <c r="Z9" s="145" t="str">
        <f>IF(②男子申込!$P15="","",IF(②男子申込!$P$6="補欠","HOK",IF(②男子申込!$P$6="オープン","OPN",IF(②男子申込!$P15="補欠","HOK",IF(②男子申込!$P15="OP","OPN","HOKOPN")))))</f>
        <v/>
      </c>
      <c r="AA9" s="144" t="str">
        <f>IF(②男子申込!$V15="","",②男子申込!$V15)</f>
        <v/>
      </c>
      <c r="AB9" s="144" t="str">
        <f>IF($AA9="","",INDEX(リスト!$U$2:$U$65,MATCH($AA9,リスト!$T$2:$T$65,0)))</f>
        <v/>
      </c>
      <c r="AC9" s="144" t="str">
        <f>IF($AA9="","",IF(AND($AB9=5,リスト!$U$56=TRUE),INDEX(リスト!$W$56:$W$65,MATCH($AA9,リスト!$T$56:$T$65,0)),INDEX(リスト!$W$2:$W$65,MATCH($AA9,リスト!$T$2:$T$65,0))))</f>
        <v/>
      </c>
      <c r="AD9" s="144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44" t="str">
        <f>IFERROR(RIGHT(10000000+②男子申込!$X15*10000+②男子申込!$Z15*100+②男子申込!$AB15,IF(INDEX(リスト!$U$2:$U$65,MATCH($AA9,リスト!$T$2:$T$65,0))&lt;4,7,5)),"")</f>
        <v/>
      </c>
      <c r="AF9" s="144" t="str">
        <f t="shared" si="2"/>
        <v/>
      </c>
      <c r="AG9" s="144" t="str">
        <f>IF(②男子申込!$W15="","",IF(②男子申込!$W$6="補欠","HOK",IF(②男子申込!$W$6="オープン","OPN",IF(②男子申込!$W15="補欠","HOK",IF(②男子申込!$W15="OP","OPN","HOKOPN")))))</f>
        <v/>
      </c>
      <c r="AH9" s="143" t="str">
        <f>IF(②男子申込!$AC15="","",②男子申込!$AC15)</f>
        <v/>
      </c>
      <c r="AI9" s="143" t="str">
        <f t="shared" si="3"/>
        <v/>
      </c>
      <c r="AJ9" s="143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43" t="str">
        <f>IF($AH9="","",RIGHT(100000+②男子申込!$AE15,5))</f>
        <v/>
      </c>
      <c r="AL9" s="143" t="str">
        <f t="shared" si="4"/>
        <v/>
      </c>
      <c r="AM9" s="143" t="str">
        <f>IF(②男子申込!$AD15="","",IF(②男子申込!$AD$6="補欠","HOK",IF(②男子申込!$AD$6="オープン","OPN",IF(②男子申込!$AD15="補欠","HOK",IF(②男子申込!$AD15="OP","OPN","HOKOPN")))))</f>
        <v/>
      </c>
      <c r="AO9" s="32" t="str">
        <f t="shared" si="13"/>
        <v/>
      </c>
    </row>
    <row r="10" spans="1:41" x14ac:dyDescent="0.55000000000000004">
      <c r="A10" s="69" t="str">
        <f>IF($B10="","",INDEX(男子登録情報!$S:$S,MATCH($B10,男子登録情報!$B:$B,0)))</f>
        <v/>
      </c>
      <c r="B10" s="69" t="str">
        <f>IF(②男子申込!$C16="","",②男子申込!$C16)</f>
        <v/>
      </c>
      <c r="C10" s="69" t="str">
        <f t="shared" si="5"/>
        <v/>
      </c>
      <c r="D10" s="69" t="str">
        <f t="shared" si="6"/>
        <v/>
      </c>
      <c r="E10" s="69" t="str">
        <f t="shared" si="7"/>
        <v/>
      </c>
      <c r="F10" s="69" t="str">
        <f t="shared" si="8"/>
        <v/>
      </c>
      <c r="G10" s="69" t="str">
        <f t="shared" si="9"/>
        <v/>
      </c>
      <c r="H10" s="69" t="str">
        <f t="shared" si="10"/>
        <v/>
      </c>
      <c r="I10" s="69" t="str">
        <f t="shared" si="11"/>
        <v/>
      </c>
      <c r="J10" s="69" t="str">
        <f t="shared" si="12"/>
        <v/>
      </c>
      <c r="L10" s="32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42" t="str">
        <f>IF(②男子申込!$H16="","",②男子申込!$H16)</f>
        <v/>
      </c>
      <c r="N10" s="142" t="str">
        <f>IF($M10="","",INDEX(リスト!$U$2:$U$65,MATCH($M10,リスト!$T$2:$T$65,0)))</f>
        <v/>
      </c>
      <c r="O10" s="142" t="str">
        <f>IF($M10="","",IF(AND($N10=5,リスト!$U$56=TRUE),INDEX(リスト!$W$56:$W$65,MATCH($M10,リスト!$T$56:$T$65,0)),INDEX(リスト!$W$2:$W$65,MATCH($M10,リスト!$T$2:$T$65,0))))</f>
        <v/>
      </c>
      <c r="P10" s="142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42" t="str">
        <f>IFERROR(RIGHT(10000000+②男子申込!$J16*10000+②男子申込!$L16*100+②男子申込!$N16,IF(INDEX(リスト!$U$2:$U$65,MATCH($M10,リスト!$T$2:$T$65,0))&lt;4,7,5)),"")</f>
        <v/>
      </c>
      <c r="R10" s="142" t="str">
        <f t="shared" si="0"/>
        <v/>
      </c>
      <c r="S10" s="142" t="str">
        <f>IF(②男子申込!$I16="","",IF(②男子申込!$I$6="補欠","HOK",IF(②男子申込!$I$6="オープン","OPN",IF(②男子申込!$I16="補欠","HOK",IF(②男子申込!$I16="OP","OPN","HOKOPN")))))</f>
        <v/>
      </c>
      <c r="T10" s="145" t="str">
        <f>IF(②男子申込!$O16="","",②男子申込!$O16)</f>
        <v/>
      </c>
      <c r="U10" s="145" t="str">
        <f>IF($T10="","",INDEX(リスト!$U$2:$U$65,MATCH($T10,リスト!$T$2:$T$65,0)))</f>
        <v/>
      </c>
      <c r="V10" s="145" t="str">
        <f>IF($T10="","",IF(AND($U10=5,リスト!$U$56=TRUE),INDEX(リスト!$W$56:$W$65,MATCH($T10,リスト!$T$56:$T$65,0)),INDEX(リスト!$W$2:$W$65,MATCH($T10,リスト!$T$2:$T$65,0))))</f>
        <v/>
      </c>
      <c r="W10" s="145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45" t="str">
        <f>IFERROR(RIGHT(10000000+②男子申込!$Q16*10000+②男子申込!$S16*100+②男子申込!$U16,IF(INDEX(リスト!$U$2:$U$65,MATCH($T10,リスト!$T$2:$T$65,0))&lt;4,7,5)),"")</f>
        <v/>
      </c>
      <c r="Y10" s="145" t="str">
        <f t="shared" si="1"/>
        <v/>
      </c>
      <c r="Z10" s="145" t="str">
        <f>IF(②男子申込!$P16="","",IF(②男子申込!$P$6="補欠","HOK",IF(②男子申込!$P$6="オープン","OPN",IF(②男子申込!$P16="補欠","HOK",IF(②男子申込!$P16="OP","OPN","HOKOPN")))))</f>
        <v/>
      </c>
      <c r="AA10" s="144" t="str">
        <f>IF(②男子申込!$V16="","",②男子申込!$V16)</f>
        <v/>
      </c>
      <c r="AB10" s="144" t="str">
        <f>IF($AA10="","",INDEX(リスト!$U$2:$U$65,MATCH($AA10,リスト!$T$2:$T$65,0)))</f>
        <v/>
      </c>
      <c r="AC10" s="144" t="str">
        <f>IF($AA10="","",IF(AND($AB10=5,リスト!$U$56=TRUE),INDEX(リスト!$W$56:$W$65,MATCH($AA10,リスト!$T$56:$T$65,0)),INDEX(リスト!$W$2:$W$65,MATCH($AA10,リスト!$T$2:$T$65,0))))</f>
        <v/>
      </c>
      <c r="AD10" s="144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44" t="str">
        <f>IFERROR(RIGHT(10000000+②男子申込!$X16*10000+②男子申込!$Z16*100+②男子申込!$AB16,IF(INDEX(リスト!$U$2:$U$65,MATCH($AA10,リスト!$T$2:$T$65,0))&lt;4,7,5)),"")</f>
        <v/>
      </c>
      <c r="AF10" s="144" t="str">
        <f t="shared" si="2"/>
        <v/>
      </c>
      <c r="AG10" s="144" t="str">
        <f>IF(②男子申込!$W16="","",IF(②男子申込!$W$6="補欠","HOK",IF(②男子申込!$W$6="オープン","OPN",IF(②男子申込!$W16="補欠","HOK",IF(②男子申込!$W16="OP","OPN","HOKOPN")))))</f>
        <v/>
      </c>
      <c r="AH10" s="143" t="str">
        <f>IF(②男子申込!$AC16="","",②男子申込!$AC16)</f>
        <v/>
      </c>
      <c r="AI10" s="143" t="str">
        <f t="shared" si="3"/>
        <v/>
      </c>
      <c r="AJ10" s="143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43" t="str">
        <f>IF($AH10="","",RIGHT(100000+②男子申込!$AE16,5))</f>
        <v/>
      </c>
      <c r="AL10" s="143" t="str">
        <f t="shared" si="4"/>
        <v/>
      </c>
      <c r="AM10" s="143" t="str">
        <f>IF(②男子申込!$AD16="","",IF(②男子申込!$AD$6="補欠","HOK",IF(②男子申込!$AD$6="オープン","OPN",IF(②男子申込!$AD16="補欠","HOK",IF(②男子申込!$AD16="OP","OPN","HOKOPN")))))</f>
        <v/>
      </c>
      <c r="AO10" s="32" t="str">
        <f t="shared" si="13"/>
        <v/>
      </c>
    </row>
    <row r="11" spans="1:41" x14ac:dyDescent="0.55000000000000004">
      <c r="A11" s="69" t="str">
        <f>IF($B11="","",INDEX(男子登録情報!$S:$S,MATCH($B11,男子登録情報!$B:$B,0)))</f>
        <v/>
      </c>
      <c r="B11" s="69" t="str">
        <f>IF(②男子申込!$C17="","",②男子申込!$C17)</f>
        <v/>
      </c>
      <c r="C11" s="69" t="str">
        <f t="shared" si="5"/>
        <v/>
      </c>
      <c r="D11" s="69" t="str">
        <f t="shared" si="6"/>
        <v/>
      </c>
      <c r="E11" s="69" t="str">
        <f t="shared" si="7"/>
        <v/>
      </c>
      <c r="F11" s="69" t="str">
        <f t="shared" si="8"/>
        <v/>
      </c>
      <c r="G11" s="69" t="str">
        <f t="shared" si="9"/>
        <v/>
      </c>
      <c r="H11" s="69" t="str">
        <f t="shared" si="10"/>
        <v/>
      </c>
      <c r="I11" s="69" t="str">
        <f t="shared" si="11"/>
        <v/>
      </c>
      <c r="J11" s="69" t="str">
        <f t="shared" si="12"/>
        <v/>
      </c>
      <c r="L11" s="32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42" t="str">
        <f>IF(②男子申込!$H17="","",②男子申込!$H17)</f>
        <v/>
      </c>
      <c r="N11" s="142" t="str">
        <f>IF($M11="","",INDEX(リスト!$U$2:$U$65,MATCH($M11,リスト!$T$2:$T$65,0)))</f>
        <v/>
      </c>
      <c r="O11" s="142" t="str">
        <f>IF($M11="","",IF(AND($N11=5,リスト!$U$56=TRUE),INDEX(リスト!$W$56:$W$65,MATCH($M11,リスト!$T$56:$T$65,0)),INDEX(リスト!$W$2:$W$65,MATCH($M11,リスト!$T$2:$T$65,0))))</f>
        <v/>
      </c>
      <c r="P11" s="142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42" t="str">
        <f>IFERROR(RIGHT(10000000+②男子申込!$J17*10000+②男子申込!$L17*100+②男子申込!$N17,IF(INDEX(リスト!$U$2:$U$65,MATCH($M11,リスト!$T$2:$T$65,0))&lt;4,7,5)),"")</f>
        <v/>
      </c>
      <c r="R11" s="142" t="str">
        <f t="shared" si="0"/>
        <v/>
      </c>
      <c r="S11" s="142" t="str">
        <f>IF(②男子申込!$I17="","",IF(②男子申込!$I$6="補欠","HOK",IF(②男子申込!$I$6="オープン","OPN",IF(②男子申込!$I17="補欠","HOK",IF(②男子申込!$I17="OP","OPN","HOKOPN")))))</f>
        <v/>
      </c>
      <c r="T11" s="145" t="str">
        <f>IF(②男子申込!$O17="","",②男子申込!$O17)</f>
        <v/>
      </c>
      <c r="U11" s="145" t="str">
        <f>IF($T11="","",INDEX(リスト!$U$2:$U$65,MATCH($T11,リスト!$T$2:$T$65,0)))</f>
        <v/>
      </c>
      <c r="V11" s="145" t="str">
        <f>IF($T11="","",IF(AND($U11=5,リスト!$U$56=TRUE),INDEX(リスト!$W$56:$W$65,MATCH($T11,リスト!$T$56:$T$65,0)),INDEX(リスト!$W$2:$W$65,MATCH($T11,リスト!$T$2:$T$65,0))))</f>
        <v/>
      </c>
      <c r="W11" s="145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45" t="str">
        <f>IFERROR(RIGHT(10000000+②男子申込!$Q17*10000+②男子申込!$S17*100+②男子申込!$U17,IF(INDEX(リスト!$U$2:$U$65,MATCH($T11,リスト!$T$2:$T$65,0))&lt;4,7,5)),"")</f>
        <v/>
      </c>
      <c r="Y11" s="145" t="str">
        <f t="shared" si="1"/>
        <v/>
      </c>
      <c r="Z11" s="145" t="str">
        <f>IF(②男子申込!$P17="","",IF(②男子申込!$P$6="補欠","HOK",IF(②男子申込!$P$6="オープン","OPN",IF(②男子申込!$P17="補欠","HOK",IF(②男子申込!$P17="OP","OPN","HOKOPN")))))</f>
        <v/>
      </c>
      <c r="AA11" s="144" t="str">
        <f>IF(②男子申込!$V17="","",②男子申込!$V17)</f>
        <v/>
      </c>
      <c r="AB11" s="144" t="str">
        <f>IF($AA11="","",INDEX(リスト!$U$2:$U$65,MATCH($AA11,リスト!$T$2:$T$65,0)))</f>
        <v/>
      </c>
      <c r="AC11" s="144" t="str">
        <f>IF($AA11="","",IF(AND($AB11=5,リスト!$U$56=TRUE),INDEX(リスト!$W$56:$W$65,MATCH($AA11,リスト!$T$56:$T$65,0)),INDEX(リスト!$W$2:$W$65,MATCH($AA11,リスト!$T$2:$T$65,0))))</f>
        <v/>
      </c>
      <c r="AD11" s="144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44" t="str">
        <f>IFERROR(RIGHT(10000000+②男子申込!$X17*10000+②男子申込!$Z17*100+②男子申込!$AB17,IF(INDEX(リスト!$U$2:$U$65,MATCH($AA11,リスト!$T$2:$T$65,0))&lt;4,7,5)),"")</f>
        <v/>
      </c>
      <c r="AF11" s="144" t="str">
        <f t="shared" si="2"/>
        <v/>
      </c>
      <c r="AG11" s="144" t="str">
        <f>IF(②男子申込!$W17="","",IF(②男子申込!$W$6="補欠","HOK",IF(②男子申込!$W$6="オープン","OPN",IF(②男子申込!$W17="補欠","HOK",IF(②男子申込!$W17="OP","OPN","HOKOPN")))))</f>
        <v/>
      </c>
      <c r="AH11" s="143" t="str">
        <f>IF(②男子申込!$AC17="","",②男子申込!$AC17)</f>
        <v/>
      </c>
      <c r="AI11" s="143" t="str">
        <f t="shared" si="3"/>
        <v/>
      </c>
      <c r="AJ11" s="143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43" t="str">
        <f>IF($AH11="","",RIGHT(100000+②男子申込!$AE17,5))</f>
        <v/>
      </c>
      <c r="AL11" s="143" t="str">
        <f t="shared" si="4"/>
        <v/>
      </c>
      <c r="AM11" s="143" t="str">
        <f>IF(②男子申込!$AD17="","",IF(②男子申込!$AD$6="補欠","HOK",IF(②男子申込!$AD$6="オープン","OPN",IF(②男子申込!$AD17="補欠","HOK",IF(②男子申込!$AD17="OP","OPN","HOKOPN")))))</f>
        <v/>
      </c>
      <c r="AO11" s="32" t="str">
        <f t="shared" si="13"/>
        <v/>
      </c>
    </row>
    <row r="12" spans="1:41" x14ac:dyDescent="0.55000000000000004">
      <c r="A12" s="69" t="str">
        <f>IF($B12="","",INDEX(男子登録情報!$S:$S,MATCH($B12,男子登録情報!$B:$B,0)))</f>
        <v/>
      </c>
      <c r="B12" s="69" t="str">
        <f>IF(②男子申込!$C18="","",②男子申込!$C18)</f>
        <v/>
      </c>
      <c r="C12" s="69" t="str">
        <f t="shared" si="5"/>
        <v/>
      </c>
      <c r="D12" s="69" t="str">
        <f t="shared" si="6"/>
        <v/>
      </c>
      <c r="E12" s="69" t="str">
        <f t="shared" si="7"/>
        <v/>
      </c>
      <c r="F12" s="69" t="str">
        <f t="shared" si="8"/>
        <v/>
      </c>
      <c r="G12" s="69" t="str">
        <f t="shared" si="9"/>
        <v/>
      </c>
      <c r="H12" s="69" t="str">
        <f t="shared" si="10"/>
        <v/>
      </c>
      <c r="I12" s="69" t="str">
        <f t="shared" si="11"/>
        <v/>
      </c>
      <c r="J12" s="69" t="str">
        <f t="shared" si="12"/>
        <v/>
      </c>
      <c r="L12" s="32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42" t="str">
        <f>IF(②男子申込!$H18="","",②男子申込!$H18)</f>
        <v/>
      </c>
      <c r="N12" s="142" t="str">
        <f>IF($M12="","",INDEX(リスト!$U$2:$U$65,MATCH($M12,リスト!$T$2:$T$65,0)))</f>
        <v/>
      </c>
      <c r="O12" s="142" t="str">
        <f>IF($M12="","",IF(AND($N12=5,リスト!$U$56=TRUE),INDEX(リスト!$W$56:$W$65,MATCH($M12,リスト!$T$56:$T$65,0)),INDEX(リスト!$W$2:$W$65,MATCH($M12,リスト!$T$2:$T$65,0))))</f>
        <v/>
      </c>
      <c r="P12" s="142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42" t="str">
        <f>IFERROR(RIGHT(10000000+②男子申込!$J18*10000+②男子申込!$L18*100+②男子申込!$N18,IF(INDEX(リスト!$U$2:$U$65,MATCH($M12,リスト!$T$2:$T$65,0))&lt;4,7,5)),"")</f>
        <v/>
      </c>
      <c r="R12" s="142" t="str">
        <f t="shared" si="0"/>
        <v/>
      </c>
      <c r="S12" s="142" t="str">
        <f>IF(②男子申込!$I18="","",IF(②男子申込!$I$6="補欠","HOK",IF(②男子申込!$I$6="オープン","OPN",IF(②男子申込!$I18="補欠","HOK",IF(②男子申込!$I18="OP","OPN","HOKOPN")))))</f>
        <v/>
      </c>
      <c r="T12" s="145" t="str">
        <f>IF(②男子申込!$O18="","",②男子申込!$O18)</f>
        <v/>
      </c>
      <c r="U12" s="145" t="str">
        <f>IF($T12="","",INDEX(リスト!$U$2:$U$65,MATCH($T12,リスト!$T$2:$T$65,0)))</f>
        <v/>
      </c>
      <c r="V12" s="145" t="str">
        <f>IF($T12="","",IF(AND($U12=5,リスト!$U$56=TRUE),INDEX(リスト!$W$56:$W$65,MATCH($T12,リスト!$T$56:$T$65,0)),INDEX(リスト!$W$2:$W$65,MATCH($T12,リスト!$T$2:$T$65,0))))</f>
        <v/>
      </c>
      <c r="W12" s="145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45" t="str">
        <f>IFERROR(RIGHT(10000000+②男子申込!$Q18*10000+②男子申込!$S18*100+②男子申込!$U18,IF(INDEX(リスト!$U$2:$U$65,MATCH($T12,リスト!$T$2:$T$65,0))&lt;4,7,5)),"")</f>
        <v/>
      </c>
      <c r="Y12" s="145" t="str">
        <f t="shared" si="1"/>
        <v/>
      </c>
      <c r="Z12" s="145" t="str">
        <f>IF(②男子申込!$P18="","",IF(②男子申込!$P$6="補欠","HOK",IF(②男子申込!$P$6="オープン","OPN",IF(②男子申込!$P18="補欠","HOK",IF(②男子申込!$P18="OP","OPN","HOKOPN")))))</f>
        <v/>
      </c>
      <c r="AA12" s="144" t="str">
        <f>IF(②男子申込!$V18="","",②男子申込!$V18)</f>
        <v/>
      </c>
      <c r="AB12" s="144" t="str">
        <f>IF($AA12="","",INDEX(リスト!$U$2:$U$65,MATCH($AA12,リスト!$T$2:$T$65,0)))</f>
        <v/>
      </c>
      <c r="AC12" s="144" t="str">
        <f>IF($AA12="","",IF(AND($AB12=5,リスト!$U$56=TRUE),INDEX(リスト!$W$56:$W$65,MATCH($AA12,リスト!$T$56:$T$65,0)),INDEX(リスト!$W$2:$W$65,MATCH($AA12,リスト!$T$2:$T$65,0))))</f>
        <v/>
      </c>
      <c r="AD12" s="144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44" t="str">
        <f>IFERROR(RIGHT(10000000+②男子申込!$X18*10000+②男子申込!$Z18*100+②男子申込!$AB18,IF(INDEX(リスト!$U$2:$U$65,MATCH($AA12,リスト!$T$2:$T$65,0))&lt;4,7,5)),"")</f>
        <v/>
      </c>
      <c r="AF12" s="144" t="str">
        <f t="shared" si="2"/>
        <v/>
      </c>
      <c r="AG12" s="144" t="str">
        <f>IF(②男子申込!$W18="","",IF(②男子申込!$W$6="補欠","HOK",IF(②男子申込!$W$6="オープン","OPN",IF(②男子申込!$W18="補欠","HOK",IF(②男子申込!$W18="OP","OPN","HOKOPN")))))</f>
        <v/>
      </c>
      <c r="AH12" s="143" t="str">
        <f>IF(②男子申込!$AC18="","",②男子申込!$AC18)</f>
        <v/>
      </c>
      <c r="AI12" s="143" t="str">
        <f t="shared" si="3"/>
        <v/>
      </c>
      <c r="AJ12" s="143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43" t="str">
        <f>IF($AH12="","",RIGHT(100000+②男子申込!$AE18,5))</f>
        <v/>
      </c>
      <c r="AL12" s="143" t="str">
        <f t="shared" si="4"/>
        <v/>
      </c>
      <c r="AM12" s="143" t="str">
        <f>IF(②男子申込!$AD18="","",IF(②男子申込!$AD$6="補欠","HOK",IF(②男子申込!$AD$6="オープン","OPN",IF(②男子申込!$AD18="補欠","HOK",IF(②男子申込!$AD18="OP","OPN","HOKOPN")))))</f>
        <v/>
      </c>
      <c r="AO12" s="32" t="str">
        <f t="shared" si="13"/>
        <v/>
      </c>
    </row>
    <row r="13" spans="1:41" x14ac:dyDescent="0.55000000000000004">
      <c r="A13" s="69" t="str">
        <f>IF($B13="","",INDEX(男子登録情報!$S:$S,MATCH($B13,男子登録情報!$B:$B,0)))</f>
        <v/>
      </c>
      <c r="B13" s="69" t="str">
        <f>IF(②男子申込!$C19="","",②男子申込!$C19)</f>
        <v/>
      </c>
      <c r="C13" s="69" t="str">
        <f t="shared" si="5"/>
        <v/>
      </c>
      <c r="D13" s="69" t="str">
        <f t="shared" si="6"/>
        <v/>
      </c>
      <c r="E13" s="69" t="str">
        <f t="shared" si="7"/>
        <v/>
      </c>
      <c r="F13" s="69" t="str">
        <f t="shared" si="8"/>
        <v/>
      </c>
      <c r="G13" s="69" t="str">
        <f t="shared" si="9"/>
        <v/>
      </c>
      <c r="H13" s="69" t="str">
        <f t="shared" si="10"/>
        <v/>
      </c>
      <c r="I13" s="69" t="str">
        <f t="shared" si="11"/>
        <v/>
      </c>
      <c r="J13" s="69" t="str">
        <f t="shared" si="12"/>
        <v/>
      </c>
      <c r="L13" s="32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42" t="str">
        <f>IF(②男子申込!$H19="","",②男子申込!$H19)</f>
        <v/>
      </c>
      <c r="N13" s="142" t="str">
        <f>IF($M13="","",INDEX(リスト!$U$2:$U$65,MATCH($M13,リスト!$T$2:$T$65,0)))</f>
        <v/>
      </c>
      <c r="O13" s="142" t="str">
        <f>IF($M13="","",IF(AND($N13=5,リスト!$U$56=TRUE),INDEX(リスト!$W$56:$W$65,MATCH($M13,リスト!$T$56:$T$65,0)),INDEX(リスト!$W$2:$W$65,MATCH($M13,リスト!$T$2:$T$65,0))))</f>
        <v/>
      </c>
      <c r="P13" s="142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42" t="str">
        <f>IFERROR(RIGHT(10000000+②男子申込!$J19*10000+②男子申込!$L19*100+②男子申込!$N19,IF(INDEX(リスト!$U$2:$U$65,MATCH($M13,リスト!$T$2:$T$65,0))&lt;4,7,5)),"")</f>
        <v/>
      </c>
      <c r="R13" s="142" t="str">
        <f t="shared" si="0"/>
        <v/>
      </c>
      <c r="S13" s="142" t="str">
        <f>IF(②男子申込!$I19="","",IF(②男子申込!$I$6="補欠","HOK",IF(②男子申込!$I$6="オープン","OPN",IF(②男子申込!$I19="補欠","HOK",IF(②男子申込!$I19="OP","OPN","HOKOPN")))))</f>
        <v/>
      </c>
      <c r="T13" s="145" t="str">
        <f>IF(②男子申込!$O19="","",②男子申込!$O19)</f>
        <v/>
      </c>
      <c r="U13" s="145" t="str">
        <f>IF($T13="","",INDEX(リスト!$U$2:$U$65,MATCH($T13,リスト!$T$2:$T$65,0)))</f>
        <v/>
      </c>
      <c r="V13" s="145" t="str">
        <f>IF($T13="","",IF(AND($U13=5,リスト!$U$56=TRUE),INDEX(リスト!$W$56:$W$65,MATCH($T13,リスト!$T$56:$T$65,0)),INDEX(リスト!$W$2:$W$65,MATCH($T13,リスト!$T$2:$T$65,0))))</f>
        <v/>
      </c>
      <c r="W13" s="145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45" t="str">
        <f>IFERROR(RIGHT(10000000+②男子申込!$Q19*10000+②男子申込!$S19*100+②男子申込!$U19,IF(INDEX(リスト!$U$2:$U$65,MATCH($T13,リスト!$T$2:$T$65,0))&lt;4,7,5)),"")</f>
        <v/>
      </c>
      <c r="Y13" s="145" t="str">
        <f t="shared" si="1"/>
        <v/>
      </c>
      <c r="Z13" s="145" t="str">
        <f>IF(②男子申込!$P19="","",IF(②男子申込!$P$6="補欠","HOK",IF(②男子申込!$P$6="オープン","OPN",IF(②男子申込!$P19="補欠","HOK",IF(②男子申込!$P19="OP","OPN","HOKOPN")))))</f>
        <v/>
      </c>
      <c r="AA13" s="144" t="str">
        <f>IF(②男子申込!$V19="","",②男子申込!$V19)</f>
        <v/>
      </c>
      <c r="AB13" s="144" t="str">
        <f>IF($AA13="","",INDEX(リスト!$U$2:$U$65,MATCH($AA13,リスト!$T$2:$T$65,0)))</f>
        <v/>
      </c>
      <c r="AC13" s="144" t="str">
        <f>IF($AA13="","",IF(AND($AB13=5,リスト!$U$56=TRUE),INDEX(リスト!$W$56:$W$65,MATCH($AA13,リスト!$T$56:$T$65,0)),INDEX(リスト!$W$2:$W$65,MATCH($AA13,リスト!$T$2:$T$65,0))))</f>
        <v/>
      </c>
      <c r="AD13" s="144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44" t="str">
        <f>IFERROR(RIGHT(10000000+②男子申込!$X19*10000+②男子申込!$Z19*100+②男子申込!$AB19,IF(INDEX(リスト!$U$2:$U$65,MATCH($AA13,リスト!$T$2:$T$65,0))&lt;4,7,5)),"")</f>
        <v/>
      </c>
      <c r="AF13" s="144" t="str">
        <f t="shared" si="2"/>
        <v/>
      </c>
      <c r="AG13" s="144" t="str">
        <f>IF(②男子申込!$W19="","",IF(②男子申込!$W$6="補欠","HOK",IF(②男子申込!$W$6="オープン","OPN",IF(②男子申込!$W19="補欠","HOK",IF(②男子申込!$W19="OP","OPN","HOKOPN")))))</f>
        <v/>
      </c>
      <c r="AH13" s="143" t="str">
        <f>IF(②男子申込!$AC19="","",②男子申込!$AC19)</f>
        <v/>
      </c>
      <c r="AI13" s="143" t="str">
        <f t="shared" si="3"/>
        <v/>
      </c>
      <c r="AJ13" s="143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43" t="str">
        <f>IF($AH13="","",RIGHT(100000+②男子申込!$AE19,5))</f>
        <v/>
      </c>
      <c r="AL13" s="143" t="str">
        <f t="shared" si="4"/>
        <v/>
      </c>
      <c r="AM13" s="143" t="str">
        <f>IF(②男子申込!$AD19="","",IF(②男子申込!$AD$6="補欠","HOK",IF(②男子申込!$AD$6="オープン","OPN",IF(②男子申込!$AD19="補欠","HOK",IF(②男子申込!$AD19="OP","OPN","HOKOPN")))))</f>
        <v/>
      </c>
      <c r="AO13" s="32" t="str">
        <f t="shared" si="13"/>
        <v/>
      </c>
    </row>
    <row r="14" spans="1:41" x14ac:dyDescent="0.55000000000000004">
      <c r="A14" s="69" t="str">
        <f>IF($B14="","",INDEX(男子登録情報!$S:$S,MATCH($B14,男子登録情報!$B:$B,0)))</f>
        <v/>
      </c>
      <c r="B14" s="69" t="str">
        <f>IF(②男子申込!$C20="","",②男子申込!$C20)</f>
        <v/>
      </c>
      <c r="C14" s="69" t="str">
        <f t="shared" si="5"/>
        <v/>
      </c>
      <c r="D14" s="69" t="str">
        <f t="shared" si="6"/>
        <v/>
      </c>
      <c r="E14" s="69" t="str">
        <f t="shared" si="7"/>
        <v/>
      </c>
      <c r="F14" s="69" t="str">
        <f t="shared" si="8"/>
        <v/>
      </c>
      <c r="G14" s="69" t="str">
        <f t="shared" si="9"/>
        <v/>
      </c>
      <c r="H14" s="69" t="str">
        <f t="shared" si="10"/>
        <v/>
      </c>
      <c r="I14" s="69" t="str">
        <f t="shared" si="11"/>
        <v/>
      </c>
      <c r="J14" s="69" t="str">
        <f t="shared" si="12"/>
        <v/>
      </c>
      <c r="L14" s="32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42" t="str">
        <f>IF(②男子申込!$H20="","",②男子申込!$H20)</f>
        <v/>
      </c>
      <c r="N14" s="142" t="str">
        <f>IF($M14="","",INDEX(リスト!$U$2:$U$65,MATCH($M14,リスト!$T$2:$T$65,0)))</f>
        <v/>
      </c>
      <c r="O14" s="142" t="str">
        <f>IF($M14="","",IF(AND($N14=5,リスト!$U$56=TRUE),INDEX(リスト!$W$56:$W$65,MATCH($M14,リスト!$T$56:$T$65,0)),INDEX(リスト!$W$2:$W$65,MATCH($M14,リスト!$T$2:$T$65,0))))</f>
        <v/>
      </c>
      <c r="P14" s="142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42" t="str">
        <f>IFERROR(RIGHT(10000000+②男子申込!$J20*10000+②男子申込!$L20*100+②男子申込!$N20,IF(INDEX(リスト!$U$2:$U$65,MATCH($M14,リスト!$T$2:$T$65,0))&lt;4,7,5)),"")</f>
        <v/>
      </c>
      <c r="R14" s="142" t="str">
        <f t="shared" si="0"/>
        <v/>
      </c>
      <c r="S14" s="142" t="str">
        <f>IF(②男子申込!$I20="","",IF(②男子申込!$I$6="補欠","HOK",IF(②男子申込!$I$6="オープン","OPN",IF(②男子申込!$I20="補欠","HOK",IF(②男子申込!$I20="OP","OPN","HOKOPN")))))</f>
        <v/>
      </c>
      <c r="T14" s="145" t="str">
        <f>IF(②男子申込!$O20="","",②男子申込!$O20)</f>
        <v/>
      </c>
      <c r="U14" s="145" t="str">
        <f>IF($T14="","",INDEX(リスト!$U$2:$U$65,MATCH($T14,リスト!$T$2:$T$65,0)))</f>
        <v/>
      </c>
      <c r="V14" s="145" t="str">
        <f>IF($T14="","",IF(AND($U14=5,リスト!$U$56=TRUE),INDEX(リスト!$W$56:$W$65,MATCH($T14,リスト!$T$56:$T$65,0)),INDEX(リスト!$W$2:$W$65,MATCH($T14,リスト!$T$2:$T$65,0))))</f>
        <v/>
      </c>
      <c r="W14" s="145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45" t="str">
        <f>IFERROR(RIGHT(10000000+②男子申込!$Q20*10000+②男子申込!$S20*100+②男子申込!$U20,IF(INDEX(リスト!$U$2:$U$65,MATCH($T14,リスト!$T$2:$T$65,0))&lt;4,7,5)),"")</f>
        <v/>
      </c>
      <c r="Y14" s="145" t="str">
        <f t="shared" si="1"/>
        <v/>
      </c>
      <c r="Z14" s="145" t="str">
        <f>IF(②男子申込!$P20="","",IF(②男子申込!$P$6="補欠","HOK",IF(②男子申込!$P$6="オープン","OPN",IF(②男子申込!$P20="補欠","HOK",IF(②男子申込!$P20="OP","OPN","HOKOPN")))))</f>
        <v/>
      </c>
      <c r="AA14" s="144" t="str">
        <f>IF(②男子申込!$V20="","",②男子申込!$V20)</f>
        <v/>
      </c>
      <c r="AB14" s="144" t="str">
        <f>IF($AA14="","",INDEX(リスト!$U$2:$U$65,MATCH($AA14,リスト!$T$2:$T$65,0)))</f>
        <v/>
      </c>
      <c r="AC14" s="144" t="str">
        <f>IF($AA14="","",IF(AND($AB14=5,リスト!$U$56=TRUE),INDEX(リスト!$W$56:$W$65,MATCH($AA14,リスト!$T$56:$T$65,0)),INDEX(リスト!$W$2:$W$65,MATCH($AA14,リスト!$T$2:$T$65,0))))</f>
        <v/>
      </c>
      <c r="AD14" s="144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44" t="str">
        <f>IFERROR(RIGHT(10000000+②男子申込!$X20*10000+②男子申込!$Z20*100+②男子申込!$AB20,IF(INDEX(リスト!$U$2:$U$65,MATCH($AA14,リスト!$T$2:$T$65,0))&lt;4,7,5)),"")</f>
        <v/>
      </c>
      <c r="AF14" s="144" t="str">
        <f t="shared" si="2"/>
        <v/>
      </c>
      <c r="AG14" s="144" t="str">
        <f>IF(②男子申込!$W20="","",IF(②男子申込!$W$6="補欠","HOK",IF(②男子申込!$W$6="オープン","OPN",IF(②男子申込!$W20="補欠","HOK",IF(②男子申込!$W20="OP","OPN","HOKOPN")))))</f>
        <v/>
      </c>
      <c r="AH14" s="143" t="str">
        <f>IF(②男子申込!$AC20="","",②男子申込!$AC20)</f>
        <v/>
      </c>
      <c r="AI14" s="143" t="str">
        <f t="shared" si="3"/>
        <v/>
      </c>
      <c r="AJ14" s="143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43" t="str">
        <f>IF($AH14="","",RIGHT(100000+②男子申込!$AE20,5))</f>
        <v/>
      </c>
      <c r="AL14" s="143" t="str">
        <f t="shared" si="4"/>
        <v/>
      </c>
      <c r="AM14" s="143" t="str">
        <f>IF(②男子申込!$AD20="","",IF(②男子申込!$AD$6="補欠","HOK",IF(②男子申込!$AD$6="オープン","OPN",IF(②男子申込!$AD20="補欠","HOK",IF(②男子申込!$AD20="OP","OPN","HOKOPN")))))</f>
        <v/>
      </c>
      <c r="AO14" s="32" t="str">
        <f t="shared" si="13"/>
        <v/>
      </c>
    </row>
    <row r="15" spans="1:41" x14ac:dyDescent="0.55000000000000004">
      <c r="A15" s="69" t="str">
        <f>IF($B15="","",INDEX(男子登録情報!$S:$S,MATCH($B15,男子登録情報!$B:$B,0)))</f>
        <v/>
      </c>
      <c r="B15" s="69" t="str">
        <f>IF(②男子申込!$C21="","",②男子申込!$C21)</f>
        <v/>
      </c>
      <c r="C15" s="69" t="str">
        <f t="shared" si="5"/>
        <v/>
      </c>
      <c r="D15" s="69" t="str">
        <f t="shared" si="6"/>
        <v/>
      </c>
      <c r="E15" s="69" t="str">
        <f t="shared" si="7"/>
        <v/>
      </c>
      <c r="F15" s="69" t="str">
        <f t="shared" si="8"/>
        <v/>
      </c>
      <c r="G15" s="69" t="str">
        <f t="shared" si="9"/>
        <v/>
      </c>
      <c r="H15" s="69" t="str">
        <f t="shared" si="10"/>
        <v/>
      </c>
      <c r="I15" s="69" t="str">
        <f t="shared" si="11"/>
        <v/>
      </c>
      <c r="J15" s="69" t="str">
        <f t="shared" si="12"/>
        <v/>
      </c>
      <c r="L15" s="32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42" t="str">
        <f>IF(②男子申込!$H21="","",②男子申込!$H21)</f>
        <v/>
      </c>
      <c r="N15" s="142" t="str">
        <f>IF($M15="","",INDEX(リスト!$U$2:$U$65,MATCH($M15,リスト!$T$2:$T$65,0)))</f>
        <v/>
      </c>
      <c r="O15" s="142" t="str">
        <f>IF($M15="","",IF(AND($N15=5,リスト!$U$56=TRUE),INDEX(リスト!$W$56:$W$65,MATCH($M15,リスト!$T$56:$T$65,0)),INDEX(リスト!$W$2:$W$65,MATCH($M15,リスト!$T$2:$T$65,0))))</f>
        <v/>
      </c>
      <c r="P15" s="142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42" t="str">
        <f>IFERROR(RIGHT(10000000+②男子申込!$J21*10000+②男子申込!$L21*100+②男子申込!$N21,IF(INDEX(リスト!$U$2:$U$65,MATCH($M15,リスト!$T$2:$T$65,0))&lt;4,7,5)),"")</f>
        <v/>
      </c>
      <c r="R15" s="142" t="str">
        <f t="shared" si="0"/>
        <v/>
      </c>
      <c r="S15" s="142" t="str">
        <f>IF(②男子申込!$I21="","",IF(②男子申込!$I$6="補欠","HOK",IF(②男子申込!$I$6="オープン","OPN",IF(②男子申込!$I21="補欠","HOK",IF(②男子申込!$I21="OP","OPN","HOKOPN")))))</f>
        <v/>
      </c>
      <c r="T15" s="145" t="str">
        <f>IF(②男子申込!$O21="","",②男子申込!$O21)</f>
        <v/>
      </c>
      <c r="U15" s="145" t="str">
        <f>IF($T15="","",INDEX(リスト!$U$2:$U$65,MATCH($T15,リスト!$T$2:$T$65,0)))</f>
        <v/>
      </c>
      <c r="V15" s="145" t="str">
        <f>IF($T15="","",IF(AND($U15=5,リスト!$U$56=TRUE),INDEX(リスト!$W$56:$W$65,MATCH($T15,リスト!$T$56:$T$65,0)),INDEX(リスト!$W$2:$W$65,MATCH($T15,リスト!$T$2:$T$65,0))))</f>
        <v/>
      </c>
      <c r="W15" s="145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45" t="str">
        <f>IFERROR(RIGHT(10000000+②男子申込!$Q21*10000+②男子申込!$S21*100+②男子申込!$U21,IF(INDEX(リスト!$U$2:$U$65,MATCH($T15,リスト!$T$2:$T$65,0))&lt;4,7,5)),"")</f>
        <v/>
      </c>
      <c r="Y15" s="145" t="str">
        <f t="shared" si="1"/>
        <v/>
      </c>
      <c r="Z15" s="145" t="str">
        <f>IF(②男子申込!$P21="","",IF(②男子申込!$P$6="補欠","HOK",IF(②男子申込!$P$6="オープン","OPN",IF(②男子申込!$P21="補欠","HOK",IF(②男子申込!$P21="OP","OPN","HOKOPN")))))</f>
        <v/>
      </c>
      <c r="AA15" s="144" t="str">
        <f>IF(②男子申込!$V21="","",②男子申込!$V21)</f>
        <v/>
      </c>
      <c r="AB15" s="144" t="str">
        <f>IF($AA15="","",INDEX(リスト!$U$2:$U$65,MATCH($AA15,リスト!$T$2:$T$65,0)))</f>
        <v/>
      </c>
      <c r="AC15" s="144" t="str">
        <f>IF($AA15="","",IF(AND($AB15=5,リスト!$U$56=TRUE),INDEX(リスト!$W$56:$W$65,MATCH($AA15,リスト!$T$56:$T$65,0)),INDEX(リスト!$W$2:$W$65,MATCH($AA15,リスト!$T$2:$T$65,0))))</f>
        <v/>
      </c>
      <c r="AD15" s="144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44" t="str">
        <f>IFERROR(RIGHT(10000000+②男子申込!$X21*10000+②男子申込!$Z21*100+②男子申込!$AB21,IF(INDEX(リスト!$U$2:$U$65,MATCH($AA15,リスト!$T$2:$T$65,0))&lt;4,7,5)),"")</f>
        <v/>
      </c>
      <c r="AF15" s="144" t="str">
        <f t="shared" si="2"/>
        <v/>
      </c>
      <c r="AG15" s="144" t="str">
        <f>IF(②男子申込!$W21="","",IF(②男子申込!$W$6="補欠","HOK",IF(②男子申込!$W$6="オープン","OPN",IF(②男子申込!$W21="補欠","HOK",IF(②男子申込!$W21="OP","OPN","HOKOPN")))))</f>
        <v/>
      </c>
      <c r="AH15" s="143" t="str">
        <f>IF(②男子申込!$AC21="","",②男子申込!$AC21)</f>
        <v/>
      </c>
      <c r="AI15" s="143" t="str">
        <f t="shared" si="3"/>
        <v/>
      </c>
      <c r="AJ15" s="143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43" t="str">
        <f>IF($AH15="","",RIGHT(100000+②男子申込!$AE21,5))</f>
        <v/>
      </c>
      <c r="AL15" s="143" t="str">
        <f t="shared" si="4"/>
        <v/>
      </c>
      <c r="AM15" s="143" t="str">
        <f>IF(②男子申込!$AD21="","",IF(②男子申込!$AD$6="補欠","HOK",IF(②男子申込!$AD$6="オープン","OPN",IF(②男子申込!$AD21="補欠","HOK",IF(②男子申込!$AD21="OP","OPN","HOKOPN")))))</f>
        <v/>
      </c>
      <c r="AO15" s="32" t="str">
        <f t="shared" si="13"/>
        <v/>
      </c>
    </row>
    <row r="16" spans="1:41" x14ac:dyDescent="0.55000000000000004">
      <c r="A16" s="69" t="str">
        <f>IF($B16="","",INDEX(男子登録情報!$S:$S,MATCH($B16,男子登録情報!$B:$B,0)))</f>
        <v/>
      </c>
      <c r="B16" s="69" t="str">
        <f>IF(②男子申込!$C22="","",②男子申込!$C22)</f>
        <v/>
      </c>
      <c r="C16" s="69" t="str">
        <f t="shared" si="5"/>
        <v/>
      </c>
      <c r="D16" s="69" t="str">
        <f t="shared" si="6"/>
        <v/>
      </c>
      <c r="E16" s="69" t="str">
        <f t="shared" si="7"/>
        <v/>
      </c>
      <c r="F16" s="69" t="str">
        <f t="shared" si="8"/>
        <v/>
      </c>
      <c r="G16" s="69" t="str">
        <f t="shared" si="9"/>
        <v/>
      </c>
      <c r="H16" s="69" t="str">
        <f t="shared" si="10"/>
        <v/>
      </c>
      <c r="I16" s="69" t="str">
        <f t="shared" si="11"/>
        <v/>
      </c>
      <c r="J16" s="69" t="str">
        <f t="shared" si="12"/>
        <v/>
      </c>
      <c r="L16" s="32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42" t="str">
        <f>IF(②男子申込!$H22="","",②男子申込!$H22)</f>
        <v/>
      </c>
      <c r="N16" s="142" t="str">
        <f>IF($M16="","",INDEX(リスト!$U$2:$U$65,MATCH($M16,リスト!$T$2:$T$65,0)))</f>
        <v/>
      </c>
      <c r="O16" s="142" t="str">
        <f>IF($M16="","",IF(AND($N16=5,リスト!$U$56=TRUE),INDEX(リスト!$W$56:$W$65,MATCH($M16,リスト!$T$56:$T$65,0)),INDEX(リスト!$W$2:$W$65,MATCH($M16,リスト!$T$2:$T$65,0))))</f>
        <v/>
      </c>
      <c r="P16" s="142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42" t="str">
        <f>IFERROR(RIGHT(10000000+②男子申込!$J22*10000+②男子申込!$L22*100+②男子申込!$N22,IF(INDEX(リスト!$U$2:$U$65,MATCH($M16,リスト!$T$2:$T$65,0))&lt;4,7,5)),"")</f>
        <v/>
      </c>
      <c r="R16" s="142" t="str">
        <f t="shared" si="0"/>
        <v/>
      </c>
      <c r="S16" s="142" t="str">
        <f>IF(②男子申込!$I22="","",IF(②男子申込!$I$6="補欠","HOK",IF(②男子申込!$I$6="オープン","OPN",IF(②男子申込!$I22="補欠","HOK",IF(②男子申込!$I22="OP","OPN","HOKOPN")))))</f>
        <v/>
      </c>
      <c r="T16" s="145" t="str">
        <f>IF(②男子申込!$O22="","",②男子申込!$O22)</f>
        <v/>
      </c>
      <c r="U16" s="145" t="str">
        <f>IF($T16="","",INDEX(リスト!$U$2:$U$65,MATCH($T16,リスト!$T$2:$T$65,0)))</f>
        <v/>
      </c>
      <c r="V16" s="145" t="str">
        <f>IF($T16="","",IF(AND($U16=5,リスト!$U$56=TRUE),INDEX(リスト!$W$56:$W$65,MATCH($T16,リスト!$T$56:$T$65,0)),INDEX(リスト!$W$2:$W$65,MATCH($T16,リスト!$T$2:$T$65,0))))</f>
        <v/>
      </c>
      <c r="W16" s="145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45" t="str">
        <f>IFERROR(RIGHT(10000000+②男子申込!$Q22*10000+②男子申込!$S22*100+②男子申込!$U22,IF(INDEX(リスト!$U$2:$U$65,MATCH($T16,リスト!$T$2:$T$65,0))&lt;4,7,5)),"")</f>
        <v/>
      </c>
      <c r="Y16" s="145" t="str">
        <f t="shared" si="1"/>
        <v/>
      </c>
      <c r="Z16" s="145" t="str">
        <f>IF(②男子申込!$P22="","",IF(②男子申込!$P$6="補欠","HOK",IF(②男子申込!$P$6="オープン","OPN",IF(②男子申込!$P22="補欠","HOK",IF(②男子申込!$P22="OP","OPN","HOKOPN")))))</f>
        <v/>
      </c>
      <c r="AA16" s="144" t="str">
        <f>IF(②男子申込!$V22="","",②男子申込!$V22)</f>
        <v/>
      </c>
      <c r="AB16" s="144" t="str">
        <f>IF($AA16="","",INDEX(リスト!$U$2:$U$65,MATCH($AA16,リスト!$T$2:$T$65,0)))</f>
        <v/>
      </c>
      <c r="AC16" s="144" t="str">
        <f>IF($AA16="","",IF(AND($AB16=5,リスト!$U$56=TRUE),INDEX(リスト!$W$56:$W$65,MATCH($AA16,リスト!$T$56:$T$65,0)),INDEX(リスト!$W$2:$W$65,MATCH($AA16,リスト!$T$2:$T$65,0))))</f>
        <v/>
      </c>
      <c r="AD16" s="144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44" t="str">
        <f>IFERROR(RIGHT(10000000+②男子申込!$X22*10000+②男子申込!$Z22*100+②男子申込!$AB22,IF(INDEX(リスト!$U$2:$U$65,MATCH($AA16,リスト!$T$2:$T$65,0))&lt;4,7,5)),"")</f>
        <v/>
      </c>
      <c r="AF16" s="144" t="str">
        <f t="shared" si="2"/>
        <v/>
      </c>
      <c r="AG16" s="144" t="str">
        <f>IF(②男子申込!$W22="","",IF(②男子申込!$W$6="補欠","HOK",IF(②男子申込!$W$6="オープン","OPN",IF(②男子申込!$W22="補欠","HOK",IF(②男子申込!$W22="OP","OPN","HOKOPN")))))</f>
        <v/>
      </c>
      <c r="AH16" s="143" t="str">
        <f>IF(②男子申込!$AC22="","",②男子申込!$AC22)</f>
        <v/>
      </c>
      <c r="AI16" s="143" t="str">
        <f t="shared" si="3"/>
        <v/>
      </c>
      <c r="AJ16" s="143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43" t="str">
        <f>IF($AH16="","",RIGHT(100000+②男子申込!$AE22,5))</f>
        <v/>
      </c>
      <c r="AL16" s="143" t="str">
        <f t="shared" si="4"/>
        <v/>
      </c>
      <c r="AM16" s="143" t="str">
        <f>IF(②男子申込!$AD22="","",IF(②男子申込!$AD$6="補欠","HOK",IF(②男子申込!$AD$6="オープン","OPN",IF(②男子申込!$AD22="補欠","HOK",IF(②男子申込!$AD22="OP","OPN","HOKOPN")))))</f>
        <v/>
      </c>
      <c r="AO16" s="32" t="str">
        <f t="shared" si="13"/>
        <v/>
      </c>
    </row>
    <row r="17" spans="1:41" x14ac:dyDescent="0.55000000000000004">
      <c r="A17" s="69" t="str">
        <f>IF($B17="","",INDEX(男子登録情報!$S:$S,MATCH($B17,男子登録情報!$B:$B,0)))</f>
        <v/>
      </c>
      <c r="B17" s="69" t="str">
        <f>IF(②男子申込!$C23="","",②男子申込!$C23)</f>
        <v/>
      </c>
      <c r="C17" s="69" t="str">
        <f t="shared" si="5"/>
        <v/>
      </c>
      <c r="D17" s="69" t="str">
        <f t="shared" si="6"/>
        <v/>
      </c>
      <c r="E17" s="69" t="str">
        <f t="shared" si="7"/>
        <v/>
      </c>
      <c r="F17" s="69" t="str">
        <f t="shared" si="8"/>
        <v/>
      </c>
      <c r="G17" s="69" t="str">
        <f t="shared" si="9"/>
        <v/>
      </c>
      <c r="H17" s="69" t="str">
        <f t="shared" si="10"/>
        <v/>
      </c>
      <c r="I17" s="69" t="str">
        <f t="shared" si="11"/>
        <v/>
      </c>
      <c r="J17" s="69" t="str">
        <f t="shared" si="12"/>
        <v/>
      </c>
      <c r="L17" s="32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42" t="str">
        <f>IF(②男子申込!$H23="","",②男子申込!$H23)</f>
        <v/>
      </c>
      <c r="N17" s="142" t="str">
        <f>IF($M17="","",INDEX(リスト!$U$2:$U$65,MATCH($M17,リスト!$T$2:$T$65,0)))</f>
        <v/>
      </c>
      <c r="O17" s="142" t="str">
        <f>IF($M17="","",IF(AND($N17=5,リスト!$U$56=TRUE),INDEX(リスト!$W$56:$W$65,MATCH($M17,リスト!$T$56:$T$65,0)),INDEX(リスト!$W$2:$W$65,MATCH($M17,リスト!$T$2:$T$65,0))))</f>
        <v/>
      </c>
      <c r="P17" s="142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42" t="str">
        <f>IFERROR(RIGHT(10000000+②男子申込!$J23*10000+②男子申込!$L23*100+②男子申込!$N23,IF(INDEX(リスト!$U$2:$U$65,MATCH($M17,リスト!$T$2:$T$65,0))&lt;4,7,5)),"")</f>
        <v/>
      </c>
      <c r="R17" s="142" t="str">
        <f t="shared" si="0"/>
        <v/>
      </c>
      <c r="S17" s="142" t="str">
        <f>IF(②男子申込!$I23="","",IF(②男子申込!$I$6="補欠","HOK",IF(②男子申込!$I$6="オープン","OPN",IF(②男子申込!$I23="補欠","HOK",IF(②男子申込!$I23="OP","OPN","HOKOPN")))))</f>
        <v/>
      </c>
      <c r="T17" s="145" t="str">
        <f>IF(②男子申込!$O23="","",②男子申込!$O23)</f>
        <v/>
      </c>
      <c r="U17" s="145" t="str">
        <f>IF($T17="","",INDEX(リスト!$U$2:$U$65,MATCH($T17,リスト!$T$2:$T$65,0)))</f>
        <v/>
      </c>
      <c r="V17" s="145" t="str">
        <f>IF($T17="","",IF(AND($U17=5,リスト!$U$56=TRUE),INDEX(リスト!$W$56:$W$65,MATCH($T17,リスト!$T$56:$T$65,0)),INDEX(リスト!$W$2:$W$65,MATCH($T17,リスト!$T$2:$T$65,0))))</f>
        <v/>
      </c>
      <c r="W17" s="145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45" t="str">
        <f>IFERROR(RIGHT(10000000+②男子申込!$Q23*10000+②男子申込!$S23*100+②男子申込!$U23,IF(INDEX(リスト!$U$2:$U$65,MATCH($T17,リスト!$T$2:$T$65,0))&lt;4,7,5)),"")</f>
        <v/>
      </c>
      <c r="Y17" s="145" t="str">
        <f t="shared" si="1"/>
        <v/>
      </c>
      <c r="Z17" s="145" t="str">
        <f>IF(②男子申込!$P23="","",IF(②男子申込!$P$6="補欠","HOK",IF(②男子申込!$P$6="オープン","OPN",IF(②男子申込!$P23="補欠","HOK",IF(②男子申込!$P23="OP","OPN","HOKOPN")))))</f>
        <v/>
      </c>
      <c r="AA17" s="144" t="str">
        <f>IF(②男子申込!$V23="","",②男子申込!$V23)</f>
        <v/>
      </c>
      <c r="AB17" s="144" t="str">
        <f>IF($AA17="","",INDEX(リスト!$U$2:$U$65,MATCH($AA17,リスト!$T$2:$T$65,0)))</f>
        <v/>
      </c>
      <c r="AC17" s="144" t="str">
        <f>IF($AA17="","",IF(AND($AB17=5,リスト!$U$56=TRUE),INDEX(リスト!$W$56:$W$65,MATCH($AA17,リスト!$T$56:$T$65,0)),INDEX(リスト!$W$2:$W$65,MATCH($AA17,リスト!$T$2:$T$65,0))))</f>
        <v/>
      </c>
      <c r="AD17" s="144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44" t="str">
        <f>IFERROR(RIGHT(10000000+②男子申込!$X23*10000+②男子申込!$Z23*100+②男子申込!$AB23,IF(INDEX(リスト!$U$2:$U$65,MATCH($AA17,リスト!$T$2:$T$65,0))&lt;4,7,5)),"")</f>
        <v/>
      </c>
      <c r="AF17" s="144" t="str">
        <f t="shared" si="2"/>
        <v/>
      </c>
      <c r="AG17" s="144" t="str">
        <f>IF(②男子申込!$W23="","",IF(②男子申込!$W$6="補欠","HOK",IF(②男子申込!$W$6="オープン","OPN",IF(②男子申込!$W23="補欠","HOK",IF(②男子申込!$W23="OP","OPN","HOKOPN")))))</f>
        <v/>
      </c>
      <c r="AH17" s="143" t="str">
        <f>IF(②男子申込!$AC23="","",②男子申込!$AC23)</f>
        <v/>
      </c>
      <c r="AI17" s="143" t="str">
        <f t="shared" si="3"/>
        <v/>
      </c>
      <c r="AJ17" s="143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43" t="str">
        <f>IF($AH17="","",RIGHT(100000+②男子申込!$AE23,5))</f>
        <v/>
      </c>
      <c r="AL17" s="143" t="str">
        <f t="shared" si="4"/>
        <v/>
      </c>
      <c r="AM17" s="143" t="str">
        <f>IF(②男子申込!$AD23="","",IF(②男子申込!$AD$6="補欠","HOK",IF(②男子申込!$AD$6="オープン","OPN",IF(②男子申込!$AD23="補欠","HOK",IF(②男子申込!$AD23="OP","OPN","HOKOPN")))))</f>
        <v/>
      </c>
      <c r="AO17" s="32" t="str">
        <f t="shared" si="13"/>
        <v/>
      </c>
    </row>
    <row r="18" spans="1:41" x14ac:dyDescent="0.55000000000000004">
      <c r="A18" s="69" t="str">
        <f>IF($B18="","",INDEX(男子登録情報!$S:$S,MATCH($B18,男子登録情報!$B:$B,0)))</f>
        <v/>
      </c>
      <c r="B18" s="69" t="str">
        <f>IF(②男子申込!$C24="","",②男子申込!$C24)</f>
        <v/>
      </c>
      <c r="C18" s="69" t="str">
        <f t="shared" si="5"/>
        <v/>
      </c>
      <c r="D18" s="69" t="str">
        <f t="shared" si="6"/>
        <v/>
      </c>
      <c r="E18" s="69" t="str">
        <f t="shared" si="7"/>
        <v/>
      </c>
      <c r="F18" s="69" t="str">
        <f t="shared" si="8"/>
        <v/>
      </c>
      <c r="G18" s="69" t="str">
        <f t="shared" si="9"/>
        <v/>
      </c>
      <c r="H18" s="69" t="str">
        <f t="shared" si="10"/>
        <v/>
      </c>
      <c r="I18" s="69" t="str">
        <f t="shared" si="11"/>
        <v/>
      </c>
      <c r="J18" s="69" t="str">
        <f t="shared" si="12"/>
        <v/>
      </c>
      <c r="L18" s="32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42" t="str">
        <f>IF(②男子申込!$H24="","",②男子申込!$H24)</f>
        <v/>
      </c>
      <c r="N18" s="142" t="str">
        <f>IF($M18="","",INDEX(リスト!$U$2:$U$65,MATCH($M18,リスト!$T$2:$T$65,0)))</f>
        <v/>
      </c>
      <c r="O18" s="142" t="str">
        <f>IF($M18="","",IF(AND($N18=5,リスト!$U$56=TRUE),INDEX(リスト!$W$56:$W$65,MATCH($M18,リスト!$T$56:$T$65,0)),INDEX(リスト!$W$2:$W$65,MATCH($M18,リスト!$T$2:$T$65,0))))</f>
        <v/>
      </c>
      <c r="P18" s="142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42" t="str">
        <f>IFERROR(RIGHT(10000000+②男子申込!$J24*10000+②男子申込!$L24*100+②男子申込!$N24,IF(INDEX(リスト!$U$2:$U$65,MATCH($M18,リスト!$T$2:$T$65,0))&lt;4,7,5)),"")</f>
        <v/>
      </c>
      <c r="R18" s="142" t="str">
        <f t="shared" si="0"/>
        <v/>
      </c>
      <c r="S18" s="142" t="str">
        <f>IF(②男子申込!$I24="","",IF(②男子申込!$I$6="補欠","HOK",IF(②男子申込!$I$6="オープン","OPN",IF(②男子申込!$I24="補欠","HOK",IF(②男子申込!$I24="OP","OPN","HOKOPN")))))</f>
        <v/>
      </c>
      <c r="T18" s="145" t="str">
        <f>IF(②男子申込!$O24="","",②男子申込!$O24)</f>
        <v/>
      </c>
      <c r="U18" s="145" t="str">
        <f>IF($T18="","",INDEX(リスト!$U$2:$U$65,MATCH($T18,リスト!$T$2:$T$65,0)))</f>
        <v/>
      </c>
      <c r="V18" s="145" t="str">
        <f>IF($T18="","",IF(AND($U18=5,リスト!$U$56=TRUE),INDEX(リスト!$W$56:$W$65,MATCH($T18,リスト!$T$56:$T$65,0)),INDEX(リスト!$W$2:$W$65,MATCH($T18,リスト!$T$2:$T$65,0))))</f>
        <v/>
      </c>
      <c r="W18" s="145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45" t="str">
        <f>IFERROR(RIGHT(10000000+②男子申込!$Q24*10000+②男子申込!$S24*100+②男子申込!$U24,IF(INDEX(リスト!$U$2:$U$65,MATCH($T18,リスト!$T$2:$T$65,0))&lt;4,7,5)),"")</f>
        <v/>
      </c>
      <c r="Y18" s="145" t="str">
        <f t="shared" si="1"/>
        <v/>
      </c>
      <c r="Z18" s="145" t="str">
        <f>IF(②男子申込!$P24="","",IF(②男子申込!$P$6="補欠","HOK",IF(②男子申込!$P$6="オープン","OPN",IF(②男子申込!$P24="補欠","HOK",IF(②男子申込!$P24="OP","OPN","HOKOPN")))))</f>
        <v/>
      </c>
      <c r="AA18" s="144" t="str">
        <f>IF(②男子申込!$V24="","",②男子申込!$V24)</f>
        <v/>
      </c>
      <c r="AB18" s="144" t="str">
        <f>IF($AA18="","",INDEX(リスト!$U$2:$U$65,MATCH($AA18,リスト!$T$2:$T$65,0)))</f>
        <v/>
      </c>
      <c r="AC18" s="144" t="str">
        <f>IF($AA18="","",IF(AND($AB18=5,リスト!$U$56=TRUE),INDEX(リスト!$W$56:$W$65,MATCH($AA18,リスト!$T$56:$T$65,0)),INDEX(リスト!$W$2:$W$65,MATCH($AA18,リスト!$T$2:$T$65,0))))</f>
        <v/>
      </c>
      <c r="AD18" s="144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44" t="str">
        <f>IFERROR(RIGHT(10000000+②男子申込!$X24*10000+②男子申込!$Z24*100+②男子申込!$AB24,IF(INDEX(リスト!$U$2:$U$65,MATCH($AA18,リスト!$T$2:$T$65,0))&lt;4,7,5)),"")</f>
        <v/>
      </c>
      <c r="AF18" s="144" t="str">
        <f t="shared" si="2"/>
        <v/>
      </c>
      <c r="AG18" s="144" t="str">
        <f>IF(②男子申込!$W24="","",IF(②男子申込!$W$6="補欠","HOK",IF(②男子申込!$W$6="オープン","OPN",IF(②男子申込!$W24="補欠","HOK",IF(②男子申込!$W24="OP","OPN","HOKOPN")))))</f>
        <v/>
      </c>
      <c r="AH18" s="143" t="str">
        <f>IF(②男子申込!$AC24="","",②男子申込!$AC24)</f>
        <v/>
      </c>
      <c r="AI18" s="143" t="str">
        <f t="shared" si="3"/>
        <v/>
      </c>
      <c r="AJ18" s="143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43" t="str">
        <f>IF($AH18="","",RIGHT(100000+②男子申込!$AE24,5))</f>
        <v/>
      </c>
      <c r="AL18" s="143" t="str">
        <f t="shared" si="4"/>
        <v/>
      </c>
      <c r="AM18" s="143" t="str">
        <f>IF(②男子申込!$AD24="","",IF(②男子申込!$AD$6="補欠","HOK",IF(②男子申込!$AD$6="オープン","OPN",IF(②男子申込!$AD24="補欠","HOK",IF(②男子申込!$AD24="OP","OPN","HOKOPN")))))</f>
        <v/>
      </c>
      <c r="AO18" s="32" t="str">
        <f t="shared" si="13"/>
        <v/>
      </c>
    </row>
    <row r="19" spans="1:41" x14ac:dyDescent="0.55000000000000004">
      <c r="A19" s="69" t="str">
        <f>IF($B19="","",INDEX(男子登録情報!$S:$S,MATCH($B19,男子登録情報!$B:$B,0)))</f>
        <v/>
      </c>
      <c r="B19" s="69" t="str">
        <f>IF(②男子申込!$C25="","",②男子申込!$C25)</f>
        <v/>
      </c>
      <c r="C19" s="69" t="str">
        <f t="shared" si="5"/>
        <v/>
      </c>
      <c r="D19" s="69" t="str">
        <f t="shared" si="6"/>
        <v/>
      </c>
      <c r="E19" s="69" t="str">
        <f t="shared" si="7"/>
        <v/>
      </c>
      <c r="F19" s="69" t="str">
        <f t="shared" si="8"/>
        <v/>
      </c>
      <c r="G19" s="69" t="str">
        <f t="shared" si="9"/>
        <v/>
      </c>
      <c r="H19" s="69" t="str">
        <f t="shared" si="10"/>
        <v/>
      </c>
      <c r="I19" s="69" t="str">
        <f t="shared" si="11"/>
        <v/>
      </c>
      <c r="J19" s="69" t="str">
        <f t="shared" si="12"/>
        <v/>
      </c>
      <c r="L19" s="32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42" t="str">
        <f>IF(②男子申込!$H25="","",②男子申込!$H25)</f>
        <v/>
      </c>
      <c r="N19" s="142" t="str">
        <f>IF($M19="","",INDEX(リスト!$U$2:$U$65,MATCH($M19,リスト!$T$2:$T$65,0)))</f>
        <v/>
      </c>
      <c r="O19" s="142" t="str">
        <f>IF($M19="","",IF(AND($N19=5,リスト!$U$56=TRUE),INDEX(リスト!$W$56:$W$65,MATCH($M19,リスト!$T$56:$T$65,0)),INDEX(リスト!$W$2:$W$65,MATCH($M19,リスト!$T$2:$T$65,0))))</f>
        <v/>
      </c>
      <c r="P19" s="142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42" t="str">
        <f>IFERROR(RIGHT(10000000+②男子申込!$J25*10000+②男子申込!$L25*100+②男子申込!$N25,IF(INDEX(リスト!$U$2:$U$65,MATCH($M19,リスト!$T$2:$T$65,0))&lt;4,7,5)),"")</f>
        <v/>
      </c>
      <c r="R19" s="142" t="str">
        <f t="shared" si="0"/>
        <v/>
      </c>
      <c r="S19" s="142" t="str">
        <f>IF(②男子申込!$I25="","",IF(②男子申込!$I$6="補欠","HOK",IF(②男子申込!$I$6="オープン","OPN",IF(②男子申込!$I25="補欠","HOK",IF(②男子申込!$I25="OP","OPN","HOKOPN")))))</f>
        <v/>
      </c>
      <c r="T19" s="145" t="str">
        <f>IF(②男子申込!$O25="","",②男子申込!$O25)</f>
        <v/>
      </c>
      <c r="U19" s="145" t="str">
        <f>IF($T19="","",INDEX(リスト!$U$2:$U$65,MATCH($T19,リスト!$T$2:$T$65,0)))</f>
        <v/>
      </c>
      <c r="V19" s="145" t="str">
        <f>IF($T19="","",IF(AND($U19=5,リスト!$U$56=TRUE),INDEX(リスト!$W$56:$W$65,MATCH($T19,リスト!$T$56:$T$65,0)),INDEX(リスト!$W$2:$W$65,MATCH($T19,リスト!$T$2:$T$65,0))))</f>
        <v/>
      </c>
      <c r="W19" s="145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45" t="str">
        <f>IFERROR(RIGHT(10000000+②男子申込!$Q25*10000+②男子申込!$S25*100+②男子申込!$U25,IF(INDEX(リスト!$U$2:$U$65,MATCH($T19,リスト!$T$2:$T$65,0))&lt;4,7,5)),"")</f>
        <v/>
      </c>
      <c r="Y19" s="145" t="str">
        <f t="shared" si="1"/>
        <v/>
      </c>
      <c r="Z19" s="145" t="str">
        <f>IF(②男子申込!$P25="","",IF(②男子申込!$P$6="補欠","HOK",IF(②男子申込!$P$6="オープン","OPN",IF(②男子申込!$P25="補欠","HOK",IF(②男子申込!$P25="OP","OPN","HOKOPN")))))</f>
        <v/>
      </c>
      <c r="AA19" s="144" t="str">
        <f>IF(②男子申込!$V25="","",②男子申込!$V25)</f>
        <v/>
      </c>
      <c r="AB19" s="144" t="str">
        <f>IF($AA19="","",INDEX(リスト!$U$2:$U$65,MATCH($AA19,リスト!$T$2:$T$65,0)))</f>
        <v/>
      </c>
      <c r="AC19" s="144" t="str">
        <f>IF($AA19="","",IF(AND($AB19=5,リスト!$U$56=TRUE),INDEX(リスト!$W$56:$W$65,MATCH($AA19,リスト!$T$56:$T$65,0)),INDEX(リスト!$W$2:$W$65,MATCH($AA19,リスト!$T$2:$T$65,0))))</f>
        <v/>
      </c>
      <c r="AD19" s="144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44" t="str">
        <f>IFERROR(RIGHT(10000000+②男子申込!$X25*10000+②男子申込!$Z25*100+②男子申込!$AB25,IF(INDEX(リスト!$U$2:$U$65,MATCH($AA19,リスト!$T$2:$T$65,0))&lt;4,7,5)),"")</f>
        <v/>
      </c>
      <c r="AF19" s="144" t="str">
        <f t="shared" si="2"/>
        <v/>
      </c>
      <c r="AG19" s="144" t="str">
        <f>IF(②男子申込!$W25="","",IF(②男子申込!$W$6="補欠","HOK",IF(②男子申込!$W$6="オープン","OPN",IF(②男子申込!$W25="補欠","HOK",IF(②男子申込!$W25="OP","OPN","HOKOPN")))))</f>
        <v/>
      </c>
      <c r="AH19" s="143" t="str">
        <f>IF(②男子申込!$AC25="","",②男子申込!$AC25)</f>
        <v/>
      </c>
      <c r="AI19" s="143" t="str">
        <f t="shared" si="3"/>
        <v/>
      </c>
      <c r="AJ19" s="143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43" t="str">
        <f>IF($AH19="","",RIGHT(100000+②男子申込!$AE25,5))</f>
        <v/>
      </c>
      <c r="AL19" s="143" t="str">
        <f t="shared" si="4"/>
        <v/>
      </c>
      <c r="AM19" s="143" t="str">
        <f>IF(②男子申込!$AD25="","",IF(②男子申込!$AD$6="補欠","HOK",IF(②男子申込!$AD$6="オープン","OPN",IF(②男子申込!$AD25="補欠","HOK",IF(②男子申込!$AD25="OP","OPN","HOKOPN")))))</f>
        <v/>
      </c>
      <c r="AO19" s="32" t="str">
        <f t="shared" si="13"/>
        <v/>
      </c>
    </row>
    <row r="20" spans="1:41" x14ac:dyDescent="0.55000000000000004">
      <c r="A20" s="69" t="str">
        <f>IF($B20="","",INDEX(男子登録情報!$S:$S,MATCH($B20,男子登録情報!$B:$B,0)))</f>
        <v/>
      </c>
      <c r="B20" s="69" t="str">
        <f>IF(②男子申込!$C26="","",②男子申込!$C26)</f>
        <v/>
      </c>
      <c r="C20" s="69" t="str">
        <f t="shared" si="5"/>
        <v/>
      </c>
      <c r="D20" s="69" t="str">
        <f t="shared" si="6"/>
        <v/>
      </c>
      <c r="E20" s="69" t="str">
        <f t="shared" si="7"/>
        <v/>
      </c>
      <c r="F20" s="69" t="str">
        <f t="shared" si="8"/>
        <v/>
      </c>
      <c r="G20" s="69" t="str">
        <f t="shared" si="9"/>
        <v/>
      </c>
      <c r="H20" s="69" t="str">
        <f t="shared" si="10"/>
        <v/>
      </c>
      <c r="I20" s="69" t="str">
        <f t="shared" si="11"/>
        <v/>
      </c>
      <c r="J20" s="69" t="str">
        <f t="shared" si="12"/>
        <v/>
      </c>
      <c r="L20" s="32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42" t="str">
        <f>IF(②男子申込!$H26="","",②男子申込!$H26)</f>
        <v/>
      </c>
      <c r="N20" s="142" t="str">
        <f>IF($M20="","",INDEX(リスト!$U$2:$U$65,MATCH($M20,リスト!$T$2:$T$65,0)))</f>
        <v/>
      </c>
      <c r="O20" s="142" t="str">
        <f>IF($M20="","",IF(AND($N20=5,リスト!$U$56=TRUE),INDEX(リスト!$W$56:$W$65,MATCH($M20,リスト!$T$56:$T$65,0)),INDEX(リスト!$W$2:$W$65,MATCH($M20,リスト!$T$2:$T$65,0))))</f>
        <v/>
      </c>
      <c r="P20" s="142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42" t="str">
        <f>IFERROR(RIGHT(10000000+②男子申込!$J26*10000+②男子申込!$L26*100+②男子申込!$N26,IF(INDEX(リスト!$U$2:$U$65,MATCH($M20,リスト!$T$2:$T$65,0))&lt;4,7,5)),"")</f>
        <v/>
      </c>
      <c r="R20" s="142" t="str">
        <f t="shared" si="0"/>
        <v/>
      </c>
      <c r="S20" s="142" t="str">
        <f>IF(②男子申込!$I26="","",IF(②男子申込!$I$6="補欠","HOK",IF(②男子申込!$I$6="オープン","OPN",IF(②男子申込!$I26="補欠","HOK",IF(②男子申込!$I26="OP","OPN","HOKOPN")))))</f>
        <v/>
      </c>
      <c r="T20" s="145" t="str">
        <f>IF(②男子申込!$O26="","",②男子申込!$O26)</f>
        <v/>
      </c>
      <c r="U20" s="145" t="str">
        <f>IF($T20="","",INDEX(リスト!$U$2:$U$65,MATCH($T20,リスト!$T$2:$T$65,0)))</f>
        <v/>
      </c>
      <c r="V20" s="145" t="str">
        <f>IF($T20="","",IF(AND($U20=5,リスト!$U$56=TRUE),INDEX(リスト!$W$56:$W$65,MATCH($T20,リスト!$T$56:$T$65,0)),INDEX(リスト!$W$2:$W$65,MATCH($T20,リスト!$T$2:$T$65,0))))</f>
        <v/>
      </c>
      <c r="W20" s="145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45" t="str">
        <f>IFERROR(RIGHT(10000000+②男子申込!$Q26*10000+②男子申込!$S26*100+②男子申込!$U26,IF(INDEX(リスト!$U$2:$U$65,MATCH($T20,リスト!$T$2:$T$65,0))&lt;4,7,5)),"")</f>
        <v/>
      </c>
      <c r="Y20" s="145" t="str">
        <f t="shared" si="1"/>
        <v/>
      </c>
      <c r="Z20" s="145" t="str">
        <f>IF(②男子申込!$P26="","",IF(②男子申込!$P$6="補欠","HOK",IF(②男子申込!$P$6="オープン","OPN",IF(②男子申込!$P26="補欠","HOK",IF(②男子申込!$P26="OP","OPN","HOKOPN")))))</f>
        <v/>
      </c>
      <c r="AA20" s="144" t="str">
        <f>IF(②男子申込!$V26="","",②男子申込!$V26)</f>
        <v/>
      </c>
      <c r="AB20" s="144" t="str">
        <f>IF($AA20="","",INDEX(リスト!$U$2:$U$65,MATCH($AA20,リスト!$T$2:$T$65,0)))</f>
        <v/>
      </c>
      <c r="AC20" s="144" t="str">
        <f>IF($AA20="","",IF(AND($AB20=5,リスト!$U$56=TRUE),INDEX(リスト!$W$56:$W$65,MATCH($AA20,リスト!$T$56:$T$65,0)),INDEX(リスト!$W$2:$W$65,MATCH($AA20,リスト!$T$2:$T$65,0))))</f>
        <v/>
      </c>
      <c r="AD20" s="144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44" t="str">
        <f>IFERROR(RIGHT(10000000+②男子申込!$X26*10000+②男子申込!$Z26*100+②男子申込!$AB26,IF(INDEX(リスト!$U$2:$U$65,MATCH($AA20,リスト!$T$2:$T$65,0))&lt;4,7,5)),"")</f>
        <v/>
      </c>
      <c r="AF20" s="144" t="str">
        <f t="shared" si="2"/>
        <v/>
      </c>
      <c r="AG20" s="144" t="str">
        <f>IF(②男子申込!$W26="","",IF(②男子申込!$W$6="補欠","HOK",IF(②男子申込!$W$6="オープン","OPN",IF(②男子申込!$W26="補欠","HOK",IF(②男子申込!$W26="OP","OPN","HOKOPN")))))</f>
        <v/>
      </c>
      <c r="AH20" s="143" t="str">
        <f>IF(②男子申込!$AC26="","",②男子申込!$AC26)</f>
        <v/>
      </c>
      <c r="AI20" s="143" t="str">
        <f t="shared" si="3"/>
        <v/>
      </c>
      <c r="AJ20" s="143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43" t="str">
        <f>IF($AH20="","",RIGHT(100000+②男子申込!$AE26,5))</f>
        <v/>
      </c>
      <c r="AL20" s="143" t="str">
        <f t="shared" si="4"/>
        <v/>
      </c>
      <c r="AM20" s="143" t="str">
        <f>IF(②男子申込!$AD26="","",IF(②男子申込!$AD$6="補欠","HOK",IF(②男子申込!$AD$6="オープン","OPN",IF(②男子申込!$AD26="補欠","HOK",IF(②男子申込!$AD26="OP","OPN","HOKOPN")))))</f>
        <v/>
      </c>
      <c r="AO20" s="32" t="str">
        <f t="shared" si="13"/>
        <v/>
      </c>
    </row>
    <row r="21" spans="1:41" x14ac:dyDescent="0.55000000000000004">
      <c r="A21" s="69" t="str">
        <f>IF($B21="","",INDEX(男子登録情報!$S:$S,MATCH($B21,男子登録情報!$B:$B,0)))</f>
        <v/>
      </c>
      <c r="B21" s="69" t="str">
        <f>IF(②男子申込!$C27="","",②男子申込!$C27)</f>
        <v/>
      </c>
      <c r="C21" s="69" t="str">
        <f t="shared" si="5"/>
        <v/>
      </c>
      <c r="D21" s="69" t="str">
        <f t="shared" si="6"/>
        <v/>
      </c>
      <c r="E21" s="69" t="str">
        <f t="shared" si="7"/>
        <v/>
      </c>
      <c r="F21" s="69" t="str">
        <f t="shared" si="8"/>
        <v/>
      </c>
      <c r="G21" s="69" t="str">
        <f t="shared" si="9"/>
        <v/>
      </c>
      <c r="H21" s="69" t="str">
        <f t="shared" si="10"/>
        <v/>
      </c>
      <c r="I21" s="69" t="str">
        <f t="shared" si="11"/>
        <v/>
      </c>
      <c r="J21" s="69" t="str">
        <f t="shared" si="12"/>
        <v/>
      </c>
      <c r="L21" s="32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42" t="str">
        <f>IF(②男子申込!$H27="","",②男子申込!$H27)</f>
        <v/>
      </c>
      <c r="N21" s="142" t="str">
        <f>IF($M21="","",INDEX(リスト!$U$2:$U$65,MATCH($M21,リスト!$T$2:$T$65,0)))</f>
        <v/>
      </c>
      <c r="O21" s="142" t="str">
        <f>IF($M21="","",IF(AND($N21=5,リスト!$U$56=TRUE),INDEX(リスト!$W$56:$W$65,MATCH($M21,リスト!$T$56:$T$65,0)),INDEX(リスト!$W$2:$W$65,MATCH($M21,リスト!$T$2:$T$65,0))))</f>
        <v/>
      </c>
      <c r="P21" s="142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42" t="str">
        <f>IFERROR(RIGHT(10000000+②男子申込!$J27*10000+②男子申込!$L27*100+②男子申込!$N27,IF(INDEX(リスト!$U$2:$U$65,MATCH($M21,リスト!$T$2:$T$65,0))&lt;4,7,5)),"")</f>
        <v/>
      </c>
      <c r="R21" s="142" t="str">
        <f t="shared" si="0"/>
        <v/>
      </c>
      <c r="S21" s="142" t="str">
        <f>IF(②男子申込!$I27="","",IF(②男子申込!$I$6="補欠","HOK",IF(②男子申込!$I$6="オープン","OPN",IF(②男子申込!$I27="補欠","HOK",IF(②男子申込!$I27="OP","OPN","HOKOPN")))))</f>
        <v/>
      </c>
      <c r="T21" s="145" t="str">
        <f>IF(②男子申込!$O27="","",②男子申込!$O27)</f>
        <v/>
      </c>
      <c r="U21" s="145" t="str">
        <f>IF($T21="","",INDEX(リスト!$U$2:$U$65,MATCH($T21,リスト!$T$2:$T$65,0)))</f>
        <v/>
      </c>
      <c r="V21" s="145" t="str">
        <f>IF($T21="","",IF(AND($U21=5,リスト!$U$56=TRUE),INDEX(リスト!$W$56:$W$65,MATCH($T21,リスト!$T$56:$T$65,0)),INDEX(リスト!$W$2:$W$65,MATCH($T21,リスト!$T$2:$T$65,0))))</f>
        <v/>
      </c>
      <c r="W21" s="145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45" t="str">
        <f>IFERROR(RIGHT(10000000+②男子申込!$Q27*10000+②男子申込!$S27*100+②男子申込!$U27,IF(INDEX(リスト!$U$2:$U$65,MATCH($T21,リスト!$T$2:$T$65,0))&lt;4,7,5)),"")</f>
        <v/>
      </c>
      <c r="Y21" s="145" t="str">
        <f t="shared" si="1"/>
        <v/>
      </c>
      <c r="Z21" s="145" t="str">
        <f>IF(②男子申込!$P27="","",IF(②男子申込!$P$6="補欠","HOK",IF(②男子申込!$P$6="オープン","OPN",IF(②男子申込!$P27="補欠","HOK",IF(②男子申込!$P27="OP","OPN","HOKOPN")))))</f>
        <v/>
      </c>
      <c r="AA21" s="144" t="str">
        <f>IF(②男子申込!$V27="","",②男子申込!$V27)</f>
        <v/>
      </c>
      <c r="AB21" s="144" t="str">
        <f>IF($AA21="","",INDEX(リスト!$U$2:$U$65,MATCH($AA21,リスト!$T$2:$T$65,0)))</f>
        <v/>
      </c>
      <c r="AC21" s="144" t="str">
        <f>IF($AA21="","",IF(AND($AB21=5,リスト!$U$56=TRUE),INDEX(リスト!$W$56:$W$65,MATCH($AA21,リスト!$T$56:$T$65,0)),INDEX(リスト!$W$2:$W$65,MATCH($AA21,リスト!$T$2:$T$65,0))))</f>
        <v/>
      </c>
      <c r="AD21" s="144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44" t="str">
        <f>IFERROR(RIGHT(10000000+②男子申込!$X27*10000+②男子申込!$Z27*100+②男子申込!$AB27,IF(INDEX(リスト!$U$2:$U$65,MATCH($AA21,リスト!$T$2:$T$65,0))&lt;4,7,5)),"")</f>
        <v/>
      </c>
      <c r="AF21" s="144" t="str">
        <f t="shared" si="2"/>
        <v/>
      </c>
      <c r="AG21" s="144" t="str">
        <f>IF(②男子申込!$W27="","",IF(②男子申込!$W$6="補欠","HOK",IF(②男子申込!$W$6="オープン","OPN",IF(②男子申込!$W27="補欠","HOK",IF(②男子申込!$W27="OP","OPN","HOKOPN")))))</f>
        <v/>
      </c>
      <c r="AH21" s="143" t="str">
        <f>IF(②男子申込!$AC27="","",②男子申込!$AC27)</f>
        <v/>
      </c>
      <c r="AI21" s="143" t="str">
        <f t="shared" si="3"/>
        <v/>
      </c>
      <c r="AJ21" s="143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43" t="str">
        <f>IF($AH21="","",RIGHT(100000+②男子申込!$AE27,5))</f>
        <v/>
      </c>
      <c r="AL21" s="143" t="str">
        <f t="shared" si="4"/>
        <v/>
      </c>
      <c r="AM21" s="143" t="str">
        <f>IF(②男子申込!$AD27="","",IF(②男子申込!$AD$6="補欠","HOK",IF(②男子申込!$AD$6="オープン","OPN",IF(②男子申込!$AD27="補欠","HOK",IF(②男子申込!$AD27="OP","OPN","HOKOPN")))))</f>
        <v/>
      </c>
      <c r="AO21" s="32" t="str">
        <f t="shared" si="13"/>
        <v/>
      </c>
    </row>
    <row r="22" spans="1:41" x14ac:dyDescent="0.55000000000000004">
      <c r="A22" s="69" t="str">
        <f>IF($B22="","",INDEX(男子登録情報!$S:$S,MATCH($B22,男子登録情報!$B:$B,0)))</f>
        <v/>
      </c>
      <c r="B22" s="69" t="str">
        <f>IF(②男子申込!$C28="","",②男子申込!$C28)</f>
        <v/>
      </c>
      <c r="C22" s="69" t="str">
        <f t="shared" si="5"/>
        <v/>
      </c>
      <c r="D22" s="69" t="str">
        <f t="shared" si="6"/>
        <v/>
      </c>
      <c r="E22" s="69" t="str">
        <f t="shared" si="7"/>
        <v/>
      </c>
      <c r="F22" s="69" t="str">
        <f t="shared" si="8"/>
        <v/>
      </c>
      <c r="G22" s="69" t="str">
        <f t="shared" si="9"/>
        <v/>
      </c>
      <c r="H22" s="69" t="str">
        <f t="shared" si="10"/>
        <v/>
      </c>
      <c r="I22" s="69" t="str">
        <f t="shared" si="11"/>
        <v/>
      </c>
      <c r="J22" s="69" t="str">
        <f t="shared" si="12"/>
        <v/>
      </c>
      <c r="L22" s="32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42" t="str">
        <f>IF(②男子申込!$H28="","",②男子申込!$H28)</f>
        <v/>
      </c>
      <c r="N22" s="142" t="str">
        <f>IF($M22="","",INDEX(リスト!$U$2:$U$65,MATCH($M22,リスト!$T$2:$T$65,0)))</f>
        <v/>
      </c>
      <c r="O22" s="142" t="str">
        <f>IF($M22="","",IF(AND($N22=5,リスト!$U$56=TRUE),INDEX(リスト!$W$56:$W$65,MATCH($M22,リスト!$T$56:$T$65,0)),INDEX(リスト!$W$2:$W$65,MATCH($M22,リスト!$T$2:$T$65,0))))</f>
        <v/>
      </c>
      <c r="P22" s="142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42" t="str">
        <f>IFERROR(RIGHT(10000000+②男子申込!$J28*10000+②男子申込!$L28*100+②男子申込!$N28,IF(INDEX(リスト!$U$2:$U$65,MATCH($M22,リスト!$T$2:$T$65,0))&lt;4,7,5)),"")</f>
        <v/>
      </c>
      <c r="R22" s="142" t="str">
        <f t="shared" si="0"/>
        <v/>
      </c>
      <c r="S22" s="142" t="str">
        <f>IF(②男子申込!$I28="","",IF(②男子申込!$I$6="補欠","HOK",IF(②男子申込!$I$6="オープン","OPN",IF(②男子申込!$I28="補欠","HOK",IF(②男子申込!$I28="OP","OPN","HOKOPN")))))</f>
        <v/>
      </c>
      <c r="T22" s="145" t="str">
        <f>IF(②男子申込!$O28="","",②男子申込!$O28)</f>
        <v/>
      </c>
      <c r="U22" s="145" t="str">
        <f>IF($T22="","",INDEX(リスト!$U$2:$U$65,MATCH($T22,リスト!$T$2:$T$65,0)))</f>
        <v/>
      </c>
      <c r="V22" s="145" t="str">
        <f>IF($T22="","",IF(AND($U22=5,リスト!$U$56=TRUE),INDEX(リスト!$W$56:$W$65,MATCH($T22,リスト!$T$56:$T$65,0)),INDEX(リスト!$W$2:$W$65,MATCH($T22,リスト!$T$2:$T$65,0))))</f>
        <v/>
      </c>
      <c r="W22" s="145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45" t="str">
        <f>IFERROR(RIGHT(10000000+②男子申込!$Q28*10000+②男子申込!$S28*100+②男子申込!$U28,IF(INDEX(リスト!$U$2:$U$65,MATCH($T22,リスト!$T$2:$T$65,0))&lt;4,7,5)),"")</f>
        <v/>
      </c>
      <c r="Y22" s="145" t="str">
        <f t="shared" si="1"/>
        <v/>
      </c>
      <c r="Z22" s="145" t="str">
        <f>IF(②男子申込!$P28="","",IF(②男子申込!$P$6="補欠","HOK",IF(②男子申込!$P$6="オープン","OPN",IF(②男子申込!$P28="補欠","HOK",IF(②男子申込!$P28="OP","OPN","HOKOPN")))))</f>
        <v/>
      </c>
      <c r="AA22" s="144" t="str">
        <f>IF(②男子申込!$V28="","",②男子申込!$V28)</f>
        <v/>
      </c>
      <c r="AB22" s="144" t="str">
        <f>IF($AA22="","",INDEX(リスト!$U$2:$U$65,MATCH($AA22,リスト!$T$2:$T$65,0)))</f>
        <v/>
      </c>
      <c r="AC22" s="144" t="str">
        <f>IF($AA22="","",IF(AND($AB22=5,リスト!$U$56=TRUE),INDEX(リスト!$W$56:$W$65,MATCH($AA22,リスト!$T$56:$T$65,0)),INDEX(リスト!$W$2:$W$65,MATCH($AA22,リスト!$T$2:$T$65,0))))</f>
        <v/>
      </c>
      <c r="AD22" s="144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44" t="str">
        <f>IFERROR(RIGHT(10000000+②男子申込!$X28*10000+②男子申込!$Z28*100+②男子申込!$AB28,IF(INDEX(リスト!$U$2:$U$65,MATCH($AA22,リスト!$T$2:$T$65,0))&lt;4,7,5)),"")</f>
        <v/>
      </c>
      <c r="AF22" s="144" t="str">
        <f t="shared" si="2"/>
        <v/>
      </c>
      <c r="AG22" s="144" t="str">
        <f>IF(②男子申込!$W28="","",IF(②男子申込!$W$6="補欠","HOK",IF(②男子申込!$W$6="オープン","OPN",IF(②男子申込!$W28="補欠","HOK",IF(②男子申込!$W28="OP","OPN","HOKOPN")))))</f>
        <v/>
      </c>
      <c r="AH22" s="143" t="str">
        <f>IF(②男子申込!$AC28="","",②男子申込!$AC28)</f>
        <v/>
      </c>
      <c r="AI22" s="143" t="str">
        <f t="shared" si="3"/>
        <v/>
      </c>
      <c r="AJ22" s="143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43" t="str">
        <f>IF($AH22="","",RIGHT(100000+②男子申込!$AE28,5))</f>
        <v/>
      </c>
      <c r="AL22" s="143" t="str">
        <f t="shared" si="4"/>
        <v/>
      </c>
      <c r="AM22" s="143" t="str">
        <f>IF(②男子申込!$AD28="","",IF(②男子申込!$AD$6="補欠","HOK",IF(②男子申込!$AD$6="オープン","OPN",IF(②男子申込!$AD28="補欠","HOK",IF(②男子申込!$AD28="OP","OPN","HOKOPN")))))</f>
        <v/>
      </c>
      <c r="AO22" s="32" t="str">
        <f t="shared" si="13"/>
        <v/>
      </c>
    </row>
    <row r="23" spans="1:41" x14ac:dyDescent="0.55000000000000004">
      <c r="A23" s="69" t="str">
        <f>IF($B23="","",INDEX(男子登録情報!$S:$S,MATCH($B23,男子登録情報!$B:$B,0)))</f>
        <v/>
      </c>
      <c r="B23" s="69" t="str">
        <f>IF(②男子申込!$C29="","",②男子申込!$C29)</f>
        <v/>
      </c>
      <c r="C23" s="69" t="str">
        <f t="shared" si="5"/>
        <v/>
      </c>
      <c r="D23" s="69" t="str">
        <f t="shared" si="6"/>
        <v/>
      </c>
      <c r="E23" s="69" t="str">
        <f t="shared" si="7"/>
        <v/>
      </c>
      <c r="F23" s="69" t="str">
        <f t="shared" si="8"/>
        <v/>
      </c>
      <c r="G23" s="69" t="str">
        <f t="shared" si="9"/>
        <v/>
      </c>
      <c r="H23" s="69" t="str">
        <f t="shared" si="10"/>
        <v/>
      </c>
      <c r="I23" s="69" t="str">
        <f t="shared" si="11"/>
        <v/>
      </c>
      <c r="J23" s="69" t="str">
        <f t="shared" si="12"/>
        <v/>
      </c>
      <c r="L23" s="32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42" t="str">
        <f>IF(②男子申込!$H29="","",②男子申込!$H29)</f>
        <v/>
      </c>
      <c r="N23" s="142" t="str">
        <f>IF($M23="","",INDEX(リスト!$U$2:$U$65,MATCH($M23,リスト!$T$2:$T$65,0)))</f>
        <v/>
      </c>
      <c r="O23" s="142" t="str">
        <f>IF($M23="","",IF(AND($N23=5,リスト!$U$56=TRUE),INDEX(リスト!$W$56:$W$65,MATCH($M23,リスト!$T$56:$T$65,0)),INDEX(リスト!$W$2:$W$65,MATCH($M23,リスト!$T$2:$T$65,0))))</f>
        <v/>
      </c>
      <c r="P23" s="142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42" t="str">
        <f>IFERROR(RIGHT(10000000+②男子申込!$J29*10000+②男子申込!$L29*100+②男子申込!$N29,IF(INDEX(リスト!$U$2:$U$65,MATCH($M23,リスト!$T$2:$T$65,0))&lt;4,7,5)),"")</f>
        <v/>
      </c>
      <c r="R23" s="142" t="str">
        <f t="shared" si="0"/>
        <v/>
      </c>
      <c r="S23" s="142" t="str">
        <f>IF(②男子申込!$I29="","",IF(②男子申込!$I$6="補欠","HOK",IF(②男子申込!$I$6="オープン","OPN",IF(②男子申込!$I29="補欠","HOK",IF(②男子申込!$I29="OP","OPN","HOKOPN")))))</f>
        <v/>
      </c>
      <c r="T23" s="145" t="str">
        <f>IF(②男子申込!$O29="","",②男子申込!$O29)</f>
        <v/>
      </c>
      <c r="U23" s="145" t="str">
        <f>IF($T23="","",INDEX(リスト!$U$2:$U$65,MATCH($T23,リスト!$T$2:$T$65,0)))</f>
        <v/>
      </c>
      <c r="V23" s="145" t="str">
        <f>IF($T23="","",IF(AND($U23=5,リスト!$U$56=TRUE),INDEX(リスト!$W$56:$W$65,MATCH($T23,リスト!$T$56:$T$65,0)),INDEX(リスト!$W$2:$W$65,MATCH($T23,リスト!$T$2:$T$65,0))))</f>
        <v/>
      </c>
      <c r="W23" s="145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45" t="str">
        <f>IFERROR(RIGHT(10000000+②男子申込!$Q29*10000+②男子申込!$S29*100+②男子申込!$U29,IF(INDEX(リスト!$U$2:$U$65,MATCH($T23,リスト!$T$2:$T$65,0))&lt;4,7,5)),"")</f>
        <v/>
      </c>
      <c r="Y23" s="145" t="str">
        <f t="shared" si="1"/>
        <v/>
      </c>
      <c r="Z23" s="145" t="str">
        <f>IF(②男子申込!$P29="","",IF(②男子申込!$P$6="補欠","HOK",IF(②男子申込!$P$6="オープン","OPN",IF(②男子申込!$P29="補欠","HOK",IF(②男子申込!$P29="OP","OPN","HOKOPN")))))</f>
        <v/>
      </c>
      <c r="AA23" s="144" t="str">
        <f>IF(②男子申込!$V29="","",②男子申込!$V29)</f>
        <v/>
      </c>
      <c r="AB23" s="144" t="str">
        <f>IF($AA23="","",INDEX(リスト!$U$2:$U$65,MATCH($AA23,リスト!$T$2:$T$65,0)))</f>
        <v/>
      </c>
      <c r="AC23" s="144" t="str">
        <f>IF($AA23="","",IF(AND($AB23=5,リスト!$U$56=TRUE),INDEX(リスト!$W$56:$W$65,MATCH($AA23,リスト!$T$56:$T$65,0)),INDEX(リスト!$W$2:$W$65,MATCH($AA23,リスト!$T$2:$T$65,0))))</f>
        <v/>
      </c>
      <c r="AD23" s="144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44" t="str">
        <f>IFERROR(RIGHT(10000000+②男子申込!$X29*10000+②男子申込!$Z29*100+②男子申込!$AB29,IF(INDEX(リスト!$U$2:$U$65,MATCH($AA23,リスト!$T$2:$T$65,0))&lt;4,7,5)),"")</f>
        <v/>
      </c>
      <c r="AF23" s="144" t="str">
        <f t="shared" si="2"/>
        <v/>
      </c>
      <c r="AG23" s="144" t="str">
        <f>IF(②男子申込!$W29="","",IF(②男子申込!$W$6="補欠","HOK",IF(②男子申込!$W$6="オープン","OPN",IF(②男子申込!$W29="補欠","HOK",IF(②男子申込!$W29="OP","OPN","HOKOPN")))))</f>
        <v/>
      </c>
      <c r="AH23" s="143" t="str">
        <f>IF(②男子申込!$AC29="","",②男子申込!$AC29)</f>
        <v/>
      </c>
      <c r="AI23" s="143" t="str">
        <f t="shared" si="3"/>
        <v/>
      </c>
      <c r="AJ23" s="143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43" t="str">
        <f>IF($AH23="","",RIGHT(100000+②男子申込!$AE29,5))</f>
        <v/>
      </c>
      <c r="AL23" s="143" t="str">
        <f t="shared" si="4"/>
        <v/>
      </c>
      <c r="AM23" s="143" t="str">
        <f>IF(②男子申込!$AD29="","",IF(②男子申込!$AD$6="補欠","HOK",IF(②男子申込!$AD$6="オープン","OPN",IF(②男子申込!$AD29="補欠","HOK",IF(②男子申込!$AD29="OP","OPN","HOKOPN")))))</f>
        <v/>
      </c>
      <c r="AO23" s="32" t="str">
        <f t="shared" si="13"/>
        <v/>
      </c>
    </row>
    <row r="24" spans="1:41" x14ac:dyDescent="0.55000000000000004">
      <c r="A24" s="69" t="str">
        <f>IF($B24="","",INDEX(男子登録情報!$S:$S,MATCH($B24,男子登録情報!$B:$B,0)))</f>
        <v/>
      </c>
      <c r="B24" s="69" t="str">
        <f>IF(②男子申込!$C30="","",②男子申込!$C30)</f>
        <v/>
      </c>
      <c r="C24" s="69" t="str">
        <f t="shared" si="5"/>
        <v/>
      </c>
      <c r="D24" s="69" t="str">
        <f t="shared" si="6"/>
        <v/>
      </c>
      <c r="E24" s="69" t="str">
        <f t="shared" si="7"/>
        <v/>
      </c>
      <c r="F24" s="69" t="str">
        <f t="shared" si="8"/>
        <v/>
      </c>
      <c r="G24" s="69" t="str">
        <f t="shared" si="9"/>
        <v/>
      </c>
      <c r="H24" s="69" t="str">
        <f t="shared" si="10"/>
        <v/>
      </c>
      <c r="I24" s="69" t="str">
        <f t="shared" si="11"/>
        <v/>
      </c>
      <c r="J24" s="69" t="str">
        <f t="shared" si="12"/>
        <v/>
      </c>
      <c r="L24" s="32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42" t="str">
        <f>IF(②男子申込!$H30="","",②男子申込!$H30)</f>
        <v/>
      </c>
      <c r="N24" s="142" t="str">
        <f>IF($M24="","",INDEX(リスト!$U$2:$U$65,MATCH($M24,リスト!$T$2:$T$65,0)))</f>
        <v/>
      </c>
      <c r="O24" s="142" t="str">
        <f>IF($M24="","",IF(AND($N24=5,リスト!$U$56=TRUE),INDEX(リスト!$W$56:$W$65,MATCH($M24,リスト!$T$56:$T$65,0)),INDEX(リスト!$W$2:$W$65,MATCH($M24,リスト!$T$2:$T$65,0))))</f>
        <v/>
      </c>
      <c r="P24" s="142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42" t="str">
        <f>IFERROR(RIGHT(10000000+②男子申込!$J30*10000+②男子申込!$L30*100+②男子申込!$N30,IF(INDEX(リスト!$U$2:$U$65,MATCH($M24,リスト!$T$2:$T$65,0))&lt;4,7,5)),"")</f>
        <v/>
      </c>
      <c r="R24" s="142" t="str">
        <f t="shared" si="0"/>
        <v/>
      </c>
      <c r="S24" s="142" t="str">
        <f>IF(②男子申込!$I30="","",IF(②男子申込!$I$6="補欠","HOK",IF(②男子申込!$I$6="オープン","OPN",IF(②男子申込!$I30="補欠","HOK",IF(②男子申込!$I30="OP","OPN","HOKOPN")))))</f>
        <v/>
      </c>
      <c r="T24" s="145" t="str">
        <f>IF(②男子申込!$O30="","",②男子申込!$O30)</f>
        <v/>
      </c>
      <c r="U24" s="145" t="str">
        <f>IF($T24="","",INDEX(リスト!$U$2:$U$65,MATCH($T24,リスト!$T$2:$T$65,0)))</f>
        <v/>
      </c>
      <c r="V24" s="145" t="str">
        <f>IF($T24="","",IF(AND($U24=5,リスト!$U$56=TRUE),INDEX(リスト!$W$56:$W$65,MATCH($T24,リスト!$T$56:$T$65,0)),INDEX(リスト!$W$2:$W$65,MATCH($T24,リスト!$T$2:$T$65,0))))</f>
        <v/>
      </c>
      <c r="W24" s="145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45" t="str">
        <f>IFERROR(RIGHT(10000000+②男子申込!$Q30*10000+②男子申込!$S30*100+②男子申込!$U30,IF(INDEX(リスト!$U$2:$U$65,MATCH($T24,リスト!$T$2:$T$65,0))&lt;4,7,5)),"")</f>
        <v/>
      </c>
      <c r="Y24" s="145" t="str">
        <f t="shared" si="1"/>
        <v/>
      </c>
      <c r="Z24" s="145" t="str">
        <f>IF(②男子申込!$P30="","",IF(②男子申込!$P$6="補欠","HOK",IF(②男子申込!$P$6="オープン","OPN",IF(②男子申込!$P30="補欠","HOK",IF(②男子申込!$P30="OP","OPN","HOKOPN")))))</f>
        <v/>
      </c>
      <c r="AA24" s="144" t="str">
        <f>IF(②男子申込!$V30="","",②男子申込!$V30)</f>
        <v/>
      </c>
      <c r="AB24" s="144" t="str">
        <f>IF($AA24="","",INDEX(リスト!$U$2:$U$65,MATCH($AA24,リスト!$T$2:$T$65,0)))</f>
        <v/>
      </c>
      <c r="AC24" s="144" t="str">
        <f>IF($AA24="","",IF(AND($AB24=5,リスト!$U$56=TRUE),INDEX(リスト!$W$56:$W$65,MATCH($AA24,リスト!$T$56:$T$65,0)),INDEX(リスト!$W$2:$W$65,MATCH($AA24,リスト!$T$2:$T$65,0))))</f>
        <v/>
      </c>
      <c r="AD24" s="144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44" t="str">
        <f>IFERROR(RIGHT(10000000+②男子申込!$X30*10000+②男子申込!$Z30*100+②男子申込!$AB30,IF(INDEX(リスト!$U$2:$U$65,MATCH($AA24,リスト!$T$2:$T$65,0))&lt;4,7,5)),"")</f>
        <v/>
      </c>
      <c r="AF24" s="144" t="str">
        <f t="shared" si="2"/>
        <v/>
      </c>
      <c r="AG24" s="144" t="str">
        <f>IF(②男子申込!$W30="","",IF(②男子申込!$W$6="補欠","HOK",IF(②男子申込!$W$6="オープン","OPN",IF(②男子申込!$W30="補欠","HOK",IF(②男子申込!$W30="OP","OPN","HOKOPN")))))</f>
        <v/>
      </c>
      <c r="AH24" s="143" t="str">
        <f>IF(②男子申込!$AC30="","",②男子申込!$AC30)</f>
        <v/>
      </c>
      <c r="AI24" s="143" t="str">
        <f t="shared" si="3"/>
        <v/>
      </c>
      <c r="AJ24" s="143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43" t="str">
        <f>IF($AH24="","",RIGHT(100000+②男子申込!$AE30,5))</f>
        <v/>
      </c>
      <c r="AL24" s="143" t="str">
        <f t="shared" si="4"/>
        <v/>
      </c>
      <c r="AM24" s="143" t="str">
        <f>IF(②男子申込!$AD30="","",IF(②男子申込!$AD$6="補欠","HOK",IF(②男子申込!$AD$6="オープン","OPN",IF(②男子申込!$AD30="補欠","HOK",IF(②男子申込!$AD30="OP","OPN","HOKOPN")))))</f>
        <v/>
      </c>
      <c r="AO24" s="32" t="str">
        <f t="shared" si="13"/>
        <v/>
      </c>
    </row>
    <row r="25" spans="1:41" x14ac:dyDescent="0.55000000000000004">
      <c r="A25" s="69" t="str">
        <f>IF($B25="","",INDEX(男子登録情報!$S:$S,MATCH($B25,男子登録情報!$B:$B,0)))</f>
        <v/>
      </c>
      <c r="B25" s="69" t="str">
        <f>IF(②男子申込!$C31="","",②男子申込!$C31)</f>
        <v/>
      </c>
      <c r="C25" s="69" t="str">
        <f t="shared" si="5"/>
        <v/>
      </c>
      <c r="D25" s="69" t="str">
        <f t="shared" si="6"/>
        <v/>
      </c>
      <c r="E25" s="69" t="str">
        <f t="shared" si="7"/>
        <v/>
      </c>
      <c r="F25" s="69" t="str">
        <f t="shared" si="8"/>
        <v/>
      </c>
      <c r="G25" s="69" t="str">
        <f t="shared" si="9"/>
        <v/>
      </c>
      <c r="H25" s="69" t="str">
        <f t="shared" si="10"/>
        <v/>
      </c>
      <c r="I25" s="69" t="str">
        <f t="shared" si="11"/>
        <v/>
      </c>
      <c r="J25" s="69" t="str">
        <f t="shared" si="12"/>
        <v/>
      </c>
      <c r="L25" s="32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42" t="str">
        <f>IF(②男子申込!$H31="","",②男子申込!$H31)</f>
        <v/>
      </c>
      <c r="N25" s="142" t="str">
        <f>IF($M25="","",INDEX(リスト!$U$2:$U$65,MATCH($M25,リスト!$T$2:$T$65,0)))</f>
        <v/>
      </c>
      <c r="O25" s="142" t="str">
        <f>IF($M25="","",IF(AND($N25=5,リスト!$U$56=TRUE),INDEX(リスト!$W$56:$W$65,MATCH($M25,リスト!$T$56:$T$65,0)),INDEX(リスト!$W$2:$W$65,MATCH($M25,リスト!$T$2:$T$65,0))))</f>
        <v/>
      </c>
      <c r="P25" s="142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42" t="str">
        <f>IFERROR(RIGHT(10000000+②男子申込!$J31*10000+②男子申込!$L31*100+②男子申込!$N31,IF(INDEX(リスト!$U$2:$U$65,MATCH($M25,リスト!$T$2:$T$65,0))&lt;4,7,5)),"")</f>
        <v/>
      </c>
      <c r="R25" s="142" t="str">
        <f t="shared" si="0"/>
        <v/>
      </c>
      <c r="S25" s="142" t="str">
        <f>IF(②男子申込!$I31="","",IF(②男子申込!$I$6="補欠","HOK",IF(②男子申込!$I$6="オープン","OPN",IF(②男子申込!$I31="補欠","HOK",IF(②男子申込!$I31="OP","OPN","HOKOPN")))))</f>
        <v/>
      </c>
      <c r="T25" s="145" t="str">
        <f>IF(②男子申込!$O31="","",②男子申込!$O31)</f>
        <v/>
      </c>
      <c r="U25" s="145" t="str">
        <f>IF($T25="","",INDEX(リスト!$U$2:$U$65,MATCH($T25,リスト!$T$2:$T$65,0)))</f>
        <v/>
      </c>
      <c r="V25" s="145" t="str">
        <f>IF($T25="","",IF(AND($U25=5,リスト!$U$56=TRUE),INDEX(リスト!$W$56:$W$65,MATCH($T25,リスト!$T$56:$T$65,0)),INDEX(リスト!$W$2:$W$65,MATCH($T25,リスト!$T$2:$T$65,0))))</f>
        <v/>
      </c>
      <c r="W25" s="145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45" t="str">
        <f>IFERROR(RIGHT(10000000+②男子申込!$Q31*10000+②男子申込!$S31*100+②男子申込!$U31,IF(INDEX(リスト!$U$2:$U$65,MATCH($T25,リスト!$T$2:$T$65,0))&lt;4,7,5)),"")</f>
        <v/>
      </c>
      <c r="Y25" s="145" t="str">
        <f t="shared" si="1"/>
        <v/>
      </c>
      <c r="Z25" s="145" t="str">
        <f>IF(②男子申込!$P31="","",IF(②男子申込!$P$6="補欠","HOK",IF(②男子申込!$P$6="オープン","OPN",IF(②男子申込!$P31="補欠","HOK",IF(②男子申込!$P31="OP","OPN","HOKOPN")))))</f>
        <v/>
      </c>
      <c r="AA25" s="144" t="str">
        <f>IF(②男子申込!$V31="","",②男子申込!$V31)</f>
        <v/>
      </c>
      <c r="AB25" s="144" t="str">
        <f>IF($AA25="","",INDEX(リスト!$U$2:$U$65,MATCH($AA25,リスト!$T$2:$T$65,0)))</f>
        <v/>
      </c>
      <c r="AC25" s="144" t="str">
        <f>IF($AA25="","",IF(AND($AB25=5,リスト!$U$56=TRUE),INDEX(リスト!$W$56:$W$65,MATCH($AA25,リスト!$T$56:$T$65,0)),INDEX(リスト!$W$2:$W$65,MATCH($AA25,リスト!$T$2:$T$65,0))))</f>
        <v/>
      </c>
      <c r="AD25" s="144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44" t="str">
        <f>IFERROR(RIGHT(10000000+②男子申込!$X31*10000+②男子申込!$Z31*100+②男子申込!$AB31,IF(INDEX(リスト!$U$2:$U$65,MATCH($AA25,リスト!$T$2:$T$65,0))&lt;4,7,5)),"")</f>
        <v/>
      </c>
      <c r="AF25" s="144" t="str">
        <f t="shared" si="2"/>
        <v/>
      </c>
      <c r="AG25" s="144" t="str">
        <f>IF(②男子申込!$W31="","",IF(②男子申込!$W$6="補欠","HOK",IF(②男子申込!$W$6="オープン","OPN",IF(②男子申込!$W31="補欠","HOK",IF(②男子申込!$W31="OP","OPN","HOKOPN")))))</f>
        <v/>
      </c>
      <c r="AH25" s="143" t="str">
        <f>IF(②男子申込!$AC31="","",②男子申込!$AC31)</f>
        <v/>
      </c>
      <c r="AI25" s="143" t="str">
        <f t="shared" si="3"/>
        <v/>
      </c>
      <c r="AJ25" s="143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43" t="str">
        <f>IF($AH25="","",RIGHT(100000+②男子申込!$AE31,5))</f>
        <v/>
      </c>
      <c r="AL25" s="143" t="str">
        <f t="shared" si="4"/>
        <v/>
      </c>
      <c r="AM25" s="143" t="str">
        <f>IF(②男子申込!$AD31="","",IF(②男子申込!$AD$6="補欠","HOK",IF(②男子申込!$AD$6="オープン","OPN",IF(②男子申込!$AD31="補欠","HOK",IF(②男子申込!$AD31="OP","OPN","HOKOPN")))))</f>
        <v/>
      </c>
      <c r="AO25" s="32" t="str">
        <f t="shared" si="13"/>
        <v/>
      </c>
    </row>
    <row r="26" spans="1:41" x14ac:dyDescent="0.55000000000000004">
      <c r="A26" s="69" t="str">
        <f>IF($B26="","",INDEX(男子登録情報!$S:$S,MATCH($B26,男子登録情報!$B:$B,0)))</f>
        <v/>
      </c>
      <c r="B26" s="69" t="str">
        <f>IF(②男子申込!$C32="","",②男子申込!$C32)</f>
        <v/>
      </c>
      <c r="C26" s="69" t="str">
        <f t="shared" si="5"/>
        <v/>
      </c>
      <c r="D26" s="69" t="str">
        <f t="shared" si="6"/>
        <v/>
      </c>
      <c r="E26" s="69" t="str">
        <f t="shared" si="7"/>
        <v/>
      </c>
      <c r="F26" s="69" t="str">
        <f t="shared" si="8"/>
        <v/>
      </c>
      <c r="G26" s="69" t="str">
        <f t="shared" si="9"/>
        <v/>
      </c>
      <c r="H26" s="69" t="str">
        <f t="shared" si="10"/>
        <v/>
      </c>
      <c r="I26" s="69" t="str">
        <f t="shared" si="11"/>
        <v/>
      </c>
      <c r="J26" s="69" t="str">
        <f t="shared" si="12"/>
        <v/>
      </c>
      <c r="L26" s="32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42" t="str">
        <f>IF(②男子申込!$H32="","",②男子申込!$H32)</f>
        <v/>
      </c>
      <c r="N26" s="142" t="str">
        <f>IF($M26="","",INDEX(リスト!$U$2:$U$65,MATCH($M26,リスト!$T$2:$T$65,0)))</f>
        <v/>
      </c>
      <c r="O26" s="142" t="str">
        <f>IF($M26="","",IF(AND($N26=5,リスト!$U$56=TRUE),INDEX(リスト!$W$56:$W$65,MATCH($M26,リスト!$T$56:$T$65,0)),INDEX(リスト!$W$2:$W$65,MATCH($M26,リスト!$T$2:$T$65,0))))</f>
        <v/>
      </c>
      <c r="P26" s="142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42" t="str">
        <f>IFERROR(RIGHT(10000000+②男子申込!$J32*10000+②男子申込!$L32*100+②男子申込!$N32,IF(INDEX(リスト!$U$2:$U$65,MATCH($M26,リスト!$T$2:$T$65,0))&lt;4,7,5)),"")</f>
        <v/>
      </c>
      <c r="R26" s="142" t="str">
        <f t="shared" si="0"/>
        <v/>
      </c>
      <c r="S26" s="142" t="str">
        <f>IF(②男子申込!$I32="","",IF(②男子申込!$I$6="補欠","HOK",IF(②男子申込!$I$6="オープン","OPN",IF(②男子申込!$I32="補欠","HOK",IF(②男子申込!$I32="OP","OPN","HOKOPN")))))</f>
        <v/>
      </c>
      <c r="T26" s="145" t="str">
        <f>IF(②男子申込!$O32="","",②男子申込!$O32)</f>
        <v/>
      </c>
      <c r="U26" s="145" t="str">
        <f>IF($T26="","",INDEX(リスト!$U$2:$U$65,MATCH($T26,リスト!$T$2:$T$65,0)))</f>
        <v/>
      </c>
      <c r="V26" s="145" t="str">
        <f>IF($T26="","",IF(AND($U26=5,リスト!$U$56=TRUE),INDEX(リスト!$W$56:$W$65,MATCH($T26,リスト!$T$56:$T$65,0)),INDEX(リスト!$W$2:$W$65,MATCH($T26,リスト!$T$2:$T$65,0))))</f>
        <v/>
      </c>
      <c r="W26" s="145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45" t="str">
        <f>IFERROR(RIGHT(10000000+②男子申込!$Q32*10000+②男子申込!$S32*100+②男子申込!$U32,IF(INDEX(リスト!$U$2:$U$65,MATCH($T26,リスト!$T$2:$T$65,0))&lt;4,7,5)),"")</f>
        <v/>
      </c>
      <c r="Y26" s="145" t="str">
        <f t="shared" si="1"/>
        <v/>
      </c>
      <c r="Z26" s="145" t="str">
        <f>IF(②男子申込!$P32="","",IF(②男子申込!$P$6="補欠","HOK",IF(②男子申込!$P$6="オープン","OPN",IF(②男子申込!$P32="補欠","HOK",IF(②男子申込!$P32="OP","OPN","HOKOPN")))))</f>
        <v/>
      </c>
      <c r="AA26" s="144" t="str">
        <f>IF(②男子申込!$V32="","",②男子申込!$V32)</f>
        <v/>
      </c>
      <c r="AB26" s="144" t="str">
        <f>IF($AA26="","",INDEX(リスト!$U$2:$U$65,MATCH($AA26,リスト!$T$2:$T$65,0)))</f>
        <v/>
      </c>
      <c r="AC26" s="144" t="str">
        <f>IF($AA26="","",IF(AND($AB26=5,リスト!$U$56=TRUE),INDEX(リスト!$W$56:$W$65,MATCH($AA26,リスト!$T$56:$T$65,0)),INDEX(リスト!$W$2:$W$65,MATCH($AA26,リスト!$T$2:$T$65,0))))</f>
        <v/>
      </c>
      <c r="AD26" s="144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44" t="str">
        <f>IFERROR(RIGHT(10000000+②男子申込!$X32*10000+②男子申込!$Z32*100+②男子申込!$AB32,IF(INDEX(リスト!$U$2:$U$65,MATCH($AA26,リスト!$T$2:$T$65,0))&lt;4,7,5)),"")</f>
        <v/>
      </c>
      <c r="AF26" s="144" t="str">
        <f t="shared" si="2"/>
        <v/>
      </c>
      <c r="AG26" s="144" t="str">
        <f>IF(②男子申込!$W32="","",IF(②男子申込!$W$6="補欠","HOK",IF(②男子申込!$W$6="オープン","OPN",IF(②男子申込!$W32="補欠","HOK",IF(②男子申込!$W32="OP","OPN","HOKOPN")))))</f>
        <v/>
      </c>
      <c r="AH26" s="143" t="str">
        <f>IF(②男子申込!$AC32="","",②男子申込!$AC32)</f>
        <v/>
      </c>
      <c r="AI26" s="143" t="str">
        <f t="shared" si="3"/>
        <v/>
      </c>
      <c r="AJ26" s="143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43" t="str">
        <f>IF($AH26="","",RIGHT(100000+②男子申込!$AE32,5))</f>
        <v/>
      </c>
      <c r="AL26" s="143" t="str">
        <f t="shared" si="4"/>
        <v/>
      </c>
      <c r="AM26" s="143" t="str">
        <f>IF(②男子申込!$AD32="","",IF(②男子申込!$AD$6="補欠","HOK",IF(②男子申込!$AD$6="オープン","OPN",IF(②男子申込!$AD32="補欠","HOK",IF(②男子申込!$AD32="OP","OPN","HOKOPN")))))</f>
        <v/>
      </c>
      <c r="AO26" s="32" t="str">
        <f t="shared" si="13"/>
        <v/>
      </c>
    </row>
    <row r="27" spans="1:41" x14ac:dyDescent="0.55000000000000004">
      <c r="A27" s="69" t="str">
        <f>IF($B27="","",INDEX(男子登録情報!$S:$S,MATCH($B27,男子登録情報!$B:$B,0)))</f>
        <v/>
      </c>
      <c r="B27" s="69" t="str">
        <f>IF(②男子申込!$C33="","",②男子申込!$C33)</f>
        <v/>
      </c>
      <c r="C27" s="69" t="str">
        <f t="shared" si="5"/>
        <v/>
      </c>
      <c r="D27" s="69" t="str">
        <f t="shared" si="6"/>
        <v/>
      </c>
      <c r="E27" s="69" t="str">
        <f t="shared" si="7"/>
        <v/>
      </c>
      <c r="F27" s="69" t="str">
        <f t="shared" si="8"/>
        <v/>
      </c>
      <c r="G27" s="69" t="str">
        <f t="shared" si="9"/>
        <v/>
      </c>
      <c r="H27" s="69" t="str">
        <f t="shared" si="10"/>
        <v/>
      </c>
      <c r="I27" s="69" t="str">
        <f t="shared" si="11"/>
        <v/>
      </c>
      <c r="J27" s="69" t="str">
        <f t="shared" si="12"/>
        <v/>
      </c>
      <c r="L27" s="32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42" t="str">
        <f>IF(②男子申込!$H33="","",②男子申込!$H33)</f>
        <v/>
      </c>
      <c r="N27" s="142" t="str">
        <f>IF($M27="","",INDEX(リスト!$U$2:$U$65,MATCH($M27,リスト!$T$2:$T$65,0)))</f>
        <v/>
      </c>
      <c r="O27" s="142" t="str">
        <f>IF($M27="","",IF(AND($N27=5,リスト!$U$56=TRUE),INDEX(リスト!$W$56:$W$65,MATCH($M27,リスト!$T$56:$T$65,0)),INDEX(リスト!$W$2:$W$65,MATCH($M27,リスト!$T$2:$T$65,0))))</f>
        <v/>
      </c>
      <c r="P27" s="142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42" t="str">
        <f>IFERROR(RIGHT(10000000+②男子申込!$J33*10000+②男子申込!$L33*100+②男子申込!$N33,IF(INDEX(リスト!$U$2:$U$65,MATCH($M27,リスト!$T$2:$T$65,0))&lt;4,7,5)),"")</f>
        <v/>
      </c>
      <c r="R27" s="142" t="str">
        <f t="shared" si="0"/>
        <v/>
      </c>
      <c r="S27" s="142" t="str">
        <f>IF(②男子申込!$I33="","",IF(②男子申込!$I$6="補欠","HOK",IF(②男子申込!$I$6="オープン","OPN",IF(②男子申込!$I33="補欠","HOK",IF(②男子申込!$I33="OP","OPN","HOKOPN")))))</f>
        <v/>
      </c>
      <c r="T27" s="145" t="str">
        <f>IF(②男子申込!$O33="","",②男子申込!$O33)</f>
        <v/>
      </c>
      <c r="U27" s="145" t="str">
        <f>IF($T27="","",INDEX(リスト!$U$2:$U$65,MATCH($T27,リスト!$T$2:$T$65,0)))</f>
        <v/>
      </c>
      <c r="V27" s="145" t="str">
        <f>IF($T27="","",IF(AND($U27=5,リスト!$U$56=TRUE),INDEX(リスト!$W$56:$W$65,MATCH($T27,リスト!$T$56:$T$65,0)),INDEX(リスト!$W$2:$W$65,MATCH($T27,リスト!$T$2:$T$65,0))))</f>
        <v/>
      </c>
      <c r="W27" s="145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45" t="str">
        <f>IFERROR(RIGHT(10000000+②男子申込!$Q33*10000+②男子申込!$S33*100+②男子申込!$U33,IF(INDEX(リスト!$U$2:$U$65,MATCH($T27,リスト!$T$2:$T$65,0))&lt;4,7,5)),"")</f>
        <v/>
      </c>
      <c r="Y27" s="145" t="str">
        <f t="shared" si="1"/>
        <v/>
      </c>
      <c r="Z27" s="145" t="str">
        <f>IF(②男子申込!$P33="","",IF(②男子申込!$P$6="補欠","HOK",IF(②男子申込!$P$6="オープン","OPN",IF(②男子申込!$P33="補欠","HOK",IF(②男子申込!$P33="OP","OPN","HOKOPN")))))</f>
        <v/>
      </c>
      <c r="AA27" s="144" t="str">
        <f>IF(②男子申込!$V33="","",②男子申込!$V33)</f>
        <v/>
      </c>
      <c r="AB27" s="144" t="str">
        <f>IF($AA27="","",INDEX(リスト!$U$2:$U$65,MATCH($AA27,リスト!$T$2:$T$65,0)))</f>
        <v/>
      </c>
      <c r="AC27" s="144" t="str">
        <f>IF($AA27="","",IF(AND($AB27=5,リスト!$U$56=TRUE),INDEX(リスト!$W$56:$W$65,MATCH($AA27,リスト!$T$56:$T$65,0)),INDEX(リスト!$W$2:$W$65,MATCH($AA27,リスト!$T$2:$T$65,0))))</f>
        <v/>
      </c>
      <c r="AD27" s="144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44" t="str">
        <f>IFERROR(RIGHT(10000000+②男子申込!$X33*10000+②男子申込!$Z33*100+②男子申込!$AB33,IF(INDEX(リスト!$U$2:$U$65,MATCH($AA27,リスト!$T$2:$T$65,0))&lt;4,7,5)),"")</f>
        <v/>
      </c>
      <c r="AF27" s="144" t="str">
        <f t="shared" si="2"/>
        <v/>
      </c>
      <c r="AG27" s="144" t="str">
        <f>IF(②男子申込!$W33="","",IF(②男子申込!$W$6="補欠","HOK",IF(②男子申込!$W$6="オープン","OPN",IF(②男子申込!$W33="補欠","HOK",IF(②男子申込!$W33="OP","OPN","HOKOPN")))))</f>
        <v/>
      </c>
      <c r="AH27" s="143" t="str">
        <f>IF(②男子申込!$AC33="","",②男子申込!$AC33)</f>
        <v/>
      </c>
      <c r="AI27" s="143" t="str">
        <f t="shared" si="3"/>
        <v/>
      </c>
      <c r="AJ27" s="143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43" t="str">
        <f>IF($AH27="","",RIGHT(100000+②男子申込!$AE33,5))</f>
        <v/>
      </c>
      <c r="AL27" s="143" t="str">
        <f t="shared" si="4"/>
        <v/>
      </c>
      <c r="AM27" s="143" t="str">
        <f>IF(②男子申込!$AD33="","",IF(②男子申込!$AD$6="補欠","HOK",IF(②男子申込!$AD$6="オープン","OPN",IF(②男子申込!$AD33="補欠","HOK",IF(②男子申込!$AD33="OP","OPN","HOKOPN")))))</f>
        <v/>
      </c>
      <c r="AO27" s="32" t="str">
        <f t="shared" si="13"/>
        <v/>
      </c>
    </row>
    <row r="28" spans="1:41" x14ac:dyDescent="0.55000000000000004">
      <c r="A28" s="69" t="str">
        <f>IF($B28="","",INDEX(男子登録情報!$S:$S,MATCH($B28,男子登録情報!$B:$B,0)))</f>
        <v/>
      </c>
      <c r="B28" s="69" t="str">
        <f>IF(②男子申込!$C34="","",②男子申込!$C34)</f>
        <v/>
      </c>
      <c r="C28" s="69" t="str">
        <f t="shared" si="5"/>
        <v/>
      </c>
      <c r="D28" s="69" t="str">
        <f t="shared" si="6"/>
        <v/>
      </c>
      <c r="E28" s="69" t="str">
        <f t="shared" si="7"/>
        <v/>
      </c>
      <c r="F28" s="69" t="str">
        <f t="shared" si="8"/>
        <v/>
      </c>
      <c r="G28" s="69" t="str">
        <f t="shared" si="9"/>
        <v/>
      </c>
      <c r="H28" s="69" t="str">
        <f t="shared" si="10"/>
        <v/>
      </c>
      <c r="I28" s="69" t="str">
        <f t="shared" si="11"/>
        <v/>
      </c>
      <c r="J28" s="69" t="str">
        <f t="shared" si="12"/>
        <v/>
      </c>
      <c r="L28" s="32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42" t="str">
        <f>IF(②男子申込!$H34="","",②男子申込!$H34)</f>
        <v/>
      </c>
      <c r="N28" s="142" t="str">
        <f>IF($M28="","",INDEX(リスト!$U$2:$U$65,MATCH($M28,リスト!$T$2:$T$65,0)))</f>
        <v/>
      </c>
      <c r="O28" s="142" t="str">
        <f>IF($M28="","",IF(AND($N28=5,リスト!$U$56=TRUE),INDEX(リスト!$W$56:$W$65,MATCH($M28,リスト!$T$56:$T$65,0)),INDEX(リスト!$W$2:$W$65,MATCH($M28,リスト!$T$2:$T$65,0))))</f>
        <v/>
      </c>
      <c r="P28" s="142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42" t="str">
        <f>IFERROR(RIGHT(10000000+②男子申込!$J34*10000+②男子申込!$L34*100+②男子申込!$N34,IF(INDEX(リスト!$U$2:$U$65,MATCH($M28,リスト!$T$2:$T$65,0))&lt;4,7,5)),"")</f>
        <v/>
      </c>
      <c r="R28" s="142" t="str">
        <f t="shared" si="0"/>
        <v/>
      </c>
      <c r="S28" s="142" t="str">
        <f>IF(②男子申込!$I34="","",IF(②男子申込!$I$6="補欠","HOK",IF(②男子申込!$I$6="オープン","OPN",IF(②男子申込!$I34="補欠","HOK",IF(②男子申込!$I34="OP","OPN","HOKOPN")))))</f>
        <v/>
      </c>
      <c r="T28" s="145" t="str">
        <f>IF(②男子申込!$O34="","",②男子申込!$O34)</f>
        <v/>
      </c>
      <c r="U28" s="145" t="str">
        <f>IF($T28="","",INDEX(リスト!$U$2:$U$65,MATCH($T28,リスト!$T$2:$T$65,0)))</f>
        <v/>
      </c>
      <c r="V28" s="145" t="str">
        <f>IF($T28="","",IF(AND($U28=5,リスト!$U$56=TRUE),INDEX(リスト!$W$56:$W$65,MATCH($T28,リスト!$T$56:$T$65,0)),INDEX(リスト!$W$2:$W$65,MATCH($T28,リスト!$T$2:$T$65,0))))</f>
        <v/>
      </c>
      <c r="W28" s="145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45" t="str">
        <f>IFERROR(RIGHT(10000000+②男子申込!$Q34*10000+②男子申込!$S34*100+②男子申込!$U34,IF(INDEX(リスト!$U$2:$U$65,MATCH($T28,リスト!$T$2:$T$65,0))&lt;4,7,5)),"")</f>
        <v/>
      </c>
      <c r="Y28" s="145" t="str">
        <f t="shared" si="1"/>
        <v/>
      </c>
      <c r="Z28" s="145" t="str">
        <f>IF(②男子申込!$P34="","",IF(②男子申込!$P$6="補欠","HOK",IF(②男子申込!$P$6="オープン","OPN",IF(②男子申込!$P34="補欠","HOK",IF(②男子申込!$P34="OP","OPN","HOKOPN")))))</f>
        <v/>
      </c>
      <c r="AA28" s="144" t="str">
        <f>IF(②男子申込!$V34="","",②男子申込!$V34)</f>
        <v/>
      </c>
      <c r="AB28" s="144" t="str">
        <f>IF($AA28="","",INDEX(リスト!$U$2:$U$65,MATCH($AA28,リスト!$T$2:$T$65,0)))</f>
        <v/>
      </c>
      <c r="AC28" s="144" t="str">
        <f>IF($AA28="","",IF(AND($AB28=5,リスト!$U$56=TRUE),INDEX(リスト!$W$56:$W$65,MATCH($AA28,リスト!$T$56:$T$65,0)),INDEX(リスト!$W$2:$W$65,MATCH($AA28,リスト!$T$2:$T$65,0))))</f>
        <v/>
      </c>
      <c r="AD28" s="144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44" t="str">
        <f>IFERROR(RIGHT(10000000+②男子申込!$X34*10000+②男子申込!$Z34*100+②男子申込!$AB34,IF(INDEX(リスト!$U$2:$U$65,MATCH($AA28,リスト!$T$2:$T$65,0))&lt;4,7,5)),"")</f>
        <v/>
      </c>
      <c r="AF28" s="144" t="str">
        <f t="shared" si="2"/>
        <v/>
      </c>
      <c r="AG28" s="144" t="str">
        <f>IF(②男子申込!$W34="","",IF(②男子申込!$W$6="補欠","HOK",IF(②男子申込!$W$6="オープン","OPN",IF(②男子申込!$W34="補欠","HOK",IF(②男子申込!$W34="OP","OPN","HOKOPN")))))</f>
        <v/>
      </c>
      <c r="AH28" s="143" t="str">
        <f>IF(②男子申込!$AC34="","",②男子申込!$AC34)</f>
        <v/>
      </c>
      <c r="AI28" s="143" t="str">
        <f t="shared" si="3"/>
        <v/>
      </c>
      <c r="AJ28" s="143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43" t="str">
        <f>IF($AH28="","",RIGHT(100000+②男子申込!$AE34,5))</f>
        <v/>
      </c>
      <c r="AL28" s="143" t="str">
        <f t="shared" si="4"/>
        <v/>
      </c>
      <c r="AM28" s="143" t="str">
        <f>IF(②男子申込!$AD34="","",IF(②男子申込!$AD$6="補欠","HOK",IF(②男子申込!$AD$6="オープン","OPN",IF(②男子申込!$AD34="補欠","HOK",IF(②男子申込!$AD34="OP","OPN","HOKOPN")))))</f>
        <v/>
      </c>
      <c r="AO28" s="32" t="str">
        <f t="shared" si="13"/>
        <v/>
      </c>
    </row>
    <row r="29" spans="1:41" x14ac:dyDescent="0.55000000000000004">
      <c r="A29" s="69" t="str">
        <f>IF($B29="","",INDEX(男子登録情報!$S:$S,MATCH($B29,男子登録情報!$B:$B,0)))</f>
        <v/>
      </c>
      <c r="B29" s="69" t="str">
        <f>IF(②男子申込!$C35="","",②男子申込!$C35)</f>
        <v/>
      </c>
      <c r="C29" s="69" t="str">
        <f t="shared" si="5"/>
        <v/>
      </c>
      <c r="D29" s="69" t="str">
        <f t="shared" si="6"/>
        <v/>
      </c>
      <c r="E29" s="69" t="str">
        <f t="shared" si="7"/>
        <v/>
      </c>
      <c r="F29" s="69" t="str">
        <f t="shared" si="8"/>
        <v/>
      </c>
      <c r="G29" s="69" t="str">
        <f t="shared" si="9"/>
        <v/>
      </c>
      <c r="H29" s="69" t="str">
        <f t="shared" si="10"/>
        <v/>
      </c>
      <c r="I29" s="69" t="str">
        <f t="shared" si="11"/>
        <v/>
      </c>
      <c r="J29" s="69" t="str">
        <f t="shared" si="12"/>
        <v/>
      </c>
      <c r="L29" s="32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42" t="str">
        <f>IF(②男子申込!$H35="","",②男子申込!$H35)</f>
        <v/>
      </c>
      <c r="N29" s="142" t="str">
        <f>IF($M29="","",INDEX(リスト!$U$2:$U$65,MATCH($M29,リスト!$T$2:$T$65,0)))</f>
        <v/>
      </c>
      <c r="O29" s="142" t="str">
        <f>IF($M29="","",IF(AND($N29=5,リスト!$U$56=TRUE),INDEX(リスト!$W$56:$W$65,MATCH($M29,リスト!$T$56:$T$65,0)),INDEX(リスト!$W$2:$W$65,MATCH($M29,リスト!$T$2:$T$65,0))))</f>
        <v/>
      </c>
      <c r="P29" s="142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42" t="str">
        <f>IFERROR(RIGHT(10000000+②男子申込!$J35*10000+②男子申込!$L35*100+②男子申込!$N35,IF(INDEX(リスト!$U$2:$U$65,MATCH($M29,リスト!$T$2:$T$65,0))&lt;4,7,5)),"")</f>
        <v/>
      </c>
      <c r="R29" s="142" t="str">
        <f t="shared" si="0"/>
        <v/>
      </c>
      <c r="S29" s="142" t="str">
        <f>IF(②男子申込!$I35="","",IF(②男子申込!$I$6="補欠","HOK",IF(②男子申込!$I$6="オープン","OPN",IF(②男子申込!$I35="補欠","HOK",IF(②男子申込!$I35="OP","OPN","HOKOPN")))))</f>
        <v/>
      </c>
      <c r="T29" s="145" t="str">
        <f>IF(②男子申込!$O35="","",②男子申込!$O35)</f>
        <v/>
      </c>
      <c r="U29" s="145" t="str">
        <f>IF($T29="","",INDEX(リスト!$U$2:$U$65,MATCH($T29,リスト!$T$2:$T$65,0)))</f>
        <v/>
      </c>
      <c r="V29" s="145" t="str">
        <f>IF($T29="","",IF(AND($U29=5,リスト!$U$56=TRUE),INDEX(リスト!$W$56:$W$65,MATCH($T29,リスト!$T$56:$T$65,0)),INDEX(リスト!$W$2:$W$65,MATCH($T29,リスト!$T$2:$T$65,0))))</f>
        <v/>
      </c>
      <c r="W29" s="145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45" t="str">
        <f>IFERROR(RIGHT(10000000+②男子申込!$Q35*10000+②男子申込!$S35*100+②男子申込!$U35,IF(INDEX(リスト!$U$2:$U$65,MATCH($T29,リスト!$T$2:$T$65,0))&lt;4,7,5)),"")</f>
        <v/>
      </c>
      <c r="Y29" s="145" t="str">
        <f t="shared" si="1"/>
        <v/>
      </c>
      <c r="Z29" s="145" t="str">
        <f>IF(②男子申込!$P35="","",IF(②男子申込!$P$6="補欠","HOK",IF(②男子申込!$P$6="オープン","OPN",IF(②男子申込!$P35="補欠","HOK",IF(②男子申込!$P35="OP","OPN","HOKOPN")))))</f>
        <v/>
      </c>
      <c r="AA29" s="144" t="str">
        <f>IF(②男子申込!$V35="","",②男子申込!$V35)</f>
        <v/>
      </c>
      <c r="AB29" s="144" t="str">
        <f>IF($AA29="","",INDEX(リスト!$U$2:$U$65,MATCH($AA29,リスト!$T$2:$T$65,0)))</f>
        <v/>
      </c>
      <c r="AC29" s="144" t="str">
        <f>IF($AA29="","",IF(AND($AB29=5,リスト!$U$56=TRUE),INDEX(リスト!$W$56:$W$65,MATCH($AA29,リスト!$T$56:$T$65,0)),INDEX(リスト!$W$2:$W$65,MATCH($AA29,リスト!$T$2:$T$65,0))))</f>
        <v/>
      </c>
      <c r="AD29" s="144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44" t="str">
        <f>IFERROR(RIGHT(10000000+②男子申込!$X35*10000+②男子申込!$Z35*100+②男子申込!$AB35,IF(INDEX(リスト!$U$2:$U$65,MATCH($AA29,リスト!$T$2:$T$65,0))&lt;4,7,5)),"")</f>
        <v/>
      </c>
      <c r="AF29" s="144" t="str">
        <f t="shared" si="2"/>
        <v/>
      </c>
      <c r="AG29" s="144" t="str">
        <f>IF(②男子申込!$W35="","",IF(②男子申込!$W$6="補欠","HOK",IF(②男子申込!$W$6="オープン","OPN",IF(②男子申込!$W35="補欠","HOK",IF(②男子申込!$W35="OP","OPN","HOKOPN")))))</f>
        <v/>
      </c>
      <c r="AH29" s="143" t="str">
        <f>IF(②男子申込!$AC35="","",②男子申込!$AC35)</f>
        <v/>
      </c>
      <c r="AI29" s="143" t="str">
        <f t="shared" si="3"/>
        <v/>
      </c>
      <c r="AJ29" s="143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43" t="str">
        <f>IF($AH29="","",RIGHT(100000+②男子申込!$AE35,5))</f>
        <v/>
      </c>
      <c r="AL29" s="143" t="str">
        <f t="shared" si="4"/>
        <v/>
      </c>
      <c r="AM29" s="143" t="str">
        <f>IF(②男子申込!$AD35="","",IF(②男子申込!$AD$6="補欠","HOK",IF(②男子申込!$AD$6="オープン","OPN",IF(②男子申込!$AD35="補欠","HOK",IF(②男子申込!$AD35="OP","OPN","HOKOPN")))))</f>
        <v/>
      </c>
      <c r="AO29" s="32" t="str">
        <f t="shared" si="13"/>
        <v/>
      </c>
    </row>
    <row r="30" spans="1:41" x14ac:dyDescent="0.55000000000000004">
      <c r="A30" s="69" t="str">
        <f>IF($B30="","",INDEX(男子登録情報!$S:$S,MATCH($B30,男子登録情報!$B:$B,0)))</f>
        <v/>
      </c>
      <c r="B30" s="69" t="str">
        <f>IF(②男子申込!$C36="","",②男子申込!$C36)</f>
        <v/>
      </c>
      <c r="C30" s="69" t="str">
        <f t="shared" si="5"/>
        <v/>
      </c>
      <c r="D30" s="69" t="str">
        <f t="shared" si="6"/>
        <v/>
      </c>
      <c r="E30" s="69" t="str">
        <f t="shared" si="7"/>
        <v/>
      </c>
      <c r="F30" s="69" t="str">
        <f t="shared" si="8"/>
        <v/>
      </c>
      <c r="G30" s="69" t="str">
        <f t="shared" si="9"/>
        <v/>
      </c>
      <c r="H30" s="69" t="str">
        <f t="shared" si="10"/>
        <v/>
      </c>
      <c r="I30" s="69" t="str">
        <f t="shared" si="11"/>
        <v/>
      </c>
      <c r="J30" s="69" t="str">
        <f t="shared" si="12"/>
        <v/>
      </c>
      <c r="L30" s="32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42" t="str">
        <f>IF(②男子申込!$H36="","",②男子申込!$H36)</f>
        <v/>
      </c>
      <c r="N30" s="142" t="str">
        <f>IF($M30="","",INDEX(リスト!$U$2:$U$65,MATCH($M30,リスト!$T$2:$T$65,0)))</f>
        <v/>
      </c>
      <c r="O30" s="142" t="str">
        <f>IF($M30="","",IF(AND($N30=5,リスト!$U$56=TRUE),INDEX(リスト!$W$56:$W$65,MATCH($M30,リスト!$T$56:$T$65,0)),INDEX(リスト!$W$2:$W$65,MATCH($M30,リスト!$T$2:$T$65,0))))</f>
        <v/>
      </c>
      <c r="P30" s="142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42" t="str">
        <f>IFERROR(RIGHT(10000000+②男子申込!$J36*10000+②男子申込!$L36*100+②男子申込!$N36,IF(INDEX(リスト!$U$2:$U$65,MATCH($M30,リスト!$T$2:$T$65,0))&lt;4,7,5)),"")</f>
        <v/>
      </c>
      <c r="R30" s="142" t="str">
        <f t="shared" si="0"/>
        <v/>
      </c>
      <c r="S30" s="142" t="str">
        <f>IF(②男子申込!$I36="","",IF(②男子申込!$I$6="補欠","HOK",IF(②男子申込!$I$6="オープン","OPN",IF(②男子申込!$I36="補欠","HOK",IF(②男子申込!$I36="OP","OPN","HOKOPN")))))</f>
        <v/>
      </c>
      <c r="T30" s="145" t="str">
        <f>IF(②男子申込!$O36="","",②男子申込!$O36)</f>
        <v/>
      </c>
      <c r="U30" s="145" t="str">
        <f>IF($T30="","",INDEX(リスト!$U$2:$U$65,MATCH($T30,リスト!$T$2:$T$65,0)))</f>
        <v/>
      </c>
      <c r="V30" s="145" t="str">
        <f>IF($T30="","",IF(AND($U30=5,リスト!$U$56=TRUE),INDEX(リスト!$W$56:$W$65,MATCH($T30,リスト!$T$56:$T$65,0)),INDEX(リスト!$W$2:$W$65,MATCH($T30,リスト!$T$2:$T$65,0))))</f>
        <v/>
      </c>
      <c r="W30" s="145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45" t="str">
        <f>IFERROR(RIGHT(10000000+②男子申込!$Q36*10000+②男子申込!$S36*100+②男子申込!$U36,IF(INDEX(リスト!$U$2:$U$65,MATCH($T30,リスト!$T$2:$T$65,0))&lt;4,7,5)),"")</f>
        <v/>
      </c>
      <c r="Y30" s="145" t="str">
        <f t="shared" si="1"/>
        <v/>
      </c>
      <c r="Z30" s="145" t="str">
        <f>IF(②男子申込!$P36="","",IF(②男子申込!$P$6="補欠","HOK",IF(②男子申込!$P$6="オープン","OPN",IF(②男子申込!$P36="補欠","HOK",IF(②男子申込!$P36="OP","OPN","HOKOPN")))))</f>
        <v/>
      </c>
      <c r="AA30" s="144" t="str">
        <f>IF(②男子申込!$V36="","",②男子申込!$V36)</f>
        <v/>
      </c>
      <c r="AB30" s="144" t="str">
        <f>IF($AA30="","",INDEX(リスト!$U$2:$U$65,MATCH($AA30,リスト!$T$2:$T$65,0)))</f>
        <v/>
      </c>
      <c r="AC30" s="144" t="str">
        <f>IF($AA30="","",IF(AND($AB30=5,リスト!$U$56=TRUE),INDEX(リスト!$W$56:$W$65,MATCH($AA30,リスト!$T$56:$T$65,0)),INDEX(リスト!$W$2:$W$65,MATCH($AA30,リスト!$T$2:$T$65,0))))</f>
        <v/>
      </c>
      <c r="AD30" s="144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44" t="str">
        <f>IFERROR(RIGHT(10000000+②男子申込!$X36*10000+②男子申込!$Z36*100+②男子申込!$AB36,IF(INDEX(リスト!$U$2:$U$65,MATCH($AA30,リスト!$T$2:$T$65,0))&lt;4,7,5)),"")</f>
        <v/>
      </c>
      <c r="AF30" s="144" t="str">
        <f t="shared" si="2"/>
        <v/>
      </c>
      <c r="AG30" s="144" t="str">
        <f>IF(②男子申込!$W36="","",IF(②男子申込!$W$6="補欠","HOK",IF(②男子申込!$W$6="オープン","OPN",IF(②男子申込!$W36="補欠","HOK",IF(②男子申込!$W36="OP","OPN","HOKOPN")))))</f>
        <v/>
      </c>
      <c r="AH30" s="143" t="str">
        <f>IF(②男子申込!$AC36="","",②男子申込!$AC36)</f>
        <v/>
      </c>
      <c r="AI30" s="143" t="str">
        <f t="shared" si="3"/>
        <v/>
      </c>
      <c r="AJ30" s="143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43" t="str">
        <f>IF($AH30="","",RIGHT(100000+②男子申込!$AE36,5))</f>
        <v/>
      </c>
      <c r="AL30" s="143" t="str">
        <f t="shared" si="4"/>
        <v/>
      </c>
      <c r="AM30" s="143" t="str">
        <f>IF(②男子申込!$AD36="","",IF(②男子申込!$AD$6="補欠","HOK",IF(②男子申込!$AD$6="オープン","OPN",IF(②男子申込!$AD36="補欠","HOK",IF(②男子申込!$AD36="OP","OPN","HOKOPN")))))</f>
        <v/>
      </c>
      <c r="AO30" s="32" t="str">
        <f t="shared" si="13"/>
        <v/>
      </c>
    </row>
    <row r="31" spans="1:41" x14ac:dyDescent="0.55000000000000004">
      <c r="A31" s="69" t="str">
        <f>IF($B31="","",INDEX(男子登録情報!$S:$S,MATCH($B31,男子登録情報!$B:$B,0)))</f>
        <v/>
      </c>
      <c r="B31" s="69" t="str">
        <f>IF(②男子申込!$C37="","",②男子申込!$C37)</f>
        <v/>
      </c>
      <c r="C31" s="69" t="str">
        <f t="shared" si="5"/>
        <v/>
      </c>
      <c r="D31" s="69" t="str">
        <f t="shared" si="6"/>
        <v/>
      </c>
      <c r="E31" s="69" t="str">
        <f t="shared" si="7"/>
        <v/>
      </c>
      <c r="F31" s="69" t="str">
        <f t="shared" si="8"/>
        <v/>
      </c>
      <c r="G31" s="69" t="str">
        <f t="shared" si="9"/>
        <v/>
      </c>
      <c r="H31" s="69" t="str">
        <f t="shared" si="10"/>
        <v/>
      </c>
      <c r="I31" s="69" t="str">
        <f t="shared" si="11"/>
        <v/>
      </c>
      <c r="J31" s="69" t="str">
        <f t="shared" si="12"/>
        <v/>
      </c>
      <c r="L31" s="32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42" t="str">
        <f>IF(②男子申込!$H37="","",②男子申込!$H37)</f>
        <v/>
      </c>
      <c r="N31" s="142" t="str">
        <f>IF($M31="","",INDEX(リスト!$U$2:$U$65,MATCH($M31,リスト!$T$2:$T$65,0)))</f>
        <v/>
      </c>
      <c r="O31" s="142" t="str">
        <f>IF($M31="","",IF(AND($N31=5,リスト!$U$56=TRUE),INDEX(リスト!$W$56:$W$65,MATCH($M31,リスト!$T$56:$T$65,0)),INDEX(リスト!$W$2:$W$65,MATCH($M31,リスト!$T$2:$T$65,0))))</f>
        <v/>
      </c>
      <c r="P31" s="142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42" t="str">
        <f>IFERROR(RIGHT(10000000+②男子申込!$J37*10000+②男子申込!$L37*100+②男子申込!$N37,IF(INDEX(リスト!$U$2:$U$65,MATCH($M31,リスト!$T$2:$T$65,0))&lt;4,7,5)),"")</f>
        <v/>
      </c>
      <c r="R31" s="142" t="str">
        <f t="shared" si="0"/>
        <v/>
      </c>
      <c r="S31" s="142" t="str">
        <f>IF(②男子申込!$I37="","",IF(②男子申込!$I$6="補欠","HOK",IF(②男子申込!$I$6="オープン","OPN",IF(②男子申込!$I37="補欠","HOK",IF(②男子申込!$I37="OP","OPN","HOKOPN")))))</f>
        <v/>
      </c>
      <c r="T31" s="145" t="str">
        <f>IF(②男子申込!$O37="","",②男子申込!$O37)</f>
        <v/>
      </c>
      <c r="U31" s="145" t="str">
        <f>IF($T31="","",INDEX(リスト!$U$2:$U$65,MATCH($T31,リスト!$T$2:$T$65,0)))</f>
        <v/>
      </c>
      <c r="V31" s="145" t="str">
        <f>IF($T31="","",IF(AND($U31=5,リスト!$U$56=TRUE),INDEX(リスト!$W$56:$W$65,MATCH($T31,リスト!$T$56:$T$65,0)),INDEX(リスト!$W$2:$W$65,MATCH($T31,リスト!$T$2:$T$65,0))))</f>
        <v/>
      </c>
      <c r="W31" s="145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45" t="str">
        <f>IFERROR(RIGHT(10000000+②男子申込!$Q37*10000+②男子申込!$S37*100+②男子申込!$U37,IF(INDEX(リスト!$U$2:$U$65,MATCH($T31,リスト!$T$2:$T$65,0))&lt;4,7,5)),"")</f>
        <v/>
      </c>
      <c r="Y31" s="145" t="str">
        <f t="shared" si="1"/>
        <v/>
      </c>
      <c r="Z31" s="145" t="str">
        <f>IF(②男子申込!$P37="","",IF(②男子申込!$P$6="補欠","HOK",IF(②男子申込!$P$6="オープン","OPN",IF(②男子申込!$P37="補欠","HOK",IF(②男子申込!$P37="OP","OPN","HOKOPN")))))</f>
        <v/>
      </c>
      <c r="AA31" s="144" t="str">
        <f>IF(②男子申込!$V37="","",②男子申込!$V37)</f>
        <v/>
      </c>
      <c r="AB31" s="144" t="str">
        <f>IF($AA31="","",INDEX(リスト!$U$2:$U$65,MATCH($AA31,リスト!$T$2:$T$65,0)))</f>
        <v/>
      </c>
      <c r="AC31" s="144" t="str">
        <f>IF($AA31="","",IF(AND($AB31=5,リスト!$U$56=TRUE),INDEX(リスト!$W$56:$W$65,MATCH($AA31,リスト!$T$56:$T$65,0)),INDEX(リスト!$W$2:$W$65,MATCH($AA31,リスト!$T$2:$T$65,0))))</f>
        <v/>
      </c>
      <c r="AD31" s="144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44" t="str">
        <f>IFERROR(RIGHT(10000000+②男子申込!$X37*10000+②男子申込!$Z37*100+②男子申込!$AB37,IF(INDEX(リスト!$U$2:$U$65,MATCH($AA31,リスト!$T$2:$T$65,0))&lt;4,7,5)),"")</f>
        <v/>
      </c>
      <c r="AF31" s="144" t="str">
        <f t="shared" si="2"/>
        <v/>
      </c>
      <c r="AG31" s="144" t="str">
        <f>IF(②男子申込!$W37="","",IF(②男子申込!$W$6="補欠","HOK",IF(②男子申込!$W$6="オープン","OPN",IF(②男子申込!$W37="補欠","HOK",IF(②男子申込!$W37="OP","OPN","HOKOPN")))))</f>
        <v/>
      </c>
      <c r="AH31" s="143" t="str">
        <f>IF(②男子申込!$AC37="","",②男子申込!$AC37)</f>
        <v/>
      </c>
      <c r="AI31" s="143" t="str">
        <f t="shared" si="3"/>
        <v/>
      </c>
      <c r="AJ31" s="143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43" t="str">
        <f>IF($AH31="","",RIGHT(100000+②男子申込!$AE37,5))</f>
        <v/>
      </c>
      <c r="AL31" s="143" t="str">
        <f t="shared" si="4"/>
        <v/>
      </c>
      <c r="AM31" s="143" t="str">
        <f>IF(②男子申込!$AD37="","",IF(②男子申込!$AD$6="補欠","HOK",IF(②男子申込!$AD$6="オープン","OPN",IF(②男子申込!$AD37="補欠","HOK",IF(②男子申込!$AD37="OP","OPN","HOKOPN")))))</f>
        <v/>
      </c>
      <c r="AO31" s="32" t="str">
        <f t="shared" si="13"/>
        <v/>
      </c>
    </row>
    <row r="32" spans="1:41" x14ac:dyDescent="0.55000000000000004">
      <c r="A32" s="69" t="str">
        <f>IF($B32="","",INDEX(男子登録情報!$S:$S,MATCH($B32,男子登録情報!$B:$B,0)))</f>
        <v/>
      </c>
      <c r="B32" s="69" t="str">
        <f>IF(②男子申込!$C38="","",②男子申込!$C38)</f>
        <v/>
      </c>
      <c r="C32" s="69" t="str">
        <f t="shared" si="5"/>
        <v/>
      </c>
      <c r="D32" s="69" t="str">
        <f t="shared" si="6"/>
        <v/>
      </c>
      <c r="E32" s="69" t="str">
        <f t="shared" si="7"/>
        <v/>
      </c>
      <c r="F32" s="69" t="str">
        <f t="shared" si="8"/>
        <v/>
      </c>
      <c r="G32" s="69" t="str">
        <f t="shared" si="9"/>
        <v/>
      </c>
      <c r="H32" s="69" t="str">
        <f t="shared" si="10"/>
        <v/>
      </c>
      <c r="I32" s="69" t="str">
        <f t="shared" si="11"/>
        <v/>
      </c>
      <c r="J32" s="69" t="str">
        <f t="shared" si="12"/>
        <v/>
      </c>
      <c r="L32" s="32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42" t="str">
        <f>IF(②男子申込!$H38="","",②男子申込!$H38)</f>
        <v/>
      </c>
      <c r="N32" s="142" t="str">
        <f>IF($M32="","",INDEX(リスト!$U$2:$U$65,MATCH($M32,リスト!$T$2:$T$65,0)))</f>
        <v/>
      </c>
      <c r="O32" s="142" t="str">
        <f>IF($M32="","",IF(AND($N32=5,リスト!$U$56=TRUE),INDEX(リスト!$W$56:$W$65,MATCH($M32,リスト!$T$56:$T$65,0)),INDEX(リスト!$W$2:$W$65,MATCH($M32,リスト!$T$2:$T$65,0))))</f>
        <v/>
      </c>
      <c r="P32" s="142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42" t="str">
        <f>IFERROR(RIGHT(10000000+②男子申込!$J38*10000+②男子申込!$L38*100+②男子申込!$N38,IF(INDEX(リスト!$U$2:$U$65,MATCH($M32,リスト!$T$2:$T$65,0))&lt;4,7,5)),"")</f>
        <v/>
      </c>
      <c r="R32" s="142" t="str">
        <f t="shared" si="0"/>
        <v/>
      </c>
      <c r="S32" s="142" t="str">
        <f>IF(②男子申込!$I38="","",IF(②男子申込!$I$6="補欠","HOK",IF(②男子申込!$I$6="オープン","OPN",IF(②男子申込!$I38="補欠","HOK",IF(②男子申込!$I38="OP","OPN","HOKOPN")))))</f>
        <v/>
      </c>
      <c r="T32" s="145" t="str">
        <f>IF(②男子申込!$O38="","",②男子申込!$O38)</f>
        <v/>
      </c>
      <c r="U32" s="145" t="str">
        <f>IF($T32="","",INDEX(リスト!$U$2:$U$65,MATCH($T32,リスト!$T$2:$T$65,0)))</f>
        <v/>
      </c>
      <c r="V32" s="145" t="str">
        <f>IF($T32="","",IF(AND($U32=5,リスト!$U$56=TRUE),INDEX(リスト!$W$56:$W$65,MATCH($T32,リスト!$T$56:$T$65,0)),INDEX(リスト!$W$2:$W$65,MATCH($T32,リスト!$T$2:$T$65,0))))</f>
        <v/>
      </c>
      <c r="W32" s="145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45" t="str">
        <f>IFERROR(RIGHT(10000000+②男子申込!$Q38*10000+②男子申込!$S38*100+②男子申込!$U38,IF(INDEX(リスト!$U$2:$U$65,MATCH($T32,リスト!$T$2:$T$65,0))&lt;4,7,5)),"")</f>
        <v/>
      </c>
      <c r="Y32" s="145" t="str">
        <f t="shared" si="1"/>
        <v/>
      </c>
      <c r="Z32" s="145" t="str">
        <f>IF(②男子申込!$P38="","",IF(②男子申込!$P$6="補欠","HOK",IF(②男子申込!$P$6="オープン","OPN",IF(②男子申込!$P38="補欠","HOK",IF(②男子申込!$P38="OP","OPN","HOKOPN")))))</f>
        <v/>
      </c>
      <c r="AA32" s="144" t="str">
        <f>IF(②男子申込!$V38="","",②男子申込!$V38)</f>
        <v/>
      </c>
      <c r="AB32" s="144" t="str">
        <f>IF($AA32="","",INDEX(リスト!$U$2:$U$65,MATCH($AA32,リスト!$T$2:$T$65,0)))</f>
        <v/>
      </c>
      <c r="AC32" s="144" t="str">
        <f>IF($AA32="","",IF(AND($AB32=5,リスト!$U$56=TRUE),INDEX(リスト!$W$56:$W$65,MATCH($AA32,リスト!$T$56:$T$65,0)),INDEX(リスト!$W$2:$W$65,MATCH($AA32,リスト!$T$2:$T$65,0))))</f>
        <v/>
      </c>
      <c r="AD32" s="144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44" t="str">
        <f>IFERROR(RIGHT(10000000+②男子申込!$X38*10000+②男子申込!$Z38*100+②男子申込!$AB38,IF(INDEX(リスト!$U$2:$U$65,MATCH($AA32,リスト!$T$2:$T$65,0))&lt;4,7,5)),"")</f>
        <v/>
      </c>
      <c r="AF32" s="144" t="str">
        <f t="shared" si="2"/>
        <v/>
      </c>
      <c r="AG32" s="144" t="str">
        <f>IF(②男子申込!$W38="","",IF(②男子申込!$W$6="補欠","HOK",IF(②男子申込!$W$6="オープン","OPN",IF(②男子申込!$W38="補欠","HOK",IF(②男子申込!$W38="OP","OPN","HOKOPN")))))</f>
        <v/>
      </c>
      <c r="AH32" s="143" t="str">
        <f>IF(②男子申込!$AC38="","",②男子申込!$AC38)</f>
        <v/>
      </c>
      <c r="AI32" s="143" t="str">
        <f t="shared" si="3"/>
        <v/>
      </c>
      <c r="AJ32" s="143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43" t="str">
        <f>IF($AH32="","",RIGHT(100000+②男子申込!$AE38,5))</f>
        <v/>
      </c>
      <c r="AL32" s="143" t="str">
        <f t="shared" si="4"/>
        <v/>
      </c>
      <c r="AM32" s="143" t="str">
        <f>IF(②男子申込!$AD38="","",IF(②男子申込!$AD$6="補欠","HOK",IF(②男子申込!$AD$6="オープン","OPN",IF(②男子申込!$AD38="補欠","HOK",IF(②男子申込!$AD38="OP","OPN","HOKOPN")))))</f>
        <v/>
      </c>
      <c r="AO32" s="32" t="str">
        <f t="shared" si="13"/>
        <v/>
      </c>
    </row>
    <row r="33" spans="1:41" x14ac:dyDescent="0.55000000000000004">
      <c r="A33" s="69" t="str">
        <f>IF($B33="","",INDEX(男子登録情報!$S:$S,MATCH($B33,男子登録情報!$B:$B,0)))</f>
        <v/>
      </c>
      <c r="B33" s="69" t="str">
        <f>IF(②男子申込!$C39="","",②男子申込!$C39)</f>
        <v/>
      </c>
      <c r="C33" s="69" t="str">
        <f t="shared" si="5"/>
        <v/>
      </c>
      <c r="D33" s="69" t="str">
        <f t="shared" si="6"/>
        <v/>
      </c>
      <c r="E33" s="69" t="str">
        <f t="shared" si="7"/>
        <v/>
      </c>
      <c r="F33" s="69" t="str">
        <f t="shared" si="8"/>
        <v/>
      </c>
      <c r="G33" s="69" t="str">
        <f t="shared" si="9"/>
        <v/>
      </c>
      <c r="H33" s="69" t="str">
        <f t="shared" si="10"/>
        <v/>
      </c>
      <c r="I33" s="69" t="str">
        <f t="shared" si="11"/>
        <v/>
      </c>
      <c r="J33" s="69" t="str">
        <f t="shared" si="12"/>
        <v/>
      </c>
      <c r="L33" s="32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42" t="str">
        <f>IF(②男子申込!$H39="","",②男子申込!$H39)</f>
        <v/>
      </c>
      <c r="N33" s="142" t="str">
        <f>IF($M33="","",INDEX(リスト!$U$2:$U$65,MATCH($M33,リスト!$T$2:$T$65,0)))</f>
        <v/>
      </c>
      <c r="O33" s="142" t="str">
        <f>IF($M33="","",IF(AND($N33=5,リスト!$U$56=TRUE),INDEX(リスト!$W$56:$W$65,MATCH($M33,リスト!$T$56:$T$65,0)),INDEX(リスト!$W$2:$W$65,MATCH($M33,リスト!$T$2:$T$65,0))))</f>
        <v/>
      </c>
      <c r="P33" s="142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42" t="str">
        <f>IFERROR(RIGHT(10000000+②男子申込!$J39*10000+②男子申込!$L39*100+②男子申込!$N39,IF(INDEX(リスト!$U$2:$U$65,MATCH($M33,リスト!$T$2:$T$65,0))&lt;4,7,5)),"")</f>
        <v/>
      </c>
      <c r="R33" s="142" t="str">
        <f t="shared" si="0"/>
        <v/>
      </c>
      <c r="S33" s="142" t="str">
        <f>IF(②男子申込!$I39="","",IF(②男子申込!$I$6="補欠","HOK",IF(②男子申込!$I$6="オープン","OPN",IF(②男子申込!$I39="補欠","HOK",IF(②男子申込!$I39="OP","OPN","HOKOPN")))))</f>
        <v/>
      </c>
      <c r="T33" s="145" t="str">
        <f>IF(②男子申込!$O39="","",②男子申込!$O39)</f>
        <v/>
      </c>
      <c r="U33" s="145" t="str">
        <f>IF($T33="","",INDEX(リスト!$U$2:$U$65,MATCH($T33,リスト!$T$2:$T$65,0)))</f>
        <v/>
      </c>
      <c r="V33" s="145" t="str">
        <f>IF($T33="","",IF(AND($U33=5,リスト!$U$56=TRUE),INDEX(リスト!$W$56:$W$65,MATCH($T33,リスト!$T$56:$T$65,0)),INDEX(リスト!$W$2:$W$65,MATCH($T33,リスト!$T$2:$T$65,0))))</f>
        <v/>
      </c>
      <c r="W33" s="145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45" t="str">
        <f>IFERROR(RIGHT(10000000+②男子申込!$Q39*10000+②男子申込!$S39*100+②男子申込!$U39,IF(INDEX(リスト!$U$2:$U$65,MATCH($T33,リスト!$T$2:$T$65,0))&lt;4,7,5)),"")</f>
        <v/>
      </c>
      <c r="Y33" s="145" t="str">
        <f t="shared" si="1"/>
        <v/>
      </c>
      <c r="Z33" s="145" t="str">
        <f>IF(②男子申込!$P39="","",IF(②男子申込!$P$6="補欠","HOK",IF(②男子申込!$P$6="オープン","OPN",IF(②男子申込!$P39="補欠","HOK",IF(②男子申込!$P39="OP","OPN","HOKOPN")))))</f>
        <v/>
      </c>
      <c r="AA33" s="144" t="str">
        <f>IF(②男子申込!$V39="","",②男子申込!$V39)</f>
        <v/>
      </c>
      <c r="AB33" s="144" t="str">
        <f>IF($AA33="","",INDEX(リスト!$U$2:$U$65,MATCH($AA33,リスト!$T$2:$T$65,0)))</f>
        <v/>
      </c>
      <c r="AC33" s="144" t="str">
        <f>IF($AA33="","",IF(AND($AB33=5,リスト!$U$56=TRUE),INDEX(リスト!$W$56:$W$65,MATCH($AA33,リスト!$T$56:$T$65,0)),INDEX(リスト!$W$2:$W$65,MATCH($AA33,リスト!$T$2:$T$65,0))))</f>
        <v/>
      </c>
      <c r="AD33" s="144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44" t="str">
        <f>IFERROR(RIGHT(10000000+②男子申込!$X39*10000+②男子申込!$Z39*100+②男子申込!$AB39,IF(INDEX(リスト!$U$2:$U$65,MATCH($AA33,リスト!$T$2:$T$65,0))&lt;4,7,5)),"")</f>
        <v/>
      </c>
      <c r="AF33" s="144" t="str">
        <f t="shared" si="2"/>
        <v/>
      </c>
      <c r="AG33" s="144" t="str">
        <f>IF(②男子申込!$W39="","",IF(②男子申込!$W$6="補欠","HOK",IF(②男子申込!$W$6="オープン","OPN",IF(②男子申込!$W39="補欠","HOK",IF(②男子申込!$W39="OP","OPN","HOKOPN")))))</f>
        <v/>
      </c>
      <c r="AH33" s="143" t="str">
        <f>IF(②男子申込!$AC39="","",②男子申込!$AC39)</f>
        <v/>
      </c>
      <c r="AI33" s="143" t="str">
        <f t="shared" si="3"/>
        <v/>
      </c>
      <c r="AJ33" s="143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43" t="str">
        <f>IF($AH33="","",RIGHT(100000+②男子申込!$AE39,5))</f>
        <v/>
      </c>
      <c r="AL33" s="143" t="str">
        <f t="shared" si="4"/>
        <v/>
      </c>
      <c r="AM33" s="143" t="str">
        <f>IF(②男子申込!$AD39="","",IF(②男子申込!$AD$6="補欠","HOK",IF(②男子申込!$AD$6="オープン","OPN",IF(②男子申込!$AD39="補欠","HOK",IF(②男子申込!$AD39="OP","OPN","HOKOPN")))))</f>
        <v/>
      </c>
      <c r="AO33" s="32" t="str">
        <f t="shared" si="13"/>
        <v/>
      </c>
    </row>
    <row r="34" spans="1:41" x14ac:dyDescent="0.55000000000000004">
      <c r="A34" s="69" t="str">
        <f>IF($B34="","",INDEX(男子登録情報!$S:$S,MATCH($B34,男子登録情報!$B:$B,0)))</f>
        <v/>
      </c>
      <c r="B34" s="69" t="str">
        <f>IF(②男子申込!$C40="","",②男子申込!$C40)</f>
        <v/>
      </c>
      <c r="C34" s="69" t="str">
        <f t="shared" si="5"/>
        <v/>
      </c>
      <c r="D34" s="69" t="str">
        <f t="shared" si="6"/>
        <v/>
      </c>
      <c r="E34" s="69" t="str">
        <f t="shared" si="7"/>
        <v/>
      </c>
      <c r="F34" s="69" t="str">
        <f t="shared" si="8"/>
        <v/>
      </c>
      <c r="G34" s="69" t="str">
        <f t="shared" si="9"/>
        <v/>
      </c>
      <c r="H34" s="69" t="str">
        <f t="shared" si="10"/>
        <v/>
      </c>
      <c r="I34" s="69" t="str">
        <f t="shared" si="11"/>
        <v/>
      </c>
      <c r="J34" s="69" t="str">
        <f t="shared" si="12"/>
        <v/>
      </c>
      <c r="L34" s="32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42" t="str">
        <f>IF(②男子申込!$H40="","",②男子申込!$H40)</f>
        <v/>
      </c>
      <c r="N34" s="142" t="str">
        <f>IF($M34="","",INDEX(リスト!$U$2:$U$65,MATCH($M34,リスト!$T$2:$T$65,0)))</f>
        <v/>
      </c>
      <c r="O34" s="142" t="str">
        <f>IF($M34="","",IF(AND($N34=5,リスト!$U$56=TRUE),INDEX(リスト!$W$56:$W$65,MATCH($M34,リスト!$T$56:$T$65,0)),INDEX(リスト!$W$2:$W$65,MATCH($M34,リスト!$T$2:$T$65,0))))</f>
        <v/>
      </c>
      <c r="P34" s="142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42" t="str">
        <f>IFERROR(RIGHT(10000000+②男子申込!$J40*10000+②男子申込!$L40*100+②男子申込!$N40,IF(INDEX(リスト!$U$2:$U$65,MATCH($M34,リスト!$T$2:$T$65,0))&lt;4,7,5)),"")</f>
        <v/>
      </c>
      <c r="R34" s="142" t="str">
        <f t="shared" ref="R34:R65" si="14">IF($M34="","",$O34&amp;$P34&amp;" "&amp;$Q34)</f>
        <v/>
      </c>
      <c r="S34" s="142" t="str">
        <f>IF(②男子申込!$I40="","",IF(②男子申込!$I$6="補欠","HOK",IF(②男子申込!$I$6="オープン","OPN",IF(②男子申込!$I40="補欠","HOK",IF(②男子申込!$I40="OP","OPN","HOKOPN")))))</f>
        <v/>
      </c>
      <c r="T34" s="145" t="str">
        <f>IF(②男子申込!$O40="","",②男子申込!$O40)</f>
        <v/>
      </c>
      <c r="U34" s="145" t="str">
        <f>IF($T34="","",INDEX(リスト!$U$2:$U$65,MATCH($T34,リスト!$T$2:$T$65,0)))</f>
        <v/>
      </c>
      <c r="V34" s="145" t="str">
        <f>IF($T34="","",IF(AND($U34=5,リスト!$U$56=TRUE),INDEX(リスト!$W$56:$W$65,MATCH($T34,リスト!$T$56:$T$65,0)),INDEX(リスト!$W$2:$W$65,MATCH($T34,リスト!$T$2:$T$65,0))))</f>
        <v/>
      </c>
      <c r="W34" s="145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45" t="str">
        <f>IFERROR(RIGHT(10000000+②男子申込!$Q40*10000+②男子申込!$S40*100+②男子申込!$U40,IF(INDEX(リスト!$U$2:$U$65,MATCH($T34,リスト!$T$2:$T$65,0))&lt;4,7,5)),"")</f>
        <v/>
      </c>
      <c r="Y34" s="145" t="str">
        <f t="shared" ref="Y34:Y65" si="15">IF($T34="","",$V34&amp;$W34&amp;" "&amp;$X34)</f>
        <v/>
      </c>
      <c r="Z34" s="145" t="str">
        <f>IF(②男子申込!$P40="","",IF(②男子申込!$P$6="補欠","HOK",IF(②男子申込!$P$6="オープン","OPN",IF(②男子申込!$P40="補欠","HOK",IF(②男子申込!$P40="OP","OPN","HOKOPN")))))</f>
        <v/>
      </c>
      <c r="AA34" s="144" t="str">
        <f>IF(②男子申込!$V40="","",②男子申込!$V40)</f>
        <v/>
      </c>
      <c r="AB34" s="144" t="str">
        <f>IF($AA34="","",INDEX(リスト!$U$2:$U$65,MATCH($AA34,リスト!$T$2:$T$65,0)))</f>
        <v/>
      </c>
      <c r="AC34" s="144" t="str">
        <f>IF($AA34="","",IF(AND($AB34=5,リスト!$U$56=TRUE),INDEX(リスト!$W$56:$W$65,MATCH($AA34,リスト!$T$56:$T$65,0)),INDEX(リスト!$W$2:$W$65,MATCH($AA34,リスト!$T$2:$T$65,0))))</f>
        <v/>
      </c>
      <c r="AD34" s="144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44" t="str">
        <f>IFERROR(RIGHT(10000000+②男子申込!$X40*10000+②男子申込!$Z40*100+②男子申込!$AB40,IF(INDEX(リスト!$U$2:$U$65,MATCH($AA34,リスト!$T$2:$T$65,0))&lt;4,7,5)),"")</f>
        <v/>
      </c>
      <c r="AF34" s="144" t="str">
        <f t="shared" ref="AF34:AF65" si="16">IF($AA34="","",$AC34&amp;$AD34&amp;" "&amp;$AE34)</f>
        <v/>
      </c>
      <c r="AG34" s="144" t="str">
        <f>IF(②男子申込!$W40="","",IF(②男子申込!$W$6="補欠","HOK",IF(②男子申込!$W$6="オープン","OPN",IF(②男子申込!$W40="補欠","HOK",IF(②男子申込!$W40="OP","OPN","HOKOPN")))))</f>
        <v/>
      </c>
      <c r="AH34" s="143" t="str">
        <f>IF(②男子申込!$AC40="","",②男子申込!$AC40)</f>
        <v/>
      </c>
      <c r="AI34" s="143" t="str">
        <f t="shared" ref="AI34:AI65" si="17">IF($AH34="","",201)</f>
        <v/>
      </c>
      <c r="AJ34" s="143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43" t="str">
        <f>IF($AH34="","",RIGHT(100000+②男子申込!$AE40,5))</f>
        <v/>
      </c>
      <c r="AL34" s="143" t="str">
        <f t="shared" ref="AL34:AL65" si="18">IF($AH34="","",$AI34&amp;$AJ34&amp;" "&amp;$AK34)</f>
        <v/>
      </c>
      <c r="AM34" s="143" t="str">
        <f>IF(②男子申込!$AD40="","",IF(②男子申込!$AD$6="補欠","HOK",IF(②男子申込!$AD$6="オープン","OPN",IF(②男子申込!$AD40="補欠","HOK",IF(②男子申込!$AD40="OP","OPN","HOKOPN")))))</f>
        <v/>
      </c>
      <c r="AO34" s="32" t="str">
        <f t="shared" si="13"/>
        <v/>
      </c>
    </row>
    <row r="35" spans="1:41" x14ac:dyDescent="0.55000000000000004">
      <c r="A35" s="69" t="str">
        <f>IF($B35="","",INDEX(男子登録情報!$S:$S,MATCH($B35,男子登録情報!$B:$B,0)))</f>
        <v/>
      </c>
      <c r="B35" s="69" t="str">
        <f>IF(②男子申込!$C41="","",②男子申込!$C41)</f>
        <v/>
      </c>
      <c r="C35" s="69" t="str">
        <f t="shared" si="5"/>
        <v/>
      </c>
      <c r="D35" s="69" t="str">
        <f t="shared" si="6"/>
        <v/>
      </c>
      <c r="E35" s="69" t="str">
        <f t="shared" si="7"/>
        <v/>
      </c>
      <c r="F35" s="69" t="str">
        <f t="shared" si="8"/>
        <v/>
      </c>
      <c r="G35" s="69" t="str">
        <f t="shared" si="9"/>
        <v/>
      </c>
      <c r="H35" s="69" t="str">
        <f t="shared" si="10"/>
        <v/>
      </c>
      <c r="I35" s="69" t="str">
        <f t="shared" si="11"/>
        <v/>
      </c>
      <c r="J35" s="69" t="str">
        <f t="shared" si="12"/>
        <v/>
      </c>
      <c r="L35" s="32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42" t="str">
        <f>IF(②男子申込!$H41="","",②男子申込!$H41)</f>
        <v/>
      </c>
      <c r="N35" s="142" t="str">
        <f>IF($M35="","",INDEX(リスト!$U$2:$U$65,MATCH($M35,リスト!$T$2:$T$65,0)))</f>
        <v/>
      </c>
      <c r="O35" s="142" t="str">
        <f>IF($M35="","",IF(AND($N35=5,リスト!$U$56=TRUE),INDEX(リスト!$W$56:$W$65,MATCH($M35,リスト!$T$56:$T$65,0)),INDEX(リスト!$W$2:$W$65,MATCH($M35,リスト!$T$2:$T$65,0))))</f>
        <v/>
      </c>
      <c r="P35" s="142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42" t="str">
        <f>IFERROR(RIGHT(10000000+②男子申込!$J41*10000+②男子申込!$L41*100+②男子申込!$N41,IF(INDEX(リスト!$U$2:$U$65,MATCH($M35,リスト!$T$2:$T$65,0))&lt;4,7,5)),"")</f>
        <v/>
      </c>
      <c r="R35" s="142" t="str">
        <f t="shared" si="14"/>
        <v/>
      </c>
      <c r="S35" s="142" t="str">
        <f>IF(②男子申込!$I41="","",IF(②男子申込!$I$6="補欠","HOK",IF(②男子申込!$I$6="オープン","OPN",IF(②男子申込!$I41="補欠","HOK",IF(②男子申込!$I41="OP","OPN","HOKOPN")))))</f>
        <v/>
      </c>
      <c r="T35" s="145" t="str">
        <f>IF(②男子申込!$O41="","",②男子申込!$O41)</f>
        <v/>
      </c>
      <c r="U35" s="145" t="str">
        <f>IF($T35="","",INDEX(リスト!$U$2:$U$65,MATCH($T35,リスト!$T$2:$T$65,0)))</f>
        <v/>
      </c>
      <c r="V35" s="145" t="str">
        <f>IF($T35="","",IF(AND($U35=5,リスト!$U$56=TRUE),INDEX(リスト!$W$56:$W$65,MATCH($T35,リスト!$T$56:$T$65,0)),INDEX(リスト!$W$2:$W$65,MATCH($T35,リスト!$T$2:$T$65,0))))</f>
        <v/>
      </c>
      <c r="W35" s="145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45" t="str">
        <f>IFERROR(RIGHT(10000000+②男子申込!$Q41*10000+②男子申込!$S41*100+②男子申込!$U41,IF(INDEX(リスト!$U$2:$U$65,MATCH($T35,リスト!$T$2:$T$65,0))&lt;4,7,5)),"")</f>
        <v/>
      </c>
      <c r="Y35" s="145" t="str">
        <f t="shared" si="15"/>
        <v/>
      </c>
      <c r="Z35" s="145" t="str">
        <f>IF(②男子申込!$P41="","",IF(②男子申込!$P$6="補欠","HOK",IF(②男子申込!$P$6="オープン","OPN",IF(②男子申込!$P41="補欠","HOK",IF(②男子申込!$P41="OP","OPN","HOKOPN")))))</f>
        <v/>
      </c>
      <c r="AA35" s="144" t="str">
        <f>IF(②男子申込!$V41="","",②男子申込!$V41)</f>
        <v/>
      </c>
      <c r="AB35" s="144" t="str">
        <f>IF($AA35="","",INDEX(リスト!$U$2:$U$65,MATCH($AA35,リスト!$T$2:$T$65,0)))</f>
        <v/>
      </c>
      <c r="AC35" s="144" t="str">
        <f>IF($AA35="","",IF(AND($AB35=5,リスト!$U$56=TRUE),INDEX(リスト!$W$56:$W$65,MATCH($AA35,リスト!$T$56:$T$65,0)),INDEX(リスト!$W$2:$W$65,MATCH($AA35,リスト!$T$2:$T$65,0))))</f>
        <v/>
      </c>
      <c r="AD35" s="144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44" t="str">
        <f>IFERROR(RIGHT(10000000+②男子申込!$X41*10000+②男子申込!$Z41*100+②男子申込!$AB41,IF(INDEX(リスト!$U$2:$U$65,MATCH($AA35,リスト!$T$2:$T$65,0))&lt;4,7,5)),"")</f>
        <v/>
      </c>
      <c r="AF35" s="144" t="str">
        <f t="shared" si="16"/>
        <v/>
      </c>
      <c r="AG35" s="144" t="str">
        <f>IF(②男子申込!$W41="","",IF(②男子申込!$W$6="補欠","HOK",IF(②男子申込!$W$6="オープン","OPN",IF(②男子申込!$W41="補欠","HOK",IF(②男子申込!$W41="OP","OPN","HOKOPN")))))</f>
        <v/>
      </c>
      <c r="AH35" s="143" t="str">
        <f>IF(②男子申込!$AC41="","",②男子申込!$AC41)</f>
        <v/>
      </c>
      <c r="AI35" s="143" t="str">
        <f t="shared" si="17"/>
        <v/>
      </c>
      <c r="AJ35" s="143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43" t="str">
        <f>IF($AH35="","",RIGHT(100000+②男子申込!$AE41,5))</f>
        <v/>
      </c>
      <c r="AL35" s="143" t="str">
        <f t="shared" si="18"/>
        <v/>
      </c>
      <c r="AM35" s="143" t="str">
        <f>IF(②男子申込!$AD41="","",IF(②男子申込!$AD$6="補欠","HOK",IF(②男子申込!$AD$6="オープン","OPN",IF(②男子申込!$AD41="補欠","HOK",IF(②男子申込!$AD41="OP","OPN","HOKOPN")))))</f>
        <v/>
      </c>
      <c r="AO35" s="32" t="str">
        <f t="shared" si="13"/>
        <v/>
      </c>
    </row>
    <row r="36" spans="1:41" x14ac:dyDescent="0.55000000000000004">
      <c r="A36" s="69" t="str">
        <f>IF($B36="","",INDEX(男子登録情報!$S:$S,MATCH($B36,男子登録情報!$B:$B,0)))</f>
        <v/>
      </c>
      <c r="B36" s="69" t="str">
        <f>IF(②男子申込!$C42="","",②男子申込!$C42)</f>
        <v/>
      </c>
      <c r="C36" s="69" t="str">
        <f t="shared" si="5"/>
        <v/>
      </c>
      <c r="D36" s="69" t="str">
        <f t="shared" si="6"/>
        <v/>
      </c>
      <c r="E36" s="69" t="str">
        <f t="shared" si="7"/>
        <v/>
      </c>
      <c r="F36" s="69" t="str">
        <f t="shared" si="8"/>
        <v/>
      </c>
      <c r="G36" s="69" t="str">
        <f t="shared" si="9"/>
        <v/>
      </c>
      <c r="H36" s="69" t="str">
        <f t="shared" si="10"/>
        <v/>
      </c>
      <c r="I36" s="69" t="str">
        <f t="shared" si="11"/>
        <v/>
      </c>
      <c r="J36" s="69" t="str">
        <f t="shared" si="12"/>
        <v/>
      </c>
      <c r="L36" s="32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42" t="str">
        <f>IF(②男子申込!$H42="","",②男子申込!$H42)</f>
        <v/>
      </c>
      <c r="N36" s="142" t="str">
        <f>IF($M36="","",INDEX(リスト!$U$2:$U$65,MATCH($M36,リスト!$T$2:$T$65,0)))</f>
        <v/>
      </c>
      <c r="O36" s="142" t="str">
        <f>IF($M36="","",IF(AND($N36=5,リスト!$U$56=TRUE),INDEX(リスト!$W$56:$W$65,MATCH($M36,リスト!$T$56:$T$65,0)),INDEX(リスト!$W$2:$W$65,MATCH($M36,リスト!$T$2:$T$65,0))))</f>
        <v/>
      </c>
      <c r="P36" s="142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42" t="str">
        <f>IFERROR(RIGHT(10000000+②男子申込!$J42*10000+②男子申込!$L42*100+②男子申込!$N42,IF(INDEX(リスト!$U$2:$U$65,MATCH($M36,リスト!$T$2:$T$65,0))&lt;4,7,5)),"")</f>
        <v/>
      </c>
      <c r="R36" s="142" t="str">
        <f t="shared" si="14"/>
        <v/>
      </c>
      <c r="S36" s="142" t="str">
        <f>IF(②男子申込!$I42="","",IF(②男子申込!$I$6="補欠","HOK",IF(②男子申込!$I$6="オープン","OPN",IF(②男子申込!$I42="補欠","HOK",IF(②男子申込!$I42="OP","OPN","HOKOPN")))))</f>
        <v/>
      </c>
      <c r="T36" s="145" t="str">
        <f>IF(②男子申込!$O42="","",②男子申込!$O42)</f>
        <v/>
      </c>
      <c r="U36" s="145" t="str">
        <f>IF($T36="","",INDEX(リスト!$U$2:$U$65,MATCH($T36,リスト!$T$2:$T$65,0)))</f>
        <v/>
      </c>
      <c r="V36" s="145" t="str">
        <f>IF($T36="","",IF(AND($U36=5,リスト!$U$56=TRUE),INDEX(リスト!$W$56:$W$65,MATCH($T36,リスト!$T$56:$T$65,0)),INDEX(リスト!$W$2:$W$65,MATCH($T36,リスト!$T$2:$T$65,0))))</f>
        <v/>
      </c>
      <c r="W36" s="145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45" t="str">
        <f>IFERROR(RIGHT(10000000+②男子申込!$Q42*10000+②男子申込!$S42*100+②男子申込!$U42,IF(INDEX(リスト!$U$2:$U$65,MATCH($T36,リスト!$T$2:$T$65,0))&lt;4,7,5)),"")</f>
        <v/>
      </c>
      <c r="Y36" s="145" t="str">
        <f t="shared" si="15"/>
        <v/>
      </c>
      <c r="Z36" s="145" t="str">
        <f>IF(②男子申込!$P42="","",IF(②男子申込!$P$6="補欠","HOK",IF(②男子申込!$P$6="オープン","OPN",IF(②男子申込!$P42="補欠","HOK",IF(②男子申込!$P42="OP","OPN","HOKOPN")))))</f>
        <v/>
      </c>
      <c r="AA36" s="144" t="str">
        <f>IF(②男子申込!$V42="","",②男子申込!$V42)</f>
        <v/>
      </c>
      <c r="AB36" s="144" t="str">
        <f>IF($AA36="","",INDEX(リスト!$U$2:$U$65,MATCH($AA36,リスト!$T$2:$T$65,0)))</f>
        <v/>
      </c>
      <c r="AC36" s="144" t="str">
        <f>IF($AA36="","",IF(AND($AB36=5,リスト!$U$56=TRUE),INDEX(リスト!$W$56:$W$65,MATCH($AA36,リスト!$T$56:$T$65,0)),INDEX(リスト!$W$2:$W$65,MATCH($AA36,リスト!$T$2:$T$65,0))))</f>
        <v/>
      </c>
      <c r="AD36" s="144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44" t="str">
        <f>IFERROR(RIGHT(10000000+②男子申込!$X42*10000+②男子申込!$Z42*100+②男子申込!$AB42,IF(INDEX(リスト!$U$2:$U$65,MATCH($AA36,リスト!$T$2:$T$65,0))&lt;4,7,5)),"")</f>
        <v/>
      </c>
      <c r="AF36" s="144" t="str">
        <f t="shared" si="16"/>
        <v/>
      </c>
      <c r="AG36" s="144" t="str">
        <f>IF(②男子申込!$W42="","",IF(②男子申込!$W$6="補欠","HOK",IF(②男子申込!$W$6="オープン","OPN",IF(②男子申込!$W42="補欠","HOK",IF(②男子申込!$W42="OP","OPN","HOKOPN")))))</f>
        <v/>
      </c>
      <c r="AH36" s="143" t="str">
        <f>IF(②男子申込!$AC42="","",②男子申込!$AC42)</f>
        <v/>
      </c>
      <c r="AI36" s="143" t="str">
        <f t="shared" si="17"/>
        <v/>
      </c>
      <c r="AJ36" s="143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43" t="str">
        <f>IF($AH36="","",RIGHT(100000+②男子申込!$AE42,5))</f>
        <v/>
      </c>
      <c r="AL36" s="143" t="str">
        <f t="shared" si="18"/>
        <v/>
      </c>
      <c r="AM36" s="143" t="str">
        <f>IF(②男子申込!$AD42="","",IF(②男子申込!$AD$6="補欠","HOK",IF(②男子申込!$AD$6="オープン","OPN",IF(②男子申込!$AD42="補欠","HOK",IF(②男子申込!$AD42="OP","OPN","HOKOPN")))))</f>
        <v/>
      </c>
      <c r="AO36" s="32" t="str">
        <f t="shared" si="13"/>
        <v/>
      </c>
    </row>
    <row r="37" spans="1:41" x14ac:dyDescent="0.55000000000000004">
      <c r="A37" s="69" t="str">
        <f>IF($B37="","",INDEX(男子登録情報!$S:$S,MATCH($B37,男子登録情報!$B:$B,0)))</f>
        <v/>
      </c>
      <c r="B37" s="69" t="str">
        <f>IF(②男子申込!$C43="","",②男子申込!$C43)</f>
        <v/>
      </c>
      <c r="C37" s="69" t="str">
        <f t="shared" si="5"/>
        <v/>
      </c>
      <c r="D37" s="69" t="str">
        <f t="shared" si="6"/>
        <v/>
      </c>
      <c r="E37" s="69" t="str">
        <f t="shared" si="7"/>
        <v/>
      </c>
      <c r="F37" s="69" t="str">
        <f t="shared" si="8"/>
        <v/>
      </c>
      <c r="G37" s="69" t="str">
        <f t="shared" si="9"/>
        <v/>
      </c>
      <c r="H37" s="69" t="str">
        <f t="shared" si="10"/>
        <v/>
      </c>
      <c r="I37" s="69" t="str">
        <f t="shared" si="11"/>
        <v/>
      </c>
      <c r="J37" s="69" t="str">
        <f t="shared" si="12"/>
        <v/>
      </c>
      <c r="L37" s="32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42" t="str">
        <f>IF(②男子申込!$H43="","",②男子申込!$H43)</f>
        <v/>
      </c>
      <c r="N37" s="142" t="str">
        <f>IF($M37="","",INDEX(リスト!$U$2:$U$65,MATCH($M37,リスト!$T$2:$T$65,0)))</f>
        <v/>
      </c>
      <c r="O37" s="142" t="str">
        <f>IF($M37="","",IF(AND($N37=5,リスト!$U$56=TRUE),INDEX(リスト!$W$56:$W$65,MATCH($M37,リスト!$T$56:$T$65,0)),INDEX(リスト!$W$2:$W$65,MATCH($M37,リスト!$T$2:$T$65,0))))</f>
        <v/>
      </c>
      <c r="P37" s="142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42" t="str">
        <f>IFERROR(RIGHT(10000000+②男子申込!$J43*10000+②男子申込!$L43*100+②男子申込!$N43,IF(INDEX(リスト!$U$2:$U$65,MATCH($M37,リスト!$T$2:$T$65,0))&lt;4,7,5)),"")</f>
        <v/>
      </c>
      <c r="R37" s="142" t="str">
        <f t="shared" si="14"/>
        <v/>
      </c>
      <c r="S37" s="142" t="str">
        <f>IF(②男子申込!$I43="","",IF(②男子申込!$I$6="補欠","HOK",IF(②男子申込!$I$6="オープン","OPN",IF(②男子申込!$I43="補欠","HOK",IF(②男子申込!$I43="OP","OPN","HOKOPN")))))</f>
        <v/>
      </c>
      <c r="T37" s="145" t="str">
        <f>IF(②男子申込!$O43="","",②男子申込!$O43)</f>
        <v/>
      </c>
      <c r="U37" s="145" t="str">
        <f>IF($T37="","",INDEX(リスト!$U$2:$U$65,MATCH($T37,リスト!$T$2:$T$65,0)))</f>
        <v/>
      </c>
      <c r="V37" s="145" t="str">
        <f>IF($T37="","",IF(AND($U37=5,リスト!$U$56=TRUE),INDEX(リスト!$W$56:$W$65,MATCH($T37,リスト!$T$56:$T$65,0)),INDEX(リスト!$W$2:$W$65,MATCH($T37,リスト!$T$2:$T$65,0))))</f>
        <v/>
      </c>
      <c r="W37" s="145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45" t="str">
        <f>IFERROR(RIGHT(10000000+②男子申込!$Q43*10000+②男子申込!$S43*100+②男子申込!$U43,IF(INDEX(リスト!$U$2:$U$65,MATCH($T37,リスト!$T$2:$T$65,0))&lt;4,7,5)),"")</f>
        <v/>
      </c>
      <c r="Y37" s="145" t="str">
        <f t="shared" si="15"/>
        <v/>
      </c>
      <c r="Z37" s="145" t="str">
        <f>IF(②男子申込!$P43="","",IF(②男子申込!$P$6="補欠","HOK",IF(②男子申込!$P$6="オープン","OPN",IF(②男子申込!$P43="補欠","HOK",IF(②男子申込!$P43="OP","OPN","HOKOPN")))))</f>
        <v/>
      </c>
      <c r="AA37" s="144" t="str">
        <f>IF(②男子申込!$V43="","",②男子申込!$V43)</f>
        <v/>
      </c>
      <c r="AB37" s="144" t="str">
        <f>IF($AA37="","",INDEX(リスト!$U$2:$U$65,MATCH($AA37,リスト!$T$2:$T$65,0)))</f>
        <v/>
      </c>
      <c r="AC37" s="144" t="str">
        <f>IF($AA37="","",IF(AND($AB37=5,リスト!$U$56=TRUE),INDEX(リスト!$W$56:$W$65,MATCH($AA37,リスト!$T$56:$T$65,0)),INDEX(リスト!$W$2:$W$65,MATCH($AA37,リスト!$T$2:$T$65,0))))</f>
        <v/>
      </c>
      <c r="AD37" s="144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44" t="str">
        <f>IFERROR(RIGHT(10000000+②男子申込!$X43*10000+②男子申込!$Z43*100+②男子申込!$AB43,IF(INDEX(リスト!$U$2:$U$65,MATCH($AA37,リスト!$T$2:$T$65,0))&lt;4,7,5)),"")</f>
        <v/>
      </c>
      <c r="AF37" s="144" t="str">
        <f t="shared" si="16"/>
        <v/>
      </c>
      <c r="AG37" s="144" t="str">
        <f>IF(②男子申込!$W43="","",IF(②男子申込!$W$6="補欠","HOK",IF(②男子申込!$W$6="オープン","OPN",IF(②男子申込!$W43="補欠","HOK",IF(②男子申込!$W43="OP","OPN","HOKOPN")))))</f>
        <v/>
      </c>
      <c r="AH37" s="143" t="str">
        <f>IF(②男子申込!$AC43="","",②男子申込!$AC43)</f>
        <v/>
      </c>
      <c r="AI37" s="143" t="str">
        <f t="shared" si="17"/>
        <v/>
      </c>
      <c r="AJ37" s="143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43" t="str">
        <f>IF($AH37="","",RIGHT(100000+②男子申込!$AE43,5))</f>
        <v/>
      </c>
      <c r="AL37" s="143" t="str">
        <f t="shared" si="18"/>
        <v/>
      </c>
      <c r="AM37" s="143" t="str">
        <f>IF(②男子申込!$AD43="","",IF(②男子申込!$AD$6="補欠","HOK",IF(②男子申込!$AD$6="オープン","OPN",IF(②男子申込!$AD43="補欠","HOK",IF(②男子申込!$AD43="OP","OPN","HOKOPN")))))</f>
        <v/>
      </c>
      <c r="AO37" s="32" t="str">
        <f t="shared" si="13"/>
        <v/>
      </c>
    </row>
    <row r="38" spans="1:41" x14ac:dyDescent="0.55000000000000004">
      <c r="A38" s="69" t="str">
        <f>IF($B38="","",INDEX(男子登録情報!$S:$S,MATCH($B38,男子登録情報!$B:$B,0)))</f>
        <v/>
      </c>
      <c r="B38" s="69" t="str">
        <f>IF(②男子申込!$C44="","",②男子申込!$C44)</f>
        <v/>
      </c>
      <c r="C38" s="69" t="str">
        <f t="shared" si="5"/>
        <v/>
      </c>
      <c r="D38" s="69" t="str">
        <f t="shared" si="6"/>
        <v/>
      </c>
      <c r="E38" s="69" t="str">
        <f t="shared" si="7"/>
        <v/>
      </c>
      <c r="F38" s="69" t="str">
        <f t="shared" si="8"/>
        <v/>
      </c>
      <c r="G38" s="69" t="str">
        <f t="shared" si="9"/>
        <v/>
      </c>
      <c r="H38" s="69" t="str">
        <f t="shared" si="10"/>
        <v/>
      </c>
      <c r="I38" s="69" t="str">
        <f t="shared" si="11"/>
        <v/>
      </c>
      <c r="J38" s="69" t="str">
        <f t="shared" si="12"/>
        <v/>
      </c>
      <c r="L38" s="32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42" t="str">
        <f>IF(②男子申込!$H44="","",②男子申込!$H44)</f>
        <v/>
      </c>
      <c r="N38" s="142" t="str">
        <f>IF($M38="","",INDEX(リスト!$U$2:$U$65,MATCH($M38,リスト!$T$2:$T$65,0)))</f>
        <v/>
      </c>
      <c r="O38" s="142" t="str">
        <f>IF($M38="","",IF(AND($N38=5,リスト!$U$56=TRUE),INDEX(リスト!$W$56:$W$65,MATCH($M38,リスト!$T$56:$T$65,0)),INDEX(リスト!$W$2:$W$65,MATCH($M38,リスト!$T$2:$T$65,0))))</f>
        <v/>
      </c>
      <c r="P38" s="142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42" t="str">
        <f>IFERROR(RIGHT(10000000+②男子申込!$J44*10000+②男子申込!$L44*100+②男子申込!$N44,IF(INDEX(リスト!$U$2:$U$65,MATCH($M38,リスト!$T$2:$T$65,0))&lt;4,7,5)),"")</f>
        <v/>
      </c>
      <c r="R38" s="142" t="str">
        <f t="shared" si="14"/>
        <v/>
      </c>
      <c r="S38" s="142" t="str">
        <f>IF(②男子申込!$I44="","",IF(②男子申込!$I$6="補欠","HOK",IF(②男子申込!$I$6="オープン","OPN",IF(②男子申込!$I44="補欠","HOK",IF(②男子申込!$I44="OP","OPN","HOKOPN")))))</f>
        <v/>
      </c>
      <c r="T38" s="145" t="str">
        <f>IF(②男子申込!$O44="","",②男子申込!$O44)</f>
        <v/>
      </c>
      <c r="U38" s="145" t="str">
        <f>IF($T38="","",INDEX(リスト!$U$2:$U$65,MATCH($T38,リスト!$T$2:$T$65,0)))</f>
        <v/>
      </c>
      <c r="V38" s="145" t="str">
        <f>IF($T38="","",IF(AND($U38=5,リスト!$U$56=TRUE),INDEX(リスト!$W$56:$W$65,MATCH($T38,リスト!$T$56:$T$65,0)),INDEX(リスト!$W$2:$W$65,MATCH($T38,リスト!$T$2:$T$65,0))))</f>
        <v/>
      </c>
      <c r="W38" s="145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45" t="str">
        <f>IFERROR(RIGHT(10000000+②男子申込!$Q44*10000+②男子申込!$S44*100+②男子申込!$U44,IF(INDEX(リスト!$U$2:$U$65,MATCH($T38,リスト!$T$2:$T$65,0))&lt;4,7,5)),"")</f>
        <v/>
      </c>
      <c r="Y38" s="145" t="str">
        <f t="shared" si="15"/>
        <v/>
      </c>
      <c r="Z38" s="145" t="str">
        <f>IF(②男子申込!$P44="","",IF(②男子申込!$P$6="補欠","HOK",IF(②男子申込!$P$6="オープン","OPN",IF(②男子申込!$P44="補欠","HOK",IF(②男子申込!$P44="OP","OPN","HOKOPN")))))</f>
        <v/>
      </c>
      <c r="AA38" s="144" t="str">
        <f>IF(②男子申込!$V44="","",②男子申込!$V44)</f>
        <v/>
      </c>
      <c r="AB38" s="144" t="str">
        <f>IF($AA38="","",INDEX(リスト!$U$2:$U$65,MATCH($AA38,リスト!$T$2:$T$65,0)))</f>
        <v/>
      </c>
      <c r="AC38" s="144" t="str">
        <f>IF($AA38="","",IF(AND($AB38=5,リスト!$U$56=TRUE),INDEX(リスト!$W$56:$W$65,MATCH($AA38,リスト!$T$56:$T$65,0)),INDEX(リスト!$W$2:$W$65,MATCH($AA38,リスト!$T$2:$T$65,0))))</f>
        <v/>
      </c>
      <c r="AD38" s="144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44" t="str">
        <f>IFERROR(RIGHT(10000000+②男子申込!$X44*10000+②男子申込!$Z44*100+②男子申込!$AB44,IF(INDEX(リスト!$U$2:$U$65,MATCH($AA38,リスト!$T$2:$T$65,0))&lt;4,7,5)),"")</f>
        <v/>
      </c>
      <c r="AF38" s="144" t="str">
        <f t="shared" si="16"/>
        <v/>
      </c>
      <c r="AG38" s="144" t="str">
        <f>IF(②男子申込!$W44="","",IF(②男子申込!$W$6="補欠","HOK",IF(②男子申込!$W$6="オープン","OPN",IF(②男子申込!$W44="補欠","HOK",IF(②男子申込!$W44="OP","OPN","HOKOPN")))))</f>
        <v/>
      </c>
      <c r="AH38" s="143" t="str">
        <f>IF(②男子申込!$AC44="","",②男子申込!$AC44)</f>
        <v/>
      </c>
      <c r="AI38" s="143" t="str">
        <f t="shared" si="17"/>
        <v/>
      </c>
      <c r="AJ38" s="143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43" t="str">
        <f>IF($AH38="","",RIGHT(100000+②男子申込!$AE44,5))</f>
        <v/>
      </c>
      <c r="AL38" s="143" t="str">
        <f t="shared" si="18"/>
        <v/>
      </c>
      <c r="AM38" s="143" t="str">
        <f>IF(②男子申込!$AD44="","",IF(②男子申込!$AD$6="補欠","HOK",IF(②男子申込!$AD$6="オープン","OPN",IF(②男子申込!$AD44="補欠","HOK",IF(②男子申込!$AD44="OP","OPN","HOKOPN")))))</f>
        <v/>
      </c>
      <c r="AO38" s="32" t="str">
        <f t="shared" si="13"/>
        <v/>
      </c>
    </row>
    <row r="39" spans="1:41" x14ac:dyDescent="0.55000000000000004">
      <c r="A39" s="69" t="str">
        <f>IF($B39="","",INDEX(男子登録情報!$S:$S,MATCH($B39,男子登録情報!$B:$B,0)))</f>
        <v/>
      </c>
      <c r="B39" s="69" t="str">
        <f>IF(②男子申込!$C45="","",②男子申込!$C45)</f>
        <v/>
      </c>
      <c r="C39" s="69" t="str">
        <f t="shared" si="5"/>
        <v/>
      </c>
      <c r="D39" s="69" t="str">
        <f t="shared" si="6"/>
        <v/>
      </c>
      <c r="E39" s="69" t="str">
        <f t="shared" si="7"/>
        <v/>
      </c>
      <c r="F39" s="69" t="str">
        <f t="shared" si="8"/>
        <v/>
      </c>
      <c r="G39" s="69" t="str">
        <f t="shared" si="9"/>
        <v/>
      </c>
      <c r="H39" s="69" t="str">
        <f t="shared" si="10"/>
        <v/>
      </c>
      <c r="I39" s="69" t="str">
        <f t="shared" si="11"/>
        <v/>
      </c>
      <c r="J39" s="69" t="str">
        <f t="shared" si="12"/>
        <v/>
      </c>
      <c r="L39" s="32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42" t="str">
        <f>IF(②男子申込!$H45="","",②男子申込!$H45)</f>
        <v/>
      </c>
      <c r="N39" s="142" t="str">
        <f>IF($M39="","",INDEX(リスト!$U$2:$U$65,MATCH($M39,リスト!$T$2:$T$65,0)))</f>
        <v/>
      </c>
      <c r="O39" s="142" t="str">
        <f>IF($M39="","",IF(AND($N39=5,リスト!$U$56=TRUE),INDEX(リスト!$W$56:$W$65,MATCH($M39,リスト!$T$56:$T$65,0)),INDEX(リスト!$W$2:$W$65,MATCH($M39,リスト!$T$2:$T$65,0))))</f>
        <v/>
      </c>
      <c r="P39" s="142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42" t="str">
        <f>IFERROR(RIGHT(10000000+②男子申込!$J45*10000+②男子申込!$L45*100+②男子申込!$N45,IF(INDEX(リスト!$U$2:$U$65,MATCH($M39,リスト!$T$2:$T$65,0))&lt;4,7,5)),"")</f>
        <v/>
      </c>
      <c r="R39" s="142" t="str">
        <f t="shared" si="14"/>
        <v/>
      </c>
      <c r="S39" s="142" t="str">
        <f>IF(②男子申込!$I45="","",IF(②男子申込!$I$6="補欠","HOK",IF(②男子申込!$I$6="オープン","OPN",IF(②男子申込!$I45="補欠","HOK",IF(②男子申込!$I45="OP","OPN","HOKOPN")))))</f>
        <v/>
      </c>
      <c r="T39" s="145" t="str">
        <f>IF(②男子申込!$O45="","",②男子申込!$O45)</f>
        <v/>
      </c>
      <c r="U39" s="145" t="str">
        <f>IF($T39="","",INDEX(リスト!$U$2:$U$65,MATCH($T39,リスト!$T$2:$T$65,0)))</f>
        <v/>
      </c>
      <c r="V39" s="145" t="str">
        <f>IF($T39="","",IF(AND($U39=5,リスト!$U$56=TRUE),INDEX(リスト!$W$56:$W$65,MATCH($T39,リスト!$T$56:$T$65,0)),INDEX(リスト!$W$2:$W$65,MATCH($T39,リスト!$T$2:$T$65,0))))</f>
        <v/>
      </c>
      <c r="W39" s="145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45" t="str">
        <f>IFERROR(RIGHT(10000000+②男子申込!$Q45*10000+②男子申込!$S45*100+②男子申込!$U45,IF(INDEX(リスト!$U$2:$U$65,MATCH($T39,リスト!$T$2:$T$65,0))&lt;4,7,5)),"")</f>
        <v/>
      </c>
      <c r="Y39" s="145" t="str">
        <f t="shared" si="15"/>
        <v/>
      </c>
      <c r="Z39" s="145" t="str">
        <f>IF(②男子申込!$P45="","",IF(②男子申込!$P$6="補欠","HOK",IF(②男子申込!$P$6="オープン","OPN",IF(②男子申込!$P45="補欠","HOK",IF(②男子申込!$P45="OP","OPN","HOKOPN")))))</f>
        <v/>
      </c>
      <c r="AA39" s="144" t="str">
        <f>IF(②男子申込!$V45="","",②男子申込!$V45)</f>
        <v/>
      </c>
      <c r="AB39" s="144" t="str">
        <f>IF($AA39="","",INDEX(リスト!$U$2:$U$65,MATCH($AA39,リスト!$T$2:$T$65,0)))</f>
        <v/>
      </c>
      <c r="AC39" s="144" t="str">
        <f>IF($AA39="","",IF(AND($AB39=5,リスト!$U$56=TRUE),INDEX(リスト!$W$56:$W$65,MATCH($AA39,リスト!$T$56:$T$65,0)),INDEX(リスト!$W$2:$W$65,MATCH($AA39,リスト!$T$2:$T$65,0))))</f>
        <v/>
      </c>
      <c r="AD39" s="144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44" t="str">
        <f>IFERROR(RIGHT(10000000+②男子申込!$X45*10000+②男子申込!$Z45*100+②男子申込!$AB45,IF(INDEX(リスト!$U$2:$U$65,MATCH($AA39,リスト!$T$2:$T$65,0))&lt;4,7,5)),"")</f>
        <v/>
      </c>
      <c r="AF39" s="144" t="str">
        <f t="shared" si="16"/>
        <v/>
      </c>
      <c r="AG39" s="144" t="str">
        <f>IF(②男子申込!$W45="","",IF(②男子申込!$W$6="補欠","HOK",IF(②男子申込!$W$6="オープン","OPN",IF(②男子申込!$W45="補欠","HOK",IF(②男子申込!$W45="OP","OPN","HOKOPN")))))</f>
        <v/>
      </c>
      <c r="AH39" s="143" t="str">
        <f>IF(②男子申込!$AC45="","",②男子申込!$AC45)</f>
        <v/>
      </c>
      <c r="AI39" s="143" t="str">
        <f t="shared" si="17"/>
        <v/>
      </c>
      <c r="AJ39" s="143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43" t="str">
        <f>IF($AH39="","",RIGHT(100000+②男子申込!$AE45,5))</f>
        <v/>
      </c>
      <c r="AL39" s="143" t="str">
        <f t="shared" si="18"/>
        <v/>
      </c>
      <c r="AM39" s="143" t="str">
        <f>IF(②男子申込!$AD45="","",IF(②男子申込!$AD$6="補欠","HOK",IF(②男子申込!$AD$6="オープン","OPN",IF(②男子申込!$AD45="補欠","HOK",IF(②男子申込!$AD45="OP","OPN","HOKOPN")))))</f>
        <v/>
      </c>
      <c r="AO39" s="32" t="str">
        <f t="shared" si="13"/>
        <v/>
      </c>
    </row>
    <row r="40" spans="1:41" x14ac:dyDescent="0.55000000000000004">
      <c r="A40" s="69" t="str">
        <f>IF($B40="","",INDEX(男子登録情報!$S:$S,MATCH($B40,男子登録情報!$B:$B,0)))</f>
        <v/>
      </c>
      <c r="B40" s="69" t="str">
        <f>IF(②男子申込!$C46="","",②男子申込!$C46)</f>
        <v/>
      </c>
      <c r="C40" s="69" t="str">
        <f t="shared" si="5"/>
        <v/>
      </c>
      <c r="D40" s="69" t="str">
        <f t="shared" si="6"/>
        <v/>
      </c>
      <c r="E40" s="69" t="str">
        <f t="shared" si="7"/>
        <v/>
      </c>
      <c r="F40" s="69" t="str">
        <f t="shared" si="8"/>
        <v/>
      </c>
      <c r="G40" s="69" t="str">
        <f t="shared" si="9"/>
        <v/>
      </c>
      <c r="H40" s="69" t="str">
        <f t="shared" si="10"/>
        <v/>
      </c>
      <c r="I40" s="69" t="str">
        <f t="shared" si="11"/>
        <v/>
      </c>
      <c r="J40" s="69" t="str">
        <f t="shared" si="12"/>
        <v/>
      </c>
      <c r="L40" s="32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42" t="str">
        <f>IF(②男子申込!$H46="","",②男子申込!$H46)</f>
        <v/>
      </c>
      <c r="N40" s="142" t="str">
        <f>IF($M40="","",INDEX(リスト!$U$2:$U$65,MATCH($M40,リスト!$T$2:$T$65,0)))</f>
        <v/>
      </c>
      <c r="O40" s="142" t="str">
        <f>IF($M40="","",IF(AND($N40=5,リスト!$U$56=TRUE),INDEX(リスト!$W$56:$W$65,MATCH($M40,リスト!$T$56:$T$65,0)),INDEX(リスト!$W$2:$W$65,MATCH($M40,リスト!$T$2:$T$65,0))))</f>
        <v/>
      </c>
      <c r="P40" s="142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42" t="str">
        <f>IFERROR(RIGHT(10000000+②男子申込!$J46*10000+②男子申込!$L46*100+②男子申込!$N46,IF(INDEX(リスト!$U$2:$U$65,MATCH($M40,リスト!$T$2:$T$65,0))&lt;4,7,5)),"")</f>
        <v/>
      </c>
      <c r="R40" s="142" t="str">
        <f t="shared" si="14"/>
        <v/>
      </c>
      <c r="S40" s="142" t="str">
        <f>IF(②男子申込!$I46="","",IF(②男子申込!$I$6="補欠","HOK",IF(②男子申込!$I$6="オープン","OPN",IF(②男子申込!$I46="補欠","HOK",IF(②男子申込!$I46="OP","OPN","HOKOPN")))))</f>
        <v/>
      </c>
      <c r="T40" s="145" t="str">
        <f>IF(②男子申込!$O46="","",②男子申込!$O46)</f>
        <v/>
      </c>
      <c r="U40" s="145" t="str">
        <f>IF($T40="","",INDEX(リスト!$U$2:$U$65,MATCH($T40,リスト!$T$2:$T$65,0)))</f>
        <v/>
      </c>
      <c r="V40" s="145" t="str">
        <f>IF($T40="","",IF(AND($U40=5,リスト!$U$56=TRUE),INDEX(リスト!$W$56:$W$65,MATCH($T40,リスト!$T$56:$T$65,0)),INDEX(リスト!$W$2:$W$65,MATCH($T40,リスト!$T$2:$T$65,0))))</f>
        <v/>
      </c>
      <c r="W40" s="145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45" t="str">
        <f>IFERROR(RIGHT(10000000+②男子申込!$Q46*10000+②男子申込!$S46*100+②男子申込!$U46,IF(INDEX(リスト!$U$2:$U$65,MATCH($T40,リスト!$T$2:$T$65,0))&lt;4,7,5)),"")</f>
        <v/>
      </c>
      <c r="Y40" s="145" t="str">
        <f t="shared" si="15"/>
        <v/>
      </c>
      <c r="Z40" s="145" t="str">
        <f>IF(②男子申込!$P46="","",IF(②男子申込!$P$6="補欠","HOK",IF(②男子申込!$P$6="オープン","OPN",IF(②男子申込!$P46="補欠","HOK",IF(②男子申込!$P46="OP","OPN","HOKOPN")))))</f>
        <v/>
      </c>
      <c r="AA40" s="144" t="str">
        <f>IF(②男子申込!$V46="","",②男子申込!$V46)</f>
        <v/>
      </c>
      <c r="AB40" s="144" t="str">
        <f>IF($AA40="","",INDEX(リスト!$U$2:$U$65,MATCH($AA40,リスト!$T$2:$T$65,0)))</f>
        <v/>
      </c>
      <c r="AC40" s="144" t="str">
        <f>IF($AA40="","",IF(AND($AB40=5,リスト!$U$56=TRUE),INDEX(リスト!$W$56:$W$65,MATCH($AA40,リスト!$T$56:$T$65,0)),INDEX(リスト!$W$2:$W$65,MATCH($AA40,リスト!$T$2:$T$65,0))))</f>
        <v/>
      </c>
      <c r="AD40" s="144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44" t="str">
        <f>IFERROR(RIGHT(10000000+②男子申込!$X46*10000+②男子申込!$Z46*100+②男子申込!$AB46,IF(INDEX(リスト!$U$2:$U$65,MATCH($AA40,リスト!$T$2:$T$65,0))&lt;4,7,5)),"")</f>
        <v/>
      </c>
      <c r="AF40" s="144" t="str">
        <f t="shared" si="16"/>
        <v/>
      </c>
      <c r="AG40" s="144" t="str">
        <f>IF(②男子申込!$W46="","",IF(②男子申込!$W$6="補欠","HOK",IF(②男子申込!$W$6="オープン","OPN",IF(②男子申込!$W46="補欠","HOK",IF(②男子申込!$W46="OP","OPN","HOKOPN")))))</f>
        <v/>
      </c>
      <c r="AH40" s="143" t="str">
        <f>IF(②男子申込!$AC46="","",②男子申込!$AC46)</f>
        <v/>
      </c>
      <c r="AI40" s="143" t="str">
        <f t="shared" si="17"/>
        <v/>
      </c>
      <c r="AJ40" s="143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43" t="str">
        <f>IF($AH40="","",RIGHT(100000+②男子申込!$AE46,5))</f>
        <v/>
      </c>
      <c r="AL40" s="143" t="str">
        <f t="shared" si="18"/>
        <v/>
      </c>
      <c r="AM40" s="143" t="str">
        <f>IF(②男子申込!$AD46="","",IF(②男子申込!$AD$6="補欠","HOK",IF(②男子申込!$AD$6="オープン","OPN",IF(②男子申込!$AD46="補欠","HOK",IF(②男子申込!$AD46="OP","OPN","HOKOPN")))))</f>
        <v/>
      </c>
      <c r="AO40" s="32" t="str">
        <f t="shared" si="13"/>
        <v/>
      </c>
    </row>
    <row r="41" spans="1:41" x14ac:dyDescent="0.55000000000000004">
      <c r="A41" s="69" t="str">
        <f>IF($B41="","",INDEX(男子登録情報!$S:$S,MATCH($B41,男子登録情報!$B:$B,0)))</f>
        <v/>
      </c>
      <c r="B41" s="69" t="str">
        <f>IF(②男子申込!$C47="","",②男子申込!$C47)</f>
        <v/>
      </c>
      <c r="C41" s="69" t="str">
        <f t="shared" si="5"/>
        <v/>
      </c>
      <c r="D41" s="69" t="str">
        <f t="shared" si="6"/>
        <v/>
      </c>
      <c r="E41" s="69" t="str">
        <f t="shared" si="7"/>
        <v/>
      </c>
      <c r="F41" s="69" t="str">
        <f t="shared" si="8"/>
        <v/>
      </c>
      <c r="G41" s="69" t="str">
        <f t="shared" si="9"/>
        <v/>
      </c>
      <c r="H41" s="69" t="str">
        <f t="shared" si="10"/>
        <v/>
      </c>
      <c r="I41" s="69" t="str">
        <f t="shared" si="11"/>
        <v/>
      </c>
      <c r="J41" s="69" t="str">
        <f t="shared" si="12"/>
        <v/>
      </c>
      <c r="L41" s="32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42" t="str">
        <f>IF(②男子申込!$H47="","",②男子申込!$H47)</f>
        <v/>
      </c>
      <c r="N41" s="142" t="str">
        <f>IF($M41="","",INDEX(リスト!$U$2:$U$65,MATCH($M41,リスト!$T$2:$T$65,0)))</f>
        <v/>
      </c>
      <c r="O41" s="142" t="str">
        <f>IF($M41="","",IF(AND($N41=5,リスト!$U$56=TRUE),INDEX(リスト!$W$56:$W$65,MATCH($M41,リスト!$T$56:$T$65,0)),INDEX(リスト!$W$2:$W$65,MATCH($M41,リスト!$T$2:$T$65,0))))</f>
        <v/>
      </c>
      <c r="P41" s="142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42" t="str">
        <f>IFERROR(RIGHT(10000000+②男子申込!$J47*10000+②男子申込!$L47*100+②男子申込!$N47,IF(INDEX(リスト!$U$2:$U$65,MATCH($M41,リスト!$T$2:$T$65,0))&lt;4,7,5)),"")</f>
        <v/>
      </c>
      <c r="R41" s="142" t="str">
        <f t="shared" si="14"/>
        <v/>
      </c>
      <c r="S41" s="142" t="str">
        <f>IF(②男子申込!$I47="","",IF(②男子申込!$I$6="補欠","HOK",IF(②男子申込!$I$6="オープン","OPN",IF(②男子申込!$I47="補欠","HOK",IF(②男子申込!$I47="OP","OPN","HOKOPN")))))</f>
        <v/>
      </c>
      <c r="T41" s="145" t="str">
        <f>IF(②男子申込!$O47="","",②男子申込!$O47)</f>
        <v/>
      </c>
      <c r="U41" s="145" t="str">
        <f>IF($T41="","",INDEX(リスト!$U$2:$U$65,MATCH($T41,リスト!$T$2:$T$65,0)))</f>
        <v/>
      </c>
      <c r="V41" s="145" t="str">
        <f>IF($T41="","",IF(AND($U41=5,リスト!$U$56=TRUE),INDEX(リスト!$W$56:$W$65,MATCH($T41,リスト!$T$56:$T$65,0)),INDEX(リスト!$W$2:$W$65,MATCH($T41,リスト!$T$2:$T$65,0))))</f>
        <v/>
      </c>
      <c r="W41" s="145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45" t="str">
        <f>IFERROR(RIGHT(10000000+②男子申込!$Q47*10000+②男子申込!$S47*100+②男子申込!$U47,IF(INDEX(リスト!$U$2:$U$65,MATCH($T41,リスト!$T$2:$T$65,0))&lt;4,7,5)),"")</f>
        <v/>
      </c>
      <c r="Y41" s="145" t="str">
        <f t="shared" si="15"/>
        <v/>
      </c>
      <c r="Z41" s="145" t="str">
        <f>IF(②男子申込!$P47="","",IF(②男子申込!$P$6="補欠","HOK",IF(②男子申込!$P$6="オープン","OPN",IF(②男子申込!$P47="補欠","HOK",IF(②男子申込!$P47="OP","OPN","HOKOPN")))))</f>
        <v/>
      </c>
      <c r="AA41" s="144" t="str">
        <f>IF(②男子申込!$V47="","",②男子申込!$V47)</f>
        <v/>
      </c>
      <c r="AB41" s="144" t="str">
        <f>IF($AA41="","",INDEX(リスト!$U$2:$U$65,MATCH($AA41,リスト!$T$2:$T$65,0)))</f>
        <v/>
      </c>
      <c r="AC41" s="144" t="str">
        <f>IF($AA41="","",IF(AND($AB41=5,リスト!$U$56=TRUE),INDEX(リスト!$W$56:$W$65,MATCH($AA41,リスト!$T$56:$T$65,0)),INDEX(リスト!$W$2:$W$65,MATCH($AA41,リスト!$T$2:$T$65,0))))</f>
        <v/>
      </c>
      <c r="AD41" s="144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44" t="str">
        <f>IFERROR(RIGHT(10000000+②男子申込!$X47*10000+②男子申込!$Z47*100+②男子申込!$AB47,IF(INDEX(リスト!$U$2:$U$65,MATCH($AA41,リスト!$T$2:$T$65,0))&lt;4,7,5)),"")</f>
        <v/>
      </c>
      <c r="AF41" s="144" t="str">
        <f t="shared" si="16"/>
        <v/>
      </c>
      <c r="AG41" s="144" t="str">
        <f>IF(②男子申込!$W47="","",IF(②男子申込!$W$6="補欠","HOK",IF(②男子申込!$W$6="オープン","OPN",IF(②男子申込!$W47="補欠","HOK",IF(②男子申込!$W47="OP","OPN","HOKOPN")))))</f>
        <v/>
      </c>
      <c r="AH41" s="143" t="str">
        <f>IF(②男子申込!$AC47="","",②男子申込!$AC47)</f>
        <v/>
      </c>
      <c r="AI41" s="143" t="str">
        <f t="shared" si="17"/>
        <v/>
      </c>
      <c r="AJ41" s="143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43" t="str">
        <f>IF($AH41="","",RIGHT(100000+②男子申込!$AE47,5))</f>
        <v/>
      </c>
      <c r="AL41" s="143" t="str">
        <f t="shared" si="18"/>
        <v/>
      </c>
      <c r="AM41" s="143" t="str">
        <f>IF(②男子申込!$AD47="","",IF(②男子申込!$AD$6="補欠","HOK",IF(②男子申込!$AD$6="オープン","OPN",IF(②男子申込!$AD47="補欠","HOK",IF(②男子申込!$AD47="OP","OPN","HOKOPN")))))</f>
        <v/>
      </c>
      <c r="AO41" s="32" t="str">
        <f t="shared" si="13"/>
        <v/>
      </c>
    </row>
    <row r="42" spans="1:41" x14ac:dyDescent="0.55000000000000004">
      <c r="A42" s="69" t="str">
        <f>IF($B42="","",INDEX(男子登録情報!$S:$S,MATCH($B42,男子登録情報!$B:$B,0)))</f>
        <v/>
      </c>
      <c r="B42" s="69" t="str">
        <f>IF(②男子申込!$C48="","",②男子申込!$C48)</f>
        <v/>
      </c>
      <c r="C42" s="69" t="str">
        <f t="shared" si="5"/>
        <v/>
      </c>
      <c r="D42" s="69" t="str">
        <f t="shared" si="6"/>
        <v/>
      </c>
      <c r="E42" s="69" t="str">
        <f t="shared" si="7"/>
        <v/>
      </c>
      <c r="F42" s="69" t="str">
        <f t="shared" si="8"/>
        <v/>
      </c>
      <c r="G42" s="69" t="str">
        <f t="shared" si="9"/>
        <v/>
      </c>
      <c r="H42" s="69" t="str">
        <f t="shared" si="10"/>
        <v/>
      </c>
      <c r="I42" s="69" t="str">
        <f t="shared" si="11"/>
        <v/>
      </c>
      <c r="J42" s="69" t="str">
        <f t="shared" si="12"/>
        <v/>
      </c>
      <c r="L42" s="32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42" t="str">
        <f>IF(②男子申込!$H48="","",②男子申込!$H48)</f>
        <v/>
      </c>
      <c r="N42" s="142" t="str">
        <f>IF($M42="","",INDEX(リスト!$U$2:$U$65,MATCH($M42,リスト!$T$2:$T$65,0)))</f>
        <v/>
      </c>
      <c r="O42" s="142" t="str">
        <f>IF($M42="","",IF(AND($N42=5,リスト!$U$56=TRUE),INDEX(リスト!$W$56:$W$65,MATCH($M42,リスト!$T$56:$T$65,0)),INDEX(リスト!$W$2:$W$65,MATCH($M42,リスト!$T$2:$T$65,0))))</f>
        <v/>
      </c>
      <c r="P42" s="142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42" t="str">
        <f>IFERROR(RIGHT(10000000+②男子申込!$J48*10000+②男子申込!$L48*100+②男子申込!$N48,IF(INDEX(リスト!$U$2:$U$65,MATCH($M42,リスト!$T$2:$T$65,0))&lt;4,7,5)),"")</f>
        <v/>
      </c>
      <c r="R42" s="142" t="str">
        <f t="shared" si="14"/>
        <v/>
      </c>
      <c r="S42" s="142" t="str">
        <f>IF(②男子申込!$I48="","",IF(②男子申込!$I$6="補欠","HOK",IF(②男子申込!$I$6="オープン","OPN",IF(②男子申込!$I48="補欠","HOK",IF(②男子申込!$I48="OP","OPN","HOKOPN")))))</f>
        <v/>
      </c>
      <c r="T42" s="145" t="str">
        <f>IF(②男子申込!$O48="","",②男子申込!$O48)</f>
        <v/>
      </c>
      <c r="U42" s="145" t="str">
        <f>IF($T42="","",INDEX(リスト!$U$2:$U$65,MATCH($T42,リスト!$T$2:$T$65,0)))</f>
        <v/>
      </c>
      <c r="V42" s="145" t="str">
        <f>IF($T42="","",IF(AND($U42=5,リスト!$U$56=TRUE),INDEX(リスト!$W$56:$W$65,MATCH($T42,リスト!$T$56:$T$65,0)),INDEX(リスト!$W$2:$W$65,MATCH($T42,リスト!$T$2:$T$65,0))))</f>
        <v/>
      </c>
      <c r="W42" s="145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45" t="str">
        <f>IFERROR(RIGHT(10000000+②男子申込!$Q48*10000+②男子申込!$S48*100+②男子申込!$U48,IF(INDEX(リスト!$U$2:$U$65,MATCH($T42,リスト!$T$2:$T$65,0))&lt;4,7,5)),"")</f>
        <v/>
      </c>
      <c r="Y42" s="145" t="str">
        <f t="shared" si="15"/>
        <v/>
      </c>
      <c r="Z42" s="145" t="str">
        <f>IF(②男子申込!$P48="","",IF(②男子申込!$P$6="補欠","HOK",IF(②男子申込!$P$6="オープン","OPN",IF(②男子申込!$P48="補欠","HOK",IF(②男子申込!$P48="OP","OPN","HOKOPN")))))</f>
        <v/>
      </c>
      <c r="AA42" s="144" t="str">
        <f>IF(②男子申込!$V48="","",②男子申込!$V48)</f>
        <v/>
      </c>
      <c r="AB42" s="144" t="str">
        <f>IF($AA42="","",INDEX(リスト!$U$2:$U$65,MATCH($AA42,リスト!$T$2:$T$65,0)))</f>
        <v/>
      </c>
      <c r="AC42" s="144" t="str">
        <f>IF($AA42="","",IF(AND($AB42=5,リスト!$U$56=TRUE),INDEX(リスト!$W$56:$W$65,MATCH($AA42,リスト!$T$56:$T$65,0)),INDEX(リスト!$W$2:$W$65,MATCH($AA42,リスト!$T$2:$T$65,0))))</f>
        <v/>
      </c>
      <c r="AD42" s="144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44" t="str">
        <f>IFERROR(RIGHT(10000000+②男子申込!$X48*10000+②男子申込!$Z48*100+②男子申込!$AB48,IF(INDEX(リスト!$U$2:$U$65,MATCH($AA42,リスト!$T$2:$T$65,0))&lt;4,7,5)),"")</f>
        <v/>
      </c>
      <c r="AF42" s="144" t="str">
        <f t="shared" si="16"/>
        <v/>
      </c>
      <c r="AG42" s="144" t="str">
        <f>IF(②男子申込!$W48="","",IF(②男子申込!$W$6="補欠","HOK",IF(②男子申込!$W$6="オープン","OPN",IF(②男子申込!$W48="補欠","HOK",IF(②男子申込!$W48="OP","OPN","HOKOPN")))))</f>
        <v/>
      </c>
      <c r="AH42" s="143" t="str">
        <f>IF(②男子申込!$AC48="","",②男子申込!$AC48)</f>
        <v/>
      </c>
      <c r="AI42" s="143" t="str">
        <f t="shared" si="17"/>
        <v/>
      </c>
      <c r="AJ42" s="143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43" t="str">
        <f>IF($AH42="","",RIGHT(100000+②男子申込!$AE48,5))</f>
        <v/>
      </c>
      <c r="AL42" s="143" t="str">
        <f t="shared" si="18"/>
        <v/>
      </c>
      <c r="AM42" s="143" t="str">
        <f>IF(②男子申込!$AD48="","",IF(②男子申込!$AD$6="補欠","HOK",IF(②男子申込!$AD$6="オープン","OPN",IF(②男子申込!$AD48="補欠","HOK",IF(②男子申込!$AD48="OP","OPN","HOKOPN")))))</f>
        <v/>
      </c>
      <c r="AO42" s="32" t="str">
        <f t="shared" si="13"/>
        <v/>
      </c>
    </row>
    <row r="43" spans="1:41" x14ac:dyDescent="0.55000000000000004">
      <c r="A43" s="69" t="str">
        <f>IF($B43="","",INDEX(男子登録情報!$S:$S,MATCH($B43,男子登録情報!$B:$B,0)))</f>
        <v/>
      </c>
      <c r="B43" s="69" t="str">
        <f>IF(②男子申込!$C49="","",②男子申込!$C49)</f>
        <v/>
      </c>
      <c r="C43" s="69" t="str">
        <f t="shared" si="5"/>
        <v/>
      </c>
      <c r="D43" s="69" t="str">
        <f t="shared" si="6"/>
        <v/>
      </c>
      <c r="E43" s="69" t="str">
        <f t="shared" si="7"/>
        <v/>
      </c>
      <c r="F43" s="69" t="str">
        <f t="shared" si="8"/>
        <v/>
      </c>
      <c r="G43" s="69" t="str">
        <f t="shared" si="9"/>
        <v/>
      </c>
      <c r="H43" s="69" t="str">
        <f t="shared" si="10"/>
        <v/>
      </c>
      <c r="I43" s="69" t="str">
        <f t="shared" si="11"/>
        <v/>
      </c>
      <c r="J43" s="69" t="str">
        <f t="shared" si="12"/>
        <v/>
      </c>
      <c r="L43" s="32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42" t="str">
        <f>IF(②男子申込!$H49="","",②男子申込!$H49)</f>
        <v/>
      </c>
      <c r="N43" s="142" t="str">
        <f>IF($M43="","",INDEX(リスト!$U$2:$U$65,MATCH($M43,リスト!$T$2:$T$65,0)))</f>
        <v/>
      </c>
      <c r="O43" s="142" t="str">
        <f>IF($M43="","",IF(AND($N43=5,リスト!$U$56=TRUE),INDEX(リスト!$W$56:$W$65,MATCH($M43,リスト!$T$56:$T$65,0)),INDEX(リスト!$W$2:$W$65,MATCH($M43,リスト!$T$2:$T$65,0))))</f>
        <v/>
      </c>
      <c r="P43" s="142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42" t="str">
        <f>IFERROR(RIGHT(10000000+②男子申込!$J49*10000+②男子申込!$L49*100+②男子申込!$N49,IF(INDEX(リスト!$U$2:$U$65,MATCH($M43,リスト!$T$2:$T$65,0))&lt;4,7,5)),"")</f>
        <v/>
      </c>
      <c r="R43" s="142" t="str">
        <f t="shared" si="14"/>
        <v/>
      </c>
      <c r="S43" s="142" t="str">
        <f>IF(②男子申込!$I49="","",IF(②男子申込!$I$6="補欠","HOK",IF(②男子申込!$I$6="オープン","OPN",IF(②男子申込!$I49="補欠","HOK",IF(②男子申込!$I49="OP","OPN","HOKOPN")))))</f>
        <v/>
      </c>
      <c r="T43" s="145" t="str">
        <f>IF(②男子申込!$O49="","",②男子申込!$O49)</f>
        <v/>
      </c>
      <c r="U43" s="145" t="str">
        <f>IF($T43="","",INDEX(リスト!$U$2:$U$65,MATCH($T43,リスト!$T$2:$T$65,0)))</f>
        <v/>
      </c>
      <c r="V43" s="145" t="str">
        <f>IF($T43="","",IF(AND($U43=5,リスト!$U$56=TRUE),INDEX(リスト!$W$56:$W$65,MATCH($T43,リスト!$T$56:$T$65,0)),INDEX(リスト!$W$2:$W$65,MATCH($T43,リスト!$T$2:$T$65,0))))</f>
        <v/>
      </c>
      <c r="W43" s="145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45" t="str">
        <f>IFERROR(RIGHT(10000000+②男子申込!$Q49*10000+②男子申込!$S49*100+②男子申込!$U49,IF(INDEX(リスト!$U$2:$U$65,MATCH($T43,リスト!$T$2:$T$65,0))&lt;4,7,5)),"")</f>
        <v/>
      </c>
      <c r="Y43" s="145" t="str">
        <f t="shared" si="15"/>
        <v/>
      </c>
      <c r="Z43" s="145" t="str">
        <f>IF(②男子申込!$P49="","",IF(②男子申込!$P$6="補欠","HOK",IF(②男子申込!$P$6="オープン","OPN",IF(②男子申込!$P49="補欠","HOK",IF(②男子申込!$P49="OP","OPN","HOKOPN")))))</f>
        <v/>
      </c>
      <c r="AA43" s="144" t="str">
        <f>IF(②男子申込!$V49="","",②男子申込!$V49)</f>
        <v/>
      </c>
      <c r="AB43" s="144" t="str">
        <f>IF($AA43="","",INDEX(リスト!$U$2:$U$65,MATCH($AA43,リスト!$T$2:$T$65,0)))</f>
        <v/>
      </c>
      <c r="AC43" s="144" t="str">
        <f>IF($AA43="","",IF(AND($AB43=5,リスト!$U$56=TRUE),INDEX(リスト!$W$56:$W$65,MATCH($AA43,リスト!$T$56:$T$65,0)),INDEX(リスト!$W$2:$W$65,MATCH($AA43,リスト!$T$2:$T$65,0))))</f>
        <v/>
      </c>
      <c r="AD43" s="144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44" t="str">
        <f>IFERROR(RIGHT(10000000+②男子申込!$X49*10000+②男子申込!$Z49*100+②男子申込!$AB49,IF(INDEX(リスト!$U$2:$U$65,MATCH($AA43,リスト!$T$2:$T$65,0))&lt;4,7,5)),"")</f>
        <v/>
      </c>
      <c r="AF43" s="144" t="str">
        <f t="shared" si="16"/>
        <v/>
      </c>
      <c r="AG43" s="144" t="str">
        <f>IF(②男子申込!$W49="","",IF(②男子申込!$W$6="補欠","HOK",IF(②男子申込!$W$6="オープン","OPN",IF(②男子申込!$W49="補欠","HOK",IF(②男子申込!$W49="OP","OPN","HOKOPN")))))</f>
        <v/>
      </c>
      <c r="AH43" s="143" t="str">
        <f>IF(②男子申込!$AC49="","",②男子申込!$AC49)</f>
        <v/>
      </c>
      <c r="AI43" s="143" t="str">
        <f t="shared" si="17"/>
        <v/>
      </c>
      <c r="AJ43" s="143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43" t="str">
        <f>IF($AH43="","",RIGHT(100000+②男子申込!$AE49,5))</f>
        <v/>
      </c>
      <c r="AL43" s="143" t="str">
        <f t="shared" si="18"/>
        <v/>
      </c>
      <c r="AM43" s="143" t="str">
        <f>IF(②男子申込!$AD49="","",IF(②男子申込!$AD$6="補欠","HOK",IF(②男子申込!$AD$6="オープン","OPN",IF(②男子申込!$AD49="補欠","HOK",IF(②男子申込!$AD49="OP","OPN","HOKOPN")))))</f>
        <v/>
      </c>
      <c r="AO43" s="32" t="str">
        <f t="shared" si="13"/>
        <v/>
      </c>
    </row>
    <row r="44" spans="1:41" x14ac:dyDescent="0.55000000000000004">
      <c r="A44" s="69" t="str">
        <f>IF($B44="","",INDEX(男子登録情報!$S:$S,MATCH($B44,男子登録情報!$B:$B,0)))</f>
        <v/>
      </c>
      <c r="B44" s="69" t="str">
        <f>IF(②男子申込!$C50="","",②男子申込!$C50)</f>
        <v/>
      </c>
      <c r="C44" s="69" t="str">
        <f t="shared" si="5"/>
        <v/>
      </c>
      <c r="D44" s="69" t="str">
        <f t="shared" si="6"/>
        <v/>
      </c>
      <c r="E44" s="69" t="str">
        <f t="shared" si="7"/>
        <v/>
      </c>
      <c r="F44" s="69" t="str">
        <f t="shared" si="8"/>
        <v/>
      </c>
      <c r="G44" s="69" t="str">
        <f t="shared" si="9"/>
        <v/>
      </c>
      <c r="H44" s="69" t="str">
        <f t="shared" si="10"/>
        <v/>
      </c>
      <c r="I44" s="69" t="str">
        <f t="shared" si="11"/>
        <v/>
      </c>
      <c r="J44" s="69" t="str">
        <f t="shared" si="12"/>
        <v/>
      </c>
      <c r="L44" s="32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42" t="str">
        <f>IF(②男子申込!$H50="","",②男子申込!$H50)</f>
        <v/>
      </c>
      <c r="N44" s="142" t="str">
        <f>IF($M44="","",INDEX(リスト!$U$2:$U$65,MATCH($M44,リスト!$T$2:$T$65,0)))</f>
        <v/>
      </c>
      <c r="O44" s="142" t="str">
        <f>IF($M44="","",IF(AND($N44=5,リスト!$U$56=TRUE),INDEX(リスト!$W$56:$W$65,MATCH($M44,リスト!$T$56:$T$65,0)),INDEX(リスト!$W$2:$W$65,MATCH($M44,リスト!$T$2:$T$65,0))))</f>
        <v/>
      </c>
      <c r="P44" s="142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42" t="str">
        <f>IFERROR(RIGHT(10000000+②男子申込!$J50*10000+②男子申込!$L50*100+②男子申込!$N50,IF(INDEX(リスト!$U$2:$U$65,MATCH($M44,リスト!$T$2:$T$65,0))&lt;4,7,5)),"")</f>
        <v/>
      </c>
      <c r="R44" s="142" t="str">
        <f t="shared" si="14"/>
        <v/>
      </c>
      <c r="S44" s="142" t="str">
        <f>IF(②男子申込!$I50="","",IF(②男子申込!$I$6="補欠","HOK",IF(②男子申込!$I$6="オープン","OPN",IF(②男子申込!$I50="補欠","HOK",IF(②男子申込!$I50="OP","OPN","HOKOPN")))))</f>
        <v/>
      </c>
      <c r="T44" s="145" t="str">
        <f>IF(②男子申込!$O50="","",②男子申込!$O50)</f>
        <v/>
      </c>
      <c r="U44" s="145" t="str">
        <f>IF($T44="","",INDEX(リスト!$U$2:$U$65,MATCH($T44,リスト!$T$2:$T$65,0)))</f>
        <v/>
      </c>
      <c r="V44" s="145" t="str">
        <f>IF($T44="","",IF(AND($U44=5,リスト!$U$56=TRUE),INDEX(リスト!$W$56:$W$65,MATCH($T44,リスト!$T$56:$T$65,0)),INDEX(リスト!$W$2:$W$65,MATCH($T44,リスト!$T$2:$T$65,0))))</f>
        <v/>
      </c>
      <c r="W44" s="145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45" t="str">
        <f>IFERROR(RIGHT(10000000+②男子申込!$Q50*10000+②男子申込!$S50*100+②男子申込!$U50,IF(INDEX(リスト!$U$2:$U$65,MATCH($T44,リスト!$T$2:$T$65,0))&lt;4,7,5)),"")</f>
        <v/>
      </c>
      <c r="Y44" s="145" t="str">
        <f t="shared" si="15"/>
        <v/>
      </c>
      <c r="Z44" s="145" t="str">
        <f>IF(②男子申込!$P50="","",IF(②男子申込!$P$6="補欠","HOK",IF(②男子申込!$P$6="オープン","OPN",IF(②男子申込!$P50="補欠","HOK",IF(②男子申込!$P50="OP","OPN","HOKOPN")))))</f>
        <v/>
      </c>
      <c r="AA44" s="144" t="str">
        <f>IF(②男子申込!$V50="","",②男子申込!$V50)</f>
        <v/>
      </c>
      <c r="AB44" s="144" t="str">
        <f>IF($AA44="","",INDEX(リスト!$U$2:$U$65,MATCH($AA44,リスト!$T$2:$T$65,0)))</f>
        <v/>
      </c>
      <c r="AC44" s="144" t="str">
        <f>IF($AA44="","",IF(AND($AB44=5,リスト!$U$56=TRUE),INDEX(リスト!$W$56:$W$65,MATCH($AA44,リスト!$T$56:$T$65,0)),INDEX(リスト!$W$2:$W$65,MATCH($AA44,リスト!$T$2:$T$65,0))))</f>
        <v/>
      </c>
      <c r="AD44" s="144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44" t="str">
        <f>IFERROR(RIGHT(10000000+②男子申込!$X50*10000+②男子申込!$Z50*100+②男子申込!$AB50,IF(INDEX(リスト!$U$2:$U$65,MATCH($AA44,リスト!$T$2:$T$65,0))&lt;4,7,5)),"")</f>
        <v/>
      </c>
      <c r="AF44" s="144" t="str">
        <f t="shared" si="16"/>
        <v/>
      </c>
      <c r="AG44" s="144" t="str">
        <f>IF(②男子申込!$W50="","",IF(②男子申込!$W$6="補欠","HOK",IF(②男子申込!$W$6="オープン","OPN",IF(②男子申込!$W50="補欠","HOK",IF(②男子申込!$W50="OP","OPN","HOKOPN")))))</f>
        <v/>
      </c>
      <c r="AH44" s="143" t="str">
        <f>IF(②男子申込!$AC50="","",②男子申込!$AC50)</f>
        <v/>
      </c>
      <c r="AI44" s="143" t="str">
        <f t="shared" si="17"/>
        <v/>
      </c>
      <c r="AJ44" s="143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43" t="str">
        <f>IF($AH44="","",RIGHT(100000+②男子申込!$AE50,5))</f>
        <v/>
      </c>
      <c r="AL44" s="143" t="str">
        <f t="shared" si="18"/>
        <v/>
      </c>
      <c r="AM44" s="143" t="str">
        <f>IF(②男子申込!$AD50="","",IF(②男子申込!$AD$6="補欠","HOK",IF(②男子申込!$AD$6="オープン","OPN",IF(②男子申込!$AD50="補欠","HOK",IF(②男子申込!$AD50="OP","OPN","HOKOPN")))))</f>
        <v/>
      </c>
      <c r="AO44" s="32" t="str">
        <f t="shared" si="13"/>
        <v/>
      </c>
    </row>
    <row r="45" spans="1:41" x14ac:dyDescent="0.55000000000000004">
      <c r="A45" s="69" t="str">
        <f>IF($B45="","",INDEX(男子登録情報!$S:$S,MATCH($B45,男子登録情報!$B:$B,0)))</f>
        <v/>
      </c>
      <c r="B45" s="69" t="str">
        <f>IF(②男子申込!$C51="","",②男子申込!$C51)</f>
        <v/>
      </c>
      <c r="C45" s="69" t="str">
        <f t="shared" si="5"/>
        <v/>
      </c>
      <c r="D45" s="69" t="str">
        <f t="shared" si="6"/>
        <v/>
      </c>
      <c r="E45" s="69" t="str">
        <f t="shared" si="7"/>
        <v/>
      </c>
      <c r="F45" s="69" t="str">
        <f t="shared" si="8"/>
        <v/>
      </c>
      <c r="G45" s="69" t="str">
        <f t="shared" si="9"/>
        <v/>
      </c>
      <c r="H45" s="69" t="str">
        <f t="shared" si="10"/>
        <v/>
      </c>
      <c r="I45" s="69" t="str">
        <f t="shared" si="11"/>
        <v/>
      </c>
      <c r="J45" s="69" t="str">
        <f t="shared" si="12"/>
        <v/>
      </c>
      <c r="L45" s="32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42" t="str">
        <f>IF(②男子申込!$H51="","",②男子申込!$H51)</f>
        <v/>
      </c>
      <c r="N45" s="142" t="str">
        <f>IF($M45="","",INDEX(リスト!$U$2:$U$65,MATCH($M45,リスト!$T$2:$T$65,0)))</f>
        <v/>
      </c>
      <c r="O45" s="142" t="str">
        <f>IF($M45="","",IF(AND($N45=5,リスト!$U$56=TRUE),INDEX(リスト!$W$56:$W$65,MATCH($M45,リスト!$T$56:$T$65,0)),INDEX(リスト!$W$2:$W$65,MATCH($M45,リスト!$T$2:$T$65,0))))</f>
        <v/>
      </c>
      <c r="P45" s="142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42" t="str">
        <f>IFERROR(RIGHT(10000000+②男子申込!$J51*10000+②男子申込!$L51*100+②男子申込!$N51,IF(INDEX(リスト!$U$2:$U$65,MATCH($M45,リスト!$T$2:$T$65,0))&lt;4,7,5)),"")</f>
        <v/>
      </c>
      <c r="R45" s="142" t="str">
        <f t="shared" si="14"/>
        <v/>
      </c>
      <c r="S45" s="142" t="str">
        <f>IF(②男子申込!$I51="","",IF(②男子申込!$I$6="補欠","HOK",IF(②男子申込!$I$6="オープン","OPN",IF(②男子申込!$I51="補欠","HOK",IF(②男子申込!$I51="OP","OPN","HOKOPN")))))</f>
        <v/>
      </c>
      <c r="T45" s="145" t="str">
        <f>IF(②男子申込!$O51="","",②男子申込!$O51)</f>
        <v/>
      </c>
      <c r="U45" s="145" t="str">
        <f>IF($T45="","",INDEX(リスト!$U$2:$U$65,MATCH($T45,リスト!$T$2:$T$65,0)))</f>
        <v/>
      </c>
      <c r="V45" s="145" t="str">
        <f>IF($T45="","",IF(AND($U45=5,リスト!$U$56=TRUE),INDEX(リスト!$W$56:$W$65,MATCH($T45,リスト!$T$56:$T$65,0)),INDEX(リスト!$W$2:$W$65,MATCH($T45,リスト!$T$2:$T$65,0))))</f>
        <v/>
      </c>
      <c r="W45" s="145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45" t="str">
        <f>IFERROR(RIGHT(10000000+②男子申込!$Q51*10000+②男子申込!$S51*100+②男子申込!$U51,IF(INDEX(リスト!$U$2:$U$65,MATCH($T45,リスト!$T$2:$T$65,0))&lt;4,7,5)),"")</f>
        <v/>
      </c>
      <c r="Y45" s="145" t="str">
        <f t="shared" si="15"/>
        <v/>
      </c>
      <c r="Z45" s="145" t="str">
        <f>IF(②男子申込!$P51="","",IF(②男子申込!$P$6="補欠","HOK",IF(②男子申込!$P$6="オープン","OPN",IF(②男子申込!$P51="補欠","HOK",IF(②男子申込!$P51="OP","OPN","HOKOPN")))))</f>
        <v/>
      </c>
      <c r="AA45" s="144" t="str">
        <f>IF(②男子申込!$V51="","",②男子申込!$V51)</f>
        <v/>
      </c>
      <c r="AB45" s="144" t="str">
        <f>IF($AA45="","",INDEX(リスト!$U$2:$U$65,MATCH($AA45,リスト!$T$2:$T$65,0)))</f>
        <v/>
      </c>
      <c r="AC45" s="144" t="str">
        <f>IF($AA45="","",IF(AND($AB45=5,リスト!$U$56=TRUE),INDEX(リスト!$W$56:$W$65,MATCH($AA45,リスト!$T$56:$T$65,0)),INDEX(リスト!$W$2:$W$65,MATCH($AA45,リスト!$T$2:$T$65,0))))</f>
        <v/>
      </c>
      <c r="AD45" s="144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44" t="str">
        <f>IFERROR(RIGHT(10000000+②男子申込!$X51*10000+②男子申込!$Z51*100+②男子申込!$AB51,IF(INDEX(リスト!$U$2:$U$65,MATCH($AA45,リスト!$T$2:$T$65,0))&lt;4,7,5)),"")</f>
        <v/>
      </c>
      <c r="AF45" s="144" t="str">
        <f t="shared" si="16"/>
        <v/>
      </c>
      <c r="AG45" s="144" t="str">
        <f>IF(②男子申込!$W51="","",IF(②男子申込!$W$6="補欠","HOK",IF(②男子申込!$W$6="オープン","OPN",IF(②男子申込!$W51="補欠","HOK",IF(②男子申込!$W51="OP","OPN","HOKOPN")))))</f>
        <v/>
      </c>
      <c r="AH45" s="143" t="str">
        <f>IF(②男子申込!$AC51="","",②男子申込!$AC51)</f>
        <v/>
      </c>
      <c r="AI45" s="143" t="str">
        <f t="shared" si="17"/>
        <v/>
      </c>
      <c r="AJ45" s="143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43" t="str">
        <f>IF($AH45="","",RIGHT(100000+②男子申込!$AE51,5))</f>
        <v/>
      </c>
      <c r="AL45" s="143" t="str">
        <f t="shared" si="18"/>
        <v/>
      </c>
      <c r="AM45" s="143" t="str">
        <f>IF(②男子申込!$AD51="","",IF(②男子申込!$AD$6="補欠","HOK",IF(②男子申込!$AD$6="オープン","OPN",IF(②男子申込!$AD51="補欠","HOK",IF(②男子申込!$AD51="OP","OPN","HOKOPN")))))</f>
        <v/>
      </c>
      <c r="AO45" s="32" t="str">
        <f t="shared" si="13"/>
        <v/>
      </c>
    </row>
    <row r="46" spans="1:41" x14ac:dyDescent="0.55000000000000004">
      <c r="A46" s="69" t="str">
        <f>IF($B46="","",INDEX(男子登録情報!$S:$S,MATCH($B46,男子登録情報!$B:$B,0)))</f>
        <v/>
      </c>
      <c r="B46" s="69" t="str">
        <f>IF(②男子申込!$C52="","",②男子申込!$C52)</f>
        <v/>
      </c>
      <c r="C46" s="69" t="str">
        <f t="shared" si="5"/>
        <v/>
      </c>
      <c r="D46" s="69" t="str">
        <f t="shared" si="6"/>
        <v/>
      </c>
      <c r="E46" s="69" t="str">
        <f t="shared" si="7"/>
        <v/>
      </c>
      <c r="F46" s="69" t="str">
        <f t="shared" si="8"/>
        <v/>
      </c>
      <c r="G46" s="69" t="str">
        <f t="shared" si="9"/>
        <v/>
      </c>
      <c r="H46" s="69" t="str">
        <f t="shared" si="10"/>
        <v/>
      </c>
      <c r="I46" s="69" t="str">
        <f t="shared" si="11"/>
        <v/>
      </c>
      <c r="J46" s="69" t="str">
        <f t="shared" si="12"/>
        <v/>
      </c>
      <c r="L46" s="32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42" t="str">
        <f>IF(②男子申込!$H52="","",②男子申込!$H52)</f>
        <v/>
      </c>
      <c r="N46" s="142" t="str">
        <f>IF($M46="","",INDEX(リスト!$U$2:$U$65,MATCH($M46,リスト!$T$2:$T$65,0)))</f>
        <v/>
      </c>
      <c r="O46" s="142" t="str">
        <f>IF($M46="","",IF(AND($N46=5,リスト!$U$56=TRUE),INDEX(リスト!$W$56:$W$65,MATCH($M46,リスト!$T$56:$T$65,0)),INDEX(リスト!$W$2:$W$65,MATCH($M46,リスト!$T$2:$T$65,0))))</f>
        <v/>
      </c>
      <c r="P46" s="142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42" t="str">
        <f>IFERROR(RIGHT(10000000+②男子申込!$J52*10000+②男子申込!$L52*100+②男子申込!$N52,IF(INDEX(リスト!$U$2:$U$65,MATCH($M46,リスト!$T$2:$T$65,0))&lt;4,7,5)),"")</f>
        <v/>
      </c>
      <c r="R46" s="142" t="str">
        <f t="shared" si="14"/>
        <v/>
      </c>
      <c r="S46" s="142" t="str">
        <f>IF(②男子申込!$I52="","",IF(②男子申込!$I$6="補欠","HOK",IF(②男子申込!$I$6="オープン","OPN",IF(②男子申込!$I52="補欠","HOK",IF(②男子申込!$I52="OP","OPN","HOKOPN")))))</f>
        <v/>
      </c>
      <c r="T46" s="145" t="str">
        <f>IF(②男子申込!$O52="","",②男子申込!$O52)</f>
        <v/>
      </c>
      <c r="U46" s="145" t="str">
        <f>IF($T46="","",INDEX(リスト!$U$2:$U$65,MATCH($T46,リスト!$T$2:$T$65,0)))</f>
        <v/>
      </c>
      <c r="V46" s="145" t="str">
        <f>IF($T46="","",IF(AND($U46=5,リスト!$U$56=TRUE),INDEX(リスト!$W$56:$W$65,MATCH($T46,リスト!$T$56:$T$65,0)),INDEX(リスト!$W$2:$W$65,MATCH($T46,リスト!$T$2:$T$65,0))))</f>
        <v/>
      </c>
      <c r="W46" s="145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45" t="str">
        <f>IFERROR(RIGHT(10000000+②男子申込!$Q52*10000+②男子申込!$S52*100+②男子申込!$U52,IF(INDEX(リスト!$U$2:$U$65,MATCH($T46,リスト!$T$2:$T$65,0))&lt;4,7,5)),"")</f>
        <v/>
      </c>
      <c r="Y46" s="145" t="str">
        <f t="shared" si="15"/>
        <v/>
      </c>
      <c r="Z46" s="145" t="str">
        <f>IF(②男子申込!$P52="","",IF(②男子申込!$P$6="補欠","HOK",IF(②男子申込!$P$6="オープン","OPN",IF(②男子申込!$P52="補欠","HOK",IF(②男子申込!$P52="OP","OPN","HOKOPN")))))</f>
        <v/>
      </c>
      <c r="AA46" s="144" t="str">
        <f>IF(②男子申込!$V52="","",②男子申込!$V52)</f>
        <v/>
      </c>
      <c r="AB46" s="144" t="str">
        <f>IF($AA46="","",INDEX(リスト!$U$2:$U$65,MATCH($AA46,リスト!$T$2:$T$65,0)))</f>
        <v/>
      </c>
      <c r="AC46" s="144" t="str">
        <f>IF($AA46="","",IF(AND($AB46=5,リスト!$U$56=TRUE),INDEX(リスト!$W$56:$W$65,MATCH($AA46,リスト!$T$56:$T$65,0)),INDEX(リスト!$W$2:$W$65,MATCH($AA46,リスト!$T$2:$T$65,0))))</f>
        <v/>
      </c>
      <c r="AD46" s="144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44" t="str">
        <f>IFERROR(RIGHT(10000000+②男子申込!$X52*10000+②男子申込!$Z52*100+②男子申込!$AB52,IF(INDEX(リスト!$U$2:$U$65,MATCH($AA46,リスト!$T$2:$T$65,0))&lt;4,7,5)),"")</f>
        <v/>
      </c>
      <c r="AF46" s="144" t="str">
        <f t="shared" si="16"/>
        <v/>
      </c>
      <c r="AG46" s="144" t="str">
        <f>IF(②男子申込!$W52="","",IF(②男子申込!$W$6="補欠","HOK",IF(②男子申込!$W$6="オープン","OPN",IF(②男子申込!$W52="補欠","HOK",IF(②男子申込!$W52="OP","OPN","HOKOPN")))))</f>
        <v/>
      </c>
      <c r="AH46" s="143" t="str">
        <f>IF(②男子申込!$AC52="","",②男子申込!$AC52)</f>
        <v/>
      </c>
      <c r="AI46" s="143" t="str">
        <f t="shared" si="17"/>
        <v/>
      </c>
      <c r="AJ46" s="143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43" t="str">
        <f>IF($AH46="","",RIGHT(100000+②男子申込!$AE52,5))</f>
        <v/>
      </c>
      <c r="AL46" s="143" t="str">
        <f t="shared" si="18"/>
        <v/>
      </c>
      <c r="AM46" s="143" t="str">
        <f>IF(②男子申込!$AD52="","",IF(②男子申込!$AD$6="補欠","HOK",IF(②男子申込!$AD$6="オープン","OPN",IF(②男子申込!$AD52="補欠","HOK",IF(②男子申込!$AD52="OP","OPN","HOKOPN")))))</f>
        <v/>
      </c>
      <c r="AO46" s="32" t="str">
        <f t="shared" si="13"/>
        <v/>
      </c>
    </row>
    <row r="47" spans="1:41" x14ac:dyDescent="0.55000000000000004">
      <c r="A47" s="69" t="str">
        <f>IF($B47="","",INDEX(男子登録情報!$S:$S,MATCH($B47,男子登録情報!$B:$B,0)))</f>
        <v/>
      </c>
      <c r="B47" s="69" t="str">
        <f>IF(②男子申込!$C53="","",②男子申込!$C53)</f>
        <v/>
      </c>
      <c r="C47" s="69" t="str">
        <f t="shared" si="5"/>
        <v/>
      </c>
      <c r="D47" s="69" t="str">
        <f t="shared" si="6"/>
        <v/>
      </c>
      <c r="E47" s="69" t="str">
        <f t="shared" si="7"/>
        <v/>
      </c>
      <c r="F47" s="69" t="str">
        <f t="shared" si="8"/>
        <v/>
      </c>
      <c r="G47" s="69" t="str">
        <f t="shared" si="9"/>
        <v/>
      </c>
      <c r="H47" s="69" t="str">
        <f t="shared" si="10"/>
        <v/>
      </c>
      <c r="I47" s="69" t="str">
        <f t="shared" si="11"/>
        <v/>
      </c>
      <c r="J47" s="69" t="str">
        <f t="shared" si="12"/>
        <v/>
      </c>
      <c r="L47" s="32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42" t="str">
        <f>IF(②男子申込!$H53="","",②男子申込!$H53)</f>
        <v/>
      </c>
      <c r="N47" s="142" t="str">
        <f>IF($M47="","",INDEX(リスト!$U$2:$U$65,MATCH($M47,リスト!$T$2:$T$65,0)))</f>
        <v/>
      </c>
      <c r="O47" s="142" t="str">
        <f>IF($M47="","",IF(AND($N47=5,リスト!$U$56=TRUE),INDEX(リスト!$W$56:$W$65,MATCH($M47,リスト!$T$56:$T$65,0)),INDEX(リスト!$W$2:$W$65,MATCH($M47,リスト!$T$2:$T$65,0))))</f>
        <v/>
      </c>
      <c r="P47" s="142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42" t="str">
        <f>IFERROR(RIGHT(10000000+②男子申込!$J53*10000+②男子申込!$L53*100+②男子申込!$N53,IF(INDEX(リスト!$U$2:$U$65,MATCH($M47,リスト!$T$2:$T$65,0))&lt;4,7,5)),"")</f>
        <v/>
      </c>
      <c r="R47" s="142" t="str">
        <f t="shared" si="14"/>
        <v/>
      </c>
      <c r="S47" s="142" t="str">
        <f>IF(②男子申込!$I53="","",IF(②男子申込!$I$6="補欠","HOK",IF(②男子申込!$I$6="オープン","OPN",IF(②男子申込!$I53="補欠","HOK",IF(②男子申込!$I53="OP","OPN","HOKOPN")))))</f>
        <v/>
      </c>
      <c r="T47" s="145" t="str">
        <f>IF(②男子申込!$O53="","",②男子申込!$O53)</f>
        <v/>
      </c>
      <c r="U47" s="145" t="str">
        <f>IF($T47="","",INDEX(リスト!$U$2:$U$65,MATCH($T47,リスト!$T$2:$T$65,0)))</f>
        <v/>
      </c>
      <c r="V47" s="145" t="str">
        <f>IF($T47="","",IF(AND($U47=5,リスト!$U$56=TRUE),INDEX(リスト!$W$56:$W$65,MATCH($T47,リスト!$T$56:$T$65,0)),INDEX(リスト!$W$2:$W$65,MATCH($T47,リスト!$T$2:$T$65,0))))</f>
        <v/>
      </c>
      <c r="W47" s="145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45" t="str">
        <f>IFERROR(RIGHT(10000000+②男子申込!$Q53*10000+②男子申込!$S53*100+②男子申込!$U53,IF(INDEX(リスト!$U$2:$U$65,MATCH($T47,リスト!$T$2:$T$65,0))&lt;4,7,5)),"")</f>
        <v/>
      </c>
      <c r="Y47" s="145" t="str">
        <f t="shared" si="15"/>
        <v/>
      </c>
      <c r="Z47" s="145" t="str">
        <f>IF(②男子申込!$P53="","",IF(②男子申込!$P$6="補欠","HOK",IF(②男子申込!$P$6="オープン","OPN",IF(②男子申込!$P53="補欠","HOK",IF(②男子申込!$P53="OP","OPN","HOKOPN")))))</f>
        <v/>
      </c>
      <c r="AA47" s="144" t="str">
        <f>IF(②男子申込!$V53="","",②男子申込!$V53)</f>
        <v/>
      </c>
      <c r="AB47" s="144" t="str">
        <f>IF($AA47="","",INDEX(リスト!$U$2:$U$65,MATCH($AA47,リスト!$T$2:$T$65,0)))</f>
        <v/>
      </c>
      <c r="AC47" s="144" t="str">
        <f>IF($AA47="","",IF(AND($AB47=5,リスト!$U$56=TRUE),INDEX(リスト!$W$56:$W$65,MATCH($AA47,リスト!$T$56:$T$65,0)),INDEX(リスト!$W$2:$W$65,MATCH($AA47,リスト!$T$2:$T$65,0))))</f>
        <v/>
      </c>
      <c r="AD47" s="144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44" t="str">
        <f>IFERROR(RIGHT(10000000+②男子申込!$X53*10000+②男子申込!$Z53*100+②男子申込!$AB53,IF(INDEX(リスト!$U$2:$U$65,MATCH($AA47,リスト!$T$2:$T$65,0))&lt;4,7,5)),"")</f>
        <v/>
      </c>
      <c r="AF47" s="144" t="str">
        <f t="shared" si="16"/>
        <v/>
      </c>
      <c r="AG47" s="144" t="str">
        <f>IF(②男子申込!$W53="","",IF(②男子申込!$W$6="補欠","HOK",IF(②男子申込!$W$6="オープン","OPN",IF(②男子申込!$W53="補欠","HOK",IF(②男子申込!$W53="OP","OPN","HOKOPN")))))</f>
        <v/>
      </c>
      <c r="AH47" s="143" t="str">
        <f>IF(②男子申込!$AC53="","",②男子申込!$AC53)</f>
        <v/>
      </c>
      <c r="AI47" s="143" t="str">
        <f t="shared" si="17"/>
        <v/>
      </c>
      <c r="AJ47" s="143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43" t="str">
        <f>IF($AH47="","",RIGHT(100000+②男子申込!$AE53,5))</f>
        <v/>
      </c>
      <c r="AL47" s="143" t="str">
        <f t="shared" si="18"/>
        <v/>
      </c>
      <c r="AM47" s="143" t="str">
        <f>IF(②男子申込!$AD53="","",IF(②男子申込!$AD$6="補欠","HOK",IF(②男子申込!$AD$6="オープン","OPN",IF(②男子申込!$AD53="補欠","HOK",IF(②男子申込!$AD53="OP","OPN","HOKOPN")))))</f>
        <v/>
      </c>
      <c r="AO47" s="32" t="str">
        <f t="shared" si="13"/>
        <v/>
      </c>
    </row>
    <row r="48" spans="1:41" x14ac:dyDescent="0.55000000000000004">
      <c r="A48" s="69" t="str">
        <f>IF($B48="","",INDEX(男子登録情報!$S:$S,MATCH($B48,男子登録情報!$B:$B,0)))</f>
        <v/>
      </c>
      <c r="B48" s="69" t="str">
        <f>IF(②男子申込!$C54="","",②男子申込!$C54)</f>
        <v/>
      </c>
      <c r="C48" s="69" t="str">
        <f t="shared" si="5"/>
        <v/>
      </c>
      <c r="D48" s="69" t="str">
        <f t="shared" si="6"/>
        <v/>
      </c>
      <c r="E48" s="69" t="str">
        <f t="shared" si="7"/>
        <v/>
      </c>
      <c r="F48" s="69" t="str">
        <f t="shared" si="8"/>
        <v/>
      </c>
      <c r="G48" s="69" t="str">
        <f t="shared" si="9"/>
        <v/>
      </c>
      <c r="H48" s="69" t="str">
        <f t="shared" si="10"/>
        <v/>
      </c>
      <c r="I48" s="69" t="str">
        <f t="shared" si="11"/>
        <v/>
      </c>
      <c r="J48" s="69" t="str">
        <f t="shared" si="12"/>
        <v/>
      </c>
      <c r="L48" s="32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42" t="str">
        <f>IF(②男子申込!$H54="","",②男子申込!$H54)</f>
        <v/>
      </c>
      <c r="N48" s="142" t="str">
        <f>IF($M48="","",INDEX(リスト!$U$2:$U$65,MATCH($M48,リスト!$T$2:$T$65,0)))</f>
        <v/>
      </c>
      <c r="O48" s="142" t="str">
        <f>IF($M48="","",IF(AND($N48=5,リスト!$U$56=TRUE),INDEX(リスト!$W$56:$W$65,MATCH($M48,リスト!$T$56:$T$65,0)),INDEX(リスト!$W$2:$W$65,MATCH($M48,リスト!$T$2:$T$65,0))))</f>
        <v/>
      </c>
      <c r="P48" s="142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42" t="str">
        <f>IFERROR(RIGHT(10000000+②男子申込!$J54*10000+②男子申込!$L54*100+②男子申込!$N54,IF(INDEX(リスト!$U$2:$U$65,MATCH($M48,リスト!$T$2:$T$65,0))&lt;4,7,5)),"")</f>
        <v/>
      </c>
      <c r="R48" s="142" t="str">
        <f t="shared" si="14"/>
        <v/>
      </c>
      <c r="S48" s="142" t="str">
        <f>IF(②男子申込!$I54="","",IF(②男子申込!$I$6="補欠","HOK",IF(②男子申込!$I$6="オープン","OPN",IF(②男子申込!$I54="補欠","HOK",IF(②男子申込!$I54="OP","OPN","HOKOPN")))))</f>
        <v/>
      </c>
      <c r="T48" s="145" t="str">
        <f>IF(②男子申込!$O54="","",②男子申込!$O54)</f>
        <v/>
      </c>
      <c r="U48" s="145" t="str">
        <f>IF($T48="","",INDEX(リスト!$U$2:$U$65,MATCH($T48,リスト!$T$2:$T$65,0)))</f>
        <v/>
      </c>
      <c r="V48" s="145" t="str">
        <f>IF($T48="","",IF(AND($U48=5,リスト!$U$56=TRUE),INDEX(リスト!$W$56:$W$65,MATCH($T48,リスト!$T$56:$T$65,0)),INDEX(リスト!$W$2:$W$65,MATCH($T48,リスト!$T$2:$T$65,0))))</f>
        <v/>
      </c>
      <c r="W48" s="145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45" t="str">
        <f>IFERROR(RIGHT(10000000+②男子申込!$Q54*10000+②男子申込!$S54*100+②男子申込!$U54,IF(INDEX(リスト!$U$2:$U$65,MATCH($T48,リスト!$T$2:$T$65,0))&lt;4,7,5)),"")</f>
        <v/>
      </c>
      <c r="Y48" s="145" t="str">
        <f t="shared" si="15"/>
        <v/>
      </c>
      <c r="Z48" s="145" t="str">
        <f>IF(②男子申込!$P54="","",IF(②男子申込!$P$6="補欠","HOK",IF(②男子申込!$P$6="オープン","OPN",IF(②男子申込!$P54="補欠","HOK",IF(②男子申込!$P54="OP","OPN","HOKOPN")))))</f>
        <v/>
      </c>
      <c r="AA48" s="144" t="str">
        <f>IF(②男子申込!$V54="","",②男子申込!$V54)</f>
        <v/>
      </c>
      <c r="AB48" s="144" t="str">
        <f>IF($AA48="","",INDEX(リスト!$U$2:$U$65,MATCH($AA48,リスト!$T$2:$T$65,0)))</f>
        <v/>
      </c>
      <c r="AC48" s="144" t="str">
        <f>IF($AA48="","",IF(AND($AB48=5,リスト!$U$56=TRUE),INDEX(リスト!$W$56:$W$65,MATCH($AA48,リスト!$T$56:$T$65,0)),INDEX(リスト!$W$2:$W$65,MATCH($AA48,リスト!$T$2:$T$65,0))))</f>
        <v/>
      </c>
      <c r="AD48" s="144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44" t="str">
        <f>IFERROR(RIGHT(10000000+②男子申込!$X54*10000+②男子申込!$Z54*100+②男子申込!$AB54,IF(INDEX(リスト!$U$2:$U$65,MATCH($AA48,リスト!$T$2:$T$65,0))&lt;4,7,5)),"")</f>
        <v/>
      </c>
      <c r="AF48" s="144" t="str">
        <f t="shared" si="16"/>
        <v/>
      </c>
      <c r="AG48" s="144" t="str">
        <f>IF(②男子申込!$W54="","",IF(②男子申込!$W$6="補欠","HOK",IF(②男子申込!$W$6="オープン","OPN",IF(②男子申込!$W54="補欠","HOK",IF(②男子申込!$W54="OP","OPN","HOKOPN")))))</f>
        <v/>
      </c>
      <c r="AH48" s="143" t="str">
        <f>IF(②男子申込!$AC54="","",②男子申込!$AC54)</f>
        <v/>
      </c>
      <c r="AI48" s="143" t="str">
        <f t="shared" si="17"/>
        <v/>
      </c>
      <c r="AJ48" s="143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43" t="str">
        <f>IF($AH48="","",RIGHT(100000+②男子申込!$AE54,5))</f>
        <v/>
      </c>
      <c r="AL48" s="143" t="str">
        <f t="shared" si="18"/>
        <v/>
      </c>
      <c r="AM48" s="143" t="str">
        <f>IF(②男子申込!$AD54="","",IF(②男子申込!$AD$6="補欠","HOK",IF(②男子申込!$AD$6="オープン","OPN",IF(②男子申込!$AD54="補欠","HOK",IF(②男子申込!$AD54="OP","OPN","HOKOPN")))))</f>
        <v/>
      </c>
      <c r="AO48" s="32" t="str">
        <f t="shared" si="13"/>
        <v/>
      </c>
    </row>
    <row r="49" spans="1:41" x14ac:dyDescent="0.55000000000000004">
      <c r="A49" s="69" t="str">
        <f>IF($B49="","",INDEX(男子登録情報!$S:$S,MATCH($B49,男子登録情報!$B:$B,0)))</f>
        <v/>
      </c>
      <c r="B49" s="69" t="str">
        <f>IF(②男子申込!$C55="","",②男子申込!$C55)</f>
        <v/>
      </c>
      <c r="C49" s="69" t="str">
        <f t="shared" si="5"/>
        <v/>
      </c>
      <c r="D49" s="69" t="str">
        <f t="shared" si="6"/>
        <v/>
      </c>
      <c r="E49" s="69" t="str">
        <f t="shared" si="7"/>
        <v/>
      </c>
      <c r="F49" s="69" t="str">
        <f t="shared" si="8"/>
        <v/>
      </c>
      <c r="G49" s="69" t="str">
        <f t="shared" si="9"/>
        <v/>
      </c>
      <c r="H49" s="69" t="str">
        <f t="shared" si="10"/>
        <v/>
      </c>
      <c r="I49" s="69" t="str">
        <f t="shared" si="11"/>
        <v/>
      </c>
      <c r="J49" s="69" t="str">
        <f t="shared" si="12"/>
        <v/>
      </c>
      <c r="L49" s="32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42" t="str">
        <f>IF(②男子申込!$H55="","",②男子申込!$H55)</f>
        <v/>
      </c>
      <c r="N49" s="142" t="str">
        <f>IF($M49="","",INDEX(リスト!$U$2:$U$65,MATCH($M49,リスト!$T$2:$T$65,0)))</f>
        <v/>
      </c>
      <c r="O49" s="142" t="str">
        <f>IF($M49="","",IF(AND($N49=5,リスト!$U$56=TRUE),INDEX(リスト!$W$56:$W$65,MATCH($M49,リスト!$T$56:$T$65,0)),INDEX(リスト!$W$2:$W$65,MATCH($M49,リスト!$T$2:$T$65,0))))</f>
        <v/>
      </c>
      <c r="P49" s="142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42" t="str">
        <f>IFERROR(RIGHT(10000000+②男子申込!$J55*10000+②男子申込!$L55*100+②男子申込!$N55,IF(INDEX(リスト!$U$2:$U$65,MATCH($M49,リスト!$T$2:$T$65,0))&lt;4,7,5)),"")</f>
        <v/>
      </c>
      <c r="R49" s="142" t="str">
        <f t="shared" si="14"/>
        <v/>
      </c>
      <c r="S49" s="142" t="str">
        <f>IF(②男子申込!$I55="","",IF(②男子申込!$I$6="補欠","HOK",IF(②男子申込!$I$6="オープン","OPN",IF(②男子申込!$I55="補欠","HOK",IF(②男子申込!$I55="OP","OPN","HOKOPN")))))</f>
        <v/>
      </c>
      <c r="T49" s="145" t="str">
        <f>IF(②男子申込!$O55="","",②男子申込!$O55)</f>
        <v/>
      </c>
      <c r="U49" s="145" t="str">
        <f>IF($T49="","",INDEX(リスト!$U$2:$U$65,MATCH($T49,リスト!$T$2:$T$65,0)))</f>
        <v/>
      </c>
      <c r="V49" s="145" t="str">
        <f>IF($T49="","",IF(AND($U49=5,リスト!$U$56=TRUE),INDEX(リスト!$W$56:$W$65,MATCH($T49,リスト!$T$56:$T$65,0)),INDEX(リスト!$W$2:$W$65,MATCH($T49,リスト!$T$2:$T$65,0))))</f>
        <v/>
      </c>
      <c r="W49" s="145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45" t="str">
        <f>IFERROR(RIGHT(10000000+②男子申込!$Q55*10000+②男子申込!$S55*100+②男子申込!$U55,IF(INDEX(リスト!$U$2:$U$65,MATCH($T49,リスト!$T$2:$T$65,0))&lt;4,7,5)),"")</f>
        <v/>
      </c>
      <c r="Y49" s="145" t="str">
        <f t="shared" si="15"/>
        <v/>
      </c>
      <c r="Z49" s="145" t="str">
        <f>IF(②男子申込!$P55="","",IF(②男子申込!$P$6="補欠","HOK",IF(②男子申込!$P$6="オープン","OPN",IF(②男子申込!$P55="補欠","HOK",IF(②男子申込!$P55="OP","OPN","HOKOPN")))))</f>
        <v/>
      </c>
      <c r="AA49" s="144" t="str">
        <f>IF(②男子申込!$V55="","",②男子申込!$V55)</f>
        <v/>
      </c>
      <c r="AB49" s="144" t="str">
        <f>IF($AA49="","",INDEX(リスト!$U$2:$U$65,MATCH($AA49,リスト!$T$2:$T$65,0)))</f>
        <v/>
      </c>
      <c r="AC49" s="144" t="str">
        <f>IF($AA49="","",IF(AND($AB49=5,リスト!$U$56=TRUE),INDEX(リスト!$W$56:$W$65,MATCH($AA49,リスト!$T$56:$T$65,0)),INDEX(リスト!$W$2:$W$65,MATCH($AA49,リスト!$T$2:$T$65,0))))</f>
        <v/>
      </c>
      <c r="AD49" s="144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44" t="str">
        <f>IFERROR(RIGHT(10000000+②男子申込!$X55*10000+②男子申込!$Z55*100+②男子申込!$AB55,IF(INDEX(リスト!$U$2:$U$65,MATCH($AA49,リスト!$T$2:$T$65,0))&lt;4,7,5)),"")</f>
        <v/>
      </c>
      <c r="AF49" s="144" t="str">
        <f t="shared" si="16"/>
        <v/>
      </c>
      <c r="AG49" s="144" t="str">
        <f>IF(②男子申込!$W55="","",IF(②男子申込!$W$6="補欠","HOK",IF(②男子申込!$W$6="オープン","OPN",IF(②男子申込!$W55="補欠","HOK",IF(②男子申込!$W55="OP","OPN","HOKOPN")))))</f>
        <v/>
      </c>
      <c r="AH49" s="143" t="str">
        <f>IF(②男子申込!$AC55="","",②男子申込!$AC55)</f>
        <v/>
      </c>
      <c r="AI49" s="143" t="str">
        <f t="shared" si="17"/>
        <v/>
      </c>
      <c r="AJ49" s="143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43" t="str">
        <f>IF($AH49="","",RIGHT(100000+②男子申込!$AE55,5))</f>
        <v/>
      </c>
      <c r="AL49" s="143" t="str">
        <f t="shared" si="18"/>
        <v/>
      </c>
      <c r="AM49" s="143" t="str">
        <f>IF(②男子申込!$AD55="","",IF(②男子申込!$AD$6="補欠","HOK",IF(②男子申込!$AD$6="オープン","OPN",IF(②男子申込!$AD55="補欠","HOK",IF(②男子申込!$AD55="OP","OPN","HOKOPN")))))</f>
        <v/>
      </c>
      <c r="AO49" s="32" t="str">
        <f t="shared" si="13"/>
        <v/>
      </c>
    </row>
    <row r="50" spans="1:41" x14ac:dyDescent="0.55000000000000004">
      <c r="A50" s="69" t="str">
        <f>IF($B50="","",INDEX(男子登録情報!$S:$S,MATCH($B50,男子登録情報!$B:$B,0)))</f>
        <v/>
      </c>
      <c r="B50" s="69" t="str">
        <f>IF(②男子申込!$C56="","",②男子申込!$C56)</f>
        <v/>
      </c>
      <c r="C50" s="69" t="str">
        <f t="shared" si="5"/>
        <v/>
      </c>
      <c r="D50" s="69" t="str">
        <f t="shared" si="6"/>
        <v/>
      </c>
      <c r="E50" s="69" t="str">
        <f t="shared" si="7"/>
        <v/>
      </c>
      <c r="F50" s="69" t="str">
        <f t="shared" si="8"/>
        <v/>
      </c>
      <c r="G50" s="69" t="str">
        <f t="shared" si="9"/>
        <v/>
      </c>
      <c r="H50" s="69" t="str">
        <f t="shared" si="10"/>
        <v/>
      </c>
      <c r="I50" s="69" t="str">
        <f t="shared" si="11"/>
        <v/>
      </c>
      <c r="J50" s="69" t="str">
        <f t="shared" si="12"/>
        <v/>
      </c>
      <c r="L50" s="32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42" t="str">
        <f>IF(②男子申込!$H56="","",②男子申込!$H56)</f>
        <v/>
      </c>
      <c r="N50" s="142" t="str">
        <f>IF($M50="","",INDEX(リスト!$U$2:$U$65,MATCH($M50,リスト!$T$2:$T$65,0)))</f>
        <v/>
      </c>
      <c r="O50" s="142" t="str">
        <f>IF($M50="","",IF(AND($N50=5,リスト!$U$56=TRUE),INDEX(リスト!$W$56:$W$65,MATCH($M50,リスト!$T$56:$T$65,0)),INDEX(リスト!$W$2:$W$65,MATCH($M50,リスト!$T$2:$T$65,0))))</f>
        <v/>
      </c>
      <c r="P50" s="142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42" t="str">
        <f>IFERROR(RIGHT(10000000+②男子申込!$J56*10000+②男子申込!$L56*100+②男子申込!$N56,IF(INDEX(リスト!$U$2:$U$65,MATCH($M50,リスト!$T$2:$T$65,0))&lt;4,7,5)),"")</f>
        <v/>
      </c>
      <c r="R50" s="142" t="str">
        <f t="shared" si="14"/>
        <v/>
      </c>
      <c r="S50" s="142" t="str">
        <f>IF(②男子申込!$I56="","",IF(②男子申込!$I$6="補欠","HOK",IF(②男子申込!$I$6="オープン","OPN",IF(②男子申込!$I56="補欠","HOK",IF(②男子申込!$I56="OP","OPN","HOKOPN")))))</f>
        <v/>
      </c>
      <c r="T50" s="145" t="str">
        <f>IF(②男子申込!$O56="","",②男子申込!$O56)</f>
        <v/>
      </c>
      <c r="U50" s="145" t="str">
        <f>IF($T50="","",INDEX(リスト!$U$2:$U$65,MATCH($T50,リスト!$T$2:$T$65,0)))</f>
        <v/>
      </c>
      <c r="V50" s="145" t="str">
        <f>IF($T50="","",IF(AND($U50=5,リスト!$U$56=TRUE),INDEX(リスト!$W$56:$W$65,MATCH($T50,リスト!$T$56:$T$65,0)),INDEX(リスト!$W$2:$W$65,MATCH($T50,リスト!$T$2:$T$65,0))))</f>
        <v/>
      </c>
      <c r="W50" s="145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45" t="str">
        <f>IFERROR(RIGHT(10000000+②男子申込!$Q56*10000+②男子申込!$S56*100+②男子申込!$U56,IF(INDEX(リスト!$U$2:$U$65,MATCH($T50,リスト!$T$2:$T$65,0))&lt;4,7,5)),"")</f>
        <v/>
      </c>
      <c r="Y50" s="145" t="str">
        <f t="shared" si="15"/>
        <v/>
      </c>
      <c r="Z50" s="145" t="str">
        <f>IF(②男子申込!$P56="","",IF(②男子申込!$P$6="補欠","HOK",IF(②男子申込!$P$6="オープン","OPN",IF(②男子申込!$P56="補欠","HOK",IF(②男子申込!$P56="OP","OPN","HOKOPN")))))</f>
        <v/>
      </c>
      <c r="AA50" s="144" t="str">
        <f>IF(②男子申込!$V56="","",②男子申込!$V56)</f>
        <v/>
      </c>
      <c r="AB50" s="144" t="str">
        <f>IF($AA50="","",INDEX(リスト!$U$2:$U$65,MATCH($AA50,リスト!$T$2:$T$65,0)))</f>
        <v/>
      </c>
      <c r="AC50" s="144" t="str">
        <f>IF($AA50="","",IF(AND($AB50=5,リスト!$U$56=TRUE),INDEX(リスト!$W$56:$W$65,MATCH($AA50,リスト!$T$56:$T$65,0)),INDEX(リスト!$W$2:$W$65,MATCH($AA50,リスト!$T$2:$T$65,0))))</f>
        <v/>
      </c>
      <c r="AD50" s="144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44" t="str">
        <f>IFERROR(RIGHT(10000000+②男子申込!$X56*10000+②男子申込!$Z56*100+②男子申込!$AB56,IF(INDEX(リスト!$U$2:$U$65,MATCH($AA50,リスト!$T$2:$T$65,0))&lt;4,7,5)),"")</f>
        <v/>
      </c>
      <c r="AF50" s="144" t="str">
        <f t="shared" si="16"/>
        <v/>
      </c>
      <c r="AG50" s="144" t="str">
        <f>IF(②男子申込!$W56="","",IF(②男子申込!$W$6="補欠","HOK",IF(②男子申込!$W$6="オープン","OPN",IF(②男子申込!$W56="補欠","HOK",IF(②男子申込!$W56="OP","OPN","HOKOPN")))))</f>
        <v/>
      </c>
      <c r="AH50" s="143" t="str">
        <f>IF(②男子申込!$AC56="","",②男子申込!$AC56)</f>
        <v/>
      </c>
      <c r="AI50" s="143" t="str">
        <f t="shared" si="17"/>
        <v/>
      </c>
      <c r="AJ50" s="143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43" t="str">
        <f>IF($AH50="","",RIGHT(100000+②男子申込!$AE56,5))</f>
        <v/>
      </c>
      <c r="AL50" s="143" t="str">
        <f t="shared" si="18"/>
        <v/>
      </c>
      <c r="AM50" s="143" t="str">
        <f>IF(②男子申込!$AD56="","",IF(②男子申込!$AD$6="補欠","HOK",IF(②男子申込!$AD$6="オープン","OPN",IF(②男子申込!$AD56="補欠","HOK",IF(②男子申込!$AD56="OP","OPN","HOKOPN")))))</f>
        <v/>
      </c>
      <c r="AO50" s="32" t="str">
        <f t="shared" si="13"/>
        <v/>
      </c>
    </row>
    <row r="51" spans="1:41" x14ac:dyDescent="0.55000000000000004">
      <c r="A51" s="69" t="str">
        <f>IF($B51="","",INDEX(男子登録情報!$S:$S,MATCH($B51,男子登録情報!$B:$B,0)))</f>
        <v/>
      </c>
      <c r="B51" s="69" t="str">
        <f>IF(②男子申込!$C57="","",②男子申込!$C57)</f>
        <v/>
      </c>
      <c r="C51" s="69" t="str">
        <f t="shared" si="5"/>
        <v/>
      </c>
      <c r="D51" s="69" t="str">
        <f t="shared" si="6"/>
        <v/>
      </c>
      <c r="E51" s="69" t="str">
        <f t="shared" si="7"/>
        <v/>
      </c>
      <c r="F51" s="69" t="str">
        <f t="shared" si="8"/>
        <v/>
      </c>
      <c r="G51" s="69" t="str">
        <f t="shared" si="9"/>
        <v/>
      </c>
      <c r="H51" s="69" t="str">
        <f t="shared" si="10"/>
        <v/>
      </c>
      <c r="I51" s="69" t="str">
        <f t="shared" si="11"/>
        <v/>
      </c>
      <c r="J51" s="69" t="str">
        <f t="shared" si="12"/>
        <v/>
      </c>
      <c r="L51" s="32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42" t="str">
        <f>IF(②男子申込!$H57="","",②男子申込!$H57)</f>
        <v/>
      </c>
      <c r="N51" s="142" t="str">
        <f>IF($M51="","",INDEX(リスト!$U$2:$U$65,MATCH($M51,リスト!$T$2:$T$65,0)))</f>
        <v/>
      </c>
      <c r="O51" s="142" t="str">
        <f>IF($M51="","",IF(AND($N51=5,リスト!$U$56=TRUE),INDEX(リスト!$W$56:$W$65,MATCH($M51,リスト!$T$56:$T$65,0)),INDEX(リスト!$W$2:$W$65,MATCH($M51,リスト!$T$2:$T$65,0))))</f>
        <v/>
      </c>
      <c r="P51" s="142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42" t="str">
        <f>IFERROR(RIGHT(10000000+②男子申込!$J57*10000+②男子申込!$L57*100+②男子申込!$N57,IF(INDEX(リスト!$U$2:$U$65,MATCH($M51,リスト!$T$2:$T$65,0))&lt;4,7,5)),"")</f>
        <v/>
      </c>
      <c r="R51" s="142" t="str">
        <f t="shared" si="14"/>
        <v/>
      </c>
      <c r="S51" s="142" t="str">
        <f>IF(②男子申込!$I57="","",IF(②男子申込!$I$6="補欠","HOK",IF(②男子申込!$I$6="オープン","OPN",IF(②男子申込!$I57="補欠","HOK",IF(②男子申込!$I57="OP","OPN","HOKOPN")))))</f>
        <v/>
      </c>
      <c r="T51" s="145" t="str">
        <f>IF(②男子申込!$O57="","",②男子申込!$O57)</f>
        <v/>
      </c>
      <c r="U51" s="145" t="str">
        <f>IF($T51="","",INDEX(リスト!$U$2:$U$65,MATCH($T51,リスト!$T$2:$T$65,0)))</f>
        <v/>
      </c>
      <c r="V51" s="145" t="str">
        <f>IF($T51="","",IF(AND($U51=5,リスト!$U$56=TRUE),INDEX(リスト!$W$56:$W$65,MATCH($T51,リスト!$T$56:$T$65,0)),INDEX(リスト!$W$2:$W$65,MATCH($T51,リスト!$T$2:$T$65,0))))</f>
        <v/>
      </c>
      <c r="W51" s="145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45" t="str">
        <f>IFERROR(RIGHT(10000000+②男子申込!$Q57*10000+②男子申込!$S57*100+②男子申込!$U57,IF(INDEX(リスト!$U$2:$U$65,MATCH($T51,リスト!$T$2:$T$65,0))&lt;4,7,5)),"")</f>
        <v/>
      </c>
      <c r="Y51" s="145" t="str">
        <f t="shared" si="15"/>
        <v/>
      </c>
      <c r="Z51" s="145" t="str">
        <f>IF(②男子申込!$P57="","",IF(②男子申込!$P$6="補欠","HOK",IF(②男子申込!$P$6="オープン","OPN",IF(②男子申込!$P57="補欠","HOK",IF(②男子申込!$P57="OP","OPN","HOKOPN")))))</f>
        <v/>
      </c>
      <c r="AA51" s="144" t="str">
        <f>IF(②男子申込!$V57="","",②男子申込!$V57)</f>
        <v/>
      </c>
      <c r="AB51" s="144" t="str">
        <f>IF($AA51="","",INDEX(リスト!$U$2:$U$65,MATCH($AA51,リスト!$T$2:$T$65,0)))</f>
        <v/>
      </c>
      <c r="AC51" s="144" t="str">
        <f>IF($AA51="","",IF(AND($AB51=5,リスト!$U$56=TRUE),INDEX(リスト!$W$56:$W$65,MATCH($AA51,リスト!$T$56:$T$65,0)),INDEX(リスト!$W$2:$W$65,MATCH($AA51,リスト!$T$2:$T$65,0))))</f>
        <v/>
      </c>
      <c r="AD51" s="144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44" t="str">
        <f>IFERROR(RIGHT(10000000+②男子申込!$X57*10000+②男子申込!$Z57*100+②男子申込!$AB57,IF(INDEX(リスト!$U$2:$U$65,MATCH($AA51,リスト!$T$2:$T$65,0))&lt;4,7,5)),"")</f>
        <v/>
      </c>
      <c r="AF51" s="144" t="str">
        <f t="shared" si="16"/>
        <v/>
      </c>
      <c r="AG51" s="144" t="str">
        <f>IF(②男子申込!$W57="","",IF(②男子申込!$W$6="補欠","HOK",IF(②男子申込!$W$6="オープン","OPN",IF(②男子申込!$W57="補欠","HOK",IF(②男子申込!$W57="OP","OPN","HOKOPN")))))</f>
        <v/>
      </c>
      <c r="AH51" s="143" t="str">
        <f>IF(②男子申込!$AC57="","",②男子申込!$AC57)</f>
        <v/>
      </c>
      <c r="AI51" s="143" t="str">
        <f t="shared" si="17"/>
        <v/>
      </c>
      <c r="AJ51" s="143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43" t="str">
        <f>IF($AH51="","",RIGHT(100000+②男子申込!$AE57,5))</f>
        <v/>
      </c>
      <c r="AL51" s="143" t="str">
        <f t="shared" si="18"/>
        <v/>
      </c>
      <c r="AM51" s="143" t="str">
        <f>IF(②男子申込!$AD57="","",IF(②男子申込!$AD$6="補欠","HOK",IF(②男子申込!$AD$6="オープン","OPN",IF(②男子申込!$AD57="補欠","HOK",IF(②男子申込!$AD57="OP","OPN","HOKOPN")))))</f>
        <v/>
      </c>
      <c r="AO51" s="32" t="str">
        <f t="shared" si="13"/>
        <v/>
      </c>
    </row>
    <row r="52" spans="1:41" x14ac:dyDescent="0.55000000000000004">
      <c r="A52" s="69" t="str">
        <f>IF($B52="","",INDEX(男子登録情報!$S:$S,MATCH($B52,男子登録情報!$B:$B,0)))</f>
        <v/>
      </c>
      <c r="B52" s="69" t="str">
        <f>IF(②男子申込!$C58="","",②男子申込!$C58)</f>
        <v/>
      </c>
      <c r="C52" s="69" t="str">
        <f t="shared" si="5"/>
        <v/>
      </c>
      <c r="D52" s="69" t="str">
        <f t="shared" si="6"/>
        <v/>
      </c>
      <c r="E52" s="69" t="str">
        <f t="shared" si="7"/>
        <v/>
      </c>
      <c r="F52" s="69" t="str">
        <f t="shared" si="8"/>
        <v/>
      </c>
      <c r="G52" s="69" t="str">
        <f t="shared" si="9"/>
        <v/>
      </c>
      <c r="H52" s="69" t="str">
        <f t="shared" si="10"/>
        <v/>
      </c>
      <c r="I52" s="69" t="str">
        <f t="shared" si="11"/>
        <v/>
      </c>
      <c r="J52" s="69" t="str">
        <f t="shared" si="12"/>
        <v/>
      </c>
      <c r="L52" s="32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42" t="str">
        <f>IF(②男子申込!$H58="","",②男子申込!$H58)</f>
        <v/>
      </c>
      <c r="N52" s="142" t="str">
        <f>IF($M52="","",INDEX(リスト!$U$2:$U$65,MATCH($M52,リスト!$T$2:$T$65,0)))</f>
        <v/>
      </c>
      <c r="O52" s="142" t="str">
        <f>IF($M52="","",IF(AND($N52=5,リスト!$U$56=TRUE),INDEX(リスト!$W$56:$W$65,MATCH($M52,リスト!$T$56:$T$65,0)),INDEX(リスト!$W$2:$W$65,MATCH($M52,リスト!$T$2:$T$65,0))))</f>
        <v/>
      </c>
      <c r="P52" s="142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42" t="str">
        <f>IFERROR(RIGHT(10000000+②男子申込!$J58*10000+②男子申込!$L58*100+②男子申込!$N58,IF(INDEX(リスト!$U$2:$U$65,MATCH($M52,リスト!$T$2:$T$65,0))&lt;4,7,5)),"")</f>
        <v/>
      </c>
      <c r="R52" s="142" t="str">
        <f t="shared" si="14"/>
        <v/>
      </c>
      <c r="S52" s="142" t="str">
        <f>IF(②男子申込!$I58="","",IF(②男子申込!$I$6="補欠","HOK",IF(②男子申込!$I$6="オープン","OPN",IF(②男子申込!$I58="補欠","HOK",IF(②男子申込!$I58="OP","OPN","HOKOPN")))))</f>
        <v/>
      </c>
      <c r="T52" s="145" t="str">
        <f>IF(②男子申込!$O58="","",②男子申込!$O58)</f>
        <v/>
      </c>
      <c r="U52" s="145" t="str">
        <f>IF($T52="","",INDEX(リスト!$U$2:$U$65,MATCH($T52,リスト!$T$2:$T$65,0)))</f>
        <v/>
      </c>
      <c r="V52" s="145" t="str">
        <f>IF($T52="","",IF(AND($U52=5,リスト!$U$56=TRUE),INDEX(リスト!$W$56:$W$65,MATCH($T52,リスト!$T$56:$T$65,0)),INDEX(リスト!$W$2:$W$65,MATCH($T52,リスト!$T$2:$T$65,0))))</f>
        <v/>
      </c>
      <c r="W52" s="145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45" t="str">
        <f>IFERROR(RIGHT(10000000+②男子申込!$Q58*10000+②男子申込!$S58*100+②男子申込!$U58,IF(INDEX(リスト!$U$2:$U$65,MATCH($T52,リスト!$T$2:$T$65,0))&lt;4,7,5)),"")</f>
        <v/>
      </c>
      <c r="Y52" s="145" t="str">
        <f t="shared" si="15"/>
        <v/>
      </c>
      <c r="Z52" s="145" t="str">
        <f>IF(②男子申込!$P58="","",IF(②男子申込!$P$6="補欠","HOK",IF(②男子申込!$P$6="オープン","OPN",IF(②男子申込!$P58="補欠","HOK",IF(②男子申込!$P58="OP","OPN","HOKOPN")))))</f>
        <v/>
      </c>
      <c r="AA52" s="144" t="str">
        <f>IF(②男子申込!$V58="","",②男子申込!$V58)</f>
        <v/>
      </c>
      <c r="AB52" s="144" t="str">
        <f>IF($AA52="","",INDEX(リスト!$U$2:$U$65,MATCH($AA52,リスト!$T$2:$T$65,0)))</f>
        <v/>
      </c>
      <c r="AC52" s="144" t="str">
        <f>IF($AA52="","",IF(AND($AB52=5,リスト!$U$56=TRUE),INDEX(リスト!$W$56:$W$65,MATCH($AA52,リスト!$T$56:$T$65,0)),INDEX(リスト!$W$2:$W$65,MATCH($AA52,リスト!$T$2:$T$65,0))))</f>
        <v/>
      </c>
      <c r="AD52" s="144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44" t="str">
        <f>IFERROR(RIGHT(10000000+②男子申込!$X58*10000+②男子申込!$Z58*100+②男子申込!$AB58,IF(INDEX(リスト!$U$2:$U$65,MATCH($AA52,リスト!$T$2:$T$65,0))&lt;4,7,5)),"")</f>
        <v/>
      </c>
      <c r="AF52" s="144" t="str">
        <f t="shared" si="16"/>
        <v/>
      </c>
      <c r="AG52" s="144" t="str">
        <f>IF(②男子申込!$W58="","",IF(②男子申込!$W$6="補欠","HOK",IF(②男子申込!$W$6="オープン","OPN",IF(②男子申込!$W58="補欠","HOK",IF(②男子申込!$W58="OP","OPN","HOKOPN")))))</f>
        <v/>
      </c>
      <c r="AH52" s="143" t="str">
        <f>IF(②男子申込!$AC58="","",②男子申込!$AC58)</f>
        <v/>
      </c>
      <c r="AI52" s="143" t="str">
        <f t="shared" si="17"/>
        <v/>
      </c>
      <c r="AJ52" s="143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43" t="str">
        <f>IF($AH52="","",RIGHT(100000+②男子申込!$AE58,5))</f>
        <v/>
      </c>
      <c r="AL52" s="143" t="str">
        <f t="shared" si="18"/>
        <v/>
      </c>
      <c r="AM52" s="143" t="str">
        <f>IF(②男子申込!$AD58="","",IF(②男子申込!$AD$6="補欠","HOK",IF(②男子申込!$AD$6="オープン","OPN",IF(②男子申込!$AD58="補欠","HOK",IF(②男子申込!$AD58="OP","OPN","HOKOPN")))))</f>
        <v/>
      </c>
      <c r="AO52" s="32" t="str">
        <f t="shared" si="13"/>
        <v/>
      </c>
    </row>
    <row r="53" spans="1:41" x14ac:dyDescent="0.55000000000000004">
      <c r="A53" s="69" t="str">
        <f>IF($B53="","",INDEX(男子登録情報!$S:$S,MATCH($B53,男子登録情報!$B:$B,0)))</f>
        <v/>
      </c>
      <c r="B53" s="69" t="str">
        <f>IF(②男子申込!$C59="","",②男子申込!$C59)</f>
        <v/>
      </c>
      <c r="C53" s="69" t="str">
        <f t="shared" si="5"/>
        <v/>
      </c>
      <c r="D53" s="69" t="str">
        <f t="shared" si="6"/>
        <v/>
      </c>
      <c r="E53" s="69" t="str">
        <f t="shared" si="7"/>
        <v/>
      </c>
      <c r="F53" s="69" t="str">
        <f t="shared" si="8"/>
        <v/>
      </c>
      <c r="G53" s="69" t="str">
        <f t="shared" si="9"/>
        <v/>
      </c>
      <c r="H53" s="69" t="str">
        <f t="shared" si="10"/>
        <v/>
      </c>
      <c r="I53" s="69" t="str">
        <f t="shared" si="11"/>
        <v/>
      </c>
      <c r="J53" s="69" t="str">
        <f t="shared" si="12"/>
        <v/>
      </c>
      <c r="L53" s="32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42" t="str">
        <f>IF(②男子申込!$H59="","",②男子申込!$H59)</f>
        <v/>
      </c>
      <c r="N53" s="142" t="str">
        <f>IF($M53="","",INDEX(リスト!$U$2:$U$65,MATCH($M53,リスト!$T$2:$T$65,0)))</f>
        <v/>
      </c>
      <c r="O53" s="142" t="str">
        <f>IF($M53="","",IF(AND($N53=5,リスト!$U$56=TRUE),INDEX(リスト!$W$56:$W$65,MATCH($M53,リスト!$T$56:$T$65,0)),INDEX(リスト!$W$2:$W$65,MATCH($M53,リスト!$T$2:$T$65,0))))</f>
        <v/>
      </c>
      <c r="P53" s="142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42" t="str">
        <f>IFERROR(RIGHT(10000000+②男子申込!$J59*10000+②男子申込!$L59*100+②男子申込!$N59,IF(INDEX(リスト!$U$2:$U$65,MATCH($M53,リスト!$T$2:$T$65,0))&lt;4,7,5)),"")</f>
        <v/>
      </c>
      <c r="R53" s="142" t="str">
        <f t="shared" si="14"/>
        <v/>
      </c>
      <c r="S53" s="142" t="str">
        <f>IF(②男子申込!$I59="","",IF(②男子申込!$I$6="補欠","HOK",IF(②男子申込!$I$6="オープン","OPN",IF(②男子申込!$I59="補欠","HOK",IF(②男子申込!$I59="OP","OPN","HOKOPN")))))</f>
        <v/>
      </c>
      <c r="T53" s="145" t="str">
        <f>IF(②男子申込!$O59="","",②男子申込!$O59)</f>
        <v/>
      </c>
      <c r="U53" s="145" t="str">
        <f>IF($T53="","",INDEX(リスト!$U$2:$U$65,MATCH($T53,リスト!$T$2:$T$65,0)))</f>
        <v/>
      </c>
      <c r="V53" s="145" t="str">
        <f>IF($T53="","",IF(AND($U53=5,リスト!$U$56=TRUE),INDEX(リスト!$W$56:$W$65,MATCH($T53,リスト!$T$56:$T$65,0)),INDEX(リスト!$W$2:$W$65,MATCH($T53,リスト!$T$2:$T$65,0))))</f>
        <v/>
      </c>
      <c r="W53" s="145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45" t="str">
        <f>IFERROR(RIGHT(10000000+②男子申込!$Q59*10000+②男子申込!$S59*100+②男子申込!$U59,IF(INDEX(リスト!$U$2:$U$65,MATCH($T53,リスト!$T$2:$T$65,0))&lt;4,7,5)),"")</f>
        <v/>
      </c>
      <c r="Y53" s="145" t="str">
        <f t="shared" si="15"/>
        <v/>
      </c>
      <c r="Z53" s="145" t="str">
        <f>IF(②男子申込!$P59="","",IF(②男子申込!$P$6="補欠","HOK",IF(②男子申込!$P$6="オープン","OPN",IF(②男子申込!$P59="補欠","HOK",IF(②男子申込!$P59="OP","OPN","HOKOPN")))))</f>
        <v/>
      </c>
      <c r="AA53" s="144" t="str">
        <f>IF(②男子申込!$V59="","",②男子申込!$V59)</f>
        <v/>
      </c>
      <c r="AB53" s="144" t="str">
        <f>IF($AA53="","",INDEX(リスト!$U$2:$U$65,MATCH($AA53,リスト!$T$2:$T$65,0)))</f>
        <v/>
      </c>
      <c r="AC53" s="144" t="str">
        <f>IF($AA53="","",IF(AND($AB53=5,リスト!$U$56=TRUE),INDEX(リスト!$W$56:$W$65,MATCH($AA53,リスト!$T$56:$T$65,0)),INDEX(リスト!$W$2:$W$65,MATCH($AA53,リスト!$T$2:$T$65,0))))</f>
        <v/>
      </c>
      <c r="AD53" s="144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44" t="str">
        <f>IFERROR(RIGHT(10000000+②男子申込!$X59*10000+②男子申込!$Z59*100+②男子申込!$AB59,IF(INDEX(リスト!$U$2:$U$65,MATCH($AA53,リスト!$T$2:$T$65,0))&lt;4,7,5)),"")</f>
        <v/>
      </c>
      <c r="AF53" s="144" t="str">
        <f t="shared" si="16"/>
        <v/>
      </c>
      <c r="AG53" s="144" t="str">
        <f>IF(②男子申込!$W59="","",IF(②男子申込!$W$6="補欠","HOK",IF(②男子申込!$W$6="オープン","OPN",IF(②男子申込!$W59="補欠","HOK",IF(②男子申込!$W59="OP","OPN","HOKOPN")))))</f>
        <v/>
      </c>
      <c r="AH53" s="143" t="str">
        <f>IF(②男子申込!$AC59="","",②男子申込!$AC59)</f>
        <v/>
      </c>
      <c r="AI53" s="143" t="str">
        <f t="shared" si="17"/>
        <v/>
      </c>
      <c r="AJ53" s="143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43" t="str">
        <f>IF($AH53="","",RIGHT(100000+②男子申込!$AE59,5))</f>
        <v/>
      </c>
      <c r="AL53" s="143" t="str">
        <f t="shared" si="18"/>
        <v/>
      </c>
      <c r="AM53" s="143" t="str">
        <f>IF(②男子申込!$AD59="","",IF(②男子申込!$AD$6="補欠","HOK",IF(②男子申込!$AD$6="オープン","OPN",IF(②男子申込!$AD59="補欠","HOK",IF(②男子申込!$AD59="OP","OPN","HOKOPN")))))</f>
        <v/>
      </c>
      <c r="AO53" s="32" t="str">
        <f t="shared" si="13"/>
        <v/>
      </c>
    </row>
    <row r="54" spans="1:41" x14ac:dyDescent="0.55000000000000004">
      <c r="A54" s="69" t="str">
        <f>IF($B54="","",INDEX(男子登録情報!$S:$S,MATCH($B54,男子登録情報!$B:$B,0)))</f>
        <v/>
      </c>
      <c r="B54" s="69" t="str">
        <f>IF(②男子申込!$C60="","",②男子申込!$C60)</f>
        <v/>
      </c>
      <c r="C54" s="69" t="str">
        <f t="shared" si="5"/>
        <v/>
      </c>
      <c r="D54" s="69" t="str">
        <f t="shared" si="6"/>
        <v/>
      </c>
      <c r="E54" s="69" t="str">
        <f t="shared" si="7"/>
        <v/>
      </c>
      <c r="F54" s="69" t="str">
        <f t="shared" si="8"/>
        <v/>
      </c>
      <c r="G54" s="69" t="str">
        <f t="shared" si="9"/>
        <v/>
      </c>
      <c r="H54" s="69" t="str">
        <f t="shared" si="10"/>
        <v/>
      </c>
      <c r="I54" s="69" t="str">
        <f t="shared" si="11"/>
        <v/>
      </c>
      <c r="J54" s="69" t="str">
        <f t="shared" si="12"/>
        <v/>
      </c>
      <c r="L54" s="32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42" t="str">
        <f>IF(②男子申込!$H60="","",②男子申込!$H60)</f>
        <v/>
      </c>
      <c r="N54" s="142" t="str">
        <f>IF($M54="","",INDEX(リスト!$U$2:$U$65,MATCH($M54,リスト!$T$2:$T$65,0)))</f>
        <v/>
      </c>
      <c r="O54" s="142" t="str">
        <f>IF($M54="","",IF(AND($N54=5,リスト!$U$56=TRUE),INDEX(リスト!$W$56:$W$65,MATCH($M54,リスト!$T$56:$T$65,0)),INDEX(リスト!$W$2:$W$65,MATCH($M54,リスト!$T$2:$T$65,0))))</f>
        <v/>
      </c>
      <c r="P54" s="142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42" t="str">
        <f>IFERROR(RIGHT(10000000+②男子申込!$J60*10000+②男子申込!$L60*100+②男子申込!$N60,IF(INDEX(リスト!$U$2:$U$65,MATCH($M54,リスト!$T$2:$T$65,0))&lt;4,7,5)),"")</f>
        <v/>
      </c>
      <c r="R54" s="142" t="str">
        <f t="shared" si="14"/>
        <v/>
      </c>
      <c r="S54" s="142" t="str">
        <f>IF(②男子申込!$I60="","",IF(②男子申込!$I$6="補欠","HOK",IF(②男子申込!$I$6="オープン","OPN",IF(②男子申込!$I60="補欠","HOK",IF(②男子申込!$I60="OP","OPN","HOKOPN")))))</f>
        <v/>
      </c>
      <c r="T54" s="145" t="str">
        <f>IF(②男子申込!$O60="","",②男子申込!$O60)</f>
        <v/>
      </c>
      <c r="U54" s="145" t="str">
        <f>IF($T54="","",INDEX(リスト!$U$2:$U$65,MATCH($T54,リスト!$T$2:$T$65,0)))</f>
        <v/>
      </c>
      <c r="V54" s="145" t="str">
        <f>IF($T54="","",IF(AND($U54=5,リスト!$U$56=TRUE),INDEX(リスト!$W$56:$W$65,MATCH($T54,リスト!$T$56:$T$65,0)),INDEX(リスト!$W$2:$W$65,MATCH($T54,リスト!$T$2:$T$65,0))))</f>
        <v/>
      </c>
      <c r="W54" s="145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45" t="str">
        <f>IFERROR(RIGHT(10000000+②男子申込!$Q60*10000+②男子申込!$S60*100+②男子申込!$U60,IF(INDEX(リスト!$U$2:$U$65,MATCH($T54,リスト!$T$2:$T$65,0))&lt;4,7,5)),"")</f>
        <v/>
      </c>
      <c r="Y54" s="145" t="str">
        <f t="shared" si="15"/>
        <v/>
      </c>
      <c r="Z54" s="145" t="str">
        <f>IF(②男子申込!$P60="","",IF(②男子申込!$P$6="補欠","HOK",IF(②男子申込!$P$6="オープン","OPN",IF(②男子申込!$P60="補欠","HOK",IF(②男子申込!$P60="OP","OPN","HOKOPN")))))</f>
        <v/>
      </c>
      <c r="AA54" s="144" t="str">
        <f>IF(②男子申込!$V60="","",②男子申込!$V60)</f>
        <v/>
      </c>
      <c r="AB54" s="144" t="str">
        <f>IF($AA54="","",INDEX(リスト!$U$2:$U$65,MATCH($AA54,リスト!$T$2:$T$65,0)))</f>
        <v/>
      </c>
      <c r="AC54" s="144" t="str">
        <f>IF($AA54="","",IF(AND($AB54=5,リスト!$U$56=TRUE),INDEX(リスト!$W$56:$W$65,MATCH($AA54,リスト!$T$56:$T$65,0)),INDEX(リスト!$W$2:$W$65,MATCH($AA54,リスト!$T$2:$T$65,0))))</f>
        <v/>
      </c>
      <c r="AD54" s="144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44" t="str">
        <f>IFERROR(RIGHT(10000000+②男子申込!$X60*10000+②男子申込!$Z60*100+②男子申込!$AB60,IF(INDEX(リスト!$U$2:$U$65,MATCH($AA54,リスト!$T$2:$T$65,0))&lt;4,7,5)),"")</f>
        <v/>
      </c>
      <c r="AF54" s="144" t="str">
        <f t="shared" si="16"/>
        <v/>
      </c>
      <c r="AG54" s="144" t="str">
        <f>IF(②男子申込!$W60="","",IF(②男子申込!$W$6="補欠","HOK",IF(②男子申込!$W$6="オープン","OPN",IF(②男子申込!$W60="補欠","HOK",IF(②男子申込!$W60="OP","OPN","HOKOPN")))))</f>
        <v/>
      </c>
      <c r="AH54" s="143" t="str">
        <f>IF(②男子申込!$AC60="","",②男子申込!$AC60)</f>
        <v/>
      </c>
      <c r="AI54" s="143" t="str">
        <f t="shared" si="17"/>
        <v/>
      </c>
      <c r="AJ54" s="143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43" t="str">
        <f>IF($AH54="","",RIGHT(100000+②男子申込!$AE60,5))</f>
        <v/>
      </c>
      <c r="AL54" s="143" t="str">
        <f t="shared" si="18"/>
        <v/>
      </c>
      <c r="AM54" s="143" t="str">
        <f>IF(②男子申込!$AD60="","",IF(②男子申込!$AD$6="補欠","HOK",IF(②男子申込!$AD$6="オープン","OPN",IF(②男子申込!$AD60="補欠","HOK",IF(②男子申込!$AD60="OP","OPN","HOKOPN")))))</f>
        <v/>
      </c>
      <c r="AO54" s="32" t="str">
        <f t="shared" si="13"/>
        <v/>
      </c>
    </row>
    <row r="55" spans="1:41" x14ac:dyDescent="0.55000000000000004">
      <c r="A55" s="69" t="str">
        <f>IF($B55="","",INDEX(男子登録情報!$S:$S,MATCH($B55,男子登録情報!$B:$B,0)))</f>
        <v/>
      </c>
      <c r="B55" s="69" t="str">
        <f>IF(②男子申込!$C61="","",②男子申込!$C61)</f>
        <v/>
      </c>
      <c r="C55" s="69" t="str">
        <f t="shared" si="5"/>
        <v/>
      </c>
      <c r="D55" s="69" t="str">
        <f t="shared" si="6"/>
        <v/>
      </c>
      <c r="E55" s="69" t="str">
        <f t="shared" si="7"/>
        <v/>
      </c>
      <c r="F55" s="69" t="str">
        <f t="shared" si="8"/>
        <v/>
      </c>
      <c r="G55" s="69" t="str">
        <f t="shared" si="9"/>
        <v/>
      </c>
      <c r="H55" s="69" t="str">
        <f t="shared" si="10"/>
        <v/>
      </c>
      <c r="I55" s="69" t="str">
        <f t="shared" si="11"/>
        <v/>
      </c>
      <c r="J55" s="69" t="str">
        <f t="shared" si="12"/>
        <v/>
      </c>
      <c r="L55" s="32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42" t="str">
        <f>IF(②男子申込!$H61="","",②男子申込!$H61)</f>
        <v/>
      </c>
      <c r="N55" s="142" t="str">
        <f>IF($M55="","",INDEX(リスト!$U$2:$U$65,MATCH($M55,リスト!$T$2:$T$65,0)))</f>
        <v/>
      </c>
      <c r="O55" s="142" t="str">
        <f>IF($M55="","",IF(AND($N55=5,リスト!$U$56=TRUE),INDEX(リスト!$W$56:$W$65,MATCH($M55,リスト!$T$56:$T$65,0)),INDEX(リスト!$W$2:$W$65,MATCH($M55,リスト!$T$2:$T$65,0))))</f>
        <v/>
      </c>
      <c r="P55" s="142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42" t="str">
        <f>IFERROR(RIGHT(10000000+②男子申込!$J61*10000+②男子申込!$L61*100+②男子申込!$N61,IF(INDEX(リスト!$U$2:$U$65,MATCH($M55,リスト!$T$2:$T$65,0))&lt;4,7,5)),"")</f>
        <v/>
      </c>
      <c r="R55" s="142" t="str">
        <f t="shared" si="14"/>
        <v/>
      </c>
      <c r="S55" s="142" t="str">
        <f>IF(②男子申込!$I61="","",IF(②男子申込!$I$6="補欠","HOK",IF(②男子申込!$I$6="オープン","OPN",IF(②男子申込!$I61="補欠","HOK",IF(②男子申込!$I61="OP","OPN","HOKOPN")))))</f>
        <v/>
      </c>
      <c r="T55" s="145" t="str">
        <f>IF(②男子申込!$O61="","",②男子申込!$O61)</f>
        <v/>
      </c>
      <c r="U55" s="145" t="str">
        <f>IF($T55="","",INDEX(リスト!$U$2:$U$65,MATCH($T55,リスト!$T$2:$T$65,0)))</f>
        <v/>
      </c>
      <c r="V55" s="145" t="str">
        <f>IF($T55="","",IF(AND($U55=5,リスト!$U$56=TRUE),INDEX(リスト!$W$56:$W$65,MATCH($T55,リスト!$T$56:$T$65,0)),INDEX(リスト!$W$2:$W$65,MATCH($T55,リスト!$T$2:$T$65,0))))</f>
        <v/>
      </c>
      <c r="W55" s="145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45" t="str">
        <f>IFERROR(RIGHT(10000000+②男子申込!$Q61*10000+②男子申込!$S61*100+②男子申込!$U61,IF(INDEX(リスト!$U$2:$U$65,MATCH($T55,リスト!$T$2:$T$65,0))&lt;4,7,5)),"")</f>
        <v/>
      </c>
      <c r="Y55" s="145" t="str">
        <f t="shared" si="15"/>
        <v/>
      </c>
      <c r="Z55" s="145" t="str">
        <f>IF(②男子申込!$P61="","",IF(②男子申込!$P$6="補欠","HOK",IF(②男子申込!$P$6="オープン","OPN",IF(②男子申込!$P61="補欠","HOK",IF(②男子申込!$P61="OP","OPN","HOKOPN")))))</f>
        <v/>
      </c>
      <c r="AA55" s="144" t="str">
        <f>IF(②男子申込!$V61="","",②男子申込!$V61)</f>
        <v/>
      </c>
      <c r="AB55" s="144" t="str">
        <f>IF($AA55="","",INDEX(リスト!$U$2:$U$65,MATCH($AA55,リスト!$T$2:$T$65,0)))</f>
        <v/>
      </c>
      <c r="AC55" s="144" t="str">
        <f>IF($AA55="","",IF(AND($AB55=5,リスト!$U$56=TRUE),INDEX(リスト!$W$56:$W$65,MATCH($AA55,リスト!$T$56:$T$65,0)),INDEX(リスト!$W$2:$W$65,MATCH($AA55,リスト!$T$2:$T$65,0))))</f>
        <v/>
      </c>
      <c r="AD55" s="144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44" t="str">
        <f>IFERROR(RIGHT(10000000+②男子申込!$X61*10000+②男子申込!$Z61*100+②男子申込!$AB61,IF(INDEX(リスト!$U$2:$U$65,MATCH($AA55,リスト!$T$2:$T$65,0))&lt;4,7,5)),"")</f>
        <v/>
      </c>
      <c r="AF55" s="144" t="str">
        <f t="shared" si="16"/>
        <v/>
      </c>
      <c r="AG55" s="144" t="str">
        <f>IF(②男子申込!$W61="","",IF(②男子申込!$W$6="補欠","HOK",IF(②男子申込!$W$6="オープン","OPN",IF(②男子申込!$W61="補欠","HOK",IF(②男子申込!$W61="OP","OPN","HOKOPN")))))</f>
        <v/>
      </c>
      <c r="AH55" s="143" t="str">
        <f>IF(②男子申込!$AC61="","",②男子申込!$AC61)</f>
        <v/>
      </c>
      <c r="AI55" s="143" t="str">
        <f t="shared" si="17"/>
        <v/>
      </c>
      <c r="AJ55" s="143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43" t="str">
        <f>IF($AH55="","",RIGHT(100000+②男子申込!$AE61,5))</f>
        <v/>
      </c>
      <c r="AL55" s="143" t="str">
        <f t="shared" si="18"/>
        <v/>
      </c>
      <c r="AM55" s="143" t="str">
        <f>IF(②男子申込!$AD61="","",IF(②男子申込!$AD$6="補欠","HOK",IF(②男子申込!$AD$6="オープン","OPN",IF(②男子申込!$AD61="補欠","HOK",IF(②男子申込!$AD61="OP","OPN","HOKOPN")))))</f>
        <v/>
      </c>
      <c r="AO55" s="32" t="str">
        <f t="shared" si="13"/>
        <v/>
      </c>
    </row>
    <row r="56" spans="1:41" x14ac:dyDescent="0.55000000000000004">
      <c r="A56" s="69" t="str">
        <f>IF($B56="","",INDEX(男子登録情報!$S:$S,MATCH($B56,男子登録情報!$B:$B,0)))</f>
        <v/>
      </c>
      <c r="B56" s="69" t="str">
        <f>IF(②男子申込!$C62="","",②男子申込!$C62)</f>
        <v/>
      </c>
      <c r="C56" s="69" t="str">
        <f t="shared" si="5"/>
        <v/>
      </c>
      <c r="D56" s="69" t="str">
        <f t="shared" si="6"/>
        <v/>
      </c>
      <c r="E56" s="69" t="str">
        <f t="shared" si="7"/>
        <v/>
      </c>
      <c r="F56" s="69" t="str">
        <f t="shared" si="8"/>
        <v/>
      </c>
      <c r="G56" s="69" t="str">
        <f t="shared" si="9"/>
        <v/>
      </c>
      <c r="H56" s="69" t="str">
        <f t="shared" si="10"/>
        <v/>
      </c>
      <c r="I56" s="69" t="str">
        <f t="shared" si="11"/>
        <v/>
      </c>
      <c r="J56" s="69" t="str">
        <f t="shared" si="12"/>
        <v/>
      </c>
      <c r="L56" s="32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42" t="str">
        <f>IF(②男子申込!$H62="","",②男子申込!$H62)</f>
        <v/>
      </c>
      <c r="N56" s="142" t="str">
        <f>IF($M56="","",INDEX(リスト!$U$2:$U$65,MATCH($M56,リスト!$T$2:$T$65,0)))</f>
        <v/>
      </c>
      <c r="O56" s="142" t="str">
        <f>IF($M56="","",IF(AND($N56=5,リスト!$U$56=TRUE),INDEX(リスト!$W$56:$W$65,MATCH($M56,リスト!$T$56:$T$65,0)),INDEX(リスト!$W$2:$W$65,MATCH($M56,リスト!$T$2:$T$65,0))))</f>
        <v/>
      </c>
      <c r="P56" s="142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42" t="str">
        <f>IFERROR(RIGHT(10000000+②男子申込!$J62*10000+②男子申込!$L62*100+②男子申込!$N62,IF(INDEX(リスト!$U$2:$U$65,MATCH($M56,リスト!$T$2:$T$65,0))&lt;4,7,5)),"")</f>
        <v/>
      </c>
      <c r="R56" s="142" t="str">
        <f t="shared" si="14"/>
        <v/>
      </c>
      <c r="S56" s="142" t="str">
        <f>IF(②男子申込!$I62="","",IF(②男子申込!$I$6="補欠","HOK",IF(②男子申込!$I$6="オープン","OPN",IF(②男子申込!$I62="補欠","HOK",IF(②男子申込!$I62="OP","OPN","HOKOPN")))))</f>
        <v/>
      </c>
      <c r="T56" s="145" t="str">
        <f>IF(②男子申込!$O62="","",②男子申込!$O62)</f>
        <v/>
      </c>
      <c r="U56" s="145" t="str">
        <f>IF($T56="","",INDEX(リスト!$U$2:$U$65,MATCH($T56,リスト!$T$2:$T$65,0)))</f>
        <v/>
      </c>
      <c r="V56" s="145" t="str">
        <f>IF($T56="","",IF(AND($U56=5,リスト!$U$56=TRUE),INDEX(リスト!$W$56:$W$65,MATCH($T56,リスト!$T$56:$T$65,0)),INDEX(リスト!$W$2:$W$65,MATCH($T56,リスト!$T$2:$T$65,0))))</f>
        <v/>
      </c>
      <c r="W56" s="145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45" t="str">
        <f>IFERROR(RIGHT(10000000+②男子申込!$Q62*10000+②男子申込!$S62*100+②男子申込!$U62,IF(INDEX(リスト!$U$2:$U$65,MATCH($T56,リスト!$T$2:$T$65,0))&lt;4,7,5)),"")</f>
        <v/>
      </c>
      <c r="Y56" s="145" t="str">
        <f t="shared" si="15"/>
        <v/>
      </c>
      <c r="Z56" s="145" t="str">
        <f>IF(②男子申込!$P62="","",IF(②男子申込!$P$6="補欠","HOK",IF(②男子申込!$P$6="オープン","OPN",IF(②男子申込!$P62="補欠","HOK",IF(②男子申込!$P62="OP","OPN","HOKOPN")))))</f>
        <v/>
      </c>
      <c r="AA56" s="144" t="str">
        <f>IF(②男子申込!$V62="","",②男子申込!$V62)</f>
        <v/>
      </c>
      <c r="AB56" s="144" t="str">
        <f>IF($AA56="","",INDEX(リスト!$U$2:$U$65,MATCH($AA56,リスト!$T$2:$T$65,0)))</f>
        <v/>
      </c>
      <c r="AC56" s="144" t="str">
        <f>IF($AA56="","",IF(AND($AB56=5,リスト!$U$56=TRUE),INDEX(リスト!$W$56:$W$65,MATCH($AA56,リスト!$T$56:$T$65,0)),INDEX(リスト!$W$2:$W$65,MATCH($AA56,リスト!$T$2:$T$65,0))))</f>
        <v/>
      </c>
      <c r="AD56" s="144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44" t="str">
        <f>IFERROR(RIGHT(10000000+②男子申込!$X62*10000+②男子申込!$Z62*100+②男子申込!$AB62,IF(INDEX(リスト!$U$2:$U$65,MATCH($AA56,リスト!$T$2:$T$65,0))&lt;4,7,5)),"")</f>
        <v/>
      </c>
      <c r="AF56" s="144" t="str">
        <f t="shared" si="16"/>
        <v/>
      </c>
      <c r="AG56" s="144" t="str">
        <f>IF(②男子申込!$W62="","",IF(②男子申込!$W$6="補欠","HOK",IF(②男子申込!$W$6="オープン","OPN",IF(②男子申込!$W62="補欠","HOK",IF(②男子申込!$W62="OP","OPN","HOKOPN")))))</f>
        <v/>
      </c>
      <c r="AH56" s="143" t="str">
        <f>IF(②男子申込!$AC62="","",②男子申込!$AC62)</f>
        <v/>
      </c>
      <c r="AI56" s="143" t="str">
        <f t="shared" si="17"/>
        <v/>
      </c>
      <c r="AJ56" s="143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43" t="str">
        <f>IF($AH56="","",RIGHT(100000+②男子申込!$AE62,5))</f>
        <v/>
      </c>
      <c r="AL56" s="143" t="str">
        <f t="shared" si="18"/>
        <v/>
      </c>
      <c r="AM56" s="143" t="str">
        <f>IF(②男子申込!$AD62="","",IF(②男子申込!$AD$6="補欠","HOK",IF(②男子申込!$AD$6="オープン","OPN",IF(②男子申込!$AD62="補欠","HOK",IF(②男子申込!$AD62="OP","OPN","HOKOPN")))))</f>
        <v/>
      </c>
      <c r="AO56" s="32" t="str">
        <f t="shared" si="13"/>
        <v/>
      </c>
    </row>
    <row r="57" spans="1:41" x14ac:dyDescent="0.55000000000000004">
      <c r="A57" s="69" t="str">
        <f>IF($B57="","",INDEX(男子登録情報!$S:$S,MATCH($B57,男子登録情報!$B:$B,0)))</f>
        <v/>
      </c>
      <c r="B57" s="69" t="str">
        <f>IF(②男子申込!$C63="","",②男子申込!$C63)</f>
        <v/>
      </c>
      <c r="C57" s="69" t="str">
        <f t="shared" si="5"/>
        <v/>
      </c>
      <c r="D57" s="69" t="str">
        <f t="shared" si="6"/>
        <v/>
      </c>
      <c r="E57" s="69" t="str">
        <f t="shared" si="7"/>
        <v/>
      </c>
      <c r="F57" s="69" t="str">
        <f t="shared" si="8"/>
        <v/>
      </c>
      <c r="G57" s="69" t="str">
        <f t="shared" si="9"/>
        <v/>
      </c>
      <c r="H57" s="69" t="str">
        <f t="shared" si="10"/>
        <v/>
      </c>
      <c r="I57" s="69" t="str">
        <f t="shared" si="11"/>
        <v/>
      </c>
      <c r="J57" s="69" t="str">
        <f t="shared" si="12"/>
        <v/>
      </c>
      <c r="L57" s="32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42" t="str">
        <f>IF(②男子申込!$H63="","",②男子申込!$H63)</f>
        <v/>
      </c>
      <c r="N57" s="142" t="str">
        <f>IF($M57="","",INDEX(リスト!$U$2:$U$65,MATCH($M57,リスト!$T$2:$T$65,0)))</f>
        <v/>
      </c>
      <c r="O57" s="142" t="str">
        <f>IF($M57="","",IF(AND($N57=5,リスト!$U$56=TRUE),INDEX(リスト!$W$56:$W$65,MATCH($M57,リスト!$T$56:$T$65,0)),INDEX(リスト!$W$2:$W$65,MATCH($M57,リスト!$T$2:$T$65,0))))</f>
        <v/>
      </c>
      <c r="P57" s="142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42" t="str">
        <f>IFERROR(RIGHT(10000000+②男子申込!$J63*10000+②男子申込!$L63*100+②男子申込!$N63,IF(INDEX(リスト!$U$2:$U$65,MATCH($M57,リスト!$T$2:$T$65,0))&lt;4,7,5)),"")</f>
        <v/>
      </c>
      <c r="R57" s="142" t="str">
        <f t="shared" si="14"/>
        <v/>
      </c>
      <c r="S57" s="142" t="str">
        <f>IF(②男子申込!$I63="","",IF(②男子申込!$I$6="補欠","HOK",IF(②男子申込!$I$6="オープン","OPN",IF(②男子申込!$I63="補欠","HOK",IF(②男子申込!$I63="OP","OPN","HOKOPN")))))</f>
        <v/>
      </c>
      <c r="T57" s="145" t="str">
        <f>IF(②男子申込!$O63="","",②男子申込!$O63)</f>
        <v/>
      </c>
      <c r="U57" s="145" t="str">
        <f>IF($T57="","",INDEX(リスト!$U$2:$U$65,MATCH($T57,リスト!$T$2:$T$65,0)))</f>
        <v/>
      </c>
      <c r="V57" s="145" t="str">
        <f>IF($T57="","",IF(AND($U57=5,リスト!$U$56=TRUE),INDEX(リスト!$W$56:$W$65,MATCH($T57,リスト!$T$56:$T$65,0)),INDEX(リスト!$W$2:$W$65,MATCH($T57,リスト!$T$2:$T$65,0))))</f>
        <v/>
      </c>
      <c r="W57" s="145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45" t="str">
        <f>IFERROR(RIGHT(10000000+②男子申込!$Q63*10000+②男子申込!$S63*100+②男子申込!$U63,IF(INDEX(リスト!$U$2:$U$65,MATCH($T57,リスト!$T$2:$T$65,0))&lt;4,7,5)),"")</f>
        <v/>
      </c>
      <c r="Y57" s="145" t="str">
        <f t="shared" si="15"/>
        <v/>
      </c>
      <c r="Z57" s="145" t="str">
        <f>IF(②男子申込!$P63="","",IF(②男子申込!$P$6="補欠","HOK",IF(②男子申込!$P$6="オープン","OPN",IF(②男子申込!$P63="補欠","HOK",IF(②男子申込!$P63="OP","OPN","HOKOPN")))))</f>
        <v/>
      </c>
      <c r="AA57" s="144" t="str">
        <f>IF(②男子申込!$V63="","",②男子申込!$V63)</f>
        <v/>
      </c>
      <c r="AB57" s="144" t="str">
        <f>IF($AA57="","",INDEX(リスト!$U$2:$U$65,MATCH($AA57,リスト!$T$2:$T$65,0)))</f>
        <v/>
      </c>
      <c r="AC57" s="144" t="str">
        <f>IF($AA57="","",IF(AND($AB57=5,リスト!$U$56=TRUE),INDEX(リスト!$W$56:$W$65,MATCH($AA57,リスト!$T$56:$T$65,0)),INDEX(リスト!$W$2:$W$65,MATCH($AA57,リスト!$T$2:$T$65,0))))</f>
        <v/>
      </c>
      <c r="AD57" s="144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44" t="str">
        <f>IFERROR(RIGHT(10000000+②男子申込!$X63*10000+②男子申込!$Z63*100+②男子申込!$AB63,IF(INDEX(リスト!$U$2:$U$65,MATCH($AA57,リスト!$T$2:$T$65,0))&lt;4,7,5)),"")</f>
        <v/>
      </c>
      <c r="AF57" s="144" t="str">
        <f t="shared" si="16"/>
        <v/>
      </c>
      <c r="AG57" s="144" t="str">
        <f>IF(②男子申込!$W63="","",IF(②男子申込!$W$6="補欠","HOK",IF(②男子申込!$W$6="オープン","OPN",IF(②男子申込!$W63="補欠","HOK",IF(②男子申込!$W63="OP","OPN","HOKOPN")))))</f>
        <v/>
      </c>
      <c r="AH57" s="143" t="str">
        <f>IF(②男子申込!$AC63="","",②男子申込!$AC63)</f>
        <v/>
      </c>
      <c r="AI57" s="143" t="str">
        <f t="shared" si="17"/>
        <v/>
      </c>
      <c r="AJ57" s="143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43" t="str">
        <f>IF($AH57="","",RIGHT(100000+②男子申込!$AE63,5))</f>
        <v/>
      </c>
      <c r="AL57" s="143" t="str">
        <f t="shared" si="18"/>
        <v/>
      </c>
      <c r="AM57" s="143" t="str">
        <f>IF(②男子申込!$AD63="","",IF(②男子申込!$AD$6="補欠","HOK",IF(②男子申込!$AD$6="オープン","OPN",IF(②男子申込!$AD63="補欠","HOK",IF(②男子申込!$AD63="OP","OPN","HOKOPN")))))</f>
        <v/>
      </c>
      <c r="AO57" s="32" t="str">
        <f t="shared" si="13"/>
        <v/>
      </c>
    </row>
    <row r="58" spans="1:41" x14ac:dyDescent="0.55000000000000004">
      <c r="A58" s="69" t="str">
        <f>IF($B58="","",INDEX(男子登録情報!$S:$S,MATCH($B58,男子登録情報!$B:$B,0)))</f>
        <v/>
      </c>
      <c r="B58" s="69" t="str">
        <f>IF(②男子申込!$C64="","",②男子申込!$C64)</f>
        <v/>
      </c>
      <c r="C58" s="69" t="str">
        <f t="shared" si="5"/>
        <v/>
      </c>
      <c r="D58" s="69" t="str">
        <f t="shared" si="6"/>
        <v/>
      </c>
      <c r="E58" s="69" t="str">
        <f t="shared" si="7"/>
        <v/>
      </c>
      <c r="F58" s="69" t="str">
        <f t="shared" si="8"/>
        <v/>
      </c>
      <c r="G58" s="69" t="str">
        <f t="shared" si="9"/>
        <v/>
      </c>
      <c r="H58" s="69" t="str">
        <f t="shared" si="10"/>
        <v/>
      </c>
      <c r="I58" s="69" t="str">
        <f t="shared" si="11"/>
        <v/>
      </c>
      <c r="J58" s="69" t="str">
        <f t="shared" si="12"/>
        <v/>
      </c>
      <c r="L58" s="32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42" t="str">
        <f>IF(②男子申込!$H64="","",②男子申込!$H64)</f>
        <v/>
      </c>
      <c r="N58" s="142" t="str">
        <f>IF($M58="","",INDEX(リスト!$U$2:$U$65,MATCH($M58,リスト!$T$2:$T$65,0)))</f>
        <v/>
      </c>
      <c r="O58" s="142" t="str">
        <f>IF($M58="","",IF(AND($N58=5,リスト!$U$56=TRUE),INDEX(リスト!$W$56:$W$65,MATCH($M58,リスト!$T$56:$T$65,0)),INDEX(リスト!$W$2:$W$65,MATCH($M58,リスト!$T$2:$T$65,0))))</f>
        <v/>
      </c>
      <c r="P58" s="142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42" t="str">
        <f>IFERROR(RIGHT(10000000+②男子申込!$J64*10000+②男子申込!$L64*100+②男子申込!$N64,IF(INDEX(リスト!$U$2:$U$65,MATCH($M58,リスト!$T$2:$T$65,0))&lt;4,7,5)),"")</f>
        <v/>
      </c>
      <c r="R58" s="142" t="str">
        <f t="shared" si="14"/>
        <v/>
      </c>
      <c r="S58" s="142" t="str">
        <f>IF(②男子申込!$I64="","",IF(②男子申込!$I$6="補欠","HOK",IF(②男子申込!$I$6="オープン","OPN",IF(②男子申込!$I64="補欠","HOK",IF(②男子申込!$I64="OP","OPN","HOKOPN")))))</f>
        <v/>
      </c>
      <c r="T58" s="145" t="str">
        <f>IF(②男子申込!$O64="","",②男子申込!$O64)</f>
        <v/>
      </c>
      <c r="U58" s="145" t="str">
        <f>IF($T58="","",INDEX(リスト!$U$2:$U$65,MATCH($T58,リスト!$T$2:$T$65,0)))</f>
        <v/>
      </c>
      <c r="V58" s="145" t="str">
        <f>IF($T58="","",IF(AND($U58=5,リスト!$U$56=TRUE),INDEX(リスト!$W$56:$W$65,MATCH($T58,リスト!$T$56:$T$65,0)),INDEX(リスト!$W$2:$W$65,MATCH($T58,リスト!$T$2:$T$65,0))))</f>
        <v/>
      </c>
      <c r="W58" s="145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45" t="str">
        <f>IFERROR(RIGHT(10000000+②男子申込!$Q64*10000+②男子申込!$S64*100+②男子申込!$U64,IF(INDEX(リスト!$U$2:$U$65,MATCH($T58,リスト!$T$2:$T$65,0))&lt;4,7,5)),"")</f>
        <v/>
      </c>
      <c r="Y58" s="145" t="str">
        <f t="shared" si="15"/>
        <v/>
      </c>
      <c r="Z58" s="145" t="str">
        <f>IF(②男子申込!$P64="","",IF(②男子申込!$P$6="補欠","HOK",IF(②男子申込!$P$6="オープン","OPN",IF(②男子申込!$P64="補欠","HOK",IF(②男子申込!$P64="OP","OPN","HOKOPN")))))</f>
        <v/>
      </c>
      <c r="AA58" s="144" t="str">
        <f>IF(②男子申込!$V64="","",②男子申込!$V64)</f>
        <v/>
      </c>
      <c r="AB58" s="144" t="str">
        <f>IF($AA58="","",INDEX(リスト!$U$2:$U$65,MATCH($AA58,リスト!$T$2:$T$65,0)))</f>
        <v/>
      </c>
      <c r="AC58" s="144" t="str">
        <f>IF($AA58="","",IF(AND($AB58=5,リスト!$U$56=TRUE),INDEX(リスト!$W$56:$W$65,MATCH($AA58,リスト!$T$56:$T$65,0)),INDEX(リスト!$W$2:$W$65,MATCH($AA58,リスト!$T$2:$T$65,0))))</f>
        <v/>
      </c>
      <c r="AD58" s="144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44" t="str">
        <f>IFERROR(RIGHT(10000000+②男子申込!$X64*10000+②男子申込!$Z64*100+②男子申込!$AB64,IF(INDEX(リスト!$U$2:$U$65,MATCH($AA58,リスト!$T$2:$T$65,0))&lt;4,7,5)),"")</f>
        <v/>
      </c>
      <c r="AF58" s="144" t="str">
        <f t="shared" si="16"/>
        <v/>
      </c>
      <c r="AG58" s="144" t="str">
        <f>IF(②男子申込!$W64="","",IF(②男子申込!$W$6="補欠","HOK",IF(②男子申込!$W$6="オープン","OPN",IF(②男子申込!$W64="補欠","HOK",IF(②男子申込!$W64="OP","OPN","HOKOPN")))))</f>
        <v/>
      </c>
      <c r="AH58" s="143" t="str">
        <f>IF(②男子申込!$AC64="","",②男子申込!$AC64)</f>
        <v/>
      </c>
      <c r="AI58" s="143" t="str">
        <f t="shared" si="17"/>
        <v/>
      </c>
      <c r="AJ58" s="143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43" t="str">
        <f>IF($AH58="","",RIGHT(100000+②男子申込!$AE64,5))</f>
        <v/>
      </c>
      <c r="AL58" s="143" t="str">
        <f t="shared" si="18"/>
        <v/>
      </c>
      <c r="AM58" s="143" t="str">
        <f>IF(②男子申込!$AD64="","",IF(②男子申込!$AD$6="補欠","HOK",IF(②男子申込!$AD$6="オープン","OPN",IF(②男子申込!$AD64="補欠","HOK",IF(②男子申込!$AD64="OP","OPN","HOKOPN")))))</f>
        <v/>
      </c>
      <c r="AO58" s="32" t="str">
        <f t="shared" si="13"/>
        <v/>
      </c>
    </row>
    <row r="59" spans="1:41" x14ac:dyDescent="0.55000000000000004">
      <c r="A59" s="69" t="str">
        <f>IF($B59="","",INDEX(男子登録情報!$S:$S,MATCH($B59,男子登録情報!$B:$B,0)))</f>
        <v/>
      </c>
      <c r="B59" s="69" t="str">
        <f>IF(②男子申込!$C65="","",②男子申込!$C65)</f>
        <v/>
      </c>
      <c r="C59" s="69" t="str">
        <f t="shared" si="5"/>
        <v/>
      </c>
      <c r="D59" s="69" t="str">
        <f t="shared" si="6"/>
        <v/>
      </c>
      <c r="E59" s="69" t="str">
        <f t="shared" si="7"/>
        <v/>
      </c>
      <c r="F59" s="69" t="str">
        <f t="shared" si="8"/>
        <v/>
      </c>
      <c r="G59" s="69" t="str">
        <f t="shared" si="9"/>
        <v/>
      </c>
      <c r="H59" s="69" t="str">
        <f t="shared" si="10"/>
        <v/>
      </c>
      <c r="I59" s="69" t="str">
        <f t="shared" si="11"/>
        <v/>
      </c>
      <c r="J59" s="69" t="str">
        <f t="shared" si="12"/>
        <v/>
      </c>
      <c r="L59" s="32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42" t="str">
        <f>IF(②男子申込!$H65="","",②男子申込!$H65)</f>
        <v/>
      </c>
      <c r="N59" s="142" t="str">
        <f>IF($M59="","",INDEX(リスト!$U$2:$U$65,MATCH($M59,リスト!$T$2:$T$65,0)))</f>
        <v/>
      </c>
      <c r="O59" s="142" t="str">
        <f>IF($M59="","",IF(AND($N59=5,リスト!$U$56=TRUE),INDEX(リスト!$W$56:$W$65,MATCH($M59,リスト!$T$56:$T$65,0)),INDEX(リスト!$W$2:$W$65,MATCH($M59,リスト!$T$2:$T$65,0))))</f>
        <v/>
      </c>
      <c r="P59" s="142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42" t="str">
        <f>IFERROR(RIGHT(10000000+②男子申込!$J65*10000+②男子申込!$L65*100+②男子申込!$N65,IF(INDEX(リスト!$U$2:$U$65,MATCH($M59,リスト!$T$2:$T$65,0))&lt;4,7,5)),"")</f>
        <v/>
      </c>
      <c r="R59" s="142" t="str">
        <f t="shared" si="14"/>
        <v/>
      </c>
      <c r="S59" s="142" t="str">
        <f>IF(②男子申込!$I65="","",IF(②男子申込!$I$6="補欠","HOK",IF(②男子申込!$I$6="オープン","OPN",IF(②男子申込!$I65="補欠","HOK",IF(②男子申込!$I65="OP","OPN","HOKOPN")))))</f>
        <v/>
      </c>
      <c r="T59" s="145" t="str">
        <f>IF(②男子申込!$O65="","",②男子申込!$O65)</f>
        <v/>
      </c>
      <c r="U59" s="145" t="str">
        <f>IF($T59="","",INDEX(リスト!$U$2:$U$65,MATCH($T59,リスト!$T$2:$T$65,0)))</f>
        <v/>
      </c>
      <c r="V59" s="145" t="str">
        <f>IF($T59="","",IF(AND($U59=5,リスト!$U$56=TRUE),INDEX(リスト!$W$56:$W$65,MATCH($T59,リスト!$T$56:$T$65,0)),INDEX(リスト!$W$2:$W$65,MATCH($T59,リスト!$T$2:$T$65,0))))</f>
        <v/>
      </c>
      <c r="W59" s="145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45" t="str">
        <f>IFERROR(RIGHT(10000000+②男子申込!$Q65*10000+②男子申込!$S65*100+②男子申込!$U65,IF(INDEX(リスト!$U$2:$U$65,MATCH($T59,リスト!$T$2:$T$65,0))&lt;4,7,5)),"")</f>
        <v/>
      </c>
      <c r="Y59" s="145" t="str">
        <f t="shared" si="15"/>
        <v/>
      </c>
      <c r="Z59" s="145" t="str">
        <f>IF(②男子申込!$P65="","",IF(②男子申込!$P$6="補欠","HOK",IF(②男子申込!$P$6="オープン","OPN",IF(②男子申込!$P65="補欠","HOK",IF(②男子申込!$P65="OP","OPN","HOKOPN")))))</f>
        <v/>
      </c>
      <c r="AA59" s="144" t="str">
        <f>IF(②男子申込!$V65="","",②男子申込!$V65)</f>
        <v/>
      </c>
      <c r="AB59" s="144" t="str">
        <f>IF($AA59="","",INDEX(リスト!$U$2:$U$65,MATCH($AA59,リスト!$T$2:$T$65,0)))</f>
        <v/>
      </c>
      <c r="AC59" s="144" t="str">
        <f>IF($AA59="","",IF(AND($AB59=5,リスト!$U$56=TRUE),INDEX(リスト!$W$56:$W$65,MATCH($AA59,リスト!$T$56:$T$65,0)),INDEX(リスト!$W$2:$W$65,MATCH($AA59,リスト!$T$2:$T$65,0))))</f>
        <v/>
      </c>
      <c r="AD59" s="144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44" t="str">
        <f>IFERROR(RIGHT(10000000+②男子申込!$X65*10000+②男子申込!$Z65*100+②男子申込!$AB65,IF(INDEX(リスト!$U$2:$U$65,MATCH($AA59,リスト!$T$2:$T$65,0))&lt;4,7,5)),"")</f>
        <v/>
      </c>
      <c r="AF59" s="144" t="str">
        <f t="shared" si="16"/>
        <v/>
      </c>
      <c r="AG59" s="144" t="str">
        <f>IF(②男子申込!$W65="","",IF(②男子申込!$W$6="補欠","HOK",IF(②男子申込!$W$6="オープン","OPN",IF(②男子申込!$W65="補欠","HOK",IF(②男子申込!$W65="OP","OPN","HOKOPN")))))</f>
        <v/>
      </c>
      <c r="AH59" s="143" t="str">
        <f>IF(②男子申込!$AC65="","",②男子申込!$AC65)</f>
        <v/>
      </c>
      <c r="AI59" s="143" t="str">
        <f t="shared" si="17"/>
        <v/>
      </c>
      <c r="AJ59" s="143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43" t="str">
        <f>IF($AH59="","",RIGHT(100000+②男子申込!$AE65,5))</f>
        <v/>
      </c>
      <c r="AL59" s="143" t="str">
        <f t="shared" si="18"/>
        <v/>
      </c>
      <c r="AM59" s="143" t="str">
        <f>IF(②男子申込!$AD65="","",IF(②男子申込!$AD$6="補欠","HOK",IF(②男子申込!$AD$6="オープン","OPN",IF(②男子申込!$AD65="補欠","HOK",IF(②男子申込!$AD65="OP","OPN","HOKOPN")))))</f>
        <v/>
      </c>
      <c r="AO59" s="32" t="str">
        <f t="shared" si="13"/>
        <v/>
      </c>
    </row>
    <row r="60" spans="1:41" x14ac:dyDescent="0.55000000000000004">
      <c r="A60" s="69" t="str">
        <f>IF($B60="","",INDEX(男子登録情報!$S:$S,MATCH($B60,男子登録情報!$B:$B,0)))</f>
        <v/>
      </c>
      <c r="B60" s="69" t="str">
        <f>IF(②男子申込!$C66="","",②男子申込!$C66)</f>
        <v/>
      </c>
      <c r="C60" s="69" t="str">
        <f t="shared" si="5"/>
        <v/>
      </c>
      <c r="D60" s="69" t="str">
        <f t="shared" si="6"/>
        <v/>
      </c>
      <c r="E60" s="69" t="str">
        <f t="shared" si="7"/>
        <v/>
      </c>
      <c r="F60" s="69" t="str">
        <f t="shared" si="8"/>
        <v/>
      </c>
      <c r="G60" s="69" t="str">
        <f t="shared" si="9"/>
        <v/>
      </c>
      <c r="H60" s="69" t="str">
        <f t="shared" si="10"/>
        <v/>
      </c>
      <c r="I60" s="69" t="str">
        <f t="shared" si="11"/>
        <v/>
      </c>
      <c r="J60" s="69" t="str">
        <f t="shared" si="12"/>
        <v/>
      </c>
      <c r="L60" s="32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42" t="str">
        <f>IF(②男子申込!$H66="","",②男子申込!$H66)</f>
        <v/>
      </c>
      <c r="N60" s="142" t="str">
        <f>IF($M60="","",INDEX(リスト!$U$2:$U$65,MATCH($M60,リスト!$T$2:$T$65,0)))</f>
        <v/>
      </c>
      <c r="O60" s="142" t="str">
        <f>IF($M60="","",IF(AND($N60=5,リスト!$U$56=TRUE),INDEX(リスト!$W$56:$W$65,MATCH($M60,リスト!$T$56:$T$65,0)),INDEX(リスト!$W$2:$W$65,MATCH($M60,リスト!$T$2:$T$65,0))))</f>
        <v/>
      </c>
      <c r="P60" s="142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42" t="str">
        <f>IFERROR(RIGHT(10000000+②男子申込!$J66*10000+②男子申込!$L66*100+②男子申込!$N66,IF(INDEX(リスト!$U$2:$U$65,MATCH($M60,リスト!$T$2:$T$65,0))&lt;4,7,5)),"")</f>
        <v/>
      </c>
      <c r="R60" s="142" t="str">
        <f t="shared" si="14"/>
        <v/>
      </c>
      <c r="S60" s="142" t="str">
        <f>IF(②男子申込!$I66="","",IF(②男子申込!$I$6="補欠","HOK",IF(②男子申込!$I$6="オープン","OPN",IF(②男子申込!$I66="補欠","HOK",IF(②男子申込!$I66="OP","OPN","HOKOPN")))))</f>
        <v/>
      </c>
      <c r="T60" s="145" t="str">
        <f>IF(②男子申込!$O66="","",②男子申込!$O66)</f>
        <v/>
      </c>
      <c r="U60" s="145" t="str">
        <f>IF($T60="","",INDEX(リスト!$U$2:$U$65,MATCH($T60,リスト!$T$2:$T$65,0)))</f>
        <v/>
      </c>
      <c r="V60" s="145" t="str">
        <f>IF($T60="","",IF(AND($U60=5,リスト!$U$56=TRUE),INDEX(リスト!$W$56:$W$65,MATCH($T60,リスト!$T$56:$T$65,0)),INDEX(リスト!$W$2:$W$65,MATCH($T60,リスト!$T$2:$T$65,0))))</f>
        <v/>
      </c>
      <c r="W60" s="145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45" t="str">
        <f>IFERROR(RIGHT(10000000+②男子申込!$Q66*10000+②男子申込!$S66*100+②男子申込!$U66,IF(INDEX(リスト!$U$2:$U$65,MATCH($T60,リスト!$T$2:$T$65,0))&lt;4,7,5)),"")</f>
        <v/>
      </c>
      <c r="Y60" s="145" t="str">
        <f t="shared" si="15"/>
        <v/>
      </c>
      <c r="Z60" s="145" t="str">
        <f>IF(②男子申込!$P66="","",IF(②男子申込!$P$6="補欠","HOK",IF(②男子申込!$P$6="オープン","OPN",IF(②男子申込!$P66="補欠","HOK",IF(②男子申込!$P66="OP","OPN","HOKOPN")))))</f>
        <v/>
      </c>
      <c r="AA60" s="144" t="str">
        <f>IF(②男子申込!$V66="","",②男子申込!$V66)</f>
        <v/>
      </c>
      <c r="AB60" s="144" t="str">
        <f>IF($AA60="","",INDEX(リスト!$U$2:$U$65,MATCH($AA60,リスト!$T$2:$T$65,0)))</f>
        <v/>
      </c>
      <c r="AC60" s="144" t="str">
        <f>IF($AA60="","",IF(AND($AB60=5,リスト!$U$56=TRUE),INDEX(リスト!$W$56:$W$65,MATCH($AA60,リスト!$T$56:$T$65,0)),INDEX(リスト!$W$2:$W$65,MATCH($AA60,リスト!$T$2:$T$65,0))))</f>
        <v/>
      </c>
      <c r="AD60" s="144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44" t="str">
        <f>IFERROR(RIGHT(10000000+②男子申込!$X66*10000+②男子申込!$Z66*100+②男子申込!$AB66,IF(INDEX(リスト!$U$2:$U$65,MATCH($AA60,リスト!$T$2:$T$65,0))&lt;4,7,5)),"")</f>
        <v/>
      </c>
      <c r="AF60" s="144" t="str">
        <f t="shared" si="16"/>
        <v/>
      </c>
      <c r="AG60" s="144" t="str">
        <f>IF(②男子申込!$W66="","",IF(②男子申込!$W$6="補欠","HOK",IF(②男子申込!$W$6="オープン","OPN",IF(②男子申込!$W66="補欠","HOK",IF(②男子申込!$W66="OP","OPN","HOKOPN")))))</f>
        <v/>
      </c>
      <c r="AH60" s="143" t="str">
        <f>IF(②男子申込!$AC66="","",②男子申込!$AC66)</f>
        <v/>
      </c>
      <c r="AI60" s="143" t="str">
        <f t="shared" si="17"/>
        <v/>
      </c>
      <c r="AJ60" s="143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43" t="str">
        <f>IF($AH60="","",RIGHT(100000+②男子申込!$AE66,5))</f>
        <v/>
      </c>
      <c r="AL60" s="143" t="str">
        <f t="shared" si="18"/>
        <v/>
      </c>
      <c r="AM60" s="143" t="str">
        <f>IF(②男子申込!$AD66="","",IF(②男子申込!$AD$6="補欠","HOK",IF(②男子申込!$AD$6="オープン","OPN",IF(②男子申込!$AD66="補欠","HOK",IF(②男子申込!$AD66="OP","OPN","HOKOPN")))))</f>
        <v/>
      </c>
      <c r="AO60" s="32" t="str">
        <f t="shared" si="13"/>
        <v/>
      </c>
    </row>
    <row r="61" spans="1:41" x14ac:dyDescent="0.55000000000000004">
      <c r="A61" s="69" t="str">
        <f>IF($B61="","",INDEX(男子登録情報!$S:$S,MATCH($B61,男子登録情報!$B:$B,0)))</f>
        <v/>
      </c>
      <c r="B61" s="69" t="str">
        <f>IF(②男子申込!$C67="","",②男子申込!$C67)</f>
        <v/>
      </c>
      <c r="C61" s="69" t="str">
        <f t="shared" si="5"/>
        <v/>
      </c>
      <c r="D61" s="69" t="str">
        <f t="shared" si="6"/>
        <v/>
      </c>
      <c r="E61" s="69" t="str">
        <f t="shared" si="7"/>
        <v/>
      </c>
      <c r="F61" s="69" t="str">
        <f t="shared" si="8"/>
        <v/>
      </c>
      <c r="G61" s="69" t="str">
        <f t="shared" si="9"/>
        <v/>
      </c>
      <c r="H61" s="69" t="str">
        <f t="shared" si="10"/>
        <v/>
      </c>
      <c r="I61" s="69" t="str">
        <f t="shared" si="11"/>
        <v/>
      </c>
      <c r="J61" s="69" t="str">
        <f t="shared" si="12"/>
        <v/>
      </c>
      <c r="L61" s="32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42" t="str">
        <f>IF(②男子申込!$H67="","",②男子申込!$H67)</f>
        <v/>
      </c>
      <c r="N61" s="142" t="str">
        <f>IF($M61="","",INDEX(リスト!$U$2:$U$65,MATCH($M61,リスト!$T$2:$T$65,0)))</f>
        <v/>
      </c>
      <c r="O61" s="142" t="str">
        <f>IF($M61="","",IF(AND($N61=5,リスト!$U$56=TRUE),INDEX(リスト!$W$56:$W$65,MATCH($M61,リスト!$T$56:$T$65,0)),INDEX(リスト!$W$2:$W$65,MATCH($M61,リスト!$T$2:$T$65,0))))</f>
        <v/>
      </c>
      <c r="P61" s="142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42" t="str">
        <f>IFERROR(RIGHT(10000000+②男子申込!$J67*10000+②男子申込!$L67*100+②男子申込!$N67,IF(INDEX(リスト!$U$2:$U$65,MATCH($M61,リスト!$T$2:$T$65,0))&lt;4,7,5)),"")</f>
        <v/>
      </c>
      <c r="R61" s="142" t="str">
        <f t="shared" si="14"/>
        <v/>
      </c>
      <c r="S61" s="142" t="str">
        <f>IF(②男子申込!$I67="","",IF(②男子申込!$I$6="補欠","HOK",IF(②男子申込!$I$6="オープン","OPN",IF(②男子申込!$I67="補欠","HOK",IF(②男子申込!$I67="OP","OPN","HOKOPN")))))</f>
        <v/>
      </c>
      <c r="T61" s="145" t="str">
        <f>IF(②男子申込!$O67="","",②男子申込!$O67)</f>
        <v/>
      </c>
      <c r="U61" s="145" t="str">
        <f>IF($T61="","",INDEX(リスト!$U$2:$U$65,MATCH($T61,リスト!$T$2:$T$65,0)))</f>
        <v/>
      </c>
      <c r="V61" s="145" t="str">
        <f>IF($T61="","",IF(AND($U61=5,リスト!$U$56=TRUE),INDEX(リスト!$W$56:$W$65,MATCH($T61,リスト!$T$56:$T$65,0)),INDEX(リスト!$W$2:$W$65,MATCH($T61,リスト!$T$2:$T$65,0))))</f>
        <v/>
      </c>
      <c r="W61" s="145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45" t="str">
        <f>IFERROR(RIGHT(10000000+②男子申込!$Q67*10000+②男子申込!$S67*100+②男子申込!$U67,IF(INDEX(リスト!$U$2:$U$65,MATCH($T61,リスト!$T$2:$T$65,0))&lt;4,7,5)),"")</f>
        <v/>
      </c>
      <c r="Y61" s="145" t="str">
        <f t="shared" si="15"/>
        <v/>
      </c>
      <c r="Z61" s="145" t="str">
        <f>IF(②男子申込!$P67="","",IF(②男子申込!$P$6="補欠","HOK",IF(②男子申込!$P$6="オープン","OPN",IF(②男子申込!$P67="補欠","HOK",IF(②男子申込!$P67="OP","OPN","HOKOPN")))))</f>
        <v/>
      </c>
      <c r="AA61" s="144" t="str">
        <f>IF(②男子申込!$V67="","",②男子申込!$V67)</f>
        <v/>
      </c>
      <c r="AB61" s="144" t="str">
        <f>IF($AA61="","",INDEX(リスト!$U$2:$U$65,MATCH($AA61,リスト!$T$2:$T$65,0)))</f>
        <v/>
      </c>
      <c r="AC61" s="144" t="str">
        <f>IF($AA61="","",IF(AND($AB61=5,リスト!$U$56=TRUE),INDEX(リスト!$W$56:$W$65,MATCH($AA61,リスト!$T$56:$T$65,0)),INDEX(リスト!$W$2:$W$65,MATCH($AA61,リスト!$T$2:$T$65,0))))</f>
        <v/>
      </c>
      <c r="AD61" s="144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44" t="str">
        <f>IFERROR(RIGHT(10000000+②男子申込!$X67*10000+②男子申込!$Z67*100+②男子申込!$AB67,IF(INDEX(リスト!$U$2:$U$65,MATCH($AA61,リスト!$T$2:$T$65,0))&lt;4,7,5)),"")</f>
        <v/>
      </c>
      <c r="AF61" s="144" t="str">
        <f t="shared" si="16"/>
        <v/>
      </c>
      <c r="AG61" s="144" t="str">
        <f>IF(②男子申込!$W67="","",IF(②男子申込!$W$6="補欠","HOK",IF(②男子申込!$W$6="オープン","OPN",IF(②男子申込!$W67="補欠","HOK",IF(②男子申込!$W67="OP","OPN","HOKOPN")))))</f>
        <v/>
      </c>
      <c r="AH61" s="143" t="str">
        <f>IF(②男子申込!$AC67="","",②男子申込!$AC67)</f>
        <v/>
      </c>
      <c r="AI61" s="143" t="str">
        <f t="shared" si="17"/>
        <v/>
      </c>
      <c r="AJ61" s="143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43" t="str">
        <f>IF($AH61="","",RIGHT(100000+②男子申込!$AE67,5))</f>
        <v/>
      </c>
      <c r="AL61" s="143" t="str">
        <f t="shared" si="18"/>
        <v/>
      </c>
      <c r="AM61" s="143" t="str">
        <f>IF(②男子申込!$AD67="","",IF(②男子申込!$AD$6="補欠","HOK",IF(②男子申込!$AD$6="オープン","OPN",IF(②男子申込!$AD67="補欠","HOK",IF(②男子申込!$AD67="OP","OPN","HOKOPN")))))</f>
        <v/>
      </c>
      <c r="AO61" s="32" t="str">
        <f t="shared" si="13"/>
        <v/>
      </c>
    </row>
    <row r="62" spans="1:41" x14ac:dyDescent="0.55000000000000004">
      <c r="A62" s="69" t="str">
        <f>IF($B62="","",INDEX(男子登録情報!$S:$S,MATCH($B62,男子登録情報!$B:$B,0)))</f>
        <v/>
      </c>
      <c r="B62" s="69" t="str">
        <f>IF(②男子申込!$C68="","",②男子申込!$C68)</f>
        <v/>
      </c>
      <c r="C62" s="69" t="str">
        <f t="shared" si="5"/>
        <v/>
      </c>
      <c r="D62" s="69" t="str">
        <f t="shared" si="6"/>
        <v/>
      </c>
      <c r="E62" s="69" t="str">
        <f t="shared" si="7"/>
        <v/>
      </c>
      <c r="F62" s="69" t="str">
        <f t="shared" si="8"/>
        <v/>
      </c>
      <c r="G62" s="69" t="str">
        <f t="shared" si="9"/>
        <v/>
      </c>
      <c r="H62" s="69" t="str">
        <f t="shared" si="10"/>
        <v/>
      </c>
      <c r="I62" s="69" t="str">
        <f t="shared" si="11"/>
        <v/>
      </c>
      <c r="J62" s="69" t="str">
        <f t="shared" si="12"/>
        <v/>
      </c>
      <c r="L62" s="32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42" t="str">
        <f>IF(②男子申込!$H68="","",②男子申込!$H68)</f>
        <v/>
      </c>
      <c r="N62" s="142" t="str">
        <f>IF($M62="","",INDEX(リスト!$U$2:$U$65,MATCH($M62,リスト!$T$2:$T$65,0)))</f>
        <v/>
      </c>
      <c r="O62" s="142" t="str">
        <f>IF($M62="","",IF(AND($N62=5,リスト!$U$56=TRUE),INDEX(リスト!$W$56:$W$65,MATCH($M62,リスト!$T$56:$T$65,0)),INDEX(リスト!$W$2:$W$65,MATCH($M62,リスト!$T$2:$T$65,0))))</f>
        <v/>
      </c>
      <c r="P62" s="142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42" t="str">
        <f>IFERROR(RIGHT(10000000+②男子申込!$J68*10000+②男子申込!$L68*100+②男子申込!$N68,IF(INDEX(リスト!$U$2:$U$65,MATCH($M62,リスト!$T$2:$T$65,0))&lt;4,7,5)),"")</f>
        <v/>
      </c>
      <c r="R62" s="142" t="str">
        <f t="shared" si="14"/>
        <v/>
      </c>
      <c r="S62" s="142" t="str">
        <f>IF(②男子申込!$I68="","",IF(②男子申込!$I$6="補欠","HOK",IF(②男子申込!$I$6="オープン","OPN",IF(②男子申込!$I68="補欠","HOK",IF(②男子申込!$I68="OP","OPN","HOKOPN")))))</f>
        <v/>
      </c>
      <c r="T62" s="145" t="str">
        <f>IF(②男子申込!$O68="","",②男子申込!$O68)</f>
        <v/>
      </c>
      <c r="U62" s="145" t="str">
        <f>IF($T62="","",INDEX(リスト!$U$2:$U$65,MATCH($T62,リスト!$T$2:$T$65,0)))</f>
        <v/>
      </c>
      <c r="V62" s="145" t="str">
        <f>IF($T62="","",IF(AND($U62=5,リスト!$U$56=TRUE),INDEX(リスト!$W$56:$W$65,MATCH($T62,リスト!$T$56:$T$65,0)),INDEX(リスト!$W$2:$W$65,MATCH($T62,リスト!$T$2:$T$65,0))))</f>
        <v/>
      </c>
      <c r="W62" s="145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45" t="str">
        <f>IFERROR(RIGHT(10000000+②男子申込!$Q68*10000+②男子申込!$S68*100+②男子申込!$U68,IF(INDEX(リスト!$U$2:$U$65,MATCH($T62,リスト!$T$2:$T$65,0))&lt;4,7,5)),"")</f>
        <v/>
      </c>
      <c r="Y62" s="145" t="str">
        <f t="shared" si="15"/>
        <v/>
      </c>
      <c r="Z62" s="145" t="str">
        <f>IF(②男子申込!$P68="","",IF(②男子申込!$P$6="補欠","HOK",IF(②男子申込!$P$6="オープン","OPN",IF(②男子申込!$P68="補欠","HOK",IF(②男子申込!$P68="OP","OPN","HOKOPN")))))</f>
        <v/>
      </c>
      <c r="AA62" s="144" t="str">
        <f>IF(②男子申込!$V68="","",②男子申込!$V68)</f>
        <v/>
      </c>
      <c r="AB62" s="144" t="str">
        <f>IF($AA62="","",INDEX(リスト!$U$2:$U$65,MATCH($AA62,リスト!$T$2:$T$65,0)))</f>
        <v/>
      </c>
      <c r="AC62" s="144" t="str">
        <f>IF($AA62="","",IF(AND($AB62=5,リスト!$U$56=TRUE),INDEX(リスト!$W$56:$W$65,MATCH($AA62,リスト!$T$56:$T$65,0)),INDEX(リスト!$W$2:$W$65,MATCH($AA62,リスト!$T$2:$T$65,0))))</f>
        <v/>
      </c>
      <c r="AD62" s="144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44" t="str">
        <f>IFERROR(RIGHT(10000000+②男子申込!$X68*10000+②男子申込!$Z68*100+②男子申込!$AB68,IF(INDEX(リスト!$U$2:$U$65,MATCH($AA62,リスト!$T$2:$T$65,0))&lt;4,7,5)),"")</f>
        <v/>
      </c>
      <c r="AF62" s="144" t="str">
        <f t="shared" si="16"/>
        <v/>
      </c>
      <c r="AG62" s="144" t="str">
        <f>IF(②男子申込!$W68="","",IF(②男子申込!$W$6="補欠","HOK",IF(②男子申込!$W$6="オープン","OPN",IF(②男子申込!$W68="補欠","HOK",IF(②男子申込!$W68="OP","OPN","HOKOPN")))))</f>
        <v/>
      </c>
      <c r="AH62" s="143" t="str">
        <f>IF(②男子申込!$AC68="","",②男子申込!$AC68)</f>
        <v/>
      </c>
      <c r="AI62" s="143" t="str">
        <f t="shared" si="17"/>
        <v/>
      </c>
      <c r="AJ62" s="143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43" t="str">
        <f>IF($AH62="","",RIGHT(100000+②男子申込!$AE68,5))</f>
        <v/>
      </c>
      <c r="AL62" s="143" t="str">
        <f t="shared" si="18"/>
        <v/>
      </c>
      <c r="AM62" s="143" t="str">
        <f>IF(②男子申込!$AD68="","",IF(②男子申込!$AD$6="補欠","HOK",IF(②男子申込!$AD$6="オープン","OPN",IF(②男子申込!$AD68="補欠","HOK",IF(②男子申込!$AD68="OP","OPN","HOKOPN")))))</f>
        <v/>
      </c>
      <c r="AO62" s="32" t="str">
        <f t="shared" si="13"/>
        <v/>
      </c>
    </row>
    <row r="63" spans="1:41" x14ac:dyDescent="0.55000000000000004">
      <c r="A63" s="69" t="str">
        <f>IF($B63="","",INDEX(男子登録情報!$S:$S,MATCH($B63,男子登録情報!$B:$B,0)))</f>
        <v/>
      </c>
      <c r="B63" s="69" t="str">
        <f>IF(②男子申込!$C69="","",②男子申込!$C69)</f>
        <v/>
      </c>
      <c r="C63" s="69" t="str">
        <f t="shared" si="5"/>
        <v/>
      </c>
      <c r="D63" s="69" t="str">
        <f t="shared" si="6"/>
        <v/>
      </c>
      <c r="E63" s="69" t="str">
        <f t="shared" si="7"/>
        <v/>
      </c>
      <c r="F63" s="69" t="str">
        <f t="shared" si="8"/>
        <v/>
      </c>
      <c r="G63" s="69" t="str">
        <f t="shared" si="9"/>
        <v/>
      </c>
      <c r="H63" s="69" t="str">
        <f t="shared" si="10"/>
        <v/>
      </c>
      <c r="I63" s="69" t="str">
        <f t="shared" si="11"/>
        <v/>
      </c>
      <c r="J63" s="69" t="str">
        <f t="shared" si="12"/>
        <v/>
      </c>
      <c r="L63" s="32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42" t="str">
        <f>IF(②男子申込!$H69="","",②男子申込!$H69)</f>
        <v/>
      </c>
      <c r="N63" s="142" t="str">
        <f>IF($M63="","",INDEX(リスト!$U$2:$U$65,MATCH($M63,リスト!$T$2:$T$65,0)))</f>
        <v/>
      </c>
      <c r="O63" s="142" t="str">
        <f>IF($M63="","",IF(AND($N63=5,リスト!$U$56=TRUE),INDEX(リスト!$W$56:$W$65,MATCH($M63,リスト!$T$56:$T$65,0)),INDEX(リスト!$W$2:$W$65,MATCH($M63,リスト!$T$2:$T$65,0))))</f>
        <v/>
      </c>
      <c r="P63" s="142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42" t="str">
        <f>IFERROR(RIGHT(10000000+②男子申込!$J69*10000+②男子申込!$L69*100+②男子申込!$N69,IF(INDEX(リスト!$U$2:$U$65,MATCH($M63,リスト!$T$2:$T$65,0))&lt;4,7,5)),"")</f>
        <v/>
      </c>
      <c r="R63" s="142" t="str">
        <f t="shared" si="14"/>
        <v/>
      </c>
      <c r="S63" s="142" t="str">
        <f>IF(②男子申込!$I69="","",IF(②男子申込!$I$6="補欠","HOK",IF(②男子申込!$I$6="オープン","OPN",IF(②男子申込!$I69="補欠","HOK",IF(②男子申込!$I69="OP","OPN","HOKOPN")))))</f>
        <v/>
      </c>
      <c r="T63" s="145" t="str">
        <f>IF(②男子申込!$O69="","",②男子申込!$O69)</f>
        <v/>
      </c>
      <c r="U63" s="145" t="str">
        <f>IF($T63="","",INDEX(リスト!$U$2:$U$65,MATCH($T63,リスト!$T$2:$T$65,0)))</f>
        <v/>
      </c>
      <c r="V63" s="145" t="str">
        <f>IF($T63="","",IF(AND($U63=5,リスト!$U$56=TRUE),INDEX(リスト!$W$56:$W$65,MATCH($T63,リスト!$T$56:$T$65,0)),INDEX(リスト!$W$2:$W$65,MATCH($T63,リスト!$T$2:$T$65,0))))</f>
        <v/>
      </c>
      <c r="W63" s="145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45" t="str">
        <f>IFERROR(RIGHT(10000000+②男子申込!$Q69*10000+②男子申込!$S69*100+②男子申込!$U69,IF(INDEX(リスト!$U$2:$U$65,MATCH($T63,リスト!$T$2:$T$65,0))&lt;4,7,5)),"")</f>
        <v/>
      </c>
      <c r="Y63" s="145" t="str">
        <f t="shared" si="15"/>
        <v/>
      </c>
      <c r="Z63" s="145" t="str">
        <f>IF(②男子申込!$P69="","",IF(②男子申込!$P$6="補欠","HOK",IF(②男子申込!$P$6="オープン","OPN",IF(②男子申込!$P69="補欠","HOK",IF(②男子申込!$P69="OP","OPN","HOKOPN")))))</f>
        <v/>
      </c>
      <c r="AA63" s="144" t="str">
        <f>IF(②男子申込!$V69="","",②男子申込!$V69)</f>
        <v/>
      </c>
      <c r="AB63" s="144" t="str">
        <f>IF($AA63="","",INDEX(リスト!$U$2:$U$65,MATCH($AA63,リスト!$T$2:$T$65,0)))</f>
        <v/>
      </c>
      <c r="AC63" s="144" t="str">
        <f>IF($AA63="","",IF(AND($AB63=5,リスト!$U$56=TRUE),INDEX(リスト!$W$56:$W$65,MATCH($AA63,リスト!$T$56:$T$65,0)),INDEX(リスト!$W$2:$W$65,MATCH($AA63,リスト!$T$2:$T$65,0))))</f>
        <v/>
      </c>
      <c r="AD63" s="144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44" t="str">
        <f>IFERROR(RIGHT(10000000+②男子申込!$X69*10000+②男子申込!$Z69*100+②男子申込!$AB69,IF(INDEX(リスト!$U$2:$U$65,MATCH($AA63,リスト!$T$2:$T$65,0))&lt;4,7,5)),"")</f>
        <v/>
      </c>
      <c r="AF63" s="144" t="str">
        <f t="shared" si="16"/>
        <v/>
      </c>
      <c r="AG63" s="144" t="str">
        <f>IF(②男子申込!$W69="","",IF(②男子申込!$W$6="補欠","HOK",IF(②男子申込!$W$6="オープン","OPN",IF(②男子申込!$W69="補欠","HOK",IF(②男子申込!$W69="OP","OPN","HOKOPN")))))</f>
        <v/>
      </c>
      <c r="AH63" s="143" t="str">
        <f>IF(②男子申込!$AC69="","",②男子申込!$AC69)</f>
        <v/>
      </c>
      <c r="AI63" s="143" t="str">
        <f t="shared" si="17"/>
        <v/>
      </c>
      <c r="AJ63" s="143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43" t="str">
        <f>IF($AH63="","",RIGHT(100000+②男子申込!$AE69,5))</f>
        <v/>
      </c>
      <c r="AL63" s="143" t="str">
        <f t="shared" si="18"/>
        <v/>
      </c>
      <c r="AM63" s="143" t="str">
        <f>IF(②男子申込!$AD69="","",IF(②男子申込!$AD$6="補欠","HOK",IF(②男子申込!$AD$6="オープン","OPN",IF(②男子申込!$AD69="補欠","HOK",IF(②男子申込!$AD69="OP","OPN","HOKOPN")))))</f>
        <v/>
      </c>
      <c r="AO63" s="32" t="str">
        <f t="shared" si="13"/>
        <v/>
      </c>
    </row>
    <row r="64" spans="1:41" x14ac:dyDescent="0.55000000000000004">
      <c r="A64" s="69" t="str">
        <f>IF($B64="","",INDEX(男子登録情報!$S:$S,MATCH($B64,男子登録情報!$B:$B,0)))</f>
        <v/>
      </c>
      <c r="B64" s="69" t="str">
        <f>IF(②男子申込!$C70="","",②男子申込!$C70)</f>
        <v/>
      </c>
      <c r="C64" s="69" t="str">
        <f t="shared" si="5"/>
        <v/>
      </c>
      <c r="D64" s="69" t="str">
        <f t="shared" si="6"/>
        <v/>
      </c>
      <c r="E64" s="69" t="str">
        <f t="shared" si="7"/>
        <v/>
      </c>
      <c r="F64" s="69" t="str">
        <f t="shared" si="8"/>
        <v/>
      </c>
      <c r="G64" s="69" t="str">
        <f t="shared" si="9"/>
        <v/>
      </c>
      <c r="H64" s="69" t="str">
        <f t="shared" si="10"/>
        <v/>
      </c>
      <c r="I64" s="69" t="str">
        <f t="shared" si="11"/>
        <v/>
      </c>
      <c r="J64" s="69" t="str">
        <f t="shared" si="12"/>
        <v/>
      </c>
      <c r="L64" s="32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42" t="str">
        <f>IF(②男子申込!$H70="","",②男子申込!$H70)</f>
        <v/>
      </c>
      <c r="N64" s="142" t="str">
        <f>IF($M64="","",INDEX(リスト!$U$2:$U$65,MATCH($M64,リスト!$T$2:$T$65,0)))</f>
        <v/>
      </c>
      <c r="O64" s="142" t="str">
        <f>IF($M64="","",IF(AND($N64=5,リスト!$U$56=TRUE),INDEX(リスト!$W$56:$W$65,MATCH($M64,リスト!$T$56:$T$65,0)),INDEX(リスト!$W$2:$W$65,MATCH($M64,リスト!$T$2:$T$65,0))))</f>
        <v/>
      </c>
      <c r="P64" s="142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42" t="str">
        <f>IFERROR(RIGHT(10000000+②男子申込!$J70*10000+②男子申込!$L70*100+②男子申込!$N70,IF(INDEX(リスト!$U$2:$U$65,MATCH($M64,リスト!$T$2:$T$65,0))&lt;4,7,5)),"")</f>
        <v/>
      </c>
      <c r="R64" s="142" t="str">
        <f t="shared" si="14"/>
        <v/>
      </c>
      <c r="S64" s="142" t="str">
        <f>IF(②男子申込!$I70="","",IF(②男子申込!$I$6="補欠","HOK",IF(②男子申込!$I$6="オープン","OPN",IF(②男子申込!$I70="補欠","HOK",IF(②男子申込!$I70="OP","OPN","HOKOPN")))))</f>
        <v/>
      </c>
      <c r="T64" s="145" t="str">
        <f>IF(②男子申込!$O70="","",②男子申込!$O70)</f>
        <v/>
      </c>
      <c r="U64" s="145" t="str">
        <f>IF($T64="","",INDEX(リスト!$U$2:$U$65,MATCH($T64,リスト!$T$2:$T$65,0)))</f>
        <v/>
      </c>
      <c r="V64" s="145" t="str">
        <f>IF($T64="","",IF(AND($U64=5,リスト!$U$56=TRUE),INDEX(リスト!$W$56:$W$65,MATCH($T64,リスト!$T$56:$T$65,0)),INDEX(リスト!$W$2:$W$65,MATCH($T64,リスト!$T$2:$T$65,0))))</f>
        <v/>
      </c>
      <c r="W64" s="145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45" t="str">
        <f>IFERROR(RIGHT(10000000+②男子申込!$Q70*10000+②男子申込!$S70*100+②男子申込!$U70,IF(INDEX(リスト!$U$2:$U$65,MATCH($T64,リスト!$T$2:$T$65,0))&lt;4,7,5)),"")</f>
        <v/>
      </c>
      <c r="Y64" s="145" t="str">
        <f t="shared" si="15"/>
        <v/>
      </c>
      <c r="Z64" s="145" t="str">
        <f>IF(②男子申込!$P70="","",IF(②男子申込!$P$6="補欠","HOK",IF(②男子申込!$P$6="オープン","OPN",IF(②男子申込!$P70="補欠","HOK",IF(②男子申込!$P70="OP","OPN","HOKOPN")))))</f>
        <v/>
      </c>
      <c r="AA64" s="144" t="str">
        <f>IF(②男子申込!$V70="","",②男子申込!$V70)</f>
        <v/>
      </c>
      <c r="AB64" s="144" t="str">
        <f>IF($AA64="","",INDEX(リスト!$U$2:$U$65,MATCH($AA64,リスト!$T$2:$T$65,0)))</f>
        <v/>
      </c>
      <c r="AC64" s="144" t="str">
        <f>IF($AA64="","",IF(AND($AB64=5,リスト!$U$56=TRUE),INDEX(リスト!$W$56:$W$65,MATCH($AA64,リスト!$T$56:$T$65,0)),INDEX(リスト!$W$2:$W$65,MATCH($AA64,リスト!$T$2:$T$65,0))))</f>
        <v/>
      </c>
      <c r="AD64" s="144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44" t="str">
        <f>IFERROR(RIGHT(10000000+②男子申込!$X70*10000+②男子申込!$Z70*100+②男子申込!$AB70,IF(INDEX(リスト!$U$2:$U$65,MATCH($AA64,リスト!$T$2:$T$65,0))&lt;4,7,5)),"")</f>
        <v/>
      </c>
      <c r="AF64" s="144" t="str">
        <f t="shared" si="16"/>
        <v/>
      </c>
      <c r="AG64" s="144" t="str">
        <f>IF(②男子申込!$W70="","",IF(②男子申込!$W$6="補欠","HOK",IF(②男子申込!$W$6="オープン","OPN",IF(②男子申込!$W70="補欠","HOK",IF(②男子申込!$W70="OP","OPN","HOKOPN")))))</f>
        <v/>
      </c>
      <c r="AH64" s="143" t="str">
        <f>IF(②男子申込!$AC70="","",②男子申込!$AC70)</f>
        <v/>
      </c>
      <c r="AI64" s="143" t="str">
        <f t="shared" si="17"/>
        <v/>
      </c>
      <c r="AJ64" s="143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43" t="str">
        <f>IF($AH64="","",RIGHT(100000+②男子申込!$AE70,5))</f>
        <v/>
      </c>
      <c r="AL64" s="143" t="str">
        <f t="shared" si="18"/>
        <v/>
      </c>
      <c r="AM64" s="143" t="str">
        <f>IF(②男子申込!$AD70="","",IF(②男子申込!$AD$6="補欠","HOK",IF(②男子申込!$AD$6="オープン","OPN",IF(②男子申込!$AD70="補欠","HOK",IF(②男子申込!$AD70="OP","OPN","HOKOPN")))))</f>
        <v/>
      </c>
      <c r="AO64" s="32" t="str">
        <f t="shared" si="13"/>
        <v/>
      </c>
    </row>
    <row r="65" spans="1:41" x14ac:dyDescent="0.55000000000000004">
      <c r="A65" s="69" t="str">
        <f>IF($B65="","",INDEX(男子登録情報!$S:$S,MATCH($B65,男子登録情報!$B:$B,0)))</f>
        <v/>
      </c>
      <c r="B65" s="69" t="str">
        <f>IF(②男子申込!$C71="","",②男子申込!$C71)</f>
        <v/>
      </c>
      <c r="C65" s="69" t="str">
        <f t="shared" si="5"/>
        <v/>
      </c>
      <c r="D65" s="69" t="str">
        <f t="shared" si="6"/>
        <v/>
      </c>
      <c r="E65" s="69" t="str">
        <f t="shared" si="7"/>
        <v/>
      </c>
      <c r="F65" s="69" t="str">
        <f t="shared" si="8"/>
        <v/>
      </c>
      <c r="G65" s="69" t="str">
        <f t="shared" si="9"/>
        <v/>
      </c>
      <c r="H65" s="69" t="str">
        <f t="shared" si="10"/>
        <v/>
      </c>
      <c r="I65" s="69" t="str">
        <f t="shared" si="11"/>
        <v/>
      </c>
      <c r="J65" s="69" t="str">
        <f t="shared" si="12"/>
        <v/>
      </c>
      <c r="L65" s="32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42" t="str">
        <f>IF(②男子申込!$H71="","",②男子申込!$H71)</f>
        <v/>
      </c>
      <c r="N65" s="142" t="str">
        <f>IF($M65="","",INDEX(リスト!$U$2:$U$65,MATCH($M65,リスト!$T$2:$T$65,0)))</f>
        <v/>
      </c>
      <c r="O65" s="142" t="str">
        <f>IF($M65="","",IF(AND($N65=5,リスト!$U$56=TRUE),INDEX(リスト!$W$56:$W$65,MATCH($M65,リスト!$T$56:$T$65,0)),INDEX(リスト!$W$2:$W$65,MATCH($M65,リスト!$T$2:$T$65,0))))</f>
        <v/>
      </c>
      <c r="P65" s="142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42" t="str">
        <f>IFERROR(RIGHT(10000000+②男子申込!$J71*10000+②男子申込!$L71*100+②男子申込!$N71,IF(INDEX(リスト!$U$2:$U$65,MATCH($M65,リスト!$T$2:$T$65,0))&lt;4,7,5)),"")</f>
        <v/>
      </c>
      <c r="R65" s="142" t="str">
        <f t="shared" si="14"/>
        <v/>
      </c>
      <c r="S65" s="142" t="str">
        <f>IF(②男子申込!$I71="","",IF(②男子申込!$I$6="補欠","HOK",IF(②男子申込!$I$6="オープン","OPN",IF(②男子申込!$I71="補欠","HOK",IF(②男子申込!$I71="OP","OPN","HOKOPN")))))</f>
        <v/>
      </c>
      <c r="T65" s="145" t="str">
        <f>IF(②男子申込!$O71="","",②男子申込!$O71)</f>
        <v/>
      </c>
      <c r="U65" s="145" t="str">
        <f>IF($T65="","",INDEX(リスト!$U$2:$U$65,MATCH($T65,リスト!$T$2:$T$65,0)))</f>
        <v/>
      </c>
      <c r="V65" s="145" t="str">
        <f>IF($T65="","",IF(AND($U65=5,リスト!$U$56=TRUE),INDEX(リスト!$W$56:$W$65,MATCH($T65,リスト!$T$56:$T$65,0)),INDEX(リスト!$W$2:$W$65,MATCH($T65,リスト!$T$2:$T$65,0))))</f>
        <v/>
      </c>
      <c r="W65" s="145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45" t="str">
        <f>IFERROR(RIGHT(10000000+②男子申込!$Q71*10000+②男子申込!$S71*100+②男子申込!$U71,IF(INDEX(リスト!$U$2:$U$65,MATCH($T65,リスト!$T$2:$T$65,0))&lt;4,7,5)),"")</f>
        <v/>
      </c>
      <c r="Y65" s="145" t="str">
        <f t="shared" si="15"/>
        <v/>
      </c>
      <c r="Z65" s="145" t="str">
        <f>IF(②男子申込!$P71="","",IF(②男子申込!$P$6="補欠","HOK",IF(②男子申込!$P$6="オープン","OPN",IF(②男子申込!$P71="補欠","HOK",IF(②男子申込!$P71="OP","OPN","HOKOPN")))))</f>
        <v/>
      </c>
      <c r="AA65" s="144" t="str">
        <f>IF(②男子申込!$V71="","",②男子申込!$V71)</f>
        <v/>
      </c>
      <c r="AB65" s="144" t="str">
        <f>IF($AA65="","",INDEX(リスト!$U$2:$U$65,MATCH($AA65,リスト!$T$2:$T$65,0)))</f>
        <v/>
      </c>
      <c r="AC65" s="144" t="str">
        <f>IF($AA65="","",IF(AND($AB65=5,リスト!$U$56=TRUE),INDEX(リスト!$W$56:$W$65,MATCH($AA65,リスト!$T$56:$T$65,0)),INDEX(リスト!$W$2:$W$65,MATCH($AA65,リスト!$T$2:$T$65,0))))</f>
        <v/>
      </c>
      <c r="AD65" s="144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44" t="str">
        <f>IFERROR(RIGHT(10000000+②男子申込!$X71*10000+②男子申込!$Z71*100+②男子申込!$AB71,IF(INDEX(リスト!$U$2:$U$65,MATCH($AA65,リスト!$T$2:$T$65,0))&lt;4,7,5)),"")</f>
        <v/>
      </c>
      <c r="AF65" s="144" t="str">
        <f t="shared" si="16"/>
        <v/>
      </c>
      <c r="AG65" s="144" t="str">
        <f>IF(②男子申込!$W71="","",IF(②男子申込!$W$6="補欠","HOK",IF(②男子申込!$W$6="オープン","OPN",IF(②男子申込!$W71="補欠","HOK",IF(②男子申込!$W71="OP","OPN","HOKOPN")))))</f>
        <v/>
      </c>
      <c r="AH65" s="143" t="str">
        <f>IF(②男子申込!$AC71="","",②男子申込!$AC71)</f>
        <v/>
      </c>
      <c r="AI65" s="143" t="str">
        <f t="shared" si="17"/>
        <v/>
      </c>
      <c r="AJ65" s="143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43" t="str">
        <f>IF($AH65="","",RIGHT(100000+②男子申込!$AE71,5))</f>
        <v/>
      </c>
      <c r="AL65" s="143" t="str">
        <f t="shared" si="18"/>
        <v/>
      </c>
      <c r="AM65" s="143" t="str">
        <f>IF(②男子申込!$AD71="","",IF(②男子申込!$AD$6="補欠","HOK",IF(②男子申込!$AD$6="オープン","OPN",IF(②男子申込!$AD71="補欠","HOK",IF(②男子申込!$AD71="OP","OPN","HOKOPN")))))</f>
        <v/>
      </c>
      <c r="AO65" s="32" t="str">
        <f t="shared" si="13"/>
        <v/>
      </c>
    </row>
    <row r="66" spans="1:41" x14ac:dyDescent="0.55000000000000004">
      <c r="A66" s="69" t="str">
        <f>IF($B66="","",INDEX(男子登録情報!$S:$S,MATCH($B66,男子登録情報!$B:$B,0)))</f>
        <v/>
      </c>
      <c r="B66" s="69" t="str">
        <f>IF(②男子申込!$C72="","",②男子申込!$C72)</f>
        <v/>
      </c>
      <c r="C66" s="69" t="str">
        <f t="shared" si="5"/>
        <v/>
      </c>
      <c r="D66" s="69" t="str">
        <f t="shared" si="6"/>
        <v/>
      </c>
      <c r="E66" s="69" t="str">
        <f t="shared" si="7"/>
        <v/>
      </c>
      <c r="F66" s="69" t="str">
        <f t="shared" si="8"/>
        <v/>
      </c>
      <c r="G66" s="69" t="str">
        <f t="shared" si="9"/>
        <v/>
      </c>
      <c r="H66" s="69" t="str">
        <f t="shared" si="10"/>
        <v/>
      </c>
      <c r="I66" s="69" t="str">
        <f t="shared" si="11"/>
        <v/>
      </c>
      <c r="J66" s="69" t="str">
        <f t="shared" si="12"/>
        <v/>
      </c>
      <c r="L66" s="32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42" t="str">
        <f>IF(②男子申込!$H72="","",②男子申込!$H72)</f>
        <v/>
      </c>
      <c r="N66" s="142" t="str">
        <f>IF($M66="","",INDEX(リスト!$U$2:$U$65,MATCH($M66,リスト!$T$2:$T$65,0)))</f>
        <v/>
      </c>
      <c r="O66" s="142" t="str">
        <f>IF($M66="","",IF(AND($N66=5,リスト!$U$56=TRUE),INDEX(リスト!$W$56:$W$65,MATCH($M66,リスト!$T$56:$T$65,0)),INDEX(リスト!$W$2:$W$65,MATCH($M66,リスト!$T$2:$T$65,0))))</f>
        <v/>
      </c>
      <c r="P66" s="142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42" t="str">
        <f>IFERROR(RIGHT(10000000+②男子申込!$J72*10000+②男子申込!$L72*100+②男子申込!$N72,IF(INDEX(リスト!$U$2:$U$65,MATCH($M66,リスト!$T$2:$T$65,0))&lt;4,7,5)),"")</f>
        <v/>
      </c>
      <c r="R66" s="142" t="str">
        <f t="shared" ref="R66:R101" si="19">IF($M66="","",$O66&amp;$P66&amp;" "&amp;$Q66)</f>
        <v/>
      </c>
      <c r="S66" s="142" t="str">
        <f>IF(②男子申込!$I72="","",IF(②男子申込!$I$6="補欠","HOK",IF(②男子申込!$I$6="オープン","OPN",IF(②男子申込!$I72="補欠","HOK",IF(②男子申込!$I72="OP","OPN","HOKOPN")))))</f>
        <v/>
      </c>
      <c r="T66" s="145" t="str">
        <f>IF(②男子申込!$O72="","",②男子申込!$O72)</f>
        <v/>
      </c>
      <c r="U66" s="145" t="str">
        <f>IF($T66="","",INDEX(リスト!$U$2:$U$65,MATCH($T66,リスト!$T$2:$T$65,0)))</f>
        <v/>
      </c>
      <c r="V66" s="145" t="str">
        <f>IF($T66="","",IF(AND($U66=5,リスト!$U$56=TRUE),INDEX(リスト!$W$56:$W$65,MATCH($T66,リスト!$T$56:$T$65,0)),INDEX(リスト!$W$2:$W$65,MATCH($T66,リスト!$T$2:$T$65,0))))</f>
        <v/>
      </c>
      <c r="W66" s="145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45" t="str">
        <f>IFERROR(RIGHT(10000000+②男子申込!$Q72*10000+②男子申込!$S72*100+②男子申込!$U72,IF(INDEX(リスト!$U$2:$U$65,MATCH($T66,リスト!$T$2:$T$65,0))&lt;4,7,5)),"")</f>
        <v/>
      </c>
      <c r="Y66" s="145" t="str">
        <f t="shared" ref="Y66:Y101" si="20">IF($T66="","",$V66&amp;$W66&amp;" "&amp;$X66)</f>
        <v/>
      </c>
      <c r="Z66" s="145" t="str">
        <f>IF(②男子申込!$P72="","",IF(②男子申込!$P$6="補欠","HOK",IF(②男子申込!$P$6="オープン","OPN",IF(②男子申込!$P72="補欠","HOK",IF(②男子申込!$P72="OP","OPN","HOKOPN")))))</f>
        <v/>
      </c>
      <c r="AA66" s="144" t="str">
        <f>IF(②男子申込!$V72="","",②男子申込!$V72)</f>
        <v/>
      </c>
      <c r="AB66" s="144" t="str">
        <f>IF($AA66="","",INDEX(リスト!$U$2:$U$65,MATCH($AA66,リスト!$T$2:$T$65,0)))</f>
        <v/>
      </c>
      <c r="AC66" s="144" t="str">
        <f>IF($AA66="","",IF(AND($AB66=5,リスト!$U$56=TRUE),INDEX(リスト!$W$56:$W$65,MATCH($AA66,リスト!$T$56:$T$65,0)),INDEX(リスト!$W$2:$W$65,MATCH($AA66,リスト!$T$2:$T$65,0))))</f>
        <v/>
      </c>
      <c r="AD66" s="144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44" t="str">
        <f>IFERROR(RIGHT(10000000+②男子申込!$X72*10000+②男子申込!$Z72*100+②男子申込!$AB72,IF(INDEX(リスト!$U$2:$U$65,MATCH($AA66,リスト!$T$2:$T$65,0))&lt;4,7,5)),"")</f>
        <v/>
      </c>
      <c r="AF66" s="144" t="str">
        <f t="shared" ref="AF66:AF101" si="21">IF($AA66="","",$AC66&amp;$AD66&amp;" "&amp;$AE66)</f>
        <v/>
      </c>
      <c r="AG66" s="144" t="str">
        <f>IF(②男子申込!$W72="","",IF(②男子申込!$W$6="補欠","HOK",IF(②男子申込!$W$6="オープン","OPN",IF(②男子申込!$W72="補欠","HOK",IF(②男子申込!$W72="OP","OPN","HOKOPN")))))</f>
        <v/>
      </c>
      <c r="AH66" s="143" t="str">
        <f>IF(②男子申込!$AC72="","",②男子申込!$AC72)</f>
        <v/>
      </c>
      <c r="AI66" s="143" t="str">
        <f t="shared" ref="AI66:AI101" si="22">IF($AH66="","",201)</f>
        <v/>
      </c>
      <c r="AJ66" s="143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43" t="str">
        <f>IF($AH66="","",RIGHT(100000+②男子申込!$AE72,5))</f>
        <v/>
      </c>
      <c r="AL66" s="143" t="str">
        <f t="shared" ref="AL66:AL101" si="23">IF($AH66="","",$AI66&amp;$AJ66&amp;" "&amp;$AK66)</f>
        <v/>
      </c>
      <c r="AM66" s="143" t="str">
        <f>IF(②男子申込!$AD72="","",IF(②男子申込!$AD$6="補欠","HOK",IF(②男子申込!$AD$6="オープン","OPN",IF(②男子申込!$AD72="補欠","HOK",IF(②男子申込!$AD72="OP","OPN","HOKOPN")))))</f>
        <v/>
      </c>
      <c r="AO66" s="32" t="str">
        <f t="shared" si="13"/>
        <v/>
      </c>
    </row>
    <row r="67" spans="1:41" x14ac:dyDescent="0.55000000000000004">
      <c r="A67" s="69" t="str">
        <f>IF($B67="","",INDEX(男子登録情報!$S:$S,MATCH($B67,男子登録情報!$B:$B,0)))</f>
        <v/>
      </c>
      <c r="B67" s="69" t="str">
        <f>IF(②男子申込!$C73="","",②男子申込!$C73)</f>
        <v/>
      </c>
      <c r="C67" s="69" t="str">
        <f t="shared" ref="C67:C101" si="24">IF($L67=0,"",IF($L67=8,$AL67,IF(OR($L67=4,$L67=12),$AF67,IF(OR($L67=2,$L67=6,$L67=10,$L67=14),$Y67,$R67))))</f>
        <v/>
      </c>
      <c r="D67" s="69" t="str">
        <f t="shared" ref="D67:D101" si="25">IF($L67=0,"",IF($L67=8,$AM67,IF(OR($L67=4,$L67=12),$AG67,IF(OR($L67=2,$L67=6,$L67=10,$L67=14),$Z67,$S67))))</f>
        <v/>
      </c>
      <c r="E67" s="69" t="str">
        <f t="shared" ref="E67:E101" si="26">IF($L67=0,"",IF(OR($L67=9,$L67=10,$L67=12),$AL67,IF(OR($L67=5,$L67=6,$L67=13,$L67=14),$AF67,IF(OR($L67=3,$L67=7,$L67=11,$L67=15),$Y67,""))))</f>
        <v/>
      </c>
      <c r="F67" s="69" t="str">
        <f t="shared" ref="F67:F101" si="27">IF($L67=0,"",IF(OR($L67=9,$L67=10,$L67=12),$AM67,IF(OR($L67=5,$L67=6,$L67=13,$L67=14),$AG67,IF(OR($L67=3,$L67=7,$L67=11,$L67=15),$Z67,""))))</f>
        <v/>
      </c>
      <c r="G67" s="69" t="str">
        <f t="shared" ref="G67:G101" si="28">IF($L67=0,"",IF(OR($L67=11,$L67=13,$L67=14),$AL67,IF(OR($L67=7,$L67=15),$AF67,"")))</f>
        <v/>
      </c>
      <c r="H67" s="69" t="str">
        <f t="shared" ref="H67:H101" si="29">IF($L67=0,"",IF(OR($L67=11,$L67=13,$L67=14),$AM67,IF(OR($L67=7,$L67=15),$AG67,"")))</f>
        <v/>
      </c>
      <c r="I67" s="69" t="str">
        <f t="shared" ref="I67:I101" si="30">IF($L67=0,"",IF($L67=15,$AL67,""))</f>
        <v/>
      </c>
      <c r="J67" s="69" t="str">
        <f t="shared" ref="J67:J101" si="31">IF($L67=0,"",IF($L67=15,$AM67,""))</f>
        <v/>
      </c>
      <c r="L67" s="32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42" t="str">
        <f>IF(②男子申込!$H73="","",②男子申込!$H73)</f>
        <v/>
      </c>
      <c r="N67" s="142" t="str">
        <f>IF($M67="","",INDEX(リスト!$U$2:$U$65,MATCH($M67,リスト!$T$2:$T$65,0)))</f>
        <v/>
      </c>
      <c r="O67" s="142" t="str">
        <f>IF($M67="","",IF(AND($N67=5,リスト!$U$56=TRUE),INDEX(リスト!$W$56:$W$65,MATCH($M67,リスト!$T$56:$T$65,0)),INDEX(リスト!$W$2:$W$65,MATCH($M67,リスト!$T$2:$T$65,0))))</f>
        <v/>
      </c>
      <c r="P67" s="142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42" t="str">
        <f>IFERROR(RIGHT(10000000+②男子申込!$J73*10000+②男子申込!$L73*100+②男子申込!$N73,IF(INDEX(リスト!$U$2:$U$65,MATCH($M67,リスト!$T$2:$T$65,0))&lt;4,7,5)),"")</f>
        <v/>
      </c>
      <c r="R67" s="142" t="str">
        <f t="shared" si="19"/>
        <v/>
      </c>
      <c r="S67" s="142" t="str">
        <f>IF(②男子申込!$I73="","",IF(②男子申込!$I$6="補欠","HOK",IF(②男子申込!$I$6="オープン","OPN",IF(②男子申込!$I73="補欠","HOK",IF(②男子申込!$I73="OP","OPN","HOKOPN")))))</f>
        <v/>
      </c>
      <c r="T67" s="145" t="str">
        <f>IF(②男子申込!$O73="","",②男子申込!$O73)</f>
        <v/>
      </c>
      <c r="U67" s="145" t="str">
        <f>IF($T67="","",INDEX(リスト!$U$2:$U$65,MATCH($T67,リスト!$T$2:$T$65,0)))</f>
        <v/>
      </c>
      <c r="V67" s="145" t="str">
        <f>IF($T67="","",IF(AND($U67=5,リスト!$U$56=TRUE),INDEX(リスト!$W$56:$W$65,MATCH($T67,リスト!$T$56:$T$65,0)),INDEX(リスト!$W$2:$W$65,MATCH($T67,リスト!$T$2:$T$65,0))))</f>
        <v/>
      </c>
      <c r="W67" s="145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45" t="str">
        <f>IFERROR(RIGHT(10000000+②男子申込!$Q73*10000+②男子申込!$S73*100+②男子申込!$U73,IF(INDEX(リスト!$U$2:$U$65,MATCH($T67,リスト!$T$2:$T$65,0))&lt;4,7,5)),"")</f>
        <v/>
      </c>
      <c r="Y67" s="145" t="str">
        <f t="shared" si="20"/>
        <v/>
      </c>
      <c r="Z67" s="145" t="str">
        <f>IF(②男子申込!$P73="","",IF(②男子申込!$P$6="補欠","HOK",IF(②男子申込!$P$6="オープン","OPN",IF(②男子申込!$P73="補欠","HOK",IF(②男子申込!$P73="OP","OPN","HOKOPN")))))</f>
        <v/>
      </c>
      <c r="AA67" s="144" t="str">
        <f>IF(②男子申込!$V73="","",②男子申込!$V73)</f>
        <v/>
      </c>
      <c r="AB67" s="144" t="str">
        <f>IF($AA67="","",INDEX(リスト!$U$2:$U$65,MATCH($AA67,リスト!$T$2:$T$65,0)))</f>
        <v/>
      </c>
      <c r="AC67" s="144" t="str">
        <f>IF($AA67="","",IF(AND($AB67=5,リスト!$U$56=TRUE),INDEX(リスト!$W$56:$W$65,MATCH($AA67,リスト!$T$56:$T$65,0)),INDEX(リスト!$W$2:$W$65,MATCH($AA67,リスト!$T$2:$T$65,0))))</f>
        <v/>
      </c>
      <c r="AD67" s="144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44" t="str">
        <f>IFERROR(RIGHT(10000000+②男子申込!$X73*10000+②男子申込!$Z73*100+②男子申込!$AB73,IF(INDEX(リスト!$U$2:$U$65,MATCH($AA67,リスト!$T$2:$T$65,0))&lt;4,7,5)),"")</f>
        <v/>
      </c>
      <c r="AF67" s="144" t="str">
        <f t="shared" si="21"/>
        <v/>
      </c>
      <c r="AG67" s="144" t="str">
        <f>IF(②男子申込!$W73="","",IF(②男子申込!$W$6="補欠","HOK",IF(②男子申込!$W$6="オープン","OPN",IF(②男子申込!$W73="補欠","HOK",IF(②男子申込!$W73="OP","OPN","HOKOPN")))))</f>
        <v/>
      </c>
      <c r="AH67" s="143" t="str">
        <f>IF(②男子申込!$AC73="","",②男子申込!$AC73)</f>
        <v/>
      </c>
      <c r="AI67" s="143" t="str">
        <f t="shared" si="22"/>
        <v/>
      </c>
      <c r="AJ67" s="143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43" t="str">
        <f>IF($AH67="","",RIGHT(100000+②男子申込!$AE73,5))</f>
        <v/>
      </c>
      <c r="AL67" s="143" t="str">
        <f t="shared" si="23"/>
        <v/>
      </c>
      <c r="AM67" s="143" t="str">
        <f>IF(②男子申込!$AD73="","",IF(②男子申込!$AD$6="補欠","HOK",IF(②男子申込!$AD$6="オープン","OPN",IF(②男子申込!$AD73="補欠","HOK",IF(②男子申込!$AD73="OP","OPN","HOKOPN")))))</f>
        <v/>
      </c>
      <c r="AO67" s="32" t="str">
        <f t="shared" ref="AO67:AO130" si="32">IF($B67="","",ROW())</f>
        <v/>
      </c>
    </row>
    <row r="68" spans="1:41" x14ac:dyDescent="0.55000000000000004">
      <c r="A68" s="69" t="str">
        <f>IF($B68="","",INDEX(男子登録情報!$S:$S,MATCH($B68,男子登録情報!$B:$B,0)))</f>
        <v/>
      </c>
      <c r="B68" s="69" t="str">
        <f>IF(②男子申込!$C74="","",②男子申込!$C74)</f>
        <v/>
      </c>
      <c r="C68" s="69" t="str">
        <f t="shared" si="24"/>
        <v/>
      </c>
      <c r="D68" s="69" t="str">
        <f t="shared" si="25"/>
        <v/>
      </c>
      <c r="E68" s="69" t="str">
        <f t="shared" si="26"/>
        <v/>
      </c>
      <c r="F68" s="69" t="str">
        <f t="shared" si="27"/>
        <v/>
      </c>
      <c r="G68" s="69" t="str">
        <f t="shared" si="28"/>
        <v/>
      </c>
      <c r="H68" s="69" t="str">
        <f t="shared" si="29"/>
        <v/>
      </c>
      <c r="I68" s="69" t="str">
        <f t="shared" si="30"/>
        <v/>
      </c>
      <c r="J68" s="69" t="str">
        <f t="shared" si="31"/>
        <v/>
      </c>
      <c r="L68" s="32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42" t="str">
        <f>IF(②男子申込!$H74="","",②男子申込!$H74)</f>
        <v/>
      </c>
      <c r="N68" s="142" t="str">
        <f>IF($M68="","",INDEX(リスト!$U$2:$U$65,MATCH($M68,リスト!$T$2:$T$65,0)))</f>
        <v/>
      </c>
      <c r="O68" s="142" t="str">
        <f>IF($M68="","",IF(AND($N68=5,リスト!$U$56=TRUE),INDEX(リスト!$W$56:$W$65,MATCH($M68,リスト!$T$56:$T$65,0)),INDEX(リスト!$W$2:$W$65,MATCH($M68,リスト!$T$2:$T$65,0))))</f>
        <v/>
      </c>
      <c r="P68" s="142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42" t="str">
        <f>IFERROR(RIGHT(10000000+②男子申込!$J74*10000+②男子申込!$L74*100+②男子申込!$N74,IF(INDEX(リスト!$U$2:$U$65,MATCH($M68,リスト!$T$2:$T$65,0))&lt;4,7,5)),"")</f>
        <v/>
      </c>
      <c r="R68" s="142" t="str">
        <f t="shared" si="19"/>
        <v/>
      </c>
      <c r="S68" s="142" t="str">
        <f>IF(②男子申込!$I74="","",IF(②男子申込!$I$6="補欠","HOK",IF(②男子申込!$I$6="オープン","OPN",IF(②男子申込!$I74="補欠","HOK",IF(②男子申込!$I74="OP","OPN","HOKOPN")))))</f>
        <v/>
      </c>
      <c r="T68" s="145" t="str">
        <f>IF(②男子申込!$O74="","",②男子申込!$O74)</f>
        <v/>
      </c>
      <c r="U68" s="145" t="str">
        <f>IF($T68="","",INDEX(リスト!$U$2:$U$65,MATCH($T68,リスト!$T$2:$T$65,0)))</f>
        <v/>
      </c>
      <c r="V68" s="145" t="str">
        <f>IF($T68="","",IF(AND($U68=5,リスト!$U$56=TRUE),INDEX(リスト!$W$56:$W$65,MATCH($T68,リスト!$T$56:$T$65,0)),INDEX(リスト!$W$2:$W$65,MATCH($T68,リスト!$T$2:$T$65,0))))</f>
        <v/>
      </c>
      <c r="W68" s="145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45" t="str">
        <f>IFERROR(RIGHT(10000000+②男子申込!$Q74*10000+②男子申込!$S74*100+②男子申込!$U74,IF(INDEX(リスト!$U$2:$U$65,MATCH($T68,リスト!$T$2:$T$65,0))&lt;4,7,5)),"")</f>
        <v/>
      </c>
      <c r="Y68" s="145" t="str">
        <f t="shared" si="20"/>
        <v/>
      </c>
      <c r="Z68" s="145" t="str">
        <f>IF(②男子申込!$P74="","",IF(②男子申込!$P$6="補欠","HOK",IF(②男子申込!$P$6="オープン","OPN",IF(②男子申込!$P74="補欠","HOK",IF(②男子申込!$P74="OP","OPN","HOKOPN")))))</f>
        <v/>
      </c>
      <c r="AA68" s="144" t="str">
        <f>IF(②男子申込!$V74="","",②男子申込!$V74)</f>
        <v/>
      </c>
      <c r="AB68" s="144" t="str">
        <f>IF($AA68="","",INDEX(リスト!$U$2:$U$65,MATCH($AA68,リスト!$T$2:$T$65,0)))</f>
        <v/>
      </c>
      <c r="AC68" s="144" t="str">
        <f>IF($AA68="","",IF(AND($AB68=5,リスト!$U$56=TRUE),INDEX(リスト!$W$56:$W$65,MATCH($AA68,リスト!$T$56:$T$65,0)),INDEX(リスト!$W$2:$W$65,MATCH($AA68,リスト!$T$2:$T$65,0))))</f>
        <v/>
      </c>
      <c r="AD68" s="144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44" t="str">
        <f>IFERROR(RIGHT(10000000+②男子申込!$X74*10000+②男子申込!$Z74*100+②男子申込!$AB74,IF(INDEX(リスト!$U$2:$U$65,MATCH($AA68,リスト!$T$2:$T$65,0))&lt;4,7,5)),"")</f>
        <v/>
      </c>
      <c r="AF68" s="144" t="str">
        <f t="shared" si="21"/>
        <v/>
      </c>
      <c r="AG68" s="144" t="str">
        <f>IF(②男子申込!$W74="","",IF(②男子申込!$W$6="補欠","HOK",IF(②男子申込!$W$6="オープン","OPN",IF(②男子申込!$W74="補欠","HOK",IF(②男子申込!$W74="OP","OPN","HOKOPN")))))</f>
        <v/>
      </c>
      <c r="AH68" s="143" t="str">
        <f>IF(②男子申込!$AC74="","",②男子申込!$AC74)</f>
        <v/>
      </c>
      <c r="AI68" s="143" t="str">
        <f t="shared" si="22"/>
        <v/>
      </c>
      <c r="AJ68" s="143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43" t="str">
        <f>IF($AH68="","",RIGHT(100000+②男子申込!$AE74,5))</f>
        <v/>
      </c>
      <c r="AL68" s="143" t="str">
        <f t="shared" si="23"/>
        <v/>
      </c>
      <c r="AM68" s="143" t="str">
        <f>IF(②男子申込!$AD74="","",IF(②男子申込!$AD$6="補欠","HOK",IF(②男子申込!$AD$6="オープン","OPN",IF(②男子申込!$AD74="補欠","HOK",IF(②男子申込!$AD74="OP","OPN","HOKOPN")))))</f>
        <v/>
      </c>
      <c r="AO68" s="32" t="str">
        <f t="shared" si="32"/>
        <v/>
      </c>
    </row>
    <row r="69" spans="1:41" x14ac:dyDescent="0.55000000000000004">
      <c r="A69" s="69" t="str">
        <f>IF($B69="","",INDEX(男子登録情報!$S:$S,MATCH($B69,男子登録情報!$B:$B,0)))</f>
        <v/>
      </c>
      <c r="B69" s="69" t="str">
        <f>IF(②男子申込!$C75="","",②男子申込!$C75)</f>
        <v/>
      </c>
      <c r="C69" s="69" t="str">
        <f t="shared" si="24"/>
        <v/>
      </c>
      <c r="D69" s="69" t="str">
        <f t="shared" si="25"/>
        <v/>
      </c>
      <c r="E69" s="69" t="str">
        <f t="shared" si="26"/>
        <v/>
      </c>
      <c r="F69" s="69" t="str">
        <f t="shared" si="27"/>
        <v/>
      </c>
      <c r="G69" s="69" t="str">
        <f t="shared" si="28"/>
        <v/>
      </c>
      <c r="H69" s="69" t="str">
        <f t="shared" si="29"/>
        <v/>
      </c>
      <c r="I69" s="69" t="str">
        <f t="shared" si="30"/>
        <v/>
      </c>
      <c r="J69" s="69" t="str">
        <f t="shared" si="31"/>
        <v/>
      </c>
      <c r="L69" s="32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42" t="str">
        <f>IF(②男子申込!$H75="","",②男子申込!$H75)</f>
        <v/>
      </c>
      <c r="N69" s="142" t="str">
        <f>IF($M69="","",INDEX(リスト!$U$2:$U$65,MATCH($M69,リスト!$T$2:$T$65,0)))</f>
        <v/>
      </c>
      <c r="O69" s="142" t="str">
        <f>IF($M69="","",IF(AND($N69=5,リスト!$U$56=TRUE),INDEX(リスト!$W$56:$W$65,MATCH($M69,リスト!$T$56:$T$65,0)),INDEX(リスト!$W$2:$W$65,MATCH($M69,リスト!$T$2:$T$65,0))))</f>
        <v/>
      </c>
      <c r="P69" s="142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42" t="str">
        <f>IFERROR(RIGHT(10000000+②男子申込!$J75*10000+②男子申込!$L75*100+②男子申込!$N75,IF(INDEX(リスト!$U$2:$U$65,MATCH($M69,リスト!$T$2:$T$65,0))&lt;4,7,5)),"")</f>
        <v/>
      </c>
      <c r="R69" s="142" t="str">
        <f t="shared" si="19"/>
        <v/>
      </c>
      <c r="S69" s="142" t="str">
        <f>IF(②男子申込!$I75="","",IF(②男子申込!$I$6="補欠","HOK",IF(②男子申込!$I$6="オープン","OPN",IF(②男子申込!$I75="補欠","HOK",IF(②男子申込!$I75="OP","OPN","HOKOPN")))))</f>
        <v/>
      </c>
      <c r="T69" s="145" t="str">
        <f>IF(②男子申込!$O75="","",②男子申込!$O75)</f>
        <v/>
      </c>
      <c r="U69" s="145" t="str">
        <f>IF($T69="","",INDEX(リスト!$U$2:$U$65,MATCH($T69,リスト!$T$2:$T$65,0)))</f>
        <v/>
      </c>
      <c r="V69" s="145" t="str">
        <f>IF($T69="","",IF(AND($U69=5,リスト!$U$56=TRUE),INDEX(リスト!$W$56:$W$65,MATCH($T69,リスト!$T$56:$T$65,0)),INDEX(リスト!$W$2:$W$65,MATCH($T69,リスト!$T$2:$T$65,0))))</f>
        <v/>
      </c>
      <c r="W69" s="145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45" t="str">
        <f>IFERROR(RIGHT(10000000+②男子申込!$Q75*10000+②男子申込!$S75*100+②男子申込!$U75,IF(INDEX(リスト!$U$2:$U$65,MATCH($T69,リスト!$T$2:$T$65,0))&lt;4,7,5)),"")</f>
        <v/>
      </c>
      <c r="Y69" s="145" t="str">
        <f t="shared" si="20"/>
        <v/>
      </c>
      <c r="Z69" s="145" t="str">
        <f>IF(②男子申込!$P75="","",IF(②男子申込!$P$6="補欠","HOK",IF(②男子申込!$P$6="オープン","OPN",IF(②男子申込!$P75="補欠","HOK",IF(②男子申込!$P75="OP","OPN","HOKOPN")))))</f>
        <v/>
      </c>
      <c r="AA69" s="144" t="str">
        <f>IF(②男子申込!$V75="","",②男子申込!$V75)</f>
        <v/>
      </c>
      <c r="AB69" s="144" t="str">
        <f>IF($AA69="","",INDEX(リスト!$U$2:$U$65,MATCH($AA69,リスト!$T$2:$T$65,0)))</f>
        <v/>
      </c>
      <c r="AC69" s="144" t="str">
        <f>IF($AA69="","",IF(AND($AB69=5,リスト!$U$56=TRUE),INDEX(リスト!$W$56:$W$65,MATCH($AA69,リスト!$T$56:$T$65,0)),INDEX(リスト!$W$2:$W$65,MATCH($AA69,リスト!$T$2:$T$65,0))))</f>
        <v/>
      </c>
      <c r="AD69" s="144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44" t="str">
        <f>IFERROR(RIGHT(10000000+②男子申込!$X75*10000+②男子申込!$Z75*100+②男子申込!$AB75,IF(INDEX(リスト!$U$2:$U$65,MATCH($AA69,リスト!$T$2:$T$65,0))&lt;4,7,5)),"")</f>
        <v/>
      </c>
      <c r="AF69" s="144" t="str">
        <f t="shared" si="21"/>
        <v/>
      </c>
      <c r="AG69" s="144" t="str">
        <f>IF(②男子申込!$W75="","",IF(②男子申込!$W$6="補欠","HOK",IF(②男子申込!$W$6="オープン","OPN",IF(②男子申込!$W75="補欠","HOK",IF(②男子申込!$W75="OP","OPN","HOKOPN")))))</f>
        <v/>
      </c>
      <c r="AH69" s="143" t="str">
        <f>IF(②男子申込!$AC75="","",②男子申込!$AC75)</f>
        <v/>
      </c>
      <c r="AI69" s="143" t="str">
        <f t="shared" si="22"/>
        <v/>
      </c>
      <c r="AJ69" s="143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43" t="str">
        <f>IF($AH69="","",RIGHT(100000+②男子申込!$AE75,5))</f>
        <v/>
      </c>
      <c r="AL69" s="143" t="str">
        <f t="shared" si="23"/>
        <v/>
      </c>
      <c r="AM69" s="143" t="str">
        <f>IF(②男子申込!$AD75="","",IF(②男子申込!$AD$6="補欠","HOK",IF(②男子申込!$AD$6="オープン","OPN",IF(②男子申込!$AD75="補欠","HOK",IF(②男子申込!$AD75="OP","OPN","HOKOPN")))))</f>
        <v/>
      </c>
      <c r="AO69" s="32" t="str">
        <f t="shared" si="32"/>
        <v/>
      </c>
    </row>
    <row r="70" spans="1:41" x14ac:dyDescent="0.55000000000000004">
      <c r="A70" s="69" t="str">
        <f>IF($B70="","",INDEX(男子登録情報!$S:$S,MATCH($B70,男子登録情報!$B:$B,0)))</f>
        <v/>
      </c>
      <c r="B70" s="69" t="str">
        <f>IF(②男子申込!$C76="","",②男子申込!$C76)</f>
        <v/>
      </c>
      <c r="C70" s="69" t="str">
        <f t="shared" si="24"/>
        <v/>
      </c>
      <c r="D70" s="69" t="str">
        <f t="shared" si="25"/>
        <v/>
      </c>
      <c r="E70" s="69" t="str">
        <f t="shared" si="26"/>
        <v/>
      </c>
      <c r="F70" s="69" t="str">
        <f t="shared" si="27"/>
        <v/>
      </c>
      <c r="G70" s="69" t="str">
        <f t="shared" si="28"/>
        <v/>
      </c>
      <c r="H70" s="69" t="str">
        <f t="shared" si="29"/>
        <v/>
      </c>
      <c r="I70" s="69" t="str">
        <f t="shared" si="30"/>
        <v/>
      </c>
      <c r="J70" s="69" t="str">
        <f t="shared" si="31"/>
        <v/>
      </c>
      <c r="L70" s="32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42" t="str">
        <f>IF(②男子申込!$H76="","",②男子申込!$H76)</f>
        <v/>
      </c>
      <c r="N70" s="142" t="str">
        <f>IF($M70="","",INDEX(リスト!$U$2:$U$65,MATCH($M70,リスト!$T$2:$T$65,0)))</f>
        <v/>
      </c>
      <c r="O70" s="142" t="str">
        <f>IF($M70="","",IF(AND($N70=5,リスト!$U$56=TRUE),INDEX(リスト!$W$56:$W$65,MATCH($M70,リスト!$T$56:$T$65,0)),INDEX(リスト!$W$2:$W$65,MATCH($M70,リスト!$T$2:$T$65,0))))</f>
        <v/>
      </c>
      <c r="P70" s="142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42" t="str">
        <f>IFERROR(RIGHT(10000000+②男子申込!$J76*10000+②男子申込!$L76*100+②男子申込!$N76,IF(INDEX(リスト!$U$2:$U$65,MATCH($M70,リスト!$T$2:$T$65,0))&lt;4,7,5)),"")</f>
        <v/>
      </c>
      <c r="R70" s="142" t="str">
        <f t="shared" si="19"/>
        <v/>
      </c>
      <c r="S70" s="142" t="str">
        <f>IF(②男子申込!$I76="","",IF(②男子申込!$I$6="補欠","HOK",IF(②男子申込!$I$6="オープン","OPN",IF(②男子申込!$I76="補欠","HOK",IF(②男子申込!$I76="OP","OPN","HOKOPN")))))</f>
        <v/>
      </c>
      <c r="T70" s="145" t="str">
        <f>IF(②男子申込!$O76="","",②男子申込!$O76)</f>
        <v/>
      </c>
      <c r="U70" s="145" t="str">
        <f>IF($T70="","",INDEX(リスト!$U$2:$U$65,MATCH($T70,リスト!$T$2:$T$65,0)))</f>
        <v/>
      </c>
      <c r="V70" s="145" t="str">
        <f>IF($T70="","",IF(AND($U70=5,リスト!$U$56=TRUE),INDEX(リスト!$W$56:$W$65,MATCH($T70,リスト!$T$56:$T$65,0)),INDEX(リスト!$W$2:$W$65,MATCH($T70,リスト!$T$2:$T$65,0))))</f>
        <v/>
      </c>
      <c r="W70" s="145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45" t="str">
        <f>IFERROR(RIGHT(10000000+②男子申込!$Q76*10000+②男子申込!$S76*100+②男子申込!$U76,IF(INDEX(リスト!$U$2:$U$65,MATCH($T70,リスト!$T$2:$T$65,0))&lt;4,7,5)),"")</f>
        <v/>
      </c>
      <c r="Y70" s="145" t="str">
        <f t="shared" si="20"/>
        <v/>
      </c>
      <c r="Z70" s="145" t="str">
        <f>IF(②男子申込!$P76="","",IF(②男子申込!$P$6="補欠","HOK",IF(②男子申込!$P$6="オープン","OPN",IF(②男子申込!$P76="補欠","HOK",IF(②男子申込!$P76="OP","OPN","HOKOPN")))))</f>
        <v/>
      </c>
      <c r="AA70" s="144" t="str">
        <f>IF(②男子申込!$V76="","",②男子申込!$V76)</f>
        <v/>
      </c>
      <c r="AB70" s="144" t="str">
        <f>IF($AA70="","",INDEX(リスト!$U$2:$U$65,MATCH($AA70,リスト!$T$2:$T$65,0)))</f>
        <v/>
      </c>
      <c r="AC70" s="144" t="str">
        <f>IF($AA70="","",IF(AND($AB70=5,リスト!$U$56=TRUE),INDEX(リスト!$W$56:$W$65,MATCH($AA70,リスト!$T$56:$T$65,0)),INDEX(リスト!$W$2:$W$65,MATCH($AA70,リスト!$T$2:$T$65,0))))</f>
        <v/>
      </c>
      <c r="AD70" s="144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44" t="str">
        <f>IFERROR(RIGHT(10000000+②男子申込!$X76*10000+②男子申込!$Z76*100+②男子申込!$AB76,IF(INDEX(リスト!$U$2:$U$65,MATCH($AA70,リスト!$T$2:$T$65,0))&lt;4,7,5)),"")</f>
        <v/>
      </c>
      <c r="AF70" s="144" t="str">
        <f t="shared" si="21"/>
        <v/>
      </c>
      <c r="AG70" s="144" t="str">
        <f>IF(②男子申込!$W76="","",IF(②男子申込!$W$6="補欠","HOK",IF(②男子申込!$W$6="オープン","OPN",IF(②男子申込!$W76="補欠","HOK",IF(②男子申込!$W76="OP","OPN","HOKOPN")))))</f>
        <v/>
      </c>
      <c r="AH70" s="143" t="str">
        <f>IF(②男子申込!$AC76="","",②男子申込!$AC76)</f>
        <v/>
      </c>
      <c r="AI70" s="143" t="str">
        <f t="shared" si="22"/>
        <v/>
      </c>
      <c r="AJ70" s="143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43" t="str">
        <f>IF($AH70="","",RIGHT(100000+②男子申込!$AE76,5))</f>
        <v/>
      </c>
      <c r="AL70" s="143" t="str">
        <f t="shared" si="23"/>
        <v/>
      </c>
      <c r="AM70" s="143" t="str">
        <f>IF(②男子申込!$AD76="","",IF(②男子申込!$AD$6="補欠","HOK",IF(②男子申込!$AD$6="オープン","OPN",IF(②男子申込!$AD76="補欠","HOK",IF(②男子申込!$AD76="OP","OPN","HOKOPN")))))</f>
        <v/>
      </c>
      <c r="AO70" s="32" t="str">
        <f t="shared" si="32"/>
        <v/>
      </c>
    </row>
    <row r="71" spans="1:41" x14ac:dyDescent="0.55000000000000004">
      <c r="A71" s="69" t="str">
        <f>IF($B71="","",INDEX(男子登録情報!$S:$S,MATCH($B71,男子登録情報!$B:$B,0)))</f>
        <v/>
      </c>
      <c r="B71" s="69" t="str">
        <f>IF(②男子申込!$C77="","",②男子申込!$C77)</f>
        <v/>
      </c>
      <c r="C71" s="69" t="str">
        <f t="shared" si="24"/>
        <v/>
      </c>
      <c r="D71" s="69" t="str">
        <f t="shared" si="25"/>
        <v/>
      </c>
      <c r="E71" s="69" t="str">
        <f t="shared" si="26"/>
        <v/>
      </c>
      <c r="F71" s="69" t="str">
        <f t="shared" si="27"/>
        <v/>
      </c>
      <c r="G71" s="69" t="str">
        <f t="shared" si="28"/>
        <v/>
      </c>
      <c r="H71" s="69" t="str">
        <f t="shared" si="29"/>
        <v/>
      </c>
      <c r="I71" s="69" t="str">
        <f t="shared" si="30"/>
        <v/>
      </c>
      <c r="J71" s="69" t="str">
        <f t="shared" si="31"/>
        <v/>
      </c>
      <c r="L71" s="32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42" t="str">
        <f>IF(②男子申込!$H77="","",②男子申込!$H77)</f>
        <v/>
      </c>
      <c r="N71" s="142" t="str">
        <f>IF($M71="","",INDEX(リスト!$U$2:$U$65,MATCH($M71,リスト!$T$2:$T$65,0)))</f>
        <v/>
      </c>
      <c r="O71" s="142" t="str">
        <f>IF($M71="","",IF(AND($N71=5,リスト!$U$56=TRUE),INDEX(リスト!$W$56:$W$65,MATCH($M71,リスト!$T$56:$T$65,0)),INDEX(リスト!$W$2:$W$65,MATCH($M71,リスト!$T$2:$T$65,0))))</f>
        <v/>
      </c>
      <c r="P71" s="142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42" t="str">
        <f>IFERROR(RIGHT(10000000+②男子申込!$J77*10000+②男子申込!$L77*100+②男子申込!$N77,IF(INDEX(リスト!$U$2:$U$65,MATCH($M71,リスト!$T$2:$T$65,0))&lt;4,7,5)),"")</f>
        <v/>
      </c>
      <c r="R71" s="142" t="str">
        <f t="shared" si="19"/>
        <v/>
      </c>
      <c r="S71" s="142" t="str">
        <f>IF(②男子申込!$I77="","",IF(②男子申込!$I$6="補欠","HOK",IF(②男子申込!$I$6="オープン","OPN",IF(②男子申込!$I77="補欠","HOK",IF(②男子申込!$I77="OP","OPN","HOKOPN")))))</f>
        <v/>
      </c>
      <c r="T71" s="145" t="str">
        <f>IF(②男子申込!$O77="","",②男子申込!$O77)</f>
        <v/>
      </c>
      <c r="U71" s="145" t="str">
        <f>IF($T71="","",INDEX(リスト!$U$2:$U$65,MATCH($T71,リスト!$T$2:$T$65,0)))</f>
        <v/>
      </c>
      <c r="V71" s="145" t="str">
        <f>IF($T71="","",IF(AND($U71=5,リスト!$U$56=TRUE),INDEX(リスト!$W$56:$W$65,MATCH($T71,リスト!$T$56:$T$65,0)),INDEX(リスト!$W$2:$W$65,MATCH($T71,リスト!$T$2:$T$65,0))))</f>
        <v/>
      </c>
      <c r="W71" s="145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45" t="str">
        <f>IFERROR(RIGHT(10000000+②男子申込!$Q77*10000+②男子申込!$S77*100+②男子申込!$U77,IF(INDEX(リスト!$U$2:$U$65,MATCH($T71,リスト!$T$2:$T$65,0))&lt;4,7,5)),"")</f>
        <v/>
      </c>
      <c r="Y71" s="145" t="str">
        <f t="shared" si="20"/>
        <v/>
      </c>
      <c r="Z71" s="145" t="str">
        <f>IF(②男子申込!$P77="","",IF(②男子申込!$P$6="補欠","HOK",IF(②男子申込!$P$6="オープン","OPN",IF(②男子申込!$P77="補欠","HOK",IF(②男子申込!$P77="OP","OPN","HOKOPN")))))</f>
        <v/>
      </c>
      <c r="AA71" s="144" t="str">
        <f>IF(②男子申込!$V77="","",②男子申込!$V77)</f>
        <v/>
      </c>
      <c r="AB71" s="144" t="str">
        <f>IF($AA71="","",INDEX(リスト!$U$2:$U$65,MATCH($AA71,リスト!$T$2:$T$65,0)))</f>
        <v/>
      </c>
      <c r="AC71" s="144" t="str">
        <f>IF($AA71="","",IF(AND($AB71=5,リスト!$U$56=TRUE),INDEX(リスト!$W$56:$W$65,MATCH($AA71,リスト!$T$56:$T$65,0)),INDEX(リスト!$W$2:$W$65,MATCH($AA71,リスト!$T$2:$T$65,0))))</f>
        <v/>
      </c>
      <c r="AD71" s="144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44" t="str">
        <f>IFERROR(RIGHT(10000000+②男子申込!$X77*10000+②男子申込!$Z77*100+②男子申込!$AB77,IF(INDEX(リスト!$U$2:$U$65,MATCH($AA71,リスト!$T$2:$T$65,0))&lt;4,7,5)),"")</f>
        <v/>
      </c>
      <c r="AF71" s="144" t="str">
        <f t="shared" si="21"/>
        <v/>
      </c>
      <c r="AG71" s="144" t="str">
        <f>IF(②男子申込!$W77="","",IF(②男子申込!$W$6="補欠","HOK",IF(②男子申込!$W$6="オープン","OPN",IF(②男子申込!$W77="補欠","HOK",IF(②男子申込!$W77="OP","OPN","HOKOPN")))))</f>
        <v/>
      </c>
      <c r="AH71" s="143" t="str">
        <f>IF(②男子申込!$AC77="","",②男子申込!$AC77)</f>
        <v/>
      </c>
      <c r="AI71" s="143" t="str">
        <f t="shared" si="22"/>
        <v/>
      </c>
      <c r="AJ71" s="143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43" t="str">
        <f>IF($AH71="","",RIGHT(100000+②男子申込!$AE77,5))</f>
        <v/>
      </c>
      <c r="AL71" s="143" t="str">
        <f t="shared" si="23"/>
        <v/>
      </c>
      <c r="AM71" s="143" t="str">
        <f>IF(②男子申込!$AD77="","",IF(②男子申込!$AD$6="補欠","HOK",IF(②男子申込!$AD$6="オープン","OPN",IF(②男子申込!$AD77="補欠","HOK",IF(②男子申込!$AD77="OP","OPN","HOKOPN")))))</f>
        <v/>
      </c>
      <c r="AO71" s="32" t="str">
        <f t="shared" si="32"/>
        <v/>
      </c>
    </row>
    <row r="72" spans="1:41" x14ac:dyDescent="0.55000000000000004">
      <c r="A72" s="69" t="str">
        <f>IF($B72="","",INDEX(男子登録情報!$S:$S,MATCH($B72,男子登録情報!$B:$B,0)))</f>
        <v/>
      </c>
      <c r="B72" s="69" t="str">
        <f>IF(②男子申込!$C78="","",②男子申込!$C78)</f>
        <v/>
      </c>
      <c r="C72" s="69" t="str">
        <f t="shared" si="24"/>
        <v/>
      </c>
      <c r="D72" s="69" t="str">
        <f t="shared" si="25"/>
        <v/>
      </c>
      <c r="E72" s="69" t="str">
        <f t="shared" si="26"/>
        <v/>
      </c>
      <c r="F72" s="69" t="str">
        <f t="shared" si="27"/>
        <v/>
      </c>
      <c r="G72" s="69" t="str">
        <f t="shared" si="28"/>
        <v/>
      </c>
      <c r="H72" s="69" t="str">
        <f t="shared" si="29"/>
        <v/>
      </c>
      <c r="I72" s="69" t="str">
        <f t="shared" si="30"/>
        <v/>
      </c>
      <c r="J72" s="69" t="str">
        <f t="shared" si="31"/>
        <v/>
      </c>
      <c r="L72" s="32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42" t="str">
        <f>IF(②男子申込!$H78="","",②男子申込!$H78)</f>
        <v/>
      </c>
      <c r="N72" s="142" t="str">
        <f>IF($M72="","",INDEX(リスト!$U$2:$U$65,MATCH($M72,リスト!$T$2:$T$65,0)))</f>
        <v/>
      </c>
      <c r="O72" s="142" t="str">
        <f>IF($M72="","",IF(AND($N72=5,リスト!$U$56=TRUE),INDEX(リスト!$W$56:$W$65,MATCH($M72,リスト!$T$56:$T$65,0)),INDEX(リスト!$W$2:$W$65,MATCH($M72,リスト!$T$2:$T$65,0))))</f>
        <v/>
      </c>
      <c r="P72" s="142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42" t="str">
        <f>IFERROR(RIGHT(10000000+②男子申込!$J78*10000+②男子申込!$L78*100+②男子申込!$N78,IF(INDEX(リスト!$U$2:$U$65,MATCH($M72,リスト!$T$2:$T$65,0))&lt;4,7,5)),"")</f>
        <v/>
      </c>
      <c r="R72" s="142" t="str">
        <f t="shared" si="19"/>
        <v/>
      </c>
      <c r="S72" s="142" t="str">
        <f>IF(②男子申込!$I78="","",IF(②男子申込!$I$6="補欠","HOK",IF(②男子申込!$I$6="オープン","OPN",IF(②男子申込!$I78="補欠","HOK",IF(②男子申込!$I78="OP","OPN","HOKOPN")))))</f>
        <v/>
      </c>
      <c r="T72" s="145" t="str">
        <f>IF(②男子申込!$O78="","",②男子申込!$O78)</f>
        <v/>
      </c>
      <c r="U72" s="145" t="str">
        <f>IF($T72="","",INDEX(リスト!$U$2:$U$65,MATCH($T72,リスト!$T$2:$T$65,0)))</f>
        <v/>
      </c>
      <c r="V72" s="145" t="str">
        <f>IF($T72="","",IF(AND($U72=5,リスト!$U$56=TRUE),INDEX(リスト!$W$56:$W$65,MATCH($T72,リスト!$T$56:$T$65,0)),INDEX(リスト!$W$2:$W$65,MATCH($T72,リスト!$T$2:$T$65,0))))</f>
        <v/>
      </c>
      <c r="W72" s="145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45" t="str">
        <f>IFERROR(RIGHT(10000000+②男子申込!$Q78*10000+②男子申込!$S78*100+②男子申込!$U78,IF(INDEX(リスト!$U$2:$U$65,MATCH($T72,リスト!$T$2:$T$65,0))&lt;4,7,5)),"")</f>
        <v/>
      </c>
      <c r="Y72" s="145" t="str">
        <f t="shared" si="20"/>
        <v/>
      </c>
      <c r="Z72" s="145" t="str">
        <f>IF(②男子申込!$P78="","",IF(②男子申込!$P$6="補欠","HOK",IF(②男子申込!$P$6="オープン","OPN",IF(②男子申込!$P78="補欠","HOK",IF(②男子申込!$P78="OP","OPN","HOKOPN")))))</f>
        <v/>
      </c>
      <c r="AA72" s="144" t="str">
        <f>IF(②男子申込!$V78="","",②男子申込!$V78)</f>
        <v/>
      </c>
      <c r="AB72" s="144" t="str">
        <f>IF($AA72="","",INDEX(リスト!$U$2:$U$65,MATCH($AA72,リスト!$T$2:$T$65,0)))</f>
        <v/>
      </c>
      <c r="AC72" s="144" t="str">
        <f>IF($AA72="","",IF(AND($AB72=5,リスト!$U$56=TRUE),INDEX(リスト!$W$56:$W$65,MATCH($AA72,リスト!$T$56:$T$65,0)),INDEX(リスト!$W$2:$W$65,MATCH($AA72,リスト!$T$2:$T$65,0))))</f>
        <v/>
      </c>
      <c r="AD72" s="144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44" t="str">
        <f>IFERROR(RIGHT(10000000+②男子申込!$X78*10000+②男子申込!$Z78*100+②男子申込!$AB78,IF(INDEX(リスト!$U$2:$U$65,MATCH($AA72,リスト!$T$2:$T$65,0))&lt;4,7,5)),"")</f>
        <v/>
      </c>
      <c r="AF72" s="144" t="str">
        <f t="shared" si="21"/>
        <v/>
      </c>
      <c r="AG72" s="144" t="str">
        <f>IF(②男子申込!$W78="","",IF(②男子申込!$W$6="補欠","HOK",IF(②男子申込!$W$6="オープン","OPN",IF(②男子申込!$W78="補欠","HOK",IF(②男子申込!$W78="OP","OPN","HOKOPN")))))</f>
        <v/>
      </c>
      <c r="AH72" s="143" t="str">
        <f>IF(②男子申込!$AC78="","",②男子申込!$AC78)</f>
        <v/>
      </c>
      <c r="AI72" s="143" t="str">
        <f t="shared" si="22"/>
        <v/>
      </c>
      <c r="AJ72" s="143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43" t="str">
        <f>IF($AH72="","",RIGHT(100000+②男子申込!$AE78,5))</f>
        <v/>
      </c>
      <c r="AL72" s="143" t="str">
        <f t="shared" si="23"/>
        <v/>
      </c>
      <c r="AM72" s="143" t="str">
        <f>IF(②男子申込!$AD78="","",IF(②男子申込!$AD$6="補欠","HOK",IF(②男子申込!$AD$6="オープン","OPN",IF(②男子申込!$AD78="補欠","HOK",IF(②男子申込!$AD78="OP","OPN","HOKOPN")))))</f>
        <v/>
      </c>
      <c r="AO72" s="32" t="str">
        <f t="shared" si="32"/>
        <v/>
      </c>
    </row>
    <row r="73" spans="1:41" x14ac:dyDescent="0.55000000000000004">
      <c r="A73" s="69" t="str">
        <f>IF($B73="","",INDEX(男子登録情報!$S:$S,MATCH($B73,男子登録情報!$B:$B,0)))</f>
        <v/>
      </c>
      <c r="B73" s="69" t="str">
        <f>IF(②男子申込!$C79="","",②男子申込!$C79)</f>
        <v/>
      </c>
      <c r="C73" s="69" t="str">
        <f t="shared" si="24"/>
        <v/>
      </c>
      <c r="D73" s="69" t="str">
        <f t="shared" si="25"/>
        <v/>
      </c>
      <c r="E73" s="69" t="str">
        <f t="shared" si="26"/>
        <v/>
      </c>
      <c r="F73" s="69" t="str">
        <f t="shared" si="27"/>
        <v/>
      </c>
      <c r="G73" s="69" t="str">
        <f t="shared" si="28"/>
        <v/>
      </c>
      <c r="H73" s="69" t="str">
        <f t="shared" si="29"/>
        <v/>
      </c>
      <c r="I73" s="69" t="str">
        <f t="shared" si="30"/>
        <v/>
      </c>
      <c r="J73" s="69" t="str">
        <f t="shared" si="31"/>
        <v/>
      </c>
      <c r="L73" s="32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42" t="str">
        <f>IF(②男子申込!$H79="","",②男子申込!$H79)</f>
        <v/>
      </c>
      <c r="N73" s="142" t="str">
        <f>IF($M73="","",INDEX(リスト!$U$2:$U$65,MATCH($M73,リスト!$T$2:$T$65,0)))</f>
        <v/>
      </c>
      <c r="O73" s="142" t="str">
        <f>IF($M73="","",IF(AND($N73=5,リスト!$U$56=TRUE),INDEX(リスト!$W$56:$W$65,MATCH($M73,リスト!$T$56:$T$65,0)),INDEX(リスト!$W$2:$W$65,MATCH($M73,リスト!$T$2:$T$65,0))))</f>
        <v/>
      </c>
      <c r="P73" s="142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42" t="str">
        <f>IFERROR(RIGHT(10000000+②男子申込!$J79*10000+②男子申込!$L79*100+②男子申込!$N79,IF(INDEX(リスト!$U$2:$U$65,MATCH($M73,リスト!$T$2:$T$65,0))&lt;4,7,5)),"")</f>
        <v/>
      </c>
      <c r="R73" s="142" t="str">
        <f t="shared" si="19"/>
        <v/>
      </c>
      <c r="S73" s="142" t="str">
        <f>IF(②男子申込!$I79="","",IF(②男子申込!$I$6="補欠","HOK",IF(②男子申込!$I$6="オープン","OPN",IF(②男子申込!$I79="補欠","HOK",IF(②男子申込!$I79="OP","OPN","HOKOPN")))))</f>
        <v/>
      </c>
      <c r="T73" s="145" t="str">
        <f>IF(②男子申込!$O79="","",②男子申込!$O79)</f>
        <v/>
      </c>
      <c r="U73" s="145" t="str">
        <f>IF($T73="","",INDEX(リスト!$U$2:$U$65,MATCH($T73,リスト!$T$2:$T$65,0)))</f>
        <v/>
      </c>
      <c r="V73" s="145" t="str">
        <f>IF($T73="","",IF(AND($U73=5,リスト!$U$56=TRUE),INDEX(リスト!$W$56:$W$65,MATCH($T73,リスト!$T$56:$T$65,0)),INDEX(リスト!$W$2:$W$65,MATCH($T73,リスト!$T$2:$T$65,0))))</f>
        <v/>
      </c>
      <c r="W73" s="145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45" t="str">
        <f>IFERROR(RIGHT(10000000+②男子申込!$Q79*10000+②男子申込!$S79*100+②男子申込!$U79,IF(INDEX(リスト!$U$2:$U$65,MATCH($T73,リスト!$T$2:$T$65,0))&lt;4,7,5)),"")</f>
        <v/>
      </c>
      <c r="Y73" s="145" t="str">
        <f t="shared" si="20"/>
        <v/>
      </c>
      <c r="Z73" s="145" t="str">
        <f>IF(②男子申込!$P79="","",IF(②男子申込!$P$6="補欠","HOK",IF(②男子申込!$P$6="オープン","OPN",IF(②男子申込!$P79="補欠","HOK",IF(②男子申込!$P79="OP","OPN","HOKOPN")))))</f>
        <v/>
      </c>
      <c r="AA73" s="144" t="str">
        <f>IF(②男子申込!$V79="","",②男子申込!$V79)</f>
        <v/>
      </c>
      <c r="AB73" s="144" t="str">
        <f>IF($AA73="","",INDEX(リスト!$U$2:$U$65,MATCH($AA73,リスト!$T$2:$T$65,0)))</f>
        <v/>
      </c>
      <c r="AC73" s="144" t="str">
        <f>IF($AA73="","",IF(AND($AB73=5,リスト!$U$56=TRUE),INDEX(リスト!$W$56:$W$65,MATCH($AA73,リスト!$T$56:$T$65,0)),INDEX(リスト!$W$2:$W$65,MATCH($AA73,リスト!$T$2:$T$65,0))))</f>
        <v/>
      </c>
      <c r="AD73" s="144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44" t="str">
        <f>IFERROR(RIGHT(10000000+②男子申込!$X79*10000+②男子申込!$Z79*100+②男子申込!$AB79,IF(INDEX(リスト!$U$2:$U$65,MATCH($AA73,リスト!$T$2:$T$65,0))&lt;4,7,5)),"")</f>
        <v/>
      </c>
      <c r="AF73" s="144" t="str">
        <f t="shared" si="21"/>
        <v/>
      </c>
      <c r="AG73" s="144" t="str">
        <f>IF(②男子申込!$W79="","",IF(②男子申込!$W$6="補欠","HOK",IF(②男子申込!$W$6="オープン","OPN",IF(②男子申込!$W79="補欠","HOK",IF(②男子申込!$W79="OP","OPN","HOKOPN")))))</f>
        <v/>
      </c>
      <c r="AH73" s="143" t="str">
        <f>IF(②男子申込!$AC79="","",②男子申込!$AC79)</f>
        <v/>
      </c>
      <c r="AI73" s="143" t="str">
        <f t="shared" si="22"/>
        <v/>
      </c>
      <c r="AJ73" s="143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43" t="str">
        <f>IF($AH73="","",RIGHT(100000+②男子申込!$AE79,5))</f>
        <v/>
      </c>
      <c r="AL73" s="143" t="str">
        <f t="shared" si="23"/>
        <v/>
      </c>
      <c r="AM73" s="143" t="str">
        <f>IF(②男子申込!$AD79="","",IF(②男子申込!$AD$6="補欠","HOK",IF(②男子申込!$AD$6="オープン","OPN",IF(②男子申込!$AD79="補欠","HOK",IF(②男子申込!$AD79="OP","OPN","HOKOPN")))))</f>
        <v/>
      </c>
      <c r="AO73" s="32" t="str">
        <f t="shared" si="32"/>
        <v/>
      </c>
    </row>
    <row r="74" spans="1:41" x14ac:dyDescent="0.55000000000000004">
      <c r="A74" s="69" t="str">
        <f>IF($B74="","",INDEX(男子登録情報!$S:$S,MATCH($B74,男子登録情報!$B:$B,0)))</f>
        <v/>
      </c>
      <c r="B74" s="69" t="str">
        <f>IF(②男子申込!$C80="","",②男子申込!$C80)</f>
        <v/>
      </c>
      <c r="C74" s="69" t="str">
        <f t="shared" si="24"/>
        <v/>
      </c>
      <c r="D74" s="69" t="str">
        <f t="shared" si="25"/>
        <v/>
      </c>
      <c r="E74" s="69" t="str">
        <f t="shared" si="26"/>
        <v/>
      </c>
      <c r="F74" s="69" t="str">
        <f t="shared" si="27"/>
        <v/>
      </c>
      <c r="G74" s="69" t="str">
        <f t="shared" si="28"/>
        <v/>
      </c>
      <c r="H74" s="69" t="str">
        <f t="shared" si="29"/>
        <v/>
      </c>
      <c r="I74" s="69" t="str">
        <f t="shared" si="30"/>
        <v/>
      </c>
      <c r="J74" s="69" t="str">
        <f t="shared" si="31"/>
        <v/>
      </c>
      <c r="L74" s="32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42" t="str">
        <f>IF(②男子申込!$H80="","",②男子申込!$H80)</f>
        <v/>
      </c>
      <c r="N74" s="142" t="str">
        <f>IF($M74="","",INDEX(リスト!$U$2:$U$65,MATCH($M74,リスト!$T$2:$T$65,0)))</f>
        <v/>
      </c>
      <c r="O74" s="142" t="str">
        <f>IF($M74="","",IF(AND($N74=5,リスト!$U$56=TRUE),INDEX(リスト!$W$56:$W$65,MATCH($M74,リスト!$T$56:$T$65,0)),INDEX(リスト!$W$2:$W$65,MATCH($M74,リスト!$T$2:$T$65,0))))</f>
        <v/>
      </c>
      <c r="P74" s="142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42" t="str">
        <f>IFERROR(RIGHT(10000000+②男子申込!$J80*10000+②男子申込!$L80*100+②男子申込!$N80,IF(INDEX(リスト!$U$2:$U$65,MATCH($M74,リスト!$T$2:$T$65,0))&lt;4,7,5)),"")</f>
        <v/>
      </c>
      <c r="R74" s="142" t="str">
        <f t="shared" si="19"/>
        <v/>
      </c>
      <c r="S74" s="142" t="str">
        <f>IF(②男子申込!$I80="","",IF(②男子申込!$I$6="補欠","HOK",IF(②男子申込!$I$6="オープン","OPN",IF(②男子申込!$I80="補欠","HOK",IF(②男子申込!$I80="OP","OPN","HOKOPN")))))</f>
        <v/>
      </c>
      <c r="T74" s="145" t="str">
        <f>IF(②男子申込!$O80="","",②男子申込!$O80)</f>
        <v/>
      </c>
      <c r="U74" s="145" t="str">
        <f>IF($T74="","",INDEX(リスト!$U$2:$U$65,MATCH($T74,リスト!$T$2:$T$65,0)))</f>
        <v/>
      </c>
      <c r="V74" s="145" t="str">
        <f>IF($T74="","",IF(AND($U74=5,リスト!$U$56=TRUE),INDEX(リスト!$W$56:$W$65,MATCH($T74,リスト!$T$56:$T$65,0)),INDEX(リスト!$W$2:$W$65,MATCH($T74,リスト!$T$2:$T$65,0))))</f>
        <v/>
      </c>
      <c r="W74" s="145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45" t="str">
        <f>IFERROR(RIGHT(10000000+②男子申込!$Q80*10000+②男子申込!$S80*100+②男子申込!$U80,IF(INDEX(リスト!$U$2:$U$65,MATCH($T74,リスト!$T$2:$T$65,0))&lt;4,7,5)),"")</f>
        <v/>
      </c>
      <c r="Y74" s="145" t="str">
        <f t="shared" si="20"/>
        <v/>
      </c>
      <c r="Z74" s="145" t="str">
        <f>IF(②男子申込!$P80="","",IF(②男子申込!$P$6="補欠","HOK",IF(②男子申込!$P$6="オープン","OPN",IF(②男子申込!$P80="補欠","HOK",IF(②男子申込!$P80="OP","OPN","HOKOPN")))))</f>
        <v/>
      </c>
      <c r="AA74" s="144" t="str">
        <f>IF(②男子申込!$V80="","",②男子申込!$V80)</f>
        <v/>
      </c>
      <c r="AB74" s="144" t="str">
        <f>IF($AA74="","",INDEX(リスト!$U$2:$U$65,MATCH($AA74,リスト!$T$2:$T$65,0)))</f>
        <v/>
      </c>
      <c r="AC74" s="144" t="str">
        <f>IF($AA74="","",IF(AND($AB74=5,リスト!$U$56=TRUE),INDEX(リスト!$W$56:$W$65,MATCH($AA74,リスト!$T$56:$T$65,0)),INDEX(リスト!$W$2:$W$65,MATCH($AA74,リスト!$T$2:$T$65,0))))</f>
        <v/>
      </c>
      <c r="AD74" s="144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44" t="str">
        <f>IFERROR(RIGHT(10000000+②男子申込!$X80*10000+②男子申込!$Z80*100+②男子申込!$AB80,IF(INDEX(リスト!$U$2:$U$65,MATCH($AA74,リスト!$T$2:$T$65,0))&lt;4,7,5)),"")</f>
        <v/>
      </c>
      <c r="AF74" s="144" t="str">
        <f t="shared" si="21"/>
        <v/>
      </c>
      <c r="AG74" s="144" t="str">
        <f>IF(②男子申込!$W80="","",IF(②男子申込!$W$6="補欠","HOK",IF(②男子申込!$W$6="オープン","OPN",IF(②男子申込!$W80="補欠","HOK",IF(②男子申込!$W80="OP","OPN","HOKOPN")))))</f>
        <v/>
      </c>
      <c r="AH74" s="143" t="str">
        <f>IF(②男子申込!$AC80="","",②男子申込!$AC80)</f>
        <v/>
      </c>
      <c r="AI74" s="143" t="str">
        <f t="shared" si="22"/>
        <v/>
      </c>
      <c r="AJ74" s="143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43" t="str">
        <f>IF($AH74="","",RIGHT(100000+②男子申込!$AE80,5))</f>
        <v/>
      </c>
      <c r="AL74" s="143" t="str">
        <f t="shared" si="23"/>
        <v/>
      </c>
      <c r="AM74" s="143" t="str">
        <f>IF(②男子申込!$AD80="","",IF(②男子申込!$AD$6="補欠","HOK",IF(②男子申込!$AD$6="オープン","OPN",IF(②男子申込!$AD80="補欠","HOK",IF(②男子申込!$AD80="OP","OPN","HOKOPN")))))</f>
        <v/>
      </c>
      <c r="AO74" s="32" t="str">
        <f t="shared" si="32"/>
        <v/>
      </c>
    </row>
    <row r="75" spans="1:41" x14ac:dyDescent="0.55000000000000004">
      <c r="A75" s="69" t="str">
        <f>IF($B75="","",INDEX(男子登録情報!$S:$S,MATCH($B75,男子登録情報!$B:$B,0)))</f>
        <v/>
      </c>
      <c r="B75" s="69" t="str">
        <f>IF(②男子申込!$C81="","",②男子申込!$C81)</f>
        <v/>
      </c>
      <c r="C75" s="69" t="str">
        <f t="shared" si="24"/>
        <v/>
      </c>
      <c r="D75" s="69" t="str">
        <f t="shared" si="25"/>
        <v/>
      </c>
      <c r="E75" s="69" t="str">
        <f t="shared" si="26"/>
        <v/>
      </c>
      <c r="F75" s="69" t="str">
        <f t="shared" si="27"/>
        <v/>
      </c>
      <c r="G75" s="69" t="str">
        <f t="shared" si="28"/>
        <v/>
      </c>
      <c r="H75" s="69" t="str">
        <f t="shared" si="29"/>
        <v/>
      </c>
      <c r="I75" s="69" t="str">
        <f t="shared" si="30"/>
        <v/>
      </c>
      <c r="J75" s="69" t="str">
        <f t="shared" si="31"/>
        <v/>
      </c>
      <c r="L75" s="32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42" t="str">
        <f>IF(②男子申込!$H81="","",②男子申込!$H81)</f>
        <v/>
      </c>
      <c r="N75" s="142" t="str">
        <f>IF($M75="","",INDEX(リスト!$U$2:$U$65,MATCH($M75,リスト!$T$2:$T$65,0)))</f>
        <v/>
      </c>
      <c r="O75" s="142" t="str">
        <f>IF($M75="","",IF(AND($N75=5,リスト!$U$56=TRUE),INDEX(リスト!$W$56:$W$65,MATCH($M75,リスト!$T$56:$T$65,0)),INDEX(リスト!$W$2:$W$65,MATCH($M75,リスト!$T$2:$T$65,0))))</f>
        <v/>
      </c>
      <c r="P75" s="142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42" t="str">
        <f>IFERROR(RIGHT(10000000+②男子申込!$J81*10000+②男子申込!$L81*100+②男子申込!$N81,IF(INDEX(リスト!$U$2:$U$65,MATCH($M75,リスト!$T$2:$T$65,0))&lt;4,7,5)),"")</f>
        <v/>
      </c>
      <c r="R75" s="142" t="str">
        <f t="shared" si="19"/>
        <v/>
      </c>
      <c r="S75" s="142" t="str">
        <f>IF(②男子申込!$I81="","",IF(②男子申込!$I$6="補欠","HOK",IF(②男子申込!$I$6="オープン","OPN",IF(②男子申込!$I81="補欠","HOK",IF(②男子申込!$I81="OP","OPN","HOKOPN")))))</f>
        <v/>
      </c>
      <c r="T75" s="145" t="str">
        <f>IF(②男子申込!$O81="","",②男子申込!$O81)</f>
        <v/>
      </c>
      <c r="U75" s="145" t="str">
        <f>IF($T75="","",INDEX(リスト!$U$2:$U$65,MATCH($T75,リスト!$T$2:$T$65,0)))</f>
        <v/>
      </c>
      <c r="V75" s="145" t="str">
        <f>IF($T75="","",IF(AND($U75=5,リスト!$U$56=TRUE),INDEX(リスト!$W$56:$W$65,MATCH($T75,リスト!$T$56:$T$65,0)),INDEX(リスト!$W$2:$W$65,MATCH($T75,リスト!$T$2:$T$65,0))))</f>
        <v/>
      </c>
      <c r="W75" s="145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45" t="str">
        <f>IFERROR(RIGHT(10000000+②男子申込!$Q81*10000+②男子申込!$S81*100+②男子申込!$U81,IF(INDEX(リスト!$U$2:$U$65,MATCH($T75,リスト!$T$2:$T$65,0))&lt;4,7,5)),"")</f>
        <v/>
      </c>
      <c r="Y75" s="145" t="str">
        <f t="shared" si="20"/>
        <v/>
      </c>
      <c r="Z75" s="145" t="str">
        <f>IF(②男子申込!$P81="","",IF(②男子申込!$P$6="補欠","HOK",IF(②男子申込!$P$6="オープン","OPN",IF(②男子申込!$P81="補欠","HOK",IF(②男子申込!$P81="OP","OPN","HOKOPN")))))</f>
        <v/>
      </c>
      <c r="AA75" s="144" t="str">
        <f>IF(②男子申込!$V81="","",②男子申込!$V81)</f>
        <v/>
      </c>
      <c r="AB75" s="144" t="str">
        <f>IF($AA75="","",INDEX(リスト!$U$2:$U$65,MATCH($AA75,リスト!$T$2:$T$65,0)))</f>
        <v/>
      </c>
      <c r="AC75" s="144" t="str">
        <f>IF($AA75="","",IF(AND($AB75=5,リスト!$U$56=TRUE),INDEX(リスト!$W$56:$W$65,MATCH($AA75,リスト!$T$56:$T$65,0)),INDEX(リスト!$W$2:$W$65,MATCH($AA75,リスト!$T$2:$T$65,0))))</f>
        <v/>
      </c>
      <c r="AD75" s="144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44" t="str">
        <f>IFERROR(RIGHT(10000000+②男子申込!$X81*10000+②男子申込!$Z81*100+②男子申込!$AB81,IF(INDEX(リスト!$U$2:$U$65,MATCH($AA75,リスト!$T$2:$T$65,0))&lt;4,7,5)),"")</f>
        <v/>
      </c>
      <c r="AF75" s="144" t="str">
        <f t="shared" si="21"/>
        <v/>
      </c>
      <c r="AG75" s="144" t="str">
        <f>IF(②男子申込!$W81="","",IF(②男子申込!$W$6="補欠","HOK",IF(②男子申込!$W$6="オープン","OPN",IF(②男子申込!$W81="補欠","HOK",IF(②男子申込!$W81="OP","OPN","HOKOPN")))))</f>
        <v/>
      </c>
      <c r="AH75" s="143" t="str">
        <f>IF(②男子申込!$AC81="","",②男子申込!$AC81)</f>
        <v/>
      </c>
      <c r="AI75" s="143" t="str">
        <f t="shared" si="22"/>
        <v/>
      </c>
      <c r="AJ75" s="143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43" t="str">
        <f>IF($AH75="","",RIGHT(100000+②男子申込!$AE81,5))</f>
        <v/>
      </c>
      <c r="AL75" s="143" t="str">
        <f t="shared" si="23"/>
        <v/>
      </c>
      <c r="AM75" s="143" t="str">
        <f>IF(②男子申込!$AD81="","",IF(②男子申込!$AD$6="補欠","HOK",IF(②男子申込!$AD$6="オープン","OPN",IF(②男子申込!$AD81="補欠","HOK",IF(②男子申込!$AD81="OP","OPN","HOKOPN")))))</f>
        <v/>
      </c>
      <c r="AO75" s="32" t="str">
        <f t="shared" si="32"/>
        <v/>
      </c>
    </row>
    <row r="76" spans="1:41" x14ac:dyDescent="0.55000000000000004">
      <c r="A76" s="69" t="str">
        <f>IF($B76="","",INDEX(男子登録情報!$S:$S,MATCH($B76,男子登録情報!$B:$B,0)))</f>
        <v/>
      </c>
      <c r="B76" s="69" t="str">
        <f>IF(②男子申込!$C82="","",②男子申込!$C82)</f>
        <v/>
      </c>
      <c r="C76" s="69" t="str">
        <f t="shared" si="24"/>
        <v/>
      </c>
      <c r="D76" s="69" t="str">
        <f t="shared" si="25"/>
        <v/>
      </c>
      <c r="E76" s="69" t="str">
        <f t="shared" si="26"/>
        <v/>
      </c>
      <c r="F76" s="69" t="str">
        <f t="shared" si="27"/>
        <v/>
      </c>
      <c r="G76" s="69" t="str">
        <f t="shared" si="28"/>
        <v/>
      </c>
      <c r="H76" s="69" t="str">
        <f t="shared" si="29"/>
        <v/>
      </c>
      <c r="I76" s="69" t="str">
        <f t="shared" si="30"/>
        <v/>
      </c>
      <c r="J76" s="69" t="str">
        <f t="shared" si="31"/>
        <v/>
      </c>
      <c r="L76" s="32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42" t="str">
        <f>IF(②男子申込!$H82="","",②男子申込!$H82)</f>
        <v/>
      </c>
      <c r="N76" s="142" t="str">
        <f>IF($M76="","",INDEX(リスト!$U$2:$U$65,MATCH($M76,リスト!$T$2:$T$65,0)))</f>
        <v/>
      </c>
      <c r="O76" s="142" t="str">
        <f>IF($M76="","",IF(AND($N76=5,リスト!$U$56=TRUE),INDEX(リスト!$W$56:$W$65,MATCH($M76,リスト!$T$56:$T$65,0)),INDEX(リスト!$W$2:$W$65,MATCH($M76,リスト!$T$2:$T$65,0))))</f>
        <v/>
      </c>
      <c r="P76" s="142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42" t="str">
        <f>IFERROR(RIGHT(10000000+②男子申込!$J82*10000+②男子申込!$L82*100+②男子申込!$N82,IF(INDEX(リスト!$U$2:$U$65,MATCH($M76,リスト!$T$2:$T$65,0))&lt;4,7,5)),"")</f>
        <v/>
      </c>
      <c r="R76" s="142" t="str">
        <f t="shared" si="19"/>
        <v/>
      </c>
      <c r="S76" s="142" t="str">
        <f>IF(②男子申込!$I82="","",IF(②男子申込!$I$6="補欠","HOK",IF(②男子申込!$I$6="オープン","OPN",IF(②男子申込!$I82="補欠","HOK",IF(②男子申込!$I82="OP","OPN","HOKOPN")))))</f>
        <v/>
      </c>
      <c r="T76" s="145" t="str">
        <f>IF(②男子申込!$O82="","",②男子申込!$O82)</f>
        <v/>
      </c>
      <c r="U76" s="145" t="str">
        <f>IF($T76="","",INDEX(リスト!$U$2:$U$65,MATCH($T76,リスト!$T$2:$T$65,0)))</f>
        <v/>
      </c>
      <c r="V76" s="145" t="str">
        <f>IF($T76="","",IF(AND($U76=5,リスト!$U$56=TRUE),INDEX(リスト!$W$56:$W$65,MATCH($T76,リスト!$T$56:$T$65,0)),INDEX(リスト!$W$2:$W$65,MATCH($T76,リスト!$T$2:$T$65,0))))</f>
        <v/>
      </c>
      <c r="W76" s="145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45" t="str">
        <f>IFERROR(RIGHT(10000000+②男子申込!$Q82*10000+②男子申込!$S82*100+②男子申込!$U82,IF(INDEX(リスト!$U$2:$U$65,MATCH($T76,リスト!$T$2:$T$65,0))&lt;4,7,5)),"")</f>
        <v/>
      </c>
      <c r="Y76" s="145" t="str">
        <f t="shared" si="20"/>
        <v/>
      </c>
      <c r="Z76" s="145" t="str">
        <f>IF(②男子申込!$P82="","",IF(②男子申込!$P$6="補欠","HOK",IF(②男子申込!$P$6="オープン","OPN",IF(②男子申込!$P82="補欠","HOK",IF(②男子申込!$P82="OP","OPN","HOKOPN")))))</f>
        <v/>
      </c>
      <c r="AA76" s="144" t="str">
        <f>IF(②男子申込!$V82="","",②男子申込!$V82)</f>
        <v/>
      </c>
      <c r="AB76" s="144" t="str">
        <f>IF($AA76="","",INDEX(リスト!$U$2:$U$65,MATCH($AA76,リスト!$T$2:$T$65,0)))</f>
        <v/>
      </c>
      <c r="AC76" s="144" t="str">
        <f>IF($AA76="","",IF(AND($AB76=5,リスト!$U$56=TRUE),INDEX(リスト!$W$56:$W$65,MATCH($AA76,リスト!$T$56:$T$65,0)),INDEX(リスト!$W$2:$W$65,MATCH($AA76,リスト!$T$2:$T$65,0))))</f>
        <v/>
      </c>
      <c r="AD76" s="144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44" t="str">
        <f>IFERROR(RIGHT(10000000+②男子申込!$X82*10000+②男子申込!$Z82*100+②男子申込!$AB82,IF(INDEX(リスト!$U$2:$U$65,MATCH($AA76,リスト!$T$2:$T$65,0))&lt;4,7,5)),"")</f>
        <v/>
      </c>
      <c r="AF76" s="144" t="str">
        <f t="shared" si="21"/>
        <v/>
      </c>
      <c r="AG76" s="144" t="str">
        <f>IF(②男子申込!$W82="","",IF(②男子申込!$W$6="補欠","HOK",IF(②男子申込!$W$6="オープン","OPN",IF(②男子申込!$W82="補欠","HOK",IF(②男子申込!$W82="OP","OPN","HOKOPN")))))</f>
        <v/>
      </c>
      <c r="AH76" s="143" t="str">
        <f>IF(②男子申込!$AC82="","",②男子申込!$AC82)</f>
        <v/>
      </c>
      <c r="AI76" s="143" t="str">
        <f t="shared" si="22"/>
        <v/>
      </c>
      <c r="AJ76" s="143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43" t="str">
        <f>IF($AH76="","",RIGHT(100000+②男子申込!$AE82,5))</f>
        <v/>
      </c>
      <c r="AL76" s="143" t="str">
        <f t="shared" si="23"/>
        <v/>
      </c>
      <c r="AM76" s="143" t="str">
        <f>IF(②男子申込!$AD82="","",IF(②男子申込!$AD$6="補欠","HOK",IF(②男子申込!$AD$6="オープン","OPN",IF(②男子申込!$AD82="補欠","HOK",IF(②男子申込!$AD82="OP","OPN","HOKOPN")))))</f>
        <v/>
      </c>
      <c r="AO76" s="32" t="str">
        <f t="shared" si="32"/>
        <v/>
      </c>
    </row>
    <row r="77" spans="1:41" x14ac:dyDescent="0.55000000000000004">
      <c r="A77" s="69" t="str">
        <f>IF($B77="","",INDEX(男子登録情報!$S:$S,MATCH($B77,男子登録情報!$B:$B,0)))</f>
        <v/>
      </c>
      <c r="B77" s="69" t="str">
        <f>IF(②男子申込!$C83="","",②男子申込!$C83)</f>
        <v/>
      </c>
      <c r="C77" s="69" t="str">
        <f t="shared" si="24"/>
        <v/>
      </c>
      <c r="D77" s="69" t="str">
        <f t="shared" si="25"/>
        <v/>
      </c>
      <c r="E77" s="69" t="str">
        <f t="shared" si="26"/>
        <v/>
      </c>
      <c r="F77" s="69" t="str">
        <f t="shared" si="27"/>
        <v/>
      </c>
      <c r="G77" s="69" t="str">
        <f t="shared" si="28"/>
        <v/>
      </c>
      <c r="H77" s="69" t="str">
        <f t="shared" si="29"/>
        <v/>
      </c>
      <c r="I77" s="69" t="str">
        <f t="shared" si="30"/>
        <v/>
      </c>
      <c r="J77" s="69" t="str">
        <f t="shared" si="31"/>
        <v/>
      </c>
      <c r="L77" s="32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42" t="str">
        <f>IF(②男子申込!$H83="","",②男子申込!$H83)</f>
        <v/>
      </c>
      <c r="N77" s="142" t="str">
        <f>IF($M77="","",INDEX(リスト!$U$2:$U$65,MATCH($M77,リスト!$T$2:$T$65,0)))</f>
        <v/>
      </c>
      <c r="O77" s="142" t="str">
        <f>IF($M77="","",IF(AND($N77=5,リスト!$U$56=TRUE),INDEX(リスト!$W$56:$W$65,MATCH($M77,リスト!$T$56:$T$65,0)),INDEX(リスト!$W$2:$W$65,MATCH($M77,リスト!$T$2:$T$65,0))))</f>
        <v/>
      </c>
      <c r="P77" s="142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42" t="str">
        <f>IFERROR(RIGHT(10000000+②男子申込!$J83*10000+②男子申込!$L83*100+②男子申込!$N83,IF(INDEX(リスト!$U$2:$U$65,MATCH($M77,リスト!$T$2:$T$65,0))&lt;4,7,5)),"")</f>
        <v/>
      </c>
      <c r="R77" s="142" t="str">
        <f t="shared" si="19"/>
        <v/>
      </c>
      <c r="S77" s="142" t="str">
        <f>IF(②男子申込!$I83="","",IF(②男子申込!$I$6="補欠","HOK",IF(②男子申込!$I$6="オープン","OPN",IF(②男子申込!$I83="補欠","HOK",IF(②男子申込!$I83="OP","OPN","HOKOPN")))))</f>
        <v/>
      </c>
      <c r="T77" s="145" t="str">
        <f>IF(②男子申込!$O83="","",②男子申込!$O83)</f>
        <v/>
      </c>
      <c r="U77" s="145" t="str">
        <f>IF($T77="","",INDEX(リスト!$U$2:$U$65,MATCH($T77,リスト!$T$2:$T$65,0)))</f>
        <v/>
      </c>
      <c r="V77" s="145" t="str">
        <f>IF($T77="","",IF(AND($U77=5,リスト!$U$56=TRUE),INDEX(リスト!$W$56:$W$65,MATCH($T77,リスト!$T$56:$T$65,0)),INDEX(リスト!$W$2:$W$65,MATCH($T77,リスト!$T$2:$T$65,0))))</f>
        <v/>
      </c>
      <c r="W77" s="145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45" t="str">
        <f>IFERROR(RIGHT(10000000+②男子申込!$Q83*10000+②男子申込!$S83*100+②男子申込!$U83,IF(INDEX(リスト!$U$2:$U$65,MATCH($T77,リスト!$T$2:$T$65,0))&lt;4,7,5)),"")</f>
        <v/>
      </c>
      <c r="Y77" s="145" t="str">
        <f t="shared" si="20"/>
        <v/>
      </c>
      <c r="Z77" s="145" t="str">
        <f>IF(②男子申込!$P83="","",IF(②男子申込!$P$6="補欠","HOK",IF(②男子申込!$P$6="オープン","OPN",IF(②男子申込!$P83="補欠","HOK",IF(②男子申込!$P83="OP","OPN","HOKOPN")))))</f>
        <v/>
      </c>
      <c r="AA77" s="144" t="str">
        <f>IF(②男子申込!$V83="","",②男子申込!$V83)</f>
        <v/>
      </c>
      <c r="AB77" s="144" t="str">
        <f>IF($AA77="","",INDEX(リスト!$U$2:$U$65,MATCH($AA77,リスト!$T$2:$T$65,0)))</f>
        <v/>
      </c>
      <c r="AC77" s="144" t="str">
        <f>IF($AA77="","",IF(AND($AB77=5,リスト!$U$56=TRUE),INDEX(リスト!$W$56:$W$65,MATCH($AA77,リスト!$T$56:$T$65,0)),INDEX(リスト!$W$2:$W$65,MATCH($AA77,リスト!$T$2:$T$65,0))))</f>
        <v/>
      </c>
      <c r="AD77" s="144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44" t="str">
        <f>IFERROR(RIGHT(10000000+②男子申込!$X83*10000+②男子申込!$Z83*100+②男子申込!$AB83,IF(INDEX(リスト!$U$2:$U$65,MATCH($AA77,リスト!$T$2:$T$65,0))&lt;4,7,5)),"")</f>
        <v/>
      </c>
      <c r="AF77" s="144" t="str">
        <f t="shared" si="21"/>
        <v/>
      </c>
      <c r="AG77" s="144" t="str">
        <f>IF(②男子申込!$W83="","",IF(②男子申込!$W$6="補欠","HOK",IF(②男子申込!$W$6="オープン","OPN",IF(②男子申込!$W83="補欠","HOK",IF(②男子申込!$W83="OP","OPN","HOKOPN")))))</f>
        <v/>
      </c>
      <c r="AH77" s="143" t="str">
        <f>IF(②男子申込!$AC83="","",②男子申込!$AC83)</f>
        <v/>
      </c>
      <c r="AI77" s="143" t="str">
        <f t="shared" si="22"/>
        <v/>
      </c>
      <c r="AJ77" s="143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43" t="str">
        <f>IF($AH77="","",RIGHT(100000+②男子申込!$AE83,5))</f>
        <v/>
      </c>
      <c r="AL77" s="143" t="str">
        <f t="shared" si="23"/>
        <v/>
      </c>
      <c r="AM77" s="143" t="str">
        <f>IF(②男子申込!$AD83="","",IF(②男子申込!$AD$6="補欠","HOK",IF(②男子申込!$AD$6="オープン","OPN",IF(②男子申込!$AD83="補欠","HOK",IF(②男子申込!$AD83="OP","OPN","HOKOPN")))))</f>
        <v/>
      </c>
      <c r="AO77" s="32" t="str">
        <f t="shared" si="32"/>
        <v/>
      </c>
    </row>
    <row r="78" spans="1:41" x14ac:dyDescent="0.55000000000000004">
      <c r="A78" s="69" t="str">
        <f>IF($B78="","",INDEX(男子登録情報!$S:$S,MATCH($B78,男子登録情報!$B:$B,0)))</f>
        <v/>
      </c>
      <c r="B78" s="69" t="str">
        <f>IF(②男子申込!$C84="","",②男子申込!$C84)</f>
        <v/>
      </c>
      <c r="C78" s="69" t="str">
        <f t="shared" si="24"/>
        <v/>
      </c>
      <c r="D78" s="69" t="str">
        <f t="shared" si="25"/>
        <v/>
      </c>
      <c r="E78" s="69" t="str">
        <f t="shared" si="26"/>
        <v/>
      </c>
      <c r="F78" s="69" t="str">
        <f t="shared" si="27"/>
        <v/>
      </c>
      <c r="G78" s="69" t="str">
        <f t="shared" si="28"/>
        <v/>
      </c>
      <c r="H78" s="69" t="str">
        <f t="shared" si="29"/>
        <v/>
      </c>
      <c r="I78" s="69" t="str">
        <f t="shared" si="30"/>
        <v/>
      </c>
      <c r="J78" s="69" t="str">
        <f t="shared" si="31"/>
        <v/>
      </c>
      <c r="L78" s="32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42" t="str">
        <f>IF(②男子申込!$H84="","",②男子申込!$H84)</f>
        <v/>
      </c>
      <c r="N78" s="142" t="str">
        <f>IF($M78="","",INDEX(リスト!$U$2:$U$65,MATCH($M78,リスト!$T$2:$T$65,0)))</f>
        <v/>
      </c>
      <c r="O78" s="142" t="str">
        <f>IF($M78="","",IF(AND($N78=5,リスト!$U$56=TRUE),INDEX(リスト!$W$56:$W$65,MATCH($M78,リスト!$T$56:$T$65,0)),INDEX(リスト!$W$2:$W$65,MATCH($M78,リスト!$T$2:$T$65,0))))</f>
        <v/>
      </c>
      <c r="P78" s="142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42" t="str">
        <f>IFERROR(RIGHT(10000000+②男子申込!$J84*10000+②男子申込!$L84*100+②男子申込!$N84,IF(INDEX(リスト!$U$2:$U$65,MATCH($M78,リスト!$T$2:$T$65,0))&lt;4,7,5)),"")</f>
        <v/>
      </c>
      <c r="R78" s="142" t="str">
        <f t="shared" si="19"/>
        <v/>
      </c>
      <c r="S78" s="142" t="str">
        <f>IF(②男子申込!$I84="","",IF(②男子申込!$I$6="補欠","HOK",IF(②男子申込!$I$6="オープン","OPN",IF(②男子申込!$I84="補欠","HOK",IF(②男子申込!$I84="OP","OPN","HOKOPN")))))</f>
        <v/>
      </c>
      <c r="T78" s="145" t="str">
        <f>IF(②男子申込!$O84="","",②男子申込!$O84)</f>
        <v/>
      </c>
      <c r="U78" s="145" t="str">
        <f>IF($T78="","",INDEX(リスト!$U$2:$U$65,MATCH($T78,リスト!$T$2:$T$65,0)))</f>
        <v/>
      </c>
      <c r="V78" s="145" t="str">
        <f>IF($T78="","",IF(AND($U78=5,リスト!$U$56=TRUE),INDEX(リスト!$W$56:$W$65,MATCH($T78,リスト!$T$56:$T$65,0)),INDEX(リスト!$W$2:$W$65,MATCH($T78,リスト!$T$2:$T$65,0))))</f>
        <v/>
      </c>
      <c r="W78" s="145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45" t="str">
        <f>IFERROR(RIGHT(10000000+②男子申込!$Q84*10000+②男子申込!$S84*100+②男子申込!$U84,IF(INDEX(リスト!$U$2:$U$65,MATCH($T78,リスト!$T$2:$T$65,0))&lt;4,7,5)),"")</f>
        <v/>
      </c>
      <c r="Y78" s="145" t="str">
        <f t="shared" si="20"/>
        <v/>
      </c>
      <c r="Z78" s="145" t="str">
        <f>IF(②男子申込!$P84="","",IF(②男子申込!$P$6="補欠","HOK",IF(②男子申込!$P$6="オープン","OPN",IF(②男子申込!$P84="補欠","HOK",IF(②男子申込!$P84="OP","OPN","HOKOPN")))))</f>
        <v/>
      </c>
      <c r="AA78" s="144" t="str">
        <f>IF(②男子申込!$V84="","",②男子申込!$V84)</f>
        <v/>
      </c>
      <c r="AB78" s="144" t="str">
        <f>IF($AA78="","",INDEX(リスト!$U$2:$U$65,MATCH($AA78,リスト!$T$2:$T$65,0)))</f>
        <v/>
      </c>
      <c r="AC78" s="144" t="str">
        <f>IF($AA78="","",IF(AND($AB78=5,リスト!$U$56=TRUE),INDEX(リスト!$W$56:$W$65,MATCH($AA78,リスト!$T$56:$T$65,0)),INDEX(リスト!$W$2:$W$65,MATCH($AA78,リスト!$T$2:$T$65,0))))</f>
        <v/>
      </c>
      <c r="AD78" s="144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44" t="str">
        <f>IFERROR(RIGHT(10000000+②男子申込!$X84*10000+②男子申込!$Z84*100+②男子申込!$AB84,IF(INDEX(リスト!$U$2:$U$65,MATCH($AA78,リスト!$T$2:$T$65,0))&lt;4,7,5)),"")</f>
        <v/>
      </c>
      <c r="AF78" s="144" t="str">
        <f t="shared" si="21"/>
        <v/>
      </c>
      <c r="AG78" s="144" t="str">
        <f>IF(②男子申込!$W84="","",IF(②男子申込!$W$6="補欠","HOK",IF(②男子申込!$W$6="オープン","OPN",IF(②男子申込!$W84="補欠","HOK",IF(②男子申込!$W84="OP","OPN","HOKOPN")))))</f>
        <v/>
      </c>
      <c r="AH78" s="143" t="str">
        <f>IF(②男子申込!$AC84="","",②男子申込!$AC84)</f>
        <v/>
      </c>
      <c r="AI78" s="143" t="str">
        <f t="shared" si="22"/>
        <v/>
      </c>
      <c r="AJ78" s="143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43" t="str">
        <f>IF($AH78="","",RIGHT(100000+②男子申込!$AE84,5))</f>
        <v/>
      </c>
      <c r="AL78" s="143" t="str">
        <f t="shared" si="23"/>
        <v/>
      </c>
      <c r="AM78" s="143" t="str">
        <f>IF(②男子申込!$AD84="","",IF(②男子申込!$AD$6="補欠","HOK",IF(②男子申込!$AD$6="オープン","OPN",IF(②男子申込!$AD84="補欠","HOK",IF(②男子申込!$AD84="OP","OPN","HOKOPN")))))</f>
        <v/>
      </c>
      <c r="AO78" s="32" t="str">
        <f t="shared" si="32"/>
        <v/>
      </c>
    </row>
    <row r="79" spans="1:41" x14ac:dyDescent="0.55000000000000004">
      <c r="A79" s="69" t="str">
        <f>IF($B79="","",INDEX(男子登録情報!$S:$S,MATCH($B79,男子登録情報!$B:$B,0)))</f>
        <v/>
      </c>
      <c r="B79" s="69" t="str">
        <f>IF(②男子申込!$C85="","",②男子申込!$C85)</f>
        <v/>
      </c>
      <c r="C79" s="69" t="str">
        <f t="shared" si="24"/>
        <v/>
      </c>
      <c r="D79" s="69" t="str">
        <f t="shared" si="25"/>
        <v/>
      </c>
      <c r="E79" s="69" t="str">
        <f t="shared" si="26"/>
        <v/>
      </c>
      <c r="F79" s="69" t="str">
        <f t="shared" si="27"/>
        <v/>
      </c>
      <c r="G79" s="69" t="str">
        <f t="shared" si="28"/>
        <v/>
      </c>
      <c r="H79" s="69" t="str">
        <f t="shared" si="29"/>
        <v/>
      </c>
      <c r="I79" s="69" t="str">
        <f t="shared" si="30"/>
        <v/>
      </c>
      <c r="J79" s="69" t="str">
        <f t="shared" si="31"/>
        <v/>
      </c>
      <c r="L79" s="32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42" t="str">
        <f>IF(②男子申込!$H85="","",②男子申込!$H85)</f>
        <v/>
      </c>
      <c r="N79" s="142" t="str">
        <f>IF($M79="","",INDEX(リスト!$U$2:$U$65,MATCH($M79,リスト!$T$2:$T$65,0)))</f>
        <v/>
      </c>
      <c r="O79" s="142" t="str">
        <f>IF($M79="","",IF(AND($N79=5,リスト!$U$56=TRUE),INDEX(リスト!$W$56:$W$65,MATCH($M79,リスト!$T$56:$T$65,0)),INDEX(リスト!$W$2:$W$65,MATCH($M79,リスト!$T$2:$T$65,0))))</f>
        <v/>
      </c>
      <c r="P79" s="142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42" t="str">
        <f>IFERROR(RIGHT(10000000+②男子申込!$J85*10000+②男子申込!$L85*100+②男子申込!$N85,IF(INDEX(リスト!$U$2:$U$65,MATCH($M79,リスト!$T$2:$T$65,0))&lt;4,7,5)),"")</f>
        <v/>
      </c>
      <c r="R79" s="142" t="str">
        <f t="shared" si="19"/>
        <v/>
      </c>
      <c r="S79" s="142" t="str">
        <f>IF(②男子申込!$I85="","",IF(②男子申込!$I$6="補欠","HOK",IF(②男子申込!$I$6="オープン","OPN",IF(②男子申込!$I85="補欠","HOK",IF(②男子申込!$I85="OP","OPN","HOKOPN")))))</f>
        <v/>
      </c>
      <c r="T79" s="145" t="str">
        <f>IF(②男子申込!$O85="","",②男子申込!$O85)</f>
        <v/>
      </c>
      <c r="U79" s="145" t="str">
        <f>IF($T79="","",INDEX(リスト!$U$2:$U$65,MATCH($T79,リスト!$T$2:$T$65,0)))</f>
        <v/>
      </c>
      <c r="V79" s="145" t="str">
        <f>IF($T79="","",IF(AND($U79=5,リスト!$U$56=TRUE),INDEX(リスト!$W$56:$W$65,MATCH($T79,リスト!$T$56:$T$65,0)),INDEX(リスト!$W$2:$W$65,MATCH($T79,リスト!$T$2:$T$65,0))))</f>
        <v/>
      </c>
      <c r="W79" s="145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45" t="str">
        <f>IFERROR(RIGHT(10000000+②男子申込!$Q85*10000+②男子申込!$S85*100+②男子申込!$U85,IF(INDEX(リスト!$U$2:$U$65,MATCH($T79,リスト!$T$2:$T$65,0))&lt;4,7,5)),"")</f>
        <v/>
      </c>
      <c r="Y79" s="145" t="str">
        <f t="shared" si="20"/>
        <v/>
      </c>
      <c r="Z79" s="145" t="str">
        <f>IF(②男子申込!$P85="","",IF(②男子申込!$P$6="補欠","HOK",IF(②男子申込!$P$6="オープン","OPN",IF(②男子申込!$P85="補欠","HOK",IF(②男子申込!$P85="OP","OPN","HOKOPN")))))</f>
        <v/>
      </c>
      <c r="AA79" s="144" t="str">
        <f>IF(②男子申込!$V85="","",②男子申込!$V85)</f>
        <v/>
      </c>
      <c r="AB79" s="144" t="str">
        <f>IF($AA79="","",INDEX(リスト!$U$2:$U$65,MATCH($AA79,リスト!$T$2:$T$65,0)))</f>
        <v/>
      </c>
      <c r="AC79" s="144" t="str">
        <f>IF($AA79="","",IF(AND($AB79=5,リスト!$U$56=TRUE),INDEX(リスト!$W$56:$W$65,MATCH($AA79,リスト!$T$56:$T$65,0)),INDEX(リスト!$W$2:$W$65,MATCH($AA79,リスト!$T$2:$T$65,0))))</f>
        <v/>
      </c>
      <c r="AD79" s="144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44" t="str">
        <f>IFERROR(RIGHT(10000000+②男子申込!$X85*10000+②男子申込!$Z85*100+②男子申込!$AB85,IF(INDEX(リスト!$U$2:$U$65,MATCH($AA79,リスト!$T$2:$T$65,0))&lt;4,7,5)),"")</f>
        <v/>
      </c>
      <c r="AF79" s="144" t="str">
        <f t="shared" si="21"/>
        <v/>
      </c>
      <c r="AG79" s="144" t="str">
        <f>IF(②男子申込!$W85="","",IF(②男子申込!$W$6="補欠","HOK",IF(②男子申込!$W$6="オープン","OPN",IF(②男子申込!$W85="補欠","HOK",IF(②男子申込!$W85="OP","OPN","HOKOPN")))))</f>
        <v/>
      </c>
      <c r="AH79" s="143" t="str">
        <f>IF(②男子申込!$AC85="","",②男子申込!$AC85)</f>
        <v/>
      </c>
      <c r="AI79" s="143" t="str">
        <f t="shared" si="22"/>
        <v/>
      </c>
      <c r="AJ79" s="143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43" t="str">
        <f>IF($AH79="","",RIGHT(100000+②男子申込!$AE85,5))</f>
        <v/>
      </c>
      <c r="AL79" s="143" t="str">
        <f t="shared" si="23"/>
        <v/>
      </c>
      <c r="AM79" s="143" t="str">
        <f>IF(②男子申込!$AD85="","",IF(②男子申込!$AD$6="補欠","HOK",IF(②男子申込!$AD$6="オープン","OPN",IF(②男子申込!$AD85="補欠","HOK",IF(②男子申込!$AD85="OP","OPN","HOKOPN")))))</f>
        <v/>
      </c>
      <c r="AO79" s="32" t="str">
        <f t="shared" si="32"/>
        <v/>
      </c>
    </row>
    <row r="80" spans="1:41" x14ac:dyDescent="0.55000000000000004">
      <c r="A80" s="69" t="str">
        <f>IF($B80="","",INDEX(男子登録情報!$S:$S,MATCH($B80,男子登録情報!$B:$B,0)))</f>
        <v/>
      </c>
      <c r="B80" s="69" t="str">
        <f>IF(②男子申込!$C86="","",②男子申込!$C86)</f>
        <v/>
      </c>
      <c r="C80" s="69" t="str">
        <f t="shared" si="24"/>
        <v/>
      </c>
      <c r="D80" s="69" t="str">
        <f t="shared" si="25"/>
        <v/>
      </c>
      <c r="E80" s="69" t="str">
        <f t="shared" si="26"/>
        <v/>
      </c>
      <c r="F80" s="69" t="str">
        <f t="shared" si="27"/>
        <v/>
      </c>
      <c r="G80" s="69" t="str">
        <f t="shared" si="28"/>
        <v/>
      </c>
      <c r="H80" s="69" t="str">
        <f t="shared" si="29"/>
        <v/>
      </c>
      <c r="I80" s="69" t="str">
        <f t="shared" si="30"/>
        <v/>
      </c>
      <c r="J80" s="69" t="str">
        <f t="shared" si="31"/>
        <v/>
      </c>
      <c r="L80" s="32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42" t="str">
        <f>IF(②男子申込!$H86="","",②男子申込!$H86)</f>
        <v/>
      </c>
      <c r="N80" s="142" t="str">
        <f>IF($M80="","",INDEX(リスト!$U$2:$U$65,MATCH($M80,リスト!$T$2:$T$65,0)))</f>
        <v/>
      </c>
      <c r="O80" s="142" t="str">
        <f>IF($M80="","",IF(AND($N80=5,リスト!$U$56=TRUE),INDEX(リスト!$W$56:$W$65,MATCH($M80,リスト!$T$56:$T$65,0)),INDEX(リスト!$W$2:$W$65,MATCH($M80,リスト!$T$2:$T$65,0))))</f>
        <v/>
      </c>
      <c r="P80" s="142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42" t="str">
        <f>IFERROR(RIGHT(10000000+②男子申込!$J86*10000+②男子申込!$L86*100+②男子申込!$N86,IF(INDEX(リスト!$U$2:$U$65,MATCH($M80,リスト!$T$2:$T$65,0))&lt;4,7,5)),"")</f>
        <v/>
      </c>
      <c r="R80" s="142" t="str">
        <f t="shared" si="19"/>
        <v/>
      </c>
      <c r="S80" s="142" t="str">
        <f>IF(②男子申込!$I86="","",IF(②男子申込!$I$6="補欠","HOK",IF(②男子申込!$I$6="オープン","OPN",IF(②男子申込!$I86="補欠","HOK",IF(②男子申込!$I86="OP","OPN","HOKOPN")))))</f>
        <v/>
      </c>
      <c r="T80" s="145" t="str">
        <f>IF(②男子申込!$O86="","",②男子申込!$O86)</f>
        <v/>
      </c>
      <c r="U80" s="145" t="str">
        <f>IF($T80="","",INDEX(リスト!$U$2:$U$65,MATCH($T80,リスト!$T$2:$T$65,0)))</f>
        <v/>
      </c>
      <c r="V80" s="145" t="str">
        <f>IF($T80="","",IF(AND($U80=5,リスト!$U$56=TRUE),INDEX(リスト!$W$56:$W$65,MATCH($T80,リスト!$T$56:$T$65,0)),INDEX(リスト!$W$2:$W$65,MATCH($T80,リスト!$T$2:$T$65,0))))</f>
        <v/>
      </c>
      <c r="W80" s="145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45" t="str">
        <f>IFERROR(RIGHT(10000000+②男子申込!$Q86*10000+②男子申込!$S86*100+②男子申込!$U86,IF(INDEX(リスト!$U$2:$U$65,MATCH($T80,リスト!$T$2:$T$65,0))&lt;4,7,5)),"")</f>
        <v/>
      </c>
      <c r="Y80" s="145" t="str">
        <f t="shared" si="20"/>
        <v/>
      </c>
      <c r="Z80" s="145" t="str">
        <f>IF(②男子申込!$P86="","",IF(②男子申込!$P$6="補欠","HOK",IF(②男子申込!$P$6="オープン","OPN",IF(②男子申込!$P86="補欠","HOK",IF(②男子申込!$P86="OP","OPN","HOKOPN")))))</f>
        <v/>
      </c>
      <c r="AA80" s="144" t="str">
        <f>IF(②男子申込!$V86="","",②男子申込!$V86)</f>
        <v/>
      </c>
      <c r="AB80" s="144" t="str">
        <f>IF($AA80="","",INDEX(リスト!$U$2:$U$65,MATCH($AA80,リスト!$T$2:$T$65,0)))</f>
        <v/>
      </c>
      <c r="AC80" s="144" t="str">
        <f>IF($AA80="","",IF(AND($AB80=5,リスト!$U$56=TRUE),INDEX(リスト!$W$56:$W$65,MATCH($AA80,リスト!$T$56:$T$65,0)),INDEX(リスト!$W$2:$W$65,MATCH($AA80,リスト!$T$2:$T$65,0))))</f>
        <v/>
      </c>
      <c r="AD80" s="144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44" t="str">
        <f>IFERROR(RIGHT(10000000+②男子申込!$X86*10000+②男子申込!$Z86*100+②男子申込!$AB86,IF(INDEX(リスト!$U$2:$U$65,MATCH($AA80,リスト!$T$2:$T$65,0))&lt;4,7,5)),"")</f>
        <v/>
      </c>
      <c r="AF80" s="144" t="str">
        <f t="shared" si="21"/>
        <v/>
      </c>
      <c r="AG80" s="144" t="str">
        <f>IF(②男子申込!$W86="","",IF(②男子申込!$W$6="補欠","HOK",IF(②男子申込!$W$6="オープン","OPN",IF(②男子申込!$W86="補欠","HOK",IF(②男子申込!$W86="OP","OPN","HOKOPN")))))</f>
        <v/>
      </c>
      <c r="AH80" s="143" t="str">
        <f>IF(②男子申込!$AC86="","",②男子申込!$AC86)</f>
        <v/>
      </c>
      <c r="AI80" s="143" t="str">
        <f t="shared" si="22"/>
        <v/>
      </c>
      <c r="AJ80" s="143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43" t="str">
        <f>IF($AH80="","",RIGHT(100000+②男子申込!$AE86,5))</f>
        <v/>
      </c>
      <c r="AL80" s="143" t="str">
        <f t="shared" si="23"/>
        <v/>
      </c>
      <c r="AM80" s="143" t="str">
        <f>IF(②男子申込!$AD86="","",IF(②男子申込!$AD$6="補欠","HOK",IF(②男子申込!$AD$6="オープン","OPN",IF(②男子申込!$AD86="補欠","HOK",IF(②男子申込!$AD86="OP","OPN","HOKOPN")))))</f>
        <v/>
      </c>
      <c r="AO80" s="32" t="str">
        <f t="shared" si="32"/>
        <v/>
      </c>
    </row>
    <row r="81" spans="1:41" x14ac:dyDescent="0.55000000000000004">
      <c r="A81" s="69" t="str">
        <f>IF($B81="","",INDEX(男子登録情報!$S:$S,MATCH($B81,男子登録情報!$B:$B,0)))</f>
        <v/>
      </c>
      <c r="B81" s="69" t="str">
        <f>IF(②男子申込!$C87="","",②男子申込!$C87)</f>
        <v/>
      </c>
      <c r="C81" s="69" t="str">
        <f t="shared" si="24"/>
        <v/>
      </c>
      <c r="D81" s="69" t="str">
        <f t="shared" si="25"/>
        <v/>
      </c>
      <c r="E81" s="69" t="str">
        <f t="shared" si="26"/>
        <v/>
      </c>
      <c r="F81" s="69" t="str">
        <f t="shared" si="27"/>
        <v/>
      </c>
      <c r="G81" s="69" t="str">
        <f t="shared" si="28"/>
        <v/>
      </c>
      <c r="H81" s="69" t="str">
        <f t="shared" si="29"/>
        <v/>
      </c>
      <c r="I81" s="69" t="str">
        <f t="shared" si="30"/>
        <v/>
      </c>
      <c r="J81" s="69" t="str">
        <f t="shared" si="31"/>
        <v/>
      </c>
      <c r="L81" s="32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42" t="str">
        <f>IF(②男子申込!$H87="","",②男子申込!$H87)</f>
        <v/>
      </c>
      <c r="N81" s="142" t="str">
        <f>IF($M81="","",INDEX(リスト!$U$2:$U$65,MATCH($M81,リスト!$T$2:$T$65,0)))</f>
        <v/>
      </c>
      <c r="O81" s="142" t="str">
        <f>IF($M81="","",IF(AND($N81=5,リスト!$U$56=TRUE),INDEX(リスト!$W$56:$W$65,MATCH($M81,リスト!$T$56:$T$65,0)),INDEX(リスト!$W$2:$W$65,MATCH($M81,リスト!$T$2:$T$65,0))))</f>
        <v/>
      </c>
      <c r="P81" s="142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42" t="str">
        <f>IFERROR(RIGHT(10000000+②男子申込!$J87*10000+②男子申込!$L87*100+②男子申込!$N87,IF(INDEX(リスト!$U$2:$U$65,MATCH($M81,リスト!$T$2:$T$65,0))&lt;4,7,5)),"")</f>
        <v/>
      </c>
      <c r="R81" s="142" t="str">
        <f t="shared" si="19"/>
        <v/>
      </c>
      <c r="S81" s="142" t="str">
        <f>IF(②男子申込!$I87="","",IF(②男子申込!$I$6="補欠","HOK",IF(②男子申込!$I$6="オープン","OPN",IF(②男子申込!$I87="補欠","HOK",IF(②男子申込!$I87="OP","OPN","HOKOPN")))))</f>
        <v/>
      </c>
      <c r="T81" s="145" t="str">
        <f>IF(②男子申込!$O87="","",②男子申込!$O87)</f>
        <v/>
      </c>
      <c r="U81" s="145" t="str">
        <f>IF($T81="","",INDEX(リスト!$U$2:$U$65,MATCH($T81,リスト!$T$2:$T$65,0)))</f>
        <v/>
      </c>
      <c r="V81" s="145" t="str">
        <f>IF($T81="","",IF(AND($U81=5,リスト!$U$56=TRUE),INDEX(リスト!$W$56:$W$65,MATCH($T81,リスト!$T$56:$T$65,0)),INDEX(リスト!$W$2:$W$65,MATCH($T81,リスト!$T$2:$T$65,0))))</f>
        <v/>
      </c>
      <c r="W81" s="145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45" t="str">
        <f>IFERROR(RIGHT(10000000+②男子申込!$Q87*10000+②男子申込!$S87*100+②男子申込!$U87,IF(INDEX(リスト!$U$2:$U$65,MATCH($T81,リスト!$T$2:$T$65,0))&lt;4,7,5)),"")</f>
        <v/>
      </c>
      <c r="Y81" s="145" t="str">
        <f t="shared" si="20"/>
        <v/>
      </c>
      <c r="Z81" s="145" t="str">
        <f>IF(②男子申込!$P87="","",IF(②男子申込!$P$6="補欠","HOK",IF(②男子申込!$P$6="オープン","OPN",IF(②男子申込!$P87="補欠","HOK",IF(②男子申込!$P87="OP","OPN","HOKOPN")))))</f>
        <v/>
      </c>
      <c r="AA81" s="144" t="str">
        <f>IF(②男子申込!$V87="","",②男子申込!$V87)</f>
        <v/>
      </c>
      <c r="AB81" s="144" t="str">
        <f>IF($AA81="","",INDEX(リスト!$U$2:$U$65,MATCH($AA81,リスト!$T$2:$T$65,0)))</f>
        <v/>
      </c>
      <c r="AC81" s="144" t="str">
        <f>IF($AA81="","",IF(AND($AB81=5,リスト!$U$56=TRUE),INDEX(リスト!$W$56:$W$65,MATCH($AA81,リスト!$T$56:$T$65,0)),INDEX(リスト!$W$2:$W$65,MATCH($AA81,リスト!$T$2:$T$65,0))))</f>
        <v/>
      </c>
      <c r="AD81" s="144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44" t="str">
        <f>IFERROR(RIGHT(10000000+②男子申込!$X87*10000+②男子申込!$Z87*100+②男子申込!$AB87,IF(INDEX(リスト!$U$2:$U$65,MATCH($AA81,リスト!$T$2:$T$65,0))&lt;4,7,5)),"")</f>
        <v/>
      </c>
      <c r="AF81" s="144" t="str">
        <f t="shared" si="21"/>
        <v/>
      </c>
      <c r="AG81" s="144" t="str">
        <f>IF(②男子申込!$W87="","",IF(②男子申込!$W$6="補欠","HOK",IF(②男子申込!$W$6="オープン","OPN",IF(②男子申込!$W87="補欠","HOK",IF(②男子申込!$W87="OP","OPN","HOKOPN")))))</f>
        <v/>
      </c>
      <c r="AH81" s="143" t="str">
        <f>IF(②男子申込!$AC87="","",②男子申込!$AC87)</f>
        <v/>
      </c>
      <c r="AI81" s="143" t="str">
        <f t="shared" si="22"/>
        <v/>
      </c>
      <c r="AJ81" s="143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43" t="str">
        <f>IF($AH81="","",RIGHT(100000+②男子申込!$AE87,5))</f>
        <v/>
      </c>
      <c r="AL81" s="143" t="str">
        <f t="shared" si="23"/>
        <v/>
      </c>
      <c r="AM81" s="143" t="str">
        <f>IF(②男子申込!$AD87="","",IF(②男子申込!$AD$6="補欠","HOK",IF(②男子申込!$AD$6="オープン","OPN",IF(②男子申込!$AD87="補欠","HOK",IF(②男子申込!$AD87="OP","OPN","HOKOPN")))))</f>
        <v/>
      </c>
      <c r="AO81" s="32" t="str">
        <f t="shared" si="32"/>
        <v/>
      </c>
    </row>
    <row r="82" spans="1:41" x14ac:dyDescent="0.55000000000000004">
      <c r="A82" s="69" t="str">
        <f>IF($B82="","",INDEX(男子登録情報!$S:$S,MATCH($B82,男子登録情報!$B:$B,0)))</f>
        <v/>
      </c>
      <c r="B82" s="69" t="str">
        <f>IF(②男子申込!$C88="","",②男子申込!$C88)</f>
        <v/>
      </c>
      <c r="C82" s="69" t="str">
        <f t="shared" si="24"/>
        <v/>
      </c>
      <c r="D82" s="69" t="str">
        <f t="shared" si="25"/>
        <v/>
      </c>
      <c r="E82" s="69" t="str">
        <f t="shared" si="26"/>
        <v/>
      </c>
      <c r="F82" s="69" t="str">
        <f t="shared" si="27"/>
        <v/>
      </c>
      <c r="G82" s="69" t="str">
        <f t="shared" si="28"/>
        <v/>
      </c>
      <c r="H82" s="69" t="str">
        <f t="shared" si="29"/>
        <v/>
      </c>
      <c r="I82" s="69" t="str">
        <f t="shared" si="30"/>
        <v/>
      </c>
      <c r="J82" s="69" t="str">
        <f t="shared" si="31"/>
        <v/>
      </c>
      <c r="L82" s="32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42" t="str">
        <f>IF(②男子申込!$H88="","",②男子申込!$H88)</f>
        <v/>
      </c>
      <c r="N82" s="142" t="str">
        <f>IF($M82="","",INDEX(リスト!$U$2:$U$65,MATCH($M82,リスト!$T$2:$T$65,0)))</f>
        <v/>
      </c>
      <c r="O82" s="142" t="str">
        <f>IF($M82="","",IF(AND($N82=5,リスト!$U$56=TRUE),INDEX(リスト!$W$56:$W$65,MATCH($M82,リスト!$T$56:$T$65,0)),INDEX(リスト!$W$2:$W$65,MATCH($M82,リスト!$T$2:$T$65,0))))</f>
        <v/>
      </c>
      <c r="P82" s="142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42" t="str">
        <f>IFERROR(RIGHT(10000000+②男子申込!$J88*10000+②男子申込!$L88*100+②男子申込!$N88,IF(INDEX(リスト!$U$2:$U$65,MATCH($M82,リスト!$T$2:$T$65,0))&lt;4,7,5)),"")</f>
        <v/>
      </c>
      <c r="R82" s="142" t="str">
        <f t="shared" si="19"/>
        <v/>
      </c>
      <c r="S82" s="142" t="str">
        <f>IF(②男子申込!$I88="","",IF(②男子申込!$I$6="補欠","HOK",IF(②男子申込!$I$6="オープン","OPN",IF(②男子申込!$I88="補欠","HOK",IF(②男子申込!$I88="OP","OPN","HOKOPN")))))</f>
        <v/>
      </c>
      <c r="T82" s="145" t="str">
        <f>IF(②男子申込!$O88="","",②男子申込!$O88)</f>
        <v/>
      </c>
      <c r="U82" s="145" t="str">
        <f>IF($T82="","",INDEX(リスト!$U$2:$U$65,MATCH($T82,リスト!$T$2:$T$65,0)))</f>
        <v/>
      </c>
      <c r="V82" s="145" t="str">
        <f>IF($T82="","",IF(AND($U82=5,リスト!$U$56=TRUE),INDEX(リスト!$W$56:$W$65,MATCH($T82,リスト!$T$56:$T$65,0)),INDEX(リスト!$W$2:$W$65,MATCH($T82,リスト!$T$2:$T$65,0))))</f>
        <v/>
      </c>
      <c r="W82" s="145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45" t="str">
        <f>IFERROR(RIGHT(10000000+②男子申込!$Q88*10000+②男子申込!$S88*100+②男子申込!$U88,IF(INDEX(リスト!$U$2:$U$65,MATCH($T82,リスト!$T$2:$T$65,0))&lt;4,7,5)),"")</f>
        <v/>
      </c>
      <c r="Y82" s="145" t="str">
        <f t="shared" si="20"/>
        <v/>
      </c>
      <c r="Z82" s="145" t="str">
        <f>IF(②男子申込!$P88="","",IF(②男子申込!$P$6="補欠","HOK",IF(②男子申込!$P$6="オープン","OPN",IF(②男子申込!$P88="補欠","HOK",IF(②男子申込!$P88="OP","OPN","HOKOPN")))))</f>
        <v/>
      </c>
      <c r="AA82" s="144" t="str">
        <f>IF(②男子申込!$V88="","",②男子申込!$V88)</f>
        <v/>
      </c>
      <c r="AB82" s="144" t="str">
        <f>IF($AA82="","",INDEX(リスト!$U$2:$U$65,MATCH($AA82,リスト!$T$2:$T$65,0)))</f>
        <v/>
      </c>
      <c r="AC82" s="144" t="str">
        <f>IF($AA82="","",IF(AND($AB82=5,リスト!$U$56=TRUE),INDEX(リスト!$W$56:$W$65,MATCH($AA82,リスト!$T$56:$T$65,0)),INDEX(リスト!$W$2:$W$65,MATCH($AA82,リスト!$T$2:$T$65,0))))</f>
        <v/>
      </c>
      <c r="AD82" s="144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44" t="str">
        <f>IFERROR(RIGHT(10000000+②男子申込!$X88*10000+②男子申込!$Z88*100+②男子申込!$AB88,IF(INDEX(リスト!$U$2:$U$65,MATCH($AA82,リスト!$T$2:$T$65,0))&lt;4,7,5)),"")</f>
        <v/>
      </c>
      <c r="AF82" s="144" t="str">
        <f t="shared" si="21"/>
        <v/>
      </c>
      <c r="AG82" s="144" t="str">
        <f>IF(②男子申込!$W88="","",IF(②男子申込!$W$6="補欠","HOK",IF(②男子申込!$W$6="オープン","OPN",IF(②男子申込!$W88="補欠","HOK",IF(②男子申込!$W88="OP","OPN","HOKOPN")))))</f>
        <v/>
      </c>
      <c r="AH82" s="143" t="str">
        <f>IF(②男子申込!$AC88="","",②男子申込!$AC88)</f>
        <v/>
      </c>
      <c r="AI82" s="143" t="str">
        <f t="shared" si="22"/>
        <v/>
      </c>
      <c r="AJ82" s="143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43" t="str">
        <f>IF($AH82="","",RIGHT(100000+②男子申込!$AE88,5))</f>
        <v/>
      </c>
      <c r="AL82" s="143" t="str">
        <f t="shared" si="23"/>
        <v/>
      </c>
      <c r="AM82" s="143" t="str">
        <f>IF(②男子申込!$AD88="","",IF(②男子申込!$AD$6="補欠","HOK",IF(②男子申込!$AD$6="オープン","OPN",IF(②男子申込!$AD88="補欠","HOK",IF(②男子申込!$AD88="OP","OPN","HOKOPN")))))</f>
        <v/>
      </c>
      <c r="AO82" s="32" t="str">
        <f t="shared" si="32"/>
        <v/>
      </c>
    </row>
    <row r="83" spans="1:41" x14ac:dyDescent="0.55000000000000004">
      <c r="A83" s="69" t="str">
        <f>IF($B83="","",INDEX(男子登録情報!$S:$S,MATCH($B83,男子登録情報!$B:$B,0)))</f>
        <v/>
      </c>
      <c r="B83" s="69" t="str">
        <f>IF(②男子申込!$C89="","",②男子申込!$C89)</f>
        <v/>
      </c>
      <c r="C83" s="69" t="str">
        <f t="shared" si="24"/>
        <v/>
      </c>
      <c r="D83" s="69" t="str">
        <f t="shared" si="25"/>
        <v/>
      </c>
      <c r="E83" s="69" t="str">
        <f t="shared" si="26"/>
        <v/>
      </c>
      <c r="F83" s="69" t="str">
        <f t="shared" si="27"/>
        <v/>
      </c>
      <c r="G83" s="69" t="str">
        <f t="shared" si="28"/>
        <v/>
      </c>
      <c r="H83" s="69" t="str">
        <f t="shared" si="29"/>
        <v/>
      </c>
      <c r="I83" s="69" t="str">
        <f t="shared" si="30"/>
        <v/>
      </c>
      <c r="J83" s="69" t="str">
        <f t="shared" si="31"/>
        <v/>
      </c>
      <c r="L83" s="32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42" t="str">
        <f>IF(②男子申込!$H89="","",②男子申込!$H89)</f>
        <v/>
      </c>
      <c r="N83" s="142" t="str">
        <f>IF($M83="","",INDEX(リスト!$U$2:$U$65,MATCH($M83,リスト!$T$2:$T$65,0)))</f>
        <v/>
      </c>
      <c r="O83" s="142" t="str">
        <f>IF($M83="","",IF(AND($N83=5,リスト!$U$56=TRUE),INDEX(リスト!$W$56:$W$65,MATCH($M83,リスト!$T$56:$T$65,0)),INDEX(リスト!$W$2:$W$65,MATCH($M83,リスト!$T$2:$T$65,0))))</f>
        <v/>
      </c>
      <c r="P83" s="142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42" t="str">
        <f>IFERROR(RIGHT(10000000+②男子申込!$J89*10000+②男子申込!$L89*100+②男子申込!$N89,IF(INDEX(リスト!$U$2:$U$65,MATCH($M83,リスト!$T$2:$T$65,0))&lt;4,7,5)),"")</f>
        <v/>
      </c>
      <c r="R83" s="142" t="str">
        <f t="shared" si="19"/>
        <v/>
      </c>
      <c r="S83" s="142" t="str">
        <f>IF(②男子申込!$I89="","",IF(②男子申込!$I$6="補欠","HOK",IF(②男子申込!$I$6="オープン","OPN",IF(②男子申込!$I89="補欠","HOK",IF(②男子申込!$I89="OP","OPN","HOKOPN")))))</f>
        <v/>
      </c>
      <c r="T83" s="145" t="str">
        <f>IF(②男子申込!$O89="","",②男子申込!$O89)</f>
        <v/>
      </c>
      <c r="U83" s="145" t="str">
        <f>IF($T83="","",INDEX(リスト!$U$2:$U$65,MATCH($T83,リスト!$T$2:$T$65,0)))</f>
        <v/>
      </c>
      <c r="V83" s="145" t="str">
        <f>IF($T83="","",IF(AND($U83=5,リスト!$U$56=TRUE),INDEX(リスト!$W$56:$W$65,MATCH($T83,リスト!$T$56:$T$65,0)),INDEX(リスト!$W$2:$W$65,MATCH($T83,リスト!$T$2:$T$65,0))))</f>
        <v/>
      </c>
      <c r="W83" s="145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45" t="str">
        <f>IFERROR(RIGHT(10000000+②男子申込!$Q89*10000+②男子申込!$S89*100+②男子申込!$U89,IF(INDEX(リスト!$U$2:$U$65,MATCH($T83,リスト!$T$2:$T$65,0))&lt;4,7,5)),"")</f>
        <v/>
      </c>
      <c r="Y83" s="145" t="str">
        <f t="shared" si="20"/>
        <v/>
      </c>
      <c r="Z83" s="145" t="str">
        <f>IF(②男子申込!$P89="","",IF(②男子申込!$P$6="補欠","HOK",IF(②男子申込!$P$6="オープン","OPN",IF(②男子申込!$P89="補欠","HOK",IF(②男子申込!$P89="OP","OPN","HOKOPN")))))</f>
        <v/>
      </c>
      <c r="AA83" s="144" t="str">
        <f>IF(②男子申込!$V89="","",②男子申込!$V89)</f>
        <v/>
      </c>
      <c r="AB83" s="144" t="str">
        <f>IF($AA83="","",INDEX(リスト!$U$2:$U$65,MATCH($AA83,リスト!$T$2:$T$65,0)))</f>
        <v/>
      </c>
      <c r="AC83" s="144" t="str">
        <f>IF($AA83="","",IF(AND($AB83=5,リスト!$U$56=TRUE),INDEX(リスト!$W$56:$W$65,MATCH($AA83,リスト!$T$56:$T$65,0)),INDEX(リスト!$W$2:$W$65,MATCH($AA83,リスト!$T$2:$T$65,0))))</f>
        <v/>
      </c>
      <c r="AD83" s="144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44" t="str">
        <f>IFERROR(RIGHT(10000000+②男子申込!$X89*10000+②男子申込!$Z89*100+②男子申込!$AB89,IF(INDEX(リスト!$U$2:$U$65,MATCH($AA83,リスト!$T$2:$T$65,0))&lt;4,7,5)),"")</f>
        <v/>
      </c>
      <c r="AF83" s="144" t="str">
        <f t="shared" si="21"/>
        <v/>
      </c>
      <c r="AG83" s="144" t="str">
        <f>IF(②男子申込!$W89="","",IF(②男子申込!$W$6="補欠","HOK",IF(②男子申込!$W$6="オープン","OPN",IF(②男子申込!$W89="補欠","HOK",IF(②男子申込!$W89="OP","OPN","HOKOPN")))))</f>
        <v/>
      </c>
      <c r="AH83" s="143" t="str">
        <f>IF(②男子申込!$AC89="","",②男子申込!$AC89)</f>
        <v/>
      </c>
      <c r="AI83" s="143" t="str">
        <f t="shared" si="22"/>
        <v/>
      </c>
      <c r="AJ83" s="143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43" t="str">
        <f>IF($AH83="","",RIGHT(100000+②男子申込!$AE89,5))</f>
        <v/>
      </c>
      <c r="AL83" s="143" t="str">
        <f t="shared" si="23"/>
        <v/>
      </c>
      <c r="AM83" s="143" t="str">
        <f>IF(②男子申込!$AD89="","",IF(②男子申込!$AD$6="補欠","HOK",IF(②男子申込!$AD$6="オープン","OPN",IF(②男子申込!$AD89="補欠","HOK",IF(②男子申込!$AD89="OP","OPN","HOKOPN")))))</f>
        <v/>
      </c>
      <c r="AO83" s="32" t="str">
        <f t="shared" si="32"/>
        <v/>
      </c>
    </row>
    <row r="84" spans="1:41" x14ac:dyDescent="0.55000000000000004">
      <c r="A84" s="69" t="str">
        <f>IF($B84="","",INDEX(男子登録情報!$S:$S,MATCH($B84,男子登録情報!$B:$B,0)))</f>
        <v/>
      </c>
      <c r="B84" s="69" t="str">
        <f>IF(②男子申込!$C90="","",②男子申込!$C90)</f>
        <v/>
      </c>
      <c r="C84" s="69" t="str">
        <f t="shared" si="24"/>
        <v/>
      </c>
      <c r="D84" s="69" t="str">
        <f t="shared" si="25"/>
        <v/>
      </c>
      <c r="E84" s="69" t="str">
        <f t="shared" si="26"/>
        <v/>
      </c>
      <c r="F84" s="69" t="str">
        <f t="shared" si="27"/>
        <v/>
      </c>
      <c r="G84" s="69" t="str">
        <f t="shared" si="28"/>
        <v/>
      </c>
      <c r="H84" s="69" t="str">
        <f t="shared" si="29"/>
        <v/>
      </c>
      <c r="I84" s="69" t="str">
        <f t="shared" si="30"/>
        <v/>
      </c>
      <c r="J84" s="69" t="str">
        <f t="shared" si="31"/>
        <v/>
      </c>
      <c r="L84" s="32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42" t="str">
        <f>IF(②男子申込!$H90="","",②男子申込!$H90)</f>
        <v/>
      </c>
      <c r="N84" s="142" t="str">
        <f>IF($M84="","",INDEX(リスト!$U$2:$U$65,MATCH($M84,リスト!$T$2:$T$65,0)))</f>
        <v/>
      </c>
      <c r="O84" s="142" t="str">
        <f>IF($M84="","",IF(AND($N84=5,リスト!$U$56=TRUE),INDEX(リスト!$W$56:$W$65,MATCH($M84,リスト!$T$56:$T$65,0)),INDEX(リスト!$W$2:$W$65,MATCH($M84,リスト!$T$2:$T$65,0))))</f>
        <v/>
      </c>
      <c r="P84" s="142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42" t="str">
        <f>IFERROR(RIGHT(10000000+②男子申込!$J90*10000+②男子申込!$L90*100+②男子申込!$N90,IF(INDEX(リスト!$U$2:$U$65,MATCH($M84,リスト!$T$2:$T$65,0))&lt;4,7,5)),"")</f>
        <v/>
      </c>
      <c r="R84" s="142" t="str">
        <f t="shared" si="19"/>
        <v/>
      </c>
      <c r="S84" s="142" t="str">
        <f>IF(②男子申込!$I90="","",IF(②男子申込!$I$6="補欠","HOK",IF(②男子申込!$I$6="オープン","OPN",IF(②男子申込!$I90="補欠","HOK",IF(②男子申込!$I90="OP","OPN","HOKOPN")))))</f>
        <v/>
      </c>
      <c r="T84" s="145" t="str">
        <f>IF(②男子申込!$O90="","",②男子申込!$O90)</f>
        <v/>
      </c>
      <c r="U84" s="145" t="str">
        <f>IF($T84="","",INDEX(リスト!$U$2:$U$65,MATCH($T84,リスト!$T$2:$T$65,0)))</f>
        <v/>
      </c>
      <c r="V84" s="145" t="str">
        <f>IF($T84="","",IF(AND($U84=5,リスト!$U$56=TRUE),INDEX(リスト!$W$56:$W$65,MATCH($T84,リスト!$T$56:$T$65,0)),INDEX(リスト!$W$2:$W$65,MATCH($T84,リスト!$T$2:$T$65,0))))</f>
        <v/>
      </c>
      <c r="W84" s="145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45" t="str">
        <f>IFERROR(RIGHT(10000000+②男子申込!$Q90*10000+②男子申込!$S90*100+②男子申込!$U90,IF(INDEX(リスト!$U$2:$U$65,MATCH($T84,リスト!$T$2:$T$65,0))&lt;4,7,5)),"")</f>
        <v/>
      </c>
      <c r="Y84" s="145" t="str">
        <f t="shared" si="20"/>
        <v/>
      </c>
      <c r="Z84" s="145" t="str">
        <f>IF(②男子申込!$P90="","",IF(②男子申込!$P$6="補欠","HOK",IF(②男子申込!$P$6="オープン","OPN",IF(②男子申込!$P90="補欠","HOK",IF(②男子申込!$P90="OP","OPN","HOKOPN")))))</f>
        <v/>
      </c>
      <c r="AA84" s="144" t="str">
        <f>IF(②男子申込!$V90="","",②男子申込!$V90)</f>
        <v/>
      </c>
      <c r="AB84" s="144" t="str">
        <f>IF($AA84="","",INDEX(リスト!$U$2:$U$65,MATCH($AA84,リスト!$T$2:$T$65,0)))</f>
        <v/>
      </c>
      <c r="AC84" s="144" t="str">
        <f>IF($AA84="","",IF(AND($AB84=5,リスト!$U$56=TRUE),INDEX(リスト!$W$56:$W$65,MATCH($AA84,リスト!$T$56:$T$65,0)),INDEX(リスト!$W$2:$W$65,MATCH($AA84,リスト!$T$2:$T$65,0))))</f>
        <v/>
      </c>
      <c r="AD84" s="144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44" t="str">
        <f>IFERROR(RIGHT(10000000+②男子申込!$X90*10000+②男子申込!$Z90*100+②男子申込!$AB90,IF(INDEX(リスト!$U$2:$U$65,MATCH($AA84,リスト!$T$2:$T$65,0))&lt;4,7,5)),"")</f>
        <v/>
      </c>
      <c r="AF84" s="144" t="str">
        <f t="shared" si="21"/>
        <v/>
      </c>
      <c r="AG84" s="144" t="str">
        <f>IF(②男子申込!$W90="","",IF(②男子申込!$W$6="補欠","HOK",IF(②男子申込!$W$6="オープン","OPN",IF(②男子申込!$W90="補欠","HOK",IF(②男子申込!$W90="OP","OPN","HOKOPN")))))</f>
        <v/>
      </c>
      <c r="AH84" s="143" t="str">
        <f>IF(②男子申込!$AC90="","",②男子申込!$AC90)</f>
        <v/>
      </c>
      <c r="AI84" s="143" t="str">
        <f t="shared" si="22"/>
        <v/>
      </c>
      <c r="AJ84" s="143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43" t="str">
        <f>IF($AH84="","",RIGHT(100000+②男子申込!$AE90,5))</f>
        <v/>
      </c>
      <c r="AL84" s="143" t="str">
        <f t="shared" si="23"/>
        <v/>
      </c>
      <c r="AM84" s="143" t="str">
        <f>IF(②男子申込!$AD90="","",IF(②男子申込!$AD$6="補欠","HOK",IF(②男子申込!$AD$6="オープン","OPN",IF(②男子申込!$AD90="補欠","HOK",IF(②男子申込!$AD90="OP","OPN","HOKOPN")))))</f>
        <v/>
      </c>
      <c r="AO84" s="32" t="str">
        <f t="shared" si="32"/>
        <v/>
      </c>
    </row>
    <row r="85" spans="1:41" x14ac:dyDescent="0.55000000000000004">
      <c r="A85" s="69" t="str">
        <f>IF($B85="","",INDEX(男子登録情報!$S:$S,MATCH($B85,男子登録情報!$B:$B,0)))</f>
        <v/>
      </c>
      <c r="B85" s="69" t="str">
        <f>IF(②男子申込!$C91="","",②男子申込!$C91)</f>
        <v/>
      </c>
      <c r="C85" s="69" t="str">
        <f t="shared" si="24"/>
        <v/>
      </c>
      <c r="D85" s="69" t="str">
        <f t="shared" si="25"/>
        <v/>
      </c>
      <c r="E85" s="69" t="str">
        <f t="shared" si="26"/>
        <v/>
      </c>
      <c r="F85" s="69" t="str">
        <f t="shared" si="27"/>
        <v/>
      </c>
      <c r="G85" s="69" t="str">
        <f t="shared" si="28"/>
        <v/>
      </c>
      <c r="H85" s="69" t="str">
        <f t="shared" si="29"/>
        <v/>
      </c>
      <c r="I85" s="69" t="str">
        <f t="shared" si="30"/>
        <v/>
      </c>
      <c r="J85" s="69" t="str">
        <f t="shared" si="31"/>
        <v/>
      </c>
      <c r="L85" s="32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42" t="str">
        <f>IF(②男子申込!$H91="","",②男子申込!$H91)</f>
        <v/>
      </c>
      <c r="N85" s="142" t="str">
        <f>IF($M85="","",INDEX(リスト!$U$2:$U$65,MATCH($M85,リスト!$T$2:$T$65,0)))</f>
        <v/>
      </c>
      <c r="O85" s="142" t="str">
        <f>IF($M85="","",IF(AND($N85=5,リスト!$U$56=TRUE),INDEX(リスト!$W$56:$W$65,MATCH($M85,リスト!$T$56:$T$65,0)),INDEX(リスト!$W$2:$W$65,MATCH($M85,リスト!$T$2:$T$65,0))))</f>
        <v/>
      </c>
      <c r="P85" s="142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42" t="str">
        <f>IFERROR(RIGHT(10000000+②男子申込!$J91*10000+②男子申込!$L91*100+②男子申込!$N91,IF(INDEX(リスト!$U$2:$U$65,MATCH($M85,リスト!$T$2:$T$65,0))&lt;4,7,5)),"")</f>
        <v/>
      </c>
      <c r="R85" s="142" t="str">
        <f t="shared" si="19"/>
        <v/>
      </c>
      <c r="S85" s="142" t="str">
        <f>IF(②男子申込!$I91="","",IF(②男子申込!$I$6="補欠","HOK",IF(②男子申込!$I$6="オープン","OPN",IF(②男子申込!$I91="補欠","HOK",IF(②男子申込!$I91="OP","OPN","HOKOPN")))))</f>
        <v/>
      </c>
      <c r="T85" s="145" t="str">
        <f>IF(②男子申込!$O91="","",②男子申込!$O91)</f>
        <v/>
      </c>
      <c r="U85" s="145" t="str">
        <f>IF($T85="","",INDEX(リスト!$U$2:$U$65,MATCH($T85,リスト!$T$2:$T$65,0)))</f>
        <v/>
      </c>
      <c r="V85" s="145" t="str">
        <f>IF($T85="","",IF(AND($U85=5,リスト!$U$56=TRUE),INDEX(リスト!$W$56:$W$65,MATCH($T85,リスト!$T$56:$T$65,0)),INDEX(リスト!$W$2:$W$65,MATCH($T85,リスト!$T$2:$T$65,0))))</f>
        <v/>
      </c>
      <c r="W85" s="145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45" t="str">
        <f>IFERROR(RIGHT(10000000+②男子申込!$Q91*10000+②男子申込!$S91*100+②男子申込!$U91,IF(INDEX(リスト!$U$2:$U$65,MATCH($T85,リスト!$T$2:$T$65,0))&lt;4,7,5)),"")</f>
        <v/>
      </c>
      <c r="Y85" s="145" t="str">
        <f t="shared" si="20"/>
        <v/>
      </c>
      <c r="Z85" s="145" t="str">
        <f>IF(②男子申込!$P91="","",IF(②男子申込!$P$6="補欠","HOK",IF(②男子申込!$P$6="オープン","OPN",IF(②男子申込!$P91="補欠","HOK",IF(②男子申込!$P91="OP","OPN","HOKOPN")))))</f>
        <v/>
      </c>
      <c r="AA85" s="144" t="str">
        <f>IF(②男子申込!$V91="","",②男子申込!$V91)</f>
        <v/>
      </c>
      <c r="AB85" s="144" t="str">
        <f>IF($AA85="","",INDEX(リスト!$U$2:$U$65,MATCH($AA85,リスト!$T$2:$T$65,0)))</f>
        <v/>
      </c>
      <c r="AC85" s="144" t="str">
        <f>IF($AA85="","",IF(AND($AB85=5,リスト!$U$56=TRUE),INDEX(リスト!$W$56:$W$65,MATCH($AA85,リスト!$T$56:$T$65,0)),INDEX(リスト!$W$2:$W$65,MATCH($AA85,リスト!$T$2:$T$65,0))))</f>
        <v/>
      </c>
      <c r="AD85" s="144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44" t="str">
        <f>IFERROR(RIGHT(10000000+②男子申込!$X91*10000+②男子申込!$Z91*100+②男子申込!$AB91,IF(INDEX(リスト!$U$2:$U$65,MATCH($AA85,リスト!$T$2:$T$65,0))&lt;4,7,5)),"")</f>
        <v/>
      </c>
      <c r="AF85" s="144" t="str">
        <f t="shared" si="21"/>
        <v/>
      </c>
      <c r="AG85" s="144" t="str">
        <f>IF(②男子申込!$W91="","",IF(②男子申込!$W$6="補欠","HOK",IF(②男子申込!$W$6="オープン","OPN",IF(②男子申込!$W91="補欠","HOK",IF(②男子申込!$W91="OP","OPN","HOKOPN")))))</f>
        <v/>
      </c>
      <c r="AH85" s="143" t="str">
        <f>IF(②男子申込!$AC91="","",②男子申込!$AC91)</f>
        <v/>
      </c>
      <c r="AI85" s="143" t="str">
        <f t="shared" si="22"/>
        <v/>
      </c>
      <c r="AJ85" s="143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43" t="str">
        <f>IF($AH85="","",RIGHT(100000+②男子申込!$AE91,5))</f>
        <v/>
      </c>
      <c r="AL85" s="143" t="str">
        <f t="shared" si="23"/>
        <v/>
      </c>
      <c r="AM85" s="143" t="str">
        <f>IF(②男子申込!$AD91="","",IF(②男子申込!$AD$6="補欠","HOK",IF(②男子申込!$AD$6="オープン","OPN",IF(②男子申込!$AD91="補欠","HOK",IF(②男子申込!$AD91="OP","OPN","HOKOPN")))))</f>
        <v/>
      </c>
      <c r="AO85" s="32" t="str">
        <f t="shared" si="32"/>
        <v/>
      </c>
    </row>
    <row r="86" spans="1:41" x14ac:dyDescent="0.55000000000000004">
      <c r="A86" s="69" t="str">
        <f>IF($B86="","",INDEX(男子登録情報!$S:$S,MATCH($B86,男子登録情報!$B:$B,0)))</f>
        <v/>
      </c>
      <c r="B86" s="69" t="str">
        <f>IF(②男子申込!$C92="","",②男子申込!$C92)</f>
        <v/>
      </c>
      <c r="C86" s="69" t="str">
        <f t="shared" si="24"/>
        <v/>
      </c>
      <c r="D86" s="69" t="str">
        <f t="shared" si="25"/>
        <v/>
      </c>
      <c r="E86" s="69" t="str">
        <f t="shared" si="26"/>
        <v/>
      </c>
      <c r="F86" s="69" t="str">
        <f t="shared" si="27"/>
        <v/>
      </c>
      <c r="G86" s="69" t="str">
        <f t="shared" si="28"/>
        <v/>
      </c>
      <c r="H86" s="69" t="str">
        <f t="shared" si="29"/>
        <v/>
      </c>
      <c r="I86" s="69" t="str">
        <f t="shared" si="30"/>
        <v/>
      </c>
      <c r="J86" s="69" t="str">
        <f t="shared" si="31"/>
        <v/>
      </c>
      <c r="L86" s="32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42" t="str">
        <f>IF(②男子申込!$H92="","",②男子申込!$H92)</f>
        <v/>
      </c>
      <c r="N86" s="142" t="str">
        <f>IF($M86="","",INDEX(リスト!$U$2:$U$65,MATCH($M86,リスト!$T$2:$T$65,0)))</f>
        <v/>
      </c>
      <c r="O86" s="142" t="str">
        <f>IF($M86="","",IF(AND($N86=5,リスト!$U$56=TRUE),INDEX(リスト!$W$56:$W$65,MATCH($M86,リスト!$T$56:$T$65,0)),INDEX(リスト!$W$2:$W$65,MATCH($M86,リスト!$T$2:$T$65,0))))</f>
        <v/>
      </c>
      <c r="P86" s="142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42" t="str">
        <f>IFERROR(RIGHT(10000000+②男子申込!$J92*10000+②男子申込!$L92*100+②男子申込!$N92,IF(INDEX(リスト!$U$2:$U$65,MATCH($M86,リスト!$T$2:$T$65,0))&lt;4,7,5)),"")</f>
        <v/>
      </c>
      <c r="R86" s="142" t="str">
        <f t="shared" si="19"/>
        <v/>
      </c>
      <c r="S86" s="142" t="str">
        <f>IF(②男子申込!$I92="","",IF(②男子申込!$I$6="補欠","HOK",IF(②男子申込!$I$6="オープン","OPN",IF(②男子申込!$I92="補欠","HOK",IF(②男子申込!$I92="OP","OPN","HOKOPN")))))</f>
        <v/>
      </c>
      <c r="T86" s="145" t="str">
        <f>IF(②男子申込!$O92="","",②男子申込!$O92)</f>
        <v/>
      </c>
      <c r="U86" s="145" t="str">
        <f>IF($T86="","",INDEX(リスト!$U$2:$U$65,MATCH($T86,リスト!$T$2:$T$65,0)))</f>
        <v/>
      </c>
      <c r="V86" s="145" t="str">
        <f>IF($T86="","",IF(AND($U86=5,リスト!$U$56=TRUE),INDEX(リスト!$W$56:$W$65,MATCH($T86,リスト!$T$56:$T$65,0)),INDEX(リスト!$W$2:$W$65,MATCH($T86,リスト!$T$2:$T$65,0))))</f>
        <v/>
      </c>
      <c r="W86" s="145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45" t="str">
        <f>IFERROR(RIGHT(10000000+②男子申込!$Q92*10000+②男子申込!$S92*100+②男子申込!$U92,IF(INDEX(リスト!$U$2:$U$65,MATCH($T86,リスト!$T$2:$T$65,0))&lt;4,7,5)),"")</f>
        <v/>
      </c>
      <c r="Y86" s="145" t="str">
        <f t="shared" si="20"/>
        <v/>
      </c>
      <c r="Z86" s="145" t="str">
        <f>IF(②男子申込!$P92="","",IF(②男子申込!$P$6="補欠","HOK",IF(②男子申込!$P$6="オープン","OPN",IF(②男子申込!$P92="補欠","HOK",IF(②男子申込!$P92="OP","OPN","HOKOPN")))))</f>
        <v/>
      </c>
      <c r="AA86" s="144" t="str">
        <f>IF(②男子申込!$V92="","",②男子申込!$V92)</f>
        <v/>
      </c>
      <c r="AB86" s="144" t="str">
        <f>IF($AA86="","",INDEX(リスト!$U$2:$U$65,MATCH($AA86,リスト!$T$2:$T$65,0)))</f>
        <v/>
      </c>
      <c r="AC86" s="144" t="str">
        <f>IF($AA86="","",IF(AND($AB86=5,リスト!$U$56=TRUE),INDEX(リスト!$W$56:$W$65,MATCH($AA86,リスト!$T$56:$T$65,0)),INDEX(リスト!$W$2:$W$65,MATCH($AA86,リスト!$T$2:$T$65,0))))</f>
        <v/>
      </c>
      <c r="AD86" s="144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44" t="str">
        <f>IFERROR(RIGHT(10000000+②男子申込!$X92*10000+②男子申込!$Z92*100+②男子申込!$AB92,IF(INDEX(リスト!$U$2:$U$65,MATCH($AA86,リスト!$T$2:$T$65,0))&lt;4,7,5)),"")</f>
        <v/>
      </c>
      <c r="AF86" s="144" t="str">
        <f t="shared" si="21"/>
        <v/>
      </c>
      <c r="AG86" s="144" t="str">
        <f>IF(②男子申込!$W92="","",IF(②男子申込!$W$6="補欠","HOK",IF(②男子申込!$W$6="オープン","OPN",IF(②男子申込!$W92="補欠","HOK",IF(②男子申込!$W92="OP","OPN","HOKOPN")))))</f>
        <v/>
      </c>
      <c r="AH86" s="143" t="str">
        <f>IF(②男子申込!$AC92="","",②男子申込!$AC92)</f>
        <v/>
      </c>
      <c r="AI86" s="143" t="str">
        <f t="shared" si="22"/>
        <v/>
      </c>
      <c r="AJ86" s="143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43" t="str">
        <f>IF($AH86="","",RIGHT(100000+②男子申込!$AE92,5))</f>
        <v/>
      </c>
      <c r="AL86" s="143" t="str">
        <f t="shared" si="23"/>
        <v/>
      </c>
      <c r="AM86" s="143" t="str">
        <f>IF(②男子申込!$AD92="","",IF(②男子申込!$AD$6="補欠","HOK",IF(②男子申込!$AD$6="オープン","OPN",IF(②男子申込!$AD92="補欠","HOK",IF(②男子申込!$AD92="OP","OPN","HOKOPN")))))</f>
        <v/>
      </c>
      <c r="AO86" s="32" t="str">
        <f t="shared" si="32"/>
        <v/>
      </c>
    </row>
    <row r="87" spans="1:41" x14ac:dyDescent="0.55000000000000004">
      <c r="A87" s="69" t="str">
        <f>IF($B87="","",INDEX(男子登録情報!$S:$S,MATCH($B87,男子登録情報!$B:$B,0)))</f>
        <v/>
      </c>
      <c r="B87" s="69" t="str">
        <f>IF(②男子申込!$C93="","",②男子申込!$C93)</f>
        <v/>
      </c>
      <c r="C87" s="69" t="str">
        <f t="shared" si="24"/>
        <v/>
      </c>
      <c r="D87" s="69" t="str">
        <f t="shared" si="25"/>
        <v/>
      </c>
      <c r="E87" s="69" t="str">
        <f t="shared" si="26"/>
        <v/>
      </c>
      <c r="F87" s="69" t="str">
        <f t="shared" si="27"/>
        <v/>
      </c>
      <c r="G87" s="69" t="str">
        <f t="shared" si="28"/>
        <v/>
      </c>
      <c r="H87" s="69" t="str">
        <f t="shared" si="29"/>
        <v/>
      </c>
      <c r="I87" s="69" t="str">
        <f t="shared" si="30"/>
        <v/>
      </c>
      <c r="J87" s="69" t="str">
        <f t="shared" si="31"/>
        <v/>
      </c>
      <c r="L87" s="32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42" t="str">
        <f>IF(②男子申込!$H93="","",②男子申込!$H93)</f>
        <v/>
      </c>
      <c r="N87" s="142" t="str">
        <f>IF($M87="","",INDEX(リスト!$U$2:$U$65,MATCH($M87,リスト!$T$2:$T$65,0)))</f>
        <v/>
      </c>
      <c r="O87" s="142" t="str">
        <f>IF($M87="","",IF(AND($N87=5,リスト!$U$56=TRUE),INDEX(リスト!$W$56:$W$65,MATCH($M87,リスト!$T$56:$T$65,0)),INDEX(リスト!$W$2:$W$65,MATCH($M87,リスト!$T$2:$T$65,0))))</f>
        <v/>
      </c>
      <c r="P87" s="142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42" t="str">
        <f>IFERROR(RIGHT(10000000+②男子申込!$J93*10000+②男子申込!$L93*100+②男子申込!$N93,IF(INDEX(リスト!$U$2:$U$65,MATCH($M87,リスト!$T$2:$T$65,0))&lt;4,7,5)),"")</f>
        <v/>
      </c>
      <c r="R87" s="142" t="str">
        <f t="shared" si="19"/>
        <v/>
      </c>
      <c r="S87" s="142" t="str">
        <f>IF(②男子申込!$I93="","",IF(②男子申込!$I$6="補欠","HOK",IF(②男子申込!$I$6="オープン","OPN",IF(②男子申込!$I93="補欠","HOK",IF(②男子申込!$I93="OP","OPN","HOKOPN")))))</f>
        <v/>
      </c>
      <c r="T87" s="145" t="str">
        <f>IF(②男子申込!$O93="","",②男子申込!$O93)</f>
        <v/>
      </c>
      <c r="U87" s="145" t="str">
        <f>IF($T87="","",INDEX(リスト!$U$2:$U$65,MATCH($T87,リスト!$T$2:$T$65,0)))</f>
        <v/>
      </c>
      <c r="V87" s="145" t="str">
        <f>IF($T87="","",IF(AND($U87=5,リスト!$U$56=TRUE),INDEX(リスト!$W$56:$W$65,MATCH($T87,リスト!$T$56:$T$65,0)),INDEX(リスト!$W$2:$W$65,MATCH($T87,リスト!$T$2:$T$65,0))))</f>
        <v/>
      </c>
      <c r="W87" s="145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45" t="str">
        <f>IFERROR(RIGHT(10000000+②男子申込!$Q93*10000+②男子申込!$S93*100+②男子申込!$U93,IF(INDEX(リスト!$U$2:$U$65,MATCH($T87,リスト!$T$2:$T$65,0))&lt;4,7,5)),"")</f>
        <v/>
      </c>
      <c r="Y87" s="145" t="str">
        <f t="shared" si="20"/>
        <v/>
      </c>
      <c r="Z87" s="145" t="str">
        <f>IF(②男子申込!$P93="","",IF(②男子申込!$P$6="補欠","HOK",IF(②男子申込!$P$6="オープン","OPN",IF(②男子申込!$P93="補欠","HOK",IF(②男子申込!$P93="OP","OPN","HOKOPN")))))</f>
        <v/>
      </c>
      <c r="AA87" s="144" t="str">
        <f>IF(②男子申込!$V93="","",②男子申込!$V93)</f>
        <v/>
      </c>
      <c r="AB87" s="144" t="str">
        <f>IF($AA87="","",INDEX(リスト!$U$2:$U$65,MATCH($AA87,リスト!$T$2:$T$65,0)))</f>
        <v/>
      </c>
      <c r="AC87" s="144" t="str">
        <f>IF($AA87="","",IF(AND($AB87=5,リスト!$U$56=TRUE),INDEX(リスト!$W$56:$W$65,MATCH($AA87,リスト!$T$56:$T$65,0)),INDEX(リスト!$W$2:$W$65,MATCH($AA87,リスト!$T$2:$T$65,0))))</f>
        <v/>
      </c>
      <c r="AD87" s="144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44" t="str">
        <f>IFERROR(RIGHT(10000000+②男子申込!$X93*10000+②男子申込!$Z93*100+②男子申込!$AB93,IF(INDEX(リスト!$U$2:$U$65,MATCH($AA87,リスト!$T$2:$T$65,0))&lt;4,7,5)),"")</f>
        <v/>
      </c>
      <c r="AF87" s="144" t="str">
        <f t="shared" si="21"/>
        <v/>
      </c>
      <c r="AG87" s="144" t="str">
        <f>IF(②男子申込!$W93="","",IF(②男子申込!$W$6="補欠","HOK",IF(②男子申込!$W$6="オープン","OPN",IF(②男子申込!$W93="補欠","HOK",IF(②男子申込!$W93="OP","OPN","HOKOPN")))))</f>
        <v/>
      </c>
      <c r="AH87" s="143" t="str">
        <f>IF(②男子申込!$AC93="","",②男子申込!$AC93)</f>
        <v/>
      </c>
      <c r="AI87" s="143" t="str">
        <f t="shared" si="22"/>
        <v/>
      </c>
      <c r="AJ87" s="143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43" t="str">
        <f>IF($AH87="","",RIGHT(100000+②男子申込!$AE93,5))</f>
        <v/>
      </c>
      <c r="AL87" s="143" t="str">
        <f t="shared" si="23"/>
        <v/>
      </c>
      <c r="AM87" s="143" t="str">
        <f>IF(②男子申込!$AD93="","",IF(②男子申込!$AD$6="補欠","HOK",IF(②男子申込!$AD$6="オープン","OPN",IF(②男子申込!$AD93="補欠","HOK",IF(②男子申込!$AD93="OP","OPN","HOKOPN")))))</f>
        <v/>
      </c>
      <c r="AO87" s="32" t="str">
        <f t="shared" si="32"/>
        <v/>
      </c>
    </row>
    <row r="88" spans="1:41" x14ac:dyDescent="0.55000000000000004">
      <c r="A88" s="69" t="str">
        <f>IF($B88="","",INDEX(男子登録情報!$S:$S,MATCH($B88,男子登録情報!$B:$B,0)))</f>
        <v/>
      </c>
      <c r="B88" s="69" t="str">
        <f>IF(②男子申込!$C94="","",②男子申込!$C94)</f>
        <v/>
      </c>
      <c r="C88" s="69" t="str">
        <f t="shared" si="24"/>
        <v/>
      </c>
      <c r="D88" s="69" t="str">
        <f t="shared" si="25"/>
        <v/>
      </c>
      <c r="E88" s="69" t="str">
        <f t="shared" si="26"/>
        <v/>
      </c>
      <c r="F88" s="69" t="str">
        <f t="shared" si="27"/>
        <v/>
      </c>
      <c r="G88" s="69" t="str">
        <f t="shared" si="28"/>
        <v/>
      </c>
      <c r="H88" s="69" t="str">
        <f t="shared" si="29"/>
        <v/>
      </c>
      <c r="I88" s="69" t="str">
        <f t="shared" si="30"/>
        <v/>
      </c>
      <c r="J88" s="69" t="str">
        <f t="shared" si="31"/>
        <v/>
      </c>
      <c r="L88" s="32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42" t="str">
        <f>IF(②男子申込!$H94="","",②男子申込!$H94)</f>
        <v/>
      </c>
      <c r="N88" s="142" t="str">
        <f>IF($M88="","",INDEX(リスト!$U$2:$U$65,MATCH($M88,リスト!$T$2:$T$65,0)))</f>
        <v/>
      </c>
      <c r="O88" s="142" t="str">
        <f>IF($M88="","",IF(AND($N88=5,リスト!$U$56=TRUE),INDEX(リスト!$W$56:$W$65,MATCH($M88,リスト!$T$56:$T$65,0)),INDEX(リスト!$W$2:$W$65,MATCH($M88,リスト!$T$2:$T$65,0))))</f>
        <v/>
      </c>
      <c r="P88" s="142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42" t="str">
        <f>IFERROR(RIGHT(10000000+②男子申込!$J94*10000+②男子申込!$L94*100+②男子申込!$N94,IF(INDEX(リスト!$U$2:$U$65,MATCH($M88,リスト!$T$2:$T$65,0))&lt;4,7,5)),"")</f>
        <v/>
      </c>
      <c r="R88" s="142" t="str">
        <f t="shared" si="19"/>
        <v/>
      </c>
      <c r="S88" s="142" t="str">
        <f>IF(②男子申込!$I94="","",IF(②男子申込!$I$6="補欠","HOK",IF(②男子申込!$I$6="オープン","OPN",IF(②男子申込!$I94="補欠","HOK",IF(②男子申込!$I94="OP","OPN","HOKOPN")))))</f>
        <v/>
      </c>
      <c r="T88" s="145" t="str">
        <f>IF(②男子申込!$O94="","",②男子申込!$O94)</f>
        <v/>
      </c>
      <c r="U88" s="145" t="str">
        <f>IF($T88="","",INDEX(リスト!$U$2:$U$65,MATCH($T88,リスト!$T$2:$T$65,0)))</f>
        <v/>
      </c>
      <c r="V88" s="145" t="str">
        <f>IF($T88="","",IF(AND($U88=5,リスト!$U$56=TRUE),INDEX(リスト!$W$56:$W$65,MATCH($T88,リスト!$T$56:$T$65,0)),INDEX(リスト!$W$2:$W$65,MATCH($T88,リスト!$T$2:$T$65,0))))</f>
        <v/>
      </c>
      <c r="W88" s="145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45" t="str">
        <f>IFERROR(RIGHT(10000000+②男子申込!$Q94*10000+②男子申込!$S94*100+②男子申込!$U94,IF(INDEX(リスト!$U$2:$U$65,MATCH($T88,リスト!$T$2:$T$65,0))&lt;4,7,5)),"")</f>
        <v/>
      </c>
      <c r="Y88" s="145" t="str">
        <f t="shared" si="20"/>
        <v/>
      </c>
      <c r="Z88" s="145" t="str">
        <f>IF(②男子申込!$P94="","",IF(②男子申込!$P$6="補欠","HOK",IF(②男子申込!$P$6="オープン","OPN",IF(②男子申込!$P94="補欠","HOK",IF(②男子申込!$P94="OP","OPN","HOKOPN")))))</f>
        <v/>
      </c>
      <c r="AA88" s="144" t="str">
        <f>IF(②男子申込!$V94="","",②男子申込!$V94)</f>
        <v/>
      </c>
      <c r="AB88" s="144" t="str">
        <f>IF($AA88="","",INDEX(リスト!$U$2:$U$65,MATCH($AA88,リスト!$T$2:$T$65,0)))</f>
        <v/>
      </c>
      <c r="AC88" s="144" t="str">
        <f>IF($AA88="","",IF(AND($AB88=5,リスト!$U$56=TRUE),INDEX(リスト!$W$56:$W$65,MATCH($AA88,リスト!$T$56:$T$65,0)),INDEX(リスト!$W$2:$W$65,MATCH($AA88,リスト!$T$2:$T$65,0))))</f>
        <v/>
      </c>
      <c r="AD88" s="144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44" t="str">
        <f>IFERROR(RIGHT(10000000+②男子申込!$X94*10000+②男子申込!$Z94*100+②男子申込!$AB94,IF(INDEX(リスト!$U$2:$U$65,MATCH($AA88,リスト!$T$2:$T$65,0))&lt;4,7,5)),"")</f>
        <v/>
      </c>
      <c r="AF88" s="144" t="str">
        <f t="shared" si="21"/>
        <v/>
      </c>
      <c r="AG88" s="144" t="str">
        <f>IF(②男子申込!$W94="","",IF(②男子申込!$W$6="補欠","HOK",IF(②男子申込!$W$6="オープン","OPN",IF(②男子申込!$W94="補欠","HOK",IF(②男子申込!$W94="OP","OPN","HOKOPN")))))</f>
        <v/>
      </c>
      <c r="AH88" s="143" t="str">
        <f>IF(②男子申込!$AC94="","",②男子申込!$AC94)</f>
        <v/>
      </c>
      <c r="AI88" s="143" t="str">
        <f t="shared" si="22"/>
        <v/>
      </c>
      <c r="AJ88" s="143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43" t="str">
        <f>IF($AH88="","",RIGHT(100000+②男子申込!$AE94,5))</f>
        <v/>
      </c>
      <c r="AL88" s="143" t="str">
        <f t="shared" si="23"/>
        <v/>
      </c>
      <c r="AM88" s="143" t="str">
        <f>IF(②男子申込!$AD94="","",IF(②男子申込!$AD$6="補欠","HOK",IF(②男子申込!$AD$6="オープン","OPN",IF(②男子申込!$AD94="補欠","HOK",IF(②男子申込!$AD94="OP","OPN","HOKOPN")))))</f>
        <v/>
      </c>
      <c r="AO88" s="32" t="str">
        <f t="shared" si="32"/>
        <v/>
      </c>
    </row>
    <row r="89" spans="1:41" x14ac:dyDescent="0.55000000000000004">
      <c r="A89" s="69" t="str">
        <f>IF($B89="","",INDEX(男子登録情報!$S:$S,MATCH($B89,男子登録情報!$B:$B,0)))</f>
        <v/>
      </c>
      <c r="B89" s="69" t="str">
        <f>IF(②男子申込!$C95="","",②男子申込!$C95)</f>
        <v/>
      </c>
      <c r="C89" s="69" t="str">
        <f t="shared" si="24"/>
        <v/>
      </c>
      <c r="D89" s="69" t="str">
        <f t="shared" si="25"/>
        <v/>
      </c>
      <c r="E89" s="69" t="str">
        <f t="shared" si="26"/>
        <v/>
      </c>
      <c r="F89" s="69" t="str">
        <f t="shared" si="27"/>
        <v/>
      </c>
      <c r="G89" s="69" t="str">
        <f t="shared" si="28"/>
        <v/>
      </c>
      <c r="H89" s="69" t="str">
        <f t="shared" si="29"/>
        <v/>
      </c>
      <c r="I89" s="69" t="str">
        <f t="shared" si="30"/>
        <v/>
      </c>
      <c r="J89" s="69" t="str">
        <f t="shared" si="31"/>
        <v/>
      </c>
      <c r="L89" s="32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42" t="str">
        <f>IF(②男子申込!$H95="","",②男子申込!$H95)</f>
        <v/>
      </c>
      <c r="N89" s="142" t="str">
        <f>IF($M89="","",INDEX(リスト!$U$2:$U$65,MATCH($M89,リスト!$T$2:$T$65,0)))</f>
        <v/>
      </c>
      <c r="O89" s="142" t="str">
        <f>IF($M89="","",IF(AND($N89=5,リスト!$U$56=TRUE),INDEX(リスト!$W$56:$W$65,MATCH($M89,リスト!$T$56:$T$65,0)),INDEX(リスト!$W$2:$W$65,MATCH($M89,リスト!$T$2:$T$65,0))))</f>
        <v/>
      </c>
      <c r="P89" s="142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42" t="str">
        <f>IFERROR(RIGHT(10000000+②男子申込!$J95*10000+②男子申込!$L95*100+②男子申込!$N95,IF(INDEX(リスト!$U$2:$U$65,MATCH($M89,リスト!$T$2:$T$65,0))&lt;4,7,5)),"")</f>
        <v/>
      </c>
      <c r="R89" s="142" t="str">
        <f t="shared" si="19"/>
        <v/>
      </c>
      <c r="S89" s="142" t="str">
        <f>IF(②男子申込!$I95="","",IF(②男子申込!$I$6="補欠","HOK",IF(②男子申込!$I$6="オープン","OPN",IF(②男子申込!$I95="補欠","HOK",IF(②男子申込!$I95="OP","OPN","HOKOPN")))))</f>
        <v/>
      </c>
      <c r="T89" s="145" t="str">
        <f>IF(②男子申込!$O95="","",②男子申込!$O95)</f>
        <v/>
      </c>
      <c r="U89" s="145" t="str">
        <f>IF($T89="","",INDEX(リスト!$U$2:$U$65,MATCH($T89,リスト!$T$2:$T$65,0)))</f>
        <v/>
      </c>
      <c r="V89" s="145" t="str">
        <f>IF($T89="","",IF(AND($U89=5,リスト!$U$56=TRUE),INDEX(リスト!$W$56:$W$65,MATCH($T89,リスト!$T$56:$T$65,0)),INDEX(リスト!$W$2:$W$65,MATCH($T89,リスト!$T$2:$T$65,0))))</f>
        <v/>
      </c>
      <c r="W89" s="145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45" t="str">
        <f>IFERROR(RIGHT(10000000+②男子申込!$Q95*10000+②男子申込!$S95*100+②男子申込!$U95,IF(INDEX(リスト!$U$2:$U$65,MATCH($T89,リスト!$T$2:$T$65,0))&lt;4,7,5)),"")</f>
        <v/>
      </c>
      <c r="Y89" s="145" t="str">
        <f t="shared" si="20"/>
        <v/>
      </c>
      <c r="Z89" s="145" t="str">
        <f>IF(②男子申込!$P95="","",IF(②男子申込!$P$6="補欠","HOK",IF(②男子申込!$P$6="オープン","OPN",IF(②男子申込!$P95="補欠","HOK",IF(②男子申込!$P95="OP","OPN","HOKOPN")))))</f>
        <v/>
      </c>
      <c r="AA89" s="144" t="str">
        <f>IF(②男子申込!$V95="","",②男子申込!$V95)</f>
        <v/>
      </c>
      <c r="AB89" s="144" t="str">
        <f>IF($AA89="","",INDEX(リスト!$U$2:$U$65,MATCH($AA89,リスト!$T$2:$T$65,0)))</f>
        <v/>
      </c>
      <c r="AC89" s="144" t="str">
        <f>IF($AA89="","",IF(AND($AB89=5,リスト!$U$56=TRUE),INDEX(リスト!$W$56:$W$65,MATCH($AA89,リスト!$T$56:$T$65,0)),INDEX(リスト!$W$2:$W$65,MATCH($AA89,リスト!$T$2:$T$65,0))))</f>
        <v/>
      </c>
      <c r="AD89" s="144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44" t="str">
        <f>IFERROR(RIGHT(10000000+②男子申込!$X95*10000+②男子申込!$Z95*100+②男子申込!$AB95,IF(INDEX(リスト!$U$2:$U$65,MATCH($AA89,リスト!$T$2:$T$65,0))&lt;4,7,5)),"")</f>
        <v/>
      </c>
      <c r="AF89" s="144" t="str">
        <f t="shared" si="21"/>
        <v/>
      </c>
      <c r="AG89" s="144" t="str">
        <f>IF(②男子申込!$W95="","",IF(②男子申込!$W$6="補欠","HOK",IF(②男子申込!$W$6="オープン","OPN",IF(②男子申込!$W95="補欠","HOK",IF(②男子申込!$W95="OP","OPN","HOKOPN")))))</f>
        <v/>
      </c>
      <c r="AH89" s="143" t="str">
        <f>IF(②男子申込!$AC95="","",②男子申込!$AC95)</f>
        <v/>
      </c>
      <c r="AI89" s="143" t="str">
        <f t="shared" si="22"/>
        <v/>
      </c>
      <c r="AJ89" s="143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43" t="str">
        <f>IF($AH89="","",RIGHT(100000+②男子申込!$AE95,5))</f>
        <v/>
      </c>
      <c r="AL89" s="143" t="str">
        <f t="shared" si="23"/>
        <v/>
      </c>
      <c r="AM89" s="143" t="str">
        <f>IF(②男子申込!$AD95="","",IF(②男子申込!$AD$6="補欠","HOK",IF(②男子申込!$AD$6="オープン","OPN",IF(②男子申込!$AD95="補欠","HOK",IF(②男子申込!$AD95="OP","OPN","HOKOPN")))))</f>
        <v/>
      </c>
      <c r="AO89" s="32" t="str">
        <f t="shared" si="32"/>
        <v/>
      </c>
    </row>
    <row r="90" spans="1:41" x14ac:dyDescent="0.55000000000000004">
      <c r="A90" s="69" t="str">
        <f>IF($B90="","",INDEX(男子登録情報!$S:$S,MATCH($B90,男子登録情報!$B:$B,0)))</f>
        <v/>
      </c>
      <c r="B90" s="69" t="str">
        <f>IF(②男子申込!$C96="","",②男子申込!$C96)</f>
        <v/>
      </c>
      <c r="C90" s="69" t="str">
        <f t="shared" si="24"/>
        <v/>
      </c>
      <c r="D90" s="69" t="str">
        <f t="shared" si="25"/>
        <v/>
      </c>
      <c r="E90" s="69" t="str">
        <f t="shared" si="26"/>
        <v/>
      </c>
      <c r="F90" s="69" t="str">
        <f t="shared" si="27"/>
        <v/>
      </c>
      <c r="G90" s="69" t="str">
        <f t="shared" si="28"/>
        <v/>
      </c>
      <c r="H90" s="69" t="str">
        <f t="shared" si="29"/>
        <v/>
      </c>
      <c r="I90" s="69" t="str">
        <f t="shared" si="30"/>
        <v/>
      </c>
      <c r="J90" s="69" t="str">
        <f t="shared" si="31"/>
        <v/>
      </c>
      <c r="L90" s="32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42" t="str">
        <f>IF(②男子申込!$H96="","",②男子申込!$H96)</f>
        <v/>
      </c>
      <c r="N90" s="142" t="str">
        <f>IF($M90="","",INDEX(リスト!$U$2:$U$65,MATCH($M90,リスト!$T$2:$T$65,0)))</f>
        <v/>
      </c>
      <c r="O90" s="142" t="str">
        <f>IF($M90="","",IF(AND($N90=5,リスト!$U$56=TRUE),INDEX(リスト!$W$56:$W$65,MATCH($M90,リスト!$T$56:$T$65,0)),INDEX(リスト!$W$2:$W$65,MATCH($M90,リスト!$T$2:$T$65,0))))</f>
        <v/>
      </c>
      <c r="P90" s="142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42" t="str">
        <f>IFERROR(RIGHT(10000000+②男子申込!$J96*10000+②男子申込!$L96*100+②男子申込!$N96,IF(INDEX(リスト!$U$2:$U$65,MATCH($M90,リスト!$T$2:$T$65,0))&lt;4,7,5)),"")</f>
        <v/>
      </c>
      <c r="R90" s="142" t="str">
        <f t="shared" si="19"/>
        <v/>
      </c>
      <c r="S90" s="142" t="str">
        <f>IF(②男子申込!$I96="","",IF(②男子申込!$I$6="補欠","HOK",IF(②男子申込!$I$6="オープン","OPN",IF(②男子申込!$I96="補欠","HOK",IF(②男子申込!$I96="OP","OPN","HOKOPN")))))</f>
        <v/>
      </c>
      <c r="T90" s="145" t="str">
        <f>IF(②男子申込!$O96="","",②男子申込!$O96)</f>
        <v/>
      </c>
      <c r="U90" s="145" t="str">
        <f>IF($T90="","",INDEX(リスト!$U$2:$U$65,MATCH($T90,リスト!$T$2:$T$65,0)))</f>
        <v/>
      </c>
      <c r="V90" s="145" t="str">
        <f>IF($T90="","",IF(AND($U90=5,リスト!$U$56=TRUE),INDEX(リスト!$W$56:$W$65,MATCH($T90,リスト!$T$56:$T$65,0)),INDEX(リスト!$W$2:$W$65,MATCH($T90,リスト!$T$2:$T$65,0))))</f>
        <v/>
      </c>
      <c r="W90" s="145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45" t="str">
        <f>IFERROR(RIGHT(10000000+②男子申込!$Q96*10000+②男子申込!$S96*100+②男子申込!$U96,IF(INDEX(リスト!$U$2:$U$65,MATCH($T90,リスト!$T$2:$T$65,0))&lt;4,7,5)),"")</f>
        <v/>
      </c>
      <c r="Y90" s="145" t="str">
        <f t="shared" si="20"/>
        <v/>
      </c>
      <c r="Z90" s="145" t="str">
        <f>IF(②男子申込!$P96="","",IF(②男子申込!$P$6="補欠","HOK",IF(②男子申込!$P$6="オープン","OPN",IF(②男子申込!$P96="補欠","HOK",IF(②男子申込!$P96="OP","OPN","HOKOPN")))))</f>
        <v/>
      </c>
      <c r="AA90" s="144" t="str">
        <f>IF(②男子申込!$V96="","",②男子申込!$V96)</f>
        <v/>
      </c>
      <c r="AB90" s="144" t="str">
        <f>IF($AA90="","",INDEX(リスト!$U$2:$U$65,MATCH($AA90,リスト!$T$2:$T$65,0)))</f>
        <v/>
      </c>
      <c r="AC90" s="144" t="str">
        <f>IF($AA90="","",IF(AND($AB90=5,リスト!$U$56=TRUE),INDEX(リスト!$W$56:$W$65,MATCH($AA90,リスト!$T$56:$T$65,0)),INDEX(リスト!$W$2:$W$65,MATCH($AA90,リスト!$T$2:$T$65,0))))</f>
        <v/>
      </c>
      <c r="AD90" s="144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44" t="str">
        <f>IFERROR(RIGHT(10000000+②男子申込!$X96*10000+②男子申込!$Z96*100+②男子申込!$AB96,IF(INDEX(リスト!$U$2:$U$65,MATCH($AA90,リスト!$T$2:$T$65,0))&lt;4,7,5)),"")</f>
        <v/>
      </c>
      <c r="AF90" s="144" t="str">
        <f t="shared" si="21"/>
        <v/>
      </c>
      <c r="AG90" s="144" t="str">
        <f>IF(②男子申込!$W96="","",IF(②男子申込!$W$6="補欠","HOK",IF(②男子申込!$W$6="オープン","OPN",IF(②男子申込!$W96="補欠","HOK",IF(②男子申込!$W96="OP","OPN","HOKOPN")))))</f>
        <v/>
      </c>
      <c r="AH90" s="143" t="str">
        <f>IF(②男子申込!$AC96="","",②男子申込!$AC96)</f>
        <v/>
      </c>
      <c r="AI90" s="143" t="str">
        <f t="shared" si="22"/>
        <v/>
      </c>
      <c r="AJ90" s="143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43" t="str">
        <f>IF($AH90="","",RIGHT(100000+②男子申込!$AE96,5))</f>
        <v/>
      </c>
      <c r="AL90" s="143" t="str">
        <f t="shared" si="23"/>
        <v/>
      </c>
      <c r="AM90" s="143" t="str">
        <f>IF(②男子申込!$AD96="","",IF(②男子申込!$AD$6="補欠","HOK",IF(②男子申込!$AD$6="オープン","OPN",IF(②男子申込!$AD96="補欠","HOK",IF(②男子申込!$AD96="OP","OPN","HOKOPN")))))</f>
        <v/>
      </c>
      <c r="AO90" s="32" t="str">
        <f t="shared" si="32"/>
        <v/>
      </c>
    </row>
    <row r="91" spans="1:41" x14ac:dyDescent="0.55000000000000004">
      <c r="A91" s="69" t="str">
        <f>IF($B91="","",INDEX(男子登録情報!$S:$S,MATCH($B91,男子登録情報!$B:$B,0)))</f>
        <v/>
      </c>
      <c r="B91" s="69" t="str">
        <f>IF(②男子申込!$C97="","",②男子申込!$C97)</f>
        <v/>
      </c>
      <c r="C91" s="69" t="str">
        <f t="shared" si="24"/>
        <v/>
      </c>
      <c r="D91" s="69" t="str">
        <f t="shared" si="25"/>
        <v/>
      </c>
      <c r="E91" s="69" t="str">
        <f t="shared" si="26"/>
        <v/>
      </c>
      <c r="F91" s="69" t="str">
        <f t="shared" si="27"/>
        <v/>
      </c>
      <c r="G91" s="69" t="str">
        <f t="shared" si="28"/>
        <v/>
      </c>
      <c r="H91" s="69" t="str">
        <f t="shared" si="29"/>
        <v/>
      </c>
      <c r="I91" s="69" t="str">
        <f t="shared" si="30"/>
        <v/>
      </c>
      <c r="J91" s="69" t="str">
        <f t="shared" si="31"/>
        <v/>
      </c>
      <c r="L91" s="32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42" t="str">
        <f>IF(②男子申込!$H97="","",②男子申込!$H97)</f>
        <v/>
      </c>
      <c r="N91" s="142" t="str">
        <f>IF($M91="","",INDEX(リスト!$U$2:$U$65,MATCH($M91,リスト!$T$2:$T$65,0)))</f>
        <v/>
      </c>
      <c r="O91" s="142" t="str">
        <f>IF($M91="","",IF(AND($N91=5,リスト!$U$56=TRUE),INDEX(リスト!$W$56:$W$65,MATCH($M91,リスト!$T$56:$T$65,0)),INDEX(リスト!$W$2:$W$65,MATCH($M91,リスト!$T$2:$T$65,0))))</f>
        <v/>
      </c>
      <c r="P91" s="142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42" t="str">
        <f>IFERROR(RIGHT(10000000+②男子申込!$J97*10000+②男子申込!$L97*100+②男子申込!$N97,IF(INDEX(リスト!$U$2:$U$65,MATCH($M91,リスト!$T$2:$T$65,0))&lt;4,7,5)),"")</f>
        <v/>
      </c>
      <c r="R91" s="142" t="str">
        <f t="shared" si="19"/>
        <v/>
      </c>
      <c r="S91" s="142" t="str">
        <f>IF(②男子申込!$I97="","",IF(②男子申込!$I$6="補欠","HOK",IF(②男子申込!$I$6="オープン","OPN",IF(②男子申込!$I97="補欠","HOK",IF(②男子申込!$I97="OP","OPN","HOKOPN")))))</f>
        <v/>
      </c>
      <c r="T91" s="145" t="str">
        <f>IF(②男子申込!$O97="","",②男子申込!$O97)</f>
        <v/>
      </c>
      <c r="U91" s="145" t="str">
        <f>IF($T91="","",INDEX(リスト!$U$2:$U$65,MATCH($T91,リスト!$T$2:$T$65,0)))</f>
        <v/>
      </c>
      <c r="V91" s="145" t="str">
        <f>IF($T91="","",IF(AND($U91=5,リスト!$U$56=TRUE),INDEX(リスト!$W$56:$W$65,MATCH($T91,リスト!$T$56:$T$65,0)),INDEX(リスト!$W$2:$W$65,MATCH($T91,リスト!$T$2:$T$65,0))))</f>
        <v/>
      </c>
      <c r="W91" s="145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45" t="str">
        <f>IFERROR(RIGHT(10000000+②男子申込!$Q97*10000+②男子申込!$S97*100+②男子申込!$U97,IF(INDEX(リスト!$U$2:$U$65,MATCH($T91,リスト!$T$2:$T$65,0))&lt;4,7,5)),"")</f>
        <v/>
      </c>
      <c r="Y91" s="145" t="str">
        <f t="shared" si="20"/>
        <v/>
      </c>
      <c r="Z91" s="145" t="str">
        <f>IF(②男子申込!$P97="","",IF(②男子申込!$P$6="補欠","HOK",IF(②男子申込!$P$6="オープン","OPN",IF(②男子申込!$P97="補欠","HOK",IF(②男子申込!$P97="OP","OPN","HOKOPN")))))</f>
        <v/>
      </c>
      <c r="AA91" s="144" t="str">
        <f>IF(②男子申込!$V97="","",②男子申込!$V97)</f>
        <v/>
      </c>
      <c r="AB91" s="144" t="str">
        <f>IF($AA91="","",INDEX(リスト!$U$2:$U$65,MATCH($AA91,リスト!$T$2:$T$65,0)))</f>
        <v/>
      </c>
      <c r="AC91" s="144" t="str">
        <f>IF($AA91="","",IF(AND($AB91=5,リスト!$U$56=TRUE),INDEX(リスト!$W$56:$W$65,MATCH($AA91,リスト!$T$56:$T$65,0)),INDEX(リスト!$W$2:$W$65,MATCH($AA91,リスト!$T$2:$T$65,0))))</f>
        <v/>
      </c>
      <c r="AD91" s="144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44" t="str">
        <f>IFERROR(RIGHT(10000000+②男子申込!$X97*10000+②男子申込!$Z97*100+②男子申込!$AB97,IF(INDEX(リスト!$U$2:$U$65,MATCH($AA91,リスト!$T$2:$T$65,0))&lt;4,7,5)),"")</f>
        <v/>
      </c>
      <c r="AF91" s="144" t="str">
        <f t="shared" si="21"/>
        <v/>
      </c>
      <c r="AG91" s="144" t="str">
        <f>IF(②男子申込!$W97="","",IF(②男子申込!$W$6="補欠","HOK",IF(②男子申込!$W$6="オープン","OPN",IF(②男子申込!$W97="補欠","HOK",IF(②男子申込!$W97="OP","OPN","HOKOPN")))))</f>
        <v/>
      </c>
      <c r="AH91" s="143" t="str">
        <f>IF(②男子申込!$AC97="","",②男子申込!$AC97)</f>
        <v/>
      </c>
      <c r="AI91" s="143" t="str">
        <f t="shared" si="22"/>
        <v/>
      </c>
      <c r="AJ91" s="143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43" t="str">
        <f>IF($AH91="","",RIGHT(100000+②男子申込!$AE97,5))</f>
        <v/>
      </c>
      <c r="AL91" s="143" t="str">
        <f t="shared" si="23"/>
        <v/>
      </c>
      <c r="AM91" s="143" t="str">
        <f>IF(②男子申込!$AD97="","",IF(②男子申込!$AD$6="補欠","HOK",IF(②男子申込!$AD$6="オープン","OPN",IF(②男子申込!$AD97="補欠","HOK",IF(②男子申込!$AD97="OP","OPN","HOKOPN")))))</f>
        <v/>
      </c>
      <c r="AO91" s="32" t="str">
        <f t="shared" si="32"/>
        <v/>
      </c>
    </row>
    <row r="92" spans="1:41" x14ac:dyDescent="0.55000000000000004">
      <c r="A92" s="69" t="str">
        <f>IF($B92="","",INDEX(男子登録情報!$S:$S,MATCH($B92,男子登録情報!$B:$B,0)))</f>
        <v/>
      </c>
      <c r="B92" s="69" t="str">
        <f>IF(②男子申込!$C98="","",②男子申込!$C98)</f>
        <v/>
      </c>
      <c r="C92" s="69" t="str">
        <f t="shared" si="24"/>
        <v/>
      </c>
      <c r="D92" s="69" t="str">
        <f t="shared" si="25"/>
        <v/>
      </c>
      <c r="E92" s="69" t="str">
        <f t="shared" si="26"/>
        <v/>
      </c>
      <c r="F92" s="69" t="str">
        <f t="shared" si="27"/>
        <v/>
      </c>
      <c r="G92" s="69" t="str">
        <f t="shared" si="28"/>
        <v/>
      </c>
      <c r="H92" s="69" t="str">
        <f t="shared" si="29"/>
        <v/>
      </c>
      <c r="I92" s="69" t="str">
        <f t="shared" si="30"/>
        <v/>
      </c>
      <c r="J92" s="69" t="str">
        <f t="shared" si="31"/>
        <v/>
      </c>
      <c r="L92" s="32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42" t="str">
        <f>IF(②男子申込!$H98="","",②男子申込!$H98)</f>
        <v/>
      </c>
      <c r="N92" s="142" t="str">
        <f>IF($M92="","",INDEX(リスト!$U$2:$U$65,MATCH($M92,リスト!$T$2:$T$65,0)))</f>
        <v/>
      </c>
      <c r="O92" s="142" t="str">
        <f>IF($M92="","",IF(AND($N92=5,リスト!$U$56=TRUE),INDEX(リスト!$W$56:$W$65,MATCH($M92,リスト!$T$56:$T$65,0)),INDEX(リスト!$W$2:$W$65,MATCH($M92,リスト!$T$2:$T$65,0))))</f>
        <v/>
      </c>
      <c r="P92" s="142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42" t="str">
        <f>IFERROR(RIGHT(10000000+②男子申込!$J98*10000+②男子申込!$L98*100+②男子申込!$N98,IF(INDEX(リスト!$U$2:$U$65,MATCH($M92,リスト!$T$2:$T$65,0))&lt;4,7,5)),"")</f>
        <v/>
      </c>
      <c r="R92" s="142" t="str">
        <f t="shared" si="19"/>
        <v/>
      </c>
      <c r="S92" s="142" t="str">
        <f>IF(②男子申込!$I98="","",IF(②男子申込!$I$6="補欠","HOK",IF(②男子申込!$I$6="オープン","OPN",IF(②男子申込!$I98="補欠","HOK",IF(②男子申込!$I98="OP","OPN","HOKOPN")))))</f>
        <v/>
      </c>
      <c r="T92" s="145" t="str">
        <f>IF(②男子申込!$O98="","",②男子申込!$O98)</f>
        <v/>
      </c>
      <c r="U92" s="145" t="str">
        <f>IF($T92="","",INDEX(リスト!$U$2:$U$65,MATCH($T92,リスト!$T$2:$T$65,0)))</f>
        <v/>
      </c>
      <c r="V92" s="145" t="str">
        <f>IF($T92="","",IF(AND($U92=5,リスト!$U$56=TRUE),INDEX(リスト!$W$56:$W$65,MATCH($T92,リスト!$T$56:$T$65,0)),INDEX(リスト!$W$2:$W$65,MATCH($T92,リスト!$T$2:$T$65,0))))</f>
        <v/>
      </c>
      <c r="W92" s="145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45" t="str">
        <f>IFERROR(RIGHT(10000000+②男子申込!$Q98*10000+②男子申込!$S98*100+②男子申込!$U98,IF(INDEX(リスト!$U$2:$U$65,MATCH($T92,リスト!$T$2:$T$65,0))&lt;4,7,5)),"")</f>
        <v/>
      </c>
      <c r="Y92" s="145" t="str">
        <f t="shared" si="20"/>
        <v/>
      </c>
      <c r="Z92" s="145" t="str">
        <f>IF(②男子申込!$P98="","",IF(②男子申込!$P$6="補欠","HOK",IF(②男子申込!$P$6="オープン","OPN",IF(②男子申込!$P98="補欠","HOK",IF(②男子申込!$P98="OP","OPN","HOKOPN")))))</f>
        <v/>
      </c>
      <c r="AA92" s="144" t="str">
        <f>IF(②男子申込!$V98="","",②男子申込!$V98)</f>
        <v/>
      </c>
      <c r="AB92" s="144" t="str">
        <f>IF($AA92="","",INDEX(リスト!$U$2:$U$65,MATCH($AA92,リスト!$T$2:$T$65,0)))</f>
        <v/>
      </c>
      <c r="AC92" s="144" t="str">
        <f>IF($AA92="","",IF(AND($AB92=5,リスト!$U$56=TRUE),INDEX(リスト!$W$56:$W$65,MATCH($AA92,リスト!$T$56:$T$65,0)),INDEX(リスト!$W$2:$W$65,MATCH($AA92,リスト!$T$2:$T$65,0))))</f>
        <v/>
      </c>
      <c r="AD92" s="144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44" t="str">
        <f>IFERROR(RIGHT(10000000+②男子申込!$X98*10000+②男子申込!$Z98*100+②男子申込!$AB98,IF(INDEX(リスト!$U$2:$U$65,MATCH($AA92,リスト!$T$2:$T$65,0))&lt;4,7,5)),"")</f>
        <v/>
      </c>
      <c r="AF92" s="144" t="str">
        <f t="shared" si="21"/>
        <v/>
      </c>
      <c r="AG92" s="144" t="str">
        <f>IF(②男子申込!$W98="","",IF(②男子申込!$W$6="補欠","HOK",IF(②男子申込!$W$6="オープン","OPN",IF(②男子申込!$W98="補欠","HOK",IF(②男子申込!$W98="OP","OPN","HOKOPN")))))</f>
        <v/>
      </c>
      <c r="AH92" s="143" t="str">
        <f>IF(②男子申込!$AC98="","",②男子申込!$AC98)</f>
        <v/>
      </c>
      <c r="AI92" s="143" t="str">
        <f t="shared" si="22"/>
        <v/>
      </c>
      <c r="AJ92" s="143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43" t="str">
        <f>IF($AH92="","",RIGHT(100000+②男子申込!$AE98,5))</f>
        <v/>
      </c>
      <c r="AL92" s="143" t="str">
        <f t="shared" si="23"/>
        <v/>
      </c>
      <c r="AM92" s="143" t="str">
        <f>IF(②男子申込!$AD98="","",IF(②男子申込!$AD$6="補欠","HOK",IF(②男子申込!$AD$6="オープン","OPN",IF(②男子申込!$AD98="補欠","HOK",IF(②男子申込!$AD98="OP","OPN","HOKOPN")))))</f>
        <v/>
      </c>
      <c r="AO92" s="32" t="str">
        <f t="shared" si="32"/>
        <v/>
      </c>
    </row>
    <row r="93" spans="1:41" x14ac:dyDescent="0.55000000000000004">
      <c r="A93" s="69" t="str">
        <f>IF($B93="","",INDEX(男子登録情報!$S:$S,MATCH($B93,男子登録情報!$B:$B,0)))</f>
        <v/>
      </c>
      <c r="B93" s="69" t="str">
        <f>IF(②男子申込!$C99="","",②男子申込!$C99)</f>
        <v/>
      </c>
      <c r="C93" s="69" t="str">
        <f t="shared" si="24"/>
        <v/>
      </c>
      <c r="D93" s="69" t="str">
        <f t="shared" si="25"/>
        <v/>
      </c>
      <c r="E93" s="69" t="str">
        <f t="shared" si="26"/>
        <v/>
      </c>
      <c r="F93" s="69" t="str">
        <f t="shared" si="27"/>
        <v/>
      </c>
      <c r="G93" s="69" t="str">
        <f t="shared" si="28"/>
        <v/>
      </c>
      <c r="H93" s="69" t="str">
        <f t="shared" si="29"/>
        <v/>
      </c>
      <c r="I93" s="69" t="str">
        <f t="shared" si="30"/>
        <v/>
      </c>
      <c r="J93" s="69" t="str">
        <f t="shared" si="31"/>
        <v/>
      </c>
      <c r="L93" s="32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42" t="str">
        <f>IF(②男子申込!$H99="","",②男子申込!$H99)</f>
        <v/>
      </c>
      <c r="N93" s="142" t="str">
        <f>IF($M93="","",INDEX(リスト!$U$2:$U$65,MATCH($M93,リスト!$T$2:$T$65,0)))</f>
        <v/>
      </c>
      <c r="O93" s="142" t="str">
        <f>IF($M93="","",IF(AND($N93=5,リスト!$U$56=TRUE),INDEX(リスト!$W$56:$W$65,MATCH($M93,リスト!$T$56:$T$65,0)),INDEX(リスト!$W$2:$W$65,MATCH($M93,リスト!$T$2:$T$65,0))))</f>
        <v/>
      </c>
      <c r="P93" s="142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42" t="str">
        <f>IFERROR(RIGHT(10000000+②男子申込!$J99*10000+②男子申込!$L99*100+②男子申込!$N99,IF(INDEX(リスト!$U$2:$U$65,MATCH($M93,リスト!$T$2:$T$65,0))&lt;4,7,5)),"")</f>
        <v/>
      </c>
      <c r="R93" s="142" t="str">
        <f t="shared" si="19"/>
        <v/>
      </c>
      <c r="S93" s="142" t="str">
        <f>IF(②男子申込!$I99="","",IF(②男子申込!$I$6="補欠","HOK",IF(②男子申込!$I$6="オープン","OPN",IF(②男子申込!$I99="補欠","HOK",IF(②男子申込!$I99="OP","OPN","HOKOPN")))))</f>
        <v/>
      </c>
      <c r="T93" s="145" t="str">
        <f>IF(②男子申込!$O99="","",②男子申込!$O99)</f>
        <v/>
      </c>
      <c r="U93" s="145" t="str">
        <f>IF($T93="","",INDEX(リスト!$U$2:$U$65,MATCH($T93,リスト!$T$2:$T$65,0)))</f>
        <v/>
      </c>
      <c r="V93" s="145" t="str">
        <f>IF($T93="","",IF(AND($U93=5,リスト!$U$56=TRUE),INDEX(リスト!$W$56:$W$65,MATCH($T93,リスト!$T$56:$T$65,0)),INDEX(リスト!$W$2:$W$65,MATCH($T93,リスト!$T$2:$T$65,0))))</f>
        <v/>
      </c>
      <c r="W93" s="145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45" t="str">
        <f>IFERROR(RIGHT(10000000+②男子申込!$Q99*10000+②男子申込!$S99*100+②男子申込!$U99,IF(INDEX(リスト!$U$2:$U$65,MATCH($T93,リスト!$T$2:$T$65,0))&lt;4,7,5)),"")</f>
        <v/>
      </c>
      <c r="Y93" s="145" t="str">
        <f t="shared" si="20"/>
        <v/>
      </c>
      <c r="Z93" s="145" t="str">
        <f>IF(②男子申込!$P99="","",IF(②男子申込!$P$6="補欠","HOK",IF(②男子申込!$P$6="オープン","OPN",IF(②男子申込!$P99="補欠","HOK",IF(②男子申込!$P99="OP","OPN","HOKOPN")))))</f>
        <v/>
      </c>
      <c r="AA93" s="144" t="str">
        <f>IF(②男子申込!$V99="","",②男子申込!$V99)</f>
        <v/>
      </c>
      <c r="AB93" s="144" t="str">
        <f>IF($AA93="","",INDEX(リスト!$U$2:$U$65,MATCH($AA93,リスト!$T$2:$T$65,0)))</f>
        <v/>
      </c>
      <c r="AC93" s="144" t="str">
        <f>IF($AA93="","",IF(AND($AB93=5,リスト!$U$56=TRUE),INDEX(リスト!$W$56:$W$65,MATCH($AA93,リスト!$T$56:$T$65,0)),INDEX(リスト!$W$2:$W$65,MATCH($AA93,リスト!$T$2:$T$65,0))))</f>
        <v/>
      </c>
      <c r="AD93" s="144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44" t="str">
        <f>IFERROR(RIGHT(10000000+②男子申込!$X99*10000+②男子申込!$Z99*100+②男子申込!$AB99,IF(INDEX(リスト!$U$2:$U$65,MATCH($AA93,リスト!$T$2:$T$65,0))&lt;4,7,5)),"")</f>
        <v/>
      </c>
      <c r="AF93" s="144" t="str">
        <f t="shared" si="21"/>
        <v/>
      </c>
      <c r="AG93" s="144" t="str">
        <f>IF(②男子申込!$W99="","",IF(②男子申込!$W$6="補欠","HOK",IF(②男子申込!$W$6="オープン","OPN",IF(②男子申込!$W99="補欠","HOK",IF(②男子申込!$W99="OP","OPN","HOKOPN")))))</f>
        <v/>
      </c>
      <c r="AH93" s="143" t="str">
        <f>IF(②男子申込!$AC99="","",②男子申込!$AC99)</f>
        <v/>
      </c>
      <c r="AI93" s="143" t="str">
        <f t="shared" si="22"/>
        <v/>
      </c>
      <c r="AJ93" s="143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43" t="str">
        <f>IF($AH93="","",RIGHT(100000+②男子申込!$AE99,5))</f>
        <v/>
      </c>
      <c r="AL93" s="143" t="str">
        <f t="shared" si="23"/>
        <v/>
      </c>
      <c r="AM93" s="143" t="str">
        <f>IF(②男子申込!$AD99="","",IF(②男子申込!$AD$6="補欠","HOK",IF(②男子申込!$AD$6="オープン","OPN",IF(②男子申込!$AD99="補欠","HOK",IF(②男子申込!$AD99="OP","OPN","HOKOPN")))))</f>
        <v/>
      </c>
      <c r="AO93" s="32" t="str">
        <f t="shared" si="32"/>
        <v/>
      </c>
    </row>
    <row r="94" spans="1:41" x14ac:dyDescent="0.55000000000000004">
      <c r="A94" s="69" t="str">
        <f>IF($B94="","",INDEX(男子登録情報!$S:$S,MATCH($B94,男子登録情報!$B:$B,0)))</f>
        <v/>
      </c>
      <c r="B94" s="69" t="str">
        <f>IF(②男子申込!$C100="","",②男子申込!$C100)</f>
        <v/>
      </c>
      <c r="C94" s="69" t="str">
        <f t="shared" si="24"/>
        <v/>
      </c>
      <c r="D94" s="69" t="str">
        <f t="shared" si="25"/>
        <v/>
      </c>
      <c r="E94" s="69" t="str">
        <f t="shared" si="26"/>
        <v/>
      </c>
      <c r="F94" s="69" t="str">
        <f t="shared" si="27"/>
        <v/>
      </c>
      <c r="G94" s="69" t="str">
        <f t="shared" si="28"/>
        <v/>
      </c>
      <c r="H94" s="69" t="str">
        <f t="shared" si="29"/>
        <v/>
      </c>
      <c r="I94" s="69" t="str">
        <f t="shared" si="30"/>
        <v/>
      </c>
      <c r="J94" s="69" t="str">
        <f t="shared" si="31"/>
        <v/>
      </c>
      <c r="L94" s="32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42" t="str">
        <f>IF(②男子申込!$H100="","",②男子申込!$H100)</f>
        <v/>
      </c>
      <c r="N94" s="142" t="str">
        <f>IF($M94="","",INDEX(リスト!$U$2:$U$65,MATCH($M94,リスト!$T$2:$T$65,0)))</f>
        <v/>
      </c>
      <c r="O94" s="142" t="str">
        <f>IF($M94="","",IF(AND($N94=5,リスト!$U$56=TRUE),INDEX(リスト!$W$56:$W$65,MATCH($M94,リスト!$T$56:$T$65,0)),INDEX(リスト!$W$2:$W$65,MATCH($M94,リスト!$T$2:$T$65,0))))</f>
        <v/>
      </c>
      <c r="P94" s="142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42" t="str">
        <f>IFERROR(RIGHT(10000000+②男子申込!$J100*10000+②男子申込!$L100*100+②男子申込!$N100,IF(INDEX(リスト!$U$2:$U$65,MATCH($M94,リスト!$T$2:$T$65,0))&lt;4,7,5)),"")</f>
        <v/>
      </c>
      <c r="R94" s="142" t="str">
        <f t="shared" si="19"/>
        <v/>
      </c>
      <c r="S94" s="142" t="str">
        <f>IF(②男子申込!$I100="","",IF(②男子申込!$I$6="補欠","HOK",IF(②男子申込!$I$6="オープン","OPN",IF(②男子申込!$I100="補欠","HOK",IF(②男子申込!$I100="OP","OPN","HOKOPN")))))</f>
        <v/>
      </c>
      <c r="T94" s="145" t="str">
        <f>IF(②男子申込!$O100="","",②男子申込!$O100)</f>
        <v/>
      </c>
      <c r="U94" s="145" t="str">
        <f>IF($T94="","",INDEX(リスト!$U$2:$U$65,MATCH($T94,リスト!$T$2:$T$65,0)))</f>
        <v/>
      </c>
      <c r="V94" s="145" t="str">
        <f>IF($T94="","",IF(AND($U94=5,リスト!$U$56=TRUE),INDEX(リスト!$W$56:$W$65,MATCH($T94,リスト!$T$56:$T$65,0)),INDEX(リスト!$W$2:$W$65,MATCH($T94,リスト!$T$2:$T$65,0))))</f>
        <v/>
      </c>
      <c r="W94" s="145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45" t="str">
        <f>IFERROR(RIGHT(10000000+②男子申込!$Q100*10000+②男子申込!$S100*100+②男子申込!$U100,IF(INDEX(リスト!$U$2:$U$65,MATCH($T94,リスト!$T$2:$T$65,0))&lt;4,7,5)),"")</f>
        <v/>
      </c>
      <c r="Y94" s="145" t="str">
        <f t="shared" si="20"/>
        <v/>
      </c>
      <c r="Z94" s="145" t="str">
        <f>IF(②男子申込!$P100="","",IF(②男子申込!$P$6="補欠","HOK",IF(②男子申込!$P$6="オープン","OPN",IF(②男子申込!$P100="補欠","HOK",IF(②男子申込!$P100="OP","OPN","HOKOPN")))))</f>
        <v/>
      </c>
      <c r="AA94" s="144" t="str">
        <f>IF(②男子申込!$V100="","",②男子申込!$V100)</f>
        <v/>
      </c>
      <c r="AB94" s="144" t="str">
        <f>IF($AA94="","",INDEX(リスト!$U$2:$U$65,MATCH($AA94,リスト!$T$2:$T$65,0)))</f>
        <v/>
      </c>
      <c r="AC94" s="144" t="str">
        <f>IF($AA94="","",IF(AND($AB94=5,リスト!$U$56=TRUE),INDEX(リスト!$W$56:$W$65,MATCH($AA94,リスト!$T$56:$T$65,0)),INDEX(リスト!$W$2:$W$65,MATCH($AA94,リスト!$T$2:$T$65,0))))</f>
        <v/>
      </c>
      <c r="AD94" s="144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44" t="str">
        <f>IFERROR(RIGHT(10000000+②男子申込!$X100*10000+②男子申込!$Z100*100+②男子申込!$AB100,IF(INDEX(リスト!$U$2:$U$65,MATCH($AA94,リスト!$T$2:$T$65,0))&lt;4,7,5)),"")</f>
        <v/>
      </c>
      <c r="AF94" s="144" t="str">
        <f t="shared" si="21"/>
        <v/>
      </c>
      <c r="AG94" s="144" t="str">
        <f>IF(②男子申込!$W100="","",IF(②男子申込!$W$6="補欠","HOK",IF(②男子申込!$W$6="オープン","OPN",IF(②男子申込!$W100="補欠","HOK",IF(②男子申込!$W100="OP","OPN","HOKOPN")))))</f>
        <v/>
      </c>
      <c r="AH94" s="143" t="str">
        <f>IF(②男子申込!$AC100="","",②男子申込!$AC100)</f>
        <v/>
      </c>
      <c r="AI94" s="143" t="str">
        <f t="shared" si="22"/>
        <v/>
      </c>
      <c r="AJ94" s="143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43" t="str">
        <f>IF($AH94="","",RIGHT(100000+②男子申込!$AE100,5))</f>
        <v/>
      </c>
      <c r="AL94" s="143" t="str">
        <f t="shared" si="23"/>
        <v/>
      </c>
      <c r="AM94" s="143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32" t="str">
        <f t="shared" si="32"/>
        <v/>
      </c>
    </row>
    <row r="95" spans="1:41" x14ac:dyDescent="0.55000000000000004">
      <c r="A95" s="69" t="str">
        <f>IF($B95="","",INDEX(男子登録情報!$S:$S,MATCH($B95,男子登録情報!$B:$B,0)))</f>
        <v/>
      </c>
      <c r="B95" s="69" t="str">
        <f>IF(②男子申込!$C101="","",②男子申込!$C101)</f>
        <v/>
      </c>
      <c r="C95" s="69" t="str">
        <f t="shared" si="24"/>
        <v/>
      </c>
      <c r="D95" s="69" t="str">
        <f t="shared" si="25"/>
        <v/>
      </c>
      <c r="E95" s="69" t="str">
        <f t="shared" si="26"/>
        <v/>
      </c>
      <c r="F95" s="69" t="str">
        <f t="shared" si="27"/>
        <v/>
      </c>
      <c r="G95" s="69" t="str">
        <f t="shared" si="28"/>
        <v/>
      </c>
      <c r="H95" s="69" t="str">
        <f t="shared" si="29"/>
        <v/>
      </c>
      <c r="I95" s="69" t="str">
        <f t="shared" si="30"/>
        <v/>
      </c>
      <c r="J95" s="69" t="str">
        <f t="shared" si="31"/>
        <v/>
      </c>
      <c r="L95" s="32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42" t="str">
        <f>IF(②男子申込!$H101="","",②男子申込!$H101)</f>
        <v/>
      </c>
      <c r="N95" s="142" t="str">
        <f>IF($M95="","",INDEX(リスト!$U$2:$U$65,MATCH($M95,リスト!$T$2:$T$65,0)))</f>
        <v/>
      </c>
      <c r="O95" s="142" t="str">
        <f>IF($M95="","",IF(AND($N95=5,リスト!$U$56=TRUE),INDEX(リスト!$W$56:$W$65,MATCH($M95,リスト!$T$56:$T$65,0)),INDEX(リスト!$W$2:$W$65,MATCH($M95,リスト!$T$2:$T$65,0))))</f>
        <v/>
      </c>
      <c r="P95" s="142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42" t="str">
        <f>IFERROR(RIGHT(10000000+②男子申込!$J101*10000+②男子申込!$L101*100+②男子申込!$N101,IF(INDEX(リスト!$U$2:$U$65,MATCH($M95,リスト!$T$2:$T$65,0))&lt;4,7,5)),"")</f>
        <v/>
      </c>
      <c r="R95" s="142" t="str">
        <f t="shared" si="19"/>
        <v/>
      </c>
      <c r="S95" s="142" t="str">
        <f>IF(②男子申込!$I101="","",IF(②男子申込!$I$6="補欠","HOK",IF(②男子申込!$I$6="オープン","OPN",IF(②男子申込!$I101="補欠","HOK",IF(②男子申込!$I101="OP","OPN","HOKOPN")))))</f>
        <v/>
      </c>
      <c r="T95" s="145" t="str">
        <f>IF(②男子申込!$O101="","",②男子申込!$O101)</f>
        <v/>
      </c>
      <c r="U95" s="145" t="str">
        <f>IF($T95="","",INDEX(リスト!$U$2:$U$65,MATCH($T95,リスト!$T$2:$T$65,0)))</f>
        <v/>
      </c>
      <c r="V95" s="145" t="str">
        <f>IF($T95="","",IF(AND($U95=5,リスト!$U$56=TRUE),INDEX(リスト!$W$56:$W$65,MATCH($T95,リスト!$T$56:$T$65,0)),INDEX(リスト!$W$2:$W$65,MATCH($T95,リスト!$T$2:$T$65,0))))</f>
        <v/>
      </c>
      <c r="W95" s="145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45" t="str">
        <f>IFERROR(RIGHT(10000000+②男子申込!$Q101*10000+②男子申込!$S101*100+②男子申込!$U101,IF(INDEX(リスト!$U$2:$U$65,MATCH($T95,リスト!$T$2:$T$65,0))&lt;4,7,5)),"")</f>
        <v/>
      </c>
      <c r="Y95" s="145" t="str">
        <f t="shared" si="20"/>
        <v/>
      </c>
      <c r="Z95" s="145" t="str">
        <f>IF(②男子申込!$P101="","",IF(②男子申込!$P$6="補欠","HOK",IF(②男子申込!$P$6="オープン","OPN",IF(②男子申込!$P101="補欠","HOK",IF(②男子申込!$P101="OP","OPN","HOKOPN")))))</f>
        <v/>
      </c>
      <c r="AA95" s="144" t="str">
        <f>IF(②男子申込!$V101="","",②男子申込!$V101)</f>
        <v/>
      </c>
      <c r="AB95" s="144" t="str">
        <f>IF($AA95="","",INDEX(リスト!$U$2:$U$65,MATCH($AA95,リスト!$T$2:$T$65,0)))</f>
        <v/>
      </c>
      <c r="AC95" s="144" t="str">
        <f>IF($AA95="","",IF(AND($AB95=5,リスト!$U$56=TRUE),INDEX(リスト!$W$56:$W$65,MATCH($AA95,リスト!$T$56:$T$65,0)),INDEX(リスト!$W$2:$W$65,MATCH($AA95,リスト!$T$2:$T$65,0))))</f>
        <v/>
      </c>
      <c r="AD95" s="144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44" t="str">
        <f>IFERROR(RIGHT(10000000+②男子申込!$X101*10000+②男子申込!$Z101*100+②男子申込!$AB101,IF(INDEX(リスト!$U$2:$U$65,MATCH($AA95,リスト!$T$2:$T$65,0))&lt;4,7,5)),"")</f>
        <v/>
      </c>
      <c r="AF95" s="144" t="str">
        <f t="shared" si="21"/>
        <v/>
      </c>
      <c r="AG95" s="144" t="str">
        <f>IF(②男子申込!$W101="","",IF(②男子申込!$W$6="補欠","HOK",IF(②男子申込!$W$6="オープン","OPN",IF(②男子申込!$W101="補欠","HOK",IF(②男子申込!$W101="OP","OPN","HOKOPN")))))</f>
        <v/>
      </c>
      <c r="AH95" s="143" t="str">
        <f>IF(②男子申込!$AC101="","",②男子申込!$AC101)</f>
        <v/>
      </c>
      <c r="AI95" s="143" t="str">
        <f t="shared" si="22"/>
        <v/>
      </c>
      <c r="AJ95" s="143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43" t="str">
        <f>IF($AH95="","",RIGHT(100000+②男子申込!$AE101,5))</f>
        <v/>
      </c>
      <c r="AL95" s="143" t="str">
        <f t="shared" si="23"/>
        <v/>
      </c>
      <c r="AM95" s="143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32" t="str">
        <f t="shared" si="32"/>
        <v/>
      </c>
    </row>
    <row r="96" spans="1:41" x14ac:dyDescent="0.55000000000000004">
      <c r="A96" s="69" t="str">
        <f>IF($B96="","",INDEX(男子登録情報!$S:$S,MATCH($B96,男子登録情報!$B:$B,0)))</f>
        <v/>
      </c>
      <c r="B96" s="69" t="str">
        <f>IF(②男子申込!$C102="","",②男子申込!$C102)</f>
        <v/>
      </c>
      <c r="C96" s="69" t="str">
        <f t="shared" si="24"/>
        <v/>
      </c>
      <c r="D96" s="69" t="str">
        <f t="shared" si="25"/>
        <v/>
      </c>
      <c r="E96" s="69" t="str">
        <f t="shared" si="26"/>
        <v/>
      </c>
      <c r="F96" s="69" t="str">
        <f t="shared" si="27"/>
        <v/>
      </c>
      <c r="G96" s="69" t="str">
        <f t="shared" si="28"/>
        <v/>
      </c>
      <c r="H96" s="69" t="str">
        <f t="shared" si="29"/>
        <v/>
      </c>
      <c r="I96" s="69" t="str">
        <f t="shared" si="30"/>
        <v/>
      </c>
      <c r="J96" s="69" t="str">
        <f t="shared" si="31"/>
        <v/>
      </c>
      <c r="L96" s="32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42" t="str">
        <f>IF(②男子申込!$H102="","",②男子申込!$H102)</f>
        <v/>
      </c>
      <c r="N96" s="142" t="str">
        <f>IF($M96="","",INDEX(リスト!$U$2:$U$65,MATCH($M96,リスト!$T$2:$T$65,0)))</f>
        <v/>
      </c>
      <c r="O96" s="142" t="str">
        <f>IF($M96="","",IF(AND($N96=5,リスト!$U$56=TRUE),INDEX(リスト!$W$56:$W$65,MATCH($M96,リスト!$T$56:$T$65,0)),INDEX(リスト!$W$2:$W$65,MATCH($M96,リスト!$T$2:$T$65,0))))</f>
        <v/>
      </c>
      <c r="P96" s="142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42" t="str">
        <f>IFERROR(RIGHT(10000000+②男子申込!$J102*10000+②男子申込!$L102*100+②男子申込!$N102,IF(INDEX(リスト!$U$2:$U$65,MATCH($M96,リスト!$T$2:$T$65,0))&lt;4,7,5)),"")</f>
        <v/>
      </c>
      <c r="R96" s="142" t="str">
        <f t="shared" si="19"/>
        <v/>
      </c>
      <c r="S96" s="142" t="str">
        <f>IF(②男子申込!$I102="","",IF(②男子申込!$I$6="補欠","HOK",IF(②男子申込!$I$6="オープン","OPN",IF(②男子申込!$I102="補欠","HOK",IF(②男子申込!$I102="OP","OPN","HOKOPN")))))</f>
        <v/>
      </c>
      <c r="T96" s="145" t="str">
        <f>IF(②男子申込!$O102="","",②男子申込!$O102)</f>
        <v/>
      </c>
      <c r="U96" s="145" t="str">
        <f>IF($T96="","",INDEX(リスト!$U$2:$U$65,MATCH($T96,リスト!$T$2:$T$65,0)))</f>
        <v/>
      </c>
      <c r="V96" s="145" t="str">
        <f>IF($T96="","",IF(AND($U96=5,リスト!$U$56=TRUE),INDEX(リスト!$W$56:$W$65,MATCH($T96,リスト!$T$56:$T$65,0)),INDEX(リスト!$W$2:$W$65,MATCH($T96,リスト!$T$2:$T$65,0))))</f>
        <v/>
      </c>
      <c r="W96" s="145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45" t="str">
        <f>IFERROR(RIGHT(10000000+②男子申込!$Q102*10000+②男子申込!$S102*100+②男子申込!$U102,IF(INDEX(リスト!$U$2:$U$65,MATCH($T96,リスト!$T$2:$T$65,0))&lt;4,7,5)),"")</f>
        <v/>
      </c>
      <c r="Y96" s="145" t="str">
        <f t="shared" si="20"/>
        <v/>
      </c>
      <c r="Z96" s="145" t="str">
        <f>IF(②男子申込!$P102="","",IF(②男子申込!$P$6="補欠","HOK",IF(②男子申込!$P$6="オープン","OPN",IF(②男子申込!$P102="補欠","HOK",IF(②男子申込!$P102="OP","OPN","HOKOPN")))))</f>
        <v/>
      </c>
      <c r="AA96" s="144" t="str">
        <f>IF(②男子申込!$V102="","",②男子申込!$V102)</f>
        <v/>
      </c>
      <c r="AB96" s="144" t="str">
        <f>IF($AA96="","",INDEX(リスト!$U$2:$U$65,MATCH($AA96,リスト!$T$2:$T$65,0)))</f>
        <v/>
      </c>
      <c r="AC96" s="144" t="str">
        <f>IF($AA96="","",IF(AND($AB96=5,リスト!$U$56=TRUE),INDEX(リスト!$W$56:$W$65,MATCH($AA96,リスト!$T$56:$T$65,0)),INDEX(リスト!$W$2:$W$65,MATCH($AA96,リスト!$T$2:$T$65,0))))</f>
        <v/>
      </c>
      <c r="AD96" s="144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44" t="str">
        <f>IFERROR(RIGHT(10000000+②男子申込!$X102*10000+②男子申込!$Z102*100+②男子申込!$AB102,IF(INDEX(リスト!$U$2:$U$65,MATCH($AA96,リスト!$T$2:$T$65,0))&lt;4,7,5)),"")</f>
        <v/>
      </c>
      <c r="AF96" s="144" t="str">
        <f t="shared" si="21"/>
        <v/>
      </c>
      <c r="AG96" s="144" t="str">
        <f>IF(②男子申込!$W102="","",IF(②男子申込!$W$6="補欠","HOK",IF(②男子申込!$W$6="オープン","OPN",IF(②男子申込!$W102="補欠","HOK",IF(②男子申込!$W102="OP","OPN","HOKOPN")))))</f>
        <v/>
      </c>
      <c r="AH96" s="143" t="str">
        <f>IF(②男子申込!$AC102="","",②男子申込!$AC102)</f>
        <v/>
      </c>
      <c r="AI96" s="143" t="str">
        <f t="shared" si="22"/>
        <v/>
      </c>
      <c r="AJ96" s="143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43" t="str">
        <f>IF($AH96="","",RIGHT(100000+②男子申込!$AE102,5))</f>
        <v/>
      </c>
      <c r="AL96" s="143" t="str">
        <f t="shared" si="23"/>
        <v/>
      </c>
      <c r="AM96" s="143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32" t="str">
        <f t="shared" si="32"/>
        <v/>
      </c>
    </row>
    <row r="97" spans="1:41" x14ac:dyDescent="0.55000000000000004">
      <c r="A97" s="69" t="str">
        <f>IF($B97="","",INDEX(男子登録情報!$S:$S,MATCH($B97,男子登録情報!$B:$B,0)))</f>
        <v/>
      </c>
      <c r="B97" s="69" t="str">
        <f>IF(②男子申込!$C103="","",②男子申込!$C103)</f>
        <v/>
      </c>
      <c r="C97" s="69" t="str">
        <f t="shared" si="24"/>
        <v/>
      </c>
      <c r="D97" s="69" t="str">
        <f t="shared" si="25"/>
        <v/>
      </c>
      <c r="E97" s="69" t="str">
        <f t="shared" si="26"/>
        <v/>
      </c>
      <c r="F97" s="69" t="str">
        <f t="shared" si="27"/>
        <v/>
      </c>
      <c r="G97" s="69" t="str">
        <f t="shared" si="28"/>
        <v/>
      </c>
      <c r="H97" s="69" t="str">
        <f t="shared" si="29"/>
        <v/>
      </c>
      <c r="I97" s="69" t="str">
        <f t="shared" si="30"/>
        <v/>
      </c>
      <c r="J97" s="69" t="str">
        <f t="shared" si="31"/>
        <v/>
      </c>
      <c r="L97" s="32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42" t="str">
        <f>IF(②男子申込!$H103="","",②男子申込!$H103)</f>
        <v/>
      </c>
      <c r="N97" s="142" t="str">
        <f>IF($M97="","",INDEX(リスト!$U$2:$U$65,MATCH($M97,リスト!$T$2:$T$65,0)))</f>
        <v/>
      </c>
      <c r="O97" s="142" t="str">
        <f>IF($M97="","",IF(AND($N97=5,リスト!$U$56=TRUE),INDEX(リスト!$W$56:$W$65,MATCH($M97,リスト!$T$56:$T$65,0)),INDEX(リスト!$W$2:$W$65,MATCH($M97,リスト!$T$2:$T$65,0))))</f>
        <v/>
      </c>
      <c r="P97" s="142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42" t="str">
        <f>IFERROR(RIGHT(10000000+②男子申込!$J103*10000+②男子申込!$L103*100+②男子申込!$N103,IF(INDEX(リスト!$U$2:$U$65,MATCH($M97,リスト!$T$2:$T$65,0))&lt;4,7,5)),"")</f>
        <v/>
      </c>
      <c r="R97" s="142" t="str">
        <f t="shared" si="19"/>
        <v/>
      </c>
      <c r="S97" s="142" t="str">
        <f>IF(②男子申込!$I103="","",IF(②男子申込!$I$6="補欠","HOK",IF(②男子申込!$I$6="オープン","OPN",IF(②男子申込!$I103="補欠","HOK",IF(②男子申込!$I103="OP","OPN","HOKOPN")))))</f>
        <v/>
      </c>
      <c r="T97" s="145" t="str">
        <f>IF(②男子申込!$O103="","",②男子申込!$O103)</f>
        <v/>
      </c>
      <c r="U97" s="145" t="str">
        <f>IF($T97="","",INDEX(リスト!$U$2:$U$65,MATCH($T97,リスト!$T$2:$T$65,0)))</f>
        <v/>
      </c>
      <c r="V97" s="145" t="str">
        <f>IF($T97="","",IF(AND($U97=5,リスト!$U$56=TRUE),INDEX(リスト!$W$56:$W$65,MATCH($T97,リスト!$T$56:$T$65,0)),INDEX(リスト!$W$2:$W$65,MATCH($T97,リスト!$T$2:$T$65,0))))</f>
        <v/>
      </c>
      <c r="W97" s="145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45" t="str">
        <f>IFERROR(RIGHT(10000000+②男子申込!$Q103*10000+②男子申込!$S103*100+②男子申込!$U103,IF(INDEX(リスト!$U$2:$U$65,MATCH($T97,リスト!$T$2:$T$65,0))&lt;4,7,5)),"")</f>
        <v/>
      </c>
      <c r="Y97" s="145" t="str">
        <f t="shared" si="20"/>
        <v/>
      </c>
      <c r="Z97" s="145" t="str">
        <f>IF(②男子申込!$P103="","",IF(②男子申込!$P$6="補欠","HOK",IF(②男子申込!$P$6="オープン","OPN",IF(②男子申込!$P103="補欠","HOK",IF(②男子申込!$P103="OP","OPN","HOKOPN")))))</f>
        <v/>
      </c>
      <c r="AA97" s="144" t="str">
        <f>IF(②男子申込!$V103="","",②男子申込!$V103)</f>
        <v/>
      </c>
      <c r="AB97" s="144" t="str">
        <f>IF($AA97="","",INDEX(リスト!$U$2:$U$65,MATCH($AA97,リスト!$T$2:$T$65,0)))</f>
        <v/>
      </c>
      <c r="AC97" s="144" t="str">
        <f>IF($AA97="","",IF(AND($AB97=5,リスト!$U$56=TRUE),INDEX(リスト!$W$56:$W$65,MATCH($AA97,リスト!$T$56:$T$65,0)),INDEX(リスト!$W$2:$W$65,MATCH($AA97,リスト!$T$2:$T$65,0))))</f>
        <v/>
      </c>
      <c r="AD97" s="144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44" t="str">
        <f>IFERROR(RIGHT(10000000+②男子申込!$X103*10000+②男子申込!$Z103*100+②男子申込!$AB103,IF(INDEX(リスト!$U$2:$U$65,MATCH($AA97,リスト!$T$2:$T$65,0))&lt;4,7,5)),"")</f>
        <v/>
      </c>
      <c r="AF97" s="144" t="str">
        <f t="shared" si="21"/>
        <v/>
      </c>
      <c r="AG97" s="144" t="str">
        <f>IF(②男子申込!$W103="","",IF(②男子申込!$W$6="補欠","HOK",IF(②男子申込!$W$6="オープン","OPN",IF(②男子申込!$W103="補欠","HOK",IF(②男子申込!$W103="OP","OPN","HOKOPN")))))</f>
        <v/>
      </c>
      <c r="AH97" s="143" t="str">
        <f>IF(②男子申込!$AC103="","",②男子申込!$AC103)</f>
        <v/>
      </c>
      <c r="AI97" s="143" t="str">
        <f t="shared" si="22"/>
        <v/>
      </c>
      <c r="AJ97" s="143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43" t="str">
        <f>IF($AH97="","",RIGHT(100000+②男子申込!$AE103,5))</f>
        <v/>
      </c>
      <c r="AL97" s="143" t="str">
        <f t="shared" si="23"/>
        <v/>
      </c>
      <c r="AM97" s="143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32" t="str">
        <f t="shared" si="32"/>
        <v/>
      </c>
    </row>
    <row r="98" spans="1:41" x14ac:dyDescent="0.55000000000000004">
      <c r="A98" s="69" t="str">
        <f>IF($B98="","",INDEX(男子登録情報!$S:$S,MATCH($B98,男子登録情報!$B:$B,0)))</f>
        <v/>
      </c>
      <c r="B98" s="69" t="str">
        <f>IF(②男子申込!$C104="","",②男子申込!$C104)</f>
        <v/>
      </c>
      <c r="C98" s="69" t="str">
        <f t="shared" si="24"/>
        <v/>
      </c>
      <c r="D98" s="69" t="str">
        <f t="shared" si="25"/>
        <v/>
      </c>
      <c r="E98" s="69" t="str">
        <f t="shared" si="26"/>
        <v/>
      </c>
      <c r="F98" s="69" t="str">
        <f t="shared" si="27"/>
        <v/>
      </c>
      <c r="G98" s="69" t="str">
        <f t="shared" si="28"/>
        <v/>
      </c>
      <c r="H98" s="69" t="str">
        <f t="shared" si="29"/>
        <v/>
      </c>
      <c r="I98" s="69" t="str">
        <f t="shared" si="30"/>
        <v/>
      </c>
      <c r="J98" s="69" t="str">
        <f t="shared" si="31"/>
        <v/>
      </c>
      <c r="L98" s="32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42" t="str">
        <f>IF(②男子申込!$H104="","",②男子申込!$H104)</f>
        <v/>
      </c>
      <c r="N98" s="142" t="str">
        <f>IF($M98="","",INDEX(リスト!$U$2:$U$65,MATCH($M98,リスト!$T$2:$T$65,0)))</f>
        <v/>
      </c>
      <c r="O98" s="142" t="str">
        <f>IF($M98="","",IF(AND($N98=5,リスト!$U$56=TRUE),INDEX(リスト!$W$56:$W$65,MATCH($M98,リスト!$T$56:$T$65,0)),INDEX(リスト!$W$2:$W$65,MATCH($M98,リスト!$T$2:$T$65,0))))</f>
        <v/>
      </c>
      <c r="P98" s="142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42" t="str">
        <f>IFERROR(RIGHT(10000000+②男子申込!$J104*10000+②男子申込!$L104*100+②男子申込!$N104,IF(INDEX(リスト!$U$2:$U$65,MATCH($M98,リスト!$T$2:$T$65,0))&lt;4,7,5)),"")</f>
        <v/>
      </c>
      <c r="R98" s="142" t="str">
        <f t="shared" si="19"/>
        <v/>
      </c>
      <c r="S98" s="142" t="str">
        <f>IF(②男子申込!$I104="","",IF(②男子申込!$I$6="補欠","HOK",IF(②男子申込!$I$6="オープン","OPN",IF(②男子申込!$I104="補欠","HOK",IF(②男子申込!$I104="OP","OPN","HOKOPN")))))</f>
        <v/>
      </c>
      <c r="T98" s="145" t="str">
        <f>IF(②男子申込!$O104="","",②男子申込!$O104)</f>
        <v/>
      </c>
      <c r="U98" s="145" t="str">
        <f>IF($T98="","",INDEX(リスト!$U$2:$U$65,MATCH($T98,リスト!$T$2:$T$65,0)))</f>
        <v/>
      </c>
      <c r="V98" s="145" t="str">
        <f>IF($T98="","",IF(AND($U98=5,リスト!$U$56=TRUE),INDEX(リスト!$W$56:$W$65,MATCH($T98,リスト!$T$56:$T$65,0)),INDEX(リスト!$W$2:$W$65,MATCH($T98,リスト!$T$2:$T$65,0))))</f>
        <v/>
      </c>
      <c r="W98" s="145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45" t="str">
        <f>IFERROR(RIGHT(10000000+②男子申込!$Q104*10000+②男子申込!$S104*100+②男子申込!$U104,IF(INDEX(リスト!$U$2:$U$65,MATCH($T98,リスト!$T$2:$T$65,0))&lt;4,7,5)),"")</f>
        <v/>
      </c>
      <c r="Y98" s="145" t="str">
        <f t="shared" si="20"/>
        <v/>
      </c>
      <c r="Z98" s="145" t="str">
        <f>IF(②男子申込!$P104="","",IF(②男子申込!$P$6="補欠","HOK",IF(②男子申込!$P$6="オープン","OPN",IF(②男子申込!$P104="補欠","HOK",IF(②男子申込!$P104="OP","OPN","HOKOPN")))))</f>
        <v/>
      </c>
      <c r="AA98" s="144" t="str">
        <f>IF(②男子申込!$V104="","",②男子申込!$V104)</f>
        <v/>
      </c>
      <c r="AB98" s="144" t="str">
        <f>IF($AA98="","",INDEX(リスト!$U$2:$U$65,MATCH($AA98,リスト!$T$2:$T$65,0)))</f>
        <v/>
      </c>
      <c r="AC98" s="144" t="str">
        <f>IF($AA98="","",IF(AND($AB98=5,リスト!$U$56=TRUE),INDEX(リスト!$W$56:$W$65,MATCH($AA98,リスト!$T$56:$T$65,0)),INDEX(リスト!$W$2:$W$65,MATCH($AA98,リスト!$T$2:$T$65,0))))</f>
        <v/>
      </c>
      <c r="AD98" s="144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44" t="str">
        <f>IFERROR(RIGHT(10000000+②男子申込!$X104*10000+②男子申込!$Z104*100+②男子申込!$AB104,IF(INDEX(リスト!$U$2:$U$65,MATCH($AA98,リスト!$T$2:$T$65,0))&lt;4,7,5)),"")</f>
        <v/>
      </c>
      <c r="AF98" s="144" t="str">
        <f t="shared" si="21"/>
        <v/>
      </c>
      <c r="AG98" s="144" t="str">
        <f>IF(②男子申込!$W104="","",IF(②男子申込!$W$6="補欠","HOK",IF(②男子申込!$W$6="オープン","OPN",IF(②男子申込!$W104="補欠","HOK",IF(②男子申込!$W104="OP","OPN","HOKOPN")))))</f>
        <v/>
      </c>
      <c r="AH98" s="143" t="str">
        <f>IF(②男子申込!$AC104="","",②男子申込!$AC104)</f>
        <v/>
      </c>
      <c r="AI98" s="143" t="str">
        <f t="shared" si="22"/>
        <v/>
      </c>
      <c r="AJ98" s="143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43" t="str">
        <f>IF($AH98="","",RIGHT(100000+②男子申込!$AE104,5))</f>
        <v/>
      </c>
      <c r="AL98" s="143" t="str">
        <f t="shared" si="23"/>
        <v/>
      </c>
      <c r="AM98" s="143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32" t="str">
        <f t="shared" si="32"/>
        <v/>
      </c>
    </row>
    <row r="99" spans="1:41" x14ac:dyDescent="0.55000000000000004">
      <c r="A99" s="69" t="str">
        <f>IF($B99="","",INDEX(男子登録情報!$S:$S,MATCH($B99,男子登録情報!$B:$B,0)))</f>
        <v/>
      </c>
      <c r="B99" s="69" t="str">
        <f>IF(②男子申込!$C105="","",②男子申込!$C105)</f>
        <v/>
      </c>
      <c r="C99" s="69" t="str">
        <f t="shared" si="24"/>
        <v/>
      </c>
      <c r="D99" s="69" t="str">
        <f t="shared" si="25"/>
        <v/>
      </c>
      <c r="E99" s="69" t="str">
        <f t="shared" si="26"/>
        <v/>
      </c>
      <c r="F99" s="69" t="str">
        <f t="shared" si="27"/>
        <v/>
      </c>
      <c r="G99" s="69" t="str">
        <f t="shared" si="28"/>
        <v/>
      </c>
      <c r="H99" s="69" t="str">
        <f t="shared" si="29"/>
        <v/>
      </c>
      <c r="I99" s="69" t="str">
        <f t="shared" si="30"/>
        <v/>
      </c>
      <c r="J99" s="69" t="str">
        <f t="shared" si="31"/>
        <v/>
      </c>
      <c r="L99" s="32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42" t="str">
        <f>IF(②男子申込!$H105="","",②男子申込!$H105)</f>
        <v/>
      </c>
      <c r="N99" s="142" t="str">
        <f>IF($M99="","",INDEX(リスト!$U$2:$U$65,MATCH($M99,リスト!$T$2:$T$65,0)))</f>
        <v/>
      </c>
      <c r="O99" s="142" t="str">
        <f>IF($M99="","",IF(AND($N99=5,リスト!$U$56=TRUE),INDEX(リスト!$W$56:$W$65,MATCH($M99,リスト!$T$56:$T$65,0)),INDEX(リスト!$W$2:$W$65,MATCH($M99,リスト!$T$2:$T$65,0))))</f>
        <v/>
      </c>
      <c r="P99" s="142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42" t="str">
        <f>IFERROR(RIGHT(10000000+②男子申込!$J105*10000+②男子申込!$L105*100+②男子申込!$N105,IF(INDEX(リスト!$U$2:$U$65,MATCH($M99,リスト!$T$2:$T$65,0))&lt;4,7,5)),"")</f>
        <v/>
      </c>
      <c r="R99" s="142" t="str">
        <f t="shared" si="19"/>
        <v/>
      </c>
      <c r="S99" s="142" t="str">
        <f>IF(②男子申込!$I105="","",IF(②男子申込!$I$6="補欠","HOK",IF(②男子申込!$I$6="オープン","OPN",IF(②男子申込!$I105="補欠","HOK",IF(②男子申込!$I105="OP","OPN","HOKOPN")))))</f>
        <v/>
      </c>
      <c r="T99" s="145" t="str">
        <f>IF(②男子申込!$O105="","",②男子申込!$O105)</f>
        <v/>
      </c>
      <c r="U99" s="145" t="str">
        <f>IF($T99="","",INDEX(リスト!$U$2:$U$65,MATCH($T99,リスト!$T$2:$T$65,0)))</f>
        <v/>
      </c>
      <c r="V99" s="145" t="str">
        <f>IF($T99="","",IF(AND($U99=5,リスト!$U$56=TRUE),INDEX(リスト!$W$56:$W$65,MATCH($T99,リスト!$T$56:$T$65,0)),INDEX(リスト!$W$2:$W$65,MATCH($T99,リスト!$T$2:$T$65,0))))</f>
        <v/>
      </c>
      <c r="W99" s="145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45" t="str">
        <f>IFERROR(RIGHT(10000000+②男子申込!$Q105*10000+②男子申込!$S105*100+②男子申込!$U105,IF(INDEX(リスト!$U$2:$U$65,MATCH($T99,リスト!$T$2:$T$65,0))&lt;4,7,5)),"")</f>
        <v/>
      </c>
      <c r="Y99" s="145" t="str">
        <f t="shared" si="20"/>
        <v/>
      </c>
      <c r="Z99" s="145" t="str">
        <f>IF(②男子申込!$P105="","",IF(②男子申込!$P$6="補欠","HOK",IF(②男子申込!$P$6="オープン","OPN",IF(②男子申込!$P105="補欠","HOK",IF(②男子申込!$P105="OP","OPN","HOKOPN")))))</f>
        <v/>
      </c>
      <c r="AA99" s="144" t="str">
        <f>IF(②男子申込!$V105="","",②男子申込!$V105)</f>
        <v/>
      </c>
      <c r="AB99" s="144" t="str">
        <f>IF($AA99="","",INDEX(リスト!$U$2:$U$65,MATCH($AA99,リスト!$T$2:$T$65,0)))</f>
        <v/>
      </c>
      <c r="AC99" s="144" t="str">
        <f>IF($AA99="","",IF(AND($AB99=5,リスト!$U$56=TRUE),INDEX(リスト!$W$56:$W$65,MATCH($AA99,リスト!$T$56:$T$65,0)),INDEX(リスト!$W$2:$W$65,MATCH($AA99,リスト!$T$2:$T$65,0))))</f>
        <v/>
      </c>
      <c r="AD99" s="144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44" t="str">
        <f>IFERROR(RIGHT(10000000+②男子申込!$X105*10000+②男子申込!$Z105*100+②男子申込!$AB105,IF(INDEX(リスト!$U$2:$U$65,MATCH($AA99,リスト!$T$2:$T$65,0))&lt;4,7,5)),"")</f>
        <v/>
      </c>
      <c r="AF99" s="144" t="str">
        <f t="shared" si="21"/>
        <v/>
      </c>
      <c r="AG99" s="144" t="str">
        <f>IF(②男子申込!$W105="","",IF(②男子申込!$W$6="補欠","HOK",IF(②男子申込!$W$6="オープン","OPN",IF(②男子申込!$W105="補欠","HOK",IF(②男子申込!$W105="OP","OPN","HOKOPN")))))</f>
        <v/>
      </c>
      <c r="AH99" s="143" t="str">
        <f>IF(②男子申込!$AC105="","",②男子申込!$AC105)</f>
        <v/>
      </c>
      <c r="AI99" s="143" t="str">
        <f t="shared" si="22"/>
        <v/>
      </c>
      <c r="AJ99" s="143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43" t="str">
        <f>IF($AH99="","",RIGHT(100000+②男子申込!$AE105,5))</f>
        <v/>
      </c>
      <c r="AL99" s="143" t="str">
        <f t="shared" si="23"/>
        <v/>
      </c>
      <c r="AM99" s="143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32" t="str">
        <f t="shared" si="32"/>
        <v/>
      </c>
    </row>
    <row r="100" spans="1:41" x14ac:dyDescent="0.55000000000000004">
      <c r="A100" s="69" t="str">
        <f>IF($B100="","",INDEX(男子登録情報!$S:$S,MATCH($B100,男子登録情報!$B:$B,0)))</f>
        <v/>
      </c>
      <c r="B100" s="69" t="str">
        <f>IF(②男子申込!$C106="","",②男子申込!$C106)</f>
        <v/>
      </c>
      <c r="C100" s="69" t="str">
        <f t="shared" si="24"/>
        <v/>
      </c>
      <c r="D100" s="69" t="str">
        <f t="shared" si="25"/>
        <v/>
      </c>
      <c r="E100" s="69" t="str">
        <f t="shared" si="26"/>
        <v/>
      </c>
      <c r="F100" s="69" t="str">
        <f t="shared" si="27"/>
        <v/>
      </c>
      <c r="G100" s="69" t="str">
        <f t="shared" si="28"/>
        <v/>
      </c>
      <c r="H100" s="69" t="str">
        <f t="shared" si="29"/>
        <v/>
      </c>
      <c r="I100" s="69" t="str">
        <f t="shared" si="30"/>
        <v/>
      </c>
      <c r="J100" s="69" t="str">
        <f t="shared" si="31"/>
        <v/>
      </c>
      <c r="L100" s="32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42" t="str">
        <f>IF(②男子申込!$H106="","",②男子申込!$H106)</f>
        <v/>
      </c>
      <c r="N100" s="142" t="str">
        <f>IF($M100="","",INDEX(リスト!$U$2:$U$65,MATCH($M100,リスト!$T$2:$T$65,0)))</f>
        <v/>
      </c>
      <c r="O100" s="142" t="str">
        <f>IF($M100="","",IF(AND($N100=5,リスト!$U$56=TRUE),INDEX(リスト!$W$56:$W$65,MATCH($M100,リスト!$T$56:$T$65,0)),INDEX(リスト!$W$2:$W$65,MATCH($M100,リスト!$T$2:$T$65,0))))</f>
        <v/>
      </c>
      <c r="P100" s="142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42" t="str">
        <f>IFERROR(RIGHT(10000000+②男子申込!$J106*10000+②男子申込!$L106*100+②男子申込!$N106,IF(INDEX(リスト!$U$2:$U$65,MATCH($M100,リスト!$T$2:$T$65,0))&lt;4,7,5)),"")</f>
        <v/>
      </c>
      <c r="R100" s="142" t="str">
        <f t="shared" si="19"/>
        <v/>
      </c>
      <c r="S100" s="142" t="str">
        <f>IF(②男子申込!$I106="","",IF(②男子申込!$I$6="補欠","HOK",IF(②男子申込!$I$6="オープン","OPN",IF(②男子申込!$I106="補欠","HOK",IF(②男子申込!$I106="OP","OPN","HOKOPN")))))</f>
        <v/>
      </c>
      <c r="T100" s="145" t="str">
        <f>IF(②男子申込!$O106="","",②男子申込!$O106)</f>
        <v/>
      </c>
      <c r="U100" s="145" t="str">
        <f>IF($T100="","",INDEX(リスト!$U$2:$U$65,MATCH($T100,リスト!$T$2:$T$65,0)))</f>
        <v/>
      </c>
      <c r="V100" s="145" t="str">
        <f>IF($T100="","",IF(AND($U100=5,リスト!$U$56=TRUE),INDEX(リスト!$W$56:$W$65,MATCH($T100,リスト!$T$56:$T$65,0)),INDEX(リスト!$W$2:$W$65,MATCH($T100,リスト!$T$2:$T$65,0))))</f>
        <v/>
      </c>
      <c r="W100" s="145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45" t="str">
        <f>IFERROR(RIGHT(10000000+②男子申込!$Q106*10000+②男子申込!$S106*100+②男子申込!$U106,IF(INDEX(リスト!$U$2:$U$65,MATCH($T100,リスト!$T$2:$T$65,0))&lt;4,7,5)),"")</f>
        <v/>
      </c>
      <c r="Y100" s="145" t="str">
        <f t="shared" si="20"/>
        <v/>
      </c>
      <c r="Z100" s="145" t="str">
        <f>IF(②男子申込!$P106="","",IF(②男子申込!$P$6="補欠","HOK",IF(②男子申込!$P$6="オープン","OPN",IF(②男子申込!$P106="補欠","HOK",IF(②男子申込!$P106="OP","OPN","HOKOPN")))))</f>
        <v/>
      </c>
      <c r="AA100" s="144" t="str">
        <f>IF(②男子申込!$V106="","",②男子申込!$V106)</f>
        <v/>
      </c>
      <c r="AB100" s="144" t="str">
        <f>IF($AA100="","",INDEX(リスト!$U$2:$U$65,MATCH($AA100,リスト!$T$2:$T$65,0)))</f>
        <v/>
      </c>
      <c r="AC100" s="144" t="str">
        <f>IF($AA100="","",IF(AND($AB100=5,リスト!$U$56=TRUE),INDEX(リスト!$W$56:$W$65,MATCH($AA100,リスト!$T$56:$T$65,0)),INDEX(リスト!$W$2:$W$65,MATCH($AA100,リスト!$T$2:$T$65,0))))</f>
        <v/>
      </c>
      <c r="AD100" s="144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44" t="str">
        <f>IFERROR(RIGHT(10000000+②男子申込!$X106*10000+②男子申込!$Z106*100+②男子申込!$AB106,IF(INDEX(リスト!$U$2:$U$65,MATCH($AA100,リスト!$T$2:$T$65,0))&lt;4,7,5)),"")</f>
        <v/>
      </c>
      <c r="AF100" s="144" t="str">
        <f t="shared" si="21"/>
        <v/>
      </c>
      <c r="AG100" s="144" t="str">
        <f>IF(②男子申込!$W106="","",IF(②男子申込!$W$6="補欠","HOK",IF(②男子申込!$W$6="オープン","OPN",IF(②男子申込!$W106="補欠","HOK",IF(②男子申込!$W106="OP","OPN","HOKOPN")))))</f>
        <v/>
      </c>
      <c r="AH100" s="143" t="str">
        <f>IF(②男子申込!$AC106="","",②男子申込!$AC106)</f>
        <v/>
      </c>
      <c r="AI100" s="143" t="str">
        <f t="shared" si="22"/>
        <v/>
      </c>
      <c r="AJ100" s="143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43" t="str">
        <f>IF($AH100="","",RIGHT(100000+②男子申込!$AE106,5))</f>
        <v/>
      </c>
      <c r="AL100" s="143" t="str">
        <f t="shared" si="23"/>
        <v/>
      </c>
      <c r="AM100" s="143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32" t="str">
        <f t="shared" si="32"/>
        <v/>
      </c>
    </row>
    <row r="101" spans="1:41" x14ac:dyDescent="0.55000000000000004">
      <c r="A101" s="69" t="str">
        <f>IF($B101="","",INDEX(男子登録情報!$S:$S,MATCH($B101,男子登録情報!$B:$B,0)))</f>
        <v/>
      </c>
      <c r="B101" s="69" t="str">
        <f>IF(②男子申込!$C107="","",②男子申込!$C107)</f>
        <v/>
      </c>
      <c r="C101" s="69" t="str">
        <f t="shared" si="24"/>
        <v/>
      </c>
      <c r="D101" s="69" t="str">
        <f t="shared" si="25"/>
        <v/>
      </c>
      <c r="E101" s="69" t="str">
        <f t="shared" si="26"/>
        <v/>
      </c>
      <c r="F101" s="69" t="str">
        <f t="shared" si="27"/>
        <v/>
      </c>
      <c r="G101" s="69" t="str">
        <f t="shared" si="28"/>
        <v/>
      </c>
      <c r="H101" s="69" t="str">
        <f t="shared" si="29"/>
        <v/>
      </c>
      <c r="I101" s="69" t="str">
        <f t="shared" si="30"/>
        <v/>
      </c>
      <c r="J101" s="69" t="str">
        <f t="shared" si="31"/>
        <v/>
      </c>
      <c r="L101" s="32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42" t="str">
        <f>IF(②男子申込!$H107="","",②男子申込!$H107)</f>
        <v/>
      </c>
      <c r="N101" s="142" t="str">
        <f>IF($M101="","",INDEX(リスト!$U$2:$U$65,MATCH($M101,リスト!$T$2:$T$65,0)))</f>
        <v/>
      </c>
      <c r="O101" s="142" t="str">
        <f>IF($M101="","",IF(AND($N101=5,リスト!$U$56=TRUE),INDEX(リスト!$W$56:$W$65,MATCH($M101,リスト!$T$56:$T$65,0)),INDEX(リスト!$W$2:$W$65,MATCH($M101,リスト!$T$2:$T$65,0))))</f>
        <v/>
      </c>
      <c r="P101" s="142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42" t="str">
        <f>IFERROR(RIGHT(10000000+②男子申込!$J107*10000+②男子申込!$L107*100+②男子申込!$N107,IF(INDEX(リスト!$U$2:$U$65,MATCH($M101,リスト!$T$2:$T$65,0))&lt;4,7,5)),"")</f>
        <v/>
      </c>
      <c r="R101" s="142" t="str">
        <f t="shared" si="19"/>
        <v/>
      </c>
      <c r="S101" s="142" t="str">
        <f>IF(②男子申込!$I107="","",IF(②男子申込!$I$6="補欠","HOK",IF(②男子申込!$I$6="オープン","OPN",IF(②男子申込!$I107="補欠","HOK",IF(②男子申込!$I107="OP","OPN","HOKOPN")))))</f>
        <v/>
      </c>
      <c r="T101" s="145" t="str">
        <f>IF(②男子申込!$O107="","",②男子申込!$O107)</f>
        <v/>
      </c>
      <c r="U101" s="145" t="str">
        <f>IF($T101="","",INDEX(リスト!$U$2:$U$65,MATCH($T101,リスト!$T$2:$T$65,0)))</f>
        <v/>
      </c>
      <c r="V101" s="145" t="str">
        <f>IF($T101="","",IF(AND($U101=5,リスト!$U$56=TRUE),INDEX(リスト!$W$56:$W$65,MATCH($T101,リスト!$T$56:$T$65,0)),INDEX(リスト!$W$2:$W$65,MATCH($T101,リスト!$T$2:$T$65,0))))</f>
        <v/>
      </c>
      <c r="W101" s="145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45" t="str">
        <f>IFERROR(RIGHT(10000000+②男子申込!$Q107*10000+②男子申込!$S107*100+②男子申込!$U107,IF(INDEX(リスト!$U$2:$U$65,MATCH($T101,リスト!$T$2:$T$65,0))&lt;4,7,5)),"")</f>
        <v/>
      </c>
      <c r="Y101" s="145" t="str">
        <f t="shared" si="20"/>
        <v/>
      </c>
      <c r="Z101" s="145" t="str">
        <f>IF(②男子申込!$P107="","",IF(②男子申込!$P$6="補欠","HOK",IF(②男子申込!$P$6="オープン","OPN",IF(②男子申込!$P107="補欠","HOK",IF(②男子申込!$P107="OP","OPN","HOKOPN")))))</f>
        <v/>
      </c>
      <c r="AA101" s="144" t="str">
        <f>IF(②男子申込!$V107="","",②男子申込!$V107)</f>
        <v/>
      </c>
      <c r="AB101" s="144" t="str">
        <f>IF($AA101="","",INDEX(リスト!$U$2:$U$65,MATCH($AA101,リスト!$T$2:$T$65,0)))</f>
        <v/>
      </c>
      <c r="AC101" s="144" t="str">
        <f>IF($AA101="","",IF(AND($AB101=5,リスト!$U$56=TRUE),INDEX(リスト!$W$56:$W$65,MATCH($AA101,リスト!$T$56:$T$65,0)),INDEX(リスト!$W$2:$W$65,MATCH($AA101,リスト!$T$2:$T$65,0))))</f>
        <v/>
      </c>
      <c r="AD101" s="144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44" t="str">
        <f>IFERROR(RIGHT(10000000+②男子申込!$X107*10000+②男子申込!$Z107*100+②男子申込!$AB107,IF(INDEX(リスト!$U$2:$U$65,MATCH($AA101,リスト!$T$2:$T$65,0))&lt;4,7,5)),"")</f>
        <v/>
      </c>
      <c r="AF101" s="144" t="str">
        <f t="shared" si="21"/>
        <v/>
      </c>
      <c r="AG101" s="144" t="str">
        <f>IF(②男子申込!$W107="","",IF(②男子申込!$W$6="補欠","HOK",IF(②男子申込!$W$6="オープン","OPN",IF(②男子申込!$W107="補欠","HOK",IF(②男子申込!$W107="OP","OPN","HOKOPN")))))</f>
        <v/>
      </c>
      <c r="AH101" s="143" t="str">
        <f>IF(②男子申込!$AC107="","",②男子申込!$AC107)</f>
        <v/>
      </c>
      <c r="AI101" s="143" t="str">
        <f t="shared" si="22"/>
        <v/>
      </c>
      <c r="AJ101" s="143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43" t="str">
        <f>IF($AH101="","",RIGHT(100000+②男子申込!$AE107,5))</f>
        <v/>
      </c>
      <c r="AL101" s="143" t="str">
        <f t="shared" si="23"/>
        <v/>
      </c>
      <c r="AM101" s="143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32" t="str">
        <f t="shared" si="32"/>
        <v/>
      </c>
    </row>
    <row r="102" spans="1:41" x14ac:dyDescent="0.55000000000000004"/>
    <row r="103" spans="1:41" x14ac:dyDescent="0.55000000000000004">
      <c r="A103" s="70" t="str">
        <f>IF($B103="","",INDEX(女子登録情報!$S:$S,MATCH($B103,女子登録情報!$B:$B,0)))</f>
        <v/>
      </c>
      <c r="B103" s="70" t="str">
        <f>IF(②女子申込!$C8="","",②女子申込!$C8)</f>
        <v/>
      </c>
      <c r="C103" s="70" t="str">
        <f>IF($L103=0,"",IF($L103=8,$AL103,IF(OR($L103=4,$L103=12),$AF103,IF(OR($L103=2,$L103=6,$L103=10,$L103=14),$Y103,$R103))))</f>
        <v/>
      </c>
      <c r="D103" s="70" t="str">
        <f>IF($L103=0,"",IF($L103=8,$AM103,IF(OR($L103=4,$L103=12),$AG103,IF(OR($L103=2,$L103=6,$L103=10,$L103=14),$Z103,$S103))))</f>
        <v/>
      </c>
      <c r="E103" s="70" t="str">
        <f>IF($L103=0,"",IF(OR($L103=9,$L103=10,$L103=12),$AL103,IF(OR($L103=5,$L103=6,$L103=13,$L103=14),$AF103,IF(OR($L103=3,$L103=7,$L103=11,$L103=15),$Y103,""))))</f>
        <v/>
      </c>
      <c r="F103" s="70" t="str">
        <f>IF($L103=0,"",IF(OR($L103=9,$L103=10,$L103=12),$AM103,IF(OR($L103=5,$L103=6,$L103=13,$L103=14),$AG103,IF(OR($L103=3,$L103=7,$L103=11,$L103=15),$Z103,""))))</f>
        <v/>
      </c>
      <c r="G103" s="70" t="str">
        <f>IF($L103=0,"",IF(OR($L103=11,$L103=13,$L103=14),$AL103,IF(OR($L103=7,$L103=15),$AF103,"")))</f>
        <v/>
      </c>
      <c r="H103" s="70" t="str">
        <f>IF($L103=0,"",IF(OR($L103=11,$L103=13,$L103=14),$AM103,IF(OR($L103=7,$L103=15),$AG103,"")))</f>
        <v/>
      </c>
      <c r="I103" s="70" t="str">
        <f>IF($L103=0,"",IF($L103=15,$AL103,""))</f>
        <v/>
      </c>
      <c r="J103" s="70" t="str">
        <f>IF($L103=0,"",IF($L103=15,$AM103,""))</f>
        <v/>
      </c>
      <c r="L103" s="32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42" t="str">
        <f>IF(②女子申込!$H8="","",②女子申込!$H8)</f>
        <v/>
      </c>
      <c r="N103" s="142" t="str">
        <f>IF($M103="","",INDEX(リスト!$Y$2:$Y$55,MATCH($M103,リスト!$X$2:$X$55,0)))</f>
        <v/>
      </c>
      <c r="O103" s="142" t="str">
        <f>IF($M103="","",INDEX(リスト!$AA$2:$AA$55,MATCH($M103,リスト!$X$2:$X$55,0)))</f>
        <v/>
      </c>
      <c r="P103" s="142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42" t="str">
        <f>IFERROR(RIGHT(10000000+②女子申込!$J8*10000+②女子申込!$L8*100+②女子申込!$N8,IF(INDEX(リスト!$Y$2:$Y$55,MATCH($M103,リスト!$X$2:$X$55,0))&lt;4,7,5)),"")</f>
        <v/>
      </c>
      <c r="R103" s="142" t="str">
        <f>IF($M103="","",$O103&amp;$P103&amp;" "&amp;$Q103)</f>
        <v/>
      </c>
      <c r="S103" s="142" t="str">
        <f>IF(②女子申込!$I8="","",IF(②女子申込!$I$6="補欠","HOK",IF(②女子申込!$I$6="オープン","OPN",IF(②女子申込!$I8="補欠","HOK",IF(②女子申込!$I8="OP","OPN","HOKOPN")))))</f>
        <v/>
      </c>
      <c r="T103" s="145" t="str">
        <f>IF(②女子申込!$O8="","",②女子申込!$O8)</f>
        <v/>
      </c>
      <c r="U103" s="145" t="str">
        <f>IF($T103="","",INDEX(リスト!$Y$2:$Y$55,MATCH($T103,リスト!$X$2:$X$55,0)))</f>
        <v/>
      </c>
      <c r="V103" s="145" t="str">
        <f>IF($T103="","",INDEX(リスト!$AA$2:$AA$55,MATCH($T103,リスト!$X$2:$X$55,0)))</f>
        <v/>
      </c>
      <c r="W103" s="145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45" t="str">
        <f>IFERROR(RIGHT(10000000+②女子申込!$Q8*10000+②女子申込!$S8*100+②女子申込!$U8,IF(INDEX(リスト!$Y$2:$Y$55,MATCH($T103,リスト!$X$2:$X$55,0))&lt;4,7,5)),"")</f>
        <v/>
      </c>
      <c r="Y103" s="145" t="str">
        <f>IF($T103="","",$V103&amp;$W103&amp;" "&amp;$X103)</f>
        <v/>
      </c>
      <c r="Z103" s="145" t="str">
        <f>IF(②女子申込!$P8="","",IF(②女子申込!$P$6="補欠","HOK",IF(②女子申込!$P$6="オープン","OPN",IF(②女子申込!$P8="補欠","HOK",IF(②女子申込!$P8="OP","OPN","HOKOPN")))))</f>
        <v/>
      </c>
      <c r="AA103" s="144" t="str">
        <f>IF(②女子申込!$V8="","",②女子申込!$V8)</f>
        <v/>
      </c>
      <c r="AB103" s="144" t="str">
        <f>IF($AA103="","",INDEX(リスト!$Y$2:$Y$55,MATCH($AA103,リスト!$X$2:$X$55,0)))</f>
        <v/>
      </c>
      <c r="AC103" s="144" t="str">
        <f>IF($AA103="","",INDEX(リスト!$AA$2:$AA$55,MATCH($AA103,リスト!$X$2:$X$55,0)))</f>
        <v/>
      </c>
      <c r="AD103" s="144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44" t="str">
        <f>IFERROR(RIGHT(10000000+②女子申込!$X8*10000+②女子申込!$Z8*100+②女子申込!$AB8,IF(INDEX(リスト!$Y$2:$Y$55,MATCH($AA103,リスト!$X$2:$X$55,0))&lt;4,7,5)),"")</f>
        <v/>
      </c>
      <c r="AF103" s="144" t="str">
        <f>IF($AA103="","",$AC103&amp;$AD103&amp;" "&amp;$AE103)</f>
        <v/>
      </c>
      <c r="AG103" s="144" t="str">
        <f>IF(②女子申込!$W8="","",IF(②女子申込!$W$6="補欠","HOK",IF(②女子申込!$W$6="オープン","OPN",IF(②女子申込!$W8="補欠","HOK",IF(②女子申込!$W8="OP","OPN","HOKOPN")))))</f>
        <v/>
      </c>
      <c r="AH103" s="143" t="str">
        <f>IF(②女子申込!$AC8="","",②女子申込!$AC8)</f>
        <v/>
      </c>
      <c r="AI103" s="143" t="str">
        <f>IF($AH103="","",202)</f>
        <v/>
      </c>
      <c r="AJ103" s="143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43" t="str">
        <f>IF($AH103="","",RIGHT(100000+②女子申込!$AE8,5))</f>
        <v/>
      </c>
      <c r="AL103" s="143" t="str">
        <f>IF($AH103="","",$AI103&amp;$AJ103&amp;" "&amp;$AK103)</f>
        <v/>
      </c>
      <c r="AM103" s="143" t="str">
        <f>IF(②女子申込!$AD8="","",IF(②女子申込!$AD$6="補欠","HOK",IF(②女子申込!$AD$6="オープン","OPN",IF(②女子申込!$AD8="補欠","HOK",IF(②女子申込!$AD8="OP","OPN","HOKOPN")))))</f>
        <v/>
      </c>
      <c r="AO103" s="32" t="str">
        <f t="shared" si="32"/>
        <v/>
      </c>
    </row>
    <row r="104" spans="1:41" x14ac:dyDescent="0.55000000000000004">
      <c r="A104" s="70" t="str">
        <f>IF($B104="","",INDEX(女子登録情報!$S:$S,MATCH($B104,女子登録情報!$B:$B,0)))</f>
        <v/>
      </c>
      <c r="B104" s="70" t="str">
        <f>IF(②女子申込!$C9="","",②女子申込!$C9)</f>
        <v/>
      </c>
      <c r="C104" s="70" t="str">
        <f t="shared" ref="C104:C167" si="33">IF($L104=0,"",IF($L104=8,$AL104,IF(OR($L104=4,$L104=12),$AF104,IF(OR($L104=2,$L104=6,$L104=10,$L104=14),$Y104,$R104))))</f>
        <v/>
      </c>
      <c r="D104" s="70" t="str">
        <f t="shared" ref="D104:D167" si="34">IF($L104=0,"",IF($L104=8,$AM104,IF(OR($L104=4,$L104=12),$AG104,IF(OR($L104=2,$L104=6,$L104=10,$L104=14),$Z104,$S104))))</f>
        <v/>
      </c>
      <c r="E104" s="70" t="str">
        <f t="shared" ref="E104:E167" si="35">IF($L104=0,"",IF(OR($L104=9,$L104=10,$L104=12),$AL104,IF(OR($L104=5,$L104=6,$L104=13,$L104=14),$AF104,IF(OR($L104=3,$L104=7,$L104=11,$L104=15),$Y104,""))))</f>
        <v/>
      </c>
      <c r="F104" s="70" t="str">
        <f t="shared" ref="F104:F167" si="36">IF($L104=0,"",IF(OR($L104=9,$L104=10,$L104=12),$AM104,IF(OR($L104=5,$L104=6,$L104=13,$L104=14),$AG104,IF(OR($L104=3,$L104=7,$L104=11,$L104=15),$Z104,""))))</f>
        <v/>
      </c>
      <c r="G104" s="70" t="str">
        <f t="shared" ref="G104:G167" si="37">IF($L104=0,"",IF(OR($L104=11,$L104=13,$L104=14),$AL104,IF(OR($L104=7,$L104=15),$AF104,"")))</f>
        <v/>
      </c>
      <c r="H104" s="70" t="str">
        <f t="shared" ref="H104:H167" si="38">IF($L104=0,"",IF(OR($L104=11,$L104=13,$L104=14),$AM104,IF(OR($L104=7,$L104=15),$AG104,"")))</f>
        <v/>
      </c>
      <c r="I104" s="70" t="str">
        <f t="shared" ref="I104:I167" si="39">IF($L104=0,"",IF($L104=15,$AL104,""))</f>
        <v/>
      </c>
      <c r="J104" s="70" t="str">
        <f t="shared" ref="J104:J167" si="40">IF($L104=0,"",IF($L104=15,$AM104,""))</f>
        <v/>
      </c>
      <c r="L104" s="32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42" t="str">
        <f>IF(②女子申込!$H9="","",②女子申込!$H9)</f>
        <v/>
      </c>
      <c r="N104" s="142" t="str">
        <f>IF($M104="","",INDEX(リスト!$Y$2:$Y$55,MATCH($M104,リスト!$X$2:$X$55,0)))</f>
        <v/>
      </c>
      <c r="O104" s="142" t="str">
        <f>IF($M104="","",INDEX(リスト!$AA$2:$AA$55,MATCH($M104,リスト!$X$2:$X$55,0)))</f>
        <v/>
      </c>
      <c r="P104" s="142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42" t="str">
        <f>IFERROR(RIGHT(10000000+②女子申込!$J9*10000+②女子申込!$L9*100+②女子申込!$N9,IF(INDEX(リスト!$Y$2:$Y$55,MATCH($M104,リスト!$X$2:$X$55,0))&lt;4,7,5)),"")</f>
        <v/>
      </c>
      <c r="R104" s="142" t="str">
        <f t="shared" ref="R104:R167" si="41">IF($M104="","",$O104&amp;$P104&amp;" "&amp;$Q104)</f>
        <v/>
      </c>
      <c r="S104" s="142" t="str">
        <f>IF(②女子申込!$I9="","",IF(②女子申込!$I$6="補欠","HOK",IF(②女子申込!$I$6="オープン","OPN",IF(②女子申込!$I9="補欠","HOK",IF(②女子申込!$I9="OP","OPN","HOKOPN")))))</f>
        <v/>
      </c>
      <c r="T104" s="145" t="str">
        <f>IF(②女子申込!$O9="","",②女子申込!$O9)</f>
        <v/>
      </c>
      <c r="U104" s="145" t="str">
        <f>IF($T104="","",INDEX(リスト!$Y$2:$Y$55,MATCH($T104,リスト!$X$2:$X$55,0)))</f>
        <v/>
      </c>
      <c r="V104" s="145" t="str">
        <f>IF($T104="","",INDEX(リスト!$AA$2:$AA$55,MATCH($T104,リスト!$X$2:$X$55,0)))</f>
        <v/>
      </c>
      <c r="W104" s="145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45" t="str">
        <f>IFERROR(RIGHT(10000000+②女子申込!$Q9*10000+②女子申込!$S9*100+②女子申込!$U9,IF(INDEX(リスト!$Y$2:$Y$55,MATCH($T104,リスト!$X$2:$X$55,0))&lt;4,7,5)),"")</f>
        <v/>
      </c>
      <c r="Y104" s="145" t="str">
        <f t="shared" ref="Y104:Y167" si="42">IF($T104="","",$V104&amp;$W104&amp;" "&amp;$X104)</f>
        <v/>
      </c>
      <c r="Z104" s="145" t="str">
        <f>IF(②女子申込!$P9="","",IF(②女子申込!$P$6="補欠","HOK",IF(②女子申込!$P$6="オープン","OPN",IF(②女子申込!$P9="補欠","HOK",IF(②女子申込!$P9="OP","OPN","HOKOPN")))))</f>
        <v/>
      </c>
      <c r="AA104" s="144" t="str">
        <f>IF(②女子申込!$V9="","",②女子申込!$V9)</f>
        <v/>
      </c>
      <c r="AB104" s="144" t="str">
        <f>IF($AA104="","",INDEX(リスト!$Y$2:$Y$55,MATCH($AA104,リスト!$X$2:$X$55,0)))</f>
        <v/>
      </c>
      <c r="AC104" s="144" t="str">
        <f>IF($AA104="","",INDEX(リスト!$AA$2:$AA$55,MATCH($AA104,リスト!$X$2:$X$55,0)))</f>
        <v/>
      </c>
      <c r="AD104" s="144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44" t="str">
        <f>IFERROR(RIGHT(10000000+②女子申込!$X9*10000+②女子申込!$Z9*100+②女子申込!$AB9,IF(INDEX(リスト!$Y$2:$Y$55,MATCH($AA104,リスト!$X$2:$X$55,0))&lt;4,7,5)),"")</f>
        <v/>
      </c>
      <c r="AF104" s="144" t="str">
        <f t="shared" ref="AF104:AF167" si="43">IF($AA104="","",$AC104&amp;$AD104&amp;" "&amp;$AE104)</f>
        <v/>
      </c>
      <c r="AG104" s="144" t="str">
        <f>IF(②女子申込!$W9="","",IF(②女子申込!$W$6="補欠","HOK",IF(②女子申込!$W$6="オープン","OPN",IF(②女子申込!$W9="補欠","HOK",IF(②女子申込!$W9="OP","OPN","HOKOPN")))))</f>
        <v/>
      </c>
      <c r="AH104" s="143" t="str">
        <f>IF(②女子申込!$AC9="","",②女子申込!$AC9)</f>
        <v/>
      </c>
      <c r="AI104" s="143" t="str">
        <f t="shared" ref="AI104:AI167" si="44">IF($AH104="","",202)</f>
        <v/>
      </c>
      <c r="AJ104" s="143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43" t="str">
        <f>IF($AH104="","",RIGHT(100000+②女子申込!$AE9,5))</f>
        <v/>
      </c>
      <c r="AL104" s="143" t="str">
        <f t="shared" ref="AL104:AL167" si="45">IF($AH104="","",$AI104&amp;$AJ104&amp;" "&amp;$AK104)</f>
        <v/>
      </c>
      <c r="AM104" s="143" t="str">
        <f>IF(②女子申込!$AD9="","",IF(②女子申込!$AD$6="補欠","HOK",IF(②女子申込!$AD$6="オープン","OPN",IF(②女子申込!$AD9="補欠","HOK",IF(②女子申込!$AD9="OP","OPN","HOKOPN")))))</f>
        <v/>
      </c>
      <c r="AO104" s="32" t="str">
        <f t="shared" si="32"/>
        <v/>
      </c>
    </row>
    <row r="105" spans="1:41" x14ac:dyDescent="0.55000000000000004">
      <c r="A105" s="70" t="str">
        <f>IF($B105="","",INDEX(女子登録情報!$S:$S,MATCH($B105,女子登録情報!$B:$B,0)))</f>
        <v/>
      </c>
      <c r="B105" s="70" t="str">
        <f>IF(②女子申込!$C10="","",②女子申込!$C10)</f>
        <v/>
      </c>
      <c r="C105" s="70" t="str">
        <f t="shared" si="33"/>
        <v/>
      </c>
      <c r="D105" s="70" t="str">
        <f t="shared" si="34"/>
        <v/>
      </c>
      <c r="E105" s="70" t="str">
        <f t="shared" si="35"/>
        <v/>
      </c>
      <c r="F105" s="70" t="str">
        <f t="shared" si="36"/>
        <v/>
      </c>
      <c r="G105" s="70" t="str">
        <f t="shared" si="37"/>
        <v/>
      </c>
      <c r="H105" s="70" t="str">
        <f t="shared" si="38"/>
        <v/>
      </c>
      <c r="I105" s="70" t="str">
        <f t="shared" si="39"/>
        <v/>
      </c>
      <c r="J105" s="70" t="str">
        <f t="shared" si="40"/>
        <v/>
      </c>
      <c r="L105" s="32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42" t="str">
        <f>IF(②女子申込!$H10="","",②女子申込!$H10)</f>
        <v/>
      </c>
      <c r="N105" s="142" t="str">
        <f>IF($M105="","",INDEX(リスト!$Y$2:$Y$55,MATCH($M105,リスト!$X$2:$X$55,0)))</f>
        <v/>
      </c>
      <c r="O105" s="142" t="str">
        <f>IF($M105="","",INDEX(リスト!$AA$2:$AA$55,MATCH($M105,リスト!$X$2:$X$55,0)))</f>
        <v/>
      </c>
      <c r="P105" s="142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42" t="str">
        <f>IFERROR(RIGHT(10000000+②女子申込!$J10*10000+②女子申込!$L10*100+②女子申込!$N10,IF(INDEX(リスト!$Y$2:$Y$55,MATCH($M105,リスト!$X$2:$X$55,0))&lt;4,7,5)),"")</f>
        <v/>
      </c>
      <c r="R105" s="142" t="str">
        <f t="shared" si="41"/>
        <v/>
      </c>
      <c r="S105" s="142" t="str">
        <f>IF(②女子申込!$I10="","",IF(②女子申込!$I$6="補欠","HOK",IF(②女子申込!$I$6="オープン","OPN",IF(②女子申込!$I10="補欠","HOK",IF(②女子申込!$I10="OP","OPN","HOKOPN")))))</f>
        <v/>
      </c>
      <c r="T105" s="145" t="str">
        <f>IF(②女子申込!$O10="","",②女子申込!$O10)</f>
        <v/>
      </c>
      <c r="U105" s="145" t="str">
        <f>IF($T105="","",INDEX(リスト!$Y$2:$Y$55,MATCH($T105,リスト!$X$2:$X$55,0)))</f>
        <v/>
      </c>
      <c r="V105" s="145" t="str">
        <f>IF($T105="","",INDEX(リスト!$AA$2:$AA$55,MATCH($T105,リスト!$X$2:$X$55,0)))</f>
        <v/>
      </c>
      <c r="W105" s="145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45" t="str">
        <f>IFERROR(RIGHT(10000000+②女子申込!$Q10*10000+②女子申込!$S10*100+②女子申込!$U10,IF(INDEX(リスト!$Y$2:$Y$55,MATCH($T105,リスト!$X$2:$X$55,0))&lt;4,7,5)),"")</f>
        <v/>
      </c>
      <c r="Y105" s="145" t="str">
        <f t="shared" si="42"/>
        <v/>
      </c>
      <c r="Z105" s="145" t="str">
        <f>IF(②女子申込!$P10="","",IF(②女子申込!$P$6="補欠","HOK",IF(②女子申込!$P$6="オープン","OPN",IF(②女子申込!$P10="補欠","HOK",IF(②女子申込!$P10="OP","OPN","HOKOPN")))))</f>
        <v/>
      </c>
      <c r="AA105" s="144" t="str">
        <f>IF(②女子申込!$V10="","",②女子申込!$V10)</f>
        <v/>
      </c>
      <c r="AB105" s="144" t="str">
        <f>IF($AA105="","",INDEX(リスト!$Y$2:$Y$55,MATCH($AA105,リスト!$X$2:$X$55,0)))</f>
        <v/>
      </c>
      <c r="AC105" s="144" t="str">
        <f>IF($AA105="","",INDEX(リスト!$AA$2:$AA$55,MATCH($AA105,リスト!$X$2:$X$55,0)))</f>
        <v/>
      </c>
      <c r="AD105" s="144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44" t="str">
        <f>IFERROR(RIGHT(10000000+②女子申込!$X10*10000+②女子申込!$Z10*100+②女子申込!$AB10,IF(INDEX(リスト!$Y$2:$Y$55,MATCH($AA105,リスト!$X$2:$X$55,0))&lt;4,7,5)),"")</f>
        <v/>
      </c>
      <c r="AF105" s="144" t="str">
        <f t="shared" si="43"/>
        <v/>
      </c>
      <c r="AG105" s="144" t="str">
        <f>IF(②女子申込!$W10="","",IF(②女子申込!$W$6="補欠","HOK",IF(②女子申込!$W$6="オープン","OPN",IF(②女子申込!$W10="補欠","HOK",IF(②女子申込!$W10="OP","OPN","HOKOPN")))))</f>
        <v/>
      </c>
      <c r="AH105" s="143" t="str">
        <f>IF(②女子申込!$AC10="","",②女子申込!$AC10)</f>
        <v/>
      </c>
      <c r="AI105" s="143" t="str">
        <f t="shared" si="44"/>
        <v/>
      </c>
      <c r="AJ105" s="143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43" t="str">
        <f>IF($AH105="","",RIGHT(100000+②女子申込!$AE10,5))</f>
        <v/>
      </c>
      <c r="AL105" s="143" t="str">
        <f t="shared" si="45"/>
        <v/>
      </c>
      <c r="AM105" s="143" t="str">
        <f>IF(②女子申込!$AD10="","",IF(②女子申込!$AD$6="補欠","HOK",IF(②女子申込!$AD$6="オープン","OPN",IF(②女子申込!$AD10="補欠","HOK",IF(②女子申込!$AD10="OP","OPN","HOKOPN")))))</f>
        <v/>
      </c>
      <c r="AO105" s="32" t="str">
        <f t="shared" si="32"/>
        <v/>
      </c>
    </row>
    <row r="106" spans="1:41" x14ac:dyDescent="0.55000000000000004">
      <c r="A106" s="70" t="str">
        <f>IF($B106="","",INDEX(女子登録情報!$S:$S,MATCH($B106,女子登録情報!$B:$B,0)))</f>
        <v/>
      </c>
      <c r="B106" s="70" t="str">
        <f>IF(②女子申込!$C11="","",②女子申込!$C11)</f>
        <v/>
      </c>
      <c r="C106" s="70" t="str">
        <f t="shared" si="33"/>
        <v/>
      </c>
      <c r="D106" s="70" t="str">
        <f t="shared" si="34"/>
        <v/>
      </c>
      <c r="E106" s="70" t="str">
        <f t="shared" si="35"/>
        <v/>
      </c>
      <c r="F106" s="70" t="str">
        <f t="shared" si="36"/>
        <v/>
      </c>
      <c r="G106" s="70" t="str">
        <f t="shared" si="37"/>
        <v/>
      </c>
      <c r="H106" s="70" t="str">
        <f t="shared" si="38"/>
        <v/>
      </c>
      <c r="I106" s="70" t="str">
        <f t="shared" si="39"/>
        <v/>
      </c>
      <c r="J106" s="70" t="str">
        <f t="shared" si="40"/>
        <v/>
      </c>
      <c r="L106" s="32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42" t="str">
        <f>IF(②女子申込!$H11="","",②女子申込!$H11)</f>
        <v/>
      </c>
      <c r="N106" s="142" t="str">
        <f>IF($M106="","",INDEX(リスト!$Y$2:$Y$55,MATCH($M106,リスト!$X$2:$X$55,0)))</f>
        <v/>
      </c>
      <c r="O106" s="142" t="str">
        <f>IF($M106="","",INDEX(リスト!$AA$2:$AA$55,MATCH($M106,リスト!$X$2:$X$55,0)))</f>
        <v/>
      </c>
      <c r="P106" s="142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42" t="str">
        <f>IFERROR(RIGHT(10000000+②女子申込!$J11*10000+②女子申込!$L11*100+②女子申込!$N11,IF(INDEX(リスト!$Y$2:$Y$55,MATCH($M106,リスト!$X$2:$X$55,0))&lt;4,7,5)),"")</f>
        <v/>
      </c>
      <c r="R106" s="142" t="str">
        <f t="shared" si="41"/>
        <v/>
      </c>
      <c r="S106" s="142" t="str">
        <f>IF(②女子申込!$I11="","",IF(②女子申込!$I$6="補欠","HOK",IF(②女子申込!$I$6="オープン","OPN",IF(②女子申込!$I11="補欠","HOK",IF(②女子申込!$I11="OP","OPN","HOKOPN")))))</f>
        <v/>
      </c>
      <c r="T106" s="145" t="str">
        <f>IF(②女子申込!$O11="","",②女子申込!$O11)</f>
        <v/>
      </c>
      <c r="U106" s="145" t="str">
        <f>IF($T106="","",INDEX(リスト!$Y$2:$Y$55,MATCH($T106,リスト!$X$2:$X$55,0)))</f>
        <v/>
      </c>
      <c r="V106" s="145" t="str">
        <f>IF($T106="","",INDEX(リスト!$AA$2:$AA$55,MATCH($T106,リスト!$X$2:$X$55,0)))</f>
        <v/>
      </c>
      <c r="W106" s="145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45" t="str">
        <f>IFERROR(RIGHT(10000000+②女子申込!$Q11*10000+②女子申込!$S11*100+②女子申込!$U11,IF(INDEX(リスト!$Y$2:$Y$55,MATCH($T106,リスト!$X$2:$X$55,0))&lt;4,7,5)),"")</f>
        <v/>
      </c>
      <c r="Y106" s="145" t="str">
        <f t="shared" si="42"/>
        <v/>
      </c>
      <c r="Z106" s="145" t="str">
        <f>IF(②女子申込!$P11="","",IF(②女子申込!$P$6="補欠","HOK",IF(②女子申込!$P$6="オープン","OPN",IF(②女子申込!$P11="補欠","HOK",IF(②女子申込!$P11="OP","OPN","HOKOPN")))))</f>
        <v/>
      </c>
      <c r="AA106" s="144" t="str">
        <f>IF(②女子申込!$V11="","",②女子申込!$V11)</f>
        <v/>
      </c>
      <c r="AB106" s="144" t="str">
        <f>IF($AA106="","",INDEX(リスト!$Y$2:$Y$55,MATCH($AA106,リスト!$X$2:$X$55,0)))</f>
        <v/>
      </c>
      <c r="AC106" s="144" t="str">
        <f>IF($AA106="","",INDEX(リスト!$AA$2:$AA$55,MATCH($AA106,リスト!$X$2:$X$55,0)))</f>
        <v/>
      </c>
      <c r="AD106" s="144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44" t="str">
        <f>IFERROR(RIGHT(10000000+②女子申込!$X11*10000+②女子申込!$Z11*100+②女子申込!$AB11,IF(INDEX(リスト!$Y$2:$Y$55,MATCH($AA106,リスト!$X$2:$X$55,0))&lt;4,7,5)),"")</f>
        <v/>
      </c>
      <c r="AF106" s="144" t="str">
        <f t="shared" si="43"/>
        <v/>
      </c>
      <c r="AG106" s="144" t="str">
        <f>IF(②女子申込!$W11="","",IF(②女子申込!$W$6="補欠","HOK",IF(②女子申込!$W$6="オープン","OPN",IF(②女子申込!$W11="補欠","HOK",IF(②女子申込!$W11="OP","OPN","HOKOPN")))))</f>
        <v/>
      </c>
      <c r="AH106" s="143" t="str">
        <f>IF(②女子申込!$AC11="","",②女子申込!$AC11)</f>
        <v/>
      </c>
      <c r="AI106" s="143" t="str">
        <f t="shared" si="44"/>
        <v/>
      </c>
      <c r="AJ106" s="143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43" t="str">
        <f>IF($AH106="","",RIGHT(100000+②女子申込!$AE11,5))</f>
        <v/>
      </c>
      <c r="AL106" s="143" t="str">
        <f t="shared" si="45"/>
        <v/>
      </c>
      <c r="AM106" s="143" t="str">
        <f>IF(②女子申込!$AD11="","",IF(②女子申込!$AD$6="補欠","HOK",IF(②女子申込!$AD$6="オープン","OPN",IF(②女子申込!$AD11="補欠","HOK",IF(②女子申込!$AD11="OP","OPN","HOKOPN")))))</f>
        <v/>
      </c>
      <c r="AO106" s="32" t="str">
        <f t="shared" si="32"/>
        <v/>
      </c>
    </row>
    <row r="107" spans="1:41" x14ac:dyDescent="0.55000000000000004">
      <c r="A107" s="70" t="str">
        <f>IF($B107="","",INDEX(女子登録情報!$S:$S,MATCH($B107,女子登録情報!$B:$B,0)))</f>
        <v/>
      </c>
      <c r="B107" s="70" t="str">
        <f>IF(②女子申込!$C12="","",②女子申込!$C12)</f>
        <v/>
      </c>
      <c r="C107" s="70" t="str">
        <f t="shared" si="33"/>
        <v/>
      </c>
      <c r="D107" s="70" t="str">
        <f t="shared" si="34"/>
        <v/>
      </c>
      <c r="E107" s="70" t="str">
        <f t="shared" si="35"/>
        <v/>
      </c>
      <c r="F107" s="70" t="str">
        <f t="shared" si="36"/>
        <v/>
      </c>
      <c r="G107" s="70" t="str">
        <f t="shared" si="37"/>
        <v/>
      </c>
      <c r="H107" s="70" t="str">
        <f t="shared" si="38"/>
        <v/>
      </c>
      <c r="I107" s="70" t="str">
        <f t="shared" si="39"/>
        <v/>
      </c>
      <c r="J107" s="70" t="str">
        <f t="shared" si="40"/>
        <v/>
      </c>
      <c r="L107" s="32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42" t="str">
        <f>IF(②女子申込!$H12="","",②女子申込!$H12)</f>
        <v/>
      </c>
      <c r="N107" s="142" t="str">
        <f>IF($M107="","",INDEX(リスト!$Y$2:$Y$55,MATCH($M107,リスト!$X$2:$X$55,0)))</f>
        <v/>
      </c>
      <c r="O107" s="142" t="str">
        <f>IF($M107="","",INDEX(リスト!$AA$2:$AA$55,MATCH($M107,リスト!$X$2:$X$55,0)))</f>
        <v/>
      </c>
      <c r="P107" s="142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42" t="str">
        <f>IFERROR(RIGHT(10000000+②女子申込!$J12*10000+②女子申込!$L12*100+②女子申込!$N12,IF(INDEX(リスト!$Y$2:$Y$55,MATCH($M107,リスト!$X$2:$X$55,0))&lt;4,7,5)),"")</f>
        <v/>
      </c>
      <c r="R107" s="142" t="str">
        <f t="shared" si="41"/>
        <v/>
      </c>
      <c r="S107" s="142" t="str">
        <f>IF(②女子申込!$I12="","",IF(②女子申込!$I$6="補欠","HOK",IF(②女子申込!$I$6="オープン","OPN",IF(②女子申込!$I12="補欠","HOK",IF(②女子申込!$I12="OP","OPN","HOKOPN")))))</f>
        <v/>
      </c>
      <c r="T107" s="145" t="str">
        <f>IF(②女子申込!$O12="","",②女子申込!$O12)</f>
        <v/>
      </c>
      <c r="U107" s="145" t="str">
        <f>IF($T107="","",INDEX(リスト!$Y$2:$Y$55,MATCH($T107,リスト!$X$2:$X$55,0)))</f>
        <v/>
      </c>
      <c r="V107" s="145" t="str">
        <f>IF($T107="","",INDEX(リスト!$AA$2:$AA$55,MATCH($T107,リスト!$X$2:$X$55,0)))</f>
        <v/>
      </c>
      <c r="W107" s="145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45" t="str">
        <f>IFERROR(RIGHT(10000000+②女子申込!$Q12*10000+②女子申込!$S12*100+②女子申込!$U12,IF(INDEX(リスト!$Y$2:$Y$55,MATCH($T107,リスト!$X$2:$X$55,0))&lt;4,7,5)),"")</f>
        <v/>
      </c>
      <c r="Y107" s="145" t="str">
        <f t="shared" si="42"/>
        <v/>
      </c>
      <c r="Z107" s="145" t="str">
        <f>IF(②女子申込!$P12="","",IF(②女子申込!$P$6="補欠","HOK",IF(②女子申込!$P$6="オープン","OPN",IF(②女子申込!$P12="補欠","HOK",IF(②女子申込!$P12="OP","OPN","HOKOPN")))))</f>
        <v/>
      </c>
      <c r="AA107" s="144" t="str">
        <f>IF(②女子申込!$V12="","",②女子申込!$V12)</f>
        <v/>
      </c>
      <c r="AB107" s="144" t="str">
        <f>IF($AA107="","",INDEX(リスト!$Y$2:$Y$55,MATCH($AA107,リスト!$X$2:$X$55,0)))</f>
        <v/>
      </c>
      <c r="AC107" s="144" t="str">
        <f>IF($AA107="","",INDEX(リスト!$AA$2:$AA$55,MATCH($AA107,リスト!$X$2:$X$55,0)))</f>
        <v/>
      </c>
      <c r="AD107" s="144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44" t="str">
        <f>IFERROR(RIGHT(10000000+②女子申込!$X12*10000+②女子申込!$Z12*100+②女子申込!$AB12,IF(INDEX(リスト!$Y$2:$Y$55,MATCH($AA107,リスト!$X$2:$X$55,0))&lt;4,7,5)),"")</f>
        <v/>
      </c>
      <c r="AF107" s="144" t="str">
        <f t="shared" si="43"/>
        <v/>
      </c>
      <c r="AG107" s="144" t="str">
        <f>IF(②女子申込!$W12="","",IF(②女子申込!$W$6="補欠","HOK",IF(②女子申込!$W$6="オープン","OPN",IF(②女子申込!$W12="補欠","HOK",IF(②女子申込!$W12="OP","OPN","HOKOPN")))))</f>
        <v/>
      </c>
      <c r="AH107" s="143" t="str">
        <f>IF(②女子申込!$AC12="","",②女子申込!$AC12)</f>
        <v/>
      </c>
      <c r="AI107" s="143" t="str">
        <f t="shared" si="44"/>
        <v/>
      </c>
      <c r="AJ107" s="143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43" t="str">
        <f>IF($AH107="","",RIGHT(100000+②女子申込!$AE12,5))</f>
        <v/>
      </c>
      <c r="AL107" s="143" t="str">
        <f t="shared" si="45"/>
        <v/>
      </c>
      <c r="AM107" s="143" t="str">
        <f>IF(②女子申込!$AD12="","",IF(②女子申込!$AD$6="補欠","HOK",IF(②女子申込!$AD$6="オープン","OPN",IF(②女子申込!$AD12="補欠","HOK",IF(②女子申込!$AD12="OP","OPN","HOKOPN")))))</f>
        <v/>
      </c>
      <c r="AO107" s="32" t="str">
        <f t="shared" si="32"/>
        <v/>
      </c>
    </row>
    <row r="108" spans="1:41" x14ac:dyDescent="0.55000000000000004">
      <c r="A108" s="70" t="str">
        <f>IF($B108="","",INDEX(女子登録情報!$S:$S,MATCH($B108,女子登録情報!$B:$B,0)))</f>
        <v/>
      </c>
      <c r="B108" s="70" t="str">
        <f>IF(②女子申込!$C13="","",②女子申込!$C13)</f>
        <v/>
      </c>
      <c r="C108" s="70" t="str">
        <f t="shared" si="33"/>
        <v/>
      </c>
      <c r="D108" s="70" t="str">
        <f t="shared" si="34"/>
        <v/>
      </c>
      <c r="E108" s="70" t="str">
        <f t="shared" si="35"/>
        <v/>
      </c>
      <c r="F108" s="70" t="str">
        <f t="shared" si="36"/>
        <v/>
      </c>
      <c r="G108" s="70" t="str">
        <f t="shared" si="37"/>
        <v/>
      </c>
      <c r="H108" s="70" t="str">
        <f t="shared" si="38"/>
        <v/>
      </c>
      <c r="I108" s="70" t="str">
        <f t="shared" si="39"/>
        <v/>
      </c>
      <c r="J108" s="70" t="str">
        <f t="shared" si="40"/>
        <v/>
      </c>
      <c r="L108" s="32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42" t="str">
        <f>IF(②女子申込!$H13="","",②女子申込!$H13)</f>
        <v/>
      </c>
      <c r="N108" s="142" t="str">
        <f>IF($M108="","",INDEX(リスト!$Y$2:$Y$55,MATCH($M108,リスト!$X$2:$X$55,0)))</f>
        <v/>
      </c>
      <c r="O108" s="142" t="str">
        <f>IF($M108="","",INDEX(リスト!$AA$2:$AA$55,MATCH($M108,リスト!$X$2:$X$55,0)))</f>
        <v/>
      </c>
      <c r="P108" s="142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42" t="str">
        <f>IFERROR(RIGHT(10000000+②女子申込!$J13*10000+②女子申込!$L13*100+②女子申込!$N13,IF(INDEX(リスト!$Y$2:$Y$55,MATCH($M108,リスト!$X$2:$X$55,0))&lt;4,7,5)),"")</f>
        <v/>
      </c>
      <c r="R108" s="142" t="str">
        <f t="shared" si="41"/>
        <v/>
      </c>
      <c r="S108" s="142" t="str">
        <f>IF(②女子申込!$I13="","",IF(②女子申込!$I$6="補欠","HOK",IF(②女子申込!$I$6="オープン","OPN",IF(②女子申込!$I13="補欠","HOK",IF(②女子申込!$I13="OP","OPN","HOKOPN")))))</f>
        <v/>
      </c>
      <c r="T108" s="145" t="str">
        <f>IF(②女子申込!$O13="","",②女子申込!$O13)</f>
        <v/>
      </c>
      <c r="U108" s="145" t="str">
        <f>IF($T108="","",INDEX(リスト!$Y$2:$Y$55,MATCH($T108,リスト!$X$2:$X$55,0)))</f>
        <v/>
      </c>
      <c r="V108" s="145" t="str">
        <f>IF($T108="","",INDEX(リスト!$AA$2:$AA$55,MATCH($T108,リスト!$X$2:$X$55,0)))</f>
        <v/>
      </c>
      <c r="W108" s="145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45" t="str">
        <f>IFERROR(RIGHT(10000000+②女子申込!$Q13*10000+②女子申込!$S13*100+②女子申込!$U13,IF(INDEX(リスト!$Y$2:$Y$55,MATCH($T108,リスト!$X$2:$X$55,0))&lt;4,7,5)),"")</f>
        <v/>
      </c>
      <c r="Y108" s="145" t="str">
        <f t="shared" si="42"/>
        <v/>
      </c>
      <c r="Z108" s="145" t="str">
        <f>IF(②女子申込!$P13="","",IF(②女子申込!$P$6="補欠","HOK",IF(②女子申込!$P$6="オープン","OPN",IF(②女子申込!$P13="補欠","HOK",IF(②女子申込!$P13="OP","OPN","HOKOPN")))))</f>
        <v/>
      </c>
      <c r="AA108" s="144" t="str">
        <f>IF(②女子申込!$V13="","",②女子申込!$V13)</f>
        <v/>
      </c>
      <c r="AB108" s="144" t="str">
        <f>IF($AA108="","",INDEX(リスト!$Y$2:$Y$55,MATCH($AA108,リスト!$X$2:$X$55,0)))</f>
        <v/>
      </c>
      <c r="AC108" s="144" t="str">
        <f>IF($AA108="","",INDEX(リスト!$AA$2:$AA$55,MATCH($AA108,リスト!$X$2:$X$55,0)))</f>
        <v/>
      </c>
      <c r="AD108" s="144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44" t="str">
        <f>IFERROR(RIGHT(10000000+②女子申込!$X13*10000+②女子申込!$Z13*100+②女子申込!$AB13,IF(INDEX(リスト!$Y$2:$Y$55,MATCH($AA108,リスト!$X$2:$X$55,0))&lt;4,7,5)),"")</f>
        <v/>
      </c>
      <c r="AF108" s="144" t="str">
        <f t="shared" si="43"/>
        <v/>
      </c>
      <c r="AG108" s="144" t="str">
        <f>IF(②女子申込!$W13="","",IF(②女子申込!$W$6="補欠","HOK",IF(②女子申込!$W$6="オープン","OPN",IF(②女子申込!$W13="補欠","HOK",IF(②女子申込!$W13="OP","OPN","HOKOPN")))))</f>
        <v/>
      </c>
      <c r="AH108" s="143" t="str">
        <f>IF(②女子申込!$AC13="","",②女子申込!$AC13)</f>
        <v/>
      </c>
      <c r="AI108" s="143" t="str">
        <f t="shared" si="44"/>
        <v/>
      </c>
      <c r="AJ108" s="143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43" t="str">
        <f>IF($AH108="","",RIGHT(100000+②女子申込!$AE13,5))</f>
        <v/>
      </c>
      <c r="AL108" s="143" t="str">
        <f t="shared" si="45"/>
        <v/>
      </c>
      <c r="AM108" s="143" t="str">
        <f>IF(②女子申込!$AD13="","",IF(②女子申込!$AD$6="補欠","HOK",IF(②女子申込!$AD$6="オープン","OPN",IF(②女子申込!$AD13="補欠","HOK",IF(②女子申込!$AD13="OP","OPN","HOKOPN")))))</f>
        <v/>
      </c>
      <c r="AO108" s="32" t="str">
        <f t="shared" si="32"/>
        <v/>
      </c>
    </row>
    <row r="109" spans="1:41" x14ac:dyDescent="0.55000000000000004">
      <c r="A109" s="70" t="str">
        <f>IF($B109="","",INDEX(女子登録情報!$S:$S,MATCH($B109,女子登録情報!$B:$B,0)))</f>
        <v/>
      </c>
      <c r="B109" s="70" t="str">
        <f>IF(②女子申込!$C14="","",②女子申込!$C14)</f>
        <v/>
      </c>
      <c r="C109" s="70" t="str">
        <f t="shared" si="33"/>
        <v/>
      </c>
      <c r="D109" s="70" t="str">
        <f t="shared" si="34"/>
        <v/>
      </c>
      <c r="E109" s="70" t="str">
        <f t="shared" si="35"/>
        <v/>
      </c>
      <c r="F109" s="70" t="str">
        <f t="shared" si="36"/>
        <v/>
      </c>
      <c r="G109" s="70" t="str">
        <f t="shared" si="37"/>
        <v/>
      </c>
      <c r="H109" s="70" t="str">
        <f t="shared" si="38"/>
        <v/>
      </c>
      <c r="I109" s="70" t="str">
        <f t="shared" si="39"/>
        <v/>
      </c>
      <c r="J109" s="70" t="str">
        <f t="shared" si="40"/>
        <v/>
      </c>
      <c r="L109" s="32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42" t="str">
        <f>IF(②女子申込!$H14="","",②女子申込!$H14)</f>
        <v/>
      </c>
      <c r="N109" s="142" t="str">
        <f>IF($M109="","",INDEX(リスト!$Y$2:$Y$55,MATCH($M109,リスト!$X$2:$X$55,0)))</f>
        <v/>
      </c>
      <c r="O109" s="142" t="str">
        <f>IF($M109="","",INDEX(リスト!$AA$2:$AA$55,MATCH($M109,リスト!$X$2:$X$55,0)))</f>
        <v/>
      </c>
      <c r="P109" s="142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42" t="str">
        <f>IFERROR(RIGHT(10000000+②女子申込!$J14*10000+②女子申込!$L14*100+②女子申込!$N14,IF(INDEX(リスト!$Y$2:$Y$55,MATCH($M109,リスト!$X$2:$X$55,0))&lt;4,7,5)),"")</f>
        <v/>
      </c>
      <c r="R109" s="142" t="str">
        <f t="shared" si="41"/>
        <v/>
      </c>
      <c r="S109" s="142" t="str">
        <f>IF(②女子申込!$I14="","",IF(②女子申込!$I$6="補欠","HOK",IF(②女子申込!$I$6="オープン","OPN",IF(②女子申込!$I14="補欠","HOK",IF(②女子申込!$I14="OP","OPN","HOKOPN")))))</f>
        <v/>
      </c>
      <c r="T109" s="145" t="str">
        <f>IF(②女子申込!$O14="","",②女子申込!$O14)</f>
        <v/>
      </c>
      <c r="U109" s="145" t="str">
        <f>IF($T109="","",INDEX(リスト!$Y$2:$Y$55,MATCH($T109,リスト!$X$2:$X$55,0)))</f>
        <v/>
      </c>
      <c r="V109" s="145" t="str">
        <f>IF($T109="","",INDEX(リスト!$AA$2:$AA$55,MATCH($T109,リスト!$X$2:$X$55,0)))</f>
        <v/>
      </c>
      <c r="W109" s="145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45" t="str">
        <f>IFERROR(RIGHT(10000000+②女子申込!$Q14*10000+②女子申込!$S14*100+②女子申込!$U14,IF(INDEX(リスト!$Y$2:$Y$55,MATCH($T109,リスト!$X$2:$X$55,0))&lt;4,7,5)),"")</f>
        <v/>
      </c>
      <c r="Y109" s="145" t="str">
        <f t="shared" si="42"/>
        <v/>
      </c>
      <c r="Z109" s="145" t="str">
        <f>IF(②女子申込!$P14="","",IF(②女子申込!$P$6="補欠","HOK",IF(②女子申込!$P$6="オープン","OPN",IF(②女子申込!$P14="補欠","HOK",IF(②女子申込!$P14="OP","OPN","HOKOPN")))))</f>
        <v/>
      </c>
      <c r="AA109" s="144" t="str">
        <f>IF(②女子申込!$V14="","",②女子申込!$V14)</f>
        <v/>
      </c>
      <c r="AB109" s="144" t="str">
        <f>IF($AA109="","",INDEX(リスト!$Y$2:$Y$55,MATCH($AA109,リスト!$X$2:$X$55,0)))</f>
        <v/>
      </c>
      <c r="AC109" s="144" t="str">
        <f>IF($AA109="","",INDEX(リスト!$AA$2:$AA$55,MATCH($AA109,リスト!$X$2:$X$55,0)))</f>
        <v/>
      </c>
      <c r="AD109" s="144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44" t="str">
        <f>IFERROR(RIGHT(10000000+②女子申込!$X14*10000+②女子申込!$Z14*100+②女子申込!$AB14,IF(INDEX(リスト!$Y$2:$Y$55,MATCH($AA109,リスト!$X$2:$X$55,0))&lt;4,7,5)),"")</f>
        <v/>
      </c>
      <c r="AF109" s="144" t="str">
        <f t="shared" si="43"/>
        <v/>
      </c>
      <c r="AG109" s="144" t="str">
        <f>IF(②女子申込!$W14="","",IF(②女子申込!$W$6="補欠","HOK",IF(②女子申込!$W$6="オープン","OPN",IF(②女子申込!$W14="補欠","HOK",IF(②女子申込!$W14="OP","OPN","HOKOPN")))))</f>
        <v/>
      </c>
      <c r="AH109" s="143" t="str">
        <f>IF(②女子申込!$AC14="","",②女子申込!$AC14)</f>
        <v/>
      </c>
      <c r="AI109" s="143" t="str">
        <f t="shared" si="44"/>
        <v/>
      </c>
      <c r="AJ109" s="143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43" t="str">
        <f>IF($AH109="","",RIGHT(100000+②女子申込!$AE14,5))</f>
        <v/>
      </c>
      <c r="AL109" s="143" t="str">
        <f t="shared" si="45"/>
        <v/>
      </c>
      <c r="AM109" s="143" t="str">
        <f>IF(②女子申込!$AD14="","",IF(②女子申込!$AD$6="補欠","HOK",IF(②女子申込!$AD$6="オープン","OPN",IF(②女子申込!$AD14="補欠","HOK",IF(②女子申込!$AD14="OP","OPN","HOKOPN")))))</f>
        <v/>
      </c>
      <c r="AO109" s="32" t="str">
        <f t="shared" si="32"/>
        <v/>
      </c>
    </row>
    <row r="110" spans="1:41" x14ac:dyDescent="0.55000000000000004">
      <c r="A110" s="70" t="str">
        <f>IF($B110="","",INDEX(女子登録情報!$S:$S,MATCH($B110,女子登録情報!$B:$B,0)))</f>
        <v/>
      </c>
      <c r="B110" s="70" t="str">
        <f>IF(②女子申込!$C15="","",②女子申込!$C15)</f>
        <v/>
      </c>
      <c r="C110" s="70" t="str">
        <f t="shared" si="33"/>
        <v/>
      </c>
      <c r="D110" s="70" t="str">
        <f t="shared" si="34"/>
        <v/>
      </c>
      <c r="E110" s="70" t="str">
        <f t="shared" si="35"/>
        <v/>
      </c>
      <c r="F110" s="70" t="str">
        <f t="shared" si="36"/>
        <v/>
      </c>
      <c r="G110" s="70" t="str">
        <f t="shared" si="37"/>
        <v/>
      </c>
      <c r="H110" s="70" t="str">
        <f t="shared" si="38"/>
        <v/>
      </c>
      <c r="I110" s="70" t="str">
        <f t="shared" si="39"/>
        <v/>
      </c>
      <c r="J110" s="70" t="str">
        <f t="shared" si="40"/>
        <v/>
      </c>
      <c r="L110" s="32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42" t="str">
        <f>IF(②女子申込!$H15="","",②女子申込!$H15)</f>
        <v/>
      </c>
      <c r="N110" s="142" t="str">
        <f>IF($M110="","",INDEX(リスト!$Y$2:$Y$55,MATCH($M110,リスト!$X$2:$X$55,0)))</f>
        <v/>
      </c>
      <c r="O110" s="142" t="str">
        <f>IF($M110="","",INDEX(リスト!$AA$2:$AA$55,MATCH($M110,リスト!$X$2:$X$55,0)))</f>
        <v/>
      </c>
      <c r="P110" s="142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42" t="str">
        <f>IFERROR(RIGHT(10000000+②女子申込!$J15*10000+②女子申込!$L15*100+②女子申込!$N15,IF(INDEX(リスト!$Y$2:$Y$55,MATCH($M110,リスト!$X$2:$X$55,0))&lt;4,7,5)),"")</f>
        <v/>
      </c>
      <c r="R110" s="142" t="str">
        <f t="shared" si="41"/>
        <v/>
      </c>
      <c r="S110" s="142" t="str">
        <f>IF(②女子申込!$I15="","",IF(②女子申込!$I$6="補欠","HOK",IF(②女子申込!$I$6="オープン","OPN",IF(②女子申込!$I15="補欠","HOK",IF(②女子申込!$I15="OP","OPN","HOKOPN")))))</f>
        <v/>
      </c>
      <c r="T110" s="145" t="str">
        <f>IF(②女子申込!$O15="","",②女子申込!$O15)</f>
        <v/>
      </c>
      <c r="U110" s="145" t="str">
        <f>IF($T110="","",INDEX(リスト!$Y$2:$Y$55,MATCH($T110,リスト!$X$2:$X$55,0)))</f>
        <v/>
      </c>
      <c r="V110" s="145" t="str">
        <f>IF($T110="","",INDEX(リスト!$AA$2:$AA$55,MATCH($T110,リスト!$X$2:$X$55,0)))</f>
        <v/>
      </c>
      <c r="W110" s="145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45" t="str">
        <f>IFERROR(RIGHT(10000000+②女子申込!$Q15*10000+②女子申込!$S15*100+②女子申込!$U15,IF(INDEX(リスト!$Y$2:$Y$55,MATCH($T110,リスト!$X$2:$X$55,0))&lt;4,7,5)),"")</f>
        <v/>
      </c>
      <c r="Y110" s="145" t="str">
        <f t="shared" si="42"/>
        <v/>
      </c>
      <c r="Z110" s="145" t="str">
        <f>IF(②女子申込!$P15="","",IF(②女子申込!$P$6="補欠","HOK",IF(②女子申込!$P$6="オープン","OPN",IF(②女子申込!$P15="補欠","HOK",IF(②女子申込!$P15="OP","OPN","HOKOPN")))))</f>
        <v/>
      </c>
      <c r="AA110" s="144" t="str">
        <f>IF(②女子申込!$V15="","",②女子申込!$V15)</f>
        <v/>
      </c>
      <c r="AB110" s="144" t="str">
        <f>IF($AA110="","",INDEX(リスト!$Y$2:$Y$55,MATCH($AA110,リスト!$X$2:$X$55,0)))</f>
        <v/>
      </c>
      <c r="AC110" s="144" t="str">
        <f>IF($AA110="","",INDEX(リスト!$AA$2:$AA$55,MATCH($AA110,リスト!$X$2:$X$55,0)))</f>
        <v/>
      </c>
      <c r="AD110" s="144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44" t="str">
        <f>IFERROR(RIGHT(10000000+②女子申込!$X15*10000+②女子申込!$Z15*100+②女子申込!$AB15,IF(INDEX(リスト!$Y$2:$Y$55,MATCH($AA110,リスト!$X$2:$X$55,0))&lt;4,7,5)),"")</f>
        <v/>
      </c>
      <c r="AF110" s="144" t="str">
        <f t="shared" si="43"/>
        <v/>
      </c>
      <c r="AG110" s="144" t="str">
        <f>IF(②女子申込!$W15="","",IF(②女子申込!$W$6="補欠","HOK",IF(②女子申込!$W$6="オープン","OPN",IF(②女子申込!$W15="補欠","HOK",IF(②女子申込!$W15="OP","OPN","HOKOPN")))))</f>
        <v/>
      </c>
      <c r="AH110" s="143" t="str">
        <f>IF(②女子申込!$AC15="","",②女子申込!$AC15)</f>
        <v/>
      </c>
      <c r="AI110" s="143" t="str">
        <f t="shared" si="44"/>
        <v/>
      </c>
      <c r="AJ110" s="143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43" t="str">
        <f>IF($AH110="","",RIGHT(100000+②女子申込!$AE15,5))</f>
        <v/>
      </c>
      <c r="AL110" s="143" t="str">
        <f t="shared" si="45"/>
        <v/>
      </c>
      <c r="AM110" s="143" t="str">
        <f>IF(②女子申込!$AD15="","",IF(②女子申込!$AD$6="補欠","HOK",IF(②女子申込!$AD$6="オープン","OPN",IF(②女子申込!$AD15="補欠","HOK",IF(②女子申込!$AD15="OP","OPN","HOKOPN")))))</f>
        <v/>
      </c>
      <c r="AO110" s="32" t="str">
        <f t="shared" si="32"/>
        <v/>
      </c>
    </row>
    <row r="111" spans="1:41" x14ac:dyDescent="0.55000000000000004">
      <c r="A111" s="70" t="str">
        <f>IF($B111="","",INDEX(女子登録情報!$S:$S,MATCH($B111,女子登録情報!$B:$B,0)))</f>
        <v/>
      </c>
      <c r="B111" s="70" t="str">
        <f>IF(②女子申込!$C16="","",②女子申込!$C16)</f>
        <v/>
      </c>
      <c r="C111" s="70" t="str">
        <f t="shared" si="33"/>
        <v/>
      </c>
      <c r="D111" s="70" t="str">
        <f t="shared" si="34"/>
        <v/>
      </c>
      <c r="E111" s="70" t="str">
        <f t="shared" si="35"/>
        <v/>
      </c>
      <c r="F111" s="70" t="str">
        <f t="shared" si="36"/>
        <v/>
      </c>
      <c r="G111" s="70" t="str">
        <f t="shared" si="37"/>
        <v/>
      </c>
      <c r="H111" s="70" t="str">
        <f t="shared" si="38"/>
        <v/>
      </c>
      <c r="I111" s="70" t="str">
        <f t="shared" si="39"/>
        <v/>
      </c>
      <c r="J111" s="70" t="str">
        <f t="shared" si="40"/>
        <v/>
      </c>
      <c r="L111" s="32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42" t="str">
        <f>IF(②女子申込!$H16="","",②女子申込!$H16)</f>
        <v/>
      </c>
      <c r="N111" s="142" t="str">
        <f>IF($M111="","",INDEX(リスト!$Y$2:$Y$55,MATCH($M111,リスト!$X$2:$X$55,0)))</f>
        <v/>
      </c>
      <c r="O111" s="142" t="str">
        <f>IF($M111="","",INDEX(リスト!$AA$2:$AA$55,MATCH($M111,リスト!$X$2:$X$55,0)))</f>
        <v/>
      </c>
      <c r="P111" s="142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42" t="str">
        <f>IFERROR(RIGHT(10000000+②女子申込!$J16*10000+②女子申込!$L16*100+②女子申込!$N16,IF(INDEX(リスト!$Y$2:$Y$55,MATCH($M111,リスト!$X$2:$X$55,0))&lt;4,7,5)),"")</f>
        <v/>
      </c>
      <c r="R111" s="142" t="str">
        <f t="shared" si="41"/>
        <v/>
      </c>
      <c r="S111" s="142" t="str">
        <f>IF(②女子申込!$I16="","",IF(②女子申込!$I$6="補欠","HOK",IF(②女子申込!$I$6="オープン","OPN",IF(②女子申込!$I16="補欠","HOK",IF(②女子申込!$I16="OP","OPN","HOKOPN")))))</f>
        <v/>
      </c>
      <c r="T111" s="145" t="str">
        <f>IF(②女子申込!$O16="","",②女子申込!$O16)</f>
        <v/>
      </c>
      <c r="U111" s="145" t="str">
        <f>IF($T111="","",INDEX(リスト!$Y$2:$Y$55,MATCH($T111,リスト!$X$2:$X$55,0)))</f>
        <v/>
      </c>
      <c r="V111" s="145" t="str">
        <f>IF($T111="","",INDEX(リスト!$AA$2:$AA$55,MATCH($T111,リスト!$X$2:$X$55,0)))</f>
        <v/>
      </c>
      <c r="W111" s="145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45" t="str">
        <f>IFERROR(RIGHT(10000000+②女子申込!$Q16*10000+②女子申込!$S16*100+②女子申込!$U16,IF(INDEX(リスト!$Y$2:$Y$55,MATCH($T111,リスト!$X$2:$X$55,0))&lt;4,7,5)),"")</f>
        <v/>
      </c>
      <c r="Y111" s="145" t="str">
        <f t="shared" si="42"/>
        <v/>
      </c>
      <c r="Z111" s="145" t="str">
        <f>IF(②女子申込!$P16="","",IF(②女子申込!$P$6="補欠","HOK",IF(②女子申込!$P$6="オープン","OPN",IF(②女子申込!$P16="補欠","HOK",IF(②女子申込!$P16="OP","OPN","HOKOPN")))))</f>
        <v/>
      </c>
      <c r="AA111" s="144" t="str">
        <f>IF(②女子申込!$V16="","",②女子申込!$V16)</f>
        <v/>
      </c>
      <c r="AB111" s="144" t="str">
        <f>IF($AA111="","",INDEX(リスト!$Y$2:$Y$55,MATCH($AA111,リスト!$X$2:$X$55,0)))</f>
        <v/>
      </c>
      <c r="AC111" s="144" t="str">
        <f>IF($AA111="","",INDEX(リスト!$AA$2:$AA$55,MATCH($AA111,リスト!$X$2:$X$55,0)))</f>
        <v/>
      </c>
      <c r="AD111" s="144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44" t="str">
        <f>IFERROR(RIGHT(10000000+②女子申込!$X16*10000+②女子申込!$Z16*100+②女子申込!$AB16,IF(INDEX(リスト!$Y$2:$Y$55,MATCH($AA111,リスト!$X$2:$X$55,0))&lt;4,7,5)),"")</f>
        <v/>
      </c>
      <c r="AF111" s="144" t="str">
        <f t="shared" si="43"/>
        <v/>
      </c>
      <c r="AG111" s="144" t="str">
        <f>IF(②女子申込!$W16="","",IF(②女子申込!$W$6="補欠","HOK",IF(②女子申込!$W$6="オープン","OPN",IF(②女子申込!$W16="補欠","HOK",IF(②女子申込!$W16="OP","OPN","HOKOPN")))))</f>
        <v/>
      </c>
      <c r="AH111" s="143" t="str">
        <f>IF(②女子申込!$AC16="","",②女子申込!$AC16)</f>
        <v/>
      </c>
      <c r="AI111" s="143" t="str">
        <f t="shared" si="44"/>
        <v/>
      </c>
      <c r="AJ111" s="143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43" t="str">
        <f>IF($AH111="","",RIGHT(100000+②女子申込!$AE16,5))</f>
        <v/>
      </c>
      <c r="AL111" s="143" t="str">
        <f t="shared" si="45"/>
        <v/>
      </c>
      <c r="AM111" s="143" t="str">
        <f>IF(②女子申込!$AD16="","",IF(②女子申込!$AD$6="補欠","HOK",IF(②女子申込!$AD$6="オープン","OPN",IF(②女子申込!$AD16="補欠","HOK",IF(②女子申込!$AD16="OP","OPN","HOKOPN")))))</f>
        <v/>
      </c>
      <c r="AO111" s="32" t="str">
        <f t="shared" si="32"/>
        <v/>
      </c>
    </row>
    <row r="112" spans="1:41" x14ac:dyDescent="0.55000000000000004">
      <c r="A112" s="70" t="str">
        <f>IF($B112="","",INDEX(女子登録情報!$S:$S,MATCH($B112,女子登録情報!$B:$B,0)))</f>
        <v/>
      </c>
      <c r="B112" s="70" t="str">
        <f>IF(②女子申込!$C17="","",②女子申込!$C17)</f>
        <v/>
      </c>
      <c r="C112" s="70" t="str">
        <f t="shared" si="33"/>
        <v/>
      </c>
      <c r="D112" s="70" t="str">
        <f t="shared" si="34"/>
        <v/>
      </c>
      <c r="E112" s="70" t="str">
        <f t="shared" si="35"/>
        <v/>
      </c>
      <c r="F112" s="70" t="str">
        <f t="shared" si="36"/>
        <v/>
      </c>
      <c r="G112" s="70" t="str">
        <f t="shared" si="37"/>
        <v/>
      </c>
      <c r="H112" s="70" t="str">
        <f t="shared" si="38"/>
        <v/>
      </c>
      <c r="I112" s="70" t="str">
        <f t="shared" si="39"/>
        <v/>
      </c>
      <c r="J112" s="70" t="str">
        <f t="shared" si="40"/>
        <v/>
      </c>
      <c r="L112" s="32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42" t="str">
        <f>IF(②女子申込!$H17="","",②女子申込!$H17)</f>
        <v/>
      </c>
      <c r="N112" s="142" t="str">
        <f>IF($M112="","",INDEX(リスト!$Y$2:$Y$55,MATCH($M112,リスト!$X$2:$X$55,0)))</f>
        <v/>
      </c>
      <c r="O112" s="142" t="str">
        <f>IF($M112="","",INDEX(リスト!$AA$2:$AA$55,MATCH($M112,リスト!$X$2:$X$55,0)))</f>
        <v/>
      </c>
      <c r="P112" s="142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42" t="str">
        <f>IFERROR(RIGHT(10000000+②女子申込!$J17*10000+②女子申込!$L17*100+②女子申込!$N17,IF(INDEX(リスト!$Y$2:$Y$55,MATCH($M112,リスト!$X$2:$X$55,0))&lt;4,7,5)),"")</f>
        <v/>
      </c>
      <c r="R112" s="142" t="str">
        <f t="shared" si="41"/>
        <v/>
      </c>
      <c r="S112" s="142" t="str">
        <f>IF(②女子申込!$I17="","",IF(②女子申込!$I$6="補欠","HOK",IF(②女子申込!$I$6="オープン","OPN",IF(②女子申込!$I17="補欠","HOK",IF(②女子申込!$I17="OP","OPN","HOKOPN")))))</f>
        <v/>
      </c>
      <c r="T112" s="145" t="str">
        <f>IF(②女子申込!$O17="","",②女子申込!$O17)</f>
        <v/>
      </c>
      <c r="U112" s="145" t="str">
        <f>IF($T112="","",INDEX(リスト!$Y$2:$Y$55,MATCH($T112,リスト!$X$2:$X$55,0)))</f>
        <v/>
      </c>
      <c r="V112" s="145" t="str">
        <f>IF($T112="","",INDEX(リスト!$AA$2:$AA$55,MATCH($T112,リスト!$X$2:$X$55,0)))</f>
        <v/>
      </c>
      <c r="W112" s="145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45" t="str">
        <f>IFERROR(RIGHT(10000000+②女子申込!$Q17*10000+②女子申込!$S17*100+②女子申込!$U17,IF(INDEX(リスト!$Y$2:$Y$55,MATCH($T112,リスト!$X$2:$X$55,0))&lt;4,7,5)),"")</f>
        <v/>
      </c>
      <c r="Y112" s="145" t="str">
        <f t="shared" si="42"/>
        <v/>
      </c>
      <c r="Z112" s="145" t="str">
        <f>IF(②女子申込!$P17="","",IF(②女子申込!$P$6="補欠","HOK",IF(②女子申込!$P$6="オープン","OPN",IF(②女子申込!$P17="補欠","HOK",IF(②女子申込!$P17="OP","OPN","HOKOPN")))))</f>
        <v/>
      </c>
      <c r="AA112" s="144" t="str">
        <f>IF(②女子申込!$V17="","",②女子申込!$V17)</f>
        <v/>
      </c>
      <c r="AB112" s="144" t="str">
        <f>IF($AA112="","",INDEX(リスト!$Y$2:$Y$55,MATCH($AA112,リスト!$X$2:$X$55,0)))</f>
        <v/>
      </c>
      <c r="AC112" s="144" t="str">
        <f>IF($AA112="","",INDEX(リスト!$AA$2:$AA$55,MATCH($AA112,リスト!$X$2:$X$55,0)))</f>
        <v/>
      </c>
      <c r="AD112" s="144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44" t="str">
        <f>IFERROR(RIGHT(10000000+②女子申込!$X17*10000+②女子申込!$Z17*100+②女子申込!$AB17,IF(INDEX(リスト!$Y$2:$Y$55,MATCH($AA112,リスト!$X$2:$X$55,0))&lt;4,7,5)),"")</f>
        <v/>
      </c>
      <c r="AF112" s="144" t="str">
        <f t="shared" si="43"/>
        <v/>
      </c>
      <c r="AG112" s="144" t="str">
        <f>IF(②女子申込!$W17="","",IF(②女子申込!$W$6="補欠","HOK",IF(②女子申込!$W$6="オープン","OPN",IF(②女子申込!$W17="補欠","HOK",IF(②女子申込!$W17="OP","OPN","HOKOPN")))))</f>
        <v/>
      </c>
      <c r="AH112" s="143" t="str">
        <f>IF(②女子申込!$AC17="","",②女子申込!$AC17)</f>
        <v/>
      </c>
      <c r="AI112" s="143" t="str">
        <f t="shared" si="44"/>
        <v/>
      </c>
      <c r="AJ112" s="143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43" t="str">
        <f>IF($AH112="","",RIGHT(100000+②女子申込!$AE17,5))</f>
        <v/>
      </c>
      <c r="AL112" s="143" t="str">
        <f t="shared" si="45"/>
        <v/>
      </c>
      <c r="AM112" s="143" t="str">
        <f>IF(②女子申込!$AD17="","",IF(②女子申込!$AD$6="補欠","HOK",IF(②女子申込!$AD$6="オープン","OPN",IF(②女子申込!$AD17="補欠","HOK",IF(②女子申込!$AD17="OP","OPN","HOKOPN")))))</f>
        <v/>
      </c>
      <c r="AO112" s="32" t="str">
        <f t="shared" si="32"/>
        <v/>
      </c>
    </row>
    <row r="113" spans="1:41" x14ac:dyDescent="0.55000000000000004">
      <c r="A113" s="70" t="str">
        <f>IF($B113="","",INDEX(女子登録情報!$S:$S,MATCH($B113,女子登録情報!$B:$B,0)))</f>
        <v/>
      </c>
      <c r="B113" s="70" t="str">
        <f>IF(②女子申込!$C18="","",②女子申込!$C18)</f>
        <v/>
      </c>
      <c r="C113" s="70" t="str">
        <f t="shared" si="33"/>
        <v/>
      </c>
      <c r="D113" s="70" t="str">
        <f t="shared" si="34"/>
        <v/>
      </c>
      <c r="E113" s="70" t="str">
        <f t="shared" si="35"/>
        <v/>
      </c>
      <c r="F113" s="70" t="str">
        <f t="shared" si="36"/>
        <v/>
      </c>
      <c r="G113" s="70" t="str">
        <f t="shared" si="37"/>
        <v/>
      </c>
      <c r="H113" s="70" t="str">
        <f t="shared" si="38"/>
        <v/>
      </c>
      <c r="I113" s="70" t="str">
        <f t="shared" si="39"/>
        <v/>
      </c>
      <c r="J113" s="70" t="str">
        <f t="shared" si="40"/>
        <v/>
      </c>
      <c r="L113" s="32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42" t="str">
        <f>IF(②女子申込!$H18="","",②女子申込!$H18)</f>
        <v/>
      </c>
      <c r="N113" s="142" t="str">
        <f>IF($M113="","",INDEX(リスト!$Y$2:$Y$55,MATCH($M113,リスト!$X$2:$X$55,0)))</f>
        <v/>
      </c>
      <c r="O113" s="142" t="str">
        <f>IF($M113="","",INDEX(リスト!$AA$2:$AA$55,MATCH($M113,リスト!$X$2:$X$55,0)))</f>
        <v/>
      </c>
      <c r="P113" s="142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42" t="str">
        <f>IFERROR(RIGHT(10000000+②女子申込!$J18*10000+②女子申込!$L18*100+②女子申込!$N18,IF(INDEX(リスト!$Y$2:$Y$55,MATCH($M113,リスト!$X$2:$X$55,0))&lt;4,7,5)),"")</f>
        <v/>
      </c>
      <c r="R113" s="142" t="str">
        <f t="shared" si="41"/>
        <v/>
      </c>
      <c r="S113" s="142" t="str">
        <f>IF(②女子申込!$I18="","",IF(②女子申込!$I$6="補欠","HOK",IF(②女子申込!$I$6="オープン","OPN",IF(②女子申込!$I18="補欠","HOK",IF(②女子申込!$I18="OP","OPN","HOKOPN")))))</f>
        <v/>
      </c>
      <c r="T113" s="145" t="str">
        <f>IF(②女子申込!$O18="","",②女子申込!$O18)</f>
        <v/>
      </c>
      <c r="U113" s="145" t="str">
        <f>IF($T113="","",INDEX(リスト!$Y$2:$Y$55,MATCH($T113,リスト!$X$2:$X$55,0)))</f>
        <v/>
      </c>
      <c r="V113" s="145" t="str">
        <f>IF($T113="","",INDEX(リスト!$AA$2:$AA$55,MATCH($T113,リスト!$X$2:$X$55,0)))</f>
        <v/>
      </c>
      <c r="W113" s="145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45" t="str">
        <f>IFERROR(RIGHT(10000000+②女子申込!$Q18*10000+②女子申込!$S18*100+②女子申込!$U18,IF(INDEX(リスト!$Y$2:$Y$55,MATCH($T113,リスト!$X$2:$X$55,0))&lt;4,7,5)),"")</f>
        <v/>
      </c>
      <c r="Y113" s="145" t="str">
        <f t="shared" si="42"/>
        <v/>
      </c>
      <c r="Z113" s="145" t="str">
        <f>IF(②女子申込!$P18="","",IF(②女子申込!$P$6="補欠","HOK",IF(②女子申込!$P$6="オープン","OPN",IF(②女子申込!$P18="補欠","HOK",IF(②女子申込!$P18="OP","OPN","HOKOPN")))))</f>
        <v/>
      </c>
      <c r="AA113" s="144" t="str">
        <f>IF(②女子申込!$V18="","",②女子申込!$V18)</f>
        <v/>
      </c>
      <c r="AB113" s="144" t="str">
        <f>IF($AA113="","",INDEX(リスト!$Y$2:$Y$55,MATCH($AA113,リスト!$X$2:$X$55,0)))</f>
        <v/>
      </c>
      <c r="AC113" s="144" t="str">
        <f>IF($AA113="","",INDEX(リスト!$AA$2:$AA$55,MATCH($AA113,リスト!$X$2:$X$55,0)))</f>
        <v/>
      </c>
      <c r="AD113" s="144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44" t="str">
        <f>IFERROR(RIGHT(10000000+②女子申込!$X18*10000+②女子申込!$Z18*100+②女子申込!$AB18,IF(INDEX(リスト!$Y$2:$Y$55,MATCH($AA113,リスト!$X$2:$X$55,0))&lt;4,7,5)),"")</f>
        <v/>
      </c>
      <c r="AF113" s="144" t="str">
        <f t="shared" si="43"/>
        <v/>
      </c>
      <c r="AG113" s="144" t="str">
        <f>IF(②女子申込!$W18="","",IF(②女子申込!$W$6="補欠","HOK",IF(②女子申込!$W$6="オープン","OPN",IF(②女子申込!$W18="補欠","HOK",IF(②女子申込!$W18="OP","OPN","HOKOPN")))))</f>
        <v/>
      </c>
      <c r="AH113" s="143" t="str">
        <f>IF(②女子申込!$AC18="","",②女子申込!$AC18)</f>
        <v/>
      </c>
      <c r="AI113" s="143" t="str">
        <f t="shared" si="44"/>
        <v/>
      </c>
      <c r="AJ113" s="143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43" t="str">
        <f>IF($AH113="","",RIGHT(100000+②女子申込!$AE18,5))</f>
        <v/>
      </c>
      <c r="AL113" s="143" t="str">
        <f t="shared" si="45"/>
        <v/>
      </c>
      <c r="AM113" s="143" t="str">
        <f>IF(②女子申込!$AD18="","",IF(②女子申込!$AD$6="補欠","HOK",IF(②女子申込!$AD$6="オープン","OPN",IF(②女子申込!$AD18="補欠","HOK",IF(②女子申込!$AD18="OP","OPN","HOKOPN")))))</f>
        <v/>
      </c>
      <c r="AO113" s="32" t="str">
        <f t="shared" si="32"/>
        <v/>
      </c>
    </row>
    <row r="114" spans="1:41" x14ac:dyDescent="0.55000000000000004">
      <c r="A114" s="70" t="str">
        <f>IF($B114="","",INDEX(女子登録情報!$S:$S,MATCH($B114,女子登録情報!$B:$B,0)))</f>
        <v/>
      </c>
      <c r="B114" s="70" t="str">
        <f>IF(②女子申込!$C19="","",②女子申込!$C19)</f>
        <v/>
      </c>
      <c r="C114" s="70" t="str">
        <f t="shared" si="33"/>
        <v/>
      </c>
      <c r="D114" s="70" t="str">
        <f t="shared" si="34"/>
        <v/>
      </c>
      <c r="E114" s="70" t="str">
        <f t="shared" si="35"/>
        <v/>
      </c>
      <c r="F114" s="70" t="str">
        <f t="shared" si="36"/>
        <v/>
      </c>
      <c r="G114" s="70" t="str">
        <f t="shared" si="37"/>
        <v/>
      </c>
      <c r="H114" s="70" t="str">
        <f t="shared" si="38"/>
        <v/>
      </c>
      <c r="I114" s="70" t="str">
        <f t="shared" si="39"/>
        <v/>
      </c>
      <c r="J114" s="70" t="str">
        <f t="shared" si="40"/>
        <v/>
      </c>
      <c r="L114" s="32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42" t="str">
        <f>IF(②女子申込!$H19="","",②女子申込!$H19)</f>
        <v/>
      </c>
      <c r="N114" s="142" t="str">
        <f>IF($M114="","",INDEX(リスト!$Y$2:$Y$55,MATCH($M114,リスト!$X$2:$X$55,0)))</f>
        <v/>
      </c>
      <c r="O114" s="142" t="str">
        <f>IF($M114="","",INDEX(リスト!$AA$2:$AA$55,MATCH($M114,リスト!$X$2:$X$55,0)))</f>
        <v/>
      </c>
      <c r="P114" s="142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42" t="str">
        <f>IFERROR(RIGHT(10000000+②女子申込!$J19*10000+②女子申込!$L19*100+②女子申込!$N19,IF(INDEX(リスト!$Y$2:$Y$55,MATCH($M114,リスト!$X$2:$X$55,0))&lt;4,7,5)),"")</f>
        <v/>
      </c>
      <c r="R114" s="142" t="str">
        <f t="shared" si="41"/>
        <v/>
      </c>
      <c r="S114" s="142" t="str">
        <f>IF(②女子申込!$I19="","",IF(②女子申込!$I$6="補欠","HOK",IF(②女子申込!$I$6="オープン","OPN",IF(②女子申込!$I19="補欠","HOK",IF(②女子申込!$I19="OP","OPN","HOKOPN")))))</f>
        <v/>
      </c>
      <c r="T114" s="145" t="str">
        <f>IF(②女子申込!$O19="","",②女子申込!$O19)</f>
        <v/>
      </c>
      <c r="U114" s="145" t="str">
        <f>IF($T114="","",INDEX(リスト!$Y$2:$Y$55,MATCH($T114,リスト!$X$2:$X$55,0)))</f>
        <v/>
      </c>
      <c r="V114" s="145" t="str">
        <f>IF($T114="","",INDEX(リスト!$AA$2:$AA$55,MATCH($T114,リスト!$X$2:$X$55,0)))</f>
        <v/>
      </c>
      <c r="W114" s="145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45" t="str">
        <f>IFERROR(RIGHT(10000000+②女子申込!$Q19*10000+②女子申込!$S19*100+②女子申込!$U19,IF(INDEX(リスト!$Y$2:$Y$55,MATCH($T114,リスト!$X$2:$X$55,0))&lt;4,7,5)),"")</f>
        <v/>
      </c>
      <c r="Y114" s="145" t="str">
        <f t="shared" si="42"/>
        <v/>
      </c>
      <c r="Z114" s="145" t="str">
        <f>IF(②女子申込!$P19="","",IF(②女子申込!$P$6="補欠","HOK",IF(②女子申込!$P$6="オープン","OPN",IF(②女子申込!$P19="補欠","HOK",IF(②女子申込!$P19="OP","OPN","HOKOPN")))))</f>
        <v/>
      </c>
      <c r="AA114" s="144" t="str">
        <f>IF(②女子申込!$V19="","",②女子申込!$V19)</f>
        <v/>
      </c>
      <c r="AB114" s="144" t="str">
        <f>IF($AA114="","",INDEX(リスト!$Y$2:$Y$55,MATCH($AA114,リスト!$X$2:$X$55,0)))</f>
        <v/>
      </c>
      <c r="AC114" s="144" t="str">
        <f>IF($AA114="","",INDEX(リスト!$AA$2:$AA$55,MATCH($AA114,リスト!$X$2:$X$55,0)))</f>
        <v/>
      </c>
      <c r="AD114" s="144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44" t="str">
        <f>IFERROR(RIGHT(10000000+②女子申込!$X19*10000+②女子申込!$Z19*100+②女子申込!$AB19,IF(INDEX(リスト!$Y$2:$Y$55,MATCH($AA114,リスト!$X$2:$X$55,0))&lt;4,7,5)),"")</f>
        <v/>
      </c>
      <c r="AF114" s="144" t="str">
        <f t="shared" si="43"/>
        <v/>
      </c>
      <c r="AG114" s="144" t="str">
        <f>IF(②女子申込!$W19="","",IF(②女子申込!$W$6="補欠","HOK",IF(②女子申込!$W$6="オープン","OPN",IF(②女子申込!$W19="補欠","HOK",IF(②女子申込!$W19="OP","OPN","HOKOPN")))))</f>
        <v/>
      </c>
      <c r="AH114" s="143" t="str">
        <f>IF(②女子申込!$AC19="","",②女子申込!$AC19)</f>
        <v/>
      </c>
      <c r="AI114" s="143" t="str">
        <f t="shared" si="44"/>
        <v/>
      </c>
      <c r="AJ114" s="143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43" t="str">
        <f>IF($AH114="","",RIGHT(100000+②女子申込!$AE19,5))</f>
        <v/>
      </c>
      <c r="AL114" s="143" t="str">
        <f t="shared" si="45"/>
        <v/>
      </c>
      <c r="AM114" s="143" t="str">
        <f>IF(②女子申込!$AD19="","",IF(②女子申込!$AD$6="補欠","HOK",IF(②女子申込!$AD$6="オープン","OPN",IF(②女子申込!$AD19="補欠","HOK",IF(②女子申込!$AD19="OP","OPN","HOKOPN")))))</f>
        <v/>
      </c>
      <c r="AO114" s="32" t="str">
        <f t="shared" si="32"/>
        <v/>
      </c>
    </row>
    <row r="115" spans="1:41" x14ac:dyDescent="0.55000000000000004">
      <c r="A115" s="70" t="str">
        <f>IF($B115="","",INDEX(女子登録情報!$S:$S,MATCH($B115,女子登録情報!$B:$B,0)))</f>
        <v/>
      </c>
      <c r="B115" s="70" t="str">
        <f>IF(②女子申込!$C20="","",②女子申込!$C20)</f>
        <v/>
      </c>
      <c r="C115" s="70" t="str">
        <f t="shared" si="33"/>
        <v/>
      </c>
      <c r="D115" s="70" t="str">
        <f t="shared" si="34"/>
        <v/>
      </c>
      <c r="E115" s="70" t="str">
        <f t="shared" si="35"/>
        <v/>
      </c>
      <c r="F115" s="70" t="str">
        <f t="shared" si="36"/>
        <v/>
      </c>
      <c r="G115" s="70" t="str">
        <f t="shared" si="37"/>
        <v/>
      </c>
      <c r="H115" s="70" t="str">
        <f t="shared" si="38"/>
        <v/>
      </c>
      <c r="I115" s="70" t="str">
        <f t="shared" si="39"/>
        <v/>
      </c>
      <c r="J115" s="70" t="str">
        <f t="shared" si="40"/>
        <v/>
      </c>
      <c r="L115" s="32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42" t="str">
        <f>IF(②女子申込!$H20="","",②女子申込!$H20)</f>
        <v/>
      </c>
      <c r="N115" s="142" t="str">
        <f>IF($M115="","",INDEX(リスト!$Y$2:$Y$55,MATCH($M115,リスト!$X$2:$X$55,0)))</f>
        <v/>
      </c>
      <c r="O115" s="142" t="str">
        <f>IF($M115="","",INDEX(リスト!$AA$2:$AA$55,MATCH($M115,リスト!$X$2:$X$55,0)))</f>
        <v/>
      </c>
      <c r="P115" s="142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42" t="str">
        <f>IFERROR(RIGHT(10000000+②女子申込!$J20*10000+②女子申込!$L20*100+②女子申込!$N20,IF(INDEX(リスト!$Y$2:$Y$55,MATCH($M115,リスト!$X$2:$X$55,0))&lt;4,7,5)),"")</f>
        <v/>
      </c>
      <c r="R115" s="142" t="str">
        <f t="shared" si="41"/>
        <v/>
      </c>
      <c r="S115" s="142" t="str">
        <f>IF(②女子申込!$I20="","",IF(②女子申込!$I$6="補欠","HOK",IF(②女子申込!$I$6="オープン","OPN",IF(②女子申込!$I20="補欠","HOK",IF(②女子申込!$I20="OP","OPN","HOKOPN")))))</f>
        <v/>
      </c>
      <c r="T115" s="145" t="str">
        <f>IF(②女子申込!$O20="","",②女子申込!$O20)</f>
        <v/>
      </c>
      <c r="U115" s="145" t="str">
        <f>IF($T115="","",INDEX(リスト!$Y$2:$Y$55,MATCH($T115,リスト!$X$2:$X$55,0)))</f>
        <v/>
      </c>
      <c r="V115" s="145" t="str">
        <f>IF($T115="","",INDEX(リスト!$AA$2:$AA$55,MATCH($T115,リスト!$X$2:$X$55,0)))</f>
        <v/>
      </c>
      <c r="W115" s="145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45" t="str">
        <f>IFERROR(RIGHT(10000000+②女子申込!$Q20*10000+②女子申込!$S20*100+②女子申込!$U20,IF(INDEX(リスト!$Y$2:$Y$55,MATCH($T115,リスト!$X$2:$X$55,0))&lt;4,7,5)),"")</f>
        <v/>
      </c>
      <c r="Y115" s="145" t="str">
        <f t="shared" si="42"/>
        <v/>
      </c>
      <c r="Z115" s="145" t="str">
        <f>IF(②女子申込!$P20="","",IF(②女子申込!$P$6="補欠","HOK",IF(②女子申込!$P$6="オープン","OPN",IF(②女子申込!$P20="補欠","HOK",IF(②女子申込!$P20="OP","OPN","HOKOPN")))))</f>
        <v/>
      </c>
      <c r="AA115" s="144" t="str">
        <f>IF(②女子申込!$V20="","",②女子申込!$V20)</f>
        <v/>
      </c>
      <c r="AB115" s="144" t="str">
        <f>IF($AA115="","",INDEX(リスト!$Y$2:$Y$55,MATCH($AA115,リスト!$X$2:$X$55,0)))</f>
        <v/>
      </c>
      <c r="AC115" s="144" t="str">
        <f>IF($AA115="","",INDEX(リスト!$AA$2:$AA$55,MATCH($AA115,リスト!$X$2:$X$55,0)))</f>
        <v/>
      </c>
      <c r="AD115" s="144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44" t="str">
        <f>IFERROR(RIGHT(10000000+②女子申込!$X20*10000+②女子申込!$Z20*100+②女子申込!$AB20,IF(INDEX(リスト!$Y$2:$Y$55,MATCH($AA115,リスト!$X$2:$X$55,0))&lt;4,7,5)),"")</f>
        <v/>
      </c>
      <c r="AF115" s="144" t="str">
        <f t="shared" si="43"/>
        <v/>
      </c>
      <c r="AG115" s="144" t="str">
        <f>IF(②女子申込!$W20="","",IF(②女子申込!$W$6="補欠","HOK",IF(②女子申込!$W$6="オープン","OPN",IF(②女子申込!$W20="補欠","HOK",IF(②女子申込!$W20="OP","OPN","HOKOPN")))))</f>
        <v/>
      </c>
      <c r="AH115" s="143" t="str">
        <f>IF(②女子申込!$AC20="","",②女子申込!$AC20)</f>
        <v/>
      </c>
      <c r="AI115" s="143" t="str">
        <f t="shared" si="44"/>
        <v/>
      </c>
      <c r="AJ115" s="143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43" t="str">
        <f>IF($AH115="","",RIGHT(100000+②女子申込!$AE20,5))</f>
        <v/>
      </c>
      <c r="AL115" s="143" t="str">
        <f t="shared" si="45"/>
        <v/>
      </c>
      <c r="AM115" s="143" t="str">
        <f>IF(②女子申込!$AD20="","",IF(②女子申込!$AD$6="補欠","HOK",IF(②女子申込!$AD$6="オープン","OPN",IF(②女子申込!$AD20="補欠","HOK",IF(②女子申込!$AD20="OP","OPN","HOKOPN")))))</f>
        <v/>
      </c>
      <c r="AO115" s="32" t="str">
        <f t="shared" si="32"/>
        <v/>
      </c>
    </row>
    <row r="116" spans="1:41" x14ac:dyDescent="0.55000000000000004">
      <c r="A116" s="70" t="str">
        <f>IF($B116="","",INDEX(女子登録情報!$S:$S,MATCH($B116,女子登録情報!$B:$B,0)))</f>
        <v/>
      </c>
      <c r="B116" s="70" t="str">
        <f>IF(②女子申込!$C21="","",②女子申込!$C21)</f>
        <v/>
      </c>
      <c r="C116" s="70" t="str">
        <f t="shared" si="33"/>
        <v/>
      </c>
      <c r="D116" s="70" t="str">
        <f t="shared" si="34"/>
        <v/>
      </c>
      <c r="E116" s="70" t="str">
        <f t="shared" si="35"/>
        <v/>
      </c>
      <c r="F116" s="70" t="str">
        <f t="shared" si="36"/>
        <v/>
      </c>
      <c r="G116" s="70" t="str">
        <f t="shared" si="37"/>
        <v/>
      </c>
      <c r="H116" s="70" t="str">
        <f t="shared" si="38"/>
        <v/>
      </c>
      <c r="I116" s="70" t="str">
        <f t="shared" si="39"/>
        <v/>
      </c>
      <c r="J116" s="70" t="str">
        <f t="shared" si="40"/>
        <v/>
      </c>
      <c r="L116" s="32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42" t="str">
        <f>IF(②女子申込!$H21="","",②女子申込!$H21)</f>
        <v/>
      </c>
      <c r="N116" s="142" t="str">
        <f>IF($M116="","",INDEX(リスト!$Y$2:$Y$55,MATCH($M116,リスト!$X$2:$X$55,0)))</f>
        <v/>
      </c>
      <c r="O116" s="142" t="str">
        <f>IF($M116="","",INDEX(リスト!$AA$2:$AA$55,MATCH($M116,リスト!$X$2:$X$55,0)))</f>
        <v/>
      </c>
      <c r="P116" s="142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42" t="str">
        <f>IFERROR(RIGHT(10000000+②女子申込!$J21*10000+②女子申込!$L21*100+②女子申込!$N21,IF(INDEX(リスト!$Y$2:$Y$55,MATCH($M116,リスト!$X$2:$X$55,0))&lt;4,7,5)),"")</f>
        <v/>
      </c>
      <c r="R116" s="142" t="str">
        <f t="shared" si="41"/>
        <v/>
      </c>
      <c r="S116" s="142" t="str">
        <f>IF(②女子申込!$I21="","",IF(②女子申込!$I$6="補欠","HOK",IF(②女子申込!$I$6="オープン","OPN",IF(②女子申込!$I21="補欠","HOK",IF(②女子申込!$I21="OP","OPN","HOKOPN")))))</f>
        <v/>
      </c>
      <c r="T116" s="145" t="str">
        <f>IF(②女子申込!$O21="","",②女子申込!$O21)</f>
        <v/>
      </c>
      <c r="U116" s="145" t="str">
        <f>IF($T116="","",INDEX(リスト!$Y$2:$Y$55,MATCH($T116,リスト!$X$2:$X$55,0)))</f>
        <v/>
      </c>
      <c r="V116" s="145" t="str">
        <f>IF($T116="","",INDEX(リスト!$AA$2:$AA$55,MATCH($T116,リスト!$X$2:$X$55,0)))</f>
        <v/>
      </c>
      <c r="W116" s="145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45" t="str">
        <f>IFERROR(RIGHT(10000000+②女子申込!$Q21*10000+②女子申込!$S21*100+②女子申込!$U21,IF(INDEX(リスト!$Y$2:$Y$55,MATCH($T116,リスト!$X$2:$X$55,0))&lt;4,7,5)),"")</f>
        <v/>
      </c>
      <c r="Y116" s="145" t="str">
        <f t="shared" si="42"/>
        <v/>
      </c>
      <c r="Z116" s="145" t="str">
        <f>IF(②女子申込!$P21="","",IF(②女子申込!$P$6="補欠","HOK",IF(②女子申込!$P$6="オープン","OPN",IF(②女子申込!$P21="補欠","HOK",IF(②女子申込!$P21="OP","OPN","HOKOPN")))))</f>
        <v/>
      </c>
      <c r="AA116" s="144" t="str">
        <f>IF(②女子申込!$V21="","",②女子申込!$V21)</f>
        <v/>
      </c>
      <c r="AB116" s="144" t="str">
        <f>IF($AA116="","",INDEX(リスト!$Y$2:$Y$55,MATCH($AA116,リスト!$X$2:$X$55,0)))</f>
        <v/>
      </c>
      <c r="AC116" s="144" t="str">
        <f>IF($AA116="","",INDEX(リスト!$AA$2:$AA$55,MATCH($AA116,リスト!$X$2:$X$55,0)))</f>
        <v/>
      </c>
      <c r="AD116" s="144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44" t="str">
        <f>IFERROR(RIGHT(10000000+②女子申込!$X21*10000+②女子申込!$Z21*100+②女子申込!$AB21,IF(INDEX(リスト!$Y$2:$Y$55,MATCH($AA116,リスト!$X$2:$X$55,0))&lt;4,7,5)),"")</f>
        <v/>
      </c>
      <c r="AF116" s="144" t="str">
        <f t="shared" si="43"/>
        <v/>
      </c>
      <c r="AG116" s="144" t="str">
        <f>IF(②女子申込!$W21="","",IF(②女子申込!$W$6="補欠","HOK",IF(②女子申込!$W$6="オープン","OPN",IF(②女子申込!$W21="補欠","HOK",IF(②女子申込!$W21="OP","OPN","HOKOPN")))))</f>
        <v/>
      </c>
      <c r="AH116" s="143" t="str">
        <f>IF(②女子申込!$AC21="","",②女子申込!$AC21)</f>
        <v/>
      </c>
      <c r="AI116" s="143" t="str">
        <f t="shared" si="44"/>
        <v/>
      </c>
      <c r="AJ116" s="143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43" t="str">
        <f>IF($AH116="","",RIGHT(100000+②女子申込!$AE21,5))</f>
        <v/>
      </c>
      <c r="AL116" s="143" t="str">
        <f t="shared" si="45"/>
        <v/>
      </c>
      <c r="AM116" s="143" t="str">
        <f>IF(②女子申込!$AD21="","",IF(②女子申込!$AD$6="補欠","HOK",IF(②女子申込!$AD$6="オープン","OPN",IF(②女子申込!$AD21="補欠","HOK",IF(②女子申込!$AD21="OP","OPN","HOKOPN")))))</f>
        <v/>
      </c>
      <c r="AO116" s="32" t="str">
        <f t="shared" si="32"/>
        <v/>
      </c>
    </row>
    <row r="117" spans="1:41" x14ac:dyDescent="0.55000000000000004">
      <c r="A117" s="70" t="str">
        <f>IF($B117="","",INDEX(女子登録情報!$S:$S,MATCH($B117,女子登録情報!$B:$B,0)))</f>
        <v/>
      </c>
      <c r="B117" s="70" t="str">
        <f>IF(②女子申込!$C22="","",②女子申込!$C22)</f>
        <v/>
      </c>
      <c r="C117" s="70" t="str">
        <f t="shared" si="33"/>
        <v/>
      </c>
      <c r="D117" s="70" t="str">
        <f t="shared" si="34"/>
        <v/>
      </c>
      <c r="E117" s="70" t="str">
        <f t="shared" si="35"/>
        <v/>
      </c>
      <c r="F117" s="70" t="str">
        <f t="shared" si="36"/>
        <v/>
      </c>
      <c r="G117" s="70" t="str">
        <f t="shared" si="37"/>
        <v/>
      </c>
      <c r="H117" s="70" t="str">
        <f t="shared" si="38"/>
        <v/>
      </c>
      <c r="I117" s="70" t="str">
        <f t="shared" si="39"/>
        <v/>
      </c>
      <c r="J117" s="70" t="str">
        <f t="shared" si="40"/>
        <v/>
      </c>
      <c r="L117" s="32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42" t="str">
        <f>IF(②女子申込!$H22="","",②女子申込!$H22)</f>
        <v/>
      </c>
      <c r="N117" s="142" t="str">
        <f>IF($M117="","",INDEX(リスト!$Y$2:$Y$55,MATCH($M117,リスト!$X$2:$X$55,0)))</f>
        <v/>
      </c>
      <c r="O117" s="142" t="str">
        <f>IF($M117="","",INDEX(リスト!$AA$2:$AA$55,MATCH($M117,リスト!$X$2:$X$55,0)))</f>
        <v/>
      </c>
      <c r="P117" s="142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42" t="str">
        <f>IFERROR(RIGHT(10000000+②女子申込!$J22*10000+②女子申込!$L22*100+②女子申込!$N22,IF(INDEX(リスト!$Y$2:$Y$55,MATCH($M117,リスト!$X$2:$X$55,0))&lt;4,7,5)),"")</f>
        <v/>
      </c>
      <c r="R117" s="142" t="str">
        <f t="shared" si="41"/>
        <v/>
      </c>
      <c r="S117" s="142" t="str">
        <f>IF(②女子申込!$I22="","",IF(②女子申込!$I$6="補欠","HOK",IF(②女子申込!$I$6="オープン","OPN",IF(②女子申込!$I22="補欠","HOK",IF(②女子申込!$I22="OP","OPN","HOKOPN")))))</f>
        <v/>
      </c>
      <c r="T117" s="145" t="str">
        <f>IF(②女子申込!$O22="","",②女子申込!$O22)</f>
        <v/>
      </c>
      <c r="U117" s="145" t="str">
        <f>IF($T117="","",INDEX(リスト!$Y$2:$Y$55,MATCH($T117,リスト!$X$2:$X$55,0)))</f>
        <v/>
      </c>
      <c r="V117" s="145" t="str">
        <f>IF($T117="","",INDEX(リスト!$AA$2:$AA$55,MATCH($T117,リスト!$X$2:$X$55,0)))</f>
        <v/>
      </c>
      <c r="W117" s="145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45" t="str">
        <f>IFERROR(RIGHT(10000000+②女子申込!$Q22*10000+②女子申込!$S22*100+②女子申込!$U22,IF(INDEX(リスト!$Y$2:$Y$55,MATCH($T117,リスト!$X$2:$X$55,0))&lt;4,7,5)),"")</f>
        <v/>
      </c>
      <c r="Y117" s="145" t="str">
        <f t="shared" si="42"/>
        <v/>
      </c>
      <c r="Z117" s="145" t="str">
        <f>IF(②女子申込!$P22="","",IF(②女子申込!$P$6="補欠","HOK",IF(②女子申込!$P$6="オープン","OPN",IF(②女子申込!$P22="補欠","HOK",IF(②女子申込!$P22="OP","OPN","HOKOPN")))))</f>
        <v/>
      </c>
      <c r="AA117" s="144" t="str">
        <f>IF(②女子申込!$V22="","",②女子申込!$V22)</f>
        <v/>
      </c>
      <c r="AB117" s="144" t="str">
        <f>IF($AA117="","",INDEX(リスト!$Y$2:$Y$55,MATCH($AA117,リスト!$X$2:$X$55,0)))</f>
        <v/>
      </c>
      <c r="AC117" s="144" t="str">
        <f>IF($AA117="","",INDEX(リスト!$AA$2:$AA$55,MATCH($AA117,リスト!$X$2:$X$55,0)))</f>
        <v/>
      </c>
      <c r="AD117" s="144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44" t="str">
        <f>IFERROR(RIGHT(10000000+②女子申込!$X22*10000+②女子申込!$Z22*100+②女子申込!$AB22,IF(INDEX(リスト!$Y$2:$Y$55,MATCH($AA117,リスト!$X$2:$X$55,0))&lt;4,7,5)),"")</f>
        <v/>
      </c>
      <c r="AF117" s="144" t="str">
        <f t="shared" si="43"/>
        <v/>
      </c>
      <c r="AG117" s="144" t="str">
        <f>IF(②女子申込!$W22="","",IF(②女子申込!$W$6="補欠","HOK",IF(②女子申込!$W$6="オープン","OPN",IF(②女子申込!$W22="補欠","HOK",IF(②女子申込!$W22="OP","OPN","HOKOPN")))))</f>
        <v/>
      </c>
      <c r="AH117" s="143" t="str">
        <f>IF(②女子申込!$AC22="","",②女子申込!$AC22)</f>
        <v/>
      </c>
      <c r="AI117" s="143" t="str">
        <f t="shared" si="44"/>
        <v/>
      </c>
      <c r="AJ117" s="143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43" t="str">
        <f>IF($AH117="","",RIGHT(100000+②女子申込!$AE22,5))</f>
        <v/>
      </c>
      <c r="AL117" s="143" t="str">
        <f t="shared" si="45"/>
        <v/>
      </c>
      <c r="AM117" s="143" t="str">
        <f>IF(②女子申込!$AD22="","",IF(②女子申込!$AD$6="補欠","HOK",IF(②女子申込!$AD$6="オープン","OPN",IF(②女子申込!$AD22="補欠","HOK",IF(②女子申込!$AD22="OP","OPN","HOKOPN")))))</f>
        <v/>
      </c>
      <c r="AO117" s="32" t="str">
        <f t="shared" si="32"/>
        <v/>
      </c>
    </row>
    <row r="118" spans="1:41" x14ac:dyDescent="0.55000000000000004">
      <c r="A118" s="70" t="str">
        <f>IF($B118="","",INDEX(女子登録情報!$S:$S,MATCH($B118,女子登録情報!$B:$B,0)))</f>
        <v/>
      </c>
      <c r="B118" s="70" t="str">
        <f>IF(②女子申込!$C23="","",②女子申込!$C23)</f>
        <v/>
      </c>
      <c r="C118" s="70" t="str">
        <f t="shared" si="33"/>
        <v/>
      </c>
      <c r="D118" s="70" t="str">
        <f t="shared" si="34"/>
        <v/>
      </c>
      <c r="E118" s="70" t="str">
        <f t="shared" si="35"/>
        <v/>
      </c>
      <c r="F118" s="70" t="str">
        <f t="shared" si="36"/>
        <v/>
      </c>
      <c r="G118" s="70" t="str">
        <f t="shared" si="37"/>
        <v/>
      </c>
      <c r="H118" s="70" t="str">
        <f t="shared" si="38"/>
        <v/>
      </c>
      <c r="I118" s="70" t="str">
        <f t="shared" si="39"/>
        <v/>
      </c>
      <c r="J118" s="70" t="str">
        <f t="shared" si="40"/>
        <v/>
      </c>
      <c r="L118" s="32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42" t="str">
        <f>IF(②女子申込!$H23="","",②女子申込!$H23)</f>
        <v/>
      </c>
      <c r="N118" s="142" t="str">
        <f>IF($M118="","",INDEX(リスト!$Y$2:$Y$55,MATCH($M118,リスト!$X$2:$X$55,0)))</f>
        <v/>
      </c>
      <c r="O118" s="142" t="str">
        <f>IF($M118="","",INDEX(リスト!$AA$2:$AA$55,MATCH($M118,リスト!$X$2:$X$55,0)))</f>
        <v/>
      </c>
      <c r="P118" s="142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42" t="str">
        <f>IFERROR(RIGHT(10000000+②女子申込!$J23*10000+②女子申込!$L23*100+②女子申込!$N23,IF(INDEX(リスト!$Y$2:$Y$55,MATCH($M118,リスト!$X$2:$X$55,0))&lt;4,7,5)),"")</f>
        <v/>
      </c>
      <c r="R118" s="142" t="str">
        <f t="shared" si="41"/>
        <v/>
      </c>
      <c r="S118" s="142" t="str">
        <f>IF(②女子申込!$I23="","",IF(②女子申込!$I$6="補欠","HOK",IF(②女子申込!$I$6="オープン","OPN",IF(②女子申込!$I23="補欠","HOK",IF(②女子申込!$I23="OP","OPN","HOKOPN")))))</f>
        <v/>
      </c>
      <c r="T118" s="145" t="str">
        <f>IF(②女子申込!$O23="","",②女子申込!$O23)</f>
        <v/>
      </c>
      <c r="U118" s="145" t="str">
        <f>IF($T118="","",INDEX(リスト!$Y$2:$Y$55,MATCH($T118,リスト!$X$2:$X$55,0)))</f>
        <v/>
      </c>
      <c r="V118" s="145" t="str">
        <f>IF($T118="","",INDEX(リスト!$AA$2:$AA$55,MATCH($T118,リスト!$X$2:$X$55,0)))</f>
        <v/>
      </c>
      <c r="W118" s="145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45" t="str">
        <f>IFERROR(RIGHT(10000000+②女子申込!$Q23*10000+②女子申込!$S23*100+②女子申込!$U23,IF(INDEX(リスト!$Y$2:$Y$55,MATCH($T118,リスト!$X$2:$X$55,0))&lt;4,7,5)),"")</f>
        <v/>
      </c>
      <c r="Y118" s="145" t="str">
        <f t="shared" si="42"/>
        <v/>
      </c>
      <c r="Z118" s="145" t="str">
        <f>IF(②女子申込!$P23="","",IF(②女子申込!$P$6="補欠","HOK",IF(②女子申込!$P$6="オープン","OPN",IF(②女子申込!$P23="補欠","HOK",IF(②女子申込!$P23="OP","OPN","HOKOPN")))))</f>
        <v/>
      </c>
      <c r="AA118" s="144" t="str">
        <f>IF(②女子申込!$V23="","",②女子申込!$V23)</f>
        <v/>
      </c>
      <c r="AB118" s="144" t="str">
        <f>IF($AA118="","",INDEX(リスト!$Y$2:$Y$55,MATCH($AA118,リスト!$X$2:$X$55,0)))</f>
        <v/>
      </c>
      <c r="AC118" s="144" t="str">
        <f>IF($AA118="","",INDEX(リスト!$AA$2:$AA$55,MATCH($AA118,リスト!$X$2:$X$55,0)))</f>
        <v/>
      </c>
      <c r="AD118" s="144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44" t="str">
        <f>IFERROR(RIGHT(10000000+②女子申込!$X23*10000+②女子申込!$Z23*100+②女子申込!$AB23,IF(INDEX(リスト!$Y$2:$Y$55,MATCH($AA118,リスト!$X$2:$X$55,0))&lt;4,7,5)),"")</f>
        <v/>
      </c>
      <c r="AF118" s="144" t="str">
        <f t="shared" si="43"/>
        <v/>
      </c>
      <c r="AG118" s="144" t="str">
        <f>IF(②女子申込!$W23="","",IF(②女子申込!$W$6="補欠","HOK",IF(②女子申込!$W$6="オープン","OPN",IF(②女子申込!$W23="補欠","HOK",IF(②女子申込!$W23="OP","OPN","HOKOPN")))))</f>
        <v/>
      </c>
      <c r="AH118" s="143" t="str">
        <f>IF(②女子申込!$AC23="","",②女子申込!$AC23)</f>
        <v/>
      </c>
      <c r="AI118" s="143" t="str">
        <f t="shared" si="44"/>
        <v/>
      </c>
      <c r="AJ118" s="143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43" t="str">
        <f>IF($AH118="","",RIGHT(100000+②女子申込!$AE23,5))</f>
        <v/>
      </c>
      <c r="AL118" s="143" t="str">
        <f t="shared" si="45"/>
        <v/>
      </c>
      <c r="AM118" s="143" t="str">
        <f>IF(②女子申込!$AD23="","",IF(②女子申込!$AD$6="補欠","HOK",IF(②女子申込!$AD$6="オープン","OPN",IF(②女子申込!$AD23="補欠","HOK",IF(②女子申込!$AD23="OP","OPN","HOKOPN")))))</f>
        <v/>
      </c>
      <c r="AO118" s="32" t="str">
        <f t="shared" si="32"/>
        <v/>
      </c>
    </row>
    <row r="119" spans="1:41" x14ac:dyDescent="0.55000000000000004">
      <c r="A119" s="70" t="str">
        <f>IF($B119="","",INDEX(女子登録情報!$S:$S,MATCH($B119,女子登録情報!$B:$B,0)))</f>
        <v/>
      </c>
      <c r="B119" s="70" t="str">
        <f>IF(②女子申込!$C24="","",②女子申込!$C24)</f>
        <v/>
      </c>
      <c r="C119" s="70" t="str">
        <f t="shared" si="33"/>
        <v/>
      </c>
      <c r="D119" s="70" t="str">
        <f t="shared" si="34"/>
        <v/>
      </c>
      <c r="E119" s="70" t="str">
        <f t="shared" si="35"/>
        <v/>
      </c>
      <c r="F119" s="70" t="str">
        <f t="shared" si="36"/>
        <v/>
      </c>
      <c r="G119" s="70" t="str">
        <f t="shared" si="37"/>
        <v/>
      </c>
      <c r="H119" s="70" t="str">
        <f t="shared" si="38"/>
        <v/>
      </c>
      <c r="I119" s="70" t="str">
        <f t="shared" si="39"/>
        <v/>
      </c>
      <c r="J119" s="70" t="str">
        <f t="shared" si="40"/>
        <v/>
      </c>
      <c r="L119" s="32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42" t="str">
        <f>IF(②女子申込!$H24="","",②女子申込!$H24)</f>
        <v/>
      </c>
      <c r="N119" s="142" t="str">
        <f>IF($M119="","",INDEX(リスト!$Y$2:$Y$55,MATCH($M119,リスト!$X$2:$X$55,0)))</f>
        <v/>
      </c>
      <c r="O119" s="142" t="str">
        <f>IF($M119="","",INDEX(リスト!$AA$2:$AA$55,MATCH($M119,リスト!$X$2:$X$55,0)))</f>
        <v/>
      </c>
      <c r="P119" s="142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42" t="str">
        <f>IFERROR(RIGHT(10000000+②女子申込!$J24*10000+②女子申込!$L24*100+②女子申込!$N24,IF(INDEX(リスト!$Y$2:$Y$55,MATCH($M119,リスト!$X$2:$X$55,0))&lt;4,7,5)),"")</f>
        <v/>
      </c>
      <c r="R119" s="142" t="str">
        <f t="shared" si="41"/>
        <v/>
      </c>
      <c r="S119" s="142" t="str">
        <f>IF(②女子申込!$I24="","",IF(②女子申込!$I$6="補欠","HOK",IF(②女子申込!$I$6="オープン","OPN",IF(②女子申込!$I24="補欠","HOK",IF(②女子申込!$I24="OP","OPN","HOKOPN")))))</f>
        <v/>
      </c>
      <c r="T119" s="145" t="str">
        <f>IF(②女子申込!$O24="","",②女子申込!$O24)</f>
        <v/>
      </c>
      <c r="U119" s="145" t="str">
        <f>IF($T119="","",INDEX(リスト!$Y$2:$Y$55,MATCH($T119,リスト!$X$2:$X$55,0)))</f>
        <v/>
      </c>
      <c r="V119" s="145" t="str">
        <f>IF($T119="","",INDEX(リスト!$AA$2:$AA$55,MATCH($T119,リスト!$X$2:$X$55,0)))</f>
        <v/>
      </c>
      <c r="W119" s="145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45" t="str">
        <f>IFERROR(RIGHT(10000000+②女子申込!$Q24*10000+②女子申込!$S24*100+②女子申込!$U24,IF(INDEX(リスト!$Y$2:$Y$55,MATCH($T119,リスト!$X$2:$X$55,0))&lt;4,7,5)),"")</f>
        <v/>
      </c>
      <c r="Y119" s="145" t="str">
        <f t="shared" si="42"/>
        <v/>
      </c>
      <c r="Z119" s="145" t="str">
        <f>IF(②女子申込!$P24="","",IF(②女子申込!$P$6="補欠","HOK",IF(②女子申込!$P$6="オープン","OPN",IF(②女子申込!$P24="補欠","HOK",IF(②女子申込!$P24="OP","OPN","HOKOPN")))))</f>
        <v/>
      </c>
      <c r="AA119" s="144" t="str">
        <f>IF(②女子申込!$V24="","",②女子申込!$V24)</f>
        <v/>
      </c>
      <c r="AB119" s="144" t="str">
        <f>IF($AA119="","",INDEX(リスト!$Y$2:$Y$55,MATCH($AA119,リスト!$X$2:$X$55,0)))</f>
        <v/>
      </c>
      <c r="AC119" s="144" t="str">
        <f>IF($AA119="","",INDEX(リスト!$AA$2:$AA$55,MATCH($AA119,リスト!$X$2:$X$55,0)))</f>
        <v/>
      </c>
      <c r="AD119" s="144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44" t="str">
        <f>IFERROR(RIGHT(10000000+②女子申込!$X24*10000+②女子申込!$Z24*100+②女子申込!$AB24,IF(INDEX(リスト!$Y$2:$Y$55,MATCH($AA119,リスト!$X$2:$X$55,0))&lt;4,7,5)),"")</f>
        <v/>
      </c>
      <c r="AF119" s="144" t="str">
        <f t="shared" si="43"/>
        <v/>
      </c>
      <c r="AG119" s="144" t="str">
        <f>IF(②女子申込!$W24="","",IF(②女子申込!$W$6="補欠","HOK",IF(②女子申込!$W$6="オープン","OPN",IF(②女子申込!$W24="補欠","HOK",IF(②女子申込!$W24="OP","OPN","HOKOPN")))))</f>
        <v/>
      </c>
      <c r="AH119" s="143" t="str">
        <f>IF(②女子申込!$AC24="","",②女子申込!$AC24)</f>
        <v/>
      </c>
      <c r="AI119" s="143" t="str">
        <f t="shared" si="44"/>
        <v/>
      </c>
      <c r="AJ119" s="143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43" t="str">
        <f>IF($AH119="","",RIGHT(100000+②女子申込!$AE24,5))</f>
        <v/>
      </c>
      <c r="AL119" s="143" t="str">
        <f t="shared" si="45"/>
        <v/>
      </c>
      <c r="AM119" s="143" t="str">
        <f>IF(②女子申込!$AD24="","",IF(②女子申込!$AD$6="補欠","HOK",IF(②女子申込!$AD$6="オープン","OPN",IF(②女子申込!$AD24="補欠","HOK",IF(②女子申込!$AD24="OP","OPN","HOKOPN")))))</f>
        <v/>
      </c>
      <c r="AO119" s="32" t="str">
        <f t="shared" si="32"/>
        <v/>
      </c>
    </row>
    <row r="120" spans="1:41" x14ac:dyDescent="0.55000000000000004">
      <c r="A120" s="70" t="str">
        <f>IF($B120="","",INDEX(女子登録情報!$S:$S,MATCH($B120,女子登録情報!$B:$B,0)))</f>
        <v/>
      </c>
      <c r="B120" s="70" t="str">
        <f>IF(②女子申込!$C25="","",②女子申込!$C25)</f>
        <v/>
      </c>
      <c r="C120" s="70" t="str">
        <f t="shared" si="33"/>
        <v/>
      </c>
      <c r="D120" s="70" t="str">
        <f t="shared" si="34"/>
        <v/>
      </c>
      <c r="E120" s="70" t="str">
        <f t="shared" si="35"/>
        <v/>
      </c>
      <c r="F120" s="70" t="str">
        <f t="shared" si="36"/>
        <v/>
      </c>
      <c r="G120" s="70" t="str">
        <f t="shared" si="37"/>
        <v/>
      </c>
      <c r="H120" s="70" t="str">
        <f t="shared" si="38"/>
        <v/>
      </c>
      <c r="I120" s="70" t="str">
        <f t="shared" si="39"/>
        <v/>
      </c>
      <c r="J120" s="70" t="str">
        <f t="shared" si="40"/>
        <v/>
      </c>
      <c r="L120" s="32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42" t="str">
        <f>IF(②女子申込!$H25="","",②女子申込!$H25)</f>
        <v/>
      </c>
      <c r="N120" s="142" t="str">
        <f>IF($M120="","",INDEX(リスト!$Y$2:$Y$55,MATCH($M120,リスト!$X$2:$X$55,0)))</f>
        <v/>
      </c>
      <c r="O120" s="142" t="str">
        <f>IF($M120="","",INDEX(リスト!$AA$2:$AA$55,MATCH($M120,リスト!$X$2:$X$55,0)))</f>
        <v/>
      </c>
      <c r="P120" s="142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42" t="str">
        <f>IFERROR(RIGHT(10000000+②女子申込!$J25*10000+②女子申込!$L25*100+②女子申込!$N25,IF(INDEX(リスト!$Y$2:$Y$55,MATCH($M120,リスト!$X$2:$X$55,0))&lt;4,7,5)),"")</f>
        <v/>
      </c>
      <c r="R120" s="142" t="str">
        <f t="shared" si="41"/>
        <v/>
      </c>
      <c r="S120" s="142" t="str">
        <f>IF(②女子申込!$I25="","",IF(②女子申込!$I$6="補欠","HOK",IF(②女子申込!$I$6="オープン","OPN",IF(②女子申込!$I25="補欠","HOK",IF(②女子申込!$I25="OP","OPN","HOKOPN")))))</f>
        <v/>
      </c>
      <c r="T120" s="145" t="str">
        <f>IF(②女子申込!$O25="","",②女子申込!$O25)</f>
        <v/>
      </c>
      <c r="U120" s="145" t="str">
        <f>IF($T120="","",INDEX(リスト!$Y$2:$Y$55,MATCH($T120,リスト!$X$2:$X$55,0)))</f>
        <v/>
      </c>
      <c r="V120" s="145" t="str">
        <f>IF($T120="","",INDEX(リスト!$AA$2:$AA$55,MATCH($T120,リスト!$X$2:$X$55,0)))</f>
        <v/>
      </c>
      <c r="W120" s="145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45" t="str">
        <f>IFERROR(RIGHT(10000000+②女子申込!$Q25*10000+②女子申込!$S25*100+②女子申込!$U25,IF(INDEX(リスト!$Y$2:$Y$55,MATCH($T120,リスト!$X$2:$X$55,0))&lt;4,7,5)),"")</f>
        <v/>
      </c>
      <c r="Y120" s="145" t="str">
        <f t="shared" si="42"/>
        <v/>
      </c>
      <c r="Z120" s="145" t="str">
        <f>IF(②女子申込!$P25="","",IF(②女子申込!$P$6="補欠","HOK",IF(②女子申込!$P$6="オープン","OPN",IF(②女子申込!$P25="補欠","HOK",IF(②女子申込!$P25="OP","OPN","HOKOPN")))))</f>
        <v/>
      </c>
      <c r="AA120" s="144" t="str">
        <f>IF(②女子申込!$V25="","",②女子申込!$V25)</f>
        <v/>
      </c>
      <c r="AB120" s="144" t="str">
        <f>IF($AA120="","",INDEX(リスト!$Y$2:$Y$55,MATCH($AA120,リスト!$X$2:$X$55,0)))</f>
        <v/>
      </c>
      <c r="AC120" s="144" t="str">
        <f>IF($AA120="","",INDEX(リスト!$AA$2:$AA$55,MATCH($AA120,リスト!$X$2:$X$55,0)))</f>
        <v/>
      </c>
      <c r="AD120" s="144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44" t="str">
        <f>IFERROR(RIGHT(10000000+②女子申込!$X25*10000+②女子申込!$Z25*100+②女子申込!$AB25,IF(INDEX(リスト!$Y$2:$Y$55,MATCH($AA120,リスト!$X$2:$X$55,0))&lt;4,7,5)),"")</f>
        <v/>
      </c>
      <c r="AF120" s="144" t="str">
        <f t="shared" si="43"/>
        <v/>
      </c>
      <c r="AG120" s="144" t="str">
        <f>IF(②女子申込!$W25="","",IF(②女子申込!$W$6="補欠","HOK",IF(②女子申込!$W$6="オープン","OPN",IF(②女子申込!$W25="補欠","HOK",IF(②女子申込!$W25="OP","OPN","HOKOPN")))))</f>
        <v/>
      </c>
      <c r="AH120" s="143" t="str">
        <f>IF(②女子申込!$AC25="","",②女子申込!$AC25)</f>
        <v/>
      </c>
      <c r="AI120" s="143" t="str">
        <f t="shared" si="44"/>
        <v/>
      </c>
      <c r="AJ120" s="143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43" t="str">
        <f>IF($AH120="","",RIGHT(100000+②女子申込!$AE25,5))</f>
        <v/>
      </c>
      <c r="AL120" s="143" t="str">
        <f t="shared" si="45"/>
        <v/>
      </c>
      <c r="AM120" s="143" t="str">
        <f>IF(②女子申込!$AD25="","",IF(②女子申込!$AD$6="補欠","HOK",IF(②女子申込!$AD$6="オープン","OPN",IF(②女子申込!$AD25="補欠","HOK",IF(②女子申込!$AD25="OP","OPN","HOKOPN")))))</f>
        <v/>
      </c>
      <c r="AO120" s="32" t="str">
        <f t="shared" si="32"/>
        <v/>
      </c>
    </row>
    <row r="121" spans="1:41" x14ac:dyDescent="0.55000000000000004">
      <c r="A121" s="70" t="str">
        <f>IF($B121="","",INDEX(女子登録情報!$S:$S,MATCH($B121,女子登録情報!$B:$B,0)))</f>
        <v/>
      </c>
      <c r="B121" s="70" t="str">
        <f>IF(②女子申込!$C26="","",②女子申込!$C26)</f>
        <v/>
      </c>
      <c r="C121" s="70" t="str">
        <f t="shared" si="33"/>
        <v/>
      </c>
      <c r="D121" s="70" t="str">
        <f t="shared" si="34"/>
        <v/>
      </c>
      <c r="E121" s="70" t="str">
        <f t="shared" si="35"/>
        <v/>
      </c>
      <c r="F121" s="70" t="str">
        <f t="shared" si="36"/>
        <v/>
      </c>
      <c r="G121" s="70" t="str">
        <f t="shared" si="37"/>
        <v/>
      </c>
      <c r="H121" s="70" t="str">
        <f t="shared" si="38"/>
        <v/>
      </c>
      <c r="I121" s="70" t="str">
        <f t="shared" si="39"/>
        <v/>
      </c>
      <c r="J121" s="70" t="str">
        <f t="shared" si="40"/>
        <v/>
      </c>
      <c r="L121" s="32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42" t="str">
        <f>IF(②女子申込!$H26="","",②女子申込!$H26)</f>
        <v/>
      </c>
      <c r="N121" s="142" t="str">
        <f>IF($M121="","",INDEX(リスト!$Y$2:$Y$55,MATCH($M121,リスト!$X$2:$X$55,0)))</f>
        <v/>
      </c>
      <c r="O121" s="142" t="str">
        <f>IF($M121="","",INDEX(リスト!$AA$2:$AA$55,MATCH($M121,リスト!$X$2:$X$55,0)))</f>
        <v/>
      </c>
      <c r="P121" s="142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42" t="str">
        <f>IFERROR(RIGHT(10000000+②女子申込!$J26*10000+②女子申込!$L26*100+②女子申込!$N26,IF(INDEX(リスト!$Y$2:$Y$55,MATCH($M121,リスト!$X$2:$X$55,0))&lt;4,7,5)),"")</f>
        <v/>
      </c>
      <c r="R121" s="142" t="str">
        <f t="shared" si="41"/>
        <v/>
      </c>
      <c r="S121" s="142" t="str">
        <f>IF(②女子申込!$I26="","",IF(②女子申込!$I$6="補欠","HOK",IF(②女子申込!$I$6="オープン","OPN",IF(②女子申込!$I26="補欠","HOK",IF(②女子申込!$I26="OP","OPN","HOKOPN")))))</f>
        <v/>
      </c>
      <c r="T121" s="145" t="str">
        <f>IF(②女子申込!$O26="","",②女子申込!$O26)</f>
        <v/>
      </c>
      <c r="U121" s="145" t="str">
        <f>IF($T121="","",INDEX(リスト!$Y$2:$Y$55,MATCH($T121,リスト!$X$2:$X$55,0)))</f>
        <v/>
      </c>
      <c r="V121" s="145" t="str">
        <f>IF($T121="","",INDEX(リスト!$AA$2:$AA$55,MATCH($T121,リスト!$X$2:$X$55,0)))</f>
        <v/>
      </c>
      <c r="W121" s="145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45" t="str">
        <f>IFERROR(RIGHT(10000000+②女子申込!$Q26*10000+②女子申込!$S26*100+②女子申込!$U26,IF(INDEX(リスト!$Y$2:$Y$55,MATCH($T121,リスト!$X$2:$X$55,0))&lt;4,7,5)),"")</f>
        <v/>
      </c>
      <c r="Y121" s="145" t="str">
        <f t="shared" si="42"/>
        <v/>
      </c>
      <c r="Z121" s="145" t="str">
        <f>IF(②女子申込!$P26="","",IF(②女子申込!$P$6="補欠","HOK",IF(②女子申込!$P$6="オープン","OPN",IF(②女子申込!$P26="補欠","HOK",IF(②女子申込!$P26="OP","OPN","HOKOPN")))))</f>
        <v/>
      </c>
      <c r="AA121" s="144" t="str">
        <f>IF(②女子申込!$V26="","",②女子申込!$V26)</f>
        <v/>
      </c>
      <c r="AB121" s="144" t="str">
        <f>IF($AA121="","",INDEX(リスト!$Y$2:$Y$55,MATCH($AA121,リスト!$X$2:$X$55,0)))</f>
        <v/>
      </c>
      <c r="AC121" s="144" t="str">
        <f>IF($AA121="","",INDEX(リスト!$AA$2:$AA$55,MATCH($AA121,リスト!$X$2:$X$55,0)))</f>
        <v/>
      </c>
      <c r="AD121" s="144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44" t="str">
        <f>IFERROR(RIGHT(10000000+②女子申込!$X26*10000+②女子申込!$Z26*100+②女子申込!$AB26,IF(INDEX(リスト!$Y$2:$Y$55,MATCH($AA121,リスト!$X$2:$X$55,0))&lt;4,7,5)),"")</f>
        <v/>
      </c>
      <c r="AF121" s="144" t="str">
        <f t="shared" si="43"/>
        <v/>
      </c>
      <c r="AG121" s="144" t="str">
        <f>IF(②女子申込!$W26="","",IF(②女子申込!$W$6="補欠","HOK",IF(②女子申込!$W$6="オープン","OPN",IF(②女子申込!$W26="補欠","HOK",IF(②女子申込!$W26="OP","OPN","HOKOPN")))))</f>
        <v/>
      </c>
      <c r="AH121" s="143" t="str">
        <f>IF(②女子申込!$AC26="","",②女子申込!$AC26)</f>
        <v/>
      </c>
      <c r="AI121" s="143" t="str">
        <f t="shared" si="44"/>
        <v/>
      </c>
      <c r="AJ121" s="143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43" t="str">
        <f>IF($AH121="","",RIGHT(100000+②女子申込!$AE26,5))</f>
        <v/>
      </c>
      <c r="AL121" s="143" t="str">
        <f t="shared" si="45"/>
        <v/>
      </c>
      <c r="AM121" s="143" t="str">
        <f>IF(②女子申込!$AD26="","",IF(②女子申込!$AD$6="補欠","HOK",IF(②女子申込!$AD$6="オープン","OPN",IF(②女子申込!$AD26="補欠","HOK",IF(②女子申込!$AD26="OP","OPN","HOKOPN")))))</f>
        <v/>
      </c>
      <c r="AO121" s="32" t="str">
        <f t="shared" si="32"/>
        <v/>
      </c>
    </row>
    <row r="122" spans="1:41" x14ac:dyDescent="0.55000000000000004">
      <c r="A122" s="70" t="str">
        <f>IF($B122="","",INDEX(女子登録情報!$S:$S,MATCH($B122,女子登録情報!$B:$B,0)))</f>
        <v/>
      </c>
      <c r="B122" s="70" t="str">
        <f>IF(②女子申込!$C27="","",②女子申込!$C27)</f>
        <v/>
      </c>
      <c r="C122" s="70" t="str">
        <f t="shared" si="33"/>
        <v/>
      </c>
      <c r="D122" s="70" t="str">
        <f t="shared" si="34"/>
        <v/>
      </c>
      <c r="E122" s="70" t="str">
        <f t="shared" si="35"/>
        <v/>
      </c>
      <c r="F122" s="70" t="str">
        <f t="shared" si="36"/>
        <v/>
      </c>
      <c r="G122" s="70" t="str">
        <f t="shared" si="37"/>
        <v/>
      </c>
      <c r="H122" s="70" t="str">
        <f t="shared" si="38"/>
        <v/>
      </c>
      <c r="I122" s="70" t="str">
        <f t="shared" si="39"/>
        <v/>
      </c>
      <c r="J122" s="70" t="str">
        <f t="shared" si="40"/>
        <v/>
      </c>
      <c r="L122" s="32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42" t="str">
        <f>IF(②女子申込!$H27="","",②女子申込!$H27)</f>
        <v/>
      </c>
      <c r="N122" s="142" t="str">
        <f>IF($M122="","",INDEX(リスト!$Y$2:$Y$55,MATCH($M122,リスト!$X$2:$X$55,0)))</f>
        <v/>
      </c>
      <c r="O122" s="142" t="str">
        <f>IF($M122="","",INDEX(リスト!$AA$2:$AA$55,MATCH($M122,リスト!$X$2:$X$55,0)))</f>
        <v/>
      </c>
      <c r="P122" s="142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42" t="str">
        <f>IFERROR(RIGHT(10000000+②女子申込!$J27*10000+②女子申込!$L27*100+②女子申込!$N27,IF(INDEX(リスト!$Y$2:$Y$55,MATCH($M122,リスト!$X$2:$X$55,0))&lt;4,7,5)),"")</f>
        <v/>
      </c>
      <c r="R122" s="142" t="str">
        <f t="shared" si="41"/>
        <v/>
      </c>
      <c r="S122" s="142" t="str">
        <f>IF(②女子申込!$I27="","",IF(②女子申込!$I$6="補欠","HOK",IF(②女子申込!$I$6="オープン","OPN",IF(②女子申込!$I27="補欠","HOK",IF(②女子申込!$I27="OP","OPN","HOKOPN")))))</f>
        <v/>
      </c>
      <c r="T122" s="145" t="str">
        <f>IF(②女子申込!$O27="","",②女子申込!$O27)</f>
        <v/>
      </c>
      <c r="U122" s="145" t="str">
        <f>IF($T122="","",INDEX(リスト!$Y$2:$Y$55,MATCH($T122,リスト!$X$2:$X$55,0)))</f>
        <v/>
      </c>
      <c r="V122" s="145" t="str">
        <f>IF($T122="","",INDEX(リスト!$AA$2:$AA$55,MATCH($T122,リスト!$X$2:$X$55,0)))</f>
        <v/>
      </c>
      <c r="W122" s="145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45" t="str">
        <f>IFERROR(RIGHT(10000000+②女子申込!$Q27*10000+②女子申込!$S27*100+②女子申込!$U27,IF(INDEX(リスト!$Y$2:$Y$55,MATCH($T122,リスト!$X$2:$X$55,0))&lt;4,7,5)),"")</f>
        <v/>
      </c>
      <c r="Y122" s="145" t="str">
        <f t="shared" si="42"/>
        <v/>
      </c>
      <c r="Z122" s="145" t="str">
        <f>IF(②女子申込!$P27="","",IF(②女子申込!$P$6="補欠","HOK",IF(②女子申込!$P$6="オープン","OPN",IF(②女子申込!$P27="補欠","HOK",IF(②女子申込!$P27="OP","OPN","HOKOPN")))))</f>
        <v/>
      </c>
      <c r="AA122" s="144" t="str">
        <f>IF(②女子申込!$V27="","",②女子申込!$V27)</f>
        <v/>
      </c>
      <c r="AB122" s="144" t="str">
        <f>IF($AA122="","",INDEX(リスト!$Y$2:$Y$55,MATCH($AA122,リスト!$X$2:$X$55,0)))</f>
        <v/>
      </c>
      <c r="AC122" s="144" t="str">
        <f>IF($AA122="","",INDEX(リスト!$AA$2:$AA$55,MATCH($AA122,リスト!$X$2:$X$55,0)))</f>
        <v/>
      </c>
      <c r="AD122" s="144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44" t="str">
        <f>IFERROR(RIGHT(10000000+②女子申込!$X27*10000+②女子申込!$Z27*100+②女子申込!$AB27,IF(INDEX(リスト!$Y$2:$Y$55,MATCH($AA122,リスト!$X$2:$X$55,0))&lt;4,7,5)),"")</f>
        <v/>
      </c>
      <c r="AF122" s="144" t="str">
        <f t="shared" si="43"/>
        <v/>
      </c>
      <c r="AG122" s="144" t="str">
        <f>IF(②女子申込!$W27="","",IF(②女子申込!$W$6="補欠","HOK",IF(②女子申込!$W$6="オープン","OPN",IF(②女子申込!$W27="補欠","HOK",IF(②女子申込!$W27="OP","OPN","HOKOPN")))))</f>
        <v/>
      </c>
      <c r="AH122" s="143" t="str">
        <f>IF(②女子申込!$AC27="","",②女子申込!$AC27)</f>
        <v/>
      </c>
      <c r="AI122" s="143" t="str">
        <f t="shared" si="44"/>
        <v/>
      </c>
      <c r="AJ122" s="143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43" t="str">
        <f>IF($AH122="","",RIGHT(100000+②女子申込!$AE27,5))</f>
        <v/>
      </c>
      <c r="AL122" s="143" t="str">
        <f t="shared" si="45"/>
        <v/>
      </c>
      <c r="AM122" s="143" t="str">
        <f>IF(②女子申込!$AD27="","",IF(②女子申込!$AD$6="補欠","HOK",IF(②女子申込!$AD$6="オープン","OPN",IF(②女子申込!$AD27="補欠","HOK",IF(②女子申込!$AD27="OP","OPN","HOKOPN")))))</f>
        <v/>
      </c>
      <c r="AO122" s="32" t="str">
        <f t="shared" si="32"/>
        <v/>
      </c>
    </row>
    <row r="123" spans="1:41" x14ac:dyDescent="0.55000000000000004">
      <c r="A123" s="70" t="str">
        <f>IF($B123="","",INDEX(女子登録情報!$S:$S,MATCH($B123,女子登録情報!$B:$B,0)))</f>
        <v/>
      </c>
      <c r="B123" s="70" t="str">
        <f>IF(②女子申込!$C28="","",②女子申込!$C28)</f>
        <v/>
      </c>
      <c r="C123" s="70" t="str">
        <f t="shared" si="33"/>
        <v/>
      </c>
      <c r="D123" s="70" t="str">
        <f t="shared" si="34"/>
        <v/>
      </c>
      <c r="E123" s="70" t="str">
        <f t="shared" si="35"/>
        <v/>
      </c>
      <c r="F123" s="70" t="str">
        <f t="shared" si="36"/>
        <v/>
      </c>
      <c r="G123" s="70" t="str">
        <f t="shared" si="37"/>
        <v/>
      </c>
      <c r="H123" s="70" t="str">
        <f t="shared" si="38"/>
        <v/>
      </c>
      <c r="I123" s="70" t="str">
        <f t="shared" si="39"/>
        <v/>
      </c>
      <c r="J123" s="70" t="str">
        <f t="shared" si="40"/>
        <v/>
      </c>
      <c r="L123" s="32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42" t="str">
        <f>IF(②女子申込!$H28="","",②女子申込!$H28)</f>
        <v/>
      </c>
      <c r="N123" s="142" t="str">
        <f>IF($M123="","",INDEX(リスト!$Y$2:$Y$55,MATCH($M123,リスト!$X$2:$X$55,0)))</f>
        <v/>
      </c>
      <c r="O123" s="142" t="str">
        <f>IF($M123="","",INDEX(リスト!$AA$2:$AA$55,MATCH($M123,リスト!$X$2:$X$55,0)))</f>
        <v/>
      </c>
      <c r="P123" s="142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42" t="str">
        <f>IFERROR(RIGHT(10000000+②女子申込!$J28*10000+②女子申込!$L28*100+②女子申込!$N28,IF(INDEX(リスト!$Y$2:$Y$55,MATCH($M123,リスト!$X$2:$X$55,0))&lt;4,7,5)),"")</f>
        <v/>
      </c>
      <c r="R123" s="142" t="str">
        <f t="shared" si="41"/>
        <v/>
      </c>
      <c r="S123" s="142" t="str">
        <f>IF(②女子申込!$I28="","",IF(②女子申込!$I$6="補欠","HOK",IF(②女子申込!$I$6="オープン","OPN",IF(②女子申込!$I28="補欠","HOK",IF(②女子申込!$I28="OP","OPN","HOKOPN")))))</f>
        <v/>
      </c>
      <c r="T123" s="145" t="str">
        <f>IF(②女子申込!$O28="","",②女子申込!$O28)</f>
        <v/>
      </c>
      <c r="U123" s="145" t="str">
        <f>IF($T123="","",INDEX(リスト!$Y$2:$Y$55,MATCH($T123,リスト!$X$2:$X$55,0)))</f>
        <v/>
      </c>
      <c r="V123" s="145" t="str">
        <f>IF($T123="","",INDEX(リスト!$AA$2:$AA$55,MATCH($T123,リスト!$X$2:$X$55,0)))</f>
        <v/>
      </c>
      <c r="W123" s="145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45" t="str">
        <f>IFERROR(RIGHT(10000000+②女子申込!$Q28*10000+②女子申込!$S28*100+②女子申込!$U28,IF(INDEX(リスト!$Y$2:$Y$55,MATCH($T123,リスト!$X$2:$X$55,0))&lt;4,7,5)),"")</f>
        <v/>
      </c>
      <c r="Y123" s="145" t="str">
        <f t="shared" si="42"/>
        <v/>
      </c>
      <c r="Z123" s="145" t="str">
        <f>IF(②女子申込!$P28="","",IF(②女子申込!$P$6="補欠","HOK",IF(②女子申込!$P$6="オープン","OPN",IF(②女子申込!$P28="補欠","HOK",IF(②女子申込!$P28="OP","OPN","HOKOPN")))))</f>
        <v/>
      </c>
      <c r="AA123" s="144" t="str">
        <f>IF(②女子申込!$V28="","",②女子申込!$V28)</f>
        <v/>
      </c>
      <c r="AB123" s="144" t="str">
        <f>IF($AA123="","",INDEX(リスト!$Y$2:$Y$55,MATCH($AA123,リスト!$X$2:$X$55,0)))</f>
        <v/>
      </c>
      <c r="AC123" s="144" t="str">
        <f>IF($AA123="","",INDEX(リスト!$AA$2:$AA$55,MATCH($AA123,リスト!$X$2:$X$55,0)))</f>
        <v/>
      </c>
      <c r="AD123" s="144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44" t="str">
        <f>IFERROR(RIGHT(10000000+②女子申込!$X28*10000+②女子申込!$Z28*100+②女子申込!$AB28,IF(INDEX(リスト!$Y$2:$Y$55,MATCH($AA123,リスト!$X$2:$X$55,0))&lt;4,7,5)),"")</f>
        <v/>
      </c>
      <c r="AF123" s="144" t="str">
        <f t="shared" si="43"/>
        <v/>
      </c>
      <c r="AG123" s="144" t="str">
        <f>IF(②女子申込!$W28="","",IF(②女子申込!$W$6="補欠","HOK",IF(②女子申込!$W$6="オープン","OPN",IF(②女子申込!$W28="補欠","HOK",IF(②女子申込!$W28="OP","OPN","HOKOPN")))))</f>
        <v/>
      </c>
      <c r="AH123" s="143" t="str">
        <f>IF(②女子申込!$AC28="","",②女子申込!$AC28)</f>
        <v/>
      </c>
      <c r="AI123" s="143" t="str">
        <f t="shared" si="44"/>
        <v/>
      </c>
      <c r="AJ123" s="143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43" t="str">
        <f>IF($AH123="","",RIGHT(100000+②女子申込!$AE28,5))</f>
        <v/>
      </c>
      <c r="AL123" s="143" t="str">
        <f t="shared" si="45"/>
        <v/>
      </c>
      <c r="AM123" s="143" t="str">
        <f>IF(②女子申込!$AD28="","",IF(②女子申込!$AD$6="補欠","HOK",IF(②女子申込!$AD$6="オープン","OPN",IF(②女子申込!$AD28="補欠","HOK",IF(②女子申込!$AD28="OP","OPN","HOKOPN")))))</f>
        <v/>
      </c>
      <c r="AO123" s="32" t="str">
        <f t="shared" si="32"/>
        <v/>
      </c>
    </row>
    <row r="124" spans="1:41" x14ac:dyDescent="0.55000000000000004">
      <c r="A124" s="70" t="str">
        <f>IF($B124="","",INDEX(女子登録情報!$S:$S,MATCH($B124,女子登録情報!$B:$B,0)))</f>
        <v/>
      </c>
      <c r="B124" s="70" t="str">
        <f>IF(②女子申込!$C29="","",②女子申込!$C29)</f>
        <v/>
      </c>
      <c r="C124" s="70" t="str">
        <f t="shared" si="33"/>
        <v/>
      </c>
      <c r="D124" s="70" t="str">
        <f t="shared" si="34"/>
        <v/>
      </c>
      <c r="E124" s="70" t="str">
        <f t="shared" si="35"/>
        <v/>
      </c>
      <c r="F124" s="70" t="str">
        <f t="shared" si="36"/>
        <v/>
      </c>
      <c r="G124" s="70" t="str">
        <f t="shared" si="37"/>
        <v/>
      </c>
      <c r="H124" s="70" t="str">
        <f t="shared" si="38"/>
        <v/>
      </c>
      <c r="I124" s="70" t="str">
        <f t="shared" si="39"/>
        <v/>
      </c>
      <c r="J124" s="70" t="str">
        <f t="shared" si="40"/>
        <v/>
      </c>
      <c r="L124" s="32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42" t="str">
        <f>IF(②女子申込!$H29="","",②女子申込!$H29)</f>
        <v/>
      </c>
      <c r="N124" s="142" t="str">
        <f>IF($M124="","",INDEX(リスト!$Y$2:$Y$55,MATCH($M124,リスト!$X$2:$X$55,0)))</f>
        <v/>
      </c>
      <c r="O124" s="142" t="str">
        <f>IF($M124="","",INDEX(リスト!$AA$2:$AA$55,MATCH($M124,リスト!$X$2:$X$55,0)))</f>
        <v/>
      </c>
      <c r="P124" s="142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42" t="str">
        <f>IFERROR(RIGHT(10000000+②女子申込!$J29*10000+②女子申込!$L29*100+②女子申込!$N29,IF(INDEX(リスト!$Y$2:$Y$55,MATCH($M124,リスト!$X$2:$X$55,0))&lt;4,7,5)),"")</f>
        <v/>
      </c>
      <c r="R124" s="142" t="str">
        <f t="shared" si="41"/>
        <v/>
      </c>
      <c r="S124" s="142" t="str">
        <f>IF(②女子申込!$I29="","",IF(②女子申込!$I$6="補欠","HOK",IF(②女子申込!$I$6="オープン","OPN",IF(②女子申込!$I29="補欠","HOK",IF(②女子申込!$I29="OP","OPN","HOKOPN")))))</f>
        <v/>
      </c>
      <c r="T124" s="145" t="str">
        <f>IF(②女子申込!$O29="","",②女子申込!$O29)</f>
        <v/>
      </c>
      <c r="U124" s="145" t="str">
        <f>IF($T124="","",INDEX(リスト!$Y$2:$Y$55,MATCH($T124,リスト!$X$2:$X$55,0)))</f>
        <v/>
      </c>
      <c r="V124" s="145" t="str">
        <f>IF($T124="","",INDEX(リスト!$AA$2:$AA$55,MATCH($T124,リスト!$X$2:$X$55,0)))</f>
        <v/>
      </c>
      <c r="W124" s="145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45" t="str">
        <f>IFERROR(RIGHT(10000000+②女子申込!$Q29*10000+②女子申込!$S29*100+②女子申込!$U29,IF(INDEX(リスト!$Y$2:$Y$55,MATCH($T124,リスト!$X$2:$X$55,0))&lt;4,7,5)),"")</f>
        <v/>
      </c>
      <c r="Y124" s="145" t="str">
        <f t="shared" si="42"/>
        <v/>
      </c>
      <c r="Z124" s="145" t="str">
        <f>IF(②女子申込!$P29="","",IF(②女子申込!$P$6="補欠","HOK",IF(②女子申込!$P$6="オープン","OPN",IF(②女子申込!$P29="補欠","HOK",IF(②女子申込!$P29="OP","OPN","HOKOPN")))))</f>
        <v/>
      </c>
      <c r="AA124" s="144" t="str">
        <f>IF(②女子申込!$V29="","",②女子申込!$V29)</f>
        <v/>
      </c>
      <c r="AB124" s="144" t="str">
        <f>IF($AA124="","",INDEX(リスト!$Y$2:$Y$55,MATCH($AA124,リスト!$X$2:$X$55,0)))</f>
        <v/>
      </c>
      <c r="AC124" s="144" t="str">
        <f>IF($AA124="","",INDEX(リスト!$AA$2:$AA$55,MATCH($AA124,リスト!$X$2:$X$55,0)))</f>
        <v/>
      </c>
      <c r="AD124" s="144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44" t="str">
        <f>IFERROR(RIGHT(10000000+②女子申込!$X29*10000+②女子申込!$Z29*100+②女子申込!$AB29,IF(INDEX(リスト!$Y$2:$Y$55,MATCH($AA124,リスト!$X$2:$X$55,0))&lt;4,7,5)),"")</f>
        <v/>
      </c>
      <c r="AF124" s="144" t="str">
        <f t="shared" si="43"/>
        <v/>
      </c>
      <c r="AG124" s="144" t="str">
        <f>IF(②女子申込!$W29="","",IF(②女子申込!$W$6="補欠","HOK",IF(②女子申込!$W$6="オープン","OPN",IF(②女子申込!$W29="補欠","HOK",IF(②女子申込!$W29="OP","OPN","HOKOPN")))))</f>
        <v/>
      </c>
      <c r="AH124" s="143" t="str">
        <f>IF(②女子申込!$AC29="","",②女子申込!$AC29)</f>
        <v/>
      </c>
      <c r="AI124" s="143" t="str">
        <f t="shared" si="44"/>
        <v/>
      </c>
      <c r="AJ124" s="143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43" t="str">
        <f>IF($AH124="","",RIGHT(100000+②女子申込!$AE29,5))</f>
        <v/>
      </c>
      <c r="AL124" s="143" t="str">
        <f t="shared" si="45"/>
        <v/>
      </c>
      <c r="AM124" s="143" t="str">
        <f>IF(②女子申込!$AD29="","",IF(②女子申込!$AD$6="補欠","HOK",IF(②女子申込!$AD$6="オープン","OPN",IF(②女子申込!$AD29="補欠","HOK",IF(②女子申込!$AD29="OP","OPN","HOKOPN")))))</f>
        <v/>
      </c>
      <c r="AO124" s="32" t="str">
        <f t="shared" si="32"/>
        <v/>
      </c>
    </row>
    <row r="125" spans="1:41" x14ac:dyDescent="0.55000000000000004">
      <c r="A125" s="70" t="str">
        <f>IF($B125="","",INDEX(女子登録情報!$S:$S,MATCH($B125,女子登録情報!$B:$B,0)))</f>
        <v/>
      </c>
      <c r="B125" s="70" t="str">
        <f>IF(②女子申込!$C30="","",②女子申込!$C30)</f>
        <v/>
      </c>
      <c r="C125" s="70" t="str">
        <f t="shared" si="33"/>
        <v/>
      </c>
      <c r="D125" s="70" t="str">
        <f t="shared" si="34"/>
        <v/>
      </c>
      <c r="E125" s="70" t="str">
        <f t="shared" si="35"/>
        <v/>
      </c>
      <c r="F125" s="70" t="str">
        <f t="shared" si="36"/>
        <v/>
      </c>
      <c r="G125" s="70" t="str">
        <f t="shared" si="37"/>
        <v/>
      </c>
      <c r="H125" s="70" t="str">
        <f t="shared" si="38"/>
        <v/>
      </c>
      <c r="I125" s="70" t="str">
        <f t="shared" si="39"/>
        <v/>
      </c>
      <c r="J125" s="70" t="str">
        <f t="shared" si="40"/>
        <v/>
      </c>
      <c r="L125" s="32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42" t="str">
        <f>IF(②女子申込!$H30="","",②女子申込!$H30)</f>
        <v/>
      </c>
      <c r="N125" s="142" t="str">
        <f>IF($M125="","",INDEX(リスト!$Y$2:$Y$55,MATCH($M125,リスト!$X$2:$X$55,0)))</f>
        <v/>
      </c>
      <c r="O125" s="142" t="str">
        <f>IF($M125="","",INDEX(リスト!$AA$2:$AA$55,MATCH($M125,リスト!$X$2:$X$55,0)))</f>
        <v/>
      </c>
      <c r="P125" s="142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42" t="str">
        <f>IFERROR(RIGHT(10000000+②女子申込!$J30*10000+②女子申込!$L30*100+②女子申込!$N30,IF(INDEX(リスト!$Y$2:$Y$55,MATCH($M125,リスト!$X$2:$X$55,0))&lt;4,7,5)),"")</f>
        <v/>
      </c>
      <c r="R125" s="142" t="str">
        <f t="shared" si="41"/>
        <v/>
      </c>
      <c r="S125" s="142" t="str">
        <f>IF(②女子申込!$I30="","",IF(②女子申込!$I$6="補欠","HOK",IF(②女子申込!$I$6="オープン","OPN",IF(②女子申込!$I30="補欠","HOK",IF(②女子申込!$I30="OP","OPN","HOKOPN")))))</f>
        <v/>
      </c>
      <c r="T125" s="145" t="str">
        <f>IF(②女子申込!$O30="","",②女子申込!$O30)</f>
        <v/>
      </c>
      <c r="U125" s="145" t="str">
        <f>IF($T125="","",INDEX(リスト!$Y$2:$Y$55,MATCH($T125,リスト!$X$2:$X$55,0)))</f>
        <v/>
      </c>
      <c r="V125" s="145" t="str">
        <f>IF($T125="","",INDEX(リスト!$AA$2:$AA$55,MATCH($T125,リスト!$X$2:$X$55,0)))</f>
        <v/>
      </c>
      <c r="W125" s="145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45" t="str">
        <f>IFERROR(RIGHT(10000000+②女子申込!$Q30*10000+②女子申込!$S30*100+②女子申込!$U30,IF(INDEX(リスト!$Y$2:$Y$55,MATCH($T125,リスト!$X$2:$X$55,0))&lt;4,7,5)),"")</f>
        <v/>
      </c>
      <c r="Y125" s="145" t="str">
        <f t="shared" si="42"/>
        <v/>
      </c>
      <c r="Z125" s="145" t="str">
        <f>IF(②女子申込!$P30="","",IF(②女子申込!$P$6="補欠","HOK",IF(②女子申込!$P$6="オープン","OPN",IF(②女子申込!$P30="補欠","HOK",IF(②女子申込!$P30="OP","OPN","HOKOPN")))))</f>
        <v/>
      </c>
      <c r="AA125" s="144" t="str">
        <f>IF(②女子申込!$V30="","",②女子申込!$V30)</f>
        <v/>
      </c>
      <c r="AB125" s="144" t="str">
        <f>IF($AA125="","",INDEX(リスト!$Y$2:$Y$55,MATCH($AA125,リスト!$X$2:$X$55,0)))</f>
        <v/>
      </c>
      <c r="AC125" s="144" t="str">
        <f>IF($AA125="","",INDEX(リスト!$AA$2:$AA$55,MATCH($AA125,リスト!$X$2:$X$55,0)))</f>
        <v/>
      </c>
      <c r="AD125" s="144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44" t="str">
        <f>IFERROR(RIGHT(10000000+②女子申込!$X30*10000+②女子申込!$Z30*100+②女子申込!$AB30,IF(INDEX(リスト!$Y$2:$Y$55,MATCH($AA125,リスト!$X$2:$X$55,0))&lt;4,7,5)),"")</f>
        <v/>
      </c>
      <c r="AF125" s="144" t="str">
        <f t="shared" si="43"/>
        <v/>
      </c>
      <c r="AG125" s="144" t="str">
        <f>IF(②女子申込!$W30="","",IF(②女子申込!$W$6="補欠","HOK",IF(②女子申込!$W$6="オープン","OPN",IF(②女子申込!$W30="補欠","HOK",IF(②女子申込!$W30="OP","OPN","HOKOPN")))))</f>
        <v/>
      </c>
      <c r="AH125" s="143" t="str">
        <f>IF(②女子申込!$AC30="","",②女子申込!$AC30)</f>
        <v/>
      </c>
      <c r="AI125" s="143" t="str">
        <f t="shared" si="44"/>
        <v/>
      </c>
      <c r="AJ125" s="143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43" t="str">
        <f>IF($AH125="","",RIGHT(100000+②女子申込!$AE30,5))</f>
        <v/>
      </c>
      <c r="AL125" s="143" t="str">
        <f t="shared" si="45"/>
        <v/>
      </c>
      <c r="AM125" s="143" t="str">
        <f>IF(②女子申込!$AD30="","",IF(②女子申込!$AD$6="補欠","HOK",IF(②女子申込!$AD$6="オープン","OPN",IF(②女子申込!$AD30="補欠","HOK",IF(②女子申込!$AD30="OP","OPN","HOKOPN")))))</f>
        <v/>
      </c>
      <c r="AO125" s="32" t="str">
        <f t="shared" si="32"/>
        <v/>
      </c>
    </row>
    <row r="126" spans="1:41" x14ac:dyDescent="0.55000000000000004">
      <c r="A126" s="70" t="str">
        <f>IF($B126="","",INDEX(女子登録情報!$S:$S,MATCH($B126,女子登録情報!$B:$B,0)))</f>
        <v/>
      </c>
      <c r="B126" s="70" t="str">
        <f>IF(②女子申込!$C31="","",②女子申込!$C31)</f>
        <v/>
      </c>
      <c r="C126" s="70" t="str">
        <f t="shared" si="33"/>
        <v/>
      </c>
      <c r="D126" s="70" t="str">
        <f t="shared" si="34"/>
        <v/>
      </c>
      <c r="E126" s="70" t="str">
        <f t="shared" si="35"/>
        <v/>
      </c>
      <c r="F126" s="70" t="str">
        <f t="shared" si="36"/>
        <v/>
      </c>
      <c r="G126" s="70" t="str">
        <f t="shared" si="37"/>
        <v/>
      </c>
      <c r="H126" s="70" t="str">
        <f t="shared" si="38"/>
        <v/>
      </c>
      <c r="I126" s="70" t="str">
        <f t="shared" si="39"/>
        <v/>
      </c>
      <c r="J126" s="70" t="str">
        <f t="shared" si="40"/>
        <v/>
      </c>
      <c r="L126" s="32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42" t="str">
        <f>IF(②女子申込!$H31="","",②女子申込!$H31)</f>
        <v/>
      </c>
      <c r="N126" s="142" t="str">
        <f>IF($M126="","",INDEX(リスト!$Y$2:$Y$55,MATCH($M126,リスト!$X$2:$X$55,0)))</f>
        <v/>
      </c>
      <c r="O126" s="142" t="str">
        <f>IF($M126="","",INDEX(リスト!$AA$2:$AA$55,MATCH($M126,リスト!$X$2:$X$55,0)))</f>
        <v/>
      </c>
      <c r="P126" s="142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42" t="str">
        <f>IFERROR(RIGHT(10000000+②女子申込!$J31*10000+②女子申込!$L31*100+②女子申込!$N31,IF(INDEX(リスト!$Y$2:$Y$55,MATCH($M126,リスト!$X$2:$X$55,0))&lt;4,7,5)),"")</f>
        <v/>
      </c>
      <c r="R126" s="142" t="str">
        <f t="shared" si="41"/>
        <v/>
      </c>
      <c r="S126" s="142" t="str">
        <f>IF(②女子申込!$I31="","",IF(②女子申込!$I$6="補欠","HOK",IF(②女子申込!$I$6="オープン","OPN",IF(②女子申込!$I31="補欠","HOK",IF(②女子申込!$I31="OP","OPN","HOKOPN")))))</f>
        <v/>
      </c>
      <c r="T126" s="145" t="str">
        <f>IF(②女子申込!$O31="","",②女子申込!$O31)</f>
        <v/>
      </c>
      <c r="U126" s="145" t="str">
        <f>IF($T126="","",INDEX(リスト!$Y$2:$Y$55,MATCH($T126,リスト!$X$2:$X$55,0)))</f>
        <v/>
      </c>
      <c r="V126" s="145" t="str">
        <f>IF($T126="","",INDEX(リスト!$AA$2:$AA$55,MATCH($T126,リスト!$X$2:$X$55,0)))</f>
        <v/>
      </c>
      <c r="W126" s="145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45" t="str">
        <f>IFERROR(RIGHT(10000000+②女子申込!$Q31*10000+②女子申込!$S31*100+②女子申込!$U31,IF(INDEX(リスト!$Y$2:$Y$55,MATCH($T126,リスト!$X$2:$X$55,0))&lt;4,7,5)),"")</f>
        <v/>
      </c>
      <c r="Y126" s="145" t="str">
        <f t="shared" si="42"/>
        <v/>
      </c>
      <c r="Z126" s="145" t="str">
        <f>IF(②女子申込!$P31="","",IF(②女子申込!$P$6="補欠","HOK",IF(②女子申込!$P$6="オープン","OPN",IF(②女子申込!$P31="補欠","HOK",IF(②女子申込!$P31="OP","OPN","HOKOPN")))))</f>
        <v/>
      </c>
      <c r="AA126" s="144" t="str">
        <f>IF(②女子申込!$V31="","",②女子申込!$V31)</f>
        <v/>
      </c>
      <c r="AB126" s="144" t="str">
        <f>IF($AA126="","",INDEX(リスト!$Y$2:$Y$55,MATCH($AA126,リスト!$X$2:$X$55,0)))</f>
        <v/>
      </c>
      <c r="AC126" s="144" t="str">
        <f>IF($AA126="","",INDEX(リスト!$AA$2:$AA$55,MATCH($AA126,リスト!$X$2:$X$55,0)))</f>
        <v/>
      </c>
      <c r="AD126" s="144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44" t="str">
        <f>IFERROR(RIGHT(10000000+②女子申込!$X31*10000+②女子申込!$Z31*100+②女子申込!$AB31,IF(INDEX(リスト!$Y$2:$Y$55,MATCH($AA126,リスト!$X$2:$X$55,0))&lt;4,7,5)),"")</f>
        <v/>
      </c>
      <c r="AF126" s="144" t="str">
        <f t="shared" si="43"/>
        <v/>
      </c>
      <c r="AG126" s="144" t="str">
        <f>IF(②女子申込!$W31="","",IF(②女子申込!$W$6="補欠","HOK",IF(②女子申込!$W$6="オープン","OPN",IF(②女子申込!$W31="補欠","HOK",IF(②女子申込!$W31="OP","OPN","HOKOPN")))))</f>
        <v/>
      </c>
      <c r="AH126" s="143" t="str">
        <f>IF(②女子申込!$AC31="","",②女子申込!$AC31)</f>
        <v/>
      </c>
      <c r="AI126" s="143" t="str">
        <f t="shared" si="44"/>
        <v/>
      </c>
      <c r="AJ126" s="143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43" t="str">
        <f>IF($AH126="","",RIGHT(100000+②女子申込!$AE31,5))</f>
        <v/>
      </c>
      <c r="AL126" s="143" t="str">
        <f t="shared" si="45"/>
        <v/>
      </c>
      <c r="AM126" s="143" t="str">
        <f>IF(②女子申込!$AD31="","",IF(②女子申込!$AD$6="補欠","HOK",IF(②女子申込!$AD$6="オープン","OPN",IF(②女子申込!$AD31="補欠","HOK",IF(②女子申込!$AD31="OP","OPN","HOKOPN")))))</f>
        <v/>
      </c>
      <c r="AO126" s="32" t="str">
        <f t="shared" si="32"/>
        <v/>
      </c>
    </row>
    <row r="127" spans="1:41" x14ac:dyDescent="0.55000000000000004">
      <c r="A127" s="70" t="str">
        <f>IF($B127="","",INDEX(女子登録情報!$S:$S,MATCH($B127,女子登録情報!$B:$B,0)))</f>
        <v/>
      </c>
      <c r="B127" s="70" t="str">
        <f>IF(②女子申込!$C32="","",②女子申込!$C32)</f>
        <v/>
      </c>
      <c r="C127" s="70" t="str">
        <f t="shared" si="33"/>
        <v/>
      </c>
      <c r="D127" s="70" t="str">
        <f t="shared" si="34"/>
        <v/>
      </c>
      <c r="E127" s="70" t="str">
        <f t="shared" si="35"/>
        <v/>
      </c>
      <c r="F127" s="70" t="str">
        <f t="shared" si="36"/>
        <v/>
      </c>
      <c r="G127" s="70" t="str">
        <f t="shared" si="37"/>
        <v/>
      </c>
      <c r="H127" s="70" t="str">
        <f t="shared" si="38"/>
        <v/>
      </c>
      <c r="I127" s="70" t="str">
        <f t="shared" si="39"/>
        <v/>
      </c>
      <c r="J127" s="70" t="str">
        <f t="shared" si="40"/>
        <v/>
      </c>
      <c r="L127" s="32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42" t="str">
        <f>IF(②女子申込!$H32="","",②女子申込!$H32)</f>
        <v/>
      </c>
      <c r="N127" s="142" t="str">
        <f>IF($M127="","",INDEX(リスト!$Y$2:$Y$55,MATCH($M127,リスト!$X$2:$X$55,0)))</f>
        <v/>
      </c>
      <c r="O127" s="142" t="str">
        <f>IF($M127="","",INDEX(リスト!$AA$2:$AA$55,MATCH($M127,リスト!$X$2:$X$55,0)))</f>
        <v/>
      </c>
      <c r="P127" s="142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42" t="str">
        <f>IFERROR(RIGHT(10000000+②女子申込!$J32*10000+②女子申込!$L32*100+②女子申込!$N32,IF(INDEX(リスト!$Y$2:$Y$55,MATCH($M127,リスト!$X$2:$X$55,0))&lt;4,7,5)),"")</f>
        <v/>
      </c>
      <c r="R127" s="142" t="str">
        <f t="shared" si="41"/>
        <v/>
      </c>
      <c r="S127" s="142" t="str">
        <f>IF(②女子申込!$I32="","",IF(②女子申込!$I$6="補欠","HOK",IF(②女子申込!$I$6="オープン","OPN",IF(②女子申込!$I32="補欠","HOK",IF(②女子申込!$I32="OP","OPN","HOKOPN")))))</f>
        <v/>
      </c>
      <c r="T127" s="145" t="str">
        <f>IF(②女子申込!$O32="","",②女子申込!$O32)</f>
        <v/>
      </c>
      <c r="U127" s="145" t="str">
        <f>IF($T127="","",INDEX(リスト!$Y$2:$Y$55,MATCH($T127,リスト!$X$2:$X$55,0)))</f>
        <v/>
      </c>
      <c r="V127" s="145" t="str">
        <f>IF($T127="","",INDEX(リスト!$AA$2:$AA$55,MATCH($T127,リスト!$X$2:$X$55,0)))</f>
        <v/>
      </c>
      <c r="W127" s="145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45" t="str">
        <f>IFERROR(RIGHT(10000000+②女子申込!$Q32*10000+②女子申込!$S32*100+②女子申込!$U32,IF(INDEX(リスト!$Y$2:$Y$55,MATCH($T127,リスト!$X$2:$X$55,0))&lt;4,7,5)),"")</f>
        <v/>
      </c>
      <c r="Y127" s="145" t="str">
        <f t="shared" si="42"/>
        <v/>
      </c>
      <c r="Z127" s="145" t="str">
        <f>IF(②女子申込!$P32="","",IF(②女子申込!$P$6="補欠","HOK",IF(②女子申込!$P$6="オープン","OPN",IF(②女子申込!$P32="補欠","HOK",IF(②女子申込!$P32="OP","OPN","HOKOPN")))))</f>
        <v/>
      </c>
      <c r="AA127" s="144" t="str">
        <f>IF(②女子申込!$V32="","",②女子申込!$V32)</f>
        <v/>
      </c>
      <c r="AB127" s="144" t="str">
        <f>IF($AA127="","",INDEX(リスト!$Y$2:$Y$55,MATCH($AA127,リスト!$X$2:$X$55,0)))</f>
        <v/>
      </c>
      <c r="AC127" s="144" t="str">
        <f>IF($AA127="","",INDEX(リスト!$AA$2:$AA$55,MATCH($AA127,リスト!$X$2:$X$55,0)))</f>
        <v/>
      </c>
      <c r="AD127" s="144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44" t="str">
        <f>IFERROR(RIGHT(10000000+②女子申込!$X32*10000+②女子申込!$Z32*100+②女子申込!$AB32,IF(INDEX(リスト!$Y$2:$Y$55,MATCH($AA127,リスト!$X$2:$X$55,0))&lt;4,7,5)),"")</f>
        <v/>
      </c>
      <c r="AF127" s="144" t="str">
        <f t="shared" si="43"/>
        <v/>
      </c>
      <c r="AG127" s="144" t="str">
        <f>IF(②女子申込!$W32="","",IF(②女子申込!$W$6="補欠","HOK",IF(②女子申込!$W$6="オープン","OPN",IF(②女子申込!$W32="補欠","HOK",IF(②女子申込!$W32="OP","OPN","HOKOPN")))))</f>
        <v/>
      </c>
      <c r="AH127" s="143" t="str">
        <f>IF(②女子申込!$AC32="","",②女子申込!$AC32)</f>
        <v/>
      </c>
      <c r="AI127" s="143" t="str">
        <f t="shared" si="44"/>
        <v/>
      </c>
      <c r="AJ127" s="143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43" t="str">
        <f>IF($AH127="","",RIGHT(100000+②女子申込!$AE32,5))</f>
        <v/>
      </c>
      <c r="AL127" s="143" t="str">
        <f t="shared" si="45"/>
        <v/>
      </c>
      <c r="AM127" s="143" t="str">
        <f>IF(②女子申込!$AD32="","",IF(②女子申込!$AD$6="補欠","HOK",IF(②女子申込!$AD$6="オープン","OPN",IF(②女子申込!$AD32="補欠","HOK",IF(②女子申込!$AD32="OP","OPN","HOKOPN")))))</f>
        <v/>
      </c>
      <c r="AO127" s="32" t="str">
        <f t="shared" si="32"/>
        <v/>
      </c>
    </row>
    <row r="128" spans="1:41" x14ac:dyDescent="0.55000000000000004">
      <c r="A128" s="70" t="str">
        <f>IF($B128="","",INDEX(女子登録情報!$S:$S,MATCH($B128,女子登録情報!$B:$B,0)))</f>
        <v/>
      </c>
      <c r="B128" s="70" t="str">
        <f>IF(②女子申込!$C33="","",②女子申込!$C33)</f>
        <v/>
      </c>
      <c r="C128" s="70" t="str">
        <f t="shared" si="33"/>
        <v/>
      </c>
      <c r="D128" s="70" t="str">
        <f t="shared" si="34"/>
        <v/>
      </c>
      <c r="E128" s="70" t="str">
        <f t="shared" si="35"/>
        <v/>
      </c>
      <c r="F128" s="70" t="str">
        <f t="shared" si="36"/>
        <v/>
      </c>
      <c r="G128" s="70" t="str">
        <f t="shared" si="37"/>
        <v/>
      </c>
      <c r="H128" s="70" t="str">
        <f t="shared" si="38"/>
        <v/>
      </c>
      <c r="I128" s="70" t="str">
        <f t="shared" si="39"/>
        <v/>
      </c>
      <c r="J128" s="70" t="str">
        <f t="shared" si="40"/>
        <v/>
      </c>
      <c r="L128" s="32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42" t="str">
        <f>IF(②女子申込!$H33="","",②女子申込!$H33)</f>
        <v/>
      </c>
      <c r="N128" s="142" t="str">
        <f>IF($M128="","",INDEX(リスト!$Y$2:$Y$55,MATCH($M128,リスト!$X$2:$X$55,0)))</f>
        <v/>
      </c>
      <c r="O128" s="142" t="str">
        <f>IF($M128="","",INDEX(リスト!$AA$2:$AA$55,MATCH($M128,リスト!$X$2:$X$55,0)))</f>
        <v/>
      </c>
      <c r="P128" s="142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42" t="str">
        <f>IFERROR(RIGHT(10000000+②女子申込!$J33*10000+②女子申込!$L33*100+②女子申込!$N33,IF(INDEX(リスト!$Y$2:$Y$55,MATCH($M128,リスト!$X$2:$X$55,0))&lt;4,7,5)),"")</f>
        <v/>
      </c>
      <c r="R128" s="142" t="str">
        <f t="shared" si="41"/>
        <v/>
      </c>
      <c r="S128" s="142" t="str">
        <f>IF(②女子申込!$I33="","",IF(②女子申込!$I$6="補欠","HOK",IF(②女子申込!$I$6="オープン","OPN",IF(②女子申込!$I33="補欠","HOK",IF(②女子申込!$I33="OP","OPN","HOKOPN")))))</f>
        <v/>
      </c>
      <c r="T128" s="145" t="str">
        <f>IF(②女子申込!$O33="","",②女子申込!$O33)</f>
        <v/>
      </c>
      <c r="U128" s="145" t="str">
        <f>IF($T128="","",INDEX(リスト!$Y$2:$Y$55,MATCH($T128,リスト!$X$2:$X$55,0)))</f>
        <v/>
      </c>
      <c r="V128" s="145" t="str">
        <f>IF($T128="","",INDEX(リスト!$AA$2:$AA$55,MATCH($T128,リスト!$X$2:$X$55,0)))</f>
        <v/>
      </c>
      <c r="W128" s="145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45" t="str">
        <f>IFERROR(RIGHT(10000000+②女子申込!$Q33*10000+②女子申込!$S33*100+②女子申込!$U33,IF(INDEX(リスト!$Y$2:$Y$55,MATCH($T128,リスト!$X$2:$X$55,0))&lt;4,7,5)),"")</f>
        <v/>
      </c>
      <c r="Y128" s="145" t="str">
        <f t="shared" si="42"/>
        <v/>
      </c>
      <c r="Z128" s="145" t="str">
        <f>IF(②女子申込!$P33="","",IF(②女子申込!$P$6="補欠","HOK",IF(②女子申込!$P$6="オープン","OPN",IF(②女子申込!$P33="補欠","HOK",IF(②女子申込!$P33="OP","OPN","HOKOPN")))))</f>
        <v/>
      </c>
      <c r="AA128" s="144" t="str">
        <f>IF(②女子申込!$V33="","",②女子申込!$V33)</f>
        <v/>
      </c>
      <c r="AB128" s="144" t="str">
        <f>IF($AA128="","",INDEX(リスト!$Y$2:$Y$55,MATCH($AA128,リスト!$X$2:$X$55,0)))</f>
        <v/>
      </c>
      <c r="AC128" s="144" t="str">
        <f>IF($AA128="","",INDEX(リスト!$AA$2:$AA$55,MATCH($AA128,リスト!$X$2:$X$55,0)))</f>
        <v/>
      </c>
      <c r="AD128" s="144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44" t="str">
        <f>IFERROR(RIGHT(10000000+②女子申込!$X33*10000+②女子申込!$Z33*100+②女子申込!$AB33,IF(INDEX(リスト!$Y$2:$Y$55,MATCH($AA128,リスト!$X$2:$X$55,0))&lt;4,7,5)),"")</f>
        <v/>
      </c>
      <c r="AF128" s="144" t="str">
        <f t="shared" si="43"/>
        <v/>
      </c>
      <c r="AG128" s="144" t="str">
        <f>IF(②女子申込!$W33="","",IF(②女子申込!$W$6="補欠","HOK",IF(②女子申込!$W$6="オープン","OPN",IF(②女子申込!$W33="補欠","HOK",IF(②女子申込!$W33="OP","OPN","HOKOPN")))))</f>
        <v/>
      </c>
      <c r="AH128" s="143" t="str">
        <f>IF(②女子申込!$AC33="","",②女子申込!$AC33)</f>
        <v/>
      </c>
      <c r="AI128" s="143" t="str">
        <f t="shared" si="44"/>
        <v/>
      </c>
      <c r="AJ128" s="143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43" t="str">
        <f>IF($AH128="","",RIGHT(100000+②女子申込!$AE33,5))</f>
        <v/>
      </c>
      <c r="AL128" s="143" t="str">
        <f t="shared" si="45"/>
        <v/>
      </c>
      <c r="AM128" s="143" t="str">
        <f>IF(②女子申込!$AD33="","",IF(②女子申込!$AD$6="補欠","HOK",IF(②女子申込!$AD$6="オープン","OPN",IF(②女子申込!$AD33="補欠","HOK",IF(②女子申込!$AD33="OP","OPN","HOKOPN")))))</f>
        <v/>
      </c>
      <c r="AO128" s="32" t="str">
        <f t="shared" si="32"/>
        <v/>
      </c>
    </row>
    <row r="129" spans="1:41" x14ac:dyDescent="0.55000000000000004">
      <c r="A129" s="70" t="str">
        <f>IF($B129="","",INDEX(女子登録情報!$S:$S,MATCH($B129,女子登録情報!$B:$B,0)))</f>
        <v/>
      </c>
      <c r="B129" s="70" t="str">
        <f>IF(②女子申込!$C34="","",②女子申込!$C34)</f>
        <v/>
      </c>
      <c r="C129" s="70" t="str">
        <f t="shared" si="33"/>
        <v/>
      </c>
      <c r="D129" s="70" t="str">
        <f t="shared" si="34"/>
        <v/>
      </c>
      <c r="E129" s="70" t="str">
        <f t="shared" si="35"/>
        <v/>
      </c>
      <c r="F129" s="70" t="str">
        <f t="shared" si="36"/>
        <v/>
      </c>
      <c r="G129" s="70" t="str">
        <f t="shared" si="37"/>
        <v/>
      </c>
      <c r="H129" s="70" t="str">
        <f t="shared" si="38"/>
        <v/>
      </c>
      <c r="I129" s="70" t="str">
        <f t="shared" si="39"/>
        <v/>
      </c>
      <c r="J129" s="70" t="str">
        <f t="shared" si="40"/>
        <v/>
      </c>
      <c r="L129" s="32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42" t="str">
        <f>IF(②女子申込!$H34="","",②女子申込!$H34)</f>
        <v/>
      </c>
      <c r="N129" s="142" t="str">
        <f>IF($M129="","",INDEX(リスト!$Y$2:$Y$55,MATCH($M129,リスト!$X$2:$X$55,0)))</f>
        <v/>
      </c>
      <c r="O129" s="142" t="str">
        <f>IF($M129="","",INDEX(リスト!$AA$2:$AA$55,MATCH($M129,リスト!$X$2:$X$55,0)))</f>
        <v/>
      </c>
      <c r="P129" s="142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42" t="str">
        <f>IFERROR(RIGHT(10000000+②女子申込!$J34*10000+②女子申込!$L34*100+②女子申込!$N34,IF(INDEX(リスト!$Y$2:$Y$55,MATCH($M129,リスト!$X$2:$X$55,0))&lt;4,7,5)),"")</f>
        <v/>
      </c>
      <c r="R129" s="142" t="str">
        <f t="shared" si="41"/>
        <v/>
      </c>
      <c r="S129" s="142" t="str">
        <f>IF(②女子申込!$I34="","",IF(②女子申込!$I$6="補欠","HOK",IF(②女子申込!$I$6="オープン","OPN",IF(②女子申込!$I34="補欠","HOK",IF(②女子申込!$I34="OP","OPN","HOKOPN")))))</f>
        <v/>
      </c>
      <c r="T129" s="145" t="str">
        <f>IF(②女子申込!$O34="","",②女子申込!$O34)</f>
        <v/>
      </c>
      <c r="U129" s="145" t="str">
        <f>IF($T129="","",INDEX(リスト!$Y$2:$Y$55,MATCH($T129,リスト!$X$2:$X$55,0)))</f>
        <v/>
      </c>
      <c r="V129" s="145" t="str">
        <f>IF($T129="","",INDEX(リスト!$AA$2:$AA$55,MATCH($T129,リスト!$X$2:$X$55,0)))</f>
        <v/>
      </c>
      <c r="W129" s="145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45" t="str">
        <f>IFERROR(RIGHT(10000000+②女子申込!$Q34*10000+②女子申込!$S34*100+②女子申込!$U34,IF(INDEX(リスト!$Y$2:$Y$55,MATCH($T129,リスト!$X$2:$X$55,0))&lt;4,7,5)),"")</f>
        <v/>
      </c>
      <c r="Y129" s="145" t="str">
        <f t="shared" si="42"/>
        <v/>
      </c>
      <c r="Z129" s="145" t="str">
        <f>IF(②女子申込!$P34="","",IF(②女子申込!$P$6="補欠","HOK",IF(②女子申込!$P$6="オープン","OPN",IF(②女子申込!$P34="補欠","HOK",IF(②女子申込!$P34="OP","OPN","HOKOPN")))))</f>
        <v/>
      </c>
      <c r="AA129" s="144" t="str">
        <f>IF(②女子申込!$V34="","",②女子申込!$V34)</f>
        <v/>
      </c>
      <c r="AB129" s="144" t="str">
        <f>IF($AA129="","",INDEX(リスト!$Y$2:$Y$55,MATCH($AA129,リスト!$X$2:$X$55,0)))</f>
        <v/>
      </c>
      <c r="AC129" s="144" t="str">
        <f>IF($AA129="","",INDEX(リスト!$AA$2:$AA$55,MATCH($AA129,リスト!$X$2:$X$55,0)))</f>
        <v/>
      </c>
      <c r="AD129" s="144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44" t="str">
        <f>IFERROR(RIGHT(10000000+②女子申込!$X34*10000+②女子申込!$Z34*100+②女子申込!$AB34,IF(INDEX(リスト!$Y$2:$Y$55,MATCH($AA129,リスト!$X$2:$X$55,0))&lt;4,7,5)),"")</f>
        <v/>
      </c>
      <c r="AF129" s="144" t="str">
        <f t="shared" si="43"/>
        <v/>
      </c>
      <c r="AG129" s="144" t="str">
        <f>IF(②女子申込!$W34="","",IF(②女子申込!$W$6="補欠","HOK",IF(②女子申込!$W$6="オープン","OPN",IF(②女子申込!$W34="補欠","HOK",IF(②女子申込!$W34="OP","OPN","HOKOPN")))))</f>
        <v/>
      </c>
      <c r="AH129" s="143" t="str">
        <f>IF(②女子申込!$AC34="","",②女子申込!$AC34)</f>
        <v/>
      </c>
      <c r="AI129" s="143" t="str">
        <f t="shared" si="44"/>
        <v/>
      </c>
      <c r="AJ129" s="143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43" t="str">
        <f>IF($AH129="","",RIGHT(100000+②女子申込!$AE34,5))</f>
        <v/>
      </c>
      <c r="AL129" s="143" t="str">
        <f t="shared" si="45"/>
        <v/>
      </c>
      <c r="AM129" s="143" t="str">
        <f>IF(②女子申込!$AD34="","",IF(②女子申込!$AD$6="補欠","HOK",IF(②女子申込!$AD$6="オープン","OPN",IF(②女子申込!$AD34="補欠","HOK",IF(②女子申込!$AD34="OP","OPN","HOKOPN")))))</f>
        <v/>
      </c>
      <c r="AO129" s="32" t="str">
        <f t="shared" si="32"/>
        <v/>
      </c>
    </row>
    <row r="130" spans="1:41" x14ac:dyDescent="0.55000000000000004">
      <c r="A130" s="70" t="str">
        <f>IF($B130="","",INDEX(女子登録情報!$S:$S,MATCH($B130,女子登録情報!$B:$B,0)))</f>
        <v/>
      </c>
      <c r="B130" s="70" t="str">
        <f>IF(②女子申込!$C35="","",②女子申込!$C35)</f>
        <v/>
      </c>
      <c r="C130" s="70" t="str">
        <f t="shared" si="33"/>
        <v/>
      </c>
      <c r="D130" s="70" t="str">
        <f t="shared" si="34"/>
        <v/>
      </c>
      <c r="E130" s="70" t="str">
        <f t="shared" si="35"/>
        <v/>
      </c>
      <c r="F130" s="70" t="str">
        <f t="shared" si="36"/>
        <v/>
      </c>
      <c r="G130" s="70" t="str">
        <f t="shared" si="37"/>
        <v/>
      </c>
      <c r="H130" s="70" t="str">
        <f t="shared" si="38"/>
        <v/>
      </c>
      <c r="I130" s="70" t="str">
        <f t="shared" si="39"/>
        <v/>
      </c>
      <c r="J130" s="70" t="str">
        <f t="shared" si="40"/>
        <v/>
      </c>
      <c r="L130" s="32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42" t="str">
        <f>IF(②女子申込!$H35="","",②女子申込!$H35)</f>
        <v/>
      </c>
      <c r="N130" s="142" t="str">
        <f>IF($M130="","",INDEX(リスト!$Y$2:$Y$55,MATCH($M130,リスト!$X$2:$X$55,0)))</f>
        <v/>
      </c>
      <c r="O130" s="142" t="str">
        <f>IF($M130="","",INDEX(リスト!$AA$2:$AA$55,MATCH($M130,リスト!$X$2:$X$55,0)))</f>
        <v/>
      </c>
      <c r="P130" s="142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42" t="str">
        <f>IFERROR(RIGHT(10000000+②女子申込!$J35*10000+②女子申込!$L35*100+②女子申込!$N35,IF(INDEX(リスト!$Y$2:$Y$55,MATCH($M130,リスト!$X$2:$X$55,0))&lt;4,7,5)),"")</f>
        <v/>
      </c>
      <c r="R130" s="142" t="str">
        <f t="shared" si="41"/>
        <v/>
      </c>
      <c r="S130" s="142" t="str">
        <f>IF(②女子申込!$I35="","",IF(②女子申込!$I$6="補欠","HOK",IF(②女子申込!$I$6="オープン","OPN",IF(②女子申込!$I35="補欠","HOK",IF(②女子申込!$I35="OP","OPN","HOKOPN")))))</f>
        <v/>
      </c>
      <c r="T130" s="145" t="str">
        <f>IF(②女子申込!$O35="","",②女子申込!$O35)</f>
        <v/>
      </c>
      <c r="U130" s="145" t="str">
        <f>IF($T130="","",INDEX(リスト!$Y$2:$Y$55,MATCH($T130,リスト!$X$2:$X$55,0)))</f>
        <v/>
      </c>
      <c r="V130" s="145" t="str">
        <f>IF($T130="","",INDEX(リスト!$AA$2:$AA$55,MATCH($T130,リスト!$X$2:$X$55,0)))</f>
        <v/>
      </c>
      <c r="W130" s="145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45" t="str">
        <f>IFERROR(RIGHT(10000000+②女子申込!$Q35*10000+②女子申込!$S35*100+②女子申込!$U35,IF(INDEX(リスト!$Y$2:$Y$55,MATCH($T130,リスト!$X$2:$X$55,0))&lt;4,7,5)),"")</f>
        <v/>
      </c>
      <c r="Y130" s="145" t="str">
        <f t="shared" si="42"/>
        <v/>
      </c>
      <c r="Z130" s="145" t="str">
        <f>IF(②女子申込!$P35="","",IF(②女子申込!$P$6="補欠","HOK",IF(②女子申込!$P$6="オープン","OPN",IF(②女子申込!$P35="補欠","HOK",IF(②女子申込!$P35="OP","OPN","HOKOPN")))))</f>
        <v/>
      </c>
      <c r="AA130" s="144" t="str">
        <f>IF(②女子申込!$V35="","",②女子申込!$V35)</f>
        <v/>
      </c>
      <c r="AB130" s="144" t="str">
        <f>IF($AA130="","",INDEX(リスト!$Y$2:$Y$55,MATCH($AA130,リスト!$X$2:$X$55,0)))</f>
        <v/>
      </c>
      <c r="AC130" s="144" t="str">
        <f>IF($AA130="","",INDEX(リスト!$AA$2:$AA$55,MATCH($AA130,リスト!$X$2:$X$55,0)))</f>
        <v/>
      </c>
      <c r="AD130" s="144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44" t="str">
        <f>IFERROR(RIGHT(10000000+②女子申込!$X35*10000+②女子申込!$Z35*100+②女子申込!$AB35,IF(INDEX(リスト!$Y$2:$Y$55,MATCH($AA130,リスト!$X$2:$X$55,0))&lt;4,7,5)),"")</f>
        <v/>
      </c>
      <c r="AF130" s="144" t="str">
        <f t="shared" si="43"/>
        <v/>
      </c>
      <c r="AG130" s="144" t="str">
        <f>IF(②女子申込!$W35="","",IF(②女子申込!$W$6="補欠","HOK",IF(②女子申込!$W$6="オープン","OPN",IF(②女子申込!$W35="補欠","HOK",IF(②女子申込!$W35="OP","OPN","HOKOPN")))))</f>
        <v/>
      </c>
      <c r="AH130" s="143" t="str">
        <f>IF(②女子申込!$AC35="","",②女子申込!$AC35)</f>
        <v/>
      </c>
      <c r="AI130" s="143" t="str">
        <f t="shared" si="44"/>
        <v/>
      </c>
      <c r="AJ130" s="143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43" t="str">
        <f>IF($AH130="","",RIGHT(100000+②女子申込!$AE35,5))</f>
        <v/>
      </c>
      <c r="AL130" s="143" t="str">
        <f t="shared" si="45"/>
        <v/>
      </c>
      <c r="AM130" s="143" t="str">
        <f>IF(②女子申込!$AD35="","",IF(②女子申込!$AD$6="補欠","HOK",IF(②女子申込!$AD$6="オープン","OPN",IF(②女子申込!$AD35="補欠","HOK",IF(②女子申込!$AD35="OP","OPN","HOKOPN")))))</f>
        <v/>
      </c>
      <c r="AO130" s="32" t="str">
        <f t="shared" si="32"/>
        <v/>
      </c>
    </row>
    <row r="131" spans="1:41" x14ac:dyDescent="0.55000000000000004">
      <c r="A131" s="70" t="str">
        <f>IF($B131="","",INDEX(女子登録情報!$S:$S,MATCH($B131,女子登録情報!$B:$B,0)))</f>
        <v/>
      </c>
      <c r="B131" s="70" t="str">
        <f>IF(②女子申込!$C36="","",②女子申込!$C36)</f>
        <v/>
      </c>
      <c r="C131" s="70" t="str">
        <f t="shared" si="33"/>
        <v/>
      </c>
      <c r="D131" s="70" t="str">
        <f t="shared" si="34"/>
        <v/>
      </c>
      <c r="E131" s="70" t="str">
        <f t="shared" si="35"/>
        <v/>
      </c>
      <c r="F131" s="70" t="str">
        <f t="shared" si="36"/>
        <v/>
      </c>
      <c r="G131" s="70" t="str">
        <f t="shared" si="37"/>
        <v/>
      </c>
      <c r="H131" s="70" t="str">
        <f t="shared" si="38"/>
        <v/>
      </c>
      <c r="I131" s="70" t="str">
        <f t="shared" si="39"/>
        <v/>
      </c>
      <c r="J131" s="70" t="str">
        <f t="shared" si="40"/>
        <v/>
      </c>
      <c r="L131" s="32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42" t="str">
        <f>IF(②女子申込!$H36="","",②女子申込!$H36)</f>
        <v/>
      </c>
      <c r="N131" s="142" t="str">
        <f>IF($M131="","",INDEX(リスト!$Y$2:$Y$55,MATCH($M131,リスト!$X$2:$X$55,0)))</f>
        <v/>
      </c>
      <c r="O131" s="142" t="str">
        <f>IF($M131="","",INDEX(リスト!$AA$2:$AA$55,MATCH($M131,リスト!$X$2:$X$55,0)))</f>
        <v/>
      </c>
      <c r="P131" s="142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42" t="str">
        <f>IFERROR(RIGHT(10000000+②女子申込!$J36*10000+②女子申込!$L36*100+②女子申込!$N36,IF(INDEX(リスト!$Y$2:$Y$55,MATCH($M131,リスト!$X$2:$X$55,0))&lt;4,7,5)),"")</f>
        <v/>
      </c>
      <c r="R131" s="142" t="str">
        <f t="shared" si="41"/>
        <v/>
      </c>
      <c r="S131" s="142" t="str">
        <f>IF(②女子申込!$I36="","",IF(②女子申込!$I$6="補欠","HOK",IF(②女子申込!$I$6="オープン","OPN",IF(②女子申込!$I36="補欠","HOK",IF(②女子申込!$I36="OP","OPN","HOKOPN")))))</f>
        <v/>
      </c>
      <c r="T131" s="145" t="str">
        <f>IF(②女子申込!$O36="","",②女子申込!$O36)</f>
        <v/>
      </c>
      <c r="U131" s="145" t="str">
        <f>IF($T131="","",INDEX(リスト!$Y$2:$Y$55,MATCH($T131,リスト!$X$2:$X$55,0)))</f>
        <v/>
      </c>
      <c r="V131" s="145" t="str">
        <f>IF($T131="","",INDEX(リスト!$AA$2:$AA$55,MATCH($T131,リスト!$X$2:$X$55,0)))</f>
        <v/>
      </c>
      <c r="W131" s="145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45" t="str">
        <f>IFERROR(RIGHT(10000000+②女子申込!$Q36*10000+②女子申込!$S36*100+②女子申込!$U36,IF(INDEX(リスト!$Y$2:$Y$55,MATCH($T131,リスト!$X$2:$X$55,0))&lt;4,7,5)),"")</f>
        <v/>
      </c>
      <c r="Y131" s="145" t="str">
        <f t="shared" si="42"/>
        <v/>
      </c>
      <c r="Z131" s="145" t="str">
        <f>IF(②女子申込!$P36="","",IF(②女子申込!$P$6="補欠","HOK",IF(②女子申込!$P$6="オープン","OPN",IF(②女子申込!$P36="補欠","HOK",IF(②女子申込!$P36="OP","OPN","HOKOPN")))))</f>
        <v/>
      </c>
      <c r="AA131" s="144" t="str">
        <f>IF(②女子申込!$V36="","",②女子申込!$V36)</f>
        <v/>
      </c>
      <c r="AB131" s="144" t="str">
        <f>IF($AA131="","",INDEX(リスト!$Y$2:$Y$55,MATCH($AA131,リスト!$X$2:$X$55,0)))</f>
        <v/>
      </c>
      <c r="AC131" s="144" t="str">
        <f>IF($AA131="","",INDEX(リスト!$AA$2:$AA$55,MATCH($AA131,リスト!$X$2:$X$55,0)))</f>
        <v/>
      </c>
      <c r="AD131" s="144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44" t="str">
        <f>IFERROR(RIGHT(10000000+②女子申込!$X36*10000+②女子申込!$Z36*100+②女子申込!$AB36,IF(INDEX(リスト!$Y$2:$Y$55,MATCH($AA131,リスト!$X$2:$X$55,0))&lt;4,7,5)),"")</f>
        <v/>
      </c>
      <c r="AF131" s="144" t="str">
        <f t="shared" si="43"/>
        <v/>
      </c>
      <c r="AG131" s="144" t="str">
        <f>IF(②女子申込!$W36="","",IF(②女子申込!$W$6="補欠","HOK",IF(②女子申込!$W$6="オープン","OPN",IF(②女子申込!$W36="補欠","HOK",IF(②女子申込!$W36="OP","OPN","HOKOPN")))))</f>
        <v/>
      </c>
      <c r="AH131" s="143" t="str">
        <f>IF(②女子申込!$AC36="","",②女子申込!$AC36)</f>
        <v/>
      </c>
      <c r="AI131" s="143" t="str">
        <f t="shared" si="44"/>
        <v/>
      </c>
      <c r="AJ131" s="143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43" t="str">
        <f>IF($AH131="","",RIGHT(100000+②女子申込!$AE36,5))</f>
        <v/>
      </c>
      <c r="AL131" s="143" t="str">
        <f t="shared" si="45"/>
        <v/>
      </c>
      <c r="AM131" s="143" t="str">
        <f>IF(②女子申込!$AD36="","",IF(②女子申込!$AD$6="補欠","HOK",IF(②女子申込!$AD$6="オープン","OPN",IF(②女子申込!$AD36="補欠","HOK",IF(②女子申込!$AD36="OP","OPN","HOKOPN")))))</f>
        <v/>
      </c>
      <c r="AO131" s="32" t="str">
        <f t="shared" ref="AO131:AO194" si="46">IF($B131="","",ROW())</f>
        <v/>
      </c>
    </row>
    <row r="132" spans="1:41" x14ac:dyDescent="0.55000000000000004">
      <c r="A132" s="70" t="str">
        <f>IF($B132="","",INDEX(女子登録情報!$S:$S,MATCH($B132,女子登録情報!$B:$B,0)))</f>
        <v/>
      </c>
      <c r="B132" s="70" t="str">
        <f>IF(②女子申込!$C37="","",②女子申込!$C37)</f>
        <v/>
      </c>
      <c r="C132" s="70" t="str">
        <f t="shared" si="33"/>
        <v/>
      </c>
      <c r="D132" s="70" t="str">
        <f t="shared" si="34"/>
        <v/>
      </c>
      <c r="E132" s="70" t="str">
        <f t="shared" si="35"/>
        <v/>
      </c>
      <c r="F132" s="70" t="str">
        <f t="shared" si="36"/>
        <v/>
      </c>
      <c r="G132" s="70" t="str">
        <f t="shared" si="37"/>
        <v/>
      </c>
      <c r="H132" s="70" t="str">
        <f t="shared" si="38"/>
        <v/>
      </c>
      <c r="I132" s="70" t="str">
        <f t="shared" si="39"/>
        <v/>
      </c>
      <c r="J132" s="70" t="str">
        <f t="shared" si="40"/>
        <v/>
      </c>
      <c r="L132" s="32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42" t="str">
        <f>IF(②女子申込!$H37="","",②女子申込!$H37)</f>
        <v/>
      </c>
      <c r="N132" s="142" t="str">
        <f>IF($M132="","",INDEX(リスト!$Y$2:$Y$55,MATCH($M132,リスト!$X$2:$X$55,0)))</f>
        <v/>
      </c>
      <c r="O132" s="142" t="str">
        <f>IF($M132="","",INDEX(リスト!$AA$2:$AA$55,MATCH($M132,リスト!$X$2:$X$55,0)))</f>
        <v/>
      </c>
      <c r="P132" s="142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42" t="str">
        <f>IFERROR(RIGHT(10000000+②女子申込!$J37*10000+②女子申込!$L37*100+②女子申込!$N37,IF(INDEX(リスト!$Y$2:$Y$55,MATCH($M132,リスト!$X$2:$X$55,0))&lt;4,7,5)),"")</f>
        <v/>
      </c>
      <c r="R132" s="142" t="str">
        <f t="shared" si="41"/>
        <v/>
      </c>
      <c r="S132" s="142" t="str">
        <f>IF(②女子申込!$I37="","",IF(②女子申込!$I$6="補欠","HOK",IF(②女子申込!$I$6="オープン","OPN",IF(②女子申込!$I37="補欠","HOK",IF(②女子申込!$I37="OP","OPN","HOKOPN")))))</f>
        <v/>
      </c>
      <c r="T132" s="145" t="str">
        <f>IF(②女子申込!$O37="","",②女子申込!$O37)</f>
        <v/>
      </c>
      <c r="U132" s="145" t="str">
        <f>IF($T132="","",INDEX(リスト!$Y$2:$Y$55,MATCH($T132,リスト!$X$2:$X$55,0)))</f>
        <v/>
      </c>
      <c r="V132" s="145" t="str">
        <f>IF($T132="","",INDEX(リスト!$AA$2:$AA$55,MATCH($T132,リスト!$X$2:$X$55,0)))</f>
        <v/>
      </c>
      <c r="W132" s="145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45" t="str">
        <f>IFERROR(RIGHT(10000000+②女子申込!$Q37*10000+②女子申込!$S37*100+②女子申込!$U37,IF(INDEX(リスト!$Y$2:$Y$55,MATCH($T132,リスト!$X$2:$X$55,0))&lt;4,7,5)),"")</f>
        <v/>
      </c>
      <c r="Y132" s="145" t="str">
        <f t="shared" si="42"/>
        <v/>
      </c>
      <c r="Z132" s="145" t="str">
        <f>IF(②女子申込!$P37="","",IF(②女子申込!$P$6="補欠","HOK",IF(②女子申込!$P$6="オープン","OPN",IF(②女子申込!$P37="補欠","HOK",IF(②女子申込!$P37="OP","OPN","HOKOPN")))))</f>
        <v/>
      </c>
      <c r="AA132" s="144" t="str">
        <f>IF(②女子申込!$V37="","",②女子申込!$V37)</f>
        <v/>
      </c>
      <c r="AB132" s="144" t="str">
        <f>IF($AA132="","",INDEX(リスト!$Y$2:$Y$55,MATCH($AA132,リスト!$X$2:$X$55,0)))</f>
        <v/>
      </c>
      <c r="AC132" s="144" t="str">
        <f>IF($AA132="","",INDEX(リスト!$AA$2:$AA$55,MATCH($AA132,リスト!$X$2:$X$55,0)))</f>
        <v/>
      </c>
      <c r="AD132" s="144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44" t="str">
        <f>IFERROR(RIGHT(10000000+②女子申込!$X37*10000+②女子申込!$Z37*100+②女子申込!$AB37,IF(INDEX(リスト!$Y$2:$Y$55,MATCH($AA132,リスト!$X$2:$X$55,0))&lt;4,7,5)),"")</f>
        <v/>
      </c>
      <c r="AF132" s="144" t="str">
        <f t="shared" si="43"/>
        <v/>
      </c>
      <c r="AG132" s="144" t="str">
        <f>IF(②女子申込!$W37="","",IF(②女子申込!$W$6="補欠","HOK",IF(②女子申込!$W$6="オープン","OPN",IF(②女子申込!$W37="補欠","HOK",IF(②女子申込!$W37="OP","OPN","HOKOPN")))))</f>
        <v/>
      </c>
      <c r="AH132" s="143" t="str">
        <f>IF(②女子申込!$AC37="","",②女子申込!$AC37)</f>
        <v/>
      </c>
      <c r="AI132" s="143" t="str">
        <f t="shared" si="44"/>
        <v/>
      </c>
      <c r="AJ132" s="143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43" t="str">
        <f>IF($AH132="","",RIGHT(100000+②女子申込!$AE37,5))</f>
        <v/>
      </c>
      <c r="AL132" s="143" t="str">
        <f t="shared" si="45"/>
        <v/>
      </c>
      <c r="AM132" s="143" t="str">
        <f>IF(②女子申込!$AD37="","",IF(②女子申込!$AD$6="補欠","HOK",IF(②女子申込!$AD$6="オープン","OPN",IF(②女子申込!$AD37="補欠","HOK",IF(②女子申込!$AD37="OP","OPN","HOKOPN")))))</f>
        <v/>
      </c>
      <c r="AO132" s="32" t="str">
        <f t="shared" si="46"/>
        <v/>
      </c>
    </row>
    <row r="133" spans="1:41" x14ac:dyDescent="0.55000000000000004">
      <c r="A133" s="70" t="str">
        <f>IF($B133="","",INDEX(女子登録情報!$S:$S,MATCH($B133,女子登録情報!$B:$B,0)))</f>
        <v/>
      </c>
      <c r="B133" s="70" t="str">
        <f>IF(②女子申込!$C38="","",②女子申込!$C38)</f>
        <v/>
      </c>
      <c r="C133" s="70" t="str">
        <f t="shared" si="33"/>
        <v/>
      </c>
      <c r="D133" s="70" t="str">
        <f t="shared" si="34"/>
        <v/>
      </c>
      <c r="E133" s="70" t="str">
        <f t="shared" si="35"/>
        <v/>
      </c>
      <c r="F133" s="70" t="str">
        <f t="shared" si="36"/>
        <v/>
      </c>
      <c r="G133" s="70" t="str">
        <f t="shared" si="37"/>
        <v/>
      </c>
      <c r="H133" s="70" t="str">
        <f t="shared" si="38"/>
        <v/>
      </c>
      <c r="I133" s="70" t="str">
        <f t="shared" si="39"/>
        <v/>
      </c>
      <c r="J133" s="70" t="str">
        <f t="shared" si="40"/>
        <v/>
      </c>
      <c r="L133" s="32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42" t="str">
        <f>IF(②女子申込!$H38="","",②女子申込!$H38)</f>
        <v/>
      </c>
      <c r="N133" s="142" t="str">
        <f>IF($M133="","",INDEX(リスト!$Y$2:$Y$55,MATCH($M133,リスト!$X$2:$X$55,0)))</f>
        <v/>
      </c>
      <c r="O133" s="142" t="str">
        <f>IF($M133="","",INDEX(リスト!$AA$2:$AA$55,MATCH($M133,リスト!$X$2:$X$55,0)))</f>
        <v/>
      </c>
      <c r="P133" s="142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42" t="str">
        <f>IFERROR(RIGHT(10000000+②女子申込!$J38*10000+②女子申込!$L38*100+②女子申込!$N38,IF(INDEX(リスト!$Y$2:$Y$55,MATCH($M133,リスト!$X$2:$X$55,0))&lt;4,7,5)),"")</f>
        <v/>
      </c>
      <c r="R133" s="142" t="str">
        <f t="shared" si="41"/>
        <v/>
      </c>
      <c r="S133" s="142" t="str">
        <f>IF(②女子申込!$I38="","",IF(②女子申込!$I$6="補欠","HOK",IF(②女子申込!$I$6="オープン","OPN",IF(②女子申込!$I38="補欠","HOK",IF(②女子申込!$I38="OP","OPN","HOKOPN")))))</f>
        <v/>
      </c>
      <c r="T133" s="145" t="str">
        <f>IF(②女子申込!$O38="","",②女子申込!$O38)</f>
        <v/>
      </c>
      <c r="U133" s="145" t="str">
        <f>IF($T133="","",INDEX(リスト!$Y$2:$Y$55,MATCH($T133,リスト!$X$2:$X$55,0)))</f>
        <v/>
      </c>
      <c r="V133" s="145" t="str">
        <f>IF($T133="","",INDEX(リスト!$AA$2:$AA$55,MATCH($T133,リスト!$X$2:$X$55,0)))</f>
        <v/>
      </c>
      <c r="W133" s="145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45" t="str">
        <f>IFERROR(RIGHT(10000000+②女子申込!$Q38*10000+②女子申込!$S38*100+②女子申込!$U38,IF(INDEX(リスト!$Y$2:$Y$55,MATCH($T133,リスト!$X$2:$X$55,0))&lt;4,7,5)),"")</f>
        <v/>
      </c>
      <c r="Y133" s="145" t="str">
        <f t="shared" si="42"/>
        <v/>
      </c>
      <c r="Z133" s="145" t="str">
        <f>IF(②女子申込!$P38="","",IF(②女子申込!$P$6="補欠","HOK",IF(②女子申込!$P$6="オープン","OPN",IF(②女子申込!$P38="補欠","HOK",IF(②女子申込!$P38="OP","OPN","HOKOPN")))))</f>
        <v/>
      </c>
      <c r="AA133" s="144" t="str">
        <f>IF(②女子申込!$V38="","",②女子申込!$V38)</f>
        <v/>
      </c>
      <c r="AB133" s="144" t="str">
        <f>IF($AA133="","",INDEX(リスト!$Y$2:$Y$55,MATCH($AA133,リスト!$X$2:$X$55,0)))</f>
        <v/>
      </c>
      <c r="AC133" s="144" t="str">
        <f>IF($AA133="","",INDEX(リスト!$AA$2:$AA$55,MATCH($AA133,リスト!$X$2:$X$55,0)))</f>
        <v/>
      </c>
      <c r="AD133" s="144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44" t="str">
        <f>IFERROR(RIGHT(10000000+②女子申込!$X38*10000+②女子申込!$Z38*100+②女子申込!$AB38,IF(INDEX(リスト!$Y$2:$Y$55,MATCH($AA133,リスト!$X$2:$X$55,0))&lt;4,7,5)),"")</f>
        <v/>
      </c>
      <c r="AF133" s="144" t="str">
        <f t="shared" si="43"/>
        <v/>
      </c>
      <c r="AG133" s="144" t="str">
        <f>IF(②女子申込!$W38="","",IF(②女子申込!$W$6="補欠","HOK",IF(②女子申込!$W$6="オープン","OPN",IF(②女子申込!$W38="補欠","HOK",IF(②女子申込!$W38="OP","OPN","HOKOPN")))))</f>
        <v/>
      </c>
      <c r="AH133" s="143" t="str">
        <f>IF(②女子申込!$AC38="","",②女子申込!$AC38)</f>
        <v/>
      </c>
      <c r="AI133" s="143" t="str">
        <f t="shared" si="44"/>
        <v/>
      </c>
      <c r="AJ133" s="143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43" t="str">
        <f>IF($AH133="","",RIGHT(100000+②女子申込!$AE38,5))</f>
        <v/>
      </c>
      <c r="AL133" s="143" t="str">
        <f t="shared" si="45"/>
        <v/>
      </c>
      <c r="AM133" s="143" t="str">
        <f>IF(②女子申込!$AD38="","",IF(②女子申込!$AD$6="補欠","HOK",IF(②女子申込!$AD$6="オープン","OPN",IF(②女子申込!$AD38="補欠","HOK",IF(②女子申込!$AD38="OP","OPN","HOKOPN")))))</f>
        <v/>
      </c>
      <c r="AO133" s="32" t="str">
        <f t="shared" si="46"/>
        <v/>
      </c>
    </row>
    <row r="134" spans="1:41" x14ac:dyDescent="0.55000000000000004">
      <c r="A134" s="70" t="str">
        <f>IF($B134="","",INDEX(女子登録情報!$S:$S,MATCH($B134,女子登録情報!$B:$B,0)))</f>
        <v/>
      </c>
      <c r="B134" s="70" t="str">
        <f>IF(②女子申込!$C39="","",②女子申込!$C39)</f>
        <v/>
      </c>
      <c r="C134" s="70" t="str">
        <f t="shared" si="33"/>
        <v/>
      </c>
      <c r="D134" s="70" t="str">
        <f t="shared" si="34"/>
        <v/>
      </c>
      <c r="E134" s="70" t="str">
        <f t="shared" si="35"/>
        <v/>
      </c>
      <c r="F134" s="70" t="str">
        <f t="shared" si="36"/>
        <v/>
      </c>
      <c r="G134" s="70" t="str">
        <f t="shared" si="37"/>
        <v/>
      </c>
      <c r="H134" s="70" t="str">
        <f t="shared" si="38"/>
        <v/>
      </c>
      <c r="I134" s="70" t="str">
        <f t="shared" si="39"/>
        <v/>
      </c>
      <c r="J134" s="70" t="str">
        <f t="shared" si="40"/>
        <v/>
      </c>
      <c r="L134" s="32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42" t="str">
        <f>IF(②女子申込!$H39="","",②女子申込!$H39)</f>
        <v/>
      </c>
      <c r="N134" s="142" t="str">
        <f>IF($M134="","",INDEX(リスト!$Y$2:$Y$55,MATCH($M134,リスト!$X$2:$X$55,0)))</f>
        <v/>
      </c>
      <c r="O134" s="142" t="str">
        <f>IF($M134="","",INDEX(リスト!$AA$2:$AA$55,MATCH($M134,リスト!$X$2:$X$55,0)))</f>
        <v/>
      </c>
      <c r="P134" s="142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42" t="str">
        <f>IFERROR(RIGHT(10000000+②女子申込!$J39*10000+②女子申込!$L39*100+②女子申込!$N39,IF(INDEX(リスト!$Y$2:$Y$55,MATCH($M134,リスト!$X$2:$X$55,0))&lt;4,7,5)),"")</f>
        <v/>
      </c>
      <c r="R134" s="142" t="str">
        <f t="shared" si="41"/>
        <v/>
      </c>
      <c r="S134" s="142" t="str">
        <f>IF(②女子申込!$I39="","",IF(②女子申込!$I$6="補欠","HOK",IF(②女子申込!$I$6="オープン","OPN",IF(②女子申込!$I39="補欠","HOK",IF(②女子申込!$I39="OP","OPN","HOKOPN")))))</f>
        <v/>
      </c>
      <c r="T134" s="145" t="str">
        <f>IF(②女子申込!$O39="","",②女子申込!$O39)</f>
        <v/>
      </c>
      <c r="U134" s="145" t="str">
        <f>IF($T134="","",INDEX(リスト!$Y$2:$Y$55,MATCH($T134,リスト!$X$2:$X$55,0)))</f>
        <v/>
      </c>
      <c r="V134" s="145" t="str">
        <f>IF($T134="","",INDEX(リスト!$AA$2:$AA$55,MATCH($T134,リスト!$X$2:$X$55,0)))</f>
        <v/>
      </c>
      <c r="W134" s="145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45" t="str">
        <f>IFERROR(RIGHT(10000000+②女子申込!$Q39*10000+②女子申込!$S39*100+②女子申込!$U39,IF(INDEX(リスト!$Y$2:$Y$55,MATCH($T134,リスト!$X$2:$X$55,0))&lt;4,7,5)),"")</f>
        <v/>
      </c>
      <c r="Y134" s="145" t="str">
        <f t="shared" si="42"/>
        <v/>
      </c>
      <c r="Z134" s="145" t="str">
        <f>IF(②女子申込!$P39="","",IF(②女子申込!$P$6="補欠","HOK",IF(②女子申込!$P$6="オープン","OPN",IF(②女子申込!$P39="補欠","HOK",IF(②女子申込!$P39="OP","OPN","HOKOPN")))))</f>
        <v/>
      </c>
      <c r="AA134" s="144" t="str">
        <f>IF(②女子申込!$V39="","",②女子申込!$V39)</f>
        <v/>
      </c>
      <c r="AB134" s="144" t="str">
        <f>IF($AA134="","",INDEX(リスト!$Y$2:$Y$55,MATCH($AA134,リスト!$X$2:$X$55,0)))</f>
        <v/>
      </c>
      <c r="AC134" s="144" t="str">
        <f>IF($AA134="","",INDEX(リスト!$AA$2:$AA$55,MATCH($AA134,リスト!$X$2:$X$55,0)))</f>
        <v/>
      </c>
      <c r="AD134" s="144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44" t="str">
        <f>IFERROR(RIGHT(10000000+②女子申込!$X39*10000+②女子申込!$Z39*100+②女子申込!$AB39,IF(INDEX(リスト!$Y$2:$Y$55,MATCH($AA134,リスト!$X$2:$X$55,0))&lt;4,7,5)),"")</f>
        <v/>
      </c>
      <c r="AF134" s="144" t="str">
        <f t="shared" si="43"/>
        <v/>
      </c>
      <c r="AG134" s="144" t="str">
        <f>IF(②女子申込!$W39="","",IF(②女子申込!$W$6="補欠","HOK",IF(②女子申込!$W$6="オープン","OPN",IF(②女子申込!$W39="補欠","HOK",IF(②女子申込!$W39="OP","OPN","HOKOPN")))))</f>
        <v/>
      </c>
      <c r="AH134" s="143" t="str">
        <f>IF(②女子申込!$AC39="","",②女子申込!$AC39)</f>
        <v/>
      </c>
      <c r="AI134" s="143" t="str">
        <f t="shared" si="44"/>
        <v/>
      </c>
      <c r="AJ134" s="143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43" t="str">
        <f>IF($AH134="","",RIGHT(100000+②女子申込!$AE39,5))</f>
        <v/>
      </c>
      <c r="AL134" s="143" t="str">
        <f t="shared" si="45"/>
        <v/>
      </c>
      <c r="AM134" s="143" t="str">
        <f>IF(②女子申込!$AD39="","",IF(②女子申込!$AD$6="補欠","HOK",IF(②女子申込!$AD$6="オープン","OPN",IF(②女子申込!$AD39="補欠","HOK",IF(②女子申込!$AD39="OP","OPN","HOKOPN")))))</f>
        <v/>
      </c>
      <c r="AO134" s="32" t="str">
        <f t="shared" si="46"/>
        <v/>
      </c>
    </row>
    <row r="135" spans="1:41" x14ac:dyDescent="0.55000000000000004">
      <c r="A135" s="70" t="str">
        <f>IF($B135="","",INDEX(女子登録情報!$S:$S,MATCH($B135,女子登録情報!$B:$B,0)))</f>
        <v/>
      </c>
      <c r="B135" s="70" t="str">
        <f>IF(②女子申込!$C40="","",②女子申込!$C40)</f>
        <v/>
      </c>
      <c r="C135" s="70" t="str">
        <f t="shared" si="33"/>
        <v/>
      </c>
      <c r="D135" s="70" t="str">
        <f t="shared" si="34"/>
        <v/>
      </c>
      <c r="E135" s="70" t="str">
        <f t="shared" si="35"/>
        <v/>
      </c>
      <c r="F135" s="70" t="str">
        <f t="shared" si="36"/>
        <v/>
      </c>
      <c r="G135" s="70" t="str">
        <f t="shared" si="37"/>
        <v/>
      </c>
      <c r="H135" s="70" t="str">
        <f t="shared" si="38"/>
        <v/>
      </c>
      <c r="I135" s="70" t="str">
        <f t="shared" si="39"/>
        <v/>
      </c>
      <c r="J135" s="70" t="str">
        <f t="shared" si="40"/>
        <v/>
      </c>
      <c r="L135" s="32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42" t="str">
        <f>IF(②女子申込!$H40="","",②女子申込!$H40)</f>
        <v/>
      </c>
      <c r="N135" s="142" t="str">
        <f>IF($M135="","",INDEX(リスト!$Y$2:$Y$55,MATCH($M135,リスト!$X$2:$X$55,0)))</f>
        <v/>
      </c>
      <c r="O135" s="142" t="str">
        <f>IF($M135="","",INDEX(リスト!$AA$2:$AA$55,MATCH($M135,リスト!$X$2:$X$55,0)))</f>
        <v/>
      </c>
      <c r="P135" s="142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42" t="str">
        <f>IFERROR(RIGHT(10000000+②女子申込!$J40*10000+②女子申込!$L40*100+②女子申込!$N40,IF(INDEX(リスト!$Y$2:$Y$55,MATCH($M135,リスト!$X$2:$X$55,0))&lt;4,7,5)),"")</f>
        <v/>
      </c>
      <c r="R135" s="142" t="str">
        <f t="shared" si="41"/>
        <v/>
      </c>
      <c r="S135" s="142" t="str">
        <f>IF(②女子申込!$I40="","",IF(②女子申込!$I$6="補欠","HOK",IF(②女子申込!$I$6="オープン","OPN",IF(②女子申込!$I40="補欠","HOK",IF(②女子申込!$I40="OP","OPN","HOKOPN")))))</f>
        <v/>
      </c>
      <c r="T135" s="145" t="str">
        <f>IF(②女子申込!$O40="","",②女子申込!$O40)</f>
        <v/>
      </c>
      <c r="U135" s="145" t="str">
        <f>IF($T135="","",INDEX(リスト!$Y$2:$Y$55,MATCH($T135,リスト!$X$2:$X$55,0)))</f>
        <v/>
      </c>
      <c r="V135" s="145" t="str">
        <f>IF($T135="","",INDEX(リスト!$AA$2:$AA$55,MATCH($T135,リスト!$X$2:$X$55,0)))</f>
        <v/>
      </c>
      <c r="W135" s="145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45" t="str">
        <f>IFERROR(RIGHT(10000000+②女子申込!$Q40*10000+②女子申込!$S40*100+②女子申込!$U40,IF(INDEX(リスト!$Y$2:$Y$55,MATCH($T135,リスト!$X$2:$X$55,0))&lt;4,7,5)),"")</f>
        <v/>
      </c>
      <c r="Y135" s="145" t="str">
        <f t="shared" si="42"/>
        <v/>
      </c>
      <c r="Z135" s="145" t="str">
        <f>IF(②女子申込!$P40="","",IF(②女子申込!$P$6="補欠","HOK",IF(②女子申込!$P$6="オープン","OPN",IF(②女子申込!$P40="補欠","HOK",IF(②女子申込!$P40="OP","OPN","HOKOPN")))))</f>
        <v/>
      </c>
      <c r="AA135" s="144" t="str">
        <f>IF(②女子申込!$V40="","",②女子申込!$V40)</f>
        <v/>
      </c>
      <c r="AB135" s="144" t="str">
        <f>IF($AA135="","",INDEX(リスト!$Y$2:$Y$55,MATCH($AA135,リスト!$X$2:$X$55,0)))</f>
        <v/>
      </c>
      <c r="AC135" s="144" t="str">
        <f>IF($AA135="","",INDEX(リスト!$AA$2:$AA$55,MATCH($AA135,リスト!$X$2:$X$55,0)))</f>
        <v/>
      </c>
      <c r="AD135" s="144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44" t="str">
        <f>IFERROR(RIGHT(10000000+②女子申込!$X40*10000+②女子申込!$Z40*100+②女子申込!$AB40,IF(INDEX(リスト!$Y$2:$Y$55,MATCH($AA135,リスト!$X$2:$X$55,0))&lt;4,7,5)),"")</f>
        <v/>
      </c>
      <c r="AF135" s="144" t="str">
        <f t="shared" si="43"/>
        <v/>
      </c>
      <c r="AG135" s="144" t="str">
        <f>IF(②女子申込!$W40="","",IF(②女子申込!$W$6="補欠","HOK",IF(②女子申込!$W$6="オープン","OPN",IF(②女子申込!$W40="補欠","HOK",IF(②女子申込!$W40="OP","OPN","HOKOPN")))))</f>
        <v/>
      </c>
      <c r="AH135" s="143" t="str">
        <f>IF(②女子申込!$AC40="","",②女子申込!$AC40)</f>
        <v/>
      </c>
      <c r="AI135" s="143" t="str">
        <f t="shared" si="44"/>
        <v/>
      </c>
      <c r="AJ135" s="143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43" t="str">
        <f>IF($AH135="","",RIGHT(100000+②女子申込!$AE40,5))</f>
        <v/>
      </c>
      <c r="AL135" s="143" t="str">
        <f t="shared" si="45"/>
        <v/>
      </c>
      <c r="AM135" s="143" t="str">
        <f>IF(②女子申込!$AD40="","",IF(②女子申込!$AD$6="補欠","HOK",IF(②女子申込!$AD$6="オープン","OPN",IF(②女子申込!$AD40="補欠","HOK",IF(②女子申込!$AD40="OP","OPN","HOKOPN")))))</f>
        <v/>
      </c>
      <c r="AO135" s="32" t="str">
        <f t="shared" si="46"/>
        <v/>
      </c>
    </row>
    <row r="136" spans="1:41" x14ac:dyDescent="0.55000000000000004">
      <c r="A136" s="70" t="str">
        <f>IF($B136="","",INDEX(女子登録情報!$S:$S,MATCH($B136,女子登録情報!$B:$B,0)))</f>
        <v/>
      </c>
      <c r="B136" s="70" t="str">
        <f>IF(②女子申込!$C41="","",②女子申込!$C41)</f>
        <v/>
      </c>
      <c r="C136" s="70" t="str">
        <f t="shared" si="33"/>
        <v/>
      </c>
      <c r="D136" s="70" t="str">
        <f t="shared" si="34"/>
        <v/>
      </c>
      <c r="E136" s="70" t="str">
        <f t="shared" si="35"/>
        <v/>
      </c>
      <c r="F136" s="70" t="str">
        <f t="shared" si="36"/>
        <v/>
      </c>
      <c r="G136" s="70" t="str">
        <f t="shared" si="37"/>
        <v/>
      </c>
      <c r="H136" s="70" t="str">
        <f t="shared" si="38"/>
        <v/>
      </c>
      <c r="I136" s="70" t="str">
        <f t="shared" si="39"/>
        <v/>
      </c>
      <c r="J136" s="70" t="str">
        <f t="shared" si="40"/>
        <v/>
      </c>
      <c r="L136" s="32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42" t="str">
        <f>IF(②女子申込!$H41="","",②女子申込!$H41)</f>
        <v/>
      </c>
      <c r="N136" s="142" t="str">
        <f>IF($M136="","",INDEX(リスト!$Y$2:$Y$55,MATCH($M136,リスト!$X$2:$X$55,0)))</f>
        <v/>
      </c>
      <c r="O136" s="142" t="str">
        <f>IF($M136="","",INDEX(リスト!$AA$2:$AA$55,MATCH($M136,リスト!$X$2:$X$55,0)))</f>
        <v/>
      </c>
      <c r="P136" s="142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42" t="str">
        <f>IFERROR(RIGHT(10000000+②女子申込!$J41*10000+②女子申込!$L41*100+②女子申込!$N41,IF(INDEX(リスト!$Y$2:$Y$55,MATCH($M136,リスト!$X$2:$X$55,0))&lt;4,7,5)),"")</f>
        <v/>
      </c>
      <c r="R136" s="142" t="str">
        <f t="shared" si="41"/>
        <v/>
      </c>
      <c r="S136" s="142" t="str">
        <f>IF(②女子申込!$I41="","",IF(②女子申込!$I$6="補欠","HOK",IF(②女子申込!$I$6="オープン","OPN",IF(②女子申込!$I41="補欠","HOK",IF(②女子申込!$I41="OP","OPN","HOKOPN")))))</f>
        <v/>
      </c>
      <c r="T136" s="145" t="str">
        <f>IF(②女子申込!$O41="","",②女子申込!$O41)</f>
        <v/>
      </c>
      <c r="U136" s="145" t="str">
        <f>IF($T136="","",INDEX(リスト!$Y$2:$Y$55,MATCH($T136,リスト!$X$2:$X$55,0)))</f>
        <v/>
      </c>
      <c r="V136" s="145" t="str">
        <f>IF($T136="","",INDEX(リスト!$AA$2:$AA$55,MATCH($T136,リスト!$X$2:$X$55,0)))</f>
        <v/>
      </c>
      <c r="W136" s="145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45" t="str">
        <f>IFERROR(RIGHT(10000000+②女子申込!$Q41*10000+②女子申込!$S41*100+②女子申込!$U41,IF(INDEX(リスト!$Y$2:$Y$55,MATCH($T136,リスト!$X$2:$X$55,0))&lt;4,7,5)),"")</f>
        <v/>
      </c>
      <c r="Y136" s="145" t="str">
        <f t="shared" si="42"/>
        <v/>
      </c>
      <c r="Z136" s="145" t="str">
        <f>IF(②女子申込!$P41="","",IF(②女子申込!$P$6="補欠","HOK",IF(②女子申込!$P$6="オープン","OPN",IF(②女子申込!$P41="補欠","HOK",IF(②女子申込!$P41="OP","OPN","HOKOPN")))))</f>
        <v/>
      </c>
      <c r="AA136" s="144" t="str">
        <f>IF(②女子申込!$V41="","",②女子申込!$V41)</f>
        <v/>
      </c>
      <c r="AB136" s="144" t="str">
        <f>IF($AA136="","",INDEX(リスト!$Y$2:$Y$55,MATCH($AA136,リスト!$X$2:$X$55,0)))</f>
        <v/>
      </c>
      <c r="AC136" s="144" t="str">
        <f>IF($AA136="","",INDEX(リスト!$AA$2:$AA$55,MATCH($AA136,リスト!$X$2:$X$55,0)))</f>
        <v/>
      </c>
      <c r="AD136" s="144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44" t="str">
        <f>IFERROR(RIGHT(10000000+②女子申込!$X41*10000+②女子申込!$Z41*100+②女子申込!$AB41,IF(INDEX(リスト!$Y$2:$Y$55,MATCH($AA136,リスト!$X$2:$X$55,0))&lt;4,7,5)),"")</f>
        <v/>
      </c>
      <c r="AF136" s="144" t="str">
        <f t="shared" si="43"/>
        <v/>
      </c>
      <c r="AG136" s="144" t="str">
        <f>IF(②女子申込!$W41="","",IF(②女子申込!$W$6="補欠","HOK",IF(②女子申込!$W$6="オープン","OPN",IF(②女子申込!$W41="補欠","HOK",IF(②女子申込!$W41="OP","OPN","HOKOPN")))))</f>
        <v/>
      </c>
      <c r="AH136" s="143" t="str">
        <f>IF(②女子申込!$AC41="","",②女子申込!$AC41)</f>
        <v/>
      </c>
      <c r="AI136" s="143" t="str">
        <f t="shared" si="44"/>
        <v/>
      </c>
      <c r="AJ136" s="143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43" t="str">
        <f>IF($AH136="","",RIGHT(100000+②女子申込!$AE41,5))</f>
        <v/>
      </c>
      <c r="AL136" s="143" t="str">
        <f t="shared" si="45"/>
        <v/>
      </c>
      <c r="AM136" s="143" t="str">
        <f>IF(②女子申込!$AD41="","",IF(②女子申込!$AD$6="補欠","HOK",IF(②女子申込!$AD$6="オープン","OPN",IF(②女子申込!$AD41="補欠","HOK",IF(②女子申込!$AD41="OP","OPN","HOKOPN")))))</f>
        <v/>
      </c>
      <c r="AO136" s="32" t="str">
        <f t="shared" si="46"/>
        <v/>
      </c>
    </row>
    <row r="137" spans="1:41" x14ac:dyDescent="0.55000000000000004">
      <c r="A137" s="70" t="str">
        <f>IF($B137="","",INDEX(女子登録情報!$S:$S,MATCH($B137,女子登録情報!$B:$B,0)))</f>
        <v/>
      </c>
      <c r="B137" s="70" t="str">
        <f>IF(②女子申込!$C42="","",②女子申込!$C42)</f>
        <v/>
      </c>
      <c r="C137" s="70" t="str">
        <f t="shared" si="33"/>
        <v/>
      </c>
      <c r="D137" s="70" t="str">
        <f t="shared" si="34"/>
        <v/>
      </c>
      <c r="E137" s="70" t="str">
        <f t="shared" si="35"/>
        <v/>
      </c>
      <c r="F137" s="70" t="str">
        <f t="shared" si="36"/>
        <v/>
      </c>
      <c r="G137" s="70" t="str">
        <f t="shared" si="37"/>
        <v/>
      </c>
      <c r="H137" s="70" t="str">
        <f t="shared" si="38"/>
        <v/>
      </c>
      <c r="I137" s="70" t="str">
        <f t="shared" si="39"/>
        <v/>
      </c>
      <c r="J137" s="70" t="str">
        <f t="shared" si="40"/>
        <v/>
      </c>
      <c r="L137" s="32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42" t="str">
        <f>IF(②女子申込!$H42="","",②女子申込!$H42)</f>
        <v/>
      </c>
      <c r="N137" s="142" t="str">
        <f>IF($M137="","",INDEX(リスト!$Y$2:$Y$55,MATCH($M137,リスト!$X$2:$X$55,0)))</f>
        <v/>
      </c>
      <c r="O137" s="142" t="str">
        <f>IF($M137="","",INDEX(リスト!$AA$2:$AA$55,MATCH($M137,リスト!$X$2:$X$55,0)))</f>
        <v/>
      </c>
      <c r="P137" s="142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42" t="str">
        <f>IFERROR(RIGHT(10000000+②女子申込!$J42*10000+②女子申込!$L42*100+②女子申込!$N42,IF(INDEX(リスト!$Y$2:$Y$55,MATCH($M137,リスト!$X$2:$X$55,0))&lt;4,7,5)),"")</f>
        <v/>
      </c>
      <c r="R137" s="142" t="str">
        <f t="shared" si="41"/>
        <v/>
      </c>
      <c r="S137" s="142" t="str">
        <f>IF(②女子申込!$I42="","",IF(②女子申込!$I$6="補欠","HOK",IF(②女子申込!$I$6="オープン","OPN",IF(②女子申込!$I42="補欠","HOK",IF(②女子申込!$I42="OP","OPN","HOKOPN")))))</f>
        <v/>
      </c>
      <c r="T137" s="145" t="str">
        <f>IF(②女子申込!$O42="","",②女子申込!$O42)</f>
        <v/>
      </c>
      <c r="U137" s="145" t="str">
        <f>IF($T137="","",INDEX(リスト!$Y$2:$Y$55,MATCH($T137,リスト!$X$2:$X$55,0)))</f>
        <v/>
      </c>
      <c r="V137" s="145" t="str">
        <f>IF($T137="","",INDEX(リスト!$AA$2:$AA$55,MATCH($T137,リスト!$X$2:$X$55,0)))</f>
        <v/>
      </c>
      <c r="W137" s="145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45" t="str">
        <f>IFERROR(RIGHT(10000000+②女子申込!$Q42*10000+②女子申込!$S42*100+②女子申込!$U42,IF(INDEX(リスト!$Y$2:$Y$55,MATCH($T137,リスト!$X$2:$X$55,0))&lt;4,7,5)),"")</f>
        <v/>
      </c>
      <c r="Y137" s="145" t="str">
        <f t="shared" si="42"/>
        <v/>
      </c>
      <c r="Z137" s="145" t="str">
        <f>IF(②女子申込!$P42="","",IF(②女子申込!$P$6="補欠","HOK",IF(②女子申込!$P$6="オープン","OPN",IF(②女子申込!$P42="補欠","HOK",IF(②女子申込!$P42="OP","OPN","HOKOPN")))))</f>
        <v/>
      </c>
      <c r="AA137" s="144" t="str">
        <f>IF(②女子申込!$V42="","",②女子申込!$V42)</f>
        <v/>
      </c>
      <c r="AB137" s="144" t="str">
        <f>IF($AA137="","",INDEX(リスト!$Y$2:$Y$55,MATCH($AA137,リスト!$X$2:$X$55,0)))</f>
        <v/>
      </c>
      <c r="AC137" s="144" t="str">
        <f>IF($AA137="","",INDEX(リスト!$AA$2:$AA$55,MATCH($AA137,リスト!$X$2:$X$55,0)))</f>
        <v/>
      </c>
      <c r="AD137" s="144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44" t="str">
        <f>IFERROR(RIGHT(10000000+②女子申込!$X42*10000+②女子申込!$Z42*100+②女子申込!$AB42,IF(INDEX(リスト!$Y$2:$Y$55,MATCH($AA137,リスト!$X$2:$X$55,0))&lt;4,7,5)),"")</f>
        <v/>
      </c>
      <c r="AF137" s="144" t="str">
        <f t="shared" si="43"/>
        <v/>
      </c>
      <c r="AG137" s="144" t="str">
        <f>IF(②女子申込!$W42="","",IF(②女子申込!$W$6="補欠","HOK",IF(②女子申込!$W$6="オープン","OPN",IF(②女子申込!$W42="補欠","HOK",IF(②女子申込!$W42="OP","OPN","HOKOPN")))))</f>
        <v/>
      </c>
      <c r="AH137" s="143" t="str">
        <f>IF(②女子申込!$AC42="","",②女子申込!$AC42)</f>
        <v/>
      </c>
      <c r="AI137" s="143" t="str">
        <f t="shared" si="44"/>
        <v/>
      </c>
      <c r="AJ137" s="143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43" t="str">
        <f>IF($AH137="","",RIGHT(100000+②女子申込!$AE42,5))</f>
        <v/>
      </c>
      <c r="AL137" s="143" t="str">
        <f t="shared" si="45"/>
        <v/>
      </c>
      <c r="AM137" s="143" t="str">
        <f>IF(②女子申込!$AD42="","",IF(②女子申込!$AD$6="補欠","HOK",IF(②女子申込!$AD$6="オープン","OPN",IF(②女子申込!$AD42="補欠","HOK",IF(②女子申込!$AD42="OP","OPN","HOKOPN")))))</f>
        <v/>
      </c>
      <c r="AO137" s="32" t="str">
        <f t="shared" si="46"/>
        <v/>
      </c>
    </row>
    <row r="138" spans="1:41" x14ac:dyDescent="0.55000000000000004">
      <c r="A138" s="70" t="str">
        <f>IF($B138="","",INDEX(女子登録情報!$S:$S,MATCH($B138,女子登録情報!$B:$B,0)))</f>
        <v/>
      </c>
      <c r="B138" s="70" t="str">
        <f>IF(②女子申込!$C43="","",②女子申込!$C43)</f>
        <v/>
      </c>
      <c r="C138" s="70" t="str">
        <f t="shared" si="33"/>
        <v/>
      </c>
      <c r="D138" s="70" t="str">
        <f t="shared" si="34"/>
        <v/>
      </c>
      <c r="E138" s="70" t="str">
        <f t="shared" si="35"/>
        <v/>
      </c>
      <c r="F138" s="70" t="str">
        <f t="shared" si="36"/>
        <v/>
      </c>
      <c r="G138" s="70" t="str">
        <f t="shared" si="37"/>
        <v/>
      </c>
      <c r="H138" s="70" t="str">
        <f t="shared" si="38"/>
        <v/>
      </c>
      <c r="I138" s="70" t="str">
        <f t="shared" si="39"/>
        <v/>
      </c>
      <c r="J138" s="70" t="str">
        <f t="shared" si="40"/>
        <v/>
      </c>
      <c r="L138" s="32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42" t="str">
        <f>IF(②女子申込!$H43="","",②女子申込!$H43)</f>
        <v/>
      </c>
      <c r="N138" s="142" t="str">
        <f>IF($M138="","",INDEX(リスト!$Y$2:$Y$55,MATCH($M138,リスト!$X$2:$X$55,0)))</f>
        <v/>
      </c>
      <c r="O138" s="142" t="str">
        <f>IF($M138="","",INDEX(リスト!$AA$2:$AA$55,MATCH($M138,リスト!$X$2:$X$55,0)))</f>
        <v/>
      </c>
      <c r="P138" s="142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42" t="str">
        <f>IFERROR(RIGHT(10000000+②女子申込!$J43*10000+②女子申込!$L43*100+②女子申込!$N43,IF(INDEX(リスト!$Y$2:$Y$55,MATCH($M138,リスト!$X$2:$X$55,0))&lt;4,7,5)),"")</f>
        <v/>
      </c>
      <c r="R138" s="142" t="str">
        <f t="shared" si="41"/>
        <v/>
      </c>
      <c r="S138" s="142" t="str">
        <f>IF(②女子申込!$I43="","",IF(②女子申込!$I$6="補欠","HOK",IF(②女子申込!$I$6="オープン","OPN",IF(②女子申込!$I43="補欠","HOK",IF(②女子申込!$I43="OP","OPN","HOKOPN")))))</f>
        <v/>
      </c>
      <c r="T138" s="145" t="str">
        <f>IF(②女子申込!$O43="","",②女子申込!$O43)</f>
        <v/>
      </c>
      <c r="U138" s="145" t="str">
        <f>IF($T138="","",INDEX(リスト!$Y$2:$Y$55,MATCH($T138,リスト!$X$2:$X$55,0)))</f>
        <v/>
      </c>
      <c r="V138" s="145" t="str">
        <f>IF($T138="","",INDEX(リスト!$AA$2:$AA$55,MATCH($T138,リスト!$X$2:$X$55,0)))</f>
        <v/>
      </c>
      <c r="W138" s="145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45" t="str">
        <f>IFERROR(RIGHT(10000000+②女子申込!$Q43*10000+②女子申込!$S43*100+②女子申込!$U43,IF(INDEX(リスト!$Y$2:$Y$55,MATCH($T138,リスト!$X$2:$X$55,0))&lt;4,7,5)),"")</f>
        <v/>
      </c>
      <c r="Y138" s="145" t="str">
        <f t="shared" si="42"/>
        <v/>
      </c>
      <c r="Z138" s="145" t="str">
        <f>IF(②女子申込!$P43="","",IF(②女子申込!$P$6="補欠","HOK",IF(②女子申込!$P$6="オープン","OPN",IF(②女子申込!$P43="補欠","HOK",IF(②女子申込!$P43="OP","OPN","HOKOPN")))))</f>
        <v/>
      </c>
      <c r="AA138" s="144" t="str">
        <f>IF(②女子申込!$V43="","",②女子申込!$V43)</f>
        <v/>
      </c>
      <c r="AB138" s="144" t="str">
        <f>IF($AA138="","",INDEX(リスト!$Y$2:$Y$55,MATCH($AA138,リスト!$X$2:$X$55,0)))</f>
        <v/>
      </c>
      <c r="AC138" s="144" t="str">
        <f>IF($AA138="","",INDEX(リスト!$AA$2:$AA$55,MATCH($AA138,リスト!$X$2:$X$55,0)))</f>
        <v/>
      </c>
      <c r="AD138" s="144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44" t="str">
        <f>IFERROR(RIGHT(10000000+②女子申込!$X43*10000+②女子申込!$Z43*100+②女子申込!$AB43,IF(INDEX(リスト!$Y$2:$Y$55,MATCH($AA138,リスト!$X$2:$X$55,0))&lt;4,7,5)),"")</f>
        <v/>
      </c>
      <c r="AF138" s="144" t="str">
        <f t="shared" si="43"/>
        <v/>
      </c>
      <c r="AG138" s="144" t="str">
        <f>IF(②女子申込!$W43="","",IF(②女子申込!$W$6="補欠","HOK",IF(②女子申込!$W$6="オープン","OPN",IF(②女子申込!$W43="補欠","HOK",IF(②女子申込!$W43="OP","OPN","HOKOPN")))))</f>
        <v/>
      </c>
      <c r="AH138" s="143" t="str">
        <f>IF(②女子申込!$AC43="","",②女子申込!$AC43)</f>
        <v/>
      </c>
      <c r="AI138" s="143" t="str">
        <f t="shared" si="44"/>
        <v/>
      </c>
      <c r="AJ138" s="143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43" t="str">
        <f>IF($AH138="","",RIGHT(100000+②女子申込!$AE43,5))</f>
        <v/>
      </c>
      <c r="AL138" s="143" t="str">
        <f t="shared" si="45"/>
        <v/>
      </c>
      <c r="AM138" s="143" t="str">
        <f>IF(②女子申込!$AD43="","",IF(②女子申込!$AD$6="補欠","HOK",IF(②女子申込!$AD$6="オープン","OPN",IF(②女子申込!$AD43="補欠","HOK",IF(②女子申込!$AD43="OP","OPN","HOKOPN")))))</f>
        <v/>
      </c>
      <c r="AO138" s="32" t="str">
        <f t="shared" si="46"/>
        <v/>
      </c>
    </row>
    <row r="139" spans="1:41" x14ac:dyDescent="0.55000000000000004">
      <c r="A139" s="70" t="str">
        <f>IF($B139="","",INDEX(女子登録情報!$S:$S,MATCH($B139,女子登録情報!$B:$B,0)))</f>
        <v/>
      </c>
      <c r="B139" s="70" t="str">
        <f>IF(②女子申込!$C44="","",②女子申込!$C44)</f>
        <v/>
      </c>
      <c r="C139" s="70" t="str">
        <f t="shared" si="33"/>
        <v/>
      </c>
      <c r="D139" s="70" t="str">
        <f t="shared" si="34"/>
        <v/>
      </c>
      <c r="E139" s="70" t="str">
        <f t="shared" si="35"/>
        <v/>
      </c>
      <c r="F139" s="70" t="str">
        <f t="shared" si="36"/>
        <v/>
      </c>
      <c r="G139" s="70" t="str">
        <f t="shared" si="37"/>
        <v/>
      </c>
      <c r="H139" s="70" t="str">
        <f t="shared" si="38"/>
        <v/>
      </c>
      <c r="I139" s="70" t="str">
        <f t="shared" si="39"/>
        <v/>
      </c>
      <c r="J139" s="70" t="str">
        <f t="shared" si="40"/>
        <v/>
      </c>
      <c r="L139" s="32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42" t="str">
        <f>IF(②女子申込!$H44="","",②女子申込!$H44)</f>
        <v/>
      </c>
      <c r="N139" s="142" t="str">
        <f>IF($M139="","",INDEX(リスト!$Y$2:$Y$55,MATCH($M139,リスト!$X$2:$X$55,0)))</f>
        <v/>
      </c>
      <c r="O139" s="142" t="str">
        <f>IF($M139="","",INDEX(リスト!$AA$2:$AA$55,MATCH($M139,リスト!$X$2:$X$55,0)))</f>
        <v/>
      </c>
      <c r="P139" s="142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42" t="str">
        <f>IFERROR(RIGHT(10000000+②女子申込!$J44*10000+②女子申込!$L44*100+②女子申込!$N44,IF(INDEX(リスト!$Y$2:$Y$55,MATCH($M139,リスト!$X$2:$X$55,0))&lt;4,7,5)),"")</f>
        <v/>
      </c>
      <c r="R139" s="142" t="str">
        <f t="shared" si="41"/>
        <v/>
      </c>
      <c r="S139" s="142" t="str">
        <f>IF(②女子申込!$I44="","",IF(②女子申込!$I$6="補欠","HOK",IF(②女子申込!$I$6="オープン","OPN",IF(②女子申込!$I44="補欠","HOK",IF(②女子申込!$I44="OP","OPN","HOKOPN")))))</f>
        <v/>
      </c>
      <c r="T139" s="145" t="str">
        <f>IF(②女子申込!$O44="","",②女子申込!$O44)</f>
        <v/>
      </c>
      <c r="U139" s="145" t="str">
        <f>IF($T139="","",INDEX(リスト!$Y$2:$Y$55,MATCH($T139,リスト!$X$2:$X$55,0)))</f>
        <v/>
      </c>
      <c r="V139" s="145" t="str">
        <f>IF($T139="","",INDEX(リスト!$AA$2:$AA$55,MATCH($T139,リスト!$X$2:$X$55,0)))</f>
        <v/>
      </c>
      <c r="W139" s="145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45" t="str">
        <f>IFERROR(RIGHT(10000000+②女子申込!$Q44*10000+②女子申込!$S44*100+②女子申込!$U44,IF(INDEX(リスト!$Y$2:$Y$55,MATCH($T139,リスト!$X$2:$X$55,0))&lt;4,7,5)),"")</f>
        <v/>
      </c>
      <c r="Y139" s="145" t="str">
        <f t="shared" si="42"/>
        <v/>
      </c>
      <c r="Z139" s="145" t="str">
        <f>IF(②女子申込!$P44="","",IF(②女子申込!$P$6="補欠","HOK",IF(②女子申込!$P$6="オープン","OPN",IF(②女子申込!$P44="補欠","HOK",IF(②女子申込!$P44="OP","OPN","HOKOPN")))))</f>
        <v/>
      </c>
      <c r="AA139" s="144" t="str">
        <f>IF(②女子申込!$V44="","",②女子申込!$V44)</f>
        <v/>
      </c>
      <c r="AB139" s="144" t="str">
        <f>IF($AA139="","",INDEX(リスト!$Y$2:$Y$55,MATCH($AA139,リスト!$X$2:$X$55,0)))</f>
        <v/>
      </c>
      <c r="AC139" s="144" t="str">
        <f>IF($AA139="","",INDEX(リスト!$AA$2:$AA$55,MATCH($AA139,リスト!$X$2:$X$55,0)))</f>
        <v/>
      </c>
      <c r="AD139" s="144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44" t="str">
        <f>IFERROR(RIGHT(10000000+②女子申込!$X44*10000+②女子申込!$Z44*100+②女子申込!$AB44,IF(INDEX(リスト!$Y$2:$Y$55,MATCH($AA139,リスト!$X$2:$X$55,0))&lt;4,7,5)),"")</f>
        <v/>
      </c>
      <c r="AF139" s="144" t="str">
        <f t="shared" si="43"/>
        <v/>
      </c>
      <c r="AG139" s="144" t="str">
        <f>IF(②女子申込!$W44="","",IF(②女子申込!$W$6="補欠","HOK",IF(②女子申込!$W$6="オープン","OPN",IF(②女子申込!$W44="補欠","HOK",IF(②女子申込!$W44="OP","OPN","HOKOPN")))))</f>
        <v/>
      </c>
      <c r="AH139" s="143" t="str">
        <f>IF(②女子申込!$AC44="","",②女子申込!$AC44)</f>
        <v/>
      </c>
      <c r="AI139" s="143" t="str">
        <f t="shared" si="44"/>
        <v/>
      </c>
      <c r="AJ139" s="143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43" t="str">
        <f>IF($AH139="","",RIGHT(100000+②女子申込!$AE44,5))</f>
        <v/>
      </c>
      <c r="AL139" s="143" t="str">
        <f t="shared" si="45"/>
        <v/>
      </c>
      <c r="AM139" s="143" t="str">
        <f>IF(②女子申込!$AD44="","",IF(②女子申込!$AD$6="補欠","HOK",IF(②女子申込!$AD$6="オープン","OPN",IF(②女子申込!$AD44="補欠","HOK",IF(②女子申込!$AD44="OP","OPN","HOKOPN")))))</f>
        <v/>
      </c>
      <c r="AO139" s="32" t="str">
        <f t="shared" si="46"/>
        <v/>
      </c>
    </row>
    <row r="140" spans="1:41" x14ac:dyDescent="0.55000000000000004">
      <c r="A140" s="70" t="str">
        <f>IF($B140="","",INDEX(女子登録情報!$S:$S,MATCH($B140,女子登録情報!$B:$B,0)))</f>
        <v/>
      </c>
      <c r="B140" s="70" t="str">
        <f>IF(②女子申込!$C45="","",②女子申込!$C45)</f>
        <v/>
      </c>
      <c r="C140" s="70" t="str">
        <f t="shared" si="33"/>
        <v/>
      </c>
      <c r="D140" s="70" t="str">
        <f t="shared" si="34"/>
        <v/>
      </c>
      <c r="E140" s="70" t="str">
        <f t="shared" si="35"/>
        <v/>
      </c>
      <c r="F140" s="70" t="str">
        <f t="shared" si="36"/>
        <v/>
      </c>
      <c r="G140" s="70" t="str">
        <f t="shared" si="37"/>
        <v/>
      </c>
      <c r="H140" s="70" t="str">
        <f t="shared" si="38"/>
        <v/>
      </c>
      <c r="I140" s="70" t="str">
        <f t="shared" si="39"/>
        <v/>
      </c>
      <c r="J140" s="70" t="str">
        <f t="shared" si="40"/>
        <v/>
      </c>
      <c r="L140" s="32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42" t="str">
        <f>IF(②女子申込!$H45="","",②女子申込!$H45)</f>
        <v/>
      </c>
      <c r="N140" s="142" t="str">
        <f>IF($M140="","",INDEX(リスト!$Y$2:$Y$55,MATCH($M140,リスト!$X$2:$X$55,0)))</f>
        <v/>
      </c>
      <c r="O140" s="142" t="str">
        <f>IF($M140="","",INDEX(リスト!$AA$2:$AA$55,MATCH($M140,リスト!$X$2:$X$55,0)))</f>
        <v/>
      </c>
      <c r="P140" s="142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42" t="str">
        <f>IFERROR(RIGHT(10000000+②女子申込!$J45*10000+②女子申込!$L45*100+②女子申込!$N45,IF(INDEX(リスト!$Y$2:$Y$55,MATCH($M140,リスト!$X$2:$X$55,0))&lt;4,7,5)),"")</f>
        <v/>
      </c>
      <c r="R140" s="142" t="str">
        <f t="shared" si="41"/>
        <v/>
      </c>
      <c r="S140" s="142" t="str">
        <f>IF(②女子申込!$I45="","",IF(②女子申込!$I$6="補欠","HOK",IF(②女子申込!$I$6="オープン","OPN",IF(②女子申込!$I45="補欠","HOK",IF(②女子申込!$I45="OP","OPN","HOKOPN")))))</f>
        <v/>
      </c>
      <c r="T140" s="145" t="str">
        <f>IF(②女子申込!$O45="","",②女子申込!$O45)</f>
        <v/>
      </c>
      <c r="U140" s="145" t="str">
        <f>IF($T140="","",INDEX(リスト!$Y$2:$Y$55,MATCH($T140,リスト!$X$2:$X$55,0)))</f>
        <v/>
      </c>
      <c r="V140" s="145" t="str">
        <f>IF($T140="","",INDEX(リスト!$AA$2:$AA$55,MATCH($T140,リスト!$X$2:$X$55,0)))</f>
        <v/>
      </c>
      <c r="W140" s="145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45" t="str">
        <f>IFERROR(RIGHT(10000000+②女子申込!$Q45*10000+②女子申込!$S45*100+②女子申込!$U45,IF(INDEX(リスト!$Y$2:$Y$55,MATCH($T140,リスト!$X$2:$X$55,0))&lt;4,7,5)),"")</f>
        <v/>
      </c>
      <c r="Y140" s="145" t="str">
        <f t="shared" si="42"/>
        <v/>
      </c>
      <c r="Z140" s="145" t="str">
        <f>IF(②女子申込!$P45="","",IF(②女子申込!$P$6="補欠","HOK",IF(②女子申込!$P$6="オープン","OPN",IF(②女子申込!$P45="補欠","HOK",IF(②女子申込!$P45="OP","OPN","HOKOPN")))))</f>
        <v/>
      </c>
      <c r="AA140" s="144" t="str">
        <f>IF(②女子申込!$V45="","",②女子申込!$V45)</f>
        <v/>
      </c>
      <c r="AB140" s="144" t="str">
        <f>IF($AA140="","",INDEX(リスト!$Y$2:$Y$55,MATCH($AA140,リスト!$X$2:$X$55,0)))</f>
        <v/>
      </c>
      <c r="AC140" s="144" t="str">
        <f>IF($AA140="","",INDEX(リスト!$AA$2:$AA$55,MATCH($AA140,リスト!$X$2:$X$55,0)))</f>
        <v/>
      </c>
      <c r="AD140" s="144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44" t="str">
        <f>IFERROR(RIGHT(10000000+②女子申込!$X45*10000+②女子申込!$Z45*100+②女子申込!$AB45,IF(INDEX(リスト!$Y$2:$Y$55,MATCH($AA140,リスト!$X$2:$X$55,0))&lt;4,7,5)),"")</f>
        <v/>
      </c>
      <c r="AF140" s="144" t="str">
        <f t="shared" si="43"/>
        <v/>
      </c>
      <c r="AG140" s="144" t="str">
        <f>IF(②女子申込!$W45="","",IF(②女子申込!$W$6="補欠","HOK",IF(②女子申込!$W$6="オープン","OPN",IF(②女子申込!$W45="補欠","HOK",IF(②女子申込!$W45="OP","OPN","HOKOPN")))))</f>
        <v/>
      </c>
      <c r="AH140" s="143" t="str">
        <f>IF(②女子申込!$AC45="","",②女子申込!$AC45)</f>
        <v/>
      </c>
      <c r="AI140" s="143" t="str">
        <f t="shared" si="44"/>
        <v/>
      </c>
      <c r="AJ140" s="143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43" t="str">
        <f>IF($AH140="","",RIGHT(100000+②女子申込!$AE45,5))</f>
        <v/>
      </c>
      <c r="AL140" s="143" t="str">
        <f t="shared" si="45"/>
        <v/>
      </c>
      <c r="AM140" s="143" t="str">
        <f>IF(②女子申込!$AD45="","",IF(②女子申込!$AD$6="補欠","HOK",IF(②女子申込!$AD$6="オープン","OPN",IF(②女子申込!$AD45="補欠","HOK",IF(②女子申込!$AD45="OP","OPN","HOKOPN")))))</f>
        <v/>
      </c>
      <c r="AO140" s="32" t="str">
        <f t="shared" si="46"/>
        <v/>
      </c>
    </row>
    <row r="141" spans="1:41" x14ac:dyDescent="0.55000000000000004">
      <c r="A141" s="70" t="str">
        <f>IF($B141="","",INDEX(女子登録情報!$S:$S,MATCH($B141,女子登録情報!$B:$B,0)))</f>
        <v/>
      </c>
      <c r="B141" s="70" t="str">
        <f>IF(②女子申込!$C46="","",②女子申込!$C46)</f>
        <v/>
      </c>
      <c r="C141" s="70" t="str">
        <f t="shared" si="33"/>
        <v/>
      </c>
      <c r="D141" s="70" t="str">
        <f t="shared" si="34"/>
        <v/>
      </c>
      <c r="E141" s="70" t="str">
        <f t="shared" si="35"/>
        <v/>
      </c>
      <c r="F141" s="70" t="str">
        <f t="shared" si="36"/>
        <v/>
      </c>
      <c r="G141" s="70" t="str">
        <f t="shared" si="37"/>
        <v/>
      </c>
      <c r="H141" s="70" t="str">
        <f t="shared" si="38"/>
        <v/>
      </c>
      <c r="I141" s="70" t="str">
        <f t="shared" si="39"/>
        <v/>
      </c>
      <c r="J141" s="70" t="str">
        <f t="shared" si="40"/>
        <v/>
      </c>
      <c r="L141" s="32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42" t="str">
        <f>IF(②女子申込!$H46="","",②女子申込!$H46)</f>
        <v/>
      </c>
      <c r="N141" s="142" t="str">
        <f>IF($M141="","",INDEX(リスト!$Y$2:$Y$55,MATCH($M141,リスト!$X$2:$X$55,0)))</f>
        <v/>
      </c>
      <c r="O141" s="142" t="str">
        <f>IF($M141="","",INDEX(リスト!$AA$2:$AA$55,MATCH($M141,リスト!$X$2:$X$55,0)))</f>
        <v/>
      </c>
      <c r="P141" s="142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42" t="str">
        <f>IFERROR(RIGHT(10000000+②女子申込!$J46*10000+②女子申込!$L46*100+②女子申込!$N46,IF(INDEX(リスト!$Y$2:$Y$55,MATCH($M141,リスト!$X$2:$X$55,0))&lt;4,7,5)),"")</f>
        <v/>
      </c>
      <c r="R141" s="142" t="str">
        <f t="shared" si="41"/>
        <v/>
      </c>
      <c r="S141" s="142" t="str">
        <f>IF(②女子申込!$I46="","",IF(②女子申込!$I$6="補欠","HOK",IF(②女子申込!$I$6="オープン","OPN",IF(②女子申込!$I46="補欠","HOK",IF(②女子申込!$I46="OP","OPN","HOKOPN")))))</f>
        <v/>
      </c>
      <c r="T141" s="145" t="str">
        <f>IF(②女子申込!$O46="","",②女子申込!$O46)</f>
        <v/>
      </c>
      <c r="U141" s="145" t="str">
        <f>IF($T141="","",INDEX(リスト!$Y$2:$Y$55,MATCH($T141,リスト!$X$2:$X$55,0)))</f>
        <v/>
      </c>
      <c r="V141" s="145" t="str">
        <f>IF($T141="","",INDEX(リスト!$AA$2:$AA$55,MATCH($T141,リスト!$X$2:$X$55,0)))</f>
        <v/>
      </c>
      <c r="W141" s="145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45" t="str">
        <f>IFERROR(RIGHT(10000000+②女子申込!$Q46*10000+②女子申込!$S46*100+②女子申込!$U46,IF(INDEX(リスト!$Y$2:$Y$55,MATCH($T141,リスト!$X$2:$X$55,0))&lt;4,7,5)),"")</f>
        <v/>
      </c>
      <c r="Y141" s="145" t="str">
        <f t="shared" si="42"/>
        <v/>
      </c>
      <c r="Z141" s="145" t="str">
        <f>IF(②女子申込!$P46="","",IF(②女子申込!$P$6="補欠","HOK",IF(②女子申込!$P$6="オープン","OPN",IF(②女子申込!$P46="補欠","HOK",IF(②女子申込!$P46="OP","OPN","HOKOPN")))))</f>
        <v/>
      </c>
      <c r="AA141" s="144" t="str">
        <f>IF(②女子申込!$V46="","",②女子申込!$V46)</f>
        <v/>
      </c>
      <c r="AB141" s="144" t="str">
        <f>IF($AA141="","",INDEX(リスト!$Y$2:$Y$55,MATCH($AA141,リスト!$X$2:$X$55,0)))</f>
        <v/>
      </c>
      <c r="AC141" s="144" t="str">
        <f>IF($AA141="","",INDEX(リスト!$AA$2:$AA$55,MATCH($AA141,リスト!$X$2:$X$55,0)))</f>
        <v/>
      </c>
      <c r="AD141" s="144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44" t="str">
        <f>IFERROR(RIGHT(10000000+②女子申込!$X46*10000+②女子申込!$Z46*100+②女子申込!$AB46,IF(INDEX(リスト!$Y$2:$Y$55,MATCH($AA141,リスト!$X$2:$X$55,0))&lt;4,7,5)),"")</f>
        <v/>
      </c>
      <c r="AF141" s="144" t="str">
        <f t="shared" si="43"/>
        <v/>
      </c>
      <c r="AG141" s="144" t="str">
        <f>IF(②女子申込!$W46="","",IF(②女子申込!$W$6="補欠","HOK",IF(②女子申込!$W$6="オープン","OPN",IF(②女子申込!$W46="補欠","HOK",IF(②女子申込!$W46="OP","OPN","HOKOPN")))))</f>
        <v/>
      </c>
      <c r="AH141" s="143" t="str">
        <f>IF(②女子申込!$AC46="","",②女子申込!$AC46)</f>
        <v/>
      </c>
      <c r="AI141" s="143" t="str">
        <f t="shared" si="44"/>
        <v/>
      </c>
      <c r="AJ141" s="143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43" t="str">
        <f>IF($AH141="","",RIGHT(100000+②女子申込!$AE46,5))</f>
        <v/>
      </c>
      <c r="AL141" s="143" t="str">
        <f t="shared" si="45"/>
        <v/>
      </c>
      <c r="AM141" s="143" t="str">
        <f>IF(②女子申込!$AD46="","",IF(②女子申込!$AD$6="補欠","HOK",IF(②女子申込!$AD$6="オープン","OPN",IF(②女子申込!$AD46="補欠","HOK",IF(②女子申込!$AD46="OP","OPN","HOKOPN")))))</f>
        <v/>
      </c>
      <c r="AO141" s="32" t="str">
        <f t="shared" si="46"/>
        <v/>
      </c>
    </row>
    <row r="142" spans="1:41" x14ac:dyDescent="0.55000000000000004">
      <c r="A142" s="70" t="str">
        <f>IF($B142="","",INDEX(女子登録情報!$S:$S,MATCH($B142,女子登録情報!$B:$B,0)))</f>
        <v/>
      </c>
      <c r="B142" s="70" t="str">
        <f>IF(②女子申込!$C47="","",②女子申込!$C47)</f>
        <v/>
      </c>
      <c r="C142" s="70" t="str">
        <f t="shared" si="33"/>
        <v/>
      </c>
      <c r="D142" s="70" t="str">
        <f t="shared" si="34"/>
        <v/>
      </c>
      <c r="E142" s="70" t="str">
        <f t="shared" si="35"/>
        <v/>
      </c>
      <c r="F142" s="70" t="str">
        <f t="shared" si="36"/>
        <v/>
      </c>
      <c r="G142" s="70" t="str">
        <f t="shared" si="37"/>
        <v/>
      </c>
      <c r="H142" s="70" t="str">
        <f t="shared" si="38"/>
        <v/>
      </c>
      <c r="I142" s="70" t="str">
        <f t="shared" si="39"/>
        <v/>
      </c>
      <c r="J142" s="70" t="str">
        <f t="shared" si="40"/>
        <v/>
      </c>
      <c r="L142" s="32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42" t="str">
        <f>IF(②女子申込!$H47="","",②女子申込!$H47)</f>
        <v/>
      </c>
      <c r="N142" s="142" t="str">
        <f>IF($M142="","",INDEX(リスト!$Y$2:$Y$55,MATCH($M142,リスト!$X$2:$X$55,0)))</f>
        <v/>
      </c>
      <c r="O142" s="142" t="str">
        <f>IF($M142="","",INDEX(リスト!$AA$2:$AA$55,MATCH($M142,リスト!$X$2:$X$55,0)))</f>
        <v/>
      </c>
      <c r="P142" s="142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42" t="str">
        <f>IFERROR(RIGHT(10000000+②女子申込!$J47*10000+②女子申込!$L47*100+②女子申込!$N47,IF(INDEX(リスト!$Y$2:$Y$55,MATCH($M142,リスト!$X$2:$X$55,0))&lt;4,7,5)),"")</f>
        <v/>
      </c>
      <c r="R142" s="142" t="str">
        <f t="shared" si="41"/>
        <v/>
      </c>
      <c r="S142" s="142" t="str">
        <f>IF(②女子申込!$I47="","",IF(②女子申込!$I$6="補欠","HOK",IF(②女子申込!$I$6="オープン","OPN",IF(②女子申込!$I47="補欠","HOK",IF(②女子申込!$I47="OP","OPN","HOKOPN")))))</f>
        <v/>
      </c>
      <c r="T142" s="145" t="str">
        <f>IF(②女子申込!$O47="","",②女子申込!$O47)</f>
        <v/>
      </c>
      <c r="U142" s="145" t="str">
        <f>IF($T142="","",INDEX(リスト!$Y$2:$Y$55,MATCH($T142,リスト!$X$2:$X$55,0)))</f>
        <v/>
      </c>
      <c r="V142" s="145" t="str">
        <f>IF($T142="","",INDEX(リスト!$AA$2:$AA$55,MATCH($T142,リスト!$X$2:$X$55,0)))</f>
        <v/>
      </c>
      <c r="W142" s="145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45" t="str">
        <f>IFERROR(RIGHT(10000000+②女子申込!$Q47*10000+②女子申込!$S47*100+②女子申込!$U47,IF(INDEX(リスト!$Y$2:$Y$55,MATCH($T142,リスト!$X$2:$X$55,0))&lt;4,7,5)),"")</f>
        <v/>
      </c>
      <c r="Y142" s="145" t="str">
        <f t="shared" si="42"/>
        <v/>
      </c>
      <c r="Z142" s="145" t="str">
        <f>IF(②女子申込!$P47="","",IF(②女子申込!$P$6="補欠","HOK",IF(②女子申込!$P$6="オープン","OPN",IF(②女子申込!$P47="補欠","HOK",IF(②女子申込!$P47="OP","OPN","HOKOPN")))))</f>
        <v/>
      </c>
      <c r="AA142" s="144" t="str">
        <f>IF(②女子申込!$V47="","",②女子申込!$V47)</f>
        <v/>
      </c>
      <c r="AB142" s="144" t="str">
        <f>IF($AA142="","",INDEX(リスト!$Y$2:$Y$55,MATCH($AA142,リスト!$X$2:$X$55,0)))</f>
        <v/>
      </c>
      <c r="AC142" s="144" t="str">
        <f>IF($AA142="","",INDEX(リスト!$AA$2:$AA$55,MATCH($AA142,リスト!$X$2:$X$55,0)))</f>
        <v/>
      </c>
      <c r="AD142" s="144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44" t="str">
        <f>IFERROR(RIGHT(10000000+②女子申込!$X47*10000+②女子申込!$Z47*100+②女子申込!$AB47,IF(INDEX(リスト!$Y$2:$Y$55,MATCH($AA142,リスト!$X$2:$X$55,0))&lt;4,7,5)),"")</f>
        <v/>
      </c>
      <c r="AF142" s="144" t="str">
        <f t="shared" si="43"/>
        <v/>
      </c>
      <c r="AG142" s="144" t="str">
        <f>IF(②女子申込!$W47="","",IF(②女子申込!$W$6="補欠","HOK",IF(②女子申込!$W$6="オープン","OPN",IF(②女子申込!$W47="補欠","HOK",IF(②女子申込!$W47="OP","OPN","HOKOPN")))))</f>
        <v/>
      </c>
      <c r="AH142" s="143" t="str">
        <f>IF(②女子申込!$AC47="","",②女子申込!$AC47)</f>
        <v/>
      </c>
      <c r="AI142" s="143" t="str">
        <f t="shared" si="44"/>
        <v/>
      </c>
      <c r="AJ142" s="143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43" t="str">
        <f>IF($AH142="","",RIGHT(100000+②女子申込!$AE47,5))</f>
        <v/>
      </c>
      <c r="AL142" s="143" t="str">
        <f t="shared" si="45"/>
        <v/>
      </c>
      <c r="AM142" s="143" t="str">
        <f>IF(②女子申込!$AD47="","",IF(②女子申込!$AD$6="補欠","HOK",IF(②女子申込!$AD$6="オープン","OPN",IF(②女子申込!$AD47="補欠","HOK",IF(②女子申込!$AD47="OP","OPN","HOKOPN")))))</f>
        <v/>
      </c>
      <c r="AO142" s="32" t="str">
        <f t="shared" si="46"/>
        <v/>
      </c>
    </row>
    <row r="143" spans="1:41" x14ac:dyDescent="0.55000000000000004">
      <c r="A143" s="70" t="str">
        <f>IF($B143="","",INDEX(女子登録情報!$S:$S,MATCH($B143,女子登録情報!$B:$B,0)))</f>
        <v/>
      </c>
      <c r="B143" s="70" t="str">
        <f>IF(②女子申込!$C48="","",②女子申込!$C48)</f>
        <v/>
      </c>
      <c r="C143" s="70" t="str">
        <f t="shared" si="33"/>
        <v/>
      </c>
      <c r="D143" s="70" t="str">
        <f t="shared" si="34"/>
        <v/>
      </c>
      <c r="E143" s="70" t="str">
        <f t="shared" si="35"/>
        <v/>
      </c>
      <c r="F143" s="70" t="str">
        <f t="shared" si="36"/>
        <v/>
      </c>
      <c r="G143" s="70" t="str">
        <f t="shared" si="37"/>
        <v/>
      </c>
      <c r="H143" s="70" t="str">
        <f t="shared" si="38"/>
        <v/>
      </c>
      <c r="I143" s="70" t="str">
        <f t="shared" si="39"/>
        <v/>
      </c>
      <c r="J143" s="70" t="str">
        <f t="shared" si="40"/>
        <v/>
      </c>
      <c r="L143" s="32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42" t="str">
        <f>IF(②女子申込!$H48="","",②女子申込!$H48)</f>
        <v/>
      </c>
      <c r="N143" s="142" t="str">
        <f>IF($M143="","",INDEX(リスト!$Y$2:$Y$55,MATCH($M143,リスト!$X$2:$X$55,0)))</f>
        <v/>
      </c>
      <c r="O143" s="142" t="str">
        <f>IF($M143="","",INDEX(リスト!$AA$2:$AA$55,MATCH($M143,リスト!$X$2:$X$55,0)))</f>
        <v/>
      </c>
      <c r="P143" s="142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42" t="str">
        <f>IFERROR(RIGHT(10000000+②女子申込!$J48*10000+②女子申込!$L48*100+②女子申込!$N48,IF(INDEX(リスト!$Y$2:$Y$55,MATCH($M143,リスト!$X$2:$X$55,0))&lt;4,7,5)),"")</f>
        <v/>
      </c>
      <c r="R143" s="142" t="str">
        <f t="shared" si="41"/>
        <v/>
      </c>
      <c r="S143" s="142" t="str">
        <f>IF(②女子申込!$I48="","",IF(②女子申込!$I$6="補欠","HOK",IF(②女子申込!$I$6="オープン","OPN",IF(②女子申込!$I48="補欠","HOK",IF(②女子申込!$I48="OP","OPN","HOKOPN")))))</f>
        <v/>
      </c>
      <c r="T143" s="145" t="str">
        <f>IF(②女子申込!$O48="","",②女子申込!$O48)</f>
        <v/>
      </c>
      <c r="U143" s="145" t="str">
        <f>IF($T143="","",INDEX(リスト!$Y$2:$Y$55,MATCH($T143,リスト!$X$2:$X$55,0)))</f>
        <v/>
      </c>
      <c r="V143" s="145" t="str">
        <f>IF($T143="","",INDEX(リスト!$AA$2:$AA$55,MATCH($T143,リスト!$X$2:$X$55,0)))</f>
        <v/>
      </c>
      <c r="W143" s="145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45" t="str">
        <f>IFERROR(RIGHT(10000000+②女子申込!$Q48*10000+②女子申込!$S48*100+②女子申込!$U48,IF(INDEX(リスト!$Y$2:$Y$55,MATCH($T143,リスト!$X$2:$X$55,0))&lt;4,7,5)),"")</f>
        <v/>
      </c>
      <c r="Y143" s="145" t="str">
        <f t="shared" si="42"/>
        <v/>
      </c>
      <c r="Z143" s="145" t="str">
        <f>IF(②女子申込!$P48="","",IF(②女子申込!$P$6="補欠","HOK",IF(②女子申込!$P$6="オープン","OPN",IF(②女子申込!$P48="補欠","HOK",IF(②女子申込!$P48="OP","OPN","HOKOPN")))))</f>
        <v/>
      </c>
      <c r="AA143" s="144" t="str">
        <f>IF(②女子申込!$V48="","",②女子申込!$V48)</f>
        <v/>
      </c>
      <c r="AB143" s="144" t="str">
        <f>IF($AA143="","",INDEX(リスト!$Y$2:$Y$55,MATCH($AA143,リスト!$X$2:$X$55,0)))</f>
        <v/>
      </c>
      <c r="AC143" s="144" t="str">
        <f>IF($AA143="","",INDEX(リスト!$AA$2:$AA$55,MATCH($AA143,リスト!$X$2:$X$55,0)))</f>
        <v/>
      </c>
      <c r="AD143" s="144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44" t="str">
        <f>IFERROR(RIGHT(10000000+②女子申込!$X48*10000+②女子申込!$Z48*100+②女子申込!$AB48,IF(INDEX(リスト!$Y$2:$Y$55,MATCH($AA143,リスト!$X$2:$X$55,0))&lt;4,7,5)),"")</f>
        <v/>
      </c>
      <c r="AF143" s="144" t="str">
        <f t="shared" si="43"/>
        <v/>
      </c>
      <c r="AG143" s="144" t="str">
        <f>IF(②女子申込!$W48="","",IF(②女子申込!$W$6="補欠","HOK",IF(②女子申込!$W$6="オープン","OPN",IF(②女子申込!$W48="補欠","HOK",IF(②女子申込!$W48="OP","OPN","HOKOPN")))))</f>
        <v/>
      </c>
      <c r="AH143" s="143" t="str">
        <f>IF(②女子申込!$AC48="","",②女子申込!$AC48)</f>
        <v/>
      </c>
      <c r="AI143" s="143" t="str">
        <f t="shared" si="44"/>
        <v/>
      </c>
      <c r="AJ143" s="143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43" t="str">
        <f>IF($AH143="","",RIGHT(100000+②女子申込!$AE48,5))</f>
        <v/>
      </c>
      <c r="AL143" s="143" t="str">
        <f t="shared" si="45"/>
        <v/>
      </c>
      <c r="AM143" s="143" t="str">
        <f>IF(②女子申込!$AD48="","",IF(②女子申込!$AD$6="補欠","HOK",IF(②女子申込!$AD$6="オープン","OPN",IF(②女子申込!$AD48="補欠","HOK",IF(②女子申込!$AD48="OP","OPN","HOKOPN")))))</f>
        <v/>
      </c>
      <c r="AO143" s="32" t="str">
        <f t="shared" si="46"/>
        <v/>
      </c>
    </row>
    <row r="144" spans="1:41" x14ac:dyDescent="0.55000000000000004">
      <c r="A144" s="70" t="str">
        <f>IF($B144="","",INDEX(女子登録情報!$S:$S,MATCH($B144,女子登録情報!$B:$B,0)))</f>
        <v/>
      </c>
      <c r="B144" s="70" t="str">
        <f>IF(②女子申込!$C49="","",②女子申込!$C49)</f>
        <v/>
      </c>
      <c r="C144" s="70" t="str">
        <f t="shared" si="33"/>
        <v/>
      </c>
      <c r="D144" s="70" t="str">
        <f t="shared" si="34"/>
        <v/>
      </c>
      <c r="E144" s="70" t="str">
        <f t="shared" si="35"/>
        <v/>
      </c>
      <c r="F144" s="70" t="str">
        <f t="shared" si="36"/>
        <v/>
      </c>
      <c r="G144" s="70" t="str">
        <f t="shared" si="37"/>
        <v/>
      </c>
      <c r="H144" s="70" t="str">
        <f t="shared" si="38"/>
        <v/>
      </c>
      <c r="I144" s="70" t="str">
        <f t="shared" si="39"/>
        <v/>
      </c>
      <c r="J144" s="70" t="str">
        <f t="shared" si="40"/>
        <v/>
      </c>
      <c r="L144" s="32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42" t="str">
        <f>IF(②女子申込!$H49="","",②女子申込!$H49)</f>
        <v/>
      </c>
      <c r="N144" s="142" t="str">
        <f>IF($M144="","",INDEX(リスト!$Y$2:$Y$55,MATCH($M144,リスト!$X$2:$X$55,0)))</f>
        <v/>
      </c>
      <c r="O144" s="142" t="str">
        <f>IF($M144="","",INDEX(リスト!$AA$2:$AA$55,MATCH($M144,リスト!$X$2:$X$55,0)))</f>
        <v/>
      </c>
      <c r="P144" s="142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42" t="str">
        <f>IFERROR(RIGHT(10000000+②女子申込!$J49*10000+②女子申込!$L49*100+②女子申込!$N49,IF(INDEX(リスト!$Y$2:$Y$55,MATCH($M144,リスト!$X$2:$X$55,0))&lt;4,7,5)),"")</f>
        <v/>
      </c>
      <c r="R144" s="142" t="str">
        <f t="shared" si="41"/>
        <v/>
      </c>
      <c r="S144" s="142" t="str">
        <f>IF(②女子申込!$I49="","",IF(②女子申込!$I$6="補欠","HOK",IF(②女子申込!$I$6="オープン","OPN",IF(②女子申込!$I49="補欠","HOK",IF(②女子申込!$I49="OP","OPN","HOKOPN")))))</f>
        <v/>
      </c>
      <c r="T144" s="145" t="str">
        <f>IF(②女子申込!$O49="","",②女子申込!$O49)</f>
        <v/>
      </c>
      <c r="U144" s="145" t="str">
        <f>IF($T144="","",INDEX(リスト!$Y$2:$Y$55,MATCH($T144,リスト!$X$2:$X$55,0)))</f>
        <v/>
      </c>
      <c r="V144" s="145" t="str">
        <f>IF($T144="","",INDEX(リスト!$AA$2:$AA$55,MATCH($T144,リスト!$X$2:$X$55,0)))</f>
        <v/>
      </c>
      <c r="W144" s="145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45" t="str">
        <f>IFERROR(RIGHT(10000000+②女子申込!$Q49*10000+②女子申込!$S49*100+②女子申込!$U49,IF(INDEX(リスト!$Y$2:$Y$55,MATCH($T144,リスト!$X$2:$X$55,0))&lt;4,7,5)),"")</f>
        <v/>
      </c>
      <c r="Y144" s="145" t="str">
        <f t="shared" si="42"/>
        <v/>
      </c>
      <c r="Z144" s="145" t="str">
        <f>IF(②女子申込!$P49="","",IF(②女子申込!$P$6="補欠","HOK",IF(②女子申込!$P$6="オープン","OPN",IF(②女子申込!$P49="補欠","HOK",IF(②女子申込!$P49="OP","OPN","HOKOPN")))))</f>
        <v/>
      </c>
      <c r="AA144" s="144" t="str">
        <f>IF(②女子申込!$V49="","",②女子申込!$V49)</f>
        <v/>
      </c>
      <c r="AB144" s="144" t="str">
        <f>IF($AA144="","",INDEX(リスト!$Y$2:$Y$55,MATCH($AA144,リスト!$X$2:$X$55,0)))</f>
        <v/>
      </c>
      <c r="AC144" s="144" t="str">
        <f>IF($AA144="","",INDEX(リスト!$AA$2:$AA$55,MATCH($AA144,リスト!$X$2:$X$55,0)))</f>
        <v/>
      </c>
      <c r="AD144" s="144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44" t="str">
        <f>IFERROR(RIGHT(10000000+②女子申込!$X49*10000+②女子申込!$Z49*100+②女子申込!$AB49,IF(INDEX(リスト!$Y$2:$Y$55,MATCH($AA144,リスト!$X$2:$X$55,0))&lt;4,7,5)),"")</f>
        <v/>
      </c>
      <c r="AF144" s="144" t="str">
        <f t="shared" si="43"/>
        <v/>
      </c>
      <c r="AG144" s="144" t="str">
        <f>IF(②女子申込!$W49="","",IF(②女子申込!$W$6="補欠","HOK",IF(②女子申込!$W$6="オープン","OPN",IF(②女子申込!$W49="補欠","HOK",IF(②女子申込!$W49="OP","OPN","HOKOPN")))))</f>
        <v/>
      </c>
      <c r="AH144" s="143" t="str">
        <f>IF(②女子申込!$AC49="","",②女子申込!$AC49)</f>
        <v/>
      </c>
      <c r="AI144" s="143" t="str">
        <f t="shared" si="44"/>
        <v/>
      </c>
      <c r="AJ144" s="143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43" t="str">
        <f>IF($AH144="","",RIGHT(100000+②女子申込!$AE49,5))</f>
        <v/>
      </c>
      <c r="AL144" s="143" t="str">
        <f t="shared" si="45"/>
        <v/>
      </c>
      <c r="AM144" s="143" t="str">
        <f>IF(②女子申込!$AD49="","",IF(②女子申込!$AD$6="補欠","HOK",IF(②女子申込!$AD$6="オープン","OPN",IF(②女子申込!$AD49="補欠","HOK",IF(②女子申込!$AD49="OP","OPN","HOKOPN")))))</f>
        <v/>
      </c>
      <c r="AO144" s="32" t="str">
        <f t="shared" si="46"/>
        <v/>
      </c>
    </row>
    <row r="145" spans="1:41" x14ac:dyDescent="0.55000000000000004">
      <c r="A145" s="70" t="str">
        <f>IF($B145="","",INDEX(女子登録情報!$S:$S,MATCH($B145,女子登録情報!$B:$B,0)))</f>
        <v/>
      </c>
      <c r="B145" s="70" t="str">
        <f>IF(②女子申込!$C50="","",②女子申込!$C50)</f>
        <v/>
      </c>
      <c r="C145" s="70" t="str">
        <f t="shared" si="33"/>
        <v/>
      </c>
      <c r="D145" s="70" t="str">
        <f t="shared" si="34"/>
        <v/>
      </c>
      <c r="E145" s="70" t="str">
        <f t="shared" si="35"/>
        <v/>
      </c>
      <c r="F145" s="70" t="str">
        <f t="shared" si="36"/>
        <v/>
      </c>
      <c r="G145" s="70" t="str">
        <f t="shared" si="37"/>
        <v/>
      </c>
      <c r="H145" s="70" t="str">
        <f t="shared" si="38"/>
        <v/>
      </c>
      <c r="I145" s="70" t="str">
        <f t="shared" si="39"/>
        <v/>
      </c>
      <c r="J145" s="70" t="str">
        <f t="shared" si="40"/>
        <v/>
      </c>
      <c r="L145" s="32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42" t="str">
        <f>IF(②女子申込!$H50="","",②女子申込!$H50)</f>
        <v/>
      </c>
      <c r="N145" s="142" t="str">
        <f>IF($M145="","",INDEX(リスト!$Y$2:$Y$55,MATCH($M145,リスト!$X$2:$X$55,0)))</f>
        <v/>
      </c>
      <c r="O145" s="142" t="str">
        <f>IF($M145="","",INDEX(リスト!$AA$2:$AA$55,MATCH($M145,リスト!$X$2:$X$55,0)))</f>
        <v/>
      </c>
      <c r="P145" s="142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42" t="str">
        <f>IFERROR(RIGHT(10000000+②女子申込!$J50*10000+②女子申込!$L50*100+②女子申込!$N50,IF(INDEX(リスト!$Y$2:$Y$55,MATCH($M145,リスト!$X$2:$X$55,0))&lt;4,7,5)),"")</f>
        <v/>
      </c>
      <c r="R145" s="142" t="str">
        <f t="shared" si="41"/>
        <v/>
      </c>
      <c r="S145" s="142" t="str">
        <f>IF(②女子申込!$I50="","",IF(②女子申込!$I$6="補欠","HOK",IF(②女子申込!$I$6="オープン","OPN",IF(②女子申込!$I50="補欠","HOK",IF(②女子申込!$I50="OP","OPN","HOKOPN")))))</f>
        <v/>
      </c>
      <c r="T145" s="145" t="str">
        <f>IF(②女子申込!$O50="","",②女子申込!$O50)</f>
        <v/>
      </c>
      <c r="U145" s="145" t="str">
        <f>IF($T145="","",INDEX(リスト!$Y$2:$Y$55,MATCH($T145,リスト!$X$2:$X$55,0)))</f>
        <v/>
      </c>
      <c r="V145" s="145" t="str">
        <f>IF($T145="","",INDEX(リスト!$AA$2:$AA$55,MATCH($T145,リスト!$X$2:$X$55,0)))</f>
        <v/>
      </c>
      <c r="W145" s="145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45" t="str">
        <f>IFERROR(RIGHT(10000000+②女子申込!$Q50*10000+②女子申込!$S50*100+②女子申込!$U50,IF(INDEX(リスト!$Y$2:$Y$55,MATCH($T145,リスト!$X$2:$X$55,0))&lt;4,7,5)),"")</f>
        <v/>
      </c>
      <c r="Y145" s="145" t="str">
        <f t="shared" si="42"/>
        <v/>
      </c>
      <c r="Z145" s="145" t="str">
        <f>IF(②女子申込!$P50="","",IF(②女子申込!$P$6="補欠","HOK",IF(②女子申込!$P$6="オープン","OPN",IF(②女子申込!$P50="補欠","HOK",IF(②女子申込!$P50="OP","OPN","HOKOPN")))))</f>
        <v/>
      </c>
      <c r="AA145" s="144" t="str">
        <f>IF(②女子申込!$V50="","",②女子申込!$V50)</f>
        <v/>
      </c>
      <c r="AB145" s="144" t="str">
        <f>IF($AA145="","",INDEX(リスト!$Y$2:$Y$55,MATCH($AA145,リスト!$X$2:$X$55,0)))</f>
        <v/>
      </c>
      <c r="AC145" s="144" t="str">
        <f>IF($AA145="","",INDEX(リスト!$AA$2:$AA$55,MATCH($AA145,リスト!$X$2:$X$55,0)))</f>
        <v/>
      </c>
      <c r="AD145" s="144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44" t="str">
        <f>IFERROR(RIGHT(10000000+②女子申込!$X50*10000+②女子申込!$Z50*100+②女子申込!$AB50,IF(INDEX(リスト!$Y$2:$Y$55,MATCH($AA145,リスト!$X$2:$X$55,0))&lt;4,7,5)),"")</f>
        <v/>
      </c>
      <c r="AF145" s="144" t="str">
        <f t="shared" si="43"/>
        <v/>
      </c>
      <c r="AG145" s="144" t="str">
        <f>IF(②女子申込!$W50="","",IF(②女子申込!$W$6="補欠","HOK",IF(②女子申込!$W$6="オープン","OPN",IF(②女子申込!$W50="補欠","HOK",IF(②女子申込!$W50="OP","OPN","HOKOPN")))))</f>
        <v/>
      </c>
      <c r="AH145" s="143" t="str">
        <f>IF(②女子申込!$AC50="","",②女子申込!$AC50)</f>
        <v/>
      </c>
      <c r="AI145" s="143" t="str">
        <f t="shared" si="44"/>
        <v/>
      </c>
      <c r="AJ145" s="143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43" t="str">
        <f>IF($AH145="","",RIGHT(100000+②女子申込!$AE50,5))</f>
        <v/>
      </c>
      <c r="AL145" s="143" t="str">
        <f t="shared" si="45"/>
        <v/>
      </c>
      <c r="AM145" s="143" t="str">
        <f>IF(②女子申込!$AD50="","",IF(②女子申込!$AD$6="補欠","HOK",IF(②女子申込!$AD$6="オープン","OPN",IF(②女子申込!$AD50="補欠","HOK",IF(②女子申込!$AD50="OP","OPN","HOKOPN")))))</f>
        <v/>
      </c>
      <c r="AO145" s="32" t="str">
        <f t="shared" si="46"/>
        <v/>
      </c>
    </row>
    <row r="146" spans="1:41" x14ac:dyDescent="0.55000000000000004">
      <c r="A146" s="70" t="str">
        <f>IF($B146="","",INDEX(女子登録情報!$S:$S,MATCH($B146,女子登録情報!$B:$B,0)))</f>
        <v/>
      </c>
      <c r="B146" s="70" t="str">
        <f>IF(②女子申込!$C51="","",②女子申込!$C51)</f>
        <v/>
      </c>
      <c r="C146" s="70" t="str">
        <f t="shared" si="33"/>
        <v/>
      </c>
      <c r="D146" s="70" t="str">
        <f t="shared" si="34"/>
        <v/>
      </c>
      <c r="E146" s="70" t="str">
        <f t="shared" si="35"/>
        <v/>
      </c>
      <c r="F146" s="70" t="str">
        <f t="shared" si="36"/>
        <v/>
      </c>
      <c r="G146" s="70" t="str">
        <f t="shared" si="37"/>
        <v/>
      </c>
      <c r="H146" s="70" t="str">
        <f t="shared" si="38"/>
        <v/>
      </c>
      <c r="I146" s="70" t="str">
        <f t="shared" si="39"/>
        <v/>
      </c>
      <c r="J146" s="70" t="str">
        <f t="shared" si="40"/>
        <v/>
      </c>
      <c r="L146" s="32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42" t="str">
        <f>IF(②女子申込!$H51="","",②女子申込!$H51)</f>
        <v/>
      </c>
      <c r="N146" s="142" t="str">
        <f>IF($M146="","",INDEX(リスト!$Y$2:$Y$55,MATCH($M146,リスト!$X$2:$X$55,0)))</f>
        <v/>
      </c>
      <c r="O146" s="142" t="str">
        <f>IF($M146="","",INDEX(リスト!$AA$2:$AA$55,MATCH($M146,リスト!$X$2:$X$55,0)))</f>
        <v/>
      </c>
      <c r="P146" s="142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42" t="str">
        <f>IFERROR(RIGHT(10000000+②女子申込!$J51*10000+②女子申込!$L51*100+②女子申込!$N51,IF(INDEX(リスト!$Y$2:$Y$55,MATCH($M146,リスト!$X$2:$X$55,0))&lt;4,7,5)),"")</f>
        <v/>
      </c>
      <c r="R146" s="142" t="str">
        <f t="shared" si="41"/>
        <v/>
      </c>
      <c r="S146" s="142" t="str">
        <f>IF(②女子申込!$I51="","",IF(②女子申込!$I$6="補欠","HOK",IF(②女子申込!$I$6="オープン","OPN",IF(②女子申込!$I51="補欠","HOK",IF(②女子申込!$I51="OP","OPN","HOKOPN")))))</f>
        <v/>
      </c>
      <c r="T146" s="145" t="str">
        <f>IF(②女子申込!$O51="","",②女子申込!$O51)</f>
        <v/>
      </c>
      <c r="U146" s="145" t="str">
        <f>IF($T146="","",INDEX(リスト!$Y$2:$Y$55,MATCH($T146,リスト!$X$2:$X$55,0)))</f>
        <v/>
      </c>
      <c r="V146" s="145" t="str">
        <f>IF($T146="","",INDEX(リスト!$AA$2:$AA$55,MATCH($T146,リスト!$X$2:$X$55,0)))</f>
        <v/>
      </c>
      <c r="W146" s="145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45" t="str">
        <f>IFERROR(RIGHT(10000000+②女子申込!$Q51*10000+②女子申込!$S51*100+②女子申込!$U51,IF(INDEX(リスト!$Y$2:$Y$55,MATCH($T146,リスト!$X$2:$X$55,0))&lt;4,7,5)),"")</f>
        <v/>
      </c>
      <c r="Y146" s="145" t="str">
        <f t="shared" si="42"/>
        <v/>
      </c>
      <c r="Z146" s="145" t="str">
        <f>IF(②女子申込!$P51="","",IF(②女子申込!$P$6="補欠","HOK",IF(②女子申込!$P$6="オープン","OPN",IF(②女子申込!$P51="補欠","HOK",IF(②女子申込!$P51="OP","OPN","HOKOPN")))))</f>
        <v/>
      </c>
      <c r="AA146" s="144" t="str">
        <f>IF(②女子申込!$V51="","",②女子申込!$V51)</f>
        <v/>
      </c>
      <c r="AB146" s="144" t="str">
        <f>IF($AA146="","",INDEX(リスト!$Y$2:$Y$55,MATCH($AA146,リスト!$X$2:$X$55,0)))</f>
        <v/>
      </c>
      <c r="AC146" s="144" t="str">
        <f>IF($AA146="","",INDEX(リスト!$AA$2:$AA$55,MATCH($AA146,リスト!$X$2:$X$55,0)))</f>
        <v/>
      </c>
      <c r="AD146" s="144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44" t="str">
        <f>IFERROR(RIGHT(10000000+②女子申込!$X51*10000+②女子申込!$Z51*100+②女子申込!$AB51,IF(INDEX(リスト!$Y$2:$Y$55,MATCH($AA146,リスト!$X$2:$X$55,0))&lt;4,7,5)),"")</f>
        <v/>
      </c>
      <c r="AF146" s="144" t="str">
        <f t="shared" si="43"/>
        <v/>
      </c>
      <c r="AG146" s="144" t="str">
        <f>IF(②女子申込!$W51="","",IF(②女子申込!$W$6="補欠","HOK",IF(②女子申込!$W$6="オープン","OPN",IF(②女子申込!$W51="補欠","HOK",IF(②女子申込!$W51="OP","OPN","HOKOPN")))))</f>
        <v/>
      </c>
      <c r="AH146" s="143" t="str">
        <f>IF(②女子申込!$AC51="","",②女子申込!$AC51)</f>
        <v/>
      </c>
      <c r="AI146" s="143" t="str">
        <f t="shared" si="44"/>
        <v/>
      </c>
      <c r="AJ146" s="143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43" t="str">
        <f>IF($AH146="","",RIGHT(100000+②女子申込!$AE51,5))</f>
        <v/>
      </c>
      <c r="AL146" s="143" t="str">
        <f t="shared" si="45"/>
        <v/>
      </c>
      <c r="AM146" s="143" t="str">
        <f>IF(②女子申込!$AD51="","",IF(②女子申込!$AD$6="補欠","HOK",IF(②女子申込!$AD$6="オープン","OPN",IF(②女子申込!$AD51="補欠","HOK",IF(②女子申込!$AD51="OP","OPN","HOKOPN")))))</f>
        <v/>
      </c>
      <c r="AO146" s="32" t="str">
        <f t="shared" si="46"/>
        <v/>
      </c>
    </row>
    <row r="147" spans="1:41" x14ac:dyDescent="0.55000000000000004">
      <c r="A147" s="70" t="str">
        <f>IF($B147="","",INDEX(女子登録情報!$S:$S,MATCH($B147,女子登録情報!$B:$B,0)))</f>
        <v/>
      </c>
      <c r="B147" s="70" t="str">
        <f>IF(②女子申込!$C52="","",②女子申込!$C52)</f>
        <v/>
      </c>
      <c r="C147" s="70" t="str">
        <f t="shared" si="33"/>
        <v/>
      </c>
      <c r="D147" s="70" t="str">
        <f t="shared" si="34"/>
        <v/>
      </c>
      <c r="E147" s="70" t="str">
        <f t="shared" si="35"/>
        <v/>
      </c>
      <c r="F147" s="70" t="str">
        <f t="shared" si="36"/>
        <v/>
      </c>
      <c r="G147" s="70" t="str">
        <f t="shared" si="37"/>
        <v/>
      </c>
      <c r="H147" s="70" t="str">
        <f t="shared" si="38"/>
        <v/>
      </c>
      <c r="I147" s="70" t="str">
        <f t="shared" si="39"/>
        <v/>
      </c>
      <c r="J147" s="70" t="str">
        <f t="shared" si="40"/>
        <v/>
      </c>
      <c r="L147" s="32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42" t="str">
        <f>IF(②女子申込!$H52="","",②女子申込!$H52)</f>
        <v/>
      </c>
      <c r="N147" s="142" t="str">
        <f>IF($M147="","",INDEX(リスト!$Y$2:$Y$55,MATCH($M147,リスト!$X$2:$X$55,0)))</f>
        <v/>
      </c>
      <c r="O147" s="142" t="str">
        <f>IF($M147="","",INDEX(リスト!$AA$2:$AA$55,MATCH($M147,リスト!$X$2:$X$55,0)))</f>
        <v/>
      </c>
      <c r="P147" s="142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42" t="str">
        <f>IFERROR(RIGHT(10000000+②女子申込!$J52*10000+②女子申込!$L52*100+②女子申込!$N52,IF(INDEX(リスト!$Y$2:$Y$55,MATCH($M147,リスト!$X$2:$X$55,0))&lt;4,7,5)),"")</f>
        <v/>
      </c>
      <c r="R147" s="142" t="str">
        <f t="shared" si="41"/>
        <v/>
      </c>
      <c r="S147" s="142" t="str">
        <f>IF(②女子申込!$I52="","",IF(②女子申込!$I$6="補欠","HOK",IF(②女子申込!$I$6="オープン","OPN",IF(②女子申込!$I52="補欠","HOK",IF(②女子申込!$I52="OP","OPN","HOKOPN")))))</f>
        <v/>
      </c>
      <c r="T147" s="145" t="str">
        <f>IF(②女子申込!$O52="","",②女子申込!$O52)</f>
        <v/>
      </c>
      <c r="U147" s="145" t="str">
        <f>IF($T147="","",INDEX(リスト!$Y$2:$Y$55,MATCH($T147,リスト!$X$2:$X$55,0)))</f>
        <v/>
      </c>
      <c r="V147" s="145" t="str">
        <f>IF($T147="","",INDEX(リスト!$AA$2:$AA$55,MATCH($T147,リスト!$X$2:$X$55,0)))</f>
        <v/>
      </c>
      <c r="W147" s="145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45" t="str">
        <f>IFERROR(RIGHT(10000000+②女子申込!$Q52*10000+②女子申込!$S52*100+②女子申込!$U52,IF(INDEX(リスト!$Y$2:$Y$55,MATCH($T147,リスト!$X$2:$X$55,0))&lt;4,7,5)),"")</f>
        <v/>
      </c>
      <c r="Y147" s="145" t="str">
        <f t="shared" si="42"/>
        <v/>
      </c>
      <c r="Z147" s="145" t="str">
        <f>IF(②女子申込!$P52="","",IF(②女子申込!$P$6="補欠","HOK",IF(②女子申込!$P$6="オープン","OPN",IF(②女子申込!$P52="補欠","HOK",IF(②女子申込!$P52="OP","OPN","HOKOPN")))))</f>
        <v/>
      </c>
      <c r="AA147" s="144" t="str">
        <f>IF(②女子申込!$V52="","",②女子申込!$V52)</f>
        <v/>
      </c>
      <c r="AB147" s="144" t="str">
        <f>IF($AA147="","",INDEX(リスト!$Y$2:$Y$55,MATCH($AA147,リスト!$X$2:$X$55,0)))</f>
        <v/>
      </c>
      <c r="AC147" s="144" t="str">
        <f>IF($AA147="","",INDEX(リスト!$AA$2:$AA$55,MATCH($AA147,リスト!$X$2:$X$55,0)))</f>
        <v/>
      </c>
      <c r="AD147" s="144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44" t="str">
        <f>IFERROR(RIGHT(10000000+②女子申込!$X52*10000+②女子申込!$Z52*100+②女子申込!$AB52,IF(INDEX(リスト!$Y$2:$Y$55,MATCH($AA147,リスト!$X$2:$X$55,0))&lt;4,7,5)),"")</f>
        <v/>
      </c>
      <c r="AF147" s="144" t="str">
        <f t="shared" si="43"/>
        <v/>
      </c>
      <c r="AG147" s="144" t="str">
        <f>IF(②女子申込!$W52="","",IF(②女子申込!$W$6="補欠","HOK",IF(②女子申込!$W$6="オープン","OPN",IF(②女子申込!$W52="補欠","HOK",IF(②女子申込!$W52="OP","OPN","HOKOPN")))))</f>
        <v/>
      </c>
      <c r="AH147" s="143" t="str">
        <f>IF(②女子申込!$AC52="","",②女子申込!$AC52)</f>
        <v/>
      </c>
      <c r="AI147" s="143" t="str">
        <f t="shared" si="44"/>
        <v/>
      </c>
      <c r="AJ147" s="143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43" t="str">
        <f>IF($AH147="","",RIGHT(100000+②女子申込!$AE52,5))</f>
        <v/>
      </c>
      <c r="AL147" s="143" t="str">
        <f t="shared" si="45"/>
        <v/>
      </c>
      <c r="AM147" s="143" t="str">
        <f>IF(②女子申込!$AD52="","",IF(②女子申込!$AD$6="補欠","HOK",IF(②女子申込!$AD$6="オープン","OPN",IF(②女子申込!$AD52="補欠","HOK",IF(②女子申込!$AD52="OP","OPN","HOKOPN")))))</f>
        <v/>
      </c>
      <c r="AO147" s="32" t="str">
        <f t="shared" si="46"/>
        <v/>
      </c>
    </row>
    <row r="148" spans="1:41" x14ac:dyDescent="0.55000000000000004">
      <c r="A148" s="70" t="str">
        <f>IF($B148="","",INDEX(女子登録情報!$S:$S,MATCH($B148,女子登録情報!$B:$B,0)))</f>
        <v/>
      </c>
      <c r="B148" s="70" t="str">
        <f>IF(②女子申込!$C53="","",②女子申込!$C53)</f>
        <v/>
      </c>
      <c r="C148" s="70" t="str">
        <f t="shared" si="33"/>
        <v/>
      </c>
      <c r="D148" s="70" t="str">
        <f t="shared" si="34"/>
        <v/>
      </c>
      <c r="E148" s="70" t="str">
        <f t="shared" si="35"/>
        <v/>
      </c>
      <c r="F148" s="70" t="str">
        <f t="shared" si="36"/>
        <v/>
      </c>
      <c r="G148" s="70" t="str">
        <f t="shared" si="37"/>
        <v/>
      </c>
      <c r="H148" s="70" t="str">
        <f t="shared" si="38"/>
        <v/>
      </c>
      <c r="I148" s="70" t="str">
        <f t="shared" si="39"/>
        <v/>
      </c>
      <c r="J148" s="70" t="str">
        <f t="shared" si="40"/>
        <v/>
      </c>
      <c r="L148" s="32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42" t="str">
        <f>IF(②女子申込!$H53="","",②女子申込!$H53)</f>
        <v/>
      </c>
      <c r="N148" s="142" t="str">
        <f>IF($M148="","",INDEX(リスト!$Y$2:$Y$55,MATCH($M148,リスト!$X$2:$X$55,0)))</f>
        <v/>
      </c>
      <c r="O148" s="142" t="str">
        <f>IF($M148="","",INDEX(リスト!$AA$2:$AA$55,MATCH($M148,リスト!$X$2:$X$55,0)))</f>
        <v/>
      </c>
      <c r="P148" s="142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42" t="str">
        <f>IFERROR(RIGHT(10000000+②女子申込!$J53*10000+②女子申込!$L53*100+②女子申込!$N53,IF(INDEX(リスト!$Y$2:$Y$55,MATCH($M148,リスト!$X$2:$X$55,0))&lt;4,7,5)),"")</f>
        <v/>
      </c>
      <c r="R148" s="142" t="str">
        <f t="shared" si="41"/>
        <v/>
      </c>
      <c r="S148" s="142" t="str">
        <f>IF(②女子申込!$I53="","",IF(②女子申込!$I$6="補欠","HOK",IF(②女子申込!$I$6="オープン","OPN",IF(②女子申込!$I53="補欠","HOK",IF(②女子申込!$I53="OP","OPN","HOKOPN")))))</f>
        <v/>
      </c>
      <c r="T148" s="145" t="str">
        <f>IF(②女子申込!$O53="","",②女子申込!$O53)</f>
        <v/>
      </c>
      <c r="U148" s="145" t="str">
        <f>IF($T148="","",INDEX(リスト!$Y$2:$Y$55,MATCH($T148,リスト!$X$2:$X$55,0)))</f>
        <v/>
      </c>
      <c r="V148" s="145" t="str">
        <f>IF($T148="","",INDEX(リスト!$AA$2:$AA$55,MATCH($T148,リスト!$X$2:$X$55,0)))</f>
        <v/>
      </c>
      <c r="W148" s="145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45" t="str">
        <f>IFERROR(RIGHT(10000000+②女子申込!$Q53*10000+②女子申込!$S53*100+②女子申込!$U53,IF(INDEX(リスト!$Y$2:$Y$55,MATCH($T148,リスト!$X$2:$X$55,0))&lt;4,7,5)),"")</f>
        <v/>
      </c>
      <c r="Y148" s="145" t="str">
        <f t="shared" si="42"/>
        <v/>
      </c>
      <c r="Z148" s="145" t="str">
        <f>IF(②女子申込!$P53="","",IF(②女子申込!$P$6="補欠","HOK",IF(②女子申込!$P$6="オープン","OPN",IF(②女子申込!$P53="補欠","HOK",IF(②女子申込!$P53="OP","OPN","HOKOPN")))))</f>
        <v/>
      </c>
      <c r="AA148" s="144" t="str">
        <f>IF(②女子申込!$V53="","",②女子申込!$V53)</f>
        <v/>
      </c>
      <c r="AB148" s="144" t="str">
        <f>IF($AA148="","",INDEX(リスト!$Y$2:$Y$55,MATCH($AA148,リスト!$X$2:$X$55,0)))</f>
        <v/>
      </c>
      <c r="AC148" s="144" t="str">
        <f>IF($AA148="","",INDEX(リスト!$AA$2:$AA$55,MATCH($AA148,リスト!$X$2:$X$55,0)))</f>
        <v/>
      </c>
      <c r="AD148" s="144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44" t="str">
        <f>IFERROR(RIGHT(10000000+②女子申込!$X53*10000+②女子申込!$Z53*100+②女子申込!$AB53,IF(INDEX(リスト!$Y$2:$Y$55,MATCH($AA148,リスト!$X$2:$X$55,0))&lt;4,7,5)),"")</f>
        <v/>
      </c>
      <c r="AF148" s="144" t="str">
        <f t="shared" si="43"/>
        <v/>
      </c>
      <c r="AG148" s="144" t="str">
        <f>IF(②女子申込!$W53="","",IF(②女子申込!$W$6="補欠","HOK",IF(②女子申込!$W$6="オープン","OPN",IF(②女子申込!$W53="補欠","HOK",IF(②女子申込!$W53="OP","OPN","HOKOPN")))))</f>
        <v/>
      </c>
      <c r="AH148" s="143" t="str">
        <f>IF(②女子申込!$AC53="","",②女子申込!$AC53)</f>
        <v/>
      </c>
      <c r="AI148" s="143" t="str">
        <f t="shared" si="44"/>
        <v/>
      </c>
      <c r="AJ148" s="143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43" t="str">
        <f>IF($AH148="","",RIGHT(100000+②女子申込!$AE53,5))</f>
        <v/>
      </c>
      <c r="AL148" s="143" t="str">
        <f t="shared" si="45"/>
        <v/>
      </c>
      <c r="AM148" s="143" t="str">
        <f>IF(②女子申込!$AD53="","",IF(②女子申込!$AD$6="補欠","HOK",IF(②女子申込!$AD$6="オープン","OPN",IF(②女子申込!$AD53="補欠","HOK",IF(②女子申込!$AD53="OP","OPN","HOKOPN")))))</f>
        <v/>
      </c>
      <c r="AO148" s="32" t="str">
        <f t="shared" si="46"/>
        <v/>
      </c>
    </row>
    <row r="149" spans="1:41" x14ac:dyDescent="0.55000000000000004">
      <c r="A149" s="70" t="str">
        <f>IF($B149="","",INDEX(女子登録情報!$S:$S,MATCH($B149,女子登録情報!$B:$B,0)))</f>
        <v/>
      </c>
      <c r="B149" s="70" t="str">
        <f>IF(②女子申込!$C54="","",②女子申込!$C54)</f>
        <v/>
      </c>
      <c r="C149" s="70" t="str">
        <f t="shared" si="33"/>
        <v/>
      </c>
      <c r="D149" s="70" t="str">
        <f t="shared" si="34"/>
        <v/>
      </c>
      <c r="E149" s="70" t="str">
        <f t="shared" si="35"/>
        <v/>
      </c>
      <c r="F149" s="70" t="str">
        <f t="shared" si="36"/>
        <v/>
      </c>
      <c r="G149" s="70" t="str">
        <f t="shared" si="37"/>
        <v/>
      </c>
      <c r="H149" s="70" t="str">
        <f t="shared" si="38"/>
        <v/>
      </c>
      <c r="I149" s="70" t="str">
        <f t="shared" si="39"/>
        <v/>
      </c>
      <c r="J149" s="70" t="str">
        <f t="shared" si="40"/>
        <v/>
      </c>
      <c r="L149" s="32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42" t="str">
        <f>IF(②女子申込!$H54="","",②女子申込!$H54)</f>
        <v/>
      </c>
      <c r="N149" s="142" t="str">
        <f>IF($M149="","",INDEX(リスト!$Y$2:$Y$55,MATCH($M149,リスト!$X$2:$X$55,0)))</f>
        <v/>
      </c>
      <c r="O149" s="142" t="str">
        <f>IF($M149="","",INDEX(リスト!$AA$2:$AA$55,MATCH($M149,リスト!$X$2:$X$55,0)))</f>
        <v/>
      </c>
      <c r="P149" s="142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42" t="str">
        <f>IFERROR(RIGHT(10000000+②女子申込!$J54*10000+②女子申込!$L54*100+②女子申込!$N54,IF(INDEX(リスト!$Y$2:$Y$55,MATCH($M149,リスト!$X$2:$X$55,0))&lt;4,7,5)),"")</f>
        <v/>
      </c>
      <c r="R149" s="142" t="str">
        <f t="shared" si="41"/>
        <v/>
      </c>
      <c r="S149" s="142" t="str">
        <f>IF(②女子申込!$I54="","",IF(②女子申込!$I$6="補欠","HOK",IF(②女子申込!$I$6="オープン","OPN",IF(②女子申込!$I54="補欠","HOK",IF(②女子申込!$I54="OP","OPN","HOKOPN")))))</f>
        <v/>
      </c>
      <c r="T149" s="145" t="str">
        <f>IF(②女子申込!$O54="","",②女子申込!$O54)</f>
        <v/>
      </c>
      <c r="U149" s="145" t="str">
        <f>IF($T149="","",INDEX(リスト!$Y$2:$Y$55,MATCH($T149,リスト!$X$2:$X$55,0)))</f>
        <v/>
      </c>
      <c r="V149" s="145" t="str">
        <f>IF($T149="","",INDEX(リスト!$AA$2:$AA$55,MATCH($T149,リスト!$X$2:$X$55,0)))</f>
        <v/>
      </c>
      <c r="W149" s="145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45" t="str">
        <f>IFERROR(RIGHT(10000000+②女子申込!$Q54*10000+②女子申込!$S54*100+②女子申込!$U54,IF(INDEX(リスト!$Y$2:$Y$55,MATCH($T149,リスト!$X$2:$X$55,0))&lt;4,7,5)),"")</f>
        <v/>
      </c>
      <c r="Y149" s="145" t="str">
        <f t="shared" si="42"/>
        <v/>
      </c>
      <c r="Z149" s="145" t="str">
        <f>IF(②女子申込!$P54="","",IF(②女子申込!$P$6="補欠","HOK",IF(②女子申込!$P$6="オープン","OPN",IF(②女子申込!$P54="補欠","HOK",IF(②女子申込!$P54="OP","OPN","HOKOPN")))))</f>
        <v/>
      </c>
      <c r="AA149" s="144" t="str">
        <f>IF(②女子申込!$V54="","",②女子申込!$V54)</f>
        <v/>
      </c>
      <c r="AB149" s="144" t="str">
        <f>IF($AA149="","",INDEX(リスト!$Y$2:$Y$55,MATCH($AA149,リスト!$X$2:$X$55,0)))</f>
        <v/>
      </c>
      <c r="AC149" s="144" t="str">
        <f>IF($AA149="","",INDEX(リスト!$AA$2:$AA$55,MATCH($AA149,リスト!$X$2:$X$55,0)))</f>
        <v/>
      </c>
      <c r="AD149" s="144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44" t="str">
        <f>IFERROR(RIGHT(10000000+②女子申込!$X54*10000+②女子申込!$Z54*100+②女子申込!$AB54,IF(INDEX(リスト!$Y$2:$Y$55,MATCH($AA149,リスト!$X$2:$X$55,0))&lt;4,7,5)),"")</f>
        <v/>
      </c>
      <c r="AF149" s="144" t="str">
        <f t="shared" si="43"/>
        <v/>
      </c>
      <c r="AG149" s="144" t="str">
        <f>IF(②女子申込!$W54="","",IF(②女子申込!$W$6="補欠","HOK",IF(②女子申込!$W$6="オープン","OPN",IF(②女子申込!$W54="補欠","HOK",IF(②女子申込!$W54="OP","OPN","HOKOPN")))))</f>
        <v/>
      </c>
      <c r="AH149" s="143" t="str">
        <f>IF(②女子申込!$AC54="","",②女子申込!$AC54)</f>
        <v/>
      </c>
      <c r="AI149" s="143" t="str">
        <f t="shared" si="44"/>
        <v/>
      </c>
      <c r="AJ149" s="143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43" t="str">
        <f>IF($AH149="","",RIGHT(100000+②女子申込!$AE54,5))</f>
        <v/>
      </c>
      <c r="AL149" s="143" t="str">
        <f t="shared" si="45"/>
        <v/>
      </c>
      <c r="AM149" s="143" t="str">
        <f>IF(②女子申込!$AD54="","",IF(②女子申込!$AD$6="補欠","HOK",IF(②女子申込!$AD$6="オープン","OPN",IF(②女子申込!$AD54="補欠","HOK",IF(②女子申込!$AD54="OP","OPN","HOKOPN")))))</f>
        <v/>
      </c>
      <c r="AO149" s="32" t="str">
        <f t="shared" si="46"/>
        <v/>
      </c>
    </row>
    <row r="150" spans="1:41" x14ac:dyDescent="0.55000000000000004">
      <c r="A150" s="70" t="str">
        <f>IF($B150="","",INDEX(女子登録情報!$S:$S,MATCH($B150,女子登録情報!$B:$B,0)))</f>
        <v/>
      </c>
      <c r="B150" s="70" t="str">
        <f>IF(②女子申込!$C55="","",②女子申込!$C55)</f>
        <v/>
      </c>
      <c r="C150" s="70" t="str">
        <f t="shared" si="33"/>
        <v/>
      </c>
      <c r="D150" s="70" t="str">
        <f t="shared" si="34"/>
        <v/>
      </c>
      <c r="E150" s="70" t="str">
        <f t="shared" si="35"/>
        <v/>
      </c>
      <c r="F150" s="70" t="str">
        <f t="shared" si="36"/>
        <v/>
      </c>
      <c r="G150" s="70" t="str">
        <f t="shared" si="37"/>
        <v/>
      </c>
      <c r="H150" s="70" t="str">
        <f t="shared" si="38"/>
        <v/>
      </c>
      <c r="I150" s="70" t="str">
        <f t="shared" si="39"/>
        <v/>
      </c>
      <c r="J150" s="70" t="str">
        <f t="shared" si="40"/>
        <v/>
      </c>
      <c r="L150" s="32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42" t="str">
        <f>IF(②女子申込!$H55="","",②女子申込!$H55)</f>
        <v/>
      </c>
      <c r="N150" s="142" t="str">
        <f>IF($M150="","",INDEX(リスト!$Y$2:$Y$55,MATCH($M150,リスト!$X$2:$X$55,0)))</f>
        <v/>
      </c>
      <c r="O150" s="142" t="str">
        <f>IF($M150="","",INDEX(リスト!$AA$2:$AA$55,MATCH($M150,リスト!$X$2:$X$55,0)))</f>
        <v/>
      </c>
      <c r="P150" s="142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42" t="str">
        <f>IFERROR(RIGHT(10000000+②女子申込!$J55*10000+②女子申込!$L55*100+②女子申込!$N55,IF(INDEX(リスト!$Y$2:$Y$55,MATCH($M150,リスト!$X$2:$X$55,0))&lt;4,7,5)),"")</f>
        <v/>
      </c>
      <c r="R150" s="142" t="str">
        <f t="shared" si="41"/>
        <v/>
      </c>
      <c r="S150" s="142" t="str">
        <f>IF(②女子申込!$I55="","",IF(②女子申込!$I$6="補欠","HOK",IF(②女子申込!$I$6="オープン","OPN",IF(②女子申込!$I55="補欠","HOK",IF(②女子申込!$I55="OP","OPN","HOKOPN")))))</f>
        <v/>
      </c>
      <c r="T150" s="145" t="str">
        <f>IF(②女子申込!$O55="","",②女子申込!$O55)</f>
        <v/>
      </c>
      <c r="U150" s="145" t="str">
        <f>IF($T150="","",INDEX(リスト!$Y$2:$Y$55,MATCH($T150,リスト!$X$2:$X$55,0)))</f>
        <v/>
      </c>
      <c r="V150" s="145" t="str">
        <f>IF($T150="","",INDEX(リスト!$AA$2:$AA$55,MATCH($T150,リスト!$X$2:$X$55,0)))</f>
        <v/>
      </c>
      <c r="W150" s="145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45" t="str">
        <f>IFERROR(RIGHT(10000000+②女子申込!$Q55*10000+②女子申込!$S55*100+②女子申込!$U55,IF(INDEX(リスト!$Y$2:$Y$55,MATCH($T150,リスト!$X$2:$X$55,0))&lt;4,7,5)),"")</f>
        <v/>
      </c>
      <c r="Y150" s="145" t="str">
        <f t="shared" si="42"/>
        <v/>
      </c>
      <c r="Z150" s="145" t="str">
        <f>IF(②女子申込!$P55="","",IF(②女子申込!$P$6="補欠","HOK",IF(②女子申込!$P$6="オープン","OPN",IF(②女子申込!$P55="補欠","HOK",IF(②女子申込!$P55="OP","OPN","HOKOPN")))))</f>
        <v/>
      </c>
      <c r="AA150" s="144" t="str">
        <f>IF(②女子申込!$V55="","",②女子申込!$V55)</f>
        <v/>
      </c>
      <c r="AB150" s="144" t="str">
        <f>IF($AA150="","",INDEX(リスト!$Y$2:$Y$55,MATCH($AA150,リスト!$X$2:$X$55,0)))</f>
        <v/>
      </c>
      <c r="AC150" s="144" t="str">
        <f>IF($AA150="","",INDEX(リスト!$AA$2:$AA$55,MATCH($AA150,リスト!$X$2:$X$55,0)))</f>
        <v/>
      </c>
      <c r="AD150" s="144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44" t="str">
        <f>IFERROR(RIGHT(10000000+②女子申込!$X55*10000+②女子申込!$Z55*100+②女子申込!$AB55,IF(INDEX(リスト!$Y$2:$Y$55,MATCH($AA150,リスト!$X$2:$X$55,0))&lt;4,7,5)),"")</f>
        <v/>
      </c>
      <c r="AF150" s="144" t="str">
        <f t="shared" si="43"/>
        <v/>
      </c>
      <c r="AG150" s="144" t="str">
        <f>IF(②女子申込!$W55="","",IF(②女子申込!$W$6="補欠","HOK",IF(②女子申込!$W$6="オープン","OPN",IF(②女子申込!$W55="補欠","HOK",IF(②女子申込!$W55="OP","OPN","HOKOPN")))))</f>
        <v/>
      </c>
      <c r="AH150" s="143" t="str">
        <f>IF(②女子申込!$AC55="","",②女子申込!$AC55)</f>
        <v/>
      </c>
      <c r="AI150" s="143" t="str">
        <f t="shared" si="44"/>
        <v/>
      </c>
      <c r="AJ150" s="143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43" t="str">
        <f>IF($AH150="","",RIGHT(100000+②女子申込!$AE55,5))</f>
        <v/>
      </c>
      <c r="AL150" s="143" t="str">
        <f t="shared" si="45"/>
        <v/>
      </c>
      <c r="AM150" s="143" t="str">
        <f>IF(②女子申込!$AD55="","",IF(②女子申込!$AD$6="補欠","HOK",IF(②女子申込!$AD$6="オープン","OPN",IF(②女子申込!$AD55="補欠","HOK",IF(②女子申込!$AD55="OP","OPN","HOKOPN")))))</f>
        <v/>
      </c>
      <c r="AO150" s="32" t="str">
        <f t="shared" si="46"/>
        <v/>
      </c>
    </row>
    <row r="151" spans="1:41" x14ac:dyDescent="0.55000000000000004">
      <c r="A151" s="70" t="str">
        <f>IF($B151="","",INDEX(女子登録情報!$S:$S,MATCH($B151,女子登録情報!$B:$B,0)))</f>
        <v/>
      </c>
      <c r="B151" s="70" t="str">
        <f>IF(②女子申込!$C56="","",②女子申込!$C56)</f>
        <v/>
      </c>
      <c r="C151" s="70" t="str">
        <f t="shared" si="33"/>
        <v/>
      </c>
      <c r="D151" s="70" t="str">
        <f t="shared" si="34"/>
        <v/>
      </c>
      <c r="E151" s="70" t="str">
        <f t="shared" si="35"/>
        <v/>
      </c>
      <c r="F151" s="70" t="str">
        <f t="shared" si="36"/>
        <v/>
      </c>
      <c r="G151" s="70" t="str">
        <f t="shared" si="37"/>
        <v/>
      </c>
      <c r="H151" s="70" t="str">
        <f t="shared" si="38"/>
        <v/>
      </c>
      <c r="I151" s="70" t="str">
        <f t="shared" si="39"/>
        <v/>
      </c>
      <c r="J151" s="70" t="str">
        <f t="shared" si="40"/>
        <v/>
      </c>
      <c r="L151" s="32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42" t="str">
        <f>IF(②女子申込!$H56="","",②女子申込!$H56)</f>
        <v/>
      </c>
      <c r="N151" s="142" t="str">
        <f>IF($M151="","",INDEX(リスト!$Y$2:$Y$55,MATCH($M151,リスト!$X$2:$X$55,0)))</f>
        <v/>
      </c>
      <c r="O151" s="142" t="str">
        <f>IF($M151="","",INDEX(リスト!$AA$2:$AA$55,MATCH($M151,リスト!$X$2:$X$55,0)))</f>
        <v/>
      </c>
      <c r="P151" s="142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42" t="str">
        <f>IFERROR(RIGHT(10000000+②女子申込!$J56*10000+②女子申込!$L56*100+②女子申込!$N56,IF(INDEX(リスト!$Y$2:$Y$55,MATCH($M151,リスト!$X$2:$X$55,0))&lt;4,7,5)),"")</f>
        <v/>
      </c>
      <c r="R151" s="142" t="str">
        <f t="shared" si="41"/>
        <v/>
      </c>
      <c r="S151" s="142" t="str">
        <f>IF(②女子申込!$I56="","",IF(②女子申込!$I$6="補欠","HOK",IF(②女子申込!$I$6="オープン","OPN",IF(②女子申込!$I56="補欠","HOK",IF(②女子申込!$I56="OP","OPN","HOKOPN")))))</f>
        <v/>
      </c>
      <c r="T151" s="145" t="str">
        <f>IF(②女子申込!$O56="","",②女子申込!$O56)</f>
        <v/>
      </c>
      <c r="U151" s="145" t="str">
        <f>IF($T151="","",INDEX(リスト!$Y$2:$Y$55,MATCH($T151,リスト!$X$2:$X$55,0)))</f>
        <v/>
      </c>
      <c r="V151" s="145" t="str">
        <f>IF($T151="","",INDEX(リスト!$AA$2:$AA$55,MATCH($T151,リスト!$X$2:$X$55,0)))</f>
        <v/>
      </c>
      <c r="W151" s="145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45" t="str">
        <f>IFERROR(RIGHT(10000000+②女子申込!$Q56*10000+②女子申込!$S56*100+②女子申込!$U56,IF(INDEX(リスト!$Y$2:$Y$55,MATCH($T151,リスト!$X$2:$X$55,0))&lt;4,7,5)),"")</f>
        <v/>
      </c>
      <c r="Y151" s="145" t="str">
        <f t="shared" si="42"/>
        <v/>
      </c>
      <c r="Z151" s="145" t="str">
        <f>IF(②女子申込!$P56="","",IF(②女子申込!$P$6="補欠","HOK",IF(②女子申込!$P$6="オープン","OPN",IF(②女子申込!$P56="補欠","HOK",IF(②女子申込!$P56="OP","OPN","HOKOPN")))))</f>
        <v/>
      </c>
      <c r="AA151" s="144" t="str">
        <f>IF(②女子申込!$V56="","",②女子申込!$V56)</f>
        <v/>
      </c>
      <c r="AB151" s="144" t="str">
        <f>IF($AA151="","",INDEX(リスト!$Y$2:$Y$55,MATCH($AA151,リスト!$X$2:$X$55,0)))</f>
        <v/>
      </c>
      <c r="AC151" s="144" t="str">
        <f>IF($AA151="","",INDEX(リスト!$AA$2:$AA$55,MATCH($AA151,リスト!$X$2:$X$55,0)))</f>
        <v/>
      </c>
      <c r="AD151" s="144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44" t="str">
        <f>IFERROR(RIGHT(10000000+②女子申込!$X56*10000+②女子申込!$Z56*100+②女子申込!$AB56,IF(INDEX(リスト!$Y$2:$Y$55,MATCH($AA151,リスト!$X$2:$X$55,0))&lt;4,7,5)),"")</f>
        <v/>
      </c>
      <c r="AF151" s="144" t="str">
        <f t="shared" si="43"/>
        <v/>
      </c>
      <c r="AG151" s="144" t="str">
        <f>IF(②女子申込!$W56="","",IF(②女子申込!$W$6="補欠","HOK",IF(②女子申込!$W$6="オープン","OPN",IF(②女子申込!$W56="補欠","HOK",IF(②女子申込!$W56="OP","OPN","HOKOPN")))))</f>
        <v/>
      </c>
      <c r="AH151" s="143" t="str">
        <f>IF(②女子申込!$AC56="","",②女子申込!$AC56)</f>
        <v/>
      </c>
      <c r="AI151" s="143" t="str">
        <f t="shared" si="44"/>
        <v/>
      </c>
      <c r="AJ151" s="143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43" t="str">
        <f>IF($AH151="","",RIGHT(100000+②女子申込!$AE56,5))</f>
        <v/>
      </c>
      <c r="AL151" s="143" t="str">
        <f t="shared" si="45"/>
        <v/>
      </c>
      <c r="AM151" s="143" t="str">
        <f>IF(②女子申込!$AD56="","",IF(②女子申込!$AD$6="補欠","HOK",IF(②女子申込!$AD$6="オープン","OPN",IF(②女子申込!$AD56="補欠","HOK",IF(②女子申込!$AD56="OP","OPN","HOKOPN")))))</f>
        <v/>
      </c>
      <c r="AO151" s="32" t="str">
        <f t="shared" si="46"/>
        <v/>
      </c>
    </row>
    <row r="152" spans="1:41" x14ac:dyDescent="0.55000000000000004">
      <c r="A152" s="70" t="str">
        <f>IF($B152="","",INDEX(女子登録情報!$S:$S,MATCH($B152,女子登録情報!$B:$B,0)))</f>
        <v/>
      </c>
      <c r="B152" s="70" t="str">
        <f>IF(②女子申込!$C57="","",②女子申込!$C57)</f>
        <v/>
      </c>
      <c r="C152" s="70" t="str">
        <f t="shared" si="33"/>
        <v/>
      </c>
      <c r="D152" s="70" t="str">
        <f t="shared" si="34"/>
        <v/>
      </c>
      <c r="E152" s="70" t="str">
        <f t="shared" si="35"/>
        <v/>
      </c>
      <c r="F152" s="70" t="str">
        <f t="shared" si="36"/>
        <v/>
      </c>
      <c r="G152" s="70" t="str">
        <f t="shared" si="37"/>
        <v/>
      </c>
      <c r="H152" s="70" t="str">
        <f t="shared" si="38"/>
        <v/>
      </c>
      <c r="I152" s="70" t="str">
        <f t="shared" si="39"/>
        <v/>
      </c>
      <c r="J152" s="70" t="str">
        <f t="shared" si="40"/>
        <v/>
      </c>
      <c r="L152" s="32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42" t="str">
        <f>IF(②女子申込!$H57="","",②女子申込!$H57)</f>
        <v/>
      </c>
      <c r="N152" s="142" t="str">
        <f>IF($M152="","",INDEX(リスト!$Y$2:$Y$55,MATCH($M152,リスト!$X$2:$X$55,0)))</f>
        <v/>
      </c>
      <c r="O152" s="142" t="str">
        <f>IF($M152="","",INDEX(リスト!$AA$2:$AA$55,MATCH($M152,リスト!$X$2:$X$55,0)))</f>
        <v/>
      </c>
      <c r="P152" s="142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42" t="str">
        <f>IFERROR(RIGHT(10000000+②女子申込!$J57*10000+②女子申込!$L57*100+②女子申込!$N57,IF(INDEX(リスト!$Y$2:$Y$55,MATCH($M152,リスト!$X$2:$X$55,0))&lt;4,7,5)),"")</f>
        <v/>
      </c>
      <c r="R152" s="142" t="str">
        <f t="shared" si="41"/>
        <v/>
      </c>
      <c r="S152" s="142" t="str">
        <f>IF(②女子申込!$I57="","",IF(②女子申込!$I$6="補欠","HOK",IF(②女子申込!$I$6="オープン","OPN",IF(②女子申込!$I57="補欠","HOK",IF(②女子申込!$I57="OP","OPN","HOKOPN")))))</f>
        <v/>
      </c>
      <c r="T152" s="145" t="str">
        <f>IF(②女子申込!$O57="","",②女子申込!$O57)</f>
        <v/>
      </c>
      <c r="U152" s="145" t="str">
        <f>IF($T152="","",INDEX(リスト!$Y$2:$Y$55,MATCH($T152,リスト!$X$2:$X$55,0)))</f>
        <v/>
      </c>
      <c r="V152" s="145" t="str">
        <f>IF($T152="","",INDEX(リスト!$AA$2:$AA$55,MATCH($T152,リスト!$X$2:$X$55,0)))</f>
        <v/>
      </c>
      <c r="W152" s="145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45" t="str">
        <f>IFERROR(RIGHT(10000000+②女子申込!$Q57*10000+②女子申込!$S57*100+②女子申込!$U57,IF(INDEX(リスト!$Y$2:$Y$55,MATCH($T152,リスト!$X$2:$X$55,0))&lt;4,7,5)),"")</f>
        <v/>
      </c>
      <c r="Y152" s="145" t="str">
        <f t="shared" si="42"/>
        <v/>
      </c>
      <c r="Z152" s="145" t="str">
        <f>IF(②女子申込!$P57="","",IF(②女子申込!$P$6="補欠","HOK",IF(②女子申込!$P$6="オープン","OPN",IF(②女子申込!$P57="補欠","HOK",IF(②女子申込!$P57="OP","OPN","HOKOPN")))))</f>
        <v/>
      </c>
      <c r="AA152" s="144" t="str">
        <f>IF(②女子申込!$V57="","",②女子申込!$V57)</f>
        <v/>
      </c>
      <c r="AB152" s="144" t="str">
        <f>IF($AA152="","",INDEX(リスト!$Y$2:$Y$55,MATCH($AA152,リスト!$X$2:$X$55,0)))</f>
        <v/>
      </c>
      <c r="AC152" s="144" t="str">
        <f>IF($AA152="","",INDEX(リスト!$AA$2:$AA$55,MATCH($AA152,リスト!$X$2:$X$55,0)))</f>
        <v/>
      </c>
      <c r="AD152" s="144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44" t="str">
        <f>IFERROR(RIGHT(10000000+②女子申込!$X57*10000+②女子申込!$Z57*100+②女子申込!$AB57,IF(INDEX(リスト!$Y$2:$Y$55,MATCH($AA152,リスト!$X$2:$X$55,0))&lt;4,7,5)),"")</f>
        <v/>
      </c>
      <c r="AF152" s="144" t="str">
        <f t="shared" si="43"/>
        <v/>
      </c>
      <c r="AG152" s="144" t="str">
        <f>IF(②女子申込!$W57="","",IF(②女子申込!$W$6="補欠","HOK",IF(②女子申込!$W$6="オープン","OPN",IF(②女子申込!$W57="補欠","HOK",IF(②女子申込!$W57="OP","OPN","HOKOPN")))))</f>
        <v/>
      </c>
      <c r="AH152" s="143" t="str">
        <f>IF(②女子申込!$AC57="","",②女子申込!$AC57)</f>
        <v/>
      </c>
      <c r="AI152" s="143" t="str">
        <f t="shared" si="44"/>
        <v/>
      </c>
      <c r="AJ152" s="143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43" t="str">
        <f>IF($AH152="","",RIGHT(100000+②女子申込!$AE57,5))</f>
        <v/>
      </c>
      <c r="AL152" s="143" t="str">
        <f t="shared" si="45"/>
        <v/>
      </c>
      <c r="AM152" s="143" t="str">
        <f>IF(②女子申込!$AD57="","",IF(②女子申込!$AD$6="補欠","HOK",IF(②女子申込!$AD$6="オープン","OPN",IF(②女子申込!$AD57="補欠","HOK",IF(②女子申込!$AD57="OP","OPN","HOKOPN")))))</f>
        <v/>
      </c>
      <c r="AO152" s="32" t="str">
        <f t="shared" si="46"/>
        <v/>
      </c>
    </row>
    <row r="153" spans="1:41" x14ac:dyDescent="0.55000000000000004">
      <c r="A153" s="70" t="str">
        <f>IF($B153="","",INDEX(女子登録情報!$S:$S,MATCH($B153,女子登録情報!$B:$B,0)))</f>
        <v/>
      </c>
      <c r="B153" s="70" t="str">
        <f>IF(②女子申込!$C58="","",②女子申込!$C58)</f>
        <v/>
      </c>
      <c r="C153" s="70" t="str">
        <f t="shared" si="33"/>
        <v/>
      </c>
      <c r="D153" s="70" t="str">
        <f t="shared" si="34"/>
        <v/>
      </c>
      <c r="E153" s="70" t="str">
        <f t="shared" si="35"/>
        <v/>
      </c>
      <c r="F153" s="70" t="str">
        <f t="shared" si="36"/>
        <v/>
      </c>
      <c r="G153" s="70" t="str">
        <f t="shared" si="37"/>
        <v/>
      </c>
      <c r="H153" s="70" t="str">
        <f t="shared" si="38"/>
        <v/>
      </c>
      <c r="I153" s="70" t="str">
        <f t="shared" si="39"/>
        <v/>
      </c>
      <c r="J153" s="70" t="str">
        <f t="shared" si="40"/>
        <v/>
      </c>
      <c r="L153" s="32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42" t="str">
        <f>IF(②女子申込!$H58="","",②女子申込!$H58)</f>
        <v/>
      </c>
      <c r="N153" s="142" t="str">
        <f>IF($M153="","",INDEX(リスト!$Y$2:$Y$55,MATCH($M153,リスト!$X$2:$X$55,0)))</f>
        <v/>
      </c>
      <c r="O153" s="142" t="str">
        <f>IF($M153="","",INDEX(リスト!$AA$2:$AA$55,MATCH($M153,リスト!$X$2:$X$55,0)))</f>
        <v/>
      </c>
      <c r="P153" s="142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42" t="str">
        <f>IFERROR(RIGHT(10000000+②女子申込!$J58*10000+②女子申込!$L58*100+②女子申込!$N58,IF(INDEX(リスト!$Y$2:$Y$55,MATCH($M153,リスト!$X$2:$X$55,0))&lt;4,7,5)),"")</f>
        <v/>
      </c>
      <c r="R153" s="142" t="str">
        <f t="shared" si="41"/>
        <v/>
      </c>
      <c r="S153" s="142" t="str">
        <f>IF(②女子申込!$I58="","",IF(②女子申込!$I$6="補欠","HOK",IF(②女子申込!$I$6="オープン","OPN",IF(②女子申込!$I58="補欠","HOK",IF(②女子申込!$I58="OP","OPN","HOKOPN")))))</f>
        <v/>
      </c>
      <c r="T153" s="145" t="str">
        <f>IF(②女子申込!$O58="","",②女子申込!$O58)</f>
        <v/>
      </c>
      <c r="U153" s="145" t="str">
        <f>IF($T153="","",INDEX(リスト!$Y$2:$Y$55,MATCH($T153,リスト!$X$2:$X$55,0)))</f>
        <v/>
      </c>
      <c r="V153" s="145" t="str">
        <f>IF($T153="","",INDEX(リスト!$AA$2:$AA$55,MATCH($T153,リスト!$X$2:$X$55,0)))</f>
        <v/>
      </c>
      <c r="W153" s="145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45" t="str">
        <f>IFERROR(RIGHT(10000000+②女子申込!$Q58*10000+②女子申込!$S58*100+②女子申込!$U58,IF(INDEX(リスト!$Y$2:$Y$55,MATCH($T153,リスト!$X$2:$X$55,0))&lt;4,7,5)),"")</f>
        <v/>
      </c>
      <c r="Y153" s="145" t="str">
        <f t="shared" si="42"/>
        <v/>
      </c>
      <c r="Z153" s="145" t="str">
        <f>IF(②女子申込!$P58="","",IF(②女子申込!$P$6="補欠","HOK",IF(②女子申込!$P$6="オープン","OPN",IF(②女子申込!$P58="補欠","HOK",IF(②女子申込!$P58="OP","OPN","HOKOPN")))))</f>
        <v/>
      </c>
      <c r="AA153" s="144" t="str">
        <f>IF(②女子申込!$V58="","",②女子申込!$V58)</f>
        <v/>
      </c>
      <c r="AB153" s="144" t="str">
        <f>IF($AA153="","",INDEX(リスト!$Y$2:$Y$55,MATCH($AA153,リスト!$X$2:$X$55,0)))</f>
        <v/>
      </c>
      <c r="AC153" s="144" t="str">
        <f>IF($AA153="","",INDEX(リスト!$AA$2:$AA$55,MATCH($AA153,リスト!$X$2:$X$55,0)))</f>
        <v/>
      </c>
      <c r="AD153" s="144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44" t="str">
        <f>IFERROR(RIGHT(10000000+②女子申込!$X58*10000+②女子申込!$Z58*100+②女子申込!$AB58,IF(INDEX(リスト!$Y$2:$Y$55,MATCH($AA153,リスト!$X$2:$X$55,0))&lt;4,7,5)),"")</f>
        <v/>
      </c>
      <c r="AF153" s="144" t="str">
        <f t="shared" si="43"/>
        <v/>
      </c>
      <c r="AG153" s="144" t="str">
        <f>IF(②女子申込!$W58="","",IF(②女子申込!$W$6="補欠","HOK",IF(②女子申込!$W$6="オープン","OPN",IF(②女子申込!$W58="補欠","HOK",IF(②女子申込!$W58="OP","OPN","HOKOPN")))))</f>
        <v/>
      </c>
      <c r="AH153" s="143" t="str">
        <f>IF(②女子申込!$AC58="","",②女子申込!$AC58)</f>
        <v/>
      </c>
      <c r="AI153" s="143" t="str">
        <f t="shared" si="44"/>
        <v/>
      </c>
      <c r="AJ153" s="143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43" t="str">
        <f>IF($AH153="","",RIGHT(100000+②女子申込!$AE58,5))</f>
        <v/>
      </c>
      <c r="AL153" s="143" t="str">
        <f t="shared" si="45"/>
        <v/>
      </c>
      <c r="AM153" s="143" t="str">
        <f>IF(②女子申込!$AD58="","",IF(②女子申込!$AD$6="補欠","HOK",IF(②女子申込!$AD$6="オープン","OPN",IF(②女子申込!$AD58="補欠","HOK",IF(②女子申込!$AD58="OP","OPN","HOKOPN")))))</f>
        <v/>
      </c>
      <c r="AO153" s="32" t="str">
        <f t="shared" si="46"/>
        <v/>
      </c>
    </row>
    <row r="154" spans="1:41" x14ac:dyDescent="0.55000000000000004">
      <c r="A154" s="70" t="str">
        <f>IF($B154="","",INDEX(女子登録情報!$S:$S,MATCH($B154,女子登録情報!$B:$B,0)))</f>
        <v/>
      </c>
      <c r="B154" s="70" t="str">
        <f>IF(②女子申込!$C59="","",②女子申込!$C59)</f>
        <v/>
      </c>
      <c r="C154" s="70" t="str">
        <f t="shared" si="33"/>
        <v/>
      </c>
      <c r="D154" s="70" t="str">
        <f t="shared" si="34"/>
        <v/>
      </c>
      <c r="E154" s="70" t="str">
        <f t="shared" si="35"/>
        <v/>
      </c>
      <c r="F154" s="70" t="str">
        <f t="shared" si="36"/>
        <v/>
      </c>
      <c r="G154" s="70" t="str">
        <f t="shared" si="37"/>
        <v/>
      </c>
      <c r="H154" s="70" t="str">
        <f t="shared" si="38"/>
        <v/>
      </c>
      <c r="I154" s="70" t="str">
        <f t="shared" si="39"/>
        <v/>
      </c>
      <c r="J154" s="70" t="str">
        <f t="shared" si="40"/>
        <v/>
      </c>
      <c r="L154" s="32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42" t="str">
        <f>IF(②女子申込!$H59="","",②女子申込!$H59)</f>
        <v/>
      </c>
      <c r="N154" s="142" t="str">
        <f>IF($M154="","",INDEX(リスト!$Y$2:$Y$55,MATCH($M154,リスト!$X$2:$X$55,0)))</f>
        <v/>
      </c>
      <c r="O154" s="142" t="str">
        <f>IF($M154="","",INDEX(リスト!$AA$2:$AA$55,MATCH($M154,リスト!$X$2:$X$55,0)))</f>
        <v/>
      </c>
      <c r="P154" s="142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42" t="str">
        <f>IFERROR(RIGHT(10000000+②女子申込!$J59*10000+②女子申込!$L59*100+②女子申込!$N59,IF(INDEX(リスト!$Y$2:$Y$55,MATCH($M154,リスト!$X$2:$X$55,0))&lt;4,7,5)),"")</f>
        <v/>
      </c>
      <c r="R154" s="142" t="str">
        <f t="shared" si="41"/>
        <v/>
      </c>
      <c r="S154" s="142" t="str">
        <f>IF(②女子申込!$I59="","",IF(②女子申込!$I$6="補欠","HOK",IF(②女子申込!$I$6="オープン","OPN",IF(②女子申込!$I59="補欠","HOK",IF(②女子申込!$I59="OP","OPN","HOKOPN")))))</f>
        <v/>
      </c>
      <c r="T154" s="145" t="str">
        <f>IF(②女子申込!$O59="","",②女子申込!$O59)</f>
        <v/>
      </c>
      <c r="U154" s="145" t="str">
        <f>IF($T154="","",INDEX(リスト!$Y$2:$Y$55,MATCH($T154,リスト!$X$2:$X$55,0)))</f>
        <v/>
      </c>
      <c r="V154" s="145" t="str">
        <f>IF($T154="","",INDEX(リスト!$AA$2:$AA$55,MATCH($T154,リスト!$X$2:$X$55,0)))</f>
        <v/>
      </c>
      <c r="W154" s="145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45" t="str">
        <f>IFERROR(RIGHT(10000000+②女子申込!$Q59*10000+②女子申込!$S59*100+②女子申込!$U59,IF(INDEX(リスト!$Y$2:$Y$55,MATCH($T154,リスト!$X$2:$X$55,0))&lt;4,7,5)),"")</f>
        <v/>
      </c>
      <c r="Y154" s="145" t="str">
        <f t="shared" si="42"/>
        <v/>
      </c>
      <c r="Z154" s="145" t="str">
        <f>IF(②女子申込!$P59="","",IF(②女子申込!$P$6="補欠","HOK",IF(②女子申込!$P$6="オープン","OPN",IF(②女子申込!$P59="補欠","HOK",IF(②女子申込!$P59="OP","OPN","HOKOPN")))))</f>
        <v/>
      </c>
      <c r="AA154" s="144" t="str">
        <f>IF(②女子申込!$V59="","",②女子申込!$V59)</f>
        <v/>
      </c>
      <c r="AB154" s="144" t="str">
        <f>IF($AA154="","",INDEX(リスト!$Y$2:$Y$55,MATCH($AA154,リスト!$X$2:$X$55,0)))</f>
        <v/>
      </c>
      <c r="AC154" s="144" t="str">
        <f>IF($AA154="","",INDEX(リスト!$AA$2:$AA$55,MATCH($AA154,リスト!$X$2:$X$55,0)))</f>
        <v/>
      </c>
      <c r="AD154" s="144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44" t="str">
        <f>IFERROR(RIGHT(10000000+②女子申込!$X59*10000+②女子申込!$Z59*100+②女子申込!$AB59,IF(INDEX(リスト!$Y$2:$Y$55,MATCH($AA154,リスト!$X$2:$X$55,0))&lt;4,7,5)),"")</f>
        <v/>
      </c>
      <c r="AF154" s="144" t="str">
        <f t="shared" si="43"/>
        <v/>
      </c>
      <c r="AG154" s="144" t="str">
        <f>IF(②女子申込!$W59="","",IF(②女子申込!$W$6="補欠","HOK",IF(②女子申込!$W$6="オープン","OPN",IF(②女子申込!$W59="補欠","HOK",IF(②女子申込!$W59="OP","OPN","HOKOPN")))))</f>
        <v/>
      </c>
      <c r="AH154" s="143" t="str">
        <f>IF(②女子申込!$AC59="","",②女子申込!$AC59)</f>
        <v/>
      </c>
      <c r="AI154" s="143" t="str">
        <f t="shared" si="44"/>
        <v/>
      </c>
      <c r="AJ154" s="143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43" t="str">
        <f>IF($AH154="","",RIGHT(100000+②女子申込!$AE59,5))</f>
        <v/>
      </c>
      <c r="AL154" s="143" t="str">
        <f t="shared" si="45"/>
        <v/>
      </c>
      <c r="AM154" s="143" t="str">
        <f>IF(②女子申込!$AD59="","",IF(②女子申込!$AD$6="補欠","HOK",IF(②女子申込!$AD$6="オープン","OPN",IF(②女子申込!$AD59="補欠","HOK",IF(②女子申込!$AD59="OP","OPN","HOKOPN")))))</f>
        <v/>
      </c>
      <c r="AO154" s="32" t="str">
        <f t="shared" si="46"/>
        <v/>
      </c>
    </row>
    <row r="155" spans="1:41" x14ac:dyDescent="0.55000000000000004">
      <c r="A155" s="70" t="str">
        <f>IF($B155="","",INDEX(女子登録情報!$S:$S,MATCH($B155,女子登録情報!$B:$B,0)))</f>
        <v/>
      </c>
      <c r="B155" s="70" t="str">
        <f>IF(②女子申込!$C60="","",②女子申込!$C60)</f>
        <v/>
      </c>
      <c r="C155" s="70" t="str">
        <f t="shared" si="33"/>
        <v/>
      </c>
      <c r="D155" s="70" t="str">
        <f t="shared" si="34"/>
        <v/>
      </c>
      <c r="E155" s="70" t="str">
        <f t="shared" si="35"/>
        <v/>
      </c>
      <c r="F155" s="70" t="str">
        <f t="shared" si="36"/>
        <v/>
      </c>
      <c r="G155" s="70" t="str">
        <f t="shared" si="37"/>
        <v/>
      </c>
      <c r="H155" s="70" t="str">
        <f t="shared" si="38"/>
        <v/>
      </c>
      <c r="I155" s="70" t="str">
        <f t="shared" si="39"/>
        <v/>
      </c>
      <c r="J155" s="70" t="str">
        <f t="shared" si="40"/>
        <v/>
      </c>
      <c r="L155" s="32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42" t="str">
        <f>IF(②女子申込!$H60="","",②女子申込!$H60)</f>
        <v/>
      </c>
      <c r="N155" s="142" t="str">
        <f>IF($M155="","",INDEX(リスト!$Y$2:$Y$55,MATCH($M155,リスト!$X$2:$X$55,0)))</f>
        <v/>
      </c>
      <c r="O155" s="142" t="str">
        <f>IF($M155="","",INDEX(リスト!$AA$2:$AA$55,MATCH($M155,リスト!$X$2:$X$55,0)))</f>
        <v/>
      </c>
      <c r="P155" s="142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42" t="str">
        <f>IFERROR(RIGHT(10000000+②女子申込!$J60*10000+②女子申込!$L60*100+②女子申込!$N60,IF(INDEX(リスト!$Y$2:$Y$55,MATCH($M155,リスト!$X$2:$X$55,0))&lt;4,7,5)),"")</f>
        <v/>
      </c>
      <c r="R155" s="142" t="str">
        <f t="shared" si="41"/>
        <v/>
      </c>
      <c r="S155" s="142" t="str">
        <f>IF(②女子申込!$I60="","",IF(②女子申込!$I$6="補欠","HOK",IF(②女子申込!$I$6="オープン","OPN",IF(②女子申込!$I60="補欠","HOK",IF(②女子申込!$I60="OP","OPN","HOKOPN")))))</f>
        <v/>
      </c>
      <c r="T155" s="145" t="str">
        <f>IF(②女子申込!$O60="","",②女子申込!$O60)</f>
        <v/>
      </c>
      <c r="U155" s="145" t="str">
        <f>IF($T155="","",INDEX(リスト!$Y$2:$Y$55,MATCH($T155,リスト!$X$2:$X$55,0)))</f>
        <v/>
      </c>
      <c r="V155" s="145" t="str">
        <f>IF($T155="","",INDEX(リスト!$AA$2:$AA$55,MATCH($T155,リスト!$X$2:$X$55,0)))</f>
        <v/>
      </c>
      <c r="W155" s="145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45" t="str">
        <f>IFERROR(RIGHT(10000000+②女子申込!$Q60*10000+②女子申込!$S60*100+②女子申込!$U60,IF(INDEX(リスト!$Y$2:$Y$55,MATCH($T155,リスト!$X$2:$X$55,0))&lt;4,7,5)),"")</f>
        <v/>
      </c>
      <c r="Y155" s="145" t="str">
        <f t="shared" si="42"/>
        <v/>
      </c>
      <c r="Z155" s="145" t="str">
        <f>IF(②女子申込!$P60="","",IF(②女子申込!$P$6="補欠","HOK",IF(②女子申込!$P$6="オープン","OPN",IF(②女子申込!$P60="補欠","HOK",IF(②女子申込!$P60="OP","OPN","HOKOPN")))))</f>
        <v/>
      </c>
      <c r="AA155" s="144" t="str">
        <f>IF(②女子申込!$V60="","",②女子申込!$V60)</f>
        <v/>
      </c>
      <c r="AB155" s="144" t="str">
        <f>IF($AA155="","",INDEX(リスト!$Y$2:$Y$55,MATCH($AA155,リスト!$X$2:$X$55,0)))</f>
        <v/>
      </c>
      <c r="AC155" s="144" t="str">
        <f>IF($AA155="","",INDEX(リスト!$AA$2:$AA$55,MATCH($AA155,リスト!$X$2:$X$55,0)))</f>
        <v/>
      </c>
      <c r="AD155" s="144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44" t="str">
        <f>IFERROR(RIGHT(10000000+②女子申込!$X60*10000+②女子申込!$Z60*100+②女子申込!$AB60,IF(INDEX(リスト!$Y$2:$Y$55,MATCH($AA155,リスト!$X$2:$X$55,0))&lt;4,7,5)),"")</f>
        <v/>
      </c>
      <c r="AF155" s="144" t="str">
        <f t="shared" si="43"/>
        <v/>
      </c>
      <c r="AG155" s="144" t="str">
        <f>IF(②女子申込!$W60="","",IF(②女子申込!$W$6="補欠","HOK",IF(②女子申込!$W$6="オープン","OPN",IF(②女子申込!$W60="補欠","HOK",IF(②女子申込!$W60="OP","OPN","HOKOPN")))))</f>
        <v/>
      </c>
      <c r="AH155" s="143" t="str">
        <f>IF(②女子申込!$AC60="","",②女子申込!$AC60)</f>
        <v/>
      </c>
      <c r="AI155" s="143" t="str">
        <f t="shared" si="44"/>
        <v/>
      </c>
      <c r="AJ155" s="143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43" t="str">
        <f>IF($AH155="","",RIGHT(100000+②女子申込!$AE60,5))</f>
        <v/>
      </c>
      <c r="AL155" s="143" t="str">
        <f t="shared" si="45"/>
        <v/>
      </c>
      <c r="AM155" s="143" t="str">
        <f>IF(②女子申込!$AD60="","",IF(②女子申込!$AD$6="補欠","HOK",IF(②女子申込!$AD$6="オープン","OPN",IF(②女子申込!$AD60="補欠","HOK",IF(②女子申込!$AD60="OP","OPN","HOKOPN")))))</f>
        <v/>
      </c>
      <c r="AO155" s="32" t="str">
        <f t="shared" si="46"/>
        <v/>
      </c>
    </row>
    <row r="156" spans="1:41" x14ac:dyDescent="0.55000000000000004">
      <c r="A156" s="70" t="str">
        <f>IF($B156="","",INDEX(女子登録情報!$S:$S,MATCH($B156,女子登録情報!$B:$B,0)))</f>
        <v/>
      </c>
      <c r="B156" s="70" t="str">
        <f>IF(②女子申込!$C61="","",②女子申込!$C61)</f>
        <v/>
      </c>
      <c r="C156" s="70" t="str">
        <f t="shared" si="33"/>
        <v/>
      </c>
      <c r="D156" s="70" t="str">
        <f t="shared" si="34"/>
        <v/>
      </c>
      <c r="E156" s="70" t="str">
        <f t="shared" si="35"/>
        <v/>
      </c>
      <c r="F156" s="70" t="str">
        <f t="shared" si="36"/>
        <v/>
      </c>
      <c r="G156" s="70" t="str">
        <f t="shared" si="37"/>
        <v/>
      </c>
      <c r="H156" s="70" t="str">
        <f t="shared" si="38"/>
        <v/>
      </c>
      <c r="I156" s="70" t="str">
        <f t="shared" si="39"/>
        <v/>
      </c>
      <c r="J156" s="70" t="str">
        <f t="shared" si="40"/>
        <v/>
      </c>
      <c r="L156" s="32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42" t="str">
        <f>IF(②女子申込!$H61="","",②女子申込!$H61)</f>
        <v/>
      </c>
      <c r="N156" s="142" t="str">
        <f>IF($M156="","",INDEX(リスト!$Y$2:$Y$55,MATCH($M156,リスト!$X$2:$X$55,0)))</f>
        <v/>
      </c>
      <c r="O156" s="142" t="str">
        <f>IF($M156="","",INDEX(リスト!$AA$2:$AA$55,MATCH($M156,リスト!$X$2:$X$55,0)))</f>
        <v/>
      </c>
      <c r="P156" s="142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42" t="str">
        <f>IFERROR(RIGHT(10000000+②女子申込!$J61*10000+②女子申込!$L61*100+②女子申込!$N61,IF(INDEX(リスト!$Y$2:$Y$55,MATCH($M156,リスト!$X$2:$X$55,0))&lt;4,7,5)),"")</f>
        <v/>
      </c>
      <c r="R156" s="142" t="str">
        <f t="shared" si="41"/>
        <v/>
      </c>
      <c r="S156" s="142" t="str">
        <f>IF(②女子申込!$I61="","",IF(②女子申込!$I$6="補欠","HOK",IF(②女子申込!$I$6="オープン","OPN",IF(②女子申込!$I61="補欠","HOK",IF(②女子申込!$I61="OP","OPN","HOKOPN")))))</f>
        <v/>
      </c>
      <c r="T156" s="145" t="str">
        <f>IF(②女子申込!$O61="","",②女子申込!$O61)</f>
        <v/>
      </c>
      <c r="U156" s="145" t="str">
        <f>IF($T156="","",INDEX(リスト!$Y$2:$Y$55,MATCH($T156,リスト!$X$2:$X$55,0)))</f>
        <v/>
      </c>
      <c r="V156" s="145" t="str">
        <f>IF($T156="","",INDEX(リスト!$AA$2:$AA$55,MATCH($T156,リスト!$X$2:$X$55,0)))</f>
        <v/>
      </c>
      <c r="W156" s="145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45" t="str">
        <f>IFERROR(RIGHT(10000000+②女子申込!$Q61*10000+②女子申込!$S61*100+②女子申込!$U61,IF(INDEX(リスト!$Y$2:$Y$55,MATCH($T156,リスト!$X$2:$X$55,0))&lt;4,7,5)),"")</f>
        <v/>
      </c>
      <c r="Y156" s="145" t="str">
        <f t="shared" si="42"/>
        <v/>
      </c>
      <c r="Z156" s="145" t="str">
        <f>IF(②女子申込!$P61="","",IF(②女子申込!$P$6="補欠","HOK",IF(②女子申込!$P$6="オープン","OPN",IF(②女子申込!$P61="補欠","HOK",IF(②女子申込!$P61="OP","OPN","HOKOPN")))))</f>
        <v/>
      </c>
      <c r="AA156" s="144" t="str">
        <f>IF(②女子申込!$V61="","",②女子申込!$V61)</f>
        <v/>
      </c>
      <c r="AB156" s="144" t="str">
        <f>IF($AA156="","",INDEX(リスト!$Y$2:$Y$55,MATCH($AA156,リスト!$X$2:$X$55,0)))</f>
        <v/>
      </c>
      <c r="AC156" s="144" t="str">
        <f>IF($AA156="","",INDEX(リスト!$AA$2:$AA$55,MATCH($AA156,リスト!$X$2:$X$55,0)))</f>
        <v/>
      </c>
      <c r="AD156" s="144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44" t="str">
        <f>IFERROR(RIGHT(10000000+②女子申込!$X61*10000+②女子申込!$Z61*100+②女子申込!$AB61,IF(INDEX(リスト!$Y$2:$Y$55,MATCH($AA156,リスト!$X$2:$X$55,0))&lt;4,7,5)),"")</f>
        <v/>
      </c>
      <c r="AF156" s="144" t="str">
        <f t="shared" si="43"/>
        <v/>
      </c>
      <c r="AG156" s="144" t="str">
        <f>IF(②女子申込!$W61="","",IF(②女子申込!$W$6="補欠","HOK",IF(②女子申込!$W$6="オープン","OPN",IF(②女子申込!$W61="補欠","HOK",IF(②女子申込!$W61="OP","OPN","HOKOPN")))))</f>
        <v/>
      </c>
      <c r="AH156" s="143" t="str">
        <f>IF(②女子申込!$AC61="","",②女子申込!$AC61)</f>
        <v/>
      </c>
      <c r="AI156" s="143" t="str">
        <f t="shared" si="44"/>
        <v/>
      </c>
      <c r="AJ156" s="143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43" t="str">
        <f>IF($AH156="","",RIGHT(100000+②女子申込!$AE61,5))</f>
        <v/>
      </c>
      <c r="AL156" s="143" t="str">
        <f t="shared" si="45"/>
        <v/>
      </c>
      <c r="AM156" s="143" t="str">
        <f>IF(②女子申込!$AD61="","",IF(②女子申込!$AD$6="補欠","HOK",IF(②女子申込!$AD$6="オープン","OPN",IF(②女子申込!$AD61="補欠","HOK",IF(②女子申込!$AD61="OP","OPN","HOKOPN")))))</f>
        <v/>
      </c>
      <c r="AO156" s="32" t="str">
        <f t="shared" si="46"/>
        <v/>
      </c>
    </row>
    <row r="157" spans="1:41" x14ac:dyDescent="0.55000000000000004">
      <c r="A157" s="70" t="str">
        <f>IF($B157="","",INDEX(女子登録情報!$S:$S,MATCH($B157,女子登録情報!$B:$B,0)))</f>
        <v/>
      </c>
      <c r="B157" s="70" t="str">
        <f>IF(②女子申込!$C62="","",②女子申込!$C62)</f>
        <v/>
      </c>
      <c r="C157" s="70" t="str">
        <f t="shared" si="33"/>
        <v/>
      </c>
      <c r="D157" s="70" t="str">
        <f t="shared" si="34"/>
        <v/>
      </c>
      <c r="E157" s="70" t="str">
        <f t="shared" si="35"/>
        <v/>
      </c>
      <c r="F157" s="70" t="str">
        <f t="shared" si="36"/>
        <v/>
      </c>
      <c r="G157" s="70" t="str">
        <f t="shared" si="37"/>
        <v/>
      </c>
      <c r="H157" s="70" t="str">
        <f t="shared" si="38"/>
        <v/>
      </c>
      <c r="I157" s="70" t="str">
        <f t="shared" si="39"/>
        <v/>
      </c>
      <c r="J157" s="70" t="str">
        <f t="shared" si="40"/>
        <v/>
      </c>
      <c r="L157" s="32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42" t="str">
        <f>IF(②女子申込!$H62="","",②女子申込!$H62)</f>
        <v/>
      </c>
      <c r="N157" s="142" t="str">
        <f>IF($M157="","",INDEX(リスト!$Y$2:$Y$55,MATCH($M157,リスト!$X$2:$X$55,0)))</f>
        <v/>
      </c>
      <c r="O157" s="142" t="str">
        <f>IF($M157="","",INDEX(リスト!$AA$2:$AA$55,MATCH($M157,リスト!$X$2:$X$55,0)))</f>
        <v/>
      </c>
      <c r="P157" s="142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42" t="str">
        <f>IFERROR(RIGHT(10000000+②女子申込!$J62*10000+②女子申込!$L62*100+②女子申込!$N62,IF(INDEX(リスト!$Y$2:$Y$55,MATCH($M157,リスト!$X$2:$X$55,0))&lt;4,7,5)),"")</f>
        <v/>
      </c>
      <c r="R157" s="142" t="str">
        <f t="shared" si="41"/>
        <v/>
      </c>
      <c r="S157" s="142" t="str">
        <f>IF(②女子申込!$I62="","",IF(②女子申込!$I$6="補欠","HOK",IF(②女子申込!$I$6="オープン","OPN",IF(②女子申込!$I62="補欠","HOK",IF(②女子申込!$I62="OP","OPN","HOKOPN")))))</f>
        <v/>
      </c>
      <c r="T157" s="145" t="str">
        <f>IF(②女子申込!$O62="","",②女子申込!$O62)</f>
        <v/>
      </c>
      <c r="U157" s="145" t="str">
        <f>IF($T157="","",INDEX(リスト!$Y$2:$Y$55,MATCH($T157,リスト!$X$2:$X$55,0)))</f>
        <v/>
      </c>
      <c r="V157" s="145" t="str">
        <f>IF($T157="","",INDEX(リスト!$AA$2:$AA$55,MATCH($T157,リスト!$X$2:$X$55,0)))</f>
        <v/>
      </c>
      <c r="W157" s="145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45" t="str">
        <f>IFERROR(RIGHT(10000000+②女子申込!$Q62*10000+②女子申込!$S62*100+②女子申込!$U62,IF(INDEX(リスト!$Y$2:$Y$55,MATCH($T157,リスト!$X$2:$X$55,0))&lt;4,7,5)),"")</f>
        <v/>
      </c>
      <c r="Y157" s="145" t="str">
        <f t="shared" si="42"/>
        <v/>
      </c>
      <c r="Z157" s="145" t="str">
        <f>IF(②女子申込!$P62="","",IF(②女子申込!$P$6="補欠","HOK",IF(②女子申込!$P$6="オープン","OPN",IF(②女子申込!$P62="補欠","HOK",IF(②女子申込!$P62="OP","OPN","HOKOPN")))))</f>
        <v/>
      </c>
      <c r="AA157" s="144" t="str">
        <f>IF(②女子申込!$V62="","",②女子申込!$V62)</f>
        <v/>
      </c>
      <c r="AB157" s="144" t="str">
        <f>IF($AA157="","",INDEX(リスト!$Y$2:$Y$55,MATCH($AA157,リスト!$X$2:$X$55,0)))</f>
        <v/>
      </c>
      <c r="AC157" s="144" t="str">
        <f>IF($AA157="","",INDEX(リスト!$AA$2:$AA$55,MATCH($AA157,リスト!$X$2:$X$55,0)))</f>
        <v/>
      </c>
      <c r="AD157" s="144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44" t="str">
        <f>IFERROR(RIGHT(10000000+②女子申込!$X62*10000+②女子申込!$Z62*100+②女子申込!$AB62,IF(INDEX(リスト!$Y$2:$Y$55,MATCH($AA157,リスト!$X$2:$X$55,0))&lt;4,7,5)),"")</f>
        <v/>
      </c>
      <c r="AF157" s="144" t="str">
        <f t="shared" si="43"/>
        <v/>
      </c>
      <c r="AG157" s="144" t="str">
        <f>IF(②女子申込!$W62="","",IF(②女子申込!$W$6="補欠","HOK",IF(②女子申込!$W$6="オープン","OPN",IF(②女子申込!$W62="補欠","HOK",IF(②女子申込!$W62="OP","OPN","HOKOPN")))))</f>
        <v/>
      </c>
      <c r="AH157" s="143" t="str">
        <f>IF(②女子申込!$AC62="","",②女子申込!$AC62)</f>
        <v/>
      </c>
      <c r="AI157" s="143" t="str">
        <f t="shared" si="44"/>
        <v/>
      </c>
      <c r="AJ157" s="143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43" t="str">
        <f>IF($AH157="","",RIGHT(100000+②女子申込!$AE62,5))</f>
        <v/>
      </c>
      <c r="AL157" s="143" t="str">
        <f t="shared" si="45"/>
        <v/>
      </c>
      <c r="AM157" s="143" t="str">
        <f>IF(②女子申込!$AD62="","",IF(②女子申込!$AD$6="補欠","HOK",IF(②女子申込!$AD$6="オープン","OPN",IF(②女子申込!$AD62="補欠","HOK",IF(②女子申込!$AD62="OP","OPN","HOKOPN")))))</f>
        <v/>
      </c>
      <c r="AO157" s="32" t="str">
        <f t="shared" si="46"/>
        <v/>
      </c>
    </row>
    <row r="158" spans="1:41" x14ac:dyDescent="0.55000000000000004">
      <c r="A158" s="70" t="str">
        <f>IF($B158="","",INDEX(女子登録情報!$S:$S,MATCH($B158,女子登録情報!$B:$B,0)))</f>
        <v/>
      </c>
      <c r="B158" s="70" t="str">
        <f>IF(②女子申込!$C63="","",②女子申込!$C63)</f>
        <v/>
      </c>
      <c r="C158" s="70" t="str">
        <f t="shared" si="33"/>
        <v/>
      </c>
      <c r="D158" s="70" t="str">
        <f t="shared" si="34"/>
        <v/>
      </c>
      <c r="E158" s="70" t="str">
        <f t="shared" si="35"/>
        <v/>
      </c>
      <c r="F158" s="70" t="str">
        <f t="shared" si="36"/>
        <v/>
      </c>
      <c r="G158" s="70" t="str">
        <f t="shared" si="37"/>
        <v/>
      </c>
      <c r="H158" s="70" t="str">
        <f t="shared" si="38"/>
        <v/>
      </c>
      <c r="I158" s="70" t="str">
        <f t="shared" si="39"/>
        <v/>
      </c>
      <c r="J158" s="70" t="str">
        <f t="shared" si="40"/>
        <v/>
      </c>
      <c r="L158" s="32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42" t="str">
        <f>IF(②女子申込!$H63="","",②女子申込!$H63)</f>
        <v/>
      </c>
      <c r="N158" s="142" t="str">
        <f>IF($M158="","",INDEX(リスト!$Y$2:$Y$55,MATCH($M158,リスト!$X$2:$X$55,0)))</f>
        <v/>
      </c>
      <c r="O158" s="142" t="str">
        <f>IF($M158="","",INDEX(リスト!$AA$2:$AA$55,MATCH($M158,リスト!$X$2:$X$55,0)))</f>
        <v/>
      </c>
      <c r="P158" s="142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42" t="str">
        <f>IFERROR(RIGHT(10000000+②女子申込!$J63*10000+②女子申込!$L63*100+②女子申込!$N63,IF(INDEX(リスト!$Y$2:$Y$55,MATCH($M158,リスト!$X$2:$X$55,0))&lt;4,7,5)),"")</f>
        <v/>
      </c>
      <c r="R158" s="142" t="str">
        <f t="shared" si="41"/>
        <v/>
      </c>
      <c r="S158" s="142" t="str">
        <f>IF(②女子申込!$I63="","",IF(②女子申込!$I$6="補欠","HOK",IF(②女子申込!$I$6="オープン","OPN",IF(②女子申込!$I63="補欠","HOK",IF(②女子申込!$I63="OP","OPN","HOKOPN")))))</f>
        <v/>
      </c>
      <c r="T158" s="145" t="str">
        <f>IF(②女子申込!$O63="","",②女子申込!$O63)</f>
        <v/>
      </c>
      <c r="U158" s="145" t="str">
        <f>IF($T158="","",INDEX(リスト!$Y$2:$Y$55,MATCH($T158,リスト!$X$2:$X$55,0)))</f>
        <v/>
      </c>
      <c r="V158" s="145" t="str">
        <f>IF($T158="","",INDEX(リスト!$AA$2:$AA$55,MATCH($T158,リスト!$X$2:$X$55,0)))</f>
        <v/>
      </c>
      <c r="W158" s="145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45" t="str">
        <f>IFERROR(RIGHT(10000000+②女子申込!$Q63*10000+②女子申込!$S63*100+②女子申込!$U63,IF(INDEX(リスト!$Y$2:$Y$55,MATCH($T158,リスト!$X$2:$X$55,0))&lt;4,7,5)),"")</f>
        <v/>
      </c>
      <c r="Y158" s="145" t="str">
        <f t="shared" si="42"/>
        <v/>
      </c>
      <c r="Z158" s="145" t="str">
        <f>IF(②女子申込!$P63="","",IF(②女子申込!$P$6="補欠","HOK",IF(②女子申込!$P$6="オープン","OPN",IF(②女子申込!$P63="補欠","HOK",IF(②女子申込!$P63="OP","OPN","HOKOPN")))))</f>
        <v/>
      </c>
      <c r="AA158" s="144" t="str">
        <f>IF(②女子申込!$V63="","",②女子申込!$V63)</f>
        <v/>
      </c>
      <c r="AB158" s="144" t="str">
        <f>IF($AA158="","",INDEX(リスト!$Y$2:$Y$55,MATCH($AA158,リスト!$X$2:$X$55,0)))</f>
        <v/>
      </c>
      <c r="AC158" s="144" t="str">
        <f>IF($AA158="","",INDEX(リスト!$AA$2:$AA$55,MATCH($AA158,リスト!$X$2:$X$55,0)))</f>
        <v/>
      </c>
      <c r="AD158" s="144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44" t="str">
        <f>IFERROR(RIGHT(10000000+②女子申込!$X63*10000+②女子申込!$Z63*100+②女子申込!$AB63,IF(INDEX(リスト!$Y$2:$Y$55,MATCH($AA158,リスト!$X$2:$X$55,0))&lt;4,7,5)),"")</f>
        <v/>
      </c>
      <c r="AF158" s="144" t="str">
        <f t="shared" si="43"/>
        <v/>
      </c>
      <c r="AG158" s="144" t="str">
        <f>IF(②女子申込!$W63="","",IF(②女子申込!$W$6="補欠","HOK",IF(②女子申込!$W$6="オープン","OPN",IF(②女子申込!$W63="補欠","HOK",IF(②女子申込!$W63="OP","OPN","HOKOPN")))))</f>
        <v/>
      </c>
      <c r="AH158" s="143" t="str">
        <f>IF(②女子申込!$AC63="","",②女子申込!$AC63)</f>
        <v/>
      </c>
      <c r="AI158" s="143" t="str">
        <f t="shared" si="44"/>
        <v/>
      </c>
      <c r="AJ158" s="143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43" t="str">
        <f>IF($AH158="","",RIGHT(100000+②女子申込!$AE63,5))</f>
        <v/>
      </c>
      <c r="AL158" s="143" t="str">
        <f t="shared" si="45"/>
        <v/>
      </c>
      <c r="AM158" s="143" t="str">
        <f>IF(②女子申込!$AD63="","",IF(②女子申込!$AD$6="補欠","HOK",IF(②女子申込!$AD$6="オープン","OPN",IF(②女子申込!$AD63="補欠","HOK",IF(②女子申込!$AD63="OP","OPN","HOKOPN")))))</f>
        <v/>
      </c>
      <c r="AO158" s="32" t="str">
        <f t="shared" si="46"/>
        <v/>
      </c>
    </row>
    <row r="159" spans="1:41" x14ac:dyDescent="0.55000000000000004">
      <c r="A159" s="70" t="str">
        <f>IF($B159="","",INDEX(女子登録情報!$S:$S,MATCH($B159,女子登録情報!$B:$B,0)))</f>
        <v/>
      </c>
      <c r="B159" s="70" t="str">
        <f>IF(②女子申込!$C64="","",②女子申込!$C64)</f>
        <v/>
      </c>
      <c r="C159" s="70" t="str">
        <f t="shared" si="33"/>
        <v/>
      </c>
      <c r="D159" s="70" t="str">
        <f t="shared" si="34"/>
        <v/>
      </c>
      <c r="E159" s="70" t="str">
        <f t="shared" si="35"/>
        <v/>
      </c>
      <c r="F159" s="70" t="str">
        <f t="shared" si="36"/>
        <v/>
      </c>
      <c r="G159" s="70" t="str">
        <f t="shared" si="37"/>
        <v/>
      </c>
      <c r="H159" s="70" t="str">
        <f t="shared" si="38"/>
        <v/>
      </c>
      <c r="I159" s="70" t="str">
        <f t="shared" si="39"/>
        <v/>
      </c>
      <c r="J159" s="70" t="str">
        <f t="shared" si="40"/>
        <v/>
      </c>
      <c r="L159" s="32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42" t="str">
        <f>IF(②女子申込!$H64="","",②女子申込!$H64)</f>
        <v/>
      </c>
      <c r="N159" s="142" t="str">
        <f>IF($M159="","",INDEX(リスト!$Y$2:$Y$55,MATCH($M159,リスト!$X$2:$X$55,0)))</f>
        <v/>
      </c>
      <c r="O159" s="142" t="str">
        <f>IF($M159="","",INDEX(リスト!$AA$2:$AA$55,MATCH($M159,リスト!$X$2:$X$55,0)))</f>
        <v/>
      </c>
      <c r="P159" s="142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42" t="str">
        <f>IFERROR(RIGHT(10000000+②女子申込!$J64*10000+②女子申込!$L64*100+②女子申込!$N64,IF(INDEX(リスト!$Y$2:$Y$55,MATCH($M159,リスト!$X$2:$X$55,0))&lt;4,7,5)),"")</f>
        <v/>
      </c>
      <c r="R159" s="142" t="str">
        <f t="shared" si="41"/>
        <v/>
      </c>
      <c r="S159" s="142" t="str">
        <f>IF(②女子申込!$I64="","",IF(②女子申込!$I$6="補欠","HOK",IF(②女子申込!$I$6="オープン","OPN",IF(②女子申込!$I64="補欠","HOK",IF(②女子申込!$I64="OP","OPN","HOKOPN")))))</f>
        <v/>
      </c>
      <c r="T159" s="145" t="str">
        <f>IF(②女子申込!$O64="","",②女子申込!$O64)</f>
        <v/>
      </c>
      <c r="U159" s="145" t="str">
        <f>IF($T159="","",INDEX(リスト!$Y$2:$Y$55,MATCH($T159,リスト!$X$2:$X$55,0)))</f>
        <v/>
      </c>
      <c r="V159" s="145" t="str">
        <f>IF($T159="","",INDEX(リスト!$AA$2:$AA$55,MATCH($T159,リスト!$X$2:$X$55,0)))</f>
        <v/>
      </c>
      <c r="W159" s="145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45" t="str">
        <f>IFERROR(RIGHT(10000000+②女子申込!$Q64*10000+②女子申込!$S64*100+②女子申込!$U64,IF(INDEX(リスト!$Y$2:$Y$55,MATCH($T159,リスト!$X$2:$X$55,0))&lt;4,7,5)),"")</f>
        <v/>
      </c>
      <c r="Y159" s="145" t="str">
        <f t="shared" si="42"/>
        <v/>
      </c>
      <c r="Z159" s="145" t="str">
        <f>IF(②女子申込!$P64="","",IF(②女子申込!$P$6="補欠","HOK",IF(②女子申込!$P$6="オープン","OPN",IF(②女子申込!$P64="補欠","HOK",IF(②女子申込!$P64="OP","OPN","HOKOPN")))))</f>
        <v/>
      </c>
      <c r="AA159" s="144" t="str">
        <f>IF(②女子申込!$V64="","",②女子申込!$V64)</f>
        <v/>
      </c>
      <c r="AB159" s="144" t="str">
        <f>IF($AA159="","",INDEX(リスト!$Y$2:$Y$55,MATCH($AA159,リスト!$X$2:$X$55,0)))</f>
        <v/>
      </c>
      <c r="AC159" s="144" t="str">
        <f>IF($AA159="","",INDEX(リスト!$AA$2:$AA$55,MATCH($AA159,リスト!$X$2:$X$55,0)))</f>
        <v/>
      </c>
      <c r="AD159" s="144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44" t="str">
        <f>IFERROR(RIGHT(10000000+②女子申込!$X64*10000+②女子申込!$Z64*100+②女子申込!$AB64,IF(INDEX(リスト!$Y$2:$Y$55,MATCH($AA159,リスト!$X$2:$X$55,0))&lt;4,7,5)),"")</f>
        <v/>
      </c>
      <c r="AF159" s="144" t="str">
        <f t="shared" si="43"/>
        <v/>
      </c>
      <c r="AG159" s="144" t="str">
        <f>IF(②女子申込!$W64="","",IF(②女子申込!$W$6="補欠","HOK",IF(②女子申込!$W$6="オープン","OPN",IF(②女子申込!$W64="補欠","HOK",IF(②女子申込!$W64="OP","OPN","HOKOPN")))))</f>
        <v/>
      </c>
      <c r="AH159" s="143" t="str">
        <f>IF(②女子申込!$AC64="","",②女子申込!$AC64)</f>
        <v/>
      </c>
      <c r="AI159" s="143" t="str">
        <f t="shared" si="44"/>
        <v/>
      </c>
      <c r="AJ159" s="143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43" t="str">
        <f>IF($AH159="","",RIGHT(100000+②女子申込!$AE64,5))</f>
        <v/>
      </c>
      <c r="AL159" s="143" t="str">
        <f t="shared" si="45"/>
        <v/>
      </c>
      <c r="AM159" s="143" t="str">
        <f>IF(②女子申込!$AD64="","",IF(②女子申込!$AD$6="補欠","HOK",IF(②女子申込!$AD$6="オープン","OPN",IF(②女子申込!$AD64="補欠","HOK",IF(②女子申込!$AD64="OP","OPN","HOKOPN")))))</f>
        <v/>
      </c>
      <c r="AO159" s="32" t="str">
        <f t="shared" si="46"/>
        <v/>
      </c>
    </row>
    <row r="160" spans="1:41" x14ac:dyDescent="0.55000000000000004">
      <c r="A160" s="70" t="str">
        <f>IF($B160="","",INDEX(女子登録情報!$S:$S,MATCH($B160,女子登録情報!$B:$B,0)))</f>
        <v/>
      </c>
      <c r="B160" s="70" t="str">
        <f>IF(②女子申込!$C65="","",②女子申込!$C65)</f>
        <v/>
      </c>
      <c r="C160" s="70" t="str">
        <f t="shared" si="33"/>
        <v/>
      </c>
      <c r="D160" s="70" t="str">
        <f t="shared" si="34"/>
        <v/>
      </c>
      <c r="E160" s="70" t="str">
        <f t="shared" si="35"/>
        <v/>
      </c>
      <c r="F160" s="70" t="str">
        <f t="shared" si="36"/>
        <v/>
      </c>
      <c r="G160" s="70" t="str">
        <f t="shared" si="37"/>
        <v/>
      </c>
      <c r="H160" s="70" t="str">
        <f t="shared" si="38"/>
        <v/>
      </c>
      <c r="I160" s="70" t="str">
        <f t="shared" si="39"/>
        <v/>
      </c>
      <c r="J160" s="70" t="str">
        <f t="shared" si="40"/>
        <v/>
      </c>
      <c r="L160" s="32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42" t="str">
        <f>IF(②女子申込!$H65="","",②女子申込!$H65)</f>
        <v/>
      </c>
      <c r="N160" s="142" t="str">
        <f>IF($M160="","",INDEX(リスト!$Y$2:$Y$55,MATCH($M160,リスト!$X$2:$X$55,0)))</f>
        <v/>
      </c>
      <c r="O160" s="142" t="str">
        <f>IF($M160="","",INDEX(リスト!$AA$2:$AA$55,MATCH($M160,リスト!$X$2:$X$55,0)))</f>
        <v/>
      </c>
      <c r="P160" s="142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42" t="str">
        <f>IFERROR(RIGHT(10000000+②女子申込!$J65*10000+②女子申込!$L65*100+②女子申込!$N65,IF(INDEX(リスト!$Y$2:$Y$55,MATCH($M160,リスト!$X$2:$X$55,0))&lt;4,7,5)),"")</f>
        <v/>
      </c>
      <c r="R160" s="142" t="str">
        <f t="shared" si="41"/>
        <v/>
      </c>
      <c r="S160" s="142" t="str">
        <f>IF(②女子申込!$I65="","",IF(②女子申込!$I$6="補欠","HOK",IF(②女子申込!$I$6="オープン","OPN",IF(②女子申込!$I65="補欠","HOK",IF(②女子申込!$I65="OP","OPN","HOKOPN")))))</f>
        <v/>
      </c>
      <c r="T160" s="145" t="str">
        <f>IF(②女子申込!$O65="","",②女子申込!$O65)</f>
        <v/>
      </c>
      <c r="U160" s="145" t="str">
        <f>IF($T160="","",INDEX(リスト!$Y$2:$Y$55,MATCH($T160,リスト!$X$2:$X$55,0)))</f>
        <v/>
      </c>
      <c r="V160" s="145" t="str">
        <f>IF($T160="","",INDEX(リスト!$AA$2:$AA$55,MATCH($T160,リスト!$X$2:$X$55,0)))</f>
        <v/>
      </c>
      <c r="W160" s="145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45" t="str">
        <f>IFERROR(RIGHT(10000000+②女子申込!$Q65*10000+②女子申込!$S65*100+②女子申込!$U65,IF(INDEX(リスト!$Y$2:$Y$55,MATCH($T160,リスト!$X$2:$X$55,0))&lt;4,7,5)),"")</f>
        <v/>
      </c>
      <c r="Y160" s="145" t="str">
        <f t="shared" si="42"/>
        <v/>
      </c>
      <c r="Z160" s="145" t="str">
        <f>IF(②女子申込!$P65="","",IF(②女子申込!$P$6="補欠","HOK",IF(②女子申込!$P$6="オープン","OPN",IF(②女子申込!$P65="補欠","HOK",IF(②女子申込!$P65="OP","OPN","HOKOPN")))))</f>
        <v/>
      </c>
      <c r="AA160" s="144" t="str">
        <f>IF(②女子申込!$V65="","",②女子申込!$V65)</f>
        <v/>
      </c>
      <c r="AB160" s="144" t="str">
        <f>IF($AA160="","",INDEX(リスト!$Y$2:$Y$55,MATCH($AA160,リスト!$X$2:$X$55,0)))</f>
        <v/>
      </c>
      <c r="AC160" s="144" t="str">
        <f>IF($AA160="","",INDEX(リスト!$AA$2:$AA$55,MATCH($AA160,リスト!$X$2:$X$55,0)))</f>
        <v/>
      </c>
      <c r="AD160" s="144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44" t="str">
        <f>IFERROR(RIGHT(10000000+②女子申込!$X65*10000+②女子申込!$Z65*100+②女子申込!$AB65,IF(INDEX(リスト!$Y$2:$Y$55,MATCH($AA160,リスト!$X$2:$X$55,0))&lt;4,7,5)),"")</f>
        <v/>
      </c>
      <c r="AF160" s="144" t="str">
        <f t="shared" si="43"/>
        <v/>
      </c>
      <c r="AG160" s="144" t="str">
        <f>IF(②女子申込!$W65="","",IF(②女子申込!$W$6="補欠","HOK",IF(②女子申込!$W$6="オープン","OPN",IF(②女子申込!$W65="補欠","HOK",IF(②女子申込!$W65="OP","OPN","HOKOPN")))))</f>
        <v/>
      </c>
      <c r="AH160" s="143" t="str">
        <f>IF(②女子申込!$AC65="","",②女子申込!$AC65)</f>
        <v/>
      </c>
      <c r="AI160" s="143" t="str">
        <f t="shared" si="44"/>
        <v/>
      </c>
      <c r="AJ160" s="143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43" t="str">
        <f>IF($AH160="","",RIGHT(100000+②女子申込!$AE65,5))</f>
        <v/>
      </c>
      <c r="AL160" s="143" t="str">
        <f t="shared" si="45"/>
        <v/>
      </c>
      <c r="AM160" s="143" t="str">
        <f>IF(②女子申込!$AD65="","",IF(②女子申込!$AD$6="補欠","HOK",IF(②女子申込!$AD$6="オープン","OPN",IF(②女子申込!$AD65="補欠","HOK",IF(②女子申込!$AD65="OP","OPN","HOKOPN")))))</f>
        <v/>
      </c>
      <c r="AO160" s="32" t="str">
        <f t="shared" si="46"/>
        <v/>
      </c>
    </row>
    <row r="161" spans="1:41" x14ac:dyDescent="0.55000000000000004">
      <c r="A161" s="70" t="str">
        <f>IF($B161="","",INDEX(女子登録情報!$S:$S,MATCH($B161,女子登録情報!$B:$B,0)))</f>
        <v/>
      </c>
      <c r="B161" s="70" t="str">
        <f>IF(②女子申込!$C66="","",②女子申込!$C66)</f>
        <v/>
      </c>
      <c r="C161" s="70" t="str">
        <f t="shared" si="33"/>
        <v/>
      </c>
      <c r="D161" s="70" t="str">
        <f t="shared" si="34"/>
        <v/>
      </c>
      <c r="E161" s="70" t="str">
        <f t="shared" si="35"/>
        <v/>
      </c>
      <c r="F161" s="70" t="str">
        <f t="shared" si="36"/>
        <v/>
      </c>
      <c r="G161" s="70" t="str">
        <f t="shared" si="37"/>
        <v/>
      </c>
      <c r="H161" s="70" t="str">
        <f t="shared" si="38"/>
        <v/>
      </c>
      <c r="I161" s="70" t="str">
        <f t="shared" si="39"/>
        <v/>
      </c>
      <c r="J161" s="70" t="str">
        <f t="shared" si="40"/>
        <v/>
      </c>
      <c r="L161" s="32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42" t="str">
        <f>IF(②女子申込!$H66="","",②女子申込!$H66)</f>
        <v/>
      </c>
      <c r="N161" s="142" t="str">
        <f>IF($M161="","",INDEX(リスト!$Y$2:$Y$55,MATCH($M161,リスト!$X$2:$X$55,0)))</f>
        <v/>
      </c>
      <c r="O161" s="142" t="str">
        <f>IF($M161="","",INDEX(リスト!$AA$2:$AA$55,MATCH($M161,リスト!$X$2:$X$55,0)))</f>
        <v/>
      </c>
      <c r="P161" s="142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42" t="str">
        <f>IFERROR(RIGHT(10000000+②女子申込!$J66*10000+②女子申込!$L66*100+②女子申込!$N66,IF(INDEX(リスト!$Y$2:$Y$55,MATCH($M161,リスト!$X$2:$X$55,0))&lt;4,7,5)),"")</f>
        <v/>
      </c>
      <c r="R161" s="142" t="str">
        <f t="shared" si="41"/>
        <v/>
      </c>
      <c r="S161" s="142" t="str">
        <f>IF(②女子申込!$I66="","",IF(②女子申込!$I$6="補欠","HOK",IF(②女子申込!$I$6="オープン","OPN",IF(②女子申込!$I66="補欠","HOK",IF(②女子申込!$I66="OP","OPN","HOKOPN")))))</f>
        <v/>
      </c>
      <c r="T161" s="145" t="str">
        <f>IF(②女子申込!$O66="","",②女子申込!$O66)</f>
        <v/>
      </c>
      <c r="U161" s="145" t="str">
        <f>IF($T161="","",INDEX(リスト!$Y$2:$Y$55,MATCH($T161,リスト!$X$2:$X$55,0)))</f>
        <v/>
      </c>
      <c r="V161" s="145" t="str">
        <f>IF($T161="","",INDEX(リスト!$AA$2:$AA$55,MATCH($T161,リスト!$X$2:$X$55,0)))</f>
        <v/>
      </c>
      <c r="W161" s="145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45" t="str">
        <f>IFERROR(RIGHT(10000000+②女子申込!$Q66*10000+②女子申込!$S66*100+②女子申込!$U66,IF(INDEX(リスト!$Y$2:$Y$55,MATCH($T161,リスト!$X$2:$X$55,0))&lt;4,7,5)),"")</f>
        <v/>
      </c>
      <c r="Y161" s="145" t="str">
        <f t="shared" si="42"/>
        <v/>
      </c>
      <c r="Z161" s="145" t="str">
        <f>IF(②女子申込!$P66="","",IF(②女子申込!$P$6="補欠","HOK",IF(②女子申込!$P$6="オープン","OPN",IF(②女子申込!$P66="補欠","HOK",IF(②女子申込!$P66="OP","OPN","HOKOPN")))))</f>
        <v/>
      </c>
      <c r="AA161" s="144" t="str">
        <f>IF(②女子申込!$V66="","",②女子申込!$V66)</f>
        <v/>
      </c>
      <c r="AB161" s="144" t="str">
        <f>IF($AA161="","",INDEX(リスト!$Y$2:$Y$55,MATCH($AA161,リスト!$X$2:$X$55,0)))</f>
        <v/>
      </c>
      <c r="AC161" s="144" t="str">
        <f>IF($AA161="","",INDEX(リスト!$AA$2:$AA$55,MATCH($AA161,リスト!$X$2:$X$55,0)))</f>
        <v/>
      </c>
      <c r="AD161" s="144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44" t="str">
        <f>IFERROR(RIGHT(10000000+②女子申込!$X66*10000+②女子申込!$Z66*100+②女子申込!$AB66,IF(INDEX(リスト!$Y$2:$Y$55,MATCH($AA161,リスト!$X$2:$X$55,0))&lt;4,7,5)),"")</f>
        <v/>
      </c>
      <c r="AF161" s="144" t="str">
        <f t="shared" si="43"/>
        <v/>
      </c>
      <c r="AG161" s="144" t="str">
        <f>IF(②女子申込!$W66="","",IF(②女子申込!$W$6="補欠","HOK",IF(②女子申込!$W$6="オープン","OPN",IF(②女子申込!$W66="補欠","HOK",IF(②女子申込!$W66="OP","OPN","HOKOPN")))))</f>
        <v/>
      </c>
      <c r="AH161" s="143" t="str">
        <f>IF(②女子申込!$AC66="","",②女子申込!$AC66)</f>
        <v/>
      </c>
      <c r="AI161" s="143" t="str">
        <f t="shared" si="44"/>
        <v/>
      </c>
      <c r="AJ161" s="143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43" t="str">
        <f>IF($AH161="","",RIGHT(100000+②女子申込!$AE66,5))</f>
        <v/>
      </c>
      <c r="AL161" s="143" t="str">
        <f t="shared" si="45"/>
        <v/>
      </c>
      <c r="AM161" s="143" t="str">
        <f>IF(②女子申込!$AD66="","",IF(②女子申込!$AD$6="補欠","HOK",IF(②女子申込!$AD$6="オープン","OPN",IF(②女子申込!$AD66="補欠","HOK",IF(②女子申込!$AD66="OP","OPN","HOKOPN")))))</f>
        <v/>
      </c>
      <c r="AO161" s="32" t="str">
        <f t="shared" si="46"/>
        <v/>
      </c>
    </row>
    <row r="162" spans="1:41" x14ac:dyDescent="0.55000000000000004">
      <c r="A162" s="70" t="str">
        <f>IF($B162="","",INDEX(女子登録情報!$S:$S,MATCH($B162,女子登録情報!$B:$B,0)))</f>
        <v/>
      </c>
      <c r="B162" s="70" t="str">
        <f>IF(②女子申込!$C67="","",②女子申込!$C67)</f>
        <v/>
      </c>
      <c r="C162" s="70" t="str">
        <f t="shared" si="33"/>
        <v/>
      </c>
      <c r="D162" s="70" t="str">
        <f t="shared" si="34"/>
        <v/>
      </c>
      <c r="E162" s="70" t="str">
        <f t="shared" si="35"/>
        <v/>
      </c>
      <c r="F162" s="70" t="str">
        <f t="shared" si="36"/>
        <v/>
      </c>
      <c r="G162" s="70" t="str">
        <f t="shared" si="37"/>
        <v/>
      </c>
      <c r="H162" s="70" t="str">
        <f t="shared" si="38"/>
        <v/>
      </c>
      <c r="I162" s="70" t="str">
        <f t="shared" si="39"/>
        <v/>
      </c>
      <c r="J162" s="70" t="str">
        <f t="shared" si="40"/>
        <v/>
      </c>
      <c r="L162" s="32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42" t="str">
        <f>IF(②女子申込!$H67="","",②女子申込!$H67)</f>
        <v/>
      </c>
      <c r="N162" s="142" t="str">
        <f>IF($M162="","",INDEX(リスト!$Y$2:$Y$55,MATCH($M162,リスト!$X$2:$X$55,0)))</f>
        <v/>
      </c>
      <c r="O162" s="142" t="str">
        <f>IF($M162="","",INDEX(リスト!$AA$2:$AA$55,MATCH($M162,リスト!$X$2:$X$55,0)))</f>
        <v/>
      </c>
      <c r="P162" s="142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42" t="str">
        <f>IFERROR(RIGHT(10000000+②女子申込!$J67*10000+②女子申込!$L67*100+②女子申込!$N67,IF(INDEX(リスト!$Y$2:$Y$55,MATCH($M162,リスト!$X$2:$X$55,0))&lt;4,7,5)),"")</f>
        <v/>
      </c>
      <c r="R162" s="142" t="str">
        <f t="shared" si="41"/>
        <v/>
      </c>
      <c r="S162" s="142" t="str">
        <f>IF(②女子申込!$I67="","",IF(②女子申込!$I$6="補欠","HOK",IF(②女子申込!$I$6="オープン","OPN",IF(②女子申込!$I67="補欠","HOK",IF(②女子申込!$I67="OP","OPN","HOKOPN")))))</f>
        <v/>
      </c>
      <c r="T162" s="145" t="str">
        <f>IF(②女子申込!$O67="","",②女子申込!$O67)</f>
        <v/>
      </c>
      <c r="U162" s="145" t="str">
        <f>IF($T162="","",INDEX(リスト!$Y$2:$Y$55,MATCH($T162,リスト!$X$2:$X$55,0)))</f>
        <v/>
      </c>
      <c r="V162" s="145" t="str">
        <f>IF($T162="","",INDEX(リスト!$AA$2:$AA$55,MATCH($T162,リスト!$X$2:$X$55,0)))</f>
        <v/>
      </c>
      <c r="W162" s="145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45" t="str">
        <f>IFERROR(RIGHT(10000000+②女子申込!$Q67*10000+②女子申込!$S67*100+②女子申込!$U67,IF(INDEX(リスト!$Y$2:$Y$55,MATCH($T162,リスト!$X$2:$X$55,0))&lt;4,7,5)),"")</f>
        <v/>
      </c>
      <c r="Y162" s="145" t="str">
        <f t="shared" si="42"/>
        <v/>
      </c>
      <c r="Z162" s="145" t="str">
        <f>IF(②女子申込!$P67="","",IF(②女子申込!$P$6="補欠","HOK",IF(②女子申込!$P$6="オープン","OPN",IF(②女子申込!$P67="補欠","HOK",IF(②女子申込!$P67="OP","OPN","HOKOPN")))))</f>
        <v/>
      </c>
      <c r="AA162" s="144" t="str">
        <f>IF(②女子申込!$V67="","",②女子申込!$V67)</f>
        <v/>
      </c>
      <c r="AB162" s="144" t="str">
        <f>IF($AA162="","",INDEX(リスト!$Y$2:$Y$55,MATCH($AA162,リスト!$X$2:$X$55,0)))</f>
        <v/>
      </c>
      <c r="AC162" s="144" t="str">
        <f>IF($AA162="","",INDEX(リスト!$AA$2:$AA$55,MATCH($AA162,リスト!$X$2:$X$55,0)))</f>
        <v/>
      </c>
      <c r="AD162" s="144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44" t="str">
        <f>IFERROR(RIGHT(10000000+②女子申込!$X67*10000+②女子申込!$Z67*100+②女子申込!$AB67,IF(INDEX(リスト!$Y$2:$Y$55,MATCH($AA162,リスト!$X$2:$X$55,0))&lt;4,7,5)),"")</f>
        <v/>
      </c>
      <c r="AF162" s="144" t="str">
        <f t="shared" si="43"/>
        <v/>
      </c>
      <c r="AG162" s="144" t="str">
        <f>IF(②女子申込!$W67="","",IF(②女子申込!$W$6="補欠","HOK",IF(②女子申込!$W$6="オープン","OPN",IF(②女子申込!$W67="補欠","HOK",IF(②女子申込!$W67="OP","OPN","HOKOPN")))))</f>
        <v/>
      </c>
      <c r="AH162" s="143" t="str">
        <f>IF(②女子申込!$AC67="","",②女子申込!$AC67)</f>
        <v/>
      </c>
      <c r="AI162" s="143" t="str">
        <f t="shared" si="44"/>
        <v/>
      </c>
      <c r="AJ162" s="143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43" t="str">
        <f>IF($AH162="","",RIGHT(100000+②女子申込!$AE67,5))</f>
        <v/>
      </c>
      <c r="AL162" s="143" t="str">
        <f t="shared" si="45"/>
        <v/>
      </c>
      <c r="AM162" s="143" t="str">
        <f>IF(②女子申込!$AD67="","",IF(②女子申込!$AD$6="補欠","HOK",IF(②女子申込!$AD$6="オープン","OPN",IF(②女子申込!$AD67="補欠","HOK",IF(②女子申込!$AD67="OP","OPN","HOKOPN")))))</f>
        <v/>
      </c>
      <c r="AO162" s="32" t="str">
        <f t="shared" si="46"/>
        <v/>
      </c>
    </row>
    <row r="163" spans="1:41" x14ac:dyDescent="0.55000000000000004">
      <c r="A163" s="70" t="str">
        <f>IF($B163="","",INDEX(女子登録情報!$S:$S,MATCH($B163,女子登録情報!$B:$B,0)))</f>
        <v/>
      </c>
      <c r="B163" s="70" t="str">
        <f>IF(②女子申込!$C68="","",②女子申込!$C68)</f>
        <v/>
      </c>
      <c r="C163" s="70" t="str">
        <f t="shared" si="33"/>
        <v/>
      </c>
      <c r="D163" s="70" t="str">
        <f t="shared" si="34"/>
        <v/>
      </c>
      <c r="E163" s="70" t="str">
        <f t="shared" si="35"/>
        <v/>
      </c>
      <c r="F163" s="70" t="str">
        <f t="shared" si="36"/>
        <v/>
      </c>
      <c r="G163" s="70" t="str">
        <f t="shared" si="37"/>
        <v/>
      </c>
      <c r="H163" s="70" t="str">
        <f t="shared" si="38"/>
        <v/>
      </c>
      <c r="I163" s="70" t="str">
        <f t="shared" si="39"/>
        <v/>
      </c>
      <c r="J163" s="70" t="str">
        <f t="shared" si="40"/>
        <v/>
      </c>
      <c r="L163" s="32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42" t="str">
        <f>IF(②女子申込!$H68="","",②女子申込!$H68)</f>
        <v/>
      </c>
      <c r="N163" s="142" t="str">
        <f>IF($M163="","",INDEX(リスト!$Y$2:$Y$55,MATCH($M163,リスト!$X$2:$X$55,0)))</f>
        <v/>
      </c>
      <c r="O163" s="142" t="str">
        <f>IF($M163="","",INDEX(リスト!$AA$2:$AA$55,MATCH($M163,リスト!$X$2:$X$55,0)))</f>
        <v/>
      </c>
      <c r="P163" s="142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42" t="str">
        <f>IFERROR(RIGHT(10000000+②女子申込!$J68*10000+②女子申込!$L68*100+②女子申込!$N68,IF(INDEX(リスト!$Y$2:$Y$55,MATCH($M163,リスト!$X$2:$X$55,0))&lt;4,7,5)),"")</f>
        <v/>
      </c>
      <c r="R163" s="142" t="str">
        <f t="shared" si="41"/>
        <v/>
      </c>
      <c r="S163" s="142" t="str">
        <f>IF(②女子申込!$I68="","",IF(②女子申込!$I$6="補欠","HOK",IF(②女子申込!$I$6="オープン","OPN",IF(②女子申込!$I68="補欠","HOK",IF(②女子申込!$I68="OP","OPN","HOKOPN")))))</f>
        <v/>
      </c>
      <c r="T163" s="145" t="str">
        <f>IF(②女子申込!$O68="","",②女子申込!$O68)</f>
        <v/>
      </c>
      <c r="U163" s="145" t="str">
        <f>IF($T163="","",INDEX(リスト!$Y$2:$Y$55,MATCH($T163,リスト!$X$2:$X$55,0)))</f>
        <v/>
      </c>
      <c r="V163" s="145" t="str">
        <f>IF($T163="","",INDEX(リスト!$AA$2:$AA$55,MATCH($T163,リスト!$X$2:$X$55,0)))</f>
        <v/>
      </c>
      <c r="W163" s="145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45" t="str">
        <f>IFERROR(RIGHT(10000000+②女子申込!$Q68*10000+②女子申込!$S68*100+②女子申込!$U68,IF(INDEX(リスト!$Y$2:$Y$55,MATCH($T163,リスト!$X$2:$X$55,0))&lt;4,7,5)),"")</f>
        <v/>
      </c>
      <c r="Y163" s="145" t="str">
        <f t="shared" si="42"/>
        <v/>
      </c>
      <c r="Z163" s="145" t="str">
        <f>IF(②女子申込!$P68="","",IF(②女子申込!$P$6="補欠","HOK",IF(②女子申込!$P$6="オープン","OPN",IF(②女子申込!$P68="補欠","HOK",IF(②女子申込!$P68="OP","OPN","HOKOPN")))))</f>
        <v/>
      </c>
      <c r="AA163" s="144" t="str">
        <f>IF(②女子申込!$V68="","",②女子申込!$V68)</f>
        <v/>
      </c>
      <c r="AB163" s="144" t="str">
        <f>IF($AA163="","",INDEX(リスト!$Y$2:$Y$55,MATCH($AA163,リスト!$X$2:$X$55,0)))</f>
        <v/>
      </c>
      <c r="AC163" s="144" t="str">
        <f>IF($AA163="","",INDEX(リスト!$AA$2:$AA$55,MATCH($AA163,リスト!$X$2:$X$55,0)))</f>
        <v/>
      </c>
      <c r="AD163" s="144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44" t="str">
        <f>IFERROR(RIGHT(10000000+②女子申込!$X68*10000+②女子申込!$Z68*100+②女子申込!$AB68,IF(INDEX(リスト!$Y$2:$Y$55,MATCH($AA163,リスト!$X$2:$X$55,0))&lt;4,7,5)),"")</f>
        <v/>
      </c>
      <c r="AF163" s="144" t="str">
        <f t="shared" si="43"/>
        <v/>
      </c>
      <c r="AG163" s="144" t="str">
        <f>IF(②女子申込!$W68="","",IF(②女子申込!$W$6="補欠","HOK",IF(②女子申込!$W$6="オープン","OPN",IF(②女子申込!$W68="補欠","HOK",IF(②女子申込!$W68="OP","OPN","HOKOPN")))))</f>
        <v/>
      </c>
      <c r="AH163" s="143" t="str">
        <f>IF(②女子申込!$AC68="","",②女子申込!$AC68)</f>
        <v/>
      </c>
      <c r="AI163" s="143" t="str">
        <f t="shared" si="44"/>
        <v/>
      </c>
      <c r="AJ163" s="143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43" t="str">
        <f>IF($AH163="","",RIGHT(100000+②女子申込!$AE68,5))</f>
        <v/>
      </c>
      <c r="AL163" s="143" t="str">
        <f t="shared" si="45"/>
        <v/>
      </c>
      <c r="AM163" s="143" t="str">
        <f>IF(②女子申込!$AD68="","",IF(②女子申込!$AD$6="補欠","HOK",IF(②女子申込!$AD$6="オープン","OPN",IF(②女子申込!$AD68="補欠","HOK",IF(②女子申込!$AD68="OP","OPN","HOKOPN")))))</f>
        <v/>
      </c>
      <c r="AO163" s="32" t="str">
        <f t="shared" si="46"/>
        <v/>
      </c>
    </row>
    <row r="164" spans="1:41" x14ac:dyDescent="0.55000000000000004">
      <c r="A164" s="70" t="str">
        <f>IF($B164="","",INDEX(女子登録情報!$S:$S,MATCH($B164,女子登録情報!$B:$B,0)))</f>
        <v/>
      </c>
      <c r="B164" s="70" t="str">
        <f>IF(②女子申込!$C69="","",②女子申込!$C69)</f>
        <v/>
      </c>
      <c r="C164" s="70" t="str">
        <f t="shared" si="33"/>
        <v/>
      </c>
      <c r="D164" s="70" t="str">
        <f t="shared" si="34"/>
        <v/>
      </c>
      <c r="E164" s="70" t="str">
        <f t="shared" si="35"/>
        <v/>
      </c>
      <c r="F164" s="70" t="str">
        <f t="shared" si="36"/>
        <v/>
      </c>
      <c r="G164" s="70" t="str">
        <f t="shared" si="37"/>
        <v/>
      </c>
      <c r="H164" s="70" t="str">
        <f t="shared" si="38"/>
        <v/>
      </c>
      <c r="I164" s="70" t="str">
        <f t="shared" si="39"/>
        <v/>
      </c>
      <c r="J164" s="70" t="str">
        <f t="shared" si="40"/>
        <v/>
      </c>
      <c r="L164" s="32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42" t="str">
        <f>IF(②女子申込!$H69="","",②女子申込!$H69)</f>
        <v/>
      </c>
      <c r="N164" s="142" t="str">
        <f>IF($M164="","",INDEX(リスト!$Y$2:$Y$55,MATCH($M164,リスト!$X$2:$X$55,0)))</f>
        <v/>
      </c>
      <c r="O164" s="142" t="str">
        <f>IF($M164="","",INDEX(リスト!$AA$2:$AA$55,MATCH($M164,リスト!$X$2:$X$55,0)))</f>
        <v/>
      </c>
      <c r="P164" s="142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42" t="str">
        <f>IFERROR(RIGHT(10000000+②女子申込!$J69*10000+②女子申込!$L69*100+②女子申込!$N69,IF(INDEX(リスト!$Y$2:$Y$55,MATCH($M164,リスト!$X$2:$X$55,0))&lt;4,7,5)),"")</f>
        <v/>
      </c>
      <c r="R164" s="142" t="str">
        <f t="shared" si="41"/>
        <v/>
      </c>
      <c r="S164" s="142" t="str">
        <f>IF(②女子申込!$I69="","",IF(②女子申込!$I$6="補欠","HOK",IF(②女子申込!$I$6="オープン","OPN",IF(②女子申込!$I69="補欠","HOK",IF(②女子申込!$I69="OP","OPN","HOKOPN")))))</f>
        <v/>
      </c>
      <c r="T164" s="145" t="str">
        <f>IF(②女子申込!$O69="","",②女子申込!$O69)</f>
        <v/>
      </c>
      <c r="U164" s="145" t="str">
        <f>IF($T164="","",INDEX(リスト!$Y$2:$Y$55,MATCH($T164,リスト!$X$2:$X$55,0)))</f>
        <v/>
      </c>
      <c r="V164" s="145" t="str">
        <f>IF($T164="","",INDEX(リスト!$AA$2:$AA$55,MATCH($T164,リスト!$X$2:$X$55,0)))</f>
        <v/>
      </c>
      <c r="W164" s="145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45" t="str">
        <f>IFERROR(RIGHT(10000000+②女子申込!$Q69*10000+②女子申込!$S69*100+②女子申込!$U69,IF(INDEX(リスト!$Y$2:$Y$55,MATCH($T164,リスト!$X$2:$X$55,0))&lt;4,7,5)),"")</f>
        <v/>
      </c>
      <c r="Y164" s="145" t="str">
        <f t="shared" si="42"/>
        <v/>
      </c>
      <c r="Z164" s="145" t="str">
        <f>IF(②女子申込!$P69="","",IF(②女子申込!$P$6="補欠","HOK",IF(②女子申込!$P$6="オープン","OPN",IF(②女子申込!$P69="補欠","HOK",IF(②女子申込!$P69="OP","OPN","HOKOPN")))))</f>
        <v/>
      </c>
      <c r="AA164" s="144" t="str">
        <f>IF(②女子申込!$V69="","",②女子申込!$V69)</f>
        <v/>
      </c>
      <c r="AB164" s="144" t="str">
        <f>IF($AA164="","",INDEX(リスト!$Y$2:$Y$55,MATCH($AA164,リスト!$X$2:$X$55,0)))</f>
        <v/>
      </c>
      <c r="AC164" s="144" t="str">
        <f>IF($AA164="","",INDEX(リスト!$AA$2:$AA$55,MATCH($AA164,リスト!$X$2:$X$55,0)))</f>
        <v/>
      </c>
      <c r="AD164" s="144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44" t="str">
        <f>IFERROR(RIGHT(10000000+②女子申込!$X69*10000+②女子申込!$Z69*100+②女子申込!$AB69,IF(INDEX(リスト!$Y$2:$Y$55,MATCH($AA164,リスト!$X$2:$X$55,0))&lt;4,7,5)),"")</f>
        <v/>
      </c>
      <c r="AF164" s="144" t="str">
        <f t="shared" si="43"/>
        <v/>
      </c>
      <c r="AG164" s="144" t="str">
        <f>IF(②女子申込!$W69="","",IF(②女子申込!$W$6="補欠","HOK",IF(②女子申込!$W$6="オープン","OPN",IF(②女子申込!$W69="補欠","HOK",IF(②女子申込!$W69="OP","OPN","HOKOPN")))))</f>
        <v/>
      </c>
      <c r="AH164" s="143" t="str">
        <f>IF(②女子申込!$AC69="","",②女子申込!$AC69)</f>
        <v/>
      </c>
      <c r="AI164" s="143" t="str">
        <f t="shared" si="44"/>
        <v/>
      </c>
      <c r="AJ164" s="143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43" t="str">
        <f>IF($AH164="","",RIGHT(100000+②女子申込!$AE69,5))</f>
        <v/>
      </c>
      <c r="AL164" s="143" t="str">
        <f t="shared" si="45"/>
        <v/>
      </c>
      <c r="AM164" s="143" t="str">
        <f>IF(②女子申込!$AD69="","",IF(②女子申込!$AD$6="補欠","HOK",IF(②女子申込!$AD$6="オープン","OPN",IF(②女子申込!$AD69="補欠","HOK",IF(②女子申込!$AD69="OP","OPN","HOKOPN")))))</f>
        <v/>
      </c>
      <c r="AO164" s="32" t="str">
        <f t="shared" si="46"/>
        <v/>
      </c>
    </row>
    <row r="165" spans="1:41" x14ac:dyDescent="0.55000000000000004">
      <c r="A165" s="70" t="str">
        <f>IF($B165="","",INDEX(女子登録情報!$S:$S,MATCH($B165,女子登録情報!$B:$B,0)))</f>
        <v/>
      </c>
      <c r="B165" s="70" t="str">
        <f>IF(②女子申込!$C70="","",②女子申込!$C70)</f>
        <v/>
      </c>
      <c r="C165" s="70" t="str">
        <f t="shared" si="33"/>
        <v/>
      </c>
      <c r="D165" s="70" t="str">
        <f t="shared" si="34"/>
        <v/>
      </c>
      <c r="E165" s="70" t="str">
        <f t="shared" si="35"/>
        <v/>
      </c>
      <c r="F165" s="70" t="str">
        <f t="shared" si="36"/>
        <v/>
      </c>
      <c r="G165" s="70" t="str">
        <f t="shared" si="37"/>
        <v/>
      </c>
      <c r="H165" s="70" t="str">
        <f t="shared" si="38"/>
        <v/>
      </c>
      <c r="I165" s="70" t="str">
        <f t="shared" si="39"/>
        <v/>
      </c>
      <c r="J165" s="70" t="str">
        <f t="shared" si="40"/>
        <v/>
      </c>
      <c r="L165" s="32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42" t="str">
        <f>IF(②女子申込!$H70="","",②女子申込!$H70)</f>
        <v/>
      </c>
      <c r="N165" s="142" t="str">
        <f>IF($M165="","",INDEX(リスト!$Y$2:$Y$55,MATCH($M165,リスト!$X$2:$X$55,0)))</f>
        <v/>
      </c>
      <c r="O165" s="142" t="str">
        <f>IF($M165="","",INDEX(リスト!$AA$2:$AA$55,MATCH($M165,リスト!$X$2:$X$55,0)))</f>
        <v/>
      </c>
      <c r="P165" s="142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42" t="str">
        <f>IFERROR(RIGHT(10000000+②女子申込!$J70*10000+②女子申込!$L70*100+②女子申込!$N70,IF(INDEX(リスト!$Y$2:$Y$55,MATCH($M165,リスト!$X$2:$X$55,0))&lt;4,7,5)),"")</f>
        <v/>
      </c>
      <c r="R165" s="142" t="str">
        <f t="shared" si="41"/>
        <v/>
      </c>
      <c r="S165" s="142" t="str">
        <f>IF(②女子申込!$I70="","",IF(②女子申込!$I$6="補欠","HOK",IF(②女子申込!$I$6="オープン","OPN",IF(②女子申込!$I70="補欠","HOK",IF(②女子申込!$I70="OP","OPN","HOKOPN")))))</f>
        <v/>
      </c>
      <c r="T165" s="145" t="str">
        <f>IF(②女子申込!$O70="","",②女子申込!$O70)</f>
        <v/>
      </c>
      <c r="U165" s="145" t="str">
        <f>IF($T165="","",INDEX(リスト!$Y$2:$Y$55,MATCH($T165,リスト!$X$2:$X$55,0)))</f>
        <v/>
      </c>
      <c r="V165" s="145" t="str">
        <f>IF($T165="","",INDEX(リスト!$AA$2:$AA$55,MATCH($T165,リスト!$X$2:$X$55,0)))</f>
        <v/>
      </c>
      <c r="W165" s="145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45" t="str">
        <f>IFERROR(RIGHT(10000000+②女子申込!$Q70*10000+②女子申込!$S70*100+②女子申込!$U70,IF(INDEX(リスト!$Y$2:$Y$55,MATCH($T165,リスト!$X$2:$X$55,0))&lt;4,7,5)),"")</f>
        <v/>
      </c>
      <c r="Y165" s="145" t="str">
        <f t="shared" si="42"/>
        <v/>
      </c>
      <c r="Z165" s="145" t="str">
        <f>IF(②女子申込!$P70="","",IF(②女子申込!$P$6="補欠","HOK",IF(②女子申込!$P$6="オープン","OPN",IF(②女子申込!$P70="補欠","HOK",IF(②女子申込!$P70="OP","OPN","HOKOPN")))))</f>
        <v/>
      </c>
      <c r="AA165" s="144" t="str">
        <f>IF(②女子申込!$V70="","",②女子申込!$V70)</f>
        <v/>
      </c>
      <c r="AB165" s="144" t="str">
        <f>IF($AA165="","",INDEX(リスト!$Y$2:$Y$55,MATCH($AA165,リスト!$X$2:$X$55,0)))</f>
        <v/>
      </c>
      <c r="AC165" s="144" t="str">
        <f>IF($AA165="","",INDEX(リスト!$AA$2:$AA$55,MATCH($AA165,リスト!$X$2:$X$55,0)))</f>
        <v/>
      </c>
      <c r="AD165" s="144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44" t="str">
        <f>IFERROR(RIGHT(10000000+②女子申込!$X70*10000+②女子申込!$Z70*100+②女子申込!$AB70,IF(INDEX(リスト!$Y$2:$Y$55,MATCH($AA165,リスト!$X$2:$X$55,0))&lt;4,7,5)),"")</f>
        <v/>
      </c>
      <c r="AF165" s="144" t="str">
        <f t="shared" si="43"/>
        <v/>
      </c>
      <c r="AG165" s="144" t="str">
        <f>IF(②女子申込!$W70="","",IF(②女子申込!$W$6="補欠","HOK",IF(②女子申込!$W$6="オープン","OPN",IF(②女子申込!$W70="補欠","HOK",IF(②女子申込!$W70="OP","OPN","HOKOPN")))))</f>
        <v/>
      </c>
      <c r="AH165" s="143" t="str">
        <f>IF(②女子申込!$AC70="","",②女子申込!$AC70)</f>
        <v/>
      </c>
      <c r="AI165" s="143" t="str">
        <f t="shared" si="44"/>
        <v/>
      </c>
      <c r="AJ165" s="143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43" t="str">
        <f>IF($AH165="","",RIGHT(100000+②女子申込!$AE70,5))</f>
        <v/>
      </c>
      <c r="AL165" s="143" t="str">
        <f t="shared" si="45"/>
        <v/>
      </c>
      <c r="AM165" s="143" t="str">
        <f>IF(②女子申込!$AD70="","",IF(②女子申込!$AD$6="補欠","HOK",IF(②女子申込!$AD$6="オープン","OPN",IF(②女子申込!$AD70="補欠","HOK",IF(②女子申込!$AD70="OP","OPN","HOKOPN")))))</f>
        <v/>
      </c>
      <c r="AO165" s="32" t="str">
        <f t="shared" si="46"/>
        <v/>
      </c>
    </row>
    <row r="166" spans="1:41" x14ac:dyDescent="0.55000000000000004">
      <c r="A166" s="70" t="str">
        <f>IF($B166="","",INDEX(女子登録情報!$S:$S,MATCH($B166,女子登録情報!$B:$B,0)))</f>
        <v/>
      </c>
      <c r="B166" s="70" t="str">
        <f>IF(②女子申込!$C71="","",②女子申込!$C71)</f>
        <v/>
      </c>
      <c r="C166" s="70" t="str">
        <f t="shared" si="33"/>
        <v/>
      </c>
      <c r="D166" s="70" t="str">
        <f t="shared" si="34"/>
        <v/>
      </c>
      <c r="E166" s="70" t="str">
        <f t="shared" si="35"/>
        <v/>
      </c>
      <c r="F166" s="70" t="str">
        <f t="shared" si="36"/>
        <v/>
      </c>
      <c r="G166" s="70" t="str">
        <f t="shared" si="37"/>
        <v/>
      </c>
      <c r="H166" s="70" t="str">
        <f t="shared" si="38"/>
        <v/>
      </c>
      <c r="I166" s="70" t="str">
        <f t="shared" si="39"/>
        <v/>
      </c>
      <c r="J166" s="70" t="str">
        <f t="shared" si="40"/>
        <v/>
      </c>
      <c r="L166" s="32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42" t="str">
        <f>IF(②女子申込!$H71="","",②女子申込!$H71)</f>
        <v/>
      </c>
      <c r="N166" s="142" t="str">
        <f>IF($M166="","",INDEX(リスト!$Y$2:$Y$55,MATCH($M166,リスト!$X$2:$X$55,0)))</f>
        <v/>
      </c>
      <c r="O166" s="142" t="str">
        <f>IF($M166="","",INDEX(リスト!$AA$2:$AA$55,MATCH($M166,リスト!$X$2:$X$55,0)))</f>
        <v/>
      </c>
      <c r="P166" s="142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42" t="str">
        <f>IFERROR(RIGHT(10000000+②女子申込!$J71*10000+②女子申込!$L71*100+②女子申込!$N71,IF(INDEX(リスト!$Y$2:$Y$55,MATCH($M166,リスト!$X$2:$X$55,0))&lt;4,7,5)),"")</f>
        <v/>
      </c>
      <c r="R166" s="142" t="str">
        <f t="shared" si="41"/>
        <v/>
      </c>
      <c r="S166" s="142" t="str">
        <f>IF(②女子申込!$I71="","",IF(②女子申込!$I$6="補欠","HOK",IF(②女子申込!$I$6="オープン","OPN",IF(②女子申込!$I71="補欠","HOK",IF(②女子申込!$I71="OP","OPN","HOKOPN")))))</f>
        <v/>
      </c>
      <c r="T166" s="145" t="str">
        <f>IF(②女子申込!$O71="","",②女子申込!$O71)</f>
        <v/>
      </c>
      <c r="U166" s="145" t="str">
        <f>IF($T166="","",INDEX(リスト!$Y$2:$Y$55,MATCH($T166,リスト!$X$2:$X$55,0)))</f>
        <v/>
      </c>
      <c r="V166" s="145" t="str">
        <f>IF($T166="","",INDEX(リスト!$AA$2:$AA$55,MATCH($T166,リスト!$X$2:$X$55,0)))</f>
        <v/>
      </c>
      <c r="W166" s="145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45" t="str">
        <f>IFERROR(RIGHT(10000000+②女子申込!$Q71*10000+②女子申込!$S71*100+②女子申込!$U71,IF(INDEX(リスト!$Y$2:$Y$55,MATCH($T166,リスト!$X$2:$X$55,0))&lt;4,7,5)),"")</f>
        <v/>
      </c>
      <c r="Y166" s="145" t="str">
        <f t="shared" si="42"/>
        <v/>
      </c>
      <c r="Z166" s="145" t="str">
        <f>IF(②女子申込!$P71="","",IF(②女子申込!$P$6="補欠","HOK",IF(②女子申込!$P$6="オープン","OPN",IF(②女子申込!$P71="補欠","HOK",IF(②女子申込!$P71="OP","OPN","HOKOPN")))))</f>
        <v/>
      </c>
      <c r="AA166" s="144" t="str">
        <f>IF(②女子申込!$V71="","",②女子申込!$V71)</f>
        <v/>
      </c>
      <c r="AB166" s="144" t="str">
        <f>IF($AA166="","",INDEX(リスト!$Y$2:$Y$55,MATCH($AA166,リスト!$X$2:$X$55,0)))</f>
        <v/>
      </c>
      <c r="AC166" s="144" t="str">
        <f>IF($AA166="","",INDEX(リスト!$AA$2:$AA$55,MATCH($AA166,リスト!$X$2:$X$55,0)))</f>
        <v/>
      </c>
      <c r="AD166" s="144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44" t="str">
        <f>IFERROR(RIGHT(10000000+②女子申込!$X71*10000+②女子申込!$Z71*100+②女子申込!$AB71,IF(INDEX(リスト!$Y$2:$Y$55,MATCH($AA166,リスト!$X$2:$X$55,0))&lt;4,7,5)),"")</f>
        <v/>
      </c>
      <c r="AF166" s="144" t="str">
        <f t="shared" si="43"/>
        <v/>
      </c>
      <c r="AG166" s="144" t="str">
        <f>IF(②女子申込!$W71="","",IF(②女子申込!$W$6="補欠","HOK",IF(②女子申込!$W$6="オープン","OPN",IF(②女子申込!$W71="補欠","HOK",IF(②女子申込!$W71="OP","OPN","HOKOPN")))))</f>
        <v/>
      </c>
      <c r="AH166" s="143" t="str">
        <f>IF(②女子申込!$AC71="","",②女子申込!$AC71)</f>
        <v/>
      </c>
      <c r="AI166" s="143" t="str">
        <f t="shared" si="44"/>
        <v/>
      </c>
      <c r="AJ166" s="143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43" t="str">
        <f>IF($AH166="","",RIGHT(100000+②女子申込!$AE71,5))</f>
        <v/>
      </c>
      <c r="AL166" s="143" t="str">
        <f t="shared" si="45"/>
        <v/>
      </c>
      <c r="AM166" s="143" t="str">
        <f>IF(②女子申込!$AD71="","",IF(②女子申込!$AD$6="補欠","HOK",IF(②女子申込!$AD$6="オープン","OPN",IF(②女子申込!$AD71="補欠","HOK",IF(②女子申込!$AD71="OP","OPN","HOKOPN")))))</f>
        <v/>
      </c>
      <c r="AO166" s="32" t="str">
        <f t="shared" si="46"/>
        <v/>
      </c>
    </row>
    <row r="167" spans="1:41" x14ac:dyDescent="0.55000000000000004">
      <c r="A167" s="70" t="str">
        <f>IF($B167="","",INDEX(女子登録情報!$S:$S,MATCH($B167,女子登録情報!$B:$B,0)))</f>
        <v/>
      </c>
      <c r="B167" s="70" t="str">
        <f>IF(②女子申込!$C72="","",②女子申込!$C72)</f>
        <v/>
      </c>
      <c r="C167" s="70" t="str">
        <f t="shared" si="33"/>
        <v/>
      </c>
      <c r="D167" s="70" t="str">
        <f t="shared" si="34"/>
        <v/>
      </c>
      <c r="E167" s="70" t="str">
        <f t="shared" si="35"/>
        <v/>
      </c>
      <c r="F167" s="70" t="str">
        <f t="shared" si="36"/>
        <v/>
      </c>
      <c r="G167" s="70" t="str">
        <f t="shared" si="37"/>
        <v/>
      </c>
      <c r="H167" s="70" t="str">
        <f t="shared" si="38"/>
        <v/>
      </c>
      <c r="I167" s="70" t="str">
        <f t="shared" si="39"/>
        <v/>
      </c>
      <c r="J167" s="70" t="str">
        <f t="shared" si="40"/>
        <v/>
      </c>
      <c r="L167" s="32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42" t="str">
        <f>IF(②女子申込!$H72="","",②女子申込!$H72)</f>
        <v/>
      </c>
      <c r="N167" s="142" t="str">
        <f>IF($M167="","",INDEX(リスト!$Y$2:$Y$55,MATCH($M167,リスト!$X$2:$X$55,0)))</f>
        <v/>
      </c>
      <c r="O167" s="142" t="str">
        <f>IF($M167="","",INDEX(リスト!$AA$2:$AA$55,MATCH($M167,リスト!$X$2:$X$55,0)))</f>
        <v/>
      </c>
      <c r="P167" s="142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42" t="str">
        <f>IFERROR(RIGHT(10000000+②女子申込!$J72*10000+②女子申込!$L72*100+②女子申込!$N72,IF(INDEX(リスト!$Y$2:$Y$55,MATCH($M167,リスト!$X$2:$X$55,0))&lt;4,7,5)),"")</f>
        <v/>
      </c>
      <c r="R167" s="142" t="str">
        <f t="shared" si="41"/>
        <v/>
      </c>
      <c r="S167" s="142" t="str">
        <f>IF(②女子申込!$I72="","",IF(②女子申込!$I$6="補欠","HOK",IF(②女子申込!$I$6="オープン","OPN",IF(②女子申込!$I72="補欠","HOK",IF(②女子申込!$I72="OP","OPN","HOKOPN")))))</f>
        <v/>
      </c>
      <c r="T167" s="145" t="str">
        <f>IF(②女子申込!$O72="","",②女子申込!$O72)</f>
        <v/>
      </c>
      <c r="U167" s="145" t="str">
        <f>IF($T167="","",INDEX(リスト!$Y$2:$Y$55,MATCH($T167,リスト!$X$2:$X$55,0)))</f>
        <v/>
      </c>
      <c r="V167" s="145" t="str">
        <f>IF($T167="","",INDEX(リスト!$AA$2:$AA$55,MATCH($T167,リスト!$X$2:$X$55,0)))</f>
        <v/>
      </c>
      <c r="W167" s="145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45" t="str">
        <f>IFERROR(RIGHT(10000000+②女子申込!$Q72*10000+②女子申込!$S72*100+②女子申込!$U72,IF(INDEX(リスト!$Y$2:$Y$55,MATCH($T167,リスト!$X$2:$X$55,0))&lt;4,7,5)),"")</f>
        <v/>
      </c>
      <c r="Y167" s="145" t="str">
        <f t="shared" si="42"/>
        <v/>
      </c>
      <c r="Z167" s="145" t="str">
        <f>IF(②女子申込!$P72="","",IF(②女子申込!$P$6="補欠","HOK",IF(②女子申込!$P$6="オープン","OPN",IF(②女子申込!$P72="補欠","HOK",IF(②女子申込!$P72="OP","OPN","HOKOPN")))))</f>
        <v/>
      </c>
      <c r="AA167" s="144" t="str">
        <f>IF(②女子申込!$V72="","",②女子申込!$V72)</f>
        <v/>
      </c>
      <c r="AB167" s="144" t="str">
        <f>IF($AA167="","",INDEX(リスト!$Y$2:$Y$55,MATCH($AA167,リスト!$X$2:$X$55,0)))</f>
        <v/>
      </c>
      <c r="AC167" s="144" t="str">
        <f>IF($AA167="","",INDEX(リスト!$AA$2:$AA$55,MATCH($AA167,リスト!$X$2:$X$55,0)))</f>
        <v/>
      </c>
      <c r="AD167" s="144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44" t="str">
        <f>IFERROR(RIGHT(10000000+②女子申込!$X72*10000+②女子申込!$Z72*100+②女子申込!$AB72,IF(INDEX(リスト!$Y$2:$Y$55,MATCH($AA167,リスト!$X$2:$X$55,0))&lt;4,7,5)),"")</f>
        <v/>
      </c>
      <c r="AF167" s="144" t="str">
        <f t="shared" si="43"/>
        <v/>
      </c>
      <c r="AG167" s="144" t="str">
        <f>IF(②女子申込!$W72="","",IF(②女子申込!$W$6="補欠","HOK",IF(②女子申込!$W$6="オープン","OPN",IF(②女子申込!$W72="補欠","HOK",IF(②女子申込!$W72="OP","OPN","HOKOPN")))))</f>
        <v/>
      </c>
      <c r="AH167" s="143" t="str">
        <f>IF(②女子申込!$AC72="","",②女子申込!$AC72)</f>
        <v/>
      </c>
      <c r="AI167" s="143" t="str">
        <f t="shared" si="44"/>
        <v/>
      </c>
      <c r="AJ167" s="143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43" t="str">
        <f>IF($AH167="","",RIGHT(100000+②女子申込!$AE72,5))</f>
        <v/>
      </c>
      <c r="AL167" s="143" t="str">
        <f t="shared" si="45"/>
        <v/>
      </c>
      <c r="AM167" s="143" t="str">
        <f>IF(②女子申込!$AD72="","",IF(②女子申込!$AD$6="補欠","HOK",IF(②女子申込!$AD$6="オープン","OPN",IF(②女子申込!$AD72="補欠","HOK",IF(②女子申込!$AD72="OP","OPN","HOKOPN")))))</f>
        <v/>
      </c>
      <c r="AO167" s="32" t="str">
        <f t="shared" si="46"/>
        <v/>
      </c>
    </row>
    <row r="168" spans="1:41" x14ac:dyDescent="0.55000000000000004">
      <c r="A168" s="70" t="str">
        <f>IF($B168="","",INDEX(女子登録情報!$S:$S,MATCH($B168,女子登録情報!$B:$B,0)))</f>
        <v/>
      </c>
      <c r="B168" s="70" t="str">
        <f>IF(②女子申込!$C73="","",②女子申込!$C73)</f>
        <v/>
      </c>
      <c r="C168" s="70" t="str">
        <f t="shared" ref="C168:C202" si="47">IF($L168=0,"",IF($L168=8,$AL168,IF(OR($L168=4,$L168=12),$AF168,IF(OR($L168=2,$L168=6,$L168=10,$L168=14),$Y168,$R168))))</f>
        <v/>
      </c>
      <c r="D168" s="70" t="str">
        <f t="shared" ref="D168:D202" si="48">IF($L168=0,"",IF($L168=8,$AM168,IF(OR($L168=4,$L168=12),$AG168,IF(OR($L168=2,$L168=6,$L168=10,$L168=14),$Z168,$S168))))</f>
        <v/>
      </c>
      <c r="E168" s="70" t="str">
        <f t="shared" ref="E168:E202" si="49">IF($L168=0,"",IF(OR($L168=9,$L168=10,$L168=12),$AL168,IF(OR($L168=5,$L168=6,$L168=13,$L168=14),$AF168,IF(OR($L168=3,$L168=7,$L168=11,$L168=15),$Y168,""))))</f>
        <v/>
      </c>
      <c r="F168" s="70" t="str">
        <f t="shared" ref="F168:F202" si="50">IF($L168=0,"",IF(OR($L168=9,$L168=10,$L168=12),$AM168,IF(OR($L168=5,$L168=6,$L168=13,$L168=14),$AG168,IF(OR($L168=3,$L168=7,$L168=11,$L168=15),$Z168,""))))</f>
        <v/>
      </c>
      <c r="G168" s="70" t="str">
        <f t="shared" ref="G168:G202" si="51">IF($L168=0,"",IF(OR($L168=11,$L168=13,$L168=14),$AL168,IF(OR($L168=7,$L168=15),$AF168,"")))</f>
        <v/>
      </c>
      <c r="H168" s="70" t="str">
        <f t="shared" ref="H168:H202" si="52">IF($L168=0,"",IF(OR($L168=11,$L168=13,$L168=14),$AM168,IF(OR($L168=7,$L168=15),$AG168,"")))</f>
        <v/>
      </c>
      <c r="I168" s="70" t="str">
        <f t="shared" ref="I168:I202" si="53">IF($L168=0,"",IF($L168=15,$AL168,""))</f>
        <v/>
      </c>
      <c r="J168" s="70" t="str">
        <f t="shared" ref="J168:J202" si="54">IF($L168=0,"",IF($L168=15,$AM168,""))</f>
        <v/>
      </c>
      <c r="L168" s="32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42" t="str">
        <f>IF(②女子申込!$H73="","",②女子申込!$H73)</f>
        <v/>
      </c>
      <c r="N168" s="142" t="str">
        <f>IF($M168="","",INDEX(リスト!$Y$2:$Y$55,MATCH($M168,リスト!$X$2:$X$55,0)))</f>
        <v/>
      </c>
      <c r="O168" s="142" t="str">
        <f>IF($M168="","",INDEX(リスト!$AA$2:$AA$55,MATCH($M168,リスト!$X$2:$X$55,0)))</f>
        <v/>
      </c>
      <c r="P168" s="142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42" t="str">
        <f>IFERROR(RIGHT(10000000+②女子申込!$J73*10000+②女子申込!$L73*100+②女子申込!$N73,IF(INDEX(リスト!$Y$2:$Y$55,MATCH($M168,リスト!$X$2:$X$55,0))&lt;4,7,5)),"")</f>
        <v/>
      </c>
      <c r="R168" s="142" t="str">
        <f t="shared" ref="R168:R202" si="55">IF($M168="","",$O168&amp;$P168&amp;" "&amp;$Q168)</f>
        <v/>
      </c>
      <c r="S168" s="142" t="str">
        <f>IF(②女子申込!$I73="","",IF(②女子申込!$I$6="補欠","HOK",IF(②女子申込!$I$6="オープン","OPN",IF(②女子申込!$I73="補欠","HOK",IF(②女子申込!$I73="OP","OPN","HOKOPN")))))</f>
        <v/>
      </c>
      <c r="T168" s="145" t="str">
        <f>IF(②女子申込!$O73="","",②女子申込!$O73)</f>
        <v/>
      </c>
      <c r="U168" s="145" t="str">
        <f>IF($T168="","",INDEX(リスト!$Y$2:$Y$55,MATCH($T168,リスト!$X$2:$X$55,0)))</f>
        <v/>
      </c>
      <c r="V168" s="145" t="str">
        <f>IF($T168="","",INDEX(リスト!$AA$2:$AA$55,MATCH($T168,リスト!$X$2:$X$55,0)))</f>
        <v/>
      </c>
      <c r="W168" s="145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45" t="str">
        <f>IFERROR(RIGHT(10000000+②女子申込!$Q73*10000+②女子申込!$S73*100+②女子申込!$U73,IF(INDEX(リスト!$Y$2:$Y$55,MATCH($T168,リスト!$X$2:$X$55,0))&lt;4,7,5)),"")</f>
        <v/>
      </c>
      <c r="Y168" s="145" t="str">
        <f t="shared" ref="Y168:Y202" si="56">IF($T168="","",$V168&amp;$W168&amp;" "&amp;$X168)</f>
        <v/>
      </c>
      <c r="Z168" s="145" t="str">
        <f>IF(②女子申込!$P73="","",IF(②女子申込!$P$6="補欠","HOK",IF(②女子申込!$P$6="オープン","OPN",IF(②女子申込!$P73="補欠","HOK",IF(②女子申込!$P73="OP","OPN","HOKOPN")))))</f>
        <v/>
      </c>
      <c r="AA168" s="144" t="str">
        <f>IF(②女子申込!$V73="","",②女子申込!$V73)</f>
        <v/>
      </c>
      <c r="AB168" s="144" t="str">
        <f>IF($AA168="","",INDEX(リスト!$Y$2:$Y$55,MATCH($AA168,リスト!$X$2:$X$55,0)))</f>
        <v/>
      </c>
      <c r="AC168" s="144" t="str">
        <f>IF($AA168="","",INDEX(リスト!$AA$2:$AA$55,MATCH($AA168,リスト!$X$2:$X$55,0)))</f>
        <v/>
      </c>
      <c r="AD168" s="144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44" t="str">
        <f>IFERROR(RIGHT(10000000+②女子申込!$X73*10000+②女子申込!$Z73*100+②女子申込!$AB73,IF(INDEX(リスト!$Y$2:$Y$55,MATCH($AA168,リスト!$X$2:$X$55,0))&lt;4,7,5)),"")</f>
        <v/>
      </c>
      <c r="AF168" s="144" t="str">
        <f t="shared" ref="AF168:AF202" si="57">IF($AA168="","",$AC168&amp;$AD168&amp;" "&amp;$AE168)</f>
        <v/>
      </c>
      <c r="AG168" s="144" t="str">
        <f>IF(②女子申込!$W73="","",IF(②女子申込!$W$6="補欠","HOK",IF(②女子申込!$W$6="オープン","OPN",IF(②女子申込!$W73="補欠","HOK",IF(②女子申込!$W73="OP","OPN","HOKOPN")))))</f>
        <v/>
      </c>
      <c r="AH168" s="143" t="str">
        <f>IF(②女子申込!$AC73="","",②女子申込!$AC73)</f>
        <v/>
      </c>
      <c r="AI168" s="143" t="str">
        <f t="shared" ref="AI168:AI202" si="58">IF($AH168="","",202)</f>
        <v/>
      </c>
      <c r="AJ168" s="143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43" t="str">
        <f>IF($AH168="","",RIGHT(100000+②女子申込!$AE73,5))</f>
        <v/>
      </c>
      <c r="AL168" s="143" t="str">
        <f t="shared" ref="AL168:AL202" si="59">IF($AH168="","",$AI168&amp;$AJ168&amp;" "&amp;$AK168)</f>
        <v/>
      </c>
      <c r="AM168" s="143" t="str">
        <f>IF(②女子申込!$AD73="","",IF(②女子申込!$AD$6="補欠","HOK",IF(②女子申込!$AD$6="オープン","OPN",IF(②女子申込!$AD73="補欠","HOK",IF(②女子申込!$AD73="OP","OPN","HOKOPN")))))</f>
        <v/>
      </c>
      <c r="AO168" s="32" t="str">
        <f t="shared" si="46"/>
        <v/>
      </c>
    </row>
    <row r="169" spans="1:41" x14ac:dyDescent="0.55000000000000004">
      <c r="A169" s="70" t="str">
        <f>IF($B169="","",INDEX(女子登録情報!$S:$S,MATCH($B169,女子登録情報!$B:$B,0)))</f>
        <v/>
      </c>
      <c r="B169" s="70" t="str">
        <f>IF(②女子申込!$C74="","",②女子申込!$C74)</f>
        <v/>
      </c>
      <c r="C169" s="70" t="str">
        <f t="shared" si="47"/>
        <v/>
      </c>
      <c r="D169" s="70" t="str">
        <f t="shared" si="48"/>
        <v/>
      </c>
      <c r="E169" s="70" t="str">
        <f t="shared" si="49"/>
        <v/>
      </c>
      <c r="F169" s="70" t="str">
        <f t="shared" si="50"/>
        <v/>
      </c>
      <c r="G169" s="70" t="str">
        <f t="shared" si="51"/>
        <v/>
      </c>
      <c r="H169" s="70" t="str">
        <f t="shared" si="52"/>
        <v/>
      </c>
      <c r="I169" s="70" t="str">
        <f t="shared" si="53"/>
        <v/>
      </c>
      <c r="J169" s="70" t="str">
        <f t="shared" si="54"/>
        <v/>
      </c>
      <c r="L169" s="32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42" t="str">
        <f>IF(②女子申込!$H74="","",②女子申込!$H74)</f>
        <v/>
      </c>
      <c r="N169" s="142" t="str">
        <f>IF($M169="","",INDEX(リスト!$Y$2:$Y$55,MATCH($M169,リスト!$X$2:$X$55,0)))</f>
        <v/>
      </c>
      <c r="O169" s="142" t="str">
        <f>IF($M169="","",INDEX(リスト!$AA$2:$AA$55,MATCH($M169,リスト!$X$2:$X$55,0)))</f>
        <v/>
      </c>
      <c r="P169" s="142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42" t="str">
        <f>IFERROR(RIGHT(10000000+②女子申込!$J74*10000+②女子申込!$L74*100+②女子申込!$N74,IF(INDEX(リスト!$Y$2:$Y$55,MATCH($M169,リスト!$X$2:$X$55,0))&lt;4,7,5)),"")</f>
        <v/>
      </c>
      <c r="R169" s="142" t="str">
        <f t="shared" si="55"/>
        <v/>
      </c>
      <c r="S169" s="142" t="str">
        <f>IF(②女子申込!$I74="","",IF(②女子申込!$I$6="補欠","HOK",IF(②女子申込!$I$6="オープン","OPN",IF(②女子申込!$I74="補欠","HOK",IF(②女子申込!$I74="OP","OPN","HOKOPN")))))</f>
        <v/>
      </c>
      <c r="T169" s="145" t="str">
        <f>IF(②女子申込!$O74="","",②女子申込!$O74)</f>
        <v/>
      </c>
      <c r="U169" s="145" t="str">
        <f>IF($T169="","",INDEX(リスト!$Y$2:$Y$55,MATCH($T169,リスト!$X$2:$X$55,0)))</f>
        <v/>
      </c>
      <c r="V169" s="145" t="str">
        <f>IF($T169="","",INDEX(リスト!$AA$2:$AA$55,MATCH($T169,リスト!$X$2:$X$55,0)))</f>
        <v/>
      </c>
      <c r="W169" s="145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45" t="str">
        <f>IFERROR(RIGHT(10000000+②女子申込!$Q74*10000+②女子申込!$S74*100+②女子申込!$U74,IF(INDEX(リスト!$Y$2:$Y$55,MATCH($T169,リスト!$X$2:$X$55,0))&lt;4,7,5)),"")</f>
        <v/>
      </c>
      <c r="Y169" s="145" t="str">
        <f t="shared" si="56"/>
        <v/>
      </c>
      <c r="Z169" s="145" t="str">
        <f>IF(②女子申込!$P74="","",IF(②女子申込!$P$6="補欠","HOK",IF(②女子申込!$P$6="オープン","OPN",IF(②女子申込!$P74="補欠","HOK",IF(②女子申込!$P74="OP","OPN","HOKOPN")))))</f>
        <v/>
      </c>
      <c r="AA169" s="144" t="str">
        <f>IF(②女子申込!$V74="","",②女子申込!$V74)</f>
        <v/>
      </c>
      <c r="AB169" s="144" t="str">
        <f>IF($AA169="","",INDEX(リスト!$Y$2:$Y$55,MATCH($AA169,リスト!$X$2:$X$55,0)))</f>
        <v/>
      </c>
      <c r="AC169" s="144" t="str">
        <f>IF($AA169="","",INDEX(リスト!$AA$2:$AA$55,MATCH($AA169,リスト!$X$2:$X$55,0)))</f>
        <v/>
      </c>
      <c r="AD169" s="144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44" t="str">
        <f>IFERROR(RIGHT(10000000+②女子申込!$X74*10000+②女子申込!$Z74*100+②女子申込!$AB74,IF(INDEX(リスト!$Y$2:$Y$55,MATCH($AA169,リスト!$X$2:$X$55,0))&lt;4,7,5)),"")</f>
        <v/>
      </c>
      <c r="AF169" s="144" t="str">
        <f t="shared" si="57"/>
        <v/>
      </c>
      <c r="AG169" s="144" t="str">
        <f>IF(②女子申込!$W74="","",IF(②女子申込!$W$6="補欠","HOK",IF(②女子申込!$W$6="オープン","OPN",IF(②女子申込!$W74="補欠","HOK",IF(②女子申込!$W74="OP","OPN","HOKOPN")))))</f>
        <v/>
      </c>
      <c r="AH169" s="143" t="str">
        <f>IF(②女子申込!$AC74="","",②女子申込!$AC74)</f>
        <v/>
      </c>
      <c r="AI169" s="143" t="str">
        <f t="shared" si="58"/>
        <v/>
      </c>
      <c r="AJ169" s="143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43" t="str">
        <f>IF($AH169="","",RIGHT(100000+②女子申込!$AE74,5))</f>
        <v/>
      </c>
      <c r="AL169" s="143" t="str">
        <f t="shared" si="59"/>
        <v/>
      </c>
      <c r="AM169" s="143" t="str">
        <f>IF(②女子申込!$AD74="","",IF(②女子申込!$AD$6="補欠","HOK",IF(②女子申込!$AD$6="オープン","OPN",IF(②女子申込!$AD74="補欠","HOK",IF(②女子申込!$AD74="OP","OPN","HOKOPN")))))</f>
        <v/>
      </c>
      <c r="AO169" s="32" t="str">
        <f t="shared" si="46"/>
        <v/>
      </c>
    </row>
    <row r="170" spans="1:41" x14ac:dyDescent="0.55000000000000004">
      <c r="A170" s="70" t="str">
        <f>IF($B170="","",INDEX(女子登録情報!$S:$S,MATCH($B170,女子登録情報!$B:$B,0)))</f>
        <v/>
      </c>
      <c r="B170" s="70" t="str">
        <f>IF(②女子申込!$C75="","",②女子申込!$C75)</f>
        <v/>
      </c>
      <c r="C170" s="70" t="str">
        <f t="shared" si="47"/>
        <v/>
      </c>
      <c r="D170" s="70" t="str">
        <f t="shared" si="48"/>
        <v/>
      </c>
      <c r="E170" s="70" t="str">
        <f t="shared" si="49"/>
        <v/>
      </c>
      <c r="F170" s="70" t="str">
        <f t="shared" si="50"/>
        <v/>
      </c>
      <c r="G170" s="70" t="str">
        <f t="shared" si="51"/>
        <v/>
      </c>
      <c r="H170" s="70" t="str">
        <f t="shared" si="52"/>
        <v/>
      </c>
      <c r="I170" s="70" t="str">
        <f t="shared" si="53"/>
        <v/>
      </c>
      <c r="J170" s="70" t="str">
        <f t="shared" si="54"/>
        <v/>
      </c>
      <c r="L170" s="32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42" t="str">
        <f>IF(②女子申込!$H75="","",②女子申込!$H75)</f>
        <v/>
      </c>
      <c r="N170" s="142" t="str">
        <f>IF($M170="","",INDEX(リスト!$Y$2:$Y$55,MATCH($M170,リスト!$X$2:$X$55,0)))</f>
        <v/>
      </c>
      <c r="O170" s="142" t="str">
        <f>IF($M170="","",INDEX(リスト!$AA$2:$AA$55,MATCH($M170,リスト!$X$2:$X$55,0)))</f>
        <v/>
      </c>
      <c r="P170" s="142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42" t="str">
        <f>IFERROR(RIGHT(10000000+②女子申込!$J75*10000+②女子申込!$L75*100+②女子申込!$N75,IF(INDEX(リスト!$Y$2:$Y$55,MATCH($M170,リスト!$X$2:$X$55,0))&lt;4,7,5)),"")</f>
        <v/>
      </c>
      <c r="R170" s="142" t="str">
        <f t="shared" si="55"/>
        <v/>
      </c>
      <c r="S170" s="142" t="str">
        <f>IF(②女子申込!$I75="","",IF(②女子申込!$I$6="補欠","HOK",IF(②女子申込!$I$6="オープン","OPN",IF(②女子申込!$I75="補欠","HOK",IF(②女子申込!$I75="OP","OPN","HOKOPN")))))</f>
        <v/>
      </c>
      <c r="T170" s="145" t="str">
        <f>IF(②女子申込!$O75="","",②女子申込!$O75)</f>
        <v/>
      </c>
      <c r="U170" s="145" t="str">
        <f>IF($T170="","",INDEX(リスト!$Y$2:$Y$55,MATCH($T170,リスト!$X$2:$X$55,0)))</f>
        <v/>
      </c>
      <c r="V170" s="145" t="str">
        <f>IF($T170="","",INDEX(リスト!$AA$2:$AA$55,MATCH($T170,リスト!$X$2:$X$55,0)))</f>
        <v/>
      </c>
      <c r="W170" s="145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45" t="str">
        <f>IFERROR(RIGHT(10000000+②女子申込!$Q75*10000+②女子申込!$S75*100+②女子申込!$U75,IF(INDEX(リスト!$Y$2:$Y$55,MATCH($T170,リスト!$X$2:$X$55,0))&lt;4,7,5)),"")</f>
        <v/>
      </c>
      <c r="Y170" s="145" t="str">
        <f t="shared" si="56"/>
        <v/>
      </c>
      <c r="Z170" s="145" t="str">
        <f>IF(②女子申込!$P75="","",IF(②女子申込!$P$6="補欠","HOK",IF(②女子申込!$P$6="オープン","OPN",IF(②女子申込!$P75="補欠","HOK",IF(②女子申込!$P75="OP","OPN","HOKOPN")))))</f>
        <v/>
      </c>
      <c r="AA170" s="144" t="str">
        <f>IF(②女子申込!$V75="","",②女子申込!$V75)</f>
        <v/>
      </c>
      <c r="AB170" s="144" t="str">
        <f>IF($AA170="","",INDEX(リスト!$Y$2:$Y$55,MATCH($AA170,リスト!$X$2:$X$55,0)))</f>
        <v/>
      </c>
      <c r="AC170" s="144" t="str">
        <f>IF($AA170="","",INDEX(リスト!$AA$2:$AA$55,MATCH($AA170,リスト!$X$2:$X$55,0)))</f>
        <v/>
      </c>
      <c r="AD170" s="144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44" t="str">
        <f>IFERROR(RIGHT(10000000+②女子申込!$X75*10000+②女子申込!$Z75*100+②女子申込!$AB75,IF(INDEX(リスト!$Y$2:$Y$55,MATCH($AA170,リスト!$X$2:$X$55,0))&lt;4,7,5)),"")</f>
        <v/>
      </c>
      <c r="AF170" s="144" t="str">
        <f t="shared" si="57"/>
        <v/>
      </c>
      <c r="AG170" s="144" t="str">
        <f>IF(②女子申込!$W75="","",IF(②女子申込!$W$6="補欠","HOK",IF(②女子申込!$W$6="オープン","OPN",IF(②女子申込!$W75="補欠","HOK",IF(②女子申込!$W75="OP","OPN","HOKOPN")))))</f>
        <v/>
      </c>
      <c r="AH170" s="143" t="str">
        <f>IF(②女子申込!$AC75="","",②女子申込!$AC75)</f>
        <v/>
      </c>
      <c r="AI170" s="143" t="str">
        <f t="shared" si="58"/>
        <v/>
      </c>
      <c r="AJ170" s="143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43" t="str">
        <f>IF($AH170="","",RIGHT(100000+②女子申込!$AE75,5))</f>
        <v/>
      </c>
      <c r="AL170" s="143" t="str">
        <f t="shared" si="59"/>
        <v/>
      </c>
      <c r="AM170" s="143" t="str">
        <f>IF(②女子申込!$AD75="","",IF(②女子申込!$AD$6="補欠","HOK",IF(②女子申込!$AD$6="オープン","OPN",IF(②女子申込!$AD75="補欠","HOK",IF(②女子申込!$AD75="OP","OPN","HOKOPN")))))</f>
        <v/>
      </c>
      <c r="AO170" s="32" t="str">
        <f t="shared" si="46"/>
        <v/>
      </c>
    </row>
    <row r="171" spans="1:41" x14ac:dyDescent="0.55000000000000004">
      <c r="A171" s="70" t="str">
        <f>IF($B171="","",INDEX(女子登録情報!$S:$S,MATCH($B171,女子登録情報!$B:$B,0)))</f>
        <v/>
      </c>
      <c r="B171" s="70" t="str">
        <f>IF(②女子申込!$C76="","",②女子申込!$C76)</f>
        <v/>
      </c>
      <c r="C171" s="70" t="str">
        <f t="shared" si="47"/>
        <v/>
      </c>
      <c r="D171" s="70" t="str">
        <f t="shared" si="48"/>
        <v/>
      </c>
      <c r="E171" s="70" t="str">
        <f t="shared" si="49"/>
        <v/>
      </c>
      <c r="F171" s="70" t="str">
        <f t="shared" si="50"/>
        <v/>
      </c>
      <c r="G171" s="70" t="str">
        <f t="shared" si="51"/>
        <v/>
      </c>
      <c r="H171" s="70" t="str">
        <f t="shared" si="52"/>
        <v/>
      </c>
      <c r="I171" s="70" t="str">
        <f t="shared" si="53"/>
        <v/>
      </c>
      <c r="J171" s="70" t="str">
        <f t="shared" si="54"/>
        <v/>
      </c>
      <c r="L171" s="32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42" t="str">
        <f>IF(②女子申込!$H76="","",②女子申込!$H76)</f>
        <v/>
      </c>
      <c r="N171" s="142" t="str">
        <f>IF($M171="","",INDEX(リスト!$Y$2:$Y$55,MATCH($M171,リスト!$X$2:$X$55,0)))</f>
        <v/>
      </c>
      <c r="O171" s="142" t="str">
        <f>IF($M171="","",INDEX(リスト!$AA$2:$AA$55,MATCH($M171,リスト!$X$2:$X$55,0)))</f>
        <v/>
      </c>
      <c r="P171" s="142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42" t="str">
        <f>IFERROR(RIGHT(10000000+②女子申込!$J76*10000+②女子申込!$L76*100+②女子申込!$N76,IF(INDEX(リスト!$Y$2:$Y$55,MATCH($M171,リスト!$X$2:$X$55,0))&lt;4,7,5)),"")</f>
        <v/>
      </c>
      <c r="R171" s="142" t="str">
        <f t="shared" si="55"/>
        <v/>
      </c>
      <c r="S171" s="142" t="str">
        <f>IF(②女子申込!$I76="","",IF(②女子申込!$I$6="補欠","HOK",IF(②女子申込!$I$6="オープン","OPN",IF(②女子申込!$I76="補欠","HOK",IF(②女子申込!$I76="OP","OPN","HOKOPN")))))</f>
        <v/>
      </c>
      <c r="T171" s="145" t="str">
        <f>IF(②女子申込!$O76="","",②女子申込!$O76)</f>
        <v/>
      </c>
      <c r="U171" s="145" t="str">
        <f>IF($T171="","",INDEX(リスト!$Y$2:$Y$55,MATCH($T171,リスト!$X$2:$X$55,0)))</f>
        <v/>
      </c>
      <c r="V171" s="145" t="str">
        <f>IF($T171="","",INDEX(リスト!$AA$2:$AA$55,MATCH($T171,リスト!$X$2:$X$55,0)))</f>
        <v/>
      </c>
      <c r="W171" s="145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45" t="str">
        <f>IFERROR(RIGHT(10000000+②女子申込!$Q76*10000+②女子申込!$S76*100+②女子申込!$U76,IF(INDEX(リスト!$Y$2:$Y$55,MATCH($T171,リスト!$X$2:$X$55,0))&lt;4,7,5)),"")</f>
        <v/>
      </c>
      <c r="Y171" s="145" t="str">
        <f t="shared" si="56"/>
        <v/>
      </c>
      <c r="Z171" s="145" t="str">
        <f>IF(②女子申込!$P76="","",IF(②女子申込!$P$6="補欠","HOK",IF(②女子申込!$P$6="オープン","OPN",IF(②女子申込!$P76="補欠","HOK",IF(②女子申込!$P76="OP","OPN","HOKOPN")))))</f>
        <v/>
      </c>
      <c r="AA171" s="144" t="str">
        <f>IF(②女子申込!$V76="","",②女子申込!$V76)</f>
        <v/>
      </c>
      <c r="AB171" s="144" t="str">
        <f>IF($AA171="","",INDEX(リスト!$Y$2:$Y$55,MATCH($AA171,リスト!$X$2:$X$55,0)))</f>
        <v/>
      </c>
      <c r="AC171" s="144" t="str">
        <f>IF($AA171="","",INDEX(リスト!$AA$2:$AA$55,MATCH($AA171,リスト!$X$2:$X$55,0)))</f>
        <v/>
      </c>
      <c r="AD171" s="144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44" t="str">
        <f>IFERROR(RIGHT(10000000+②女子申込!$X76*10000+②女子申込!$Z76*100+②女子申込!$AB76,IF(INDEX(リスト!$Y$2:$Y$55,MATCH($AA171,リスト!$X$2:$X$55,0))&lt;4,7,5)),"")</f>
        <v/>
      </c>
      <c r="AF171" s="144" t="str">
        <f t="shared" si="57"/>
        <v/>
      </c>
      <c r="AG171" s="144" t="str">
        <f>IF(②女子申込!$W76="","",IF(②女子申込!$W$6="補欠","HOK",IF(②女子申込!$W$6="オープン","OPN",IF(②女子申込!$W76="補欠","HOK",IF(②女子申込!$W76="OP","OPN","HOKOPN")))))</f>
        <v/>
      </c>
      <c r="AH171" s="143" t="str">
        <f>IF(②女子申込!$AC76="","",②女子申込!$AC76)</f>
        <v/>
      </c>
      <c r="AI171" s="143" t="str">
        <f t="shared" si="58"/>
        <v/>
      </c>
      <c r="AJ171" s="143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43" t="str">
        <f>IF($AH171="","",RIGHT(100000+②女子申込!$AE76,5))</f>
        <v/>
      </c>
      <c r="AL171" s="143" t="str">
        <f t="shared" si="59"/>
        <v/>
      </c>
      <c r="AM171" s="143" t="str">
        <f>IF(②女子申込!$AD76="","",IF(②女子申込!$AD$6="補欠","HOK",IF(②女子申込!$AD$6="オープン","OPN",IF(②女子申込!$AD76="補欠","HOK",IF(②女子申込!$AD76="OP","OPN","HOKOPN")))))</f>
        <v/>
      </c>
      <c r="AO171" s="32" t="str">
        <f t="shared" si="46"/>
        <v/>
      </c>
    </row>
    <row r="172" spans="1:41" x14ac:dyDescent="0.55000000000000004">
      <c r="A172" s="70" t="str">
        <f>IF($B172="","",INDEX(女子登録情報!$S:$S,MATCH($B172,女子登録情報!$B:$B,0)))</f>
        <v/>
      </c>
      <c r="B172" s="70" t="str">
        <f>IF(②女子申込!$C77="","",②女子申込!$C77)</f>
        <v/>
      </c>
      <c r="C172" s="70" t="str">
        <f t="shared" si="47"/>
        <v/>
      </c>
      <c r="D172" s="70" t="str">
        <f t="shared" si="48"/>
        <v/>
      </c>
      <c r="E172" s="70" t="str">
        <f t="shared" si="49"/>
        <v/>
      </c>
      <c r="F172" s="70" t="str">
        <f t="shared" si="50"/>
        <v/>
      </c>
      <c r="G172" s="70" t="str">
        <f t="shared" si="51"/>
        <v/>
      </c>
      <c r="H172" s="70" t="str">
        <f t="shared" si="52"/>
        <v/>
      </c>
      <c r="I172" s="70" t="str">
        <f t="shared" si="53"/>
        <v/>
      </c>
      <c r="J172" s="70" t="str">
        <f t="shared" si="54"/>
        <v/>
      </c>
      <c r="L172" s="32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42" t="str">
        <f>IF(②女子申込!$H77="","",②女子申込!$H77)</f>
        <v/>
      </c>
      <c r="N172" s="142" t="str">
        <f>IF($M172="","",INDEX(リスト!$Y$2:$Y$55,MATCH($M172,リスト!$X$2:$X$55,0)))</f>
        <v/>
      </c>
      <c r="O172" s="142" t="str">
        <f>IF($M172="","",INDEX(リスト!$AA$2:$AA$55,MATCH($M172,リスト!$X$2:$X$55,0)))</f>
        <v/>
      </c>
      <c r="P172" s="142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42" t="str">
        <f>IFERROR(RIGHT(10000000+②女子申込!$J77*10000+②女子申込!$L77*100+②女子申込!$N77,IF(INDEX(リスト!$Y$2:$Y$55,MATCH($M172,リスト!$X$2:$X$55,0))&lt;4,7,5)),"")</f>
        <v/>
      </c>
      <c r="R172" s="142" t="str">
        <f t="shared" si="55"/>
        <v/>
      </c>
      <c r="S172" s="142" t="str">
        <f>IF(②女子申込!$I77="","",IF(②女子申込!$I$6="補欠","HOK",IF(②女子申込!$I$6="オープン","OPN",IF(②女子申込!$I77="補欠","HOK",IF(②女子申込!$I77="OP","OPN","HOKOPN")))))</f>
        <v/>
      </c>
      <c r="T172" s="145" t="str">
        <f>IF(②女子申込!$O77="","",②女子申込!$O77)</f>
        <v/>
      </c>
      <c r="U172" s="145" t="str">
        <f>IF($T172="","",INDEX(リスト!$Y$2:$Y$55,MATCH($T172,リスト!$X$2:$X$55,0)))</f>
        <v/>
      </c>
      <c r="V172" s="145" t="str">
        <f>IF($T172="","",INDEX(リスト!$AA$2:$AA$55,MATCH($T172,リスト!$X$2:$X$55,0)))</f>
        <v/>
      </c>
      <c r="W172" s="145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45" t="str">
        <f>IFERROR(RIGHT(10000000+②女子申込!$Q77*10000+②女子申込!$S77*100+②女子申込!$U77,IF(INDEX(リスト!$Y$2:$Y$55,MATCH($T172,リスト!$X$2:$X$55,0))&lt;4,7,5)),"")</f>
        <v/>
      </c>
      <c r="Y172" s="145" t="str">
        <f t="shared" si="56"/>
        <v/>
      </c>
      <c r="Z172" s="145" t="str">
        <f>IF(②女子申込!$P77="","",IF(②女子申込!$P$6="補欠","HOK",IF(②女子申込!$P$6="オープン","OPN",IF(②女子申込!$P77="補欠","HOK",IF(②女子申込!$P77="OP","OPN","HOKOPN")))))</f>
        <v/>
      </c>
      <c r="AA172" s="144" t="str">
        <f>IF(②女子申込!$V77="","",②女子申込!$V77)</f>
        <v/>
      </c>
      <c r="AB172" s="144" t="str">
        <f>IF($AA172="","",INDEX(リスト!$Y$2:$Y$55,MATCH($AA172,リスト!$X$2:$X$55,0)))</f>
        <v/>
      </c>
      <c r="AC172" s="144" t="str">
        <f>IF($AA172="","",INDEX(リスト!$AA$2:$AA$55,MATCH($AA172,リスト!$X$2:$X$55,0)))</f>
        <v/>
      </c>
      <c r="AD172" s="144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44" t="str">
        <f>IFERROR(RIGHT(10000000+②女子申込!$X77*10000+②女子申込!$Z77*100+②女子申込!$AB77,IF(INDEX(リスト!$Y$2:$Y$55,MATCH($AA172,リスト!$X$2:$X$55,0))&lt;4,7,5)),"")</f>
        <v/>
      </c>
      <c r="AF172" s="144" t="str">
        <f t="shared" si="57"/>
        <v/>
      </c>
      <c r="AG172" s="144" t="str">
        <f>IF(②女子申込!$W77="","",IF(②女子申込!$W$6="補欠","HOK",IF(②女子申込!$W$6="オープン","OPN",IF(②女子申込!$W77="補欠","HOK",IF(②女子申込!$W77="OP","OPN","HOKOPN")))))</f>
        <v/>
      </c>
      <c r="AH172" s="143" t="str">
        <f>IF(②女子申込!$AC77="","",②女子申込!$AC77)</f>
        <v/>
      </c>
      <c r="AI172" s="143" t="str">
        <f t="shared" si="58"/>
        <v/>
      </c>
      <c r="AJ172" s="143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43" t="str">
        <f>IF($AH172="","",RIGHT(100000+②女子申込!$AE77,5))</f>
        <v/>
      </c>
      <c r="AL172" s="143" t="str">
        <f t="shared" si="59"/>
        <v/>
      </c>
      <c r="AM172" s="143" t="str">
        <f>IF(②女子申込!$AD77="","",IF(②女子申込!$AD$6="補欠","HOK",IF(②女子申込!$AD$6="オープン","OPN",IF(②女子申込!$AD77="補欠","HOK",IF(②女子申込!$AD77="OP","OPN","HOKOPN")))))</f>
        <v/>
      </c>
      <c r="AO172" s="32" t="str">
        <f t="shared" si="46"/>
        <v/>
      </c>
    </row>
    <row r="173" spans="1:41" x14ac:dyDescent="0.55000000000000004">
      <c r="A173" s="70" t="str">
        <f>IF($B173="","",INDEX(女子登録情報!$S:$S,MATCH($B173,女子登録情報!$B:$B,0)))</f>
        <v/>
      </c>
      <c r="B173" s="70" t="str">
        <f>IF(②女子申込!$C78="","",②女子申込!$C78)</f>
        <v/>
      </c>
      <c r="C173" s="70" t="str">
        <f t="shared" si="47"/>
        <v/>
      </c>
      <c r="D173" s="70" t="str">
        <f t="shared" si="48"/>
        <v/>
      </c>
      <c r="E173" s="70" t="str">
        <f t="shared" si="49"/>
        <v/>
      </c>
      <c r="F173" s="70" t="str">
        <f t="shared" si="50"/>
        <v/>
      </c>
      <c r="G173" s="70" t="str">
        <f t="shared" si="51"/>
        <v/>
      </c>
      <c r="H173" s="70" t="str">
        <f t="shared" si="52"/>
        <v/>
      </c>
      <c r="I173" s="70" t="str">
        <f t="shared" si="53"/>
        <v/>
      </c>
      <c r="J173" s="70" t="str">
        <f t="shared" si="54"/>
        <v/>
      </c>
      <c r="L173" s="32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42" t="str">
        <f>IF(②女子申込!$H78="","",②女子申込!$H78)</f>
        <v/>
      </c>
      <c r="N173" s="142" t="str">
        <f>IF($M173="","",INDEX(リスト!$Y$2:$Y$55,MATCH($M173,リスト!$X$2:$X$55,0)))</f>
        <v/>
      </c>
      <c r="O173" s="142" t="str">
        <f>IF($M173="","",INDEX(リスト!$AA$2:$AA$55,MATCH($M173,リスト!$X$2:$X$55,0)))</f>
        <v/>
      </c>
      <c r="P173" s="142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42" t="str">
        <f>IFERROR(RIGHT(10000000+②女子申込!$J78*10000+②女子申込!$L78*100+②女子申込!$N78,IF(INDEX(リスト!$Y$2:$Y$55,MATCH($M173,リスト!$X$2:$X$55,0))&lt;4,7,5)),"")</f>
        <v/>
      </c>
      <c r="R173" s="142" t="str">
        <f t="shared" si="55"/>
        <v/>
      </c>
      <c r="S173" s="142" t="str">
        <f>IF(②女子申込!$I78="","",IF(②女子申込!$I$6="補欠","HOK",IF(②女子申込!$I$6="オープン","OPN",IF(②女子申込!$I78="補欠","HOK",IF(②女子申込!$I78="OP","OPN","HOKOPN")))))</f>
        <v/>
      </c>
      <c r="T173" s="145" t="str">
        <f>IF(②女子申込!$O78="","",②女子申込!$O78)</f>
        <v/>
      </c>
      <c r="U173" s="145" t="str">
        <f>IF($T173="","",INDEX(リスト!$Y$2:$Y$55,MATCH($T173,リスト!$X$2:$X$55,0)))</f>
        <v/>
      </c>
      <c r="V173" s="145" t="str">
        <f>IF($T173="","",INDEX(リスト!$AA$2:$AA$55,MATCH($T173,リスト!$X$2:$X$55,0)))</f>
        <v/>
      </c>
      <c r="W173" s="145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45" t="str">
        <f>IFERROR(RIGHT(10000000+②女子申込!$Q78*10000+②女子申込!$S78*100+②女子申込!$U78,IF(INDEX(リスト!$Y$2:$Y$55,MATCH($T173,リスト!$X$2:$X$55,0))&lt;4,7,5)),"")</f>
        <v/>
      </c>
      <c r="Y173" s="145" t="str">
        <f t="shared" si="56"/>
        <v/>
      </c>
      <c r="Z173" s="145" t="str">
        <f>IF(②女子申込!$P78="","",IF(②女子申込!$P$6="補欠","HOK",IF(②女子申込!$P$6="オープン","OPN",IF(②女子申込!$P78="補欠","HOK",IF(②女子申込!$P78="OP","OPN","HOKOPN")))))</f>
        <v/>
      </c>
      <c r="AA173" s="144" t="str">
        <f>IF(②女子申込!$V78="","",②女子申込!$V78)</f>
        <v/>
      </c>
      <c r="AB173" s="144" t="str">
        <f>IF($AA173="","",INDEX(リスト!$Y$2:$Y$55,MATCH($AA173,リスト!$X$2:$X$55,0)))</f>
        <v/>
      </c>
      <c r="AC173" s="144" t="str">
        <f>IF($AA173="","",INDEX(リスト!$AA$2:$AA$55,MATCH($AA173,リスト!$X$2:$X$55,0)))</f>
        <v/>
      </c>
      <c r="AD173" s="144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44" t="str">
        <f>IFERROR(RIGHT(10000000+②女子申込!$X78*10000+②女子申込!$Z78*100+②女子申込!$AB78,IF(INDEX(リスト!$Y$2:$Y$55,MATCH($AA173,リスト!$X$2:$X$55,0))&lt;4,7,5)),"")</f>
        <v/>
      </c>
      <c r="AF173" s="144" t="str">
        <f t="shared" si="57"/>
        <v/>
      </c>
      <c r="AG173" s="144" t="str">
        <f>IF(②女子申込!$W78="","",IF(②女子申込!$W$6="補欠","HOK",IF(②女子申込!$W$6="オープン","OPN",IF(②女子申込!$W78="補欠","HOK",IF(②女子申込!$W78="OP","OPN","HOKOPN")))))</f>
        <v/>
      </c>
      <c r="AH173" s="143" t="str">
        <f>IF(②女子申込!$AC78="","",②女子申込!$AC78)</f>
        <v/>
      </c>
      <c r="AI173" s="143" t="str">
        <f t="shared" si="58"/>
        <v/>
      </c>
      <c r="AJ173" s="143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43" t="str">
        <f>IF($AH173="","",RIGHT(100000+②女子申込!$AE78,5))</f>
        <v/>
      </c>
      <c r="AL173" s="143" t="str">
        <f t="shared" si="59"/>
        <v/>
      </c>
      <c r="AM173" s="143" t="str">
        <f>IF(②女子申込!$AD78="","",IF(②女子申込!$AD$6="補欠","HOK",IF(②女子申込!$AD$6="オープン","OPN",IF(②女子申込!$AD78="補欠","HOK",IF(②女子申込!$AD78="OP","OPN","HOKOPN")))))</f>
        <v/>
      </c>
      <c r="AO173" s="32" t="str">
        <f t="shared" si="46"/>
        <v/>
      </c>
    </row>
    <row r="174" spans="1:41" x14ac:dyDescent="0.55000000000000004">
      <c r="A174" s="70" t="str">
        <f>IF($B174="","",INDEX(女子登録情報!$S:$S,MATCH($B174,女子登録情報!$B:$B,0)))</f>
        <v/>
      </c>
      <c r="B174" s="70" t="str">
        <f>IF(②女子申込!$C79="","",②女子申込!$C79)</f>
        <v/>
      </c>
      <c r="C174" s="70" t="str">
        <f t="shared" si="47"/>
        <v/>
      </c>
      <c r="D174" s="70" t="str">
        <f t="shared" si="48"/>
        <v/>
      </c>
      <c r="E174" s="70" t="str">
        <f t="shared" si="49"/>
        <v/>
      </c>
      <c r="F174" s="70" t="str">
        <f t="shared" si="50"/>
        <v/>
      </c>
      <c r="G174" s="70" t="str">
        <f t="shared" si="51"/>
        <v/>
      </c>
      <c r="H174" s="70" t="str">
        <f t="shared" si="52"/>
        <v/>
      </c>
      <c r="I174" s="70" t="str">
        <f t="shared" si="53"/>
        <v/>
      </c>
      <c r="J174" s="70" t="str">
        <f t="shared" si="54"/>
        <v/>
      </c>
      <c r="L174" s="32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42" t="str">
        <f>IF(②女子申込!$H79="","",②女子申込!$H79)</f>
        <v/>
      </c>
      <c r="N174" s="142" t="str">
        <f>IF($M174="","",INDEX(リスト!$Y$2:$Y$55,MATCH($M174,リスト!$X$2:$X$55,0)))</f>
        <v/>
      </c>
      <c r="O174" s="142" t="str">
        <f>IF($M174="","",INDEX(リスト!$AA$2:$AA$55,MATCH($M174,リスト!$X$2:$X$55,0)))</f>
        <v/>
      </c>
      <c r="P174" s="142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42" t="str">
        <f>IFERROR(RIGHT(10000000+②女子申込!$J79*10000+②女子申込!$L79*100+②女子申込!$N79,IF(INDEX(リスト!$Y$2:$Y$55,MATCH($M174,リスト!$X$2:$X$55,0))&lt;4,7,5)),"")</f>
        <v/>
      </c>
      <c r="R174" s="142" t="str">
        <f t="shared" si="55"/>
        <v/>
      </c>
      <c r="S174" s="142" t="str">
        <f>IF(②女子申込!$I79="","",IF(②女子申込!$I$6="補欠","HOK",IF(②女子申込!$I$6="オープン","OPN",IF(②女子申込!$I79="補欠","HOK",IF(②女子申込!$I79="OP","OPN","HOKOPN")))))</f>
        <v/>
      </c>
      <c r="T174" s="145" t="str">
        <f>IF(②女子申込!$O79="","",②女子申込!$O79)</f>
        <v/>
      </c>
      <c r="U174" s="145" t="str">
        <f>IF($T174="","",INDEX(リスト!$Y$2:$Y$55,MATCH($T174,リスト!$X$2:$X$55,0)))</f>
        <v/>
      </c>
      <c r="V174" s="145" t="str">
        <f>IF($T174="","",INDEX(リスト!$AA$2:$AA$55,MATCH($T174,リスト!$X$2:$X$55,0)))</f>
        <v/>
      </c>
      <c r="W174" s="145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45" t="str">
        <f>IFERROR(RIGHT(10000000+②女子申込!$Q79*10000+②女子申込!$S79*100+②女子申込!$U79,IF(INDEX(リスト!$Y$2:$Y$55,MATCH($T174,リスト!$X$2:$X$55,0))&lt;4,7,5)),"")</f>
        <v/>
      </c>
      <c r="Y174" s="145" t="str">
        <f t="shared" si="56"/>
        <v/>
      </c>
      <c r="Z174" s="145" t="str">
        <f>IF(②女子申込!$P79="","",IF(②女子申込!$P$6="補欠","HOK",IF(②女子申込!$P$6="オープン","OPN",IF(②女子申込!$P79="補欠","HOK",IF(②女子申込!$P79="OP","OPN","HOKOPN")))))</f>
        <v/>
      </c>
      <c r="AA174" s="144" t="str">
        <f>IF(②女子申込!$V79="","",②女子申込!$V79)</f>
        <v/>
      </c>
      <c r="AB174" s="144" t="str">
        <f>IF($AA174="","",INDEX(リスト!$Y$2:$Y$55,MATCH($AA174,リスト!$X$2:$X$55,0)))</f>
        <v/>
      </c>
      <c r="AC174" s="144" t="str">
        <f>IF($AA174="","",INDEX(リスト!$AA$2:$AA$55,MATCH($AA174,リスト!$X$2:$X$55,0)))</f>
        <v/>
      </c>
      <c r="AD174" s="144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44" t="str">
        <f>IFERROR(RIGHT(10000000+②女子申込!$X79*10000+②女子申込!$Z79*100+②女子申込!$AB79,IF(INDEX(リスト!$Y$2:$Y$55,MATCH($AA174,リスト!$X$2:$X$55,0))&lt;4,7,5)),"")</f>
        <v/>
      </c>
      <c r="AF174" s="144" t="str">
        <f t="shared" si="57"/>
        <v/>
      </c>
      <c r="AG174" s="144" t="str">
        <f>IF(②女子申込!$W79="","",IF(②女子申込!$W$6="補欠","HOK",IF(②女子申込!$W$6="オープン","OPN",IF(②女子申込!$W79="補欠","HOK",IF(②女子申込!$W79="OP","OPN","HOKOPN")))))</f>
        <v/>
      </c>
      <c r="AH174" s="143" t="str">
        <f>IF(②女子申込!$AC79="","",②女子申込!$AC79)</f>
        <v/>
      </c>
      <c r="AI174" s="143" t="str">
        <f t="shared" si="58"/>
        <v/>
      </c>
      <c r="AJ174" s="143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43" t="str">
        <f>IF($AH174="","",RIGHT(100000+②女子申込!$AE79,5))</f>
        <v/>
      </c>
      <c r="AL174" s="143" t="str">
        <f t="shared" si="59"/>
        <v/>
      </c>
      <c r="AM174" s="143" t="str">
        <f>IF(②女子申込!$AD79="","",IF(②女子申込!$AD$6="補欠","HOK",IF(②女子申込!$AD$6="オープン","OPN",IF(②女子申込!$AD79="補欠","HOK",IF(②女子申込!$AD79="OP","OPN","HOKOPN")))))</f>
        <v/>
      </c>
      <c r="AO174" s="32" t="str">
        <f t="shared" si="46"/>
        <v/>
      </c>
    </row>
    <row r="175" spans="1:41" x14ac:dyDescent="0.55000000000000004">
      <c r="A175" s="70" t="str">
        <f>IF($B175="","",INDEX(女子登録情報!$S:$S,MATCH($B175,女子登録情報!$B:$B,0)))</f>
        <v/>
      </c>
      <c r="B175" s="70" t="str">
        <f>IF(②女子申込!$C80="","",②女子申込!$C80)</f>
        <v/>
      </c>
      <c r="C175" s="70" t="str">
        <f t="shared" si="47"/>
        <v/>
      </c>
      <c r="D175" s="70" t="str">
        <f t="shared" si="48"/>
        <v/>
      </c>
      <c r="E175" s="70" t="str">
        <f t="shared" si="49"/>
        <v/>
      </c>
      <c r="F175" s="70" t="str">
        <f t="shared" si="50"/>
        <v/>
      </c>
      <c r="G175" s="70" t="str">
        <f t="shared" si="51"/>
        <v/>
      </c>
      <c r="H175" s="70" t="str">
        <f t="shared" si="52"/>
        <v/>
      </c>
      <c r="I175" s="70" t="str">
        <f t="shared" si="53"/>
        <v/>
      </c>
      <c r="J175" s="70" t="str">
        <f t="shared" si="54"/>
        <v/>
      </c>
      <c r="L175" s="32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42" t="str">
        <f>IF(②女子申込!$H80="","",②女子申込!$H80)</f>
        <v/>
      </c>
      <c r="N175" s="142" t="str">
        <f>IF($M175="","",INDEX(リスト!$Y$2:$Y$55,MATCH($M175,リスト!$X$2:$X$55,0)))</f>
        <v/>
      </c>
      <c r="O175" s="142" t="str">
        <f>IF($M175="","",INDEX(リスト!$AA$2:$AA$55,MATCH($M175,リスト!$X$2:$X$55,0)))</f>
        <v/>
      </c>
      <c r="P175" s="142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42" t="str">
        <f>IFERROR(RIGHT(10000000+②女子申込!$J80*10000+②女子申込!$L80*100+②女子申込!$N80,IF(INDEX(リスト!$Y$2:$Y$55,MATCH($M175,リスト!$X$2:$X$55,0))&lt;4,7,5)),"")</f>
        <v/>
      </c>
      <c r="R175" s="142" t="str">
        <f t="shared" si="55"/>
        <v/>
      </c>
      <c r="S175" s="142" t="str">
        <f>IF(②女子申込!$I80="","",IF(②女子申込!$I$6="補欠","HOK",IF(②女子申込!$I$6="オープン","OPN",IF(②女子申込!$I80="補欠","HOK",IF(②女子申込!$I80="OP","OPN","HOKOPN")))))</f>
        <v/>
      </c>
      <c r="T175" s="145" t="str">
        <f>IF(②女子申込!$O80="","",②女子申込!$O80)</f>
        <v/>
      </c>
      <c r="U175" s="145" t="str">
        <f>IF($T175="","",INDEX(リスト!$Y$2:$Y$55,MATCH($T175,リスト!$X$2:$X$55,0)))</f>
        <v/>
      </c>
      <c r="V175" s="145" t="str">
        <f>IF($T175="","",INDEX(リスト!$AA$2:$AA$55,MATCH($T175,リスト!$X$2:$X$55,0)))</f>
        <v/>
      </c>
      <c r="W175" s="145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45" t="str">
        <f>IFERROR(RIGHT(10000000+②女子申込!$Q80*10000+②女子申込!$S80*100+②女子申込!$U80,IF(INDEX(リスト!$Y$2:$Y$55,MATCH($T175,リスト!$X$2:$X$55,0))&lt;4,7,5)),"")</f>
        <v/>
      </c>
      <c r="Y175" s="145" t="str">
        <f t="shared" si="56"/>
        <v/>
      </c>
      <c r="Z175" s="145" t="str">
        <f>IF(②女子申込!$P80="","",IF(②女子申込!$P$6="補欠","HOK",IF(②女子申込!$P$6="オープン","OPN",IF(②女子申込!$P80="補欠","HOK",IF(②女子申込!$P80="OP","OPN","HOKOPN")))))</f>
        <v/>
      </c>
      <c r="AA175" s="144" t="str">
        <f>IF(②女子申込!$V80="","",②女子申込!$V80)</f>
        <v/>
      </c>
      <c r="AB175" s="144" t="str">
        <f>IF($AA175="","",INDEX(リスト!$Y$2:$Y$55,MATCH($AA175,リスト!$X$2:$X$55,0)))</f>
        <v/>
      </c>
      <c r="AC175" s="144" t="str">
        <f>IF($AA175="","",INDEX(リスト!$AA$2:$AA$55,MATCH($AA175,リスト!$X$2:$X$55,0)))</f>
        <v/>
      </c>
      <c r="AD175" s="144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44" t="str">
        <f>IFERROR(RIGHT(10000000+②女子申込!$X80*10000+②女子申込!$Z80*100+②女子申込!$AB80,IF(INDEX(リスト!$Y$2:$Y$55,MATCH($AA175,リスト!$X$2:$X$55,0))&lt;4,7,5)),"")</f>
        <v/>
      </c>
      <c r="AF175" s="144" t="str">
        <f t="shared" si="57"/>
        <v/>
      </c>
      <c r="AG175" s="144" t="str">
        <f>IF(②女子申込!$W80="","",IF(②女子申込!$W$6="補欠","HOK",IF(②女子申込!$W$6="オープン","OPN",IF(②女子申込!$W80="補欠","HOK",IF(②女子申込!$W80="OP","OPN","HOKOPN")))))</f>
        <v/>
      </c>
      <c r="AH175" s="143" t="str">
        <f>IF(②女子申込!$AC80="","",②女子申込!$AC80)</f>
        <v/>
      </c>
      <c r="AI175" s="143" t="str">
        <f t="shared" si="58"/>
        <v/>
      </c>
      <c r="AJ175" s="143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43" t="str">
        <f>IF($AH175="","",RIGHT(100000+②女子申込!$AE80,5))</f>
        <v/>
      </c>
      <c r="AL175" s="143" t="str">
        <f t="shared" si="59"/>
        <v/>
      </c>
      <c r="AM175" s="143" t="str">
        <f>IF(②女子申込!$AD80="","",IF(②女子申込!$AD$6="補欠","HOK",IF(②女子申込!$AD$6="オープン","OPN",IF(②女子申込!$AD80="補欠","HOK",IF(②女子申込!$AD80="OP","OPN","HOKOPN")))))</f>
        <v/>
      </c>
      <c r="AO175" s="32" t="str">
        <f t="shared" si="46"/>
        <v/>
      </c>
    </row>
    <row r="176" spans="1:41" x14ac:dyDescent="0.55000000000000004">
      <c r="A176" s="70" t="str">
        <f>IF($B176="","",INDEX(女子登録情報!$S:$S,MATCH($B176,女子登録情報!$B:$B,0)))</f>
        <v/>
      </c>
      <c r="B176" s="70" t="str">
        <f>IF(②女子申込!$C81="","",②女子申込!$C81)</f>
        <v/>
      </c>
      <c r="C176" s="70" t="str">
        <f t="shared" si="47"/>
        <v/>
      </c>
      <c r="D176" s="70" t="str">
        <f t="shared" si="48"/>
        <v/>
      </c>
      <c r="E176" s="70" t="str">
        <f t="shared" si="49"/>
        <v/>
      </c>
      <c r="F176" s="70" t="str">
        <f t="shared" si="50"/>
        <v/>
      </c>
      <c r="G176" s="70" t="str">
        <f t="shared" si="51"/>
        <v/>
      </c>
      <c r="H176" s="70" t="str">
        <f t="shared" si="52"/>
        <v/>
      </c>
      <c r="I176" s="70" t="str">
        <f t="shared" si="53"/>
        <v/>
      </c>
      <c r="J176" s="70" t="str">
        <f t="shared" si="54"/>
        <v/>
      </c>
      <c r="L176" s="32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42" t="str">
        <f>IF(②女子申込!$H81="","",②女子申込!$H81)</f>
        <v/>
      </c>
      <c r="N176" s="142" t="str">
        <f>IF($M176="","",INDEX(リスト!$Y$2:$Y$55,MATCH($M176,リスト!$X$2:$X$55,0)))</f>
        <v/>
      </c>
      <c r="O176" s="142" t="str">
        <f>IF($M176="","",INDEX(リスト!$AA$2:$AA$55,MATCH($M176,リスト!$X$2:$X$55,0)))</f>
        <v/>
      </c>
      <c r="P176" s="142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42" t="str">
        <f>IFERROR(RIGHT(10000000+②女子申込!$J81*10000+②女子申込!$L81*100+②女子申込!$N81,IF(INDEX(リスト!$Y$2:$Y$55,MATCH($M176,リスト!$X$2:$X$55,0))&lt;4,7,5)),"")</f>
        <v/>
      </c>
      <c r="R176" s="142" t="str">
        <f t="shared" si="55"/>
        <v/>
      </c>
      <c r="S176" s="142" t="str">
        <f>IF(②女子申込!$I81="","",IF(②女子申込!$I$6="補欠","HOK",IF(②女子申込!$I$6="オープン","OPN",IF(②女子申込!$I81="補欠","HOK",IF(②女子申込!$I81="OP","OPN","HOKOPN")))))</f>
        <v/>
      </c>
      <c r="T176" s="145" t="str">
        <f>IF(②女子申込!$O81="","",②女子申込!$O81)</f>
        <v/>
      </c>
      <c r="U176" s="145" t="str">
        <f>IF($T176="","",INDEX(リスト!$Y$2:$Y$55,MATCH($T176,リスト!$X$2:$X$55,0)))</f>
        <v/>
      </c>
      <c r="V176" s="145" t="str">
        <f>IF($T176="","",INDEX(リスト!$AA$2:$AA$55,MATCH($T176,リスト!$X$2:$X$55,0)))</f>
        <v/>
      </c>
      <c r="W176" s="145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45" t="str">
        <f>IFERROR(RIGHT(10000000+②女子申込!$Q81*10000+②女子申込!$S81*100+②女子申込!$U81,IF(INDEX(リスト!$Y$2:$Y$55,MATCH($T176,リスト!$X$2:$X$55,0))&lt;4,7,5)),"")</f>
        <v/>
      </c>
      <c r="Y176" s="145" t="str">
        <f t="shared" si="56"/>
        <v/>
      </c>
      <c r="Z176" s="145" t="str">
        <f>IF(②女子申込!$P81="","",IF(②女子申込!$P$6="補欠","HOK",IF(②女子申込!$P$6="オープン","OPN",IF(②女子申込!$P81="補欠","HOK",IF(②女子申込!$P81="OP","OPN","HOKOPN")))))</f>
        <v/>
      </c>
      <c r="AA176" s="144" t="str">
        <f>IF(②女子申込!$V81="","",②女子申込!$V81)</f>
        <v/>
      </c>
      <c r="AB176" s="144" t="str">
        <f>IF($AA176="","",INDEX(リスト!$Y$2:$Y$55,MATCH($AA176,リスト!$X$2:$X$55,0)))</f>
        <v/>
      </c>
      <c r="AC176" s="144" t="str">
        <f>IF($AA176="","",INDEX(リスト!$AA$2:$AA$55,MATCH($AA176,リスト!$X$2:$X$55,0)))</f>
        <v/>
      </c>
      <c r="AD176" s="144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44" t="str">
        <f>IFERROR(RIGHT(10000000+②女子申込!$X81*10000+②女子申込!$Z81*100+②女子申込!$AB81,IF(INDEX(リスト!$Y$2:$Y$55,MATCH($AA176,リスト!$X$2:$X$55,0))&lt;4,7,5)),"")</f>
        <v/>
      </c>
      <c r="AF176" s="144" t="str">
        <f t="shared" si="57"/>
        <v/>
      </c>
      <c r="AG176" s="144" t="str">
        <f>IF(②女子申込!$W81="","",IF(②女子申込!$W$6="補欠","HOK",IF(②女子申込!$W$6="オープン","OPN",IF(②女子申込!$W81="補欠","HOK",IF(②女子申込!$W81="OP","OPN","HOKOPN")))))</f>
        <v/>
      </c>
      <c r="AH176" s="143" t="str">
        <f>IF(②女子申込!$AC81="","",②女子申込!$AC81)</f>
        <v/>
      </c>
      <c r="AI176" s="143" t="str">
        <f t="shared" si="58"/>
        <v/>
      </c>
      <c r="AJ176" s="143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43" t="str">
        <f>IF($AH176="","",RIGHT(100000+②女子申込!$AE81,5))</f>
        <v/>
      </c>
      <c r="AL176" s="143" t="str">
        <f t="shared" si="59"/>
        <v/>
      </c>
      <c r="AM176" s="143" t="str">
        <f>IF(②女子申込!$AD81="","",IF(②女子申込!$AD$6="補欠","HOK",IF(②女子申込!$AD$6="オープン","OPN",IF(②女子申込!$AD81="補欠","HOK",IF(②女子申込!$AD81="OP","OPN","HOKOPN")))))</f>
        <v/>
      </c>
      <c r="AO176" s="32" t="str">
        <f t="shared" si="46"/>
        <v/>
      </c>
    </row>
    <row r="177" spans="1:41" x14ac:dyDescent="0.55000000000000004">
      <c r="A177" s="70" t="str">
        <f>IF($B177="","",INDEX(女子登録情報!$S:$S,MATCH($B177,女子登録情報!$B:$B,0)))</f>
        <v/>
      </c>
      <c r="B177" s="70" t="str">
        <f>IF(②女子申込!$C82="","",②女子申込!$C82)</f>
        <v/>
      </c>
      <c r="C177" s="70" t="str">
        <f t="shared" si="47"/>
        <v/>
      </c>
      <c r="D177" s="70" t="str">
        <f t="shared" si="48"/>
        <v/>
      </c>
      <c r="E177" s="70" t="str">
        <f t="shared" si="49"/>
        <v/>
      </c>
      <c r="F177" s="70" t="str">
        <f t="shared" si="50"/>
        <v/>
      </c>
      <c r="G177" s="70" t="str">
        <f t="shared" si="51"/>
        <v/>
      </c>
      <c r="H177" s="70" t="str">
        <f t="shared" si="52"/>
        <v/>
      </c>
      <c r="I177" s="70" t="str">
        <f t="shared" si="53"/>
        <v/>
      </c>
      <c r="J177" s="70" t="str">
        <f t="shared" si="54"/>
        <v/>
      </c>
      <c r="L177" s="32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42" t="str">
        <f>IF(②女子申込!$H82="","",②女子申込!$H82)</f>
        <v/>
      </c>
      <c r="N177" s="142" t="str">
        <f>IF($M177="","",INDEX(リスト!$Y$2:$Y$55,MATCH($M177,リスト!$X$2:$X$55,0)))</f>
        <v/>
      </c>
      <c r="O177" s="142" t="str">
        <f>IF($M177="","",INDEX(リスト!$AA$2:$AA$55,MATCH($M177,リスト!$X$2:$X$55,0)))</f>
        <v/>
      </c>
      <c r="P177" s="142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42" t="str">
        <f>IFERROR(RIGHT(10000000+②女子申込!$J82*10000+②女子申込!$L82*100+②女子申込!$N82,IF(INDEX(リスト!$Y$2:$Y$55,MATCH($M177,リスト!$X$2:$X$55,0))&lt;4,7,5)),"")</f>
        <v/>
      </c>
      <c r="R177" s="142" t="str">
        <f t="shared" si="55"/>
        <v/>
      </c>
      <c r="S177" s="142" t="str">
        <f>IF(②女子申込!$I82="","",IF(②女子申込!$I$6="補欠","HOK",IF(②女子申込!$I$6="オープン","OPN",IF(②女子申込!$I82="補欠","HOK",IF(②女子申込!$I82="OP","OPN","HOKOPN")))))</f>
        <v/>
      </c>
      <c r="T177" s="145" t="str">
        <f>IF(②女子申込!$O82="","",②女子申込!$O82)</f>
        <v/>
      </c>
      <c r="U177" s="145" t="str">
        <f>IF($T177="","",INDEX(リスト!$Y$2:$Y$55,MATCH($T177,リスト!$X$2:$X$55,0)))</f>
        <v/>
      </c>
      <c r="V177" s="145" t="str">
        <f>IF($T177="","",INDEX(リスト!$AA$2:$AA$55,MATCH($T177,リスト!$X$2:$X$55,0)))</f>
        <v/>
      </c>
      <c r="W177" s="145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45" t="str">
        <f>IFERROR(RIGHT(10000000+②女子申込!$Q82*10000+②女子申込!$S82*100+②女子申込!$U82,IF(INDEX(リスト!$Y$2:$Y$55,MATCH($T177,リスト!$X$2:$X$55,0))&lt;4,7,5)),"")</f>
        <v/>
      </c>
      <c r="Y177" s="145" t="str">
        <f t="shared" si="56"/>
        <v/>
      </c>
      <c r="Z177" s="145" t="str">
        <f>IF(②女子申込!$P82="","",IF(②女子申込!$P$6="補欠","HOK",IF(②女子申込!$P$6="オープン","OPN",IF(②女子申込!$P82="補欠","HOK",IF(②女子申込!$P82="OP","OPN","HOKOPN")))))</f>
        <v/>
      </c>
      <c r="AA177" s="144" t="str">
        <f>IF(②女子申込!$V82="","",②女子申込!$V82)</f>
        <v/>
      </c>
      <c r="AB177" s="144" t="str">
        <f>IF($AA177="","",INDEX(リスト!$Y$2:$Y$55,MATCH($AA177,リスト!$X$2:$X$55,0)))</f>
        <v/>
      </c>
      <c r="AC177" s="144" t="str">
        <f>IF($AA177="","",INDEX(リスト!$AA$2:$AA$55,MATCH($AA177,リスト!$X$2:$X$55,0)))</f>
        <v/>
      </c>
      <c r="AD177" s="144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44" t="str">
        <f>IFERROR(RIGHT(10000000+②女子申込!$X82*10000+②女子申込!$Z82*100+②女子申込!$AB82,IF(INDEX(リスト!$Y$2:$Y$55,MATCH($AA177,リスト!$X$2:$X$55,0))&lt;4,7,5)),"")</f>
        <v/>
      </c>
      <c r="AF177" s="144" t="str">
        <f t="shared" si="57"/>
        <v/>
      </c>
      <c r="AG177" s="144" t="str">
        <f>IF(②女子申込!$W82="","",IF(②女子申込!$W$6="補欠","HOK",IF(②女子申込!$W$6="オープン","OPN",IF(②女子申込!$W82="補欠","HOK",IF(②女子申込!$W82="OP","OPN","HOKOPN")))))</f>
        <v/>
      </c>
      <c r="AH177" s="143" t="str">
        <f>IF(②女子申込!$AC82="","",②女子申込!$AC82)</f>
        <v/>
      </c>
      <c r="AI177" s="143" t="str">
        <f t="shared" si="58"/>
        <v/>
      </c>
      <c r="AJ177" s="143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43" t="str">
        <f>IF($AH177="","",RIGHT(100000+②女子申込!$AE82,5))</f>
        <v/>
      </c>
      <c r="AL177" s="143" t="str">
        <f t="shared" si="59"/>
        <v/>
      </c>
      <c r="AM177" s="143" t="str">
        <f>IF(②女子申込!$AD82="","",IF(②女子申込!$AD$6="補欠","HOK",IF(②女子申込!$AD$6="オープン","OPN",IF(②女子申込!$AD82="補欠","HOK",IF(②女子申込!$AD82="OP","OPN","HOKOPN")))))</f>
        <v/>
      </c>
      <c r="AO177" s="32" t="str">
        <f t="shared" si="46"/>
        <v/>
      </c>
    </row>
    <row r="178" spans="1:41" x14ac:dyDescent="0.55000000000000004">
      <c r="A178" s="70" t="str">
        <f>IF($B178="","",INDEX(女子登録情報!$S:$S,MATCH($B178,女子登録情報!$B:$B,0)))</f>
        <v/>
      </c>
      <c r="B178" s="70" t="str">
        <f>IF(②女子申込!$C83="","",②女子申込!$C83)</f>
        <v/>
      </c>
      <c r="C178" s="70" t="str">
        <f t="shared" si="47"/>
        <v/>
      </c>
      <c r="D178" s="70" t="str">
        <f t="shared" si="48"/>
        <v/>
      </c>
      <c r="E178" s="70" t="str">
        <f t="shared" si="49"/>
        <v/>
      </c>
      <c r="F178" s="70" t="str">
        <f t="shared" si="50"/>
        <v/>
      </c>
      <c r="G178" s="70" t="str">
        <f t="shared" si="51"/>
        <v/>
      </c>
      <c r="H178" s="70" t="str">
        <f t="shared" si="52"/>
        <v/>
      </c>
      <c r="I178" s="70" t="str">
        <f t="shared" si="53"/>
        <v/>
      </c>
      <c r="J178" s="70" t="str">
        <f t="shared" si="54"/>
        <v/>
      </c>
      <c r="L178" s="32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42" t="str">
        <f>IF(②女子申込!$H83="","",②女子申込!$H83)</f>
        <v/>
      </c>
      <c r="N178" s="142" t="str">
        <f>IF($M178="","",INDEX(リスト!$Y$2:$Y$55,MATCH($M178,リスト!$X$2:$X$55,0)))</f>
        <v/>
      </c>
      <c r="O178" s="142" t="str">
        <f>IF($M178="","",INDEX(リスト!$AA$2:$AA$55,MATCH($M178,リスト!$X$2:$X$55,0)))</f>
        <v/>
      </c>
      <c r="P178" s="142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42" t="str">
        <f>IFERROR(RIGHT(10000000+②女子申込!$J83*10000+②女子申込!$L83*100+②女子申込!$N83,IF(INDEX(リスト!$Y$2:$Y$55,MATCH($M178,リスト!$X$2:$X$55,0))&lt;4,7,5)),"")</f>
        <v/>
      </c>
      <c r="R178" s="142" t="str">
        <f t="shared" si="55"/>
        <v/>
      </c>
      <c r="S178" s="142" t="str">
        <f>IF(②女子申込!$I83="","",IF(②女子申込!$I$6="補欠","HOK",IF(②女子申込!$I$6="オープン","OPN",IF(②女子申込!$I83="補欠","HOK",IF(②女子申込!$I83="OP","OPN","HOKOPN")))))</f>
        <v/>
      </c>
      <c r="T178" s="145" t="str">
        <f>IF(②女子申込!$O83="","",②女子申込!$O83)</f>
        <v/>
      </c>
      <c r="U178" s="145" t="str">
        <f>IF($T178="","",INDEX(リスト!$Y$2:$Y$55,MATCH($T178,リスト!$X$2:$X$55,0)))</f>
        <v/>
      </c>
      <c r="V178" s="145" t="str">
        <f>IF($T178="","",INDEX(リスト!$AA$2:$AA$55,MATCH($T178,リスト!$X$2:$X$55,0)))</f>
        <v/>
      </c>
      <c r="W178" s="145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45" t="str">
        <f>IFERROR(RIGHT(10000000+②女子申込!$Q83*10000+②女子申込!$S83*100+②女子申込!$U83,IF(INDEX(リスト!$Y$2:$Y$55,MATCH($T178,リスト!$X$2:$X$55,0))&lt;4,7,5)),"")</f>
        <v/>
      </c>
      <c r="Y178" s="145" t="str">
        <f t="shared" si="56"/>
        <v/>
      </c>
      <c r="Z178" s="145" t="str">
        <f>IF(②女子申込!$P83="","",IF(②女子申込!$P$6="補欠","HOK",IF(②女子申込!$P$6="オープン","OPN",IF(②女子申込!$P83="補欠","HOK",IF(②女子申込!$P83="OP","OPN","HOKOPN")))))</f>
        <v/>
      </c>
      <c r="AA178" s="144" t="str">
        <f>IF(②女子申込!$V83="","",②女子申込!$V83)</f>
        <v/>
      </c>
      <c r="AB178" s="144" t="str">
        <f>IF($AA178="","",INDEX(リスト!$Y$2:$Y$55,MATCH($AA178,リスト!$X$2:$X$55,0)))</f>
        <v/>
      </c>
      <c r="AC178" s="144" t="str">
        <f>IF($AA178="","",INDEX(リスト!$AA$2:$AA$55,MATCH($AA178,リスト!$X$2:$X$55,0)))</f>
        <v/>
      </c>
      <c r="AD178" s="144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44" t="str">
        <f>IFERROR(RIGHT(10000000+②女子申込!$X83*10000+②女子申込!$Z83*100+②女子申込!$AB83,IF(INDEX(リスト!$Y$2:$Y$55,MATCH($AA178,リスト!$X$2:$X$55,0))&lt;4,7,5)),"")</f>
        <v/>
      </c>
      <c r="AF178" s="144" t="str">
        <f t="shared" si="57"/>
        <v/>
      </c>
      <c r="AG178" s="144" t="str">
        <f>IF(②女子申込!$W83="","",IF(②女子申込!$W$6="補欠","HOK",IF(②女子申込!$W$6="オープン","OPN",IF(②女子申込!$W83="補欠","HOK",IF(②女子申込!$W83="OP","OPN","HOKOPN")))))</f>
        <v/>
      </c>
      <c r="AH178" s="143" t="str">
        <f>IF(②女子申込!$AC83="","",②女子申込!$AC83)</f>
        <v/>
      </c>
      <c r="AI178" s="143" t="str">
        <f t="shared" si="58"/>
        <v/>
      </c>
      <c r="AJ178" s="143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43" t="str">
        <f>IF($AH178="","",RIGHT(100000+②女子申込!$AE83,5))</f>
        <v/>
      </c>
      <c r="AL178" s="143" t="str">
        <f t="shared" si="59"/>
        <v/>
      </c>
      <c r="AM178" s="143" t="str">
        <f>IF(②女子申込!$AD83="","",IF(②女子申込!$AD$6="補欠","HOK",IF(②女子申込!$AD$6="オープン","OPN",IF(②女子申込!$AD83="補欠","HOK",IF(②女子申込!$AD83="OP","OPN","HOKOPN")))))</f>
        <v/>
      </c>
      <c r="AO178" s="32" t="str">
        <f t="shared" si="46"/>
        <v/>
      </c>
    </row>
    <row r="179" spans="1:41" x14ac:dyDescent="0.55000000000000004">
      <c r="A179" s="70" t="str">
        <f>IF($B179="","",INDEX(女子登録情報!$S:$S,MATCH($B179,女子登録情報!$B:$B,0)))</f>
        <v/>
      </c>
      <c r="B179" s="70" t="str">
        <f>IF(②女子申込!$C84="","",②女子申込!$C84)</f>
        <v/>
      </c>
      <c r="C179" s="70" t="str">
        <f t="shared" si="47"/>
        <v/>
      </c>
      <c r="D179" s="70" t="str">
        <f t="shared" si="48"/>
        <v/>
      </c>
      <c r="E179" s="70" t="str">
        <f t="shared" si="49"/>
        <v/>
      </c>
      <c r="F179" s="70" t="str">
        <f t="shared" si="50"/>
        <v/>
      </c>
      <c r="G179" s="70" t="str">
        <f t="shared" si="51"/>
        <v/>
      </c>
      <c r="H179" s="70" t="str">
        <f t="shared" si="52"/>
        <v/>
      </c>
      <c r="I179" s="70" t="str">
        <f t="shared" si="53"/>
        <v/>
      </c>
      <c r="J179" s="70" t="str">
        <f t="shared" si="54"/>
        <v/>
      </c>
      <c r="L179" s="32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42" t="str">
        <f>IF(②女子申込!$H84="","",②女子申込!$H84)</f>
        <v/>
      </c>
      <c r="N179" s="142" t="str">
        <f>IF($M179="","",INDEX(リスト!$Y$2:$Y$55,MATCH($M179,リスト!$X$2:$X$55,0)))</f>
        <v/>
      </c>
      <c r="O179" s="142" t="str">
        <f>IF($M179="","",INDEX(リスト!$AA$2:$AA$55,MATCH($M179,リスト!$X$2:$X$55,0)))</f>
        <v/>
      </c>
      <c r="P179" s="142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42" t="str">
        <f>IFERROR(RIGHT(10000000+②女子申込!$J84*10000+②女子申込!$L84*100+②女子申込!$N84,IF(INDEX(リスト!$Y$2:$Y$55,MATCH($M179,リスト!$X$2:$X$55,0))&lt;4,7,5)),"")</f>
        <v/>
      </c>
      <c r="R179" s="142" t="str">
        <f t="shared" si="55"/>
        <v/>
      </c>
      <c r="S179" s="142" t="str">
        <f>IF(②女子申込!$I84="","",IF(②女子申込!$I$6="補欠","HOK",IF(②女子申込!$I$6="オープン","OPN",IF(②女子申込!$I84="補欠","HOK",IF(②女子申込!$I84="OP","OPN","HOKOPN")))))</f>
        <v/>
      </c>
      <c r="T179" s="145" t="str">
        <f>IF(②女子申込!$O84="","",②女子申込!$O84)</f>
        <v/>
      </c>
      <c r="U179" s="145" t="str">
        <f>IF($T179="","",INDEX(リスト!$Y$2:$Y$55,MATCH($T179,リスト!$X$2:$X$55,0)))</f>
        <v/>
      </c>
      <c r="V179" s="145" t="str">
        <f>IF($T179="","",INDEX(リスト!$AA$2:$AA$55,MATCH($T179,リスト!$X$2:$X$55,0)))</f>
        <v/>
      </c>
      <c r="W179" s="145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45" t="str">
        <f>IFERROR(RIGHT(10000000+②女子申込!$Q84*10000+②女子申込!$S84*100+②女子申込!$U84,IF(INDEX(リスト!$Y$2:$Y$55,MATCH($T179,リスト!$X$2:$X$55,0))&lt;4,7,5)),"")</f>
        <v/>
      </c>
      <c r="Y179" s="145" t="str">
        <f t="shared" si="56"/>
        <v/>
      </c>
      <c r="Z179" s="145" t="str">
        <f>IF(②女子申込!$P84="","",IF(②女子申込!$P$6="補欠","HOK",IF(②女子申込!$P$6="オープン","OPN",IF(②女子申込!$P84="補欠","HOK",IF(②女子申込!$P84="OP","OPN","HOKOPN")))))</f>
        <v/>
      </c>
      <c r="AA179" s="144" t="str">
        <f>IF(②女子申込!$V84="","",②女子申込!$V84)</f>
        <v/>
      </c>
      <c r="AB179" s="144" t="str">
        <f>IF($AA179="","",INDEX(リスト!$Y$2:$Y$55,MATCH($AA179,リスト!$X$2:$X$55,0)))</f>
        <v/>
      </c>
      <c r="AC179" s="144" t="str">
        <f>IF($AA179="","",INDEX(リスト!$AA$2:$AA$55,MATCH($AA179,リスト!$X$2:$X$55,0)))</f>
        <v/>
      </c>
      <c r="AD179" s="144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44" t="str">
        <f>IFERROR(RIGHT(10000000+②女子申込!$X84*10000+②女子申込!$Z84*100+②女子申込!$AB84,IF(INDEX(リスト!$Y$2:$Y$55,MATCH($AA179,リスト!$X$2:$X$55,0))&lt;4,7,5)),"")</f>
        <v/>
      </c>
      <c r="AF179" s="144" t="str">
        <f t="shared" si="57"/>
        <v/>
      </c>
      <c r="AG179" s="144" t="str">
        <f>IF(②女子申込!$W84="","",IF(②女子申込!$W$6="補欠","HOK",IF(②女子申込!$W$6="オープン","OPN",IF(②女子申込!$W84="補欠","HOK",IF(②女子申込!$W84="OP","OPN","HOKOPN")))))</f>
        <v/>
      </c>
      <c r="AH179" s="143" t="str">
        <f>IF(②女子申込!$AC84="","",②女子申込!$AC84)</f>
        <v/>
      </c>
      <c r="AI179" s="143" t="str">
        <f t="shared" si="58"/>
        <v/>
      </c>
      <c r="AJ179" s="143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43" t="str">
        <f>IF($AH179="","",RIGHT(100000+②女子申込!$AE84,5))</f>
        <v/>
      </c>
      <c r="AL179" s="143" t="str">
        <f t="shared" si="59"/>
        <v/>
      </c>
      <c r="AM179" s="143" t="str">
        <f>IF(②女子申込!$AD84="","",IF(②女子申込!$AD$6="補欠","HOK",IF(②女子申込!$AD$6="オープン","OPN",IF(②女子申込!$AD84="補欠","HOK",IF(②女子申込!$AD84="OP","OPN","HOKOPN")))))</f>
        <v/>
      </c>
      <c r="AO179" s="32" t="str">
        <f t="shared" si="46"/>
        <v/>
      </c>
    </row>
    <row r="180" spans="1:41" x14ac:dyDescent="0.55000000000000004">
      <c r="A180" s="70" t="str">
        <f>IF($B180="","",INDEX(女子登録情報!$S:$S,MATCH($B180,女子登録情報!$B:$B,0)))</f>
        <v/>
      </c>
      <c r="B180" s="70" t="str">
        <f>IF(②女子申込!$C85="","",②女子申込!$C85)</f>
        <v/>
      </c>
      <c r="C180" s="70" t="str">
        <f t="shared" si="47"/>
        <v/>
      </c>
      <c r="D180" s="70" t="str">
        <f t="shared" si="48"/>
        <v/>
      </c>
      <c r="E180" s="70" t="str">
        <f t="shared" si="49"/>
        <v/>
      </c>
      <c r="F180" s="70" t="str">
        <f t="shared" si="50"/>
        <v/>
      </c>
      <c r="G180" s="70" t="str">
        <f t="shared" si="51"/>
        <v/>
      </c>
      <c r="H180" s="70" t="str">
        <f t="shared" si="52"/>
        <v/>
      </c>
      <c r="I180" s="70" t="str">
        <f t="shared" si="53"/>
        <v/>
      </c>
      <c r="J180" s="70" t="str">
        <f t="shared" si="54"/>
        <v/>
      </c>
      <c r="L180" s="32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42" t="str">
        <f>IF(②女子申込!$H85="","",②女子申込!$H85)</f>
        <v/>
      </c>
      <c r="N180" s="142" t="str">
        <f>IF($M180="","",INDEX(リスト!$Y$2:$Y$55,MATCH($M180,リスト!$X$2:$X$55,0)))</f>
        <v/>
      </c>
      <c r="O180" s="142" t="str">
        <f>IF($M180="","",INDEX(リスト!$AA$2:$AA$55,MATCH($M180,リスト!$X$2:$X$55,0)))</f>
        <v/>
      </c>
      <c r="P180" s="142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42" t="str">
        <f>IFERROR(RIGHT(10000000+②女子申込!$J85*10000+②女子申込!$L85*100+②女子申込!$N85,IF(INDEX(リスト!$Y$2:$Y$55,MATCH($M180,リスト!$X$2:$X$55,0))&lt;4,7,5)),"")</f>
        <v/>
      </c>
      <c r="R180" s="142" t="str">
        <f t="shared" si="55"/>
        <v/>
      </c>
      <c r="S180" s="142" t="str">
        <f>IF(②女子申込!$I85="","",IF(②女子申込!$I$6="補欠","HOK",IF(②女子申込!$I$6="オープン","OPN",IF(②女子申込!$I85="補欠","HOK",IF(②女子申込!$I85="OP","OPN","HOKOPN")))))</f>
        <v/>
      </c>
      <c r="T180" s="145" t="str">
        <f>IF(②女子申込!$O85="","",②女子申込!$O85)</f>
        <v/>
      </c>
      <c r="U180" s="145" t="str">
        <f>IF($T180="","",INDEX(リスト!$Y$2:$Y$55,MATCH($T180,リスト!$X$2:$X$55,0)))</f>
        <v/>
      </c>
      <c r="V180" s="145" t="str">
        <f>IF($T180="","",INDEX(リスト!$AA$2:$AA$55,MATCH($T180,リスト!$X$2:$X$55,0)))</f>
        <v/>
      </c>
      <c r="W180" s="145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45" t="str">
        <f>IFERROR(RIGHT(10000000+②女子申込!$Q85*10000+②女子申込!$S85*100+②女子申込!$U85,IF(INDEX(リスト!$Y$2:$Y$55,MATCH($T180,リスト!$X$2:$X$55,0))&lt;4,7,5)),"")</f>
        <v/>
      </c>
      <c r="Y180" s="145" t="str">
        <f t="shared" si="56"/>
        <v/>
      </c>
      <c r="Z180" s="145" t="str">
        <f>IF(②女子申込!$P85="","",IF(②女子申込!$P$6="補欠","HOK",IF(②女子申込!$P$6="オープン","OPN",IF(②女子申込!$P85="補欠","HOK",IF(②女子申込!$P85="OP","OPN","HOKOPN")))))</f>
        <v/>
      </c>
      <c r="AA180" s="144" t="str">
        <f>IF(②女子申込!$V85="","",②女子申込!$V85)</f>
        <v/>
      </c>
      <c r="AB180" s="144" t="str">
        <f>IF($AA180="","",INDEX(リスト!$Y$2:$Y$55,MATCH($AA180,リスト!$X$2:$X$55,0)))</f>
        <v/>
      </c>
      <c r="AC180" s="144" t="str">
        <f>IF($AA180="","",INDEX(リスト!$AA$2:$AA$55,MATCH($AA180,リスト!$X$2:$X$55,0)))</f>
        <v/>
      </c>
      <c r="AD180" s="144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44" t="str">
        <f>IFERROR(RIGHT(10000000+②女子申込!$X85*10000+②女子申込!$Z85*100+②女子申込!$AB85,IF(INDEX(リスト!$Y$2:$Y$55,MATCH($AA180,リスト!$X$2:$X$55,0))&lt;4,7,5)),"")</f>
        <v/>
      </c>
      <c r="AF180" s="144" t="str">
        <f t="shared" si="57"/>
        <v/>
      </c>
      <c r="AG180" s="144" t="str">
        <f>IF(②女子申込!$W85="","",IF(②女子申込!$W$6="補欠","HOK",IF(②女子申込!$W$6="オープン","OPN",IF(②女子申込!$W85="補欠","HOK",IF(②女子申込!$W85="OP","OPN","HOKOPN")))))</f>
        <v/>
      </c>
      <c r="AH180" s="143" t="str">
        <f>IF(②女子申込!$AC85="","",②女子申込!$AC85)</f>
        <v/>
      </c>
      <c r="AI180" s="143" t="str">
        <f t="shared" si="58"/>
        <v/>
      </c>
      <c r="AJ180" s="143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43" t="str">
        <f>IF($AH180="","",RIGHT(100000+②女子申込!$AE85,5))</f>
        <v/>
      </c>
      <c r="AL180" s="143" t="str">
        <f t="shared" si="59"/>
        <v/>
      </c>
      <c r="AM180" s="143" t="str">
        <f>IF(②女子申込!$AD85="","",IF(②女子申込!$AD$6="補欠","HOK",IF(②女子申込!$AD$6="オープン","OPN",IF(②女子申込!$AD85="補欠","HOK",IF(②女子申込!$AD85="OP","OPN","HOKOPN")))))</f>
        <v/>
      </c>
      <c r="AO180" s="32" t="str">
        <f t="shared" si="46"/>
        <v/>
      </c>
    </row>
    <row r="181" spans="1:41" x14ac:dyDescent="0.55000000000000004">
      <c r="A181" s="70" t="str">
        <f>IF($B181="","",INDEX(女子登録情報!$S:$S,MATCH($B181,女子登録情報!$B:$B,0)))</f>
        <v/>
      </c>
      <c r="B181" s="70" t="str">
        <f>IF(②女子申込!$C86="","",②女子申込!$C86)</f>
        <v/>
      </c>
      <c r="C181" s="70" t="str">
        <f t="shared" si="47"/>
        <v/>
      </c>
      <c r="D181" s="70" t="str">
        <f t="shared" si="48"/>
        <v/>
      </c>
      <c r="E181" s="70" t="str">
        <f t="shared" si="49"/>
        <v/>
      </c>
      <c r="F181" s="70" t="str">
        <f t="shared" si="50"/>
        <v/>
      </c>
      <c r="G181" s="70" t="str">
        <f t="shared" si="51"/>
        <v/>
      </c>
      <c r="H181" s="70" t="str">
        <f t="shared" si="52"/>
        <v/>
      </c>
      <c r="I181" s="70" t="str">
        <f t="shared" si="53"/>
        <v/>
      </c>
      <c r="J181" s="70" t="str">
        <f t="shared" si="54"/>
        <v/>
      </c>
      <c r="L181" s="32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42" t="str">
        <f>IF(②女子申込!$H86="","",②女子申込!$H86)</f>
        <v/>
      </c>
      <c r="N181" s="142" t="str">
        <f>IF($M181="","",INDEX(リスト!$Y$2:$Y$55,MATCH($M181,リスト!$X$2:$X$55,0)))</f>
        <v/>
      </c>
      <c r="O181" s="142" t="str">
        <f>IF($M181="","",INDEX(リスト!$AA$2:$AA$55,MATCH($M181,リスト!$X$2:$X$55,0)))</f>
        <v/>
      </c>
      <c r="P181" s="142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42" t="str">
        <f>IFERROR(RIGHT(10000000+②女子申込!$J86*10000+②女子申込!$L86*100+②女子申込!$N86,IF(INDEX(リスト!$Y$2:$Y$55,MATCH($M181,リスト!$X$2:$X$55,0))&lt;4,7,5)),"")</f>
        <v/>
      </c>
      <c r="R181" s="142" t="str">
        <f t="shared" si="55"/>
        <v/>
      </c>
      <c r="S181" s="142" t="str">
        <f>IF(②女子申込!$I86="","",IF(②女子申込!$I$6="補欠","HOK",IF(②女子申込!$I$6="オープン","OPN",IF(②女子申込!$I86="補欠","HOK",IF(②女子申込!$I86="OP","OPN","HOKOPN")))))</f>
        <v/>
      </c>
      <c r="T181" s="145" t="str">
        <f>IF(②女子申込!$O86="","",②女子申込!$O86)</f>
        <v/>
      </c>
      <c r="U181" s="145" t="str">
        <f>IF($T181="","",INDEX(リスト!$Y$2:$Y$55,MATCH($T181,リスト!$X$2:$X$55,0)))</f>
        <v/>
      </c>
      <c r="V181" s="145" t="str">
        <f>IF($T181="","",INDEX(リスト!$AA$2:$AA$55,MATCH($T181,リスト!$X$2:$X$55,0)))</f>
        <v/>
      </c>
      <c r="W181" s="145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45" t="str">
        <f>IFERROR(RIGHT(10000000+②女子申込!$Q86*10000+②女子申込!$S86*100+②女子申込!$U86,IF(INDEX(リスト!$Y$2:$Y$55,MATCH($T181,リスト!$X$2:$X$55,0))&lt;4,7,5)),"")</f>
        <v/>
      </c>
      <c r="Y181" s="145" t="str">
        <f t="shared" si="56"/>
        <v/>
      </c>
      <c r="Z181" s="145" t="str">
        <f>IF(②女子申込!$P86="","",IF(②女子申込!$P$6="補欠","HOK",IF(②女子申込!$P$6="オープン","OPN",IF(②女子申込!$P86="補欠","HOK",IF(②女子申込!$P86="OP","OPN","HOKOPN")))))</f>
        <v/>
      </c>
      <c r="AA181" s="144" t="str">
        <f>IF(②女子申込!$V86="","",②女子申込!$V86)</f>
        <v/>
      </c>
      <c r="AB181" s="144" t="str">
        <f>IF($AA181="","",INDEX(リスト!$Y$2:$Y$55,MATCH($AA181,リスト!$X$2:$X$55,0)))</f>
        <v/>
      </c>
      <c r="AC181" s="144" t="str">
        <f>IF($AA181="","",INDEX(リスト!$AA$2:$AA$55,MATCH($AA181,リスト!$X$2:$X$55,0)))</f>
        <v/>
      </c>
      <c r="AD181" s="144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44" t="str">
        <f>IFERROR(RIGHT(10000000+②女子申込!$X86*10000+②女子申込!$Z86*100+②女子申込!$AB86,IF(INDEX(リスト!$Y$2:$Y$55,MATCH($AA181,リスト!$X$2:$X$55,0))&lt;4,7,5)),"")</f>
        <v/>
      </c>
      <c r="AF181" s="144" t="str">
        <f t="shared" si="57"/>
        <v/>
      </c>
      <c r="AG181" s="144" t="str">
        <f>IF(②女子申込!$W86="","",IF(②女子申込!$W$6="補欠","HOK",IF(②女子申込!$W$6="オープン","OPN",IF(②女子申込!$W86="補欠","HOK",IF(②女子申込!$W86="OP","OPN","HOKOPN")))))</f>
        <v/>
      </c>
      <c r="AH181" s="143" t="str">
        <f>IF(②女子申込!$AC86="","",②女子申込!$AC86)</f>
        <v/>
      </c>
      <c r="AI181" s="143" t="str">
        <f t="shared" si="58"/>
        <v/>
      </c>
      <c r="AJ181" s="143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43" t="str">
        <f>IF($AH181="","",RIGHT(100000+②女子申込!$AE86,5))</f>
        <v/>
      </c>
      <c r="AL181" s="143" t="str">
        <f t="shared" si="59"/>
        <v/>
      </c>
      <c r="AM181" s="143" t="str">
        <f>IF(②女子申込!$AD86="","",IF(②女子申込!$AD$6="補欠","HOK",IF(②女子申込!$AD$6="オープン","OPN",IF(②女子申込!$AD86="補欠","HOK",IF(②女子申込!$AD86="OP","OPN","HOKOPN")))))</f>
        <v/>
      </c>
      <c r="AO181" s="32" t="str">
        <f t="shared" si="46"/>
        <v/>
      </c>
    </row>
    <row r="182" spans="1:41" x14ac:dyDescent="0.55000000000000004">
      <c r="A182" s="70" t="str">
        <f>IF($B182="","",INDEX(女子登録情報!$S:$S,MATCH($B182,女子登録情報!$B:$B,0)))</f>
        <v/>
      </c>
      <c r="B182" s="70" t="str">
        <f>IF(②女子申込!$C87="","",②女子申込!$C87)</f>
        <v/>
      </c>
      <c r="C182" s="70" t="str">
        <f t="shared" si="47"/>
        <v/>
      </c>
      <c r="D182" s="70" t="str">
        <f t="shared" si="48"/>
        <v/>
      </c>
      <c r="E182" s="70" t="str">
        <f t="shared" si="49"/>
        <v/>
      </c>
      <c r="F182" s="70" t="str">
        <f t="shared" si="50"/>
        <v/>
      </c>
      <c r="G182" s="70" t="str">
        <f t="shared" si="51"/>
        <v/>
      </c>
      <c r="H182" s="70" t="str">
        <f t="shared" si="52"/>
        <v/>
      </c>
      <c r="I182" s="70" t="str">
        <f t="shared" si="53"/>
        <v/>
      </c>
      <c r="J182" s="70" t="str">
        <f t="shared" si="54"/>
        <v/>
      </c>
      <c r="L182" s="32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42" t="str">
        <f>IF(②女子申込!$H87="","",②女子申込!$H87)</f>
        <v/>
      </c>
      <c r="N182" s="142" t="str">
        <f>IF($M182="","",INDEX(リスト!$Y$2:$Y$55,MATCH($M182,リスト!$X$2:$X$55,0)))</f>
        <v/>
      </c>
      <c r="O182" s="142" t="str">
        <f>IF($M182="","",INDEX(リスト!$AA$2:$AA$55,MATCH($M182,リスト!$X$2:$X$55,0)))</f>
        <v/>
      </c>
      <c r="P182" s="142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42" t="str">
        <f>IFERROR(RIGHT(10000000+②女子申込!$J87*10000+②女子申込!$L87*100+②女子申込!$N87,IF(INDEX(リスト!$Y$2:$Y$55,MATCH($M182,リスト!$X$2:$X$55,0))&lt;4,7,5)),"")</f>
        <v/>
      </c>
      <c r="R182" s="142" t="str">
        <f t="shared" si="55"/>
        <v/>
      </c>
      <c r="S182" s="142" t="str">
        <f>IF(②女子申込!$I87="","",IF(②女子申込!$I$6="補欠","HOK",IF(②女子申込!$I$6="オープン","OPN",IF(②女子申込!$I87="補欠","HOK",IF(②女子申込!$I87="OP","OPN","HOKOPN")))))</f>
        <v/>
      </c>
      <c r="T182" s="145" t="str">
        <f>IF(②女子申込!$O87="","",②女子申込!$O87)</f>
        <v/>
      </c>
      <c r="U182" s="145" t="str">
        <f>IF($T182="","",INDEX(リスト!$Y$2:$Y$55,MATCH($T182,リスト!$X$2:$X$55,0)))</f>
        <v/>
      </c>
      <c r="V182" s="145" t="str">
        <f>IF($T182="","",INDEX(リスト!$AA$2:$AA$55,MATCH($T182,リスト!$X$2:$X$55,0)))</f>
        <v/>
      </c>
      <c r="W182" s="145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45" t="str">
        <f>IFERROR(RIGHT(10000000+②女子申込!$Q87*10000+②女子申込!$S87*100+②女子申込!$U87,IF(INDEX(リスト!$Y$2:$Y$55,MATCH($T182,リスト!$X$2:$X$55,0))&lt;4,7,5)),"")</f>
        <v/>
      </c>
      <c r="Y182" s="145" t="str">
        <f t="shared" si="56"/>
        <v/>
      </c>
      <c r="Z182" s="145" t="str">
        <f>IF(②女子申込!$P87="","",IF(②女子申込!$P$6="補欠","HOK",IF(②女子申込!$P$6="オープン","OPN",IF(②女子申込!$P87="補欠","HOK",IF(②女子申込!$P87="OP","OPN","HOKOPN")))))</f>
        <v/>
      </c>
      <c r="AA182" s="144" t="str">
        <f>IF(②女子申込!$V87="","",②女子申込!$V87)</f>
        <v/>
      </c>
      <c r="AB182" s="144" t="str">
        <f>IF($AA182="","",INDEX(リスト!$Y$2:$Y$55,MATCH($AA182,リスト!$X$2:$X$55,0)))</f>
        <v/>
      </c>
      <c r="AC182" s="144" t="str">
        <f>IF($AA182="","",INDEX(リスト!$AA$2:$AA$55,MATCH($AA182,リスト!$X$2:$X$55,0)))</f>
        <v/>
      </c>
      <c r="AD182" s="144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44" t="str">
        <f>IFERROR(RIGHT(10000000+②女子申込!$X87*10000+②女子申込!$Z87*100+②女子申込!$AB87,IF(INDEX(リスト!$Y$2:$Y$55,MATCH($AA182,リスト!$X$2:$X$55,0))&lt;4,7,5)),"")</f>
        <v/>
      </c>
      <c r="AF182" s="144" t="str">
        <f t="shared" si="57"/>
        <v/>
      </c>
      <c r="AG182" s="144" t="str">
        <f>IF(②女子申込!$W87="","",IF(②女子申込!$W$6="補欠","HOK",IF(②女子申込!$W$6="オープン","OPN",IF(②女子申込!$W87="補欠","HOK",IF(②女子申込!$W87="OP","OPN","HOKOPN")))))</f>
        <v/>
      </c>
      <c r="AH182" s="143" t="str">
        <f>IF(②女子申込!$AC87="","",②女子申込!$AC87)</f>
        <v/>
      </c>
      <c r="AI182" s="143" t="str">
        <f t="shared" si="58"/>
        <v/>
      </c>
      <c r="AJ182" s="143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43" t="str">
        <f>IF($AH182="","",RIGHT(100000+②女子申込!$AE87,5))</f>
        <v/>
      </c>
      <c r="AL182" s="143" t="str">
        <f t="shared" si="59"/>
        <v/>
      </c>
      <c r="AM182" s="143" t="str">
        <f>IF(②女子申込!$AD87="","",IF(②女子申込!$AD$6="補欠","HOK",IF(②女子申込!$AD$6="オープン","OPN",IF(②女子申込!$AD87="補欠","HOK",IF(②女子申込!$AD87="OP","OPN","HOKOPN")))))</f>
        <v/>
      </c>
      <c r="AO182" s="32" t="str">
        <f t="shared" si="46"/>
        <v/>
      </c>
    </row>
    <row r="183" spans="1:41" x14ac:dyDescent="0.55000000000000004">
      <c r="A183" s="70" t="str">
        <f>IF($B183="","",INDEX(女子登録情報!$S:$S,MATCH($B183,女子登録情報!$B:$B,0)))</f>
        <v/>
      </c>
      <c r="B183" s="70" t="str">
        <f>IF(②女子申込!$C88="","",②女子申込!$C88)</f>
        <v/>
      </c>
      <c r="C183" s="70" t="str">
        <f t="shared" si="47"/>
        <v/>
      </c>
      <c r="D183" s="70" t="str">
        <f t="shared" si="48"/>
        <v/>
      </c>
      <c r="E183" s="70" t="str">
        <f t="shared" si="49"/>
        <v/>
      </c>
      <c r="F183" s="70" t="str">
        <f t="shared" si="50"/>
        <v/>
      </c>
      <c r="G183" s="70" t="str">
        <f t="shared" si="51"/>
        <v/>
      </c>
      <c r="H183" s="70" t="str">
        <f t="shared" si="52"/>
        <v/>
      </c>
      <c r="I183" s="70" t="str">
        <f t="shared" si="53"/>
        <v/>
      </c>
      <c r="J183" s="70" t="str">
        <f t="shared" si="54"/>
        <v/>
      </c>
      <c r="L183" s="32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42" t="str">
        <f>IF(②女子申込!$H88="","",②女子申込!$H88)</f>
        <v/>
      </c>
      <c r="N183" s="142" t="str">
        <f>IF($M183="","",INDEX(リスト!$Y$2:$Y$55,MATCH($M183,リスト!$X$2:$X$55,0)))</f>
        <v/>
      </c>
      <c r="O183" s="142" t="str">
        <f>IF($M183="","",INDEX(リスト!$AA$2:$AA$55,MATCH($M183,リスト!$X$2:$X$55,0)))</f>
        <v/>
      </c>
      <c r="P183" s="142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42" t="str">
        <f>IFERROR(RIGHT(10000000+②女子申込!$J88*10000+②女子申込!$L88*100+②女子申込!$N88,IF(INDEX(リスト!$Y$2:$Y$55,MATCH($M183,リスト!$X$2:$X$55,0))&lt;4,7,5)),"")</f>
        <v/>
      </c>
      <c r="R183" s="142" t="str">
        <f t="shared" si="55"/>
        <v/>
      </c>
      <c r="S183" s="142" t="str">
        <f>IF(②女子申込!$I88="","",IF(②女子申込!$I$6="補欠","HOK",IF(②女子申込!$I$6="オープン","OPN",IF(②女子申込!$I88="補欠","HOK",IF(②女子申込!$I88="OP","OPN","HOKOPN")))))</f>
        <v/>
      </c>
      <c r="T183" s="145" t="str">
        <f>IF(②女子申込!$O88="","",②女子申込!$O88)</f>
        <v/>
      </c>
      <c r="U183" s="145" t="str">
        <f>IF($T183="","",INDEX(リスト!$Y$2:$Y$55,MATCH($T183,リスト!$X$2:$X$55,0)))</f>
        <v/>
      </c>
      <c r="V183" s="145" t="str">
        <f>IF($T183="","",INDEX(リスト!$AA$2:$AA$55,MATCH($T183,リスト!$X$2:$X$55,0)))</f>
        <v/>
      </c>
      <c r="W183" s="145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45" t="str">
        <f>IFERROR(RIGHT(10000000+②女子申込!$Q88*10000+②女子申込!$S88*100+②女子申込!$U88,IF(INDEX(リスト!$Y$2:$Y$55,MATCH($T183,リスト!$X$2:$X$55,0))&lt;4,7,5)),"")</f>
        <v/>
      </c>
      <c r="Y183" s="145" t="str">
        <f t="shared" si="56"/>
        <v/>
      </c>
      <c r="Z183" s="145" t="str">
        <f>IF(②女子申込!$P88="","",IF(②女子申込!$P$6="補欠","HOK",IF(②女子申込!$P$6="オープン","OPN",IF(②女子申込!$P88="補欠","HOK",IF(②女子申込!$P88="OP","OPN","HOKOPN")))))</f>
        <v/>
      </c>
      <c r="AA183" s="144" t="str">
        <f>IF(②女子申込!$V88="","",②女子申込!$V88)</f>
        <v/>
      </c>
      <c r="AB183" s="144" t="str">
        <f>IF($AA183="","",INDEX(リスト!$Y$2:$Y$55,MATCH($AA183,リスト!$X$2:$X$55,0)))</f>
        <v/>
      </c>
      <c r="AC183" s="144" t="str">
        <f>IF($AA183="","",INDEX(リスト!$AA$2:$AA$55,MATCH($AA183,リスト!$X$2:$X$55,0)))</f>
        <v/>
      </c>
      <c r="AD183" s="144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44" t="str">
        <f>IFERROR(RIGHT(10000000+②女子申込!$X88*10000+②女子申込!$Z88*100+②女子申込!$AB88,IF(INDEX(リスト!$Y$2:$Y$55,MATCH($AA183,リスト!$X$2:$X$55,0))&lt;4,7,5)),"")</f>
        <v/>
      </c>
      <c r="AF183" s="144" t="str">
        <f t="shared" si="57"/>
        <v/>
      </c>
      <c r="AG183" s="144" t="str">
        <f>IF(②女子申込!$W88="","",IF(②女子申込!$W$6="補欠","HOK",IF(②女子申込!$W$6="オープン","OPN",IF(②女子申込!$W88="補欠","HOK",IF(②女子申込!$W88="OP","OPN","HOKOPN")))))</f>
        <v/>
      </c>
      <c r="AH183" s="143" t="str">
        <f>IF(②女子申込!$AC88="","",②女子申込!$AC88)</f>
        <v/>
      </c>
      <c r="AI183" s="143" t="str">
        <f t="shared" si="58"/>
        <v/>
      </c>
      <c r="AJ183" s="143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43" t="str">
        <f>IF($AH183="","",RIGHT(100000+②女子申込!$AE88,5))</f>
        <v/>
      </c>
      <c r="AL183" s="143" t="str">
        <f t="shared" si="59"/>
        <v/>
      </c>
      <c r="AM183" s="143" t="str">
        <f>IF(②女子申込!$AD88="","",IF(②女子申込!$AD$6="補欠","HOK",IF(②女子申込!$AD$6="オープン","OPN",IF(②女子申込!$AD88="補欠","HOK",IF(②女子申込!$AD88="OP","OPN","HOKOPN")))))</f>
        <v/>
      </c>
      <c r="AO183" s="32" t="str">
        <f t="shared" si="46"/>
        <v/>
      </c>
    </row>
    <row r="184" spans="1:41" x14ac:dyDescent="0.55000000000000004">
      <c r="A184" s="70" t="str">
        <f>IF($B184="","",INDEX(女子登録情報!$S:$S,MATCH($B184,女子登録情報!$B:$B,0)))</f>
        <v/>
      </c>
      <c r="B184" s="70" t="str">
        <f>IF(②女子申込!$C89="","",②女子申込!$C89)</f>
        <v/>
      </c>
      <c r="C184" s="70" t="str">
        <f t="shared" si="47"/>
        <v/>
      </c>
      <c r="D184" s="70" t="str">
        <f t="shared" si="48"/>
        <v/>
      </c>
      <c r="E184" s="70" t="str">
        <f t="shared" si="49"/>
        <v/>
      </c>
      <c r="F184" s="70" t="str">
        <f t="shared" si="50"/>
        <v/>
      </c>
      <c r="G184" s="70" t="str">
        <f t="shared" si="51"/>
        <v/>
      </c>
      <c r="H184" s="70" t="str">
        <f t="shared" si="52"/>
        <v/>
      </c>
      <c r="I184" s="70" t="str">
        <f t="shared" si="53"/>
        <v/>
      </c>
      <c r="J184" s="70" t="str">
        <f t="shared" si="54"/>
        <v/>
      </c>
      <c r="L184" s="32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42" t="str">
        <f>IF(②女子申込!$H89="","",②女子申込!$H89)</f>
        <v/>
      </c>
      <c r="N184" s="142" t="str">
        <f>IF($M184="","",INDEX(リスト!$Y$2:$Y$55,MATCH($M184,リスト!$X$2:$X$55,0)))</f>
        <v/>
      </c>
      <c r="O184" s="142" t="str">
        <f>IF($M184="","",INDEX(リスト!$AA$2:$AA$55,MATCH($M184,リスト!$X$2:$X$55,0)))</f>
        <v/>
      </c>
      <c r="P184" s="142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42" t="str">
        <f>IFERROR(RIGHT(10000000+②女子申込!$J89*10000+②女子申込!$L89*100+②女子申込!$N89,IF(INDEX(リスト!$Y$2:$Y$55,MATCH($M184,リスト!$X$2:$X$55,0))&lt;4,7,5)),"")</f>
        <v/>
      </c>
      <c r="R184" s="142" t="str">
        <f t="shared" si="55"/>
        <v/>
      </c>
      <c r="S184" s="142" t="str">
        <f>IF(②女子申込!$I89="","",IF(②女子申込!$I$6="補欠","HOK",IF(②女子申込!$I$6="オープン","OPN",IF(②女子申込!$I89="補欠","HOK",IF(②女子申込!$I89="OP","OPN","HOKOPN")))))</f>
        <v/>
      </c>
      <c r="T184" s="145" t="str">
        <f>IF(②女子申込!$O89="","",②女子申込!$O89)</f>
        <v/>
      </c>
      <c r="U184" s="145" t="str">
        <f>IF($T184="","",INDEX(リスト!$Y$2:$Y$55,MATCH($T184,リスト!$X$2:$X$55,0)))</f>
        <v/>
      </c>
      <c r="V184" s="145" t="str">
        <f>IF($T184="","",INDEX(リスト!$AA$2:$AA$55,MATCH($T184,リスト!$X$2:$X$55,0)))</f>
        <v/>
      </c>
      <c r="W184" s="145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45" t="str">
        <f>IFERROR(RIGHT(10000000+②女子申込!$Q89*10000+②女子申込!$S89*100+②女子申込!$U89,IF(INDEX(リスト!$Y$2:$Y$55,MATCH($T184,リスト!$X$2:$X$55,0))&lt;4,7,5)),"")</f>
        <v/>
      </c>
      <c r="Y184" s="145" t="str">
        <f t="shared" si="56"/>
        <v/>
      </c>
      <c r="Z184" s="145" t="str">
        <f>IF(②女子申込!$P89="","",IF(②女子申込!$P$6="補欠","HOK",IF(②女子申込!$P$6="オープン","OPN",IF(②女子申込!$P89="補欠","HOK",IF(②女子申込!$P89="OP","OPN","HOKOPN")))))</f>
        <v/>
      </c>
      <c r="AA184" s="144" t="str">
        <f>IF(②女子申込!$V89="","",②女子申込!$V89)</f>
        <v/>
      </c>
      <c r="AB184" s="144" t="str">
        <f>IF($AA184="","",INDEX(リスト!$Y$2:$Y$55,MATCH($AA184,リスト!$X$2:$X$55,0)))</f>
        <v/>
      </c>
      <c r="AC184" s="144" t="str">
        <f>IF($AA184="","",INDEX(リスト!$AA$2:$AA$55,MATCH($AA184,リスト!$X$2:$X$55,0)))</f>
        <v/>
      </c>
      <c r="AD184" s="144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44" t="str">
        <f>IFERROR(RIGHT(10000000+②女子申込!$X89*10000+②女子申込!$Z89*100+②女子申込!$AB89,IF(INDEX(リスト!$Y$2:$Y$55,MATCH($AA184,リスト!$X$2:$X$55,0))&lt;4,7,5)),"")</f>
        <v/>
      </c>
      <c r="AF184" s="144" t="str">
        <f t="shared" si="57"/>
        <v/>
      </c>
      <c r="AG184" s="144" t="str">
        <f>IF(②女子申込!$W89="","",IF(②女子申込!$W$6="補欠","HOK",IF(②女子申込!$W$6="オープン","OPN",IF(②女子申込!$W89="補欠","HOK",IF(②女子申込!$W89="OP","OPN","HOKOPN")))))</f>
        <v/>
      </c>
      <c r="AH184" s="143" t="str">
        <f>IF(②女子申込!$AC89="","",②女子申込!$AC89)</f>
        <v/>
      </c>
      <c r="AI184" s="143" t="str">
        <f t="shared" si="58"/>
        <v/>
      </c>
      <c r="AJ184" s="143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43" t="str">
        <f>IF($AH184="","",RIGHT(100000+②女子申込!$AE89,5))</f>
        <v/>
      </c>
      <c r="AL184" s="143" t="str">
        <f t="shared" si="59"/>
        <v/>
      </c>
      <c r="AM184" s="143" t="str">
        <f>IF(②女子申込!$AD89="","",IF(②女子申込!$AD$6="補欠","HOK",IF(②女子申込!$AD$6="オープン","OPN",IF(②女子申込!$AD89="補欠","HOK",IF(②女子申込!$AD89="OP","OPN","HOKOPN")))))</f>
        <v/>
      </c>
      <c r="AO184" s="32" t="str">
        <f t="shared" si="46"/>
        <v/>
      </c>
    </row>
    <row r="185" spans="1:41" x14ac:dyDescent="0.55000000000000004">
      <c r="A185" s="70" t="str">
        <f>IF($B185="","",INDEX(女子登録情報!$S:$S,MATCH($B185,女子登録情報!$B:$B,0)))</f>
        <v/>
      </c>
      <c r="B185" s="70" t="str">
        <f>IF(②女子申込!$C90="","",②女子申込!$C90)</f>
        <v/>
      </c>
      <c r="C185" s="70" t="str">
        <f t="shared" si="47"/>
        <v/>
      </c>
      <c r="D185" s="70" t="str">
        <f t="shared" si="48"/>
        <v/>
      </c>
      <c r="E185" s="70" t="str">
        <f t="shared" si="49"/>
        <v/>
      </c>
      <c r="F185" s="70" t="str">
        <f t="shared" si="50"/>
        <v/>
      </c>
      <c r="G185" s="70" t="str">
        <f t="shared" si="51"/>
        <v/>
      </c>
      <c r="H185" s="70" t="str">
        <f t="shared" si="52"/>
        <v/>
      </c>
      <c r="I185" s="70" t="str">
        <f t="shared" si="53"/>
        <v/>
      </c>
      <c r="J185" s="70" t="str">
        <f t="shared" si="54"/>
        <v/>
      </c>
      <c r="L185" s="32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42" t="str">
        <f>IF(②女子申込!$H90="","",②女子申込!$H90)</f>
        <v/>
      </c>
      <c r="N185" s="142" t="str">
        <f>IF($M185="","",INDEX(リスト!$Y$2:$Y$55,MATCH($M185,リスト!$X$2:$X$55,0)))</f>
        <v/>
      </c>
      <c r="O185" s="142" t="str">
        <f>IF($M185="","",INDEX(リスト!$AA$2:$AA$55,MATCH($M185,リスト!$X$2:$X$55,0)))</f>
        <v/>
      </c>
      <c r="P185" s="142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42" t="str">
        <f>IFERROR(RIGHT(10000000+②女子申込!$J90*10000+②女子申込!$L90*100+②女子申込!$N90,IF(INDEX(リスト!$Y$2:$Y$55,MATCH($M185,リスト!$X$2:$X$55,0))&lt;4,7,5)),"")</f>
        <v/>
      </c>
      <c r="R185" s="142" t="str">
        <f t="shared" si="55"/>
        <v/>
      </c>
      <c r="S185" s="142" t="str">
        <f>IF(②女子申込!$I90="","",IF(②女子申込!$I$6="補欠","HOK",IF(②女子申込!$I$6="オープン","OPN",IF(②女子申込!$I90="補欠","HOK",IF(②女子申込!$I90="OP","OPN","HOKOPN")))))</f>
        <v/>
      </c>
      <c r="T185" s="145" t="str">
        <f>IF(②女子申込!$O90="","",②女子申込!$O90)</f>
        <v/>
      </c>
      <c r="U185" s="145" t="str">
        <f>IF($T185="","",INDEX(リスト!$Y$2:$Y$55,MATCH($T185,リスト!$X$2:$X$55,0)))</f>
        <v/>
      </c>
      <c r="V185" s="145" t="str">
        <f>IF($T185="","",INDEX(リスト!$AA$2:$AA$55,MATCH($T185,リスト!$X$2:$X$55,0)))</f>
        <v/>
      </c>
      <c r="W185" s="145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45" t="str">
        <f>IFERROR(RIGHT(10000000+②女子申込!$Q90*10000+②女子申込!$S90*100+②女子申込!$U90,IF(INDEX(リスト!$Y$2:$Y$55,MATCH($T185,リスト!$X$2:$X$55,0))&lt;4,7,5)),"")</f>
        <v/>
      </c>
      <c r="Y185" s="145" t="str">
        <f t="shared" si="56"/>
        <v/>
      </c>
      <c r="Z185" s="145" t="str">
        <f>IF(②女子申込!$P90="","",IF(②女子申込!$P$6="補欠","HOK",IF(②女子申込!$P$6="オープン","OPN",IF(②女子申込!$P90="補欠","HOK",IF(②女子申込!$P90="OP","OPN","HOKOPN")))))</f>
        <v/>
      </c>
      <c r="AA185" s="144" t="str">
        <f>IF(②女子申込!$V90="","",②女子申込!$V90)</f>
        <v/>
      </c>
      <c r="AB185" s="144" t="str">
        <f>IF($AA185="","",INDEX(リスト!$Y$2:$Y$55,MATCH($AA185,リスト!$X$2:$X$55,0)))</f>
        <v/>
      </c>
      <c r="AC185" s="144" t="str">
        <f>IF($AA185="","",INDEX(リスト!$AA$2:$AA$55,MATCH($AA185,リスト!$X$2:$X$55,0)))</f>
        <v/>
      </c>
      <c r="AD185" s="144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44" t="str">
        <f>IFERROR(RIGHT(10000000+②女子申込!$X90*10000+②女子申込!$Z90*100+②女子申込!$AB90,IF(INDEX(リスト!$Y$2:$Y$55,MATCH($AA185,リスト!$X$2:$X$55,0))&lt;4,7,5)),"")</f>
        <v/>
      </c>
      <c r="AF185" s="144" t="str">
        <f t="shared" si="57"/>
        <v/>
      </c>
      <c r="AG185" s="144" t="str">
        <f>IF(②女子申込!$W90="","",IF(②女子申込!$W$6="補欠","HOK",IF(②女子申込!$W$6="オープン","OPN",IF(②女子申込!$W90="補欠","HOK",IF(②女子申込!$W90="OP","OPN","HOKOPN")))))</f>
        <v/>
      </c>
      <c r="AH185" s="143" t="str">
        <f>IF(②女子申込!$AC90="","",②女子申込!$AC90)</f>
        <v/>
      </c>
      <c r="AI185" s="143" t="str">
        <f t="shared" si="58"/>
        <v/>
      </c>
      <c r="AJ185" s="143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43" t="str">
        <f>IF($AH185="","",RIGHT(100000+②女子申込!$AE90,5))</f>
        <v/>
      </c>
      <c r="AL185" s="143" t="str">
        <f t="shared" si="59"/>
        <v/>
      </c>
      <c r="AM185" s="143" t="str">
        <f>IF(②女子申込!$AD90="","",IF(②女子申込!$AD$6="補欠","HOK",IF(②女子申込!$AD$6="オープン","OPN",IF(②女子申込!$AD90="補欠","HOK",IF(②女子申込!$AD90="OP","OPN","HOKOPN")))))</f>
        <v/>
      </c>
      <c r="AO185" s="32" t="str">
        <f t="shared" si="46"/>
        <v/>
      </c>
    </row>
    <row r="186" spans="1:41" x14ac:dyDescent="0.55000000000000004">
      <c r="A186" s="70" t="str">
        <f>IF($B186="","",INDEX(女子登録情報!$S:$S,MATCH($B186,女子登録情報!$B:$B,0)))</f>
        <v/>
      </c>
      <c r="B186" s="70" t="str">
        <f>IF(②女子申込!$C91="","",②女子申込!$C91)</f>
        <v/>
      </c>
      <c r="C186" s="70" t="str">
        <f t="shared" si="47"/>
        <v/>
      </c>
      <c r="D186" s="70" t="str">
        <f t="shared" si="48"/>
        <v/>
      </c>
      <c r="E186" s="70" t="str">
        <f t="shared" si="49"/>
        <v/>
      </c>
      <c r="F186" s="70" t="str">
        <f t="shared" si="50"/>
        <v/>
      </c>
      <c r="G186" s="70" t="str">
        <f t="shared" si="51"/>
        <v/>
      </c>
      <c r="H186" s="70" t="str">
        <f t="shared" si="52"/>
        <v/>
      </c>
      <c r="I186" s="70" t="str">
        <f t="shared" si="53"/>
        <v/>
      </c>
      <c r="J186" s="70" t="str">
        <f t="shared" si="54"/>
        <v/>
      </c>
      <c r="L186" s="32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42" t="str">
        <f>IF(②女子申込!$H91="","",②女子申込!$H91)</f>
        <v/>
      </c>
      <c r="N186" s="142" t="str">
        <f>IF($M186="","",INDEX(リスト!$Y$2:$Y$55,MATCH($M186,リスト!$X$2:$X$55,0)))</f>
        <v/>
      </c>
      <c r="O186" s="142" t="str">
        <f>IF($M186="","",INDEX(リスト!$AA$2:$AA$55,MATCH($M186,リスト!$X$2:$X$55,0)))</f>
        <v/>
      </c>
      <c r="P186" s="142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42" t="str">
        <f>IFERROR(RIGHT(10000000+②女子申込!$J91*10000+②女子申込!$L91*100+②女子申込!$N91,IF(INDEX(リスト!$Y$2:$Y$55,MATCH($M186,リスト!$X$2:$X$55,0))&lt;4,7,5)),"")</f>
        <v/>
      </c>
      <c r="R186" s="142" t="str">
        <f t="shared" si="55"/>
        <v/>
      </c>
      <c r="S186" s="142" t="str">
        <f>IF(②女子申込!$I91="","",IF(②女子申込!$I$6="補欠","HOK",IF(②女子申込!$I$6="オープン","OPN",IF(②女子申込!$I91="補欠","HOK",IF(②女子申込!$I91="OP","OPN","HOKOPN")))))</f>
        <v/>
      </c>
      <c r="T186" s="145" t="str">
        <f>IF(②女子申込!$O91="","",②女子申込!$O91)</f>
        <v/>
      </c>
      <c r="U186" s="145" t="str">
        <f>IF($T186="","",INDEX(リスト!$Y$2:$Y$55,MATCH($T186,リスト!$X$2:$X$55,0)))</f>
        <v/>
      </c>
      <c r="V186" s="145" t="str">
        <f>IF($T186="","",INDEX(リスト!$AA$2:$AA$55,MATCH($T186,リスト!$X$2:$X$55,0)))</f>
        <v/>
      </c>
      <c r="W186" s="145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45" t="str">
        <f>IFERROR(RIGHT(10000000+②女子申込!$Q91*10000+②女子申込!$S91*100+②女子申込!$U91,IF(INDEX(リスト!$Y$2:$Y$55,MATCH($T186,リスト!$X$2:$X$55,0))&lt;4,7,5)),"")</f>
        <v/>
      </c>
      <c r="Y186" s="145" t="str">
        <f t="shared" si="56"/>
        <v/>
      </c>
      <c r="Z186" s="145" t="str">
        <f>IF(②女子申込!$P91="","",IF(②女子申込!$P$6="補欠","HOK",IF(②女子申込!$P$6="オープン","OPN",IF(②女子申込!$P91="補欠","HOK",IF(②女子申込!$P91="OP","OPN","HOKOPN")))))</f>
        <v/>
      </c>
      <c r="AA186" s="144" t="str">
        <f>IF(②女子申込!$V91="","",②女子申込!$V91)</f>
        <v/>
      </c>
      <c r="AB186" s="144" t="str">
        <f>IF($AA186="","",INDEX(リスト!$Y$2:$Y$55,MATCH($AA186,リスト!$X$2:$X$55,0)))</f>
        <v/>
      </c>
      <c r="AC186" s="144" t="str">
        <f>IF($AA186="","",INDEX(リスト!$AA$2:$AA$55,MATCH($AA186,リスト!$X$2:$X$55,0)))</f>
        <v/>
      </c>
      <c r="AD186" s="144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44" t="str">
        <f>IFERROR(RIGHT(10000000+②女子申込!$X91*10000+②女子申込!$Z91*100+②女子申込!$AB91,IF(INDEX(リスト!$Y$2:$Y$55,MATCH($AA186,リスト!$X$2:$X$55,0))&lt;4,7,5)),"")</f>
        <v/>
      </c>
      <c r="AF186" s="144" t="str">
        <f t="shared" si="57"/>
        <v/>
      </c>
      <c r="AG186" s="144" t="str">
        <f>IF(②女子申込!$W91="","",IF(②女子申込!$W$6="補欠","HOK",IF(②女子申込!$W$6="オープン","OPN",IF(②女子申込!$W91="補欠","HOK",IF(②女子申込!$W91="OP","OPN","HOKOPN")))))</f>
        <v/>
      </c>
      <c r="AH186" s="143" t="str">
        <f>IF(②女子申込!$AC91="","",②女子申込!$AC91)</f>
        <v/>
      </c>
      <c r="AI186" s="143" t="str">
        <f t="shared" si="58"/>
        <v/>
      </c>
      <c r="AJ186" s="143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43" t="str">
        <f>IF($AH186="","",RIGHT(100000+②女子申込!$AE91,5))</f>
        <v/>
      </c>
      <c r="AL186" s="143" t="str">
        <f t="shared" si="59"/>
        <v/>
      </c>
      <c r="AM186" s="143" t="str">
        <f>IF(②女子申込!$AD91="","",IF(②女子申込!$AD$6="補欠","HOK",IF(②女子申込!$AD$6="オープン","OPN",IF(②女子申込!$AD91="補欠","HOK",IF(②女子申込!$AD91="OP","OPN","HOKOPN")))))</f>
        <v/>
      </c>
      <c r="AO186" s="32" t="str">
        <f t="shared" si="46"/>
        <v/>
      </c>
    </row>
    <row r="187" spans="1:41" x14ac:dyDescent="0.55000000000000004">
      <c r="A187" s="70" t="str">
        <f>IF($B187="","",INDEX(女子登録情報!$S:$S,MATCH($B187,女子登録情報!$B:$B,0)))</f>
        <v/>
      </c>
      <c r="B187" s="70" t="str">
        <f>IF(②女子申込!$C92="","",②女子申込!$C92)</f>
        <v/>
      </c>
      <c r="C187" s="70" t="str">
        <f t="shared" si="47"/>
        <v/>
      </c>
      <c r="D187" s="70" t="str">
        <f t="shared" si="48"/>
        <v/>
      </c>
      <c r="E187" s="70" t="str">
        <f t="shared" si="49"/>
        <v/>
      </c>
      <c r="F187" s="70" t="str">
        <f t="shared" si="50"/>
        <v/>
      </c>
      <c r="G187" s="70" t="str">
        <f t="shared" si="51"/>
        <v/>
      </c>
      <c r="H187" s="70" t="str">
        <f t="shared" si="52"/>
        <v/>
      </c>
      <c r="I187" s="70" t="str">
        <f t="shared" si="53"/>
        <v/>
      </c>
      <c r="J187" s="70" t="str">
        <f t="shared" si="54"/>
        <v/>
      </c>
      <c r="L187" s="32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42" t="str">
        <f>IF(②女子申込!$H92="","",②女子申込!$H92)</f>
        <v/>
      </c>
      <c r="N187" s="142" t="str">
        <f>IF($M187="","",INDEX(リスト!$Y$2:$Y$55,MATCH($M187,リスト!$X$2:$X$55,0)))</f>
        <v/>
      </c>
      <c r="O187" s="142" t="str">
        <f>IF($M187="","",INDEX(リスト!$AA$2:$AA$55,MATCH($M187,リスト!$X$2:$X$55,0)))</f>
        <v/>
      </c>
      <c r="P187" s="142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42" t="str">
        <f>IFERROR(RIGHT(10000000+②女子申込!$J92*10000+②女子申込!$L92*100+②女子申込!$N92,IF(INDEX(リスト!$Y$2:$Y$55,MATCH($M187,リスト!$X$2:$X$55,0))&lt;4,7,5)),"")</f>
        <v/>
      </c>
      <c r="R187" s="142" t="str">
        <f t="shared" si="55"/>
        <v/>
      </c>
      <c r="S187" s="142" t="str">
        <f>IF(②女子申込!$I92="","",IF(②女子申込!$I$6="補欠","HOK",IF(②女子申込!$I$6="オープン","OPN",IF(②女子申込!$I92="補欠","HOK",IF(②女子申込!$I92="OP","OPN","HOKOPN")))))</f>
        <v/>
      </c>
      <c r="T187" s="145" t="str">
        <f>IF(②女子申込!$O92="","",②女子申込!$O92)</f>
        <v/>
      </c>
      <c r="U187" s="145" t="str">
        <f>IF($T187="","",INDEX(リスト!$Y$2:$Y$55,MATCH($T187,リスト!$X$2:$X$55,0)))</f>
        <v/>
      </c>
      <c r="V187" s="145" t="str">
        <f>IF($T187="","",INDEX(リスト!$AA$2:$AA$55,MATCH($T187,リスト!$X$2:$X$55,0)))</f>
        <v/>
      </c>
      <c r="W187" s="145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45" t="str">
        <f>IFERROR(RIGHT(10000000+②女子申込!$Q92*10000+②女子申込!$S92*100+②女子申込!$U92,IF(INDEX(リスト!$Y$2:$Y$55,MATCH($T187,リスト!$X$2:$X$55,0))&lt;4,7,5)),"")</f>
        <v/>
      </c>
      <c r="Y187" s="145" t="str">
        <f t="shared" si="56"/>
        <v/>
      </c>
      <c r="Z187" s="145" t="str">
        <f>IF(②女子申込!$P92="","",IF(②女子申込!$P$6="補欠","HOK",IF(②女子申込!$P$6="オープン","OPN",IF(②女子申込!$P92="補欠","HOK",IF(②女子申込!$P92="OP","OPN","HOKOPN")))))</f>
        <v/>
      </c>
      <c r="AA187" s="144" t="str">
        <f>IF(②女子申込!$V92="","",②女子申込!$V92)</f>
        <v/>
      </c>
      <c r="AB187" s="144" t="str">
        <f>IF($AA187="","",INDEX(リスト!$Y$2:$Y$55,MATCH($AA187,リスト!$X$2:$X$55,0)))</f>
        <v/>
      </c>
      <c r="AC187" s="144" t="str">
        <f>IF($AA187="","",INDEX(リスト!$AA$2:$AA$55,MATCH($AA187,リスト!$X$2:$X$55,0)))</f>
        <v/>
      </c>
      <c r="AD187" s="144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44" t="str">
        <f>IFERROR(RIGHT(10000000+②女子申込!$X92*10000+②女子申込!$Z92*100+②女子申込!$AB92,IF(INDEX(リスト!$Y$2:$Y$55,MATCH($AA187,リスト!$X$2:$X$55,0))&lt;4,7,5)),"")</f>
        <v/>
      </c>
      <c r="AF187" s="144" t="str">
        <f t="shared" si="57"/>
        <v/>
      </c>
      <c r="AG187" s="144" t="str">
        <f>IF(②女子申込!$W92="","",IF(②女子申込!$W$6="補欠","HOK",IF(②女子申込!$W$6="オープン","OPN",IF(②女子申込!$W92="補欠","HOK",IF(②女子申込!$W92="OP","OPN","HOKOPN")))))</f>
        <v/>
      </c>
      <c r="AH187" s="143" t="str">
        <f>IF(②女子申込!$AC92="","",②女子申込!$AC92)</f>
        <v/>
      </c>
      <c r="AI187" s="143" t="str">
        <f t="shared" si="58"/>
        <v/>
      </c>
      <c r="AJ187" s="143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43" t="str">
        <f>IF($AH187="","",RIGHT(100000+②女子申込!$AE92,5))</f>
        <v/>
      </c>
      <c r="AL187" s="143" t="str">
        <f t="shared" si="59"/>
        <v/>
      </c>
      <c r="AM187" s="143" t="str">
        <f>IF(②女子申込!$AD92="","",IF(②女子申込!$AD$6="補欠","HOK",IF(②女子申込!$AD$6="オープン","OPN",IF(②女子申込!$AD92="補欠","HOK",IF(②女子申込!$AD92="OP","OPN","HOKOPN")))))</f>
        <v/>
      </c>
      <c r="AO187" s="32" t="str">
        <f t="shared" si="46"/>
        <v/>
      </c>
    </row>
    <row r="188" spans="1:41" x14ac:dyDescent="0.55000000000000004">
      <c r="A188" s="70" t="str">
        <f>IF($B188="","",INDEX(女子登録情報!$S:$S,MATCH($B188,女子登録情報!$B:$B,0)))</f>
        <v/>
      </c>
      <c r="B188" s="70" t="str">
        <f>IF(②女子申込!$C93="","",②女子申込!$C93)</f>
        <v/>
      </c>
      <c r="C188" s="70" t="str">
        <f t="shared" si="47"/>
        <v/>
      </c>
      <c r="D188" s="70" t="str">
        <f t="shared" si="48"/>
        <v/>
      </c>
      <c r="E188" s="70" t="str">
        <f t="shared" si="49"/>
        <v/>
      </c>
      <c r="F188" s="70" t="str">
        <f t="shared" si="50"/>
        <v/>
      </c>
      <c r="G188" s="70" t="str">
        <f t="shared" si="51"/>
        <v/>
      </c>
      <c r="H188" s="70" t="str">
        <f t="shared" si="52"/>
        <v/>
      </c>
      <c r="I188" s="70" t="str">
        <f t="shared" si="53"/>
        <v/>
      </c>
      <c r="J188" s="70" t="str">
        <f t="shared" si="54"/>
        <v/>
      </c>
      <c r="L188" s="32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42" t="str">
        <f>IF(②女子申込!$H93="","",②女子申込!$H93)</f>
        <v/>
      </c>
      <c r="N188" s="142" t="str">
        <f>IF($M188="","",INDEX(リスト!$Y$2:$Y$55,MATCH($M188,リスト!$X$2:$X$55,0)))</f>
        <v/>
      </c>
      <c r="O188" s="142" t="str">
        <f>IF($M188="","",INDEX(リスト!$AA$2:$AA$55,MATCH($M188,リスト!$X$2:$X$55,0)))</f>
        <v/>
      </c>
      <c r="P188" s="142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42" t="str">
        <f>IFERROR(RIGHT(10000000+②女子申込!$J93*10000+②女子申込!$L93*100+②女子申込!$N93,IF(INDEX(リスト!$Y$2:$Y$55,MATCH($M188,リスト!$X$2:$X$55,0))&lt;4,7,5)),"")</f>
        <v/>
      </c>
      <c r="R188" s="142" t="str">
        <f t="shared" si="55"/>
        <v/>
      </c>
      <c r="S188" s="142" t="str">
        <f>IF(②女子申込!$I93="","",IF(②女子申込!$I$6="補欠","HOK",IF(②女子申込!$I$6="オープン","OPN",IF(②女子申込!$I93="補欠","HOK",IF(②女子申込!$I93="OP","OPN","HOKOPN")))))</f>
        <v/>
      </c>
      <c r="T188" s="145" t="str">
        <f>IF(②女子申込!$O93="","",②女子申込!$O93)</f>
        <v/>
      </c>
      <c r="U188" s="145" t="str">
        <f>IF($T188="","",INDEX(リスト!$Y$2:$Y$55,MATCH($T188,リスト!$X$2:$X$55,0)))</f>
        <v/>
      </c>
      <c r="V188" s="145" t="str">
        <f>IF($T188="","",INDEX(リスト!$AA$2:$AA$55,MATCH($T188,リスト!$X$2:$X$55,0)))</f>
        <v/>
      </c>
      <c r="W188" s="145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45" t="str">
        <f>IFERROR(RIGHT(10000000+②女子申込!$Q93*10000+②女子申込!$S93*100+②女子申込!$U93,IF(INDEX(リスト!$Y$2:$Y$55,MATCH($T188,リスト!$X$2:$X$55,0))&lt;4,7,5)),"")</f>
        <v/>
      </c>
      <c r="Y188" s="145" t="str">
        <f t="shared" si="56"/>
        <v/>
      </c>
      <c r="Z188" s="145" t="str">
        <f>IF(②女子申込!$P93="","",IF(②女子申込!$P$6="補欠","HOK",IF(②女子申込!$P$6="オープン","OPN",IF(②女子申込!$P93="補欠","HOK",IF(②女子申込!$P93="OP","OPN","HOKOPN")))))</f>
        <v/>
      </c>
      <c r="AA188" s="144" t="str">
        <f>IF(②女子申込!$V93="","",②女子申込!$V93)</f>
        <v/>
      </c>
      <c r="AB188" s="144" t="str">
        <f>IF($AA188="","",INDEX(リスト!$Y$2:$Y$55,MATCH($AA188,リスト!$X$2:$X$55,0)))</f>
        <v/>
      </c>
      <c r="AC188" s="144" t="str">
        <f>IF($AA188="","",INDEX(リスト!$AA$2:$AA$55,MATCH($AA188,リスト!$X$2:$X$55,0)))</f>
        <v/>
      </c>
      <c r="AD188" s="144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44" t="str">
        <f>IFERROR(RIGHT(10000000+②女子申込!$X93*10000+②女子申込!$Z93*100+②女子申込!$AB93,IF(INDEX(リスト!$Y$2:$Y$55,MATCH($AA188,リスト!$X$2:$X$55,0))&lt;4,7,5)),"")</f>
        <v/>
      </c>
      <c r="AF188" s="144" t="str">
        <f t="shared" si="57"/>
        <v/>
      </c>
      <c r="AG188" s="144" t="str">
        <f>IF(②女子申込!$W93="","",IF(②女子申込!$W$6="補欠","HOK",IF(②女子申込!$W$6="オープン","OPN",IF(②女子申込!$W93="補欠","HOK",IF(②女子申込!$W93="OP","OPN","HOKOPN")))))</f>
        <v/>
      </c>
      <c r="AH188" s="143" t="str">
        <f>IF(②女子申込!$AC93="","",②女子申込!$AC93)</f>
        <v/>
      </c>
      <c r="AI188" s="143" t="str">
        <f t="shared" si="58"/>
        <v/>
      </c>
      <c r="AJ188" s="143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43" t="str">
        <f>IF($AH188="","",RIGHT(100000+②女子申込!$AE93,5))</f>
        <v/>
      </c>
      <c r="AL188" s="143" t="str">
        <f t="shared" si="59"/>
        <v/>
      </c>
      <c r="AM188" s="143" t="str">
        <f>IF(②女子申込!$AD93="","",IF(②女子申込!$AD$6="補欠","HOK",IF(②女子申込!$AD$6="オープン","OPN",IF(②女子申込!$AD93="補欠","HOK",IF(②女子申込!$AD93="OP","OPN","HOKOPN")))))</f>
        <v/>
      </c>
      <c r="AO188" s="32" t="str">
        <f t="shared" si="46"/>
        <v/>
      </c>
    </row>
    <row r="189" spans="1:41" x14ac:dyDescent="0.55000000000000004">
      <c r="A189" s="70" t="str">
        <f>IF($B189="","",INDEX(女子登録情報!$S:$S,MATCH($B189,女子登録情報!$B:$B,0)))</f>
        <v/>
      </c>
      <c r="B189" s="70" t="str">
        <f>IF(②女子申込!$C94="","",②女子申込!$C94)</f>
        <v/>
      </c>
      <c r="C189" s="70" t="str">
        <f t="shared" si="47"/>
        <v/>
      </c>
      <c r="D189" s="70" t="str">
        <f t="shared" si="48"/>
        <v/>
      </c>
      <c r="E189" s="70" t="str">
        <f t="shared" si="49"/>
        <v/>
      </c>
      <c r="F189" s="70" t="str">
        <f t="shared" si="50"/>
        <v/>
      </c>
      <c r="G189" s="70" t="str">
        <f t="shared" si="51"/>
        <v/>
      </c>
      <c r="H189" s="70" t="str">
        <f t="shared" si="52"/>
        <v/>
      </c>
      <c r="I189" s="70" t="str">
        <f t="shared" si="53"/>
        <v/>
      </c>
      <c r="J189" s="70" t="str">
        <f t="shared" si="54"/>
        <v/>
      </c>
      <c r="L189" s="32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42" t="str">
        <f>IF(②女子申込!$H94="","",②女子申込!$H94)</f>
        <v/>
      </c>
      <c r="N189" s="142" t="str">
        <f>IF($M189="","",INDEX(リスト!$Y$2:$Y$55,MATCH($M189,リスト!$X$2:$X$55,0)))</f>
        <v/>
      </c>
      <c r="O189" s="142" t="str">
        <f>IF($M189="","",INDEX(リスト!$AA$2:$AA$55,MATCH($M189,リスト!$X$2:$X$55,0)))</f>
        <v/>
      </c>
      <c r="P189" s="142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42" t="str">
        <f>IFERROR(RIGHT(10000000+②女子申込!$J94*10000+②女子申込!$L94*100+②女子申込!$N94,IF(INDEX(リスト!$Y$2:$Y$55,MATCH($M189,リスト!$X$2:$X$55,0))&lt;4,7,5)),"")</f>
        <v/>
      </c>
      <c r="R189" s="142" t="str">
        <f t="shared" si="55"/>
        <v/>
      </c>
      <c r="S189" s="142" t="str">
        <f>IF(②女子申込!$I94="","",IF(②女子申込!$I$6="補欠","HOK",IF(②女子申込!$I$6="オープン","OPN",IF(②女子申込!$I94="補欠","HOK",IF(②女子申込!$I94="OP","OPN","HOKOPN")))))</f>
        <v/>
      </c>
      <c r="T189" s="145" t="str">
        <f>IF(②女子申込!$O94="","",②女子申込!$O94)</f>
        <v/>
      </c>
      <c r="U189" s="145" t="str">
        <f>IF($T189="","",INDEX(リスト!$Y$2:$Y$55,MATCH($T189,リスト!$X$2:$X$55,0)))</f>
        <v/>
      </c>
      <c r="V189" s="145" t="str">
        <f>IF($T189="","",INDEX(リスト!$AA$2:$AA$55,MATCH($T189,リスト!$X$2:$X$55,0)))</f>
        <v/>
      </c>
      <c r="W189" s="145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45" t="str">
        <f>IFERROR(RIGHT(10000000+②女子申込!$Q94*10000+②女子申込!$S94*100+②女子申込!$U94,IF(INDEX(リスト!$Y$2:$Y$55,MATCH($T189,リスト!$X$2:$X$55,0))&lt;4,7,5)),"")</f>
        <v/>
      </c>
      <c r="Y189" s="145" t="str">
        <f t="shared" si="56"/>
        <v/>
      </c>
      <c r="Z189" s="145" t="str">
        <f>IF(②女子申込!$P94="","",IF(②女子申込!$P$6="補欠","HOK",IF(②女子申込!$P$6="オープン","OPN",IF(②女子申込!$P94="補欠","HOK",IF(②女子申込!$P94="OP","OPN","HOKOPN")))))</f>
        <v/>
      </c>
      <c r="AA189" s="144" t="str">
        <f>IF(②女子申込!$V94="","",②女子申込!$V94)</f>
        <v/>
      </c>
      <c r="AB189" s="144" t="str">
        <f>IF($AA189="","",INDEX(リスト!$Y$2:$Y$55,MATCH($AA189,リスト!$X$2:$X$55,0)))</f>
        <v/>
      </c>
      <c r="AC189" s="144" t="str">
        <f>IF($AA189="","",INDEX(リスト!$AA$2:$AA$55,MATCH($AA189,リスト!$X$2:$X$55,0)))</f>
        <v/>
      </c>
      <c r="AD189" s="144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44" t="str">
        <f>IFERROR(RIGHT(10000000+②女子申込!$X94*10000+②女子申込!$Z94*100+②女子申込!$AB94,IF(INDEX(リスト!$Y$2:$Y$55,MATCH($AA189,リスト!$X$2:$X$55,0))&lt;4,7,5)),"")</f>
        <v/>
      </c>
      <c r="AF189" s="144" t="str">
        <f t="shared" si="57"/>
        <v/>
      </c>
      <c r="AG189" s="144" t="str">
        <f>IF(②女子申込!$W94="","",IF(②女子申込!$W$6="補欠","HOK",IF(②女子申込!$W$6="オープン","OPN",IF(②女子申込!$W94="補欠","HOK",IF(②女子申込!$W94="OP","OPN","HOKOPN")))))</f>
        <v/>
      </c>
      <c r="AH189" s="143" t="str">
        <f>IF(②女子申込!$AC94="","",②女子申込!$AC94)</f>
        <v/>
      </c>
      <c r="AI189" s="143" t="str">
        <f t="shared" si="58"/>
        <v/>
      </c>
      <c r="AJ189" s="143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43" t="str">
        <f>IF($AH189="","",RIGHT(100000+②女子申込!$AE94,5))</f>
        <v/>
      </c>
      <c r="AL189" s="143" t="str">
        <f t="shared" si="59"/>
        <v/>
      </c>
      <c r="AM189" s="143" t="str">
        <f>IF(②女子申込!$AD94="","",IF(②女子申込!$AD$6="補欠","HOK",IF(②女子申込!$AD$6="オープン","OPN",IF(②女子申込!$AD94="補欠","HOK",IF(②女子申込!$AD94="OP","OPN","HOKOPN")))))</f>
        <v/>
      </c>
      <c r="AO189" s="32" t="str">
        <f t="shared" si="46"/>
        <v/>
      </c>
    </row>
    <row r="190" spans="1:41" x14ac:dyDescent="0.55000000000000004">
      <c r="A190" s="70" t="str">
        <f>IF($B190="","",INDEX(女子登録情報!$S:$S,MATCH($B190,女子登録情報!$B:$B,0)))</f>
        <v/>
      </c>
      <c r="B190" s="70" t="str">
        <f>IF(②女子申込!$C95="","",②女子申込!$C95)</f>
        <v/>
      </c>
      <c r="C190" s="70" t="str">
        <f t="shared" si="47"/>
        <v/>
      </c>
      <c r="D190" s="70" t="str">
        <f t="shared" si="48"/>
        <v/>
      </c>
      <c r="E190" s="70" t="str">
        <f t="shared" si="49"/>
        <v/>
      </c>
      <c r="F190" s="70" t="str">
        <f t="shared" si="50"/>
        <v/>
      </c>
      <c r="G190" s="70" t="str">
        <f t="shared" si="51"/>
        <v/>
      </c>
      <c r="H190" s="70" t="str">
        <f t="shared" si="52"/>
        <v/>
      </c>
      <c r="I190" s="70" t="str">
        <f t="shared" si="53"/>
        <v/>
      </c>
      <c r="J190" s="70" t="str">
        <f t="shared" si="54"/>
        <v/>
      </c>
      <c r="L190" s="32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42" t="str">
        <f>IF(②女子申込!$H95="","",②女子申込!$H95)</f>
        <v/>
      </c>
      <c r="N190" s="142" t="str">
        <f>IF($M190="","",INDEX(リスト!$Y$2:$Y$55,MATCH($M190,リスト!$X$2:$X$55,0)))</f>
        <v/>
      </c>
      <c r="O190" s="142" t="str">
        <f>IF($M190="","",INDEX(リスト!$AA$2:$AA$55,MATCH($M190,リスト!$X$2:$X$55,0)))</f>
        <v/>
      </c>
      <c r="P190" s="142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42" t="str">
        <f>IFERROR(RIGHT(10000000+②女子申込!$J95*10000+②女子申込!$L95*100+②女子申込!$N95,IF(INDEX(リスト!$Y$2:$Y$55,MATCH($M190,リスト!$X$2:$X$55,0))&lt;4,7,5)),"")</f>
        <v/>
      </c>
      <c r="R190" s="142" t="str">
        <f t="shared" si="55"/>
        <v/>
      </c>
      <c r="S190" s="142" t="str">
        <f>IF(②女子申込!$I95="","",IF(②女子申込!$I$6="補欠","HOK",IF(②女子申込!$I$6="オープン","OPN",IF(②女子申込!$I95="補欠","HOK",IF(②女子申込!$I95="OP","OPN","HOKOPN")))))</f>
        <v/>
      </c>
      <c r="T190" s="145" t="str">
        <f>IF(②女子申込!$O95="","",②女子申込!$O95)</f>
        <v/>
      </c>
      <c r="U190" s="145" t="str">
        <f>IF($T190="","",INDEX(リスト!$Y$2:$Y$55,MATCH($T190,リスト!$X$2:$X$55,0)))</f>
        <v/>
      </c>
      <c r="V190" s="145" t="str">
        <f>IF($T190="","",INDEX(リスト!$AA$2:$AA$55,MATCH($T190,リスト!$X$2:$X$55,0)))</f>
        <v/>
      </c>
      <c r="W190" s="145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45" t="str">
        <f>IFERROR(RIGHT(10000000+②女子申込!$Q95*10000+②女子申込!$S95*100+②女子申込!$U95,IF(INDEX(リスト!$Y$2:$Y$55,MATCH($T190,リスト!$X$2:$X$55,0))&lt;4,7,5)),"")</f>
        <v/>
      </c>
      <c r="Y190" s="145" t="str">
        <f t="shared" si="56"/>
        <v/>
      </c>
      <c r="Z190" s="145" t="str">
        <f>IF(②女子申込!$P95="","",IF(②女子申込!$P$6="補欠","HOK",IF(②女子申込!$P$6="オープン","OPN",IF(②女子申込!$P95="補欠","HOK",IF(②女子申込!$P95="OP","OPN","HOKOPN")))))</f>
        <v/>
      </c>
      <c r="AA190" s="144" t="str">
        <f>IF(②女子申込!$V95="","",②女子申込!$V95)</f>
        <v/>
      </c>
      <c r="AB190" s="144" t="str">
        <f>IF($AA190="","",INDEX(リスト!$Y$2:$Y$55,MATCH($AA190,リスト!$X$2:$X$55,0)))</f>
        <v/>
      </c>
      <c r="AC190" s="144" t="str">
        <f>IF($AA190="","",INDEX(リスト!$AA$2:$AA$55,MATCH($AA190,リスト!$X$2:$X$55,0)))</f>
        <v/>
      </c>
      <c r="AD190" s="144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44" t="str">
        <f>IFERROR(RIGHT(10000000+②女子申込!$X95*10000+②女子申込!$Z95*100+②女子申込!$AB95,IF(INDEX(リスト!$Y$2:$Y$55,MATCH($AA190,リスト!$X$2:$X$55,0))&lt;4,7,5)),"")</f>
        <v/>
      </c>
      <c r="AF190" s="144" t="str">
        <f t="shared" si="57"/>
        <v/>
      </c>
      <c r="AG190" s="144" t="str">
        <f>IF(②女子申込!$W95="","",IF(②女子申込!$W$6="補欠","HOK",IF(②女子申込!$W$6="オープン","OPN",IF(②女子申込!$W95="補欠","HOK",IF(②女子申込!$W95="OP","OPN","HOKOPN")))))</f>
        <v/>
      </c>
      <c r="AH190" s="143" t="str">
        <f>IF(②女子申込!$AC95="","",②女子申込!$AC95)</f>
        <v/>
      </c>
      <c r="AI190" s="143" t="str">
        <f t="shared" si="58"/>
        <v/>
      </c>
      <c r="AJ190" s="143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43" t="str">
        <f>IF($AH190="","",RIGHT(100000+②女子申込!$AE95,5))</f>
        <v/>
      </c>
      <c r="AL190" s="143" t="str">
        <f t="shared" si="59"/>
        <v/>
      </c>
      <c r="AM190" s="143" t="str">
        <f>IF(②女子申込!$AD95="","",IF(②女子申込!$AD$6="補欠","HOK",IF(②女子申込!$AD$6="オープン","OPN",IF(②女子申込!$AD95="補欠","HOK",IF(②女子申込!$AD95="OP","OPN","HOKOPN")))))</f>
        <v/>
      </c>
      <c r="AO190" s="32" t="str">
        <f t="shared" si="46"/>
        <v/>
      </c>
    </row>
    <row r="191" spans="1:41" x14ac:dyDescent="0.55000000000000004">
      <c r="A191" s="70" t="str">
        <f>IF($B191="","",INDEX(女子登録情報!$S:$S,MATCH($B191,女子登録情報!$B:$B,0)))</f>
        <v/>
      </c>
      <c r="B191" s="70" t="str">
        <f>IF(②女子申込!$C96="","",②女子申込!$C96)</f>
        <v/>
      </c>
      <c r="C191" s="70" t="str">
        <f t="shared" si="47"/>
        <v/>
      </c>
      <c r="D191" s="70" t="str">
        <f t="shared" si="48"/>
        <v/>
      </c>
      <c r="E191" s="70" t="str">
        <f t="shared" si="49"/>
        <v/>
      </c>
      <c r="F191" s="70" t="str">
        <f t="shared" si="50"/>
        <v/>
      </c>
      <c r="G191" s="70" t="str">
        <f t="shared" si="51"/>
        <v/>
      </c>
      <c r="H191" s="70" t="str">
        <f t="shared" si="52"/>
        <v/>
      </c>
      <c r="I191" s="70" t="str">
        <f t="shared" si="53"/>
        <v/>
      </c>
      <c r="J191" s="70" t="str">
        <f t="shared" si="54"/>
        <v/>
      </c>
      <c r="L191" s="32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42" t="str">
        <f>IF(②女子申込!$H96="","",②女子申込!$H96)</f>
        <v/>
      </c>
      <c r="N191" s="142" t="str">
        <f>IF($M191="","",INDEX(リスト!$Y$2:$Y$55,MATCH($M191,リスト!$X$2:$X$55,0)))</f>
        <v/>
      </c>
      <c r="O191" s="142" t="str">
        <f>IF($M191="","",INDEX(リスト!$AA$2:$AA$55,MATCH($M191,リスト!$X$2:$X$55,0)))</f>
        <v/>
      </c>
      <c r="P191" s="142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42" t="str">
        <f>IFERROR(RIGHT(10000000+②女子申込!$J96*10000+②女子申込!$L96*100+②女子申込!$N96,IF(INDEX(リスト!$Y$2:$Y$55,MATCH($M191,リスト!$X$2:$X$55,0))&lt;4,7,5)),"")</f>
        <v/>
      </c>
      <c r="R191" s="142" t="str">
        <f t="shared" si="55"/>
        <v/>
      </c>
      <c r="S191" s="142" t="str">
        <f>IF(②女子申込!$I96="","",IF(②女子申込!$I$6="補欠","HOK",IF(②女子申込!$I$6="オープン","OPN",IF(②女子申込!$I96="補欠","HOK",IF(②女子申込!$I96="OP","OPN","HOKOPN")))))</f>
        <v/>
      </c>
      <c r="T191" s="145" t="str">
        <f>IF(②女子申込!$O96="","",②女子申込!$O96)</f>
        <v/>
      </c>
      <c r="U191" s="145" t="str">
        <f>IF($T191="","",INDEX(リスト!$Y$2:$Y$55,MATCH($T191,リスト!$X$2:$X$55,0)))</f>
        <v/>
      </c>
      <c r="V191" s="145" t="str">
        <f>IF($T191="","",INDEX(リスト!$AA$2:$AA$55,MATCH($T191,リスト!$X$2:$X$55,0)))</f>
        <v/>
      </c>
      <c r="W191" s="145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45" t="str">
        <f>IFERROR(RIGHT(10000000+②女子申込!$Q96*10000+②女子申込!$S96*100+②女子申込!$U96,IF(INDEX(リスト!$Y$2:$Y$55,MATCH($T191,リスト!$X$2:$X$55,0))&lt;4,7,5)),"")</f>
        <v/>
      </c>
      <c r="Y191" s="145" t="str">
        <f t="shared" si="56"/>
        <v/>
      </c>
      <c r="Z191" s="145" t="str">
        <f>IF(②女子申込!$P96="","",IF(②女子申込!$P$6="補欠","HOK",IF(②女子申込!$P$6="オープン","OPN",IF(②女子申込!$P96="補欠","HOK",IF(②女子申込!$P96="OP","OPN","HOKOPN")))))</f>
        <v/>
      </c>
      <c r="AA191" s="144" t="str">
        <f>IF(②女子申込!$V96="","",②女子申込!$V96)</f>
        <v/>
      </c>
      <c r="AB191" s="144" t="str">
        <f>IF($AA191="","",INDEX(リスト!$Y$2:$Y$55,MATCH($AA191,リスト!$X$2:$X$55,0)))</f>
        <v/>
      </c>
      <c r="AC191" s="144" t="str">
        <f>IF($AA191="","",INDEX(リスト!$AA$2:$AA$55,MATCH($AA191,リスト!$X$2:$X$55,0)))</f>
        <v/>
      </c>
      <c r="AD191" s="144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44" t="str">
        <f>IFERROR(RIGHT(10000000+②女子申込!$X96*10000+②女子申込!$Z96*100+②女子申込!$AB96,IF(INDEX(リスト!$Y$2:$Y$55,MATCH($AA191,リスト!$X$2:$X$55,0))&lt;4,7,5)),"")</f>
        <v/>
      </c>
      <c r="AF191" s="144" t="str">
        <f t="shared" si="57"/>
        <v/>
      </c>
      <c r="AG191" s="144" t="str">
        <f>IF(②女子申込!$W96="","",IF(②女子申込!$W$6="補欠","HOK",IF(②女子申込!$W$6="オープン","OPN",IF(②女子申込!$W96="補欠","HOK",IF(②女子申込!$W96="OP","OPN","HOKOPN")))))</f>
        <v/>
      </c>
      <c r="AH191" s="143" t="str">
        <f>IF(②女子申込!$AC96="","",②女子申込!$AC96)</f>
        <v/>
      </c>
      <c r="AI191" s="143" t="str">
        <f t="shared" si="58"/>
        <v/>
      </c>
      <c r="AJ191" s="143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43" t="str">
        <f>IF($AH191="","",RIGHT(100000+②女子申込!$AE96,5))</f>
        <v/>
      </c>
      <c r="AL191" s="143" t="str">
        <f t="shared" si="59"/>
        <v/>
      </c>
      <c r="AM191" s="143" t="str">
        <f>IF(②女子申込!$AD96="","",IF(②女子申込!$AD$6="補欠","HOK",IF(②女子申込!$AD$6="オープン","OPN",IF(②女子申込!$AD96="補欠","HOK",IF(②女子申込!$AD96="OP","OPN","HOKOPN")))))</f>
        <v/>
      </c>
      <c r="AO191" s="32" t="str">
        <f t="shared" si="46"/>
        <v/>
      </c>
    </row>
    <row r="192" spans="1:41" x14ac:dyDescent="0.55000000000000004">
      <c r="A192" s="70" t="str">
        <f>IF($B192="","",INDEX(女子登録情報!$S:$S,MATCH($B192,女子登録情報!$B:$B,0)))</f>
        <v/>
      </c>
      <c r="B192" s="70" t="str">
        <f>IF(②女子申込!$C97="","",②女子申込!$C97)</f>
        <v/>
      </c>
      <c r="C192" s="70" t="str">
        <f t="shared" si="47"/>
        <v/>
      </c>
      <c r="D192" s="70" t="str">
        <f t="shared" si="48"/>
        <v/>
      </c>
      <c r="E192" s="70" t="str">
        <f t="shared" si="49"/>
        <v/>
      </c>
      <c r="F192" s="70" t="str">
        <f t="shared" si="50"/>
        <v/>
      </c>
      <c r="G192" s="70" t="str">
        <f t="shared" si="51"/>
        <v/>
      </c>
      <c r="H192" s="70" t="str">
        <f t="shared" si="52"/>
        <v/>
      </c>
      <c r="I192" s="70" t="str">
        <f t="shared" si="53"/>
        <v/>
      </c>
      <c r="J192" s="70" t="str">
        <f t="shared" si="54"/>
        <v/>
      </c>
      <c r="L192" s="32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42" t="str">
        <f>IF(②女子申込!$H97="","",②女子申込!$H97)</f>
        <v/>
      </c>
      <c r="N192" s="142" t="str">
        <f>IF($M192="","",INDEX(リスト!$Y$2:$Y$55,MATCH($M192,リスト!$X$2:$X$55,0)))</f>
        <v/>
      </c>
      <c r="O192" s="142" t="str">
        <f>IF($M192="","",INDEX(リスト!$AA$2:$AA$55,MATCH($M192,リスト!$X$2:$X$55,0)))</f>
        <v/>
      </c>
      <c r="P192" s="142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42" t="str">
        <f>IFERROR(RIGHT(10000000+②女子申込!$J97*10000+②女子申込!$L97*100+②女子申込!$N97,IF(INDEX(リスト!$Y$2:$Y$55,MATCH($M192,リスト!$X$2:$X$55,0))&lt;4,7,5)),"")</f>
        <v/>
      </c>
      <c r="R192" s="142" t="str">
        <f t="shared" si="55"/>
        <v/>
      </c>
      <c r="S192" s="142" t="str">
        <f>IF(②女子申込!$I97="","",IF(②女子申込!$I$6="補欠","HOK",IF(②女子申込!$I$6="オープン","OPN",IF(②女子申込!$I97="補欠","HOK",IF(②女子申込!$I97="OP","OPN","HOKOPN")))))</f>
        <v/>
      </c>
      <c r="T192" s="145" t="str">
        <f>IF(②女子申込!$O97="","",②女子申込!$O97)</f>
        <v/>
      </c>
      <c r="U192" s="145" t="str">
        <f>IF($T192="","",INDEX(リスト!$Y$2:$Y$55,MATCH($T192,リスト!$X$2:$X$55,0)))</f>
        <v/>
      </c>
      <c r="V192" s="145" t="str">
        <f>IF($T192="","",INDEX(リスト!$AA$2:$AA$55,MATCH($T192,リスト!$X$2:$X$55,0)))</f>
        <v/>
      </c>
      <c r="W192" s="145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45" t="str">
        <f>IFERROR(RIGHT(10000000+②女子申込!$Q97*10000+②女子申込!$S97*100+②女子申込!$U97,IF(INDEX(リスト!$Y$2:$Y$55,MATCH($T192,リスト!$X$2:$X$55,0))&lt;4,7,5)),"")</f>
        <v/>
      </c>
      <c r="Y192" s="145" t="str">
        <f t="shared" si="56"/>
        <v/>
      </c>
      <c r="Z192" s="145" t="str">
        <f>IF(②女子申込!$P97="","",IF(②女子申込!$P$6="補欠","HOK",IF(②女子申込!$P$6="オープン","OPN",IF(②女子申込!$P97="補欠","HOK",IF(②女子申込!$P97="OP","OPN","HOKOPN")))))</f>
        <v/>
      </c>
      <c r="AA192" s="144" t="str">
        <f>IF(②女子申込!$V97="","",②女子申込!$V97)</f>
        <v/>
      </c>
      <c r="AB192" s="144" t="str">
        <f>IF($AA192="","",INDEX(リスト!$Y$2:$Y$55,MATCH($AA192,リスト!$X$2:$X$55,0)))</f>
        <v/>
      </c>
      <c r="AC192" s="144" t="str">
        <f>IF($AA192="","",INDEX(リスト!$AA$2:$AA$55,MATCH($AA192,リスト!$X$2:$X$55,0)))</f>
        <v/>
      </c>
      <c r="AD192" s="144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44" t="str">
        <f>IFERROR(RIGHT(10000000+②女子申込!$X97*10000+②女子申込!$Z97*100+②女子申込!$AB97,IF(INDEX(リスト!$Y$2:$Y$55,MATCH($AA192,リスト!$X$2:$X$55,0))&lt;4,7,5)),"")</f>
        <v/>
      </c>
      <c r="AF192" s="144" t="str">
        <f t="shared" si="57"/>
        <v/>
      </c>
      <c r="AG192" s="144" t="str">
        <f>IF(②女子申込!$W97="","",IF(②女子申込!$W$6="補欠","HOK",IF(②女子申込!$W$6="オープン","OPN",IF(②女子申込!$W97="補欠","HOK",IF(②女子申込!$W97="OP","OPN","HOKOPN")))))</f>
        <v/>
      </c>
      <c r="AH192" s="143" t="str">
        <f>IF(②女子申込!$AC97="","",②女子申込!$AC97)</f>
        <v/>
      </c>
      <c r="AI192" s="143" t="str">
        <f t="shared" si="58"/>
        <v/>
      </c>
      <c r="AJ192" s="143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43" t="str">
        <f>IF($AH192="","",RIGHT(100000+②女子申込!$AE97,5))</f>
        <v/>
      </c>
      <c r="AL192" s="143" t="str">
        <f t="shared" si="59"/>
        <v/>
      </c>
      <c r="AM192" s="143" t="str">
        <f>IF(②女子申込!$AD97="","",IF(②女子申込!$AD$6="補欠","HOK",IF(②女子申込!$AD$6="オープン","OPN",IF(②女子申込!$AD97="補欠","HOK",IF(②女子申込!$AD97="OP","OPN","HOKOPN")))))</f>
        <v/>
      </c>
      <c r="AO192" s="32" t="str">
        <f t="shared" si="46"/>
        <v/>
      </c>
    </row>
    <row r="193" spans="1:41" x14ac:dyDescent="0.55000000000000004">
      <c r="A193" s="70" t="str">
        <f>IF($B193="","",INDEX(女子登録情報!$S:$S,MATCH($B193,女子登録情報!$B:$B,0)))</f>
        <v/>
      </c>
      <c r="B193" s="70" t="str">
        <f>IF(②女子申込!$C98="","",②女子申込!$C98)</f>
        <v/>
      </c>
      <c r="C193" s="70" t="str">
        <f t="shared" si="47"/>
        <v/>
      </c>
      <c r="D193" s="70" t="str">
        <f t="shared" si="48"/>
        <v/>
      </c>
      <c r="E193" s="70" t="str">
        <f t="shared" si="49"/>
        <v/>
      </c>
      <c r="F193" s="70" t="str">
        <f t="shared" si="50"/>
        <v/>
      </c>
      <c r="G193" s="70" t="str">
        <f t="shared" si="51"/>
        <v/>
      </c>
      <c r="H193" s="70" t="str">
        <f t="shared" si="52"/>
        <v/>
      </c>
      <c r="I193" s="70" t="str">
        <f t="shared" si="53"/>
        <v/>
      </c>
      <c r="J193" s="70" t="str">
        <f t="shared" si="54"/>
        <v/>
      </c>
      <c r="L193" s="32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42" t="str">
        <f>IF(②女子申込!$H98="","",②女子申込!$H98)</f>
        <v/>
      </c>
      <c r="N193" s="142" t="str">
        <f>IF($M193="","",INDEX(リスト!$Y$2:$Y$55,MATCH($M193,リスト!$X$2:$X$55,0)))</f>
        <v/>
      </c>
      <c r="O193" s="142" t="str">
        <f>IF($M193="","",INDEX(リスト!$AA$2:$AA$55,MATCH($M193,リスト!$X$2:$X$55,0)))</f>
        <v/>
      </c>
      <c r="P193" s="142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42" t="str">
        <f>IFERROR(RIGHT(10000000+②女子申込!$J98*10000+②女子申込!$L98*100+②女子申込!$N98,IF(INDEX(リスト!$Y$2:$Y$55,MATCH($M193,リスト!$X$2:$X$55,0))&lt;4,7,5)),"")</f>
        <v/>
      </c>
      <c r="R193" s="142" t="str">
        <f t="shared" si="55"/>
        <v/>
      </c>
      <c r="S193" s="142" t="str">
        <f>IF(②女子申込!$I98="","",IF(②女子申込!$I$6="補欠","HOK",IF(②女子申込!$I$6="オープン","OPN",IF(②女子申込!$I98="補欠","HOK",IF(②女子申込!$I98="OP","OPN","HOKOPN")))))</f>
        <v/>
      </c>
      <c r="T193" s="145" t="str">
        <f>IF(②女子申込!$O98="","",②女子申込!$O98)</f>
        <v/>
      </c>
      <c r="U193" s="145" t="str">
        <f>IF($T193="","",INDEX(リスト!$Y$2:$Y$55,MATCH($T193,リスト!$X$2:$X$55,0)))</f>
        <v/>
      </c>
      <c r="V193" s="145" t="str">
        <f>IF($T193="","",INDEX(リスト!$AA$2:$AA$55,MATCH($T193,リスト!$X$2:$X$55,0)))</f>
        <v/>
      </c>
      <c r="W193" s="145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45" t="str">
        <f>IFERROR(RIGHT(10000000+②女子申込!$Q98*10000+②女子申込!$S98*100+②女子申込!$U98,IF(INDEX(リスト!$Y$2:$Y$55,MATCH($T193,リスト!$X$2:$X$55,0))&lt;4,7,5)),"")</f>
        <v/>
      </c>
      <c r="Y193" s="145" t="str">
        <f t="shared" si="56"/>
        <v/>
      </c>
      <c r="Z193" s="145" t="str">
        <f>IF(②女子申込!$P98="","",IF(②女子申込!$P$6="補欠","HOK",IF(②女子申込!$P$6="オープン","OPN",IF(②女子申込!$P98="補欠","HOK",IF(②女子申込!$P98="OP","OPN","HOKOPN")))))</f>
        <v/>
      </c>
      <c r="AA193" s="144" t="str">
        <f>IF(②女子申込!$V98="","",②女子申込!$V98)</f>
        <v/>
      </c>
      <c r="AB193" s="144" t="str">
        <f>IF($AA193="","",INDEX(リスト!$Y$2:$Y$55,MATCH($AA193,リスト!$X$2:$X$55,0)))</f>
        <v/>
      </c>
      <c r="AC193" s="144" t="str">
        <f>IF($AA193="","",INDEX(リスト!$AA$2:$AA$55,MATCH($AA193,リスト!$X$2:$X$55,0)))</f>
        <v/>
      </c>
      <c r="AD193" s="144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44" t="str">
        <f>IFERROR(RIGHT(10000000+②女子申込!$X98*10000+②女子申込!$Z98*100+②女子申込!$AB98,IF(INDEX(リスト!$Y$2:$Y$55,MATCH($AA193,リスト!$X$2:$X$55,0))&lt;4,7,5)),"")</f>
        <v/>
      </c>
      <c r="AF193" s="144" t="str">
        <f t="shared" si="57"/>
        <v/>
      </c>
      <c r="AG193" s="144" t="str">
        <f>IF(②女子申込!$W98="","",IF(②女子申込!$W$6="補欠","HOK",IF(②女子申込!$W$6="オープン","OPN",IF(②女子申込!$W98="補欠","HOK",IF(②女子申込!$W98="OP","OPN","HOKOPN")))))</f>
        <v/>
      </c>
      <c r="AH193" s="143" t="str">
        <f>IF(②女子申込!$AC98="","",②女子申込!$AC98)</f>
        <v/>
      </c>
      <c r="AI193" s="143" t="str">
        <f t="shared" si="58"/>
        <v/>
      </c>
      <c r="AJ193" s="143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43" t="str">
        <f>IF($AH193="","",RIGHT(100000+②女子申込!$AE98,5))</f>
        <v/>
      </c>
      <c r="AL193" s="143" t="str">
        <f t="shared" si="59"/>
        <v/>
      </c>
      <c r="AM193" s="143" t="str">
        <f>IF(②女子申込!$AD98="","",IF(②女子申込!$AD$6="補欠","HOK",IF(②女子申込!$AD$6="オープン","OPN",IF(②女子申込!$AD98="補欠","HOK",IF(②女子申込!$AD98="OP","OPN","HOKOPN")))))</f>
        <v/>
      </c>
      <c r="AO193" s="32" t="str">
        <f t="shared" si="46"/>
        <v/>
      </c>
    </row>
    <row r="194" spans="1:41" x14ac:dyDescent="0.55000000000000004">
      <c r="A194" s="70" t="str">
        <f>IF($B194="","",INDEX(女子登録情報!$S:$S,MATCH($B194,女子登録情報!$B:$B,0)))</f>
        <v/>
      </c>
      <c r="B194" s="70" t="str">
        <f>IF(②女子申込!$C99="","",②女子申込!$C99)</f>
        <v/>
      </c>
      <c r="C194" s="70" t="str">
        <f t="shared" si="47"/>
        <v/>
      </c>
      <c r="D194" s="70" t="str">
        <f t="shared" si="48"/>
        <v/>
      </c>
      <c r="E194" s="70" t="str">
        <f t="shared" si="49"/>
        <v/>
      </c>
      <c r="F194" s="70" t="str">
        <f t="shared" si="50"/>
        <v/>
      </c>
      <c r="G194" s="70" t="str">
        <f t="shared" si="51"/>
        <v/>
      </c>
      <c r="H194" s="70" t="str">
        <f t="shared" si="52"/>
        <v/>
      </c>
      <c r="I194" s="70" t="str">
        <f t="shared" si="53"/>
        <v/>
      </c>
      <c r="J194" s="70" t="str">
        <f t="shared" si="54"/>
        <v/>
      </c>
      <c r="L194" s="32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42" t="str">
        <f>IF(②女子申込!$H99="","",②女子申込!$H99)</f>
        <v/>
      </c>
      <c r="N194" s="142" t="str">
        <f>IF($M194="","",INDEX(リスト!$Y$2:$Y$55,MATCH($M194,リスト!$X$2:$X$55,0)))</f>
        <v/>
      </c>
      <c r="O194" s="142" t="str">
        <f>IF($M194="","",INDEX(リスト!$AA$2:$AA$55,MATCH($M194,リスト!$X$2:$X$55,0)))</f>
        <v/>
      </c>
      <c r="P194" s="142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42" t="str">
        <f>IFERROR(RIGHT(10000000+②女子申込!$J99*10000+②女子申込!$L99*100+②女子申込!$N99,IF(INDEX(リスト!$Y$2:$Y$55,MATCH($M194,リスト!$X$2:$X$55,0))&lt;4,7,5)),"")</f>
        <v/>
      </c>
      <c r="R194" s="142" t="str">
        <f t="shared" si="55"/>
        <v/>
      </c>
      <c r="S194" s="142" t="str">
        <f>IF(②女子申込!$I99="","",IF(②女子申込!$I$6="補欠","HOK",IF(②女子申込!$I$6="オープン","OPN",IF(②女子申込!$I99="補欠","HOK",IF(②女子申込!$I99="OP","OPN","HOKOPN")))))</f>
        <v/>
      </c>
      <c r="T194" s="145" t="str">
        <f>IF(②女子申込!$O99="","",②女子申込!$O99)</f>
        <v/>
      </c>
      <c r="U194" s="145" t="str">
        <f>IF($T194="","",INDEX(リスト!$Y$2:$Y$55,MATCH($T194,リスト!$X$2:$X$55,0)))</f>
        <v/>
      </c>
      <c r="V194" s="145" t="str">
        <f>IF($T194="","",INDEX(リスト!$AA$2:$AA$55,MATCH($T194,リスト!$X$2:$X$55,0)))</f>
        <v/>
      </c>
      <c r="W194" s="145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45" t="str">
        <f>IFERROR(RIGHT(10000000+②女子申込!$Q99*10000+②女子申込!$S99*100+②女子申込!$U99,IF(INDEX(リスト!$Y$2:$Y$55,MATCH($T194,リスト!$X$2:$X$55,0))&lt;4,7,5)),"")</f>
        <v/>
      </c>
      <c r="Y194" s="145" t="str">
        <f t="shared" si="56"/>
        <v/>
      </c>
      <c r="Z194" s="145" t="str">
        <f>IF(②女子申込!$P99="","",IF(②女子申込!$P$6="補欠","HOK",IF(②女子申込!$P$6="オープン","OPN",IF(②女子申込!$P99="補欠","HOK",IF(②女子申込!$P99="OP","OPN","HOKOPN")))))</f>
        <v/>
      </c>
      <c r="AA194" s="144" t="str">
        <f>IF(②女子申込!$V99="","",②女子申込!$V99)</f>
        <v/>
      </c>
      <c r="AB194" s="144" t="str">
        <f>IF($AA194="","",INDEX(リスト!$Y$2:$Y$55,MATCH($AA194,リスト!$X$2:$X$55,0)))</f>
        <v/>
      </c>
      <c r="AC194" s="144" t="str">
        <f>IF($AA194="","",INDEX(リスト!$AA$2:$AA$55,MATCH($AA194,リスト!$X$2:$X$55,0)))</f>
        <v/>
      </c>
      <c r="AD194" s="144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44" t="str">
        <f>IFERROR(RIGHT(10000000+②女子申込!$X99*10000+②女子申込!$Z99*100+②女子申込!$AB99,IF(INDEX(リスト!$Y$2:$Y$55,MATCH($AA194,リスト!$X$2:$X$55,0))&lt;4,7,5)),"")</f>
        <v/>
      </c>
      <c r="AF194" s="144" t="str">
        <f t="shared" si="57"/>
        <v/>
      </c>
      <c r="AG194" s="144" t="str">
        <f>IF(②女子申込!$W99="","",IF(②女子申込!$W$6="補欠","HOK",IF(②女子申込!$W$6="オープン","OPN",IF(②女子申込!$W99="補欠","HOK",IF(②女子申込!$W99="OP","OPN","HOKOPN")))))</f>
        <v/>
      </c>
      <c r="AH194" s="143" t="str">
        <f>IF(②女子申込!$AC99="","",②女子申込!$AC99)</f>
        <v/>
      </c>
      <c r="AI194" s="143" t="str">
        <f t="shared" si="58"/>
        <v/>
      </c>
      <c r="AJ194" s="143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43" t="str">
        <f>IF($AH194="","",RIGHT(100000+②女子申込!$AE99,5))</f>
        <v/>
      </c>
      <c r="AL194" s="143" t="str">
        <f t="shared" si="59"/>
        <v/>
      </c>
      <c r="AM194" s="143" t="str">
        <f>IF(②女子申込!$AD99="","",IF(②女子申込!$AD$6="補欠","HOK",IF(②女子申込!$AD$6="オープン","OPN",IF(②女子申込!$AD99="補欠","HOK",IF(②女子申込!$AD99="OP","OPN","HOKOPN")))))</f>
        <v/>
      </c>
      <c r="AO194" s="32" t="str">
        <f t="shared" si="46"/>
        <v/>
      </c>
    </row>
    <row r="195" spans="1:41" x14ac:dyDescent="0.55000000000000004">
      <c r="A195" s="70" t="str">
        <f>IF($B195="","",INDEX(女子登録情報!$S:$S,MATCH($B195,女子登録情報!$B:$B,0)))</f>
        <v/>
      </c>
      <c r="B195" s="70" t="str">
        <f>IF(②女子申込!$C100="","",②女子申込!$C100)</f>
        <v/>
      </c>
      <c r="C195" s="70" t="str">
        <f t="shared" si="47"/>
        <v/>
      </c>
      <c r="D195" s="70" t="str">
        <f t="shared" si="48"/>
        <v/>
      </c>
      <c r="E195" s="70" t="str">
        <f t="shared" si="49"/>
        <v/>
      </c>
      <c r="F195" s="70" t="str">
        <f t="shared" si="50"/>
        <v/>
      </c>
      <c r="G195" s="70" t="str">
        <f t="shared" si="51"/>
        <v/>
      </c>
      <c r="H195" s="70" t="str">
        <f t="shared" si="52"/>
        <v/>
      </c>
      <c r="I195" s="70" t="str">
        <f t="shared" si="53"/>
        <v/>
      </c>
      <c r="J195" s="70" t="str">
        <f t="shared" si="54"/>
        <v/>
      </c>
      <c r="L195" s="32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42" t="str">
        <f>IF(②女子申込!$H100="","",②女子申込!$H100)</f>
        <v/>
      </c>
      <c r="N195" s="142" t="str">
        <f>IF($M195="","",INDEX(リスト!$Y$2:$Y$55,MATCH($M195,リスト!$X$2:$X$55,0)))</f>
        <v/>
      </c>
      <c r="O195" s="142" t="str">
        <f>IF($M195="","",INDEX(リスト!$AA$2:$AA$55,MATCH($M195,リスト!$X$2:$X$55,0)))</f>
        <v/>
      </c>
      <c r="P195" s="142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42" t="str">
        <f>IFERROR(RIGHT(10000000+②女子申込!$J100*10000+②女子申込!$L100*100+②女子申込!$N100,IF(INDEX(リスト!$Y$2:$Y$55,MATCH($M195,リスト!$X$2:$X$55,0))&lt;4,7,5)),"")</f>
        <v/>
      </c>
      <c r="R195" s="142" t="str">
        <f t="shared" si="55"/>
        <v/>
      </c>
      <c r="S195" s="142" t="str">
        <f>IF(②女子申込!$I100="","",IF(②女子申込!$I$6="補欠","HOK",IF(②女子申込!$I$6="オープン","OPN",IF(②女子申込!$I100="補欠","HOK",IF(②女子申込!$I100="OP","OPN","HOKOPN")))))</f>
        <v/>
      </c>
      <c r="T195" s="145" t="str">
        <f>IF(②女子申込!$O100="","",②女子申込!$O100)</f>
        <v/>
      </c>
      <c r="U195" s="145" t="str">
        <f>IF($T195="","",INDEX(リスト!$Y$2:$Y$55,MATCH($T195,リスト!$X$2:$X$55,0)))</f>
        <v/>
      </c>
      <c r="V195" s="145" t="str">
        <f>IF($T195="","",INDEX(リスト!$AA$2:$AA$55,MATCH($T195,リスト!$X$2:$X$55,0)))</f>
        <v/>
      </c>
      <c r="W195" s="145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45" t="str">
        <f>IFERROR(RIGHT(10000000+②女子申込!$Q100*10000+②女子申込!$S100*100+②女子申込!$U100,IF(INDEX(リスト!$Y$2:$Y$55,MATCH($T195,リスト!$X$2:$X$55,0))&lt;4,7,5)),"")</f>
        <v/>
      </c>
      <c r="Y195" s="145" t="str">
        <f t="shared" si="56"/>
        <v/>
      </c>
      <c r="Z195" s="145" t="str">
        <f>IF(②女子申込!$P100="","",IF(②女子申込!$P$6="補欠","HOK",IF(②女子申込!$P$6="オープン","OPN",IF(②女子申込!$P100="補欠","HOK",IF(②女子申込!$P100="OP","OPN","HOKOPN")))))</f>
        <v/>
      </c>
      <c r="AA195" s="144" t="str">
        <f>IF(②女子申込!$V100="","",②女子申込!$V100)</f>
        <v/>
      </c>
      <c r="AB195" s="144" t="str">
        <f>IF($AA195="","",INDEX(リスト!$Y$2:$Y$55,MATCH($AA195,リスト!$X$2:$X$55,0)))</f>
        <v/>
      </c>
      <c r="AC195" s="144" t="str">
        <f>IF($AA195="","",INDEX(リスト!$AA$2:$AA$55,MATCH($AA195,リスト!$X$2:$X$55,0)))</f>
        <v/>
      </c>
      <c r="AD195" s="144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44" t="str">
        <f>IFERROR(RIGHT(10000000+②女子申込!$X100*10000+②女子申込!$Z100*100+②女子申込!$AB100,IF(INDEX(リスト!$Y$2:$Y$55,MATCH($AA195,リスト!$X$2:$X$55,0))&lt;4,7,5)),"")</f>
        <v/>
      </c>
      <c r="AF195" s="144" t="str">
        <f t="shared" si="57"/>
        <v/>
      </c>
      <c r="AG195" s="144" t="str">
        <f>IF(②女子申込!$W100="","",IF(②女子申込!$W$6="補欠","HOK",IF(②女子申込!$W$6="オープン","OPN",IF(②女子申込!$W100="補欠","HOK",IF(②女子申込!$W100="OP","OPN","HOKOPN")))))</f>
        <v/>
      </c>
      <c r="AH195" s="143" t="str">
        <f>IF(②女子申込!$AC100="","",②女子申込!$AC100)</f>
        <v/>
      </c>
      <c r="AI195" s="143" t="str">
        <f t="shared" si="58"/>
        <v/>
      </c>
      <c r="AJ195" s="143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43" t="str">
        <f>IF($AH195="","",RIGHT(100000+②女子申込!$AE100,5))</f>
        <v/>
      </c>
      <c r="AL195" s="143" t="str">
        <f t="shared" si="59"/>
        <v/>
      </c>
      <c r="AM195" s="143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32" t="str">
        <f t="shared" ref="AO195:AO258" si="60">IF($B195="","",ROW())</f>
        <v/>
      </c>
    </row>
    <row r="196" spans="1:41" x14ac:dyDescent="0.55000000000000004">
      <c r="A196" s="70" t="str">
        <f>IF($B196="","",INDEX(女子登録情報!$S:$S,MATCH($B196,女子登録情報!$B:$B,0)))</f>
        <v/>
      </c>
      <c r="B196" s="70" t="str">
        <f>IF(②女子申込!$C101="","",②女子申込!$C101)</f>
        <v/>
      </c>
      <c r="C196" s="70" t="str">
        <f t="shared" si="47"/>
        <v/>
      </c>
      <c r="D196" s="70" t="str">
        <f t="shared" si="48"/>
        <v/>
      </c>
      <c r="E196" s="70" t="str">
        <f t="shared" si="49"/>
        <v/>
      </c>
      <c r="F196" s="70" t="str">
        <f t="shared" si="50"/>
        <v/>
      </c>
      <c r="G196" s="70" t="str">
        <f t="shared" si="51"/>
        <v/>
      </c>
      <c r="H196" s="70" t="str">
        <f t="shared" si="52"/>
        <v/>
      </c>
      <c r="I196" s="70" t="str">
        <f t="shared" si="53"/>
        <v/>
      </c>
      <c r="J196" s="70" t="str">
        <f t="shared" si="54"/>
        <v/>
      </c>
      <c r="L196" s="32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42" t="str">
        <f>IF(②女子申込!$H101="","",②女子申込!$H101)</f>
        <v/>
      </c>
      <c r="N196" s="142" t="str">
        <f>IF($M196="","",INDEX(リスト!$Y$2:$Y$55,MATCH($M196,リスト!$X$2:$X$55,0)))</f>
        <v/>
      </c>
      <c r="O196" s="142" t="str">
        <f>IF($M196="","",INDEX(リスト!$AA$2:$AA$55,MATCH($M196,リスト!$X$2:$X$55,0)))</f>
        <v/>
      </c>
      <c r="P196" s="142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42" t="str">
        <f>IFERROR(RIGHT(10000000+②女子申込!$J101*10000+②女子申込!$L101*100+②女子申込!$N101,IF(INDEX(リスト!$Y$2:$Y$55,MATCH($M196,リスト!$X$2:$X$55,0))&lt;4,7,5)),"")</f>
        <v/>
      </c>
      <c r="R196" s="142" t="str">
        <f t="shared" si="55"/>
        <v/>
      </c>
      <c r="S196" s="142" t="str">
        <f>IF(②女子申込!$I101="","",IF(②女子申込!$I$6="補欠","HOK",IF(②女子申込!$I$6="オープン","OPN",IF(②女子申込!$I101="補欠","HOK",IF(②女子申込!$I101="OP","OPN","HOKOPN")))))</f>
        <v/>
      </c>
      <c r="T196" s="145" t="str">
        <f>IF(②女子申込!$O101="","",②女子申込!$O101)</f>
        <v/>
      </c>
      <c r="U196" s="145" t="str">
        <f>IF($T196="","",INDEX(リスト!$Y$2:$Y$55,MATCH($T196,リスト!$X$2:$X$55,0)))</f>
        <v/>
      </c>
      <c r="V196" s="145" t="str">
        <f>IF($T196="","",INDEX(リスト!$AA$2:$AA$55,MATCH($T196,リスト!$X$2:$X$55,0)))</f>
        <v/>
      </c>
      <c r="W196" s="145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45" t="str">
        <f>IFERROR(RIGHT(10000000+②女子申込!$Q101*10000+②女子申込!$S101*100+②女子申込!$U101,IF(INDEX(リスト!$Y$2:$Y$55,MATCH($T196,リスト!$X$2:$X$55,0))&lt;4,7,5)),"")</f>
        <v/>
      </c>
      <c r="Y196" s="145" t="str">
        <f t="shared" si="56"/>
        <v/>
      </c>
      <c r="Z196" s="145" t="str">
        <f>IF(②女子申込!$P101="","",IF(②女子申込!$P$6="補欠","HOK",IF(②女子申込!$P$6="オープン","OPN",IF(②女子申込!$P101="補欠","HOK",IF(②女子申込!$P101="OP","OPN","HOKOPN")))))</f>
        <v/>
      </c>
      <c r="AA196" s="144" t="str">
        <f>IF(②女子申込!$V101="","",②女子申込!$V101)</f>
        <v/>
      </c>
      <c r="AB196" s="144" t="str">
        <f>IF($AA196="","",INDEX(リスト!$Y$2:$Y$55,MATCH($AA196,リスト!$X$2:$X$55,0)))</f>
        <v/>
      </c>
      <c r="AC196" s="144" t="str">
        <f>IF($AA196="","",INDEX(リスト!$AA$2:$AA$55,MATCH($AA196,リスト!$X$2:$X$55,0)))</f>
        <v/>
      </c>
      <c r="AD196" s="144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44" t="str">
        <f>IFERROR(RIGHT(10000000+②女子申込!$X101*10000+②女子申込!$Z101*100+②女子申込!$AB101,IF(INDEX(リスト!$Y$2:$Y$55,MATCH($AA196,リスト!$X$2:$X$55,0))&lt;4,7,5)),"")</f>
        <v/>
      </c>
      <c r="AF196" s="144" t="str">
        <f t="shared" si="57"/>
        <v/>
      </c>
      <c r="AG196" s="144" t="str">
        <f>IF(②女子申込!$W101="","",IF(②女子申込!$W$6="補欠","HOK",IF(②女子申込!$W$6="オープン","OPN",IF(②女子申込!$W101="補欠","HOK",IF(②女子申込!$W101="OP","OPN","HOKOPN")))))</f>
        <v/>
      </c>
      <c r="AH196" s="143" t="str">
        <f>IF(②女子申込!$AC101="","",②女子申込!$AC101)</f>
        <v/>
      </c>
      <c r="AI196" s="143" t="str">
        <f t="shared" si="58"/>
        <v/>
      </c>
      <c r="AJ196" s="143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43" t="str">
        <f>IF($AH196="","",RIGHT(100000+②女子申込!$AE101,5))</f>
        <v/>
      </c>
      <c r="AL196" s="143" t="str">
        <f t="shared" si="59"/>
        <v/>
      </c>
      <c r="AM196" s="143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32" t="str">
        <f t="shared" si="60"/>
        <v/>
      </c>
    </row>
    <row r="197" spans="1:41" x14ac:dyDescent="0.55000000000000004">
      <c r="A197" s="70" t="str">
        <f>IF($B197="","",INDEX(女子登録情報!$S:$S,MATCH($B197,女子登録情報!$B:$B,0)))</f>
        <v/>
      </c>
      <c r="B197" s="70" t="str">
        <f>IF(②女子申込!$C102="","",②女子申込!$C102)</f>
        <v/>
      </c>
      <c r="C197" s="70" t="str">
        <f t="shared" si="47"/>
        <v/>
      </c>
      <c r="D197" s="70" t="str">
        <f t="shared" si="48"/>
        <v/>
      </c>
      <c r="E197" s="70" t="str">
        <f t="shared" si="49"/>
        <v/>
      </c>
      <c r="F197" s="70" t="str">
        <f t="shared" si="50"/>
        <v/>
      </c>
      <c r="G197" s="70" t="str">
        <f t="shared" si="51"/>
        <v/>
      </c>
      <c r="H197" s="70" t="str">
        <f t="shared" si="52"/>
        <v/>
      </c>
      <c r="I197" s="70" t="str">
        <f t="shared" si="53"/>
        <v/>
      </c>
      <c r="J197" s="70" t="str">
        <f t="shared" si="54"/>
        <v/>
      </c>
      <c r="L197" s="32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42" t="str">
        <f>IF(②女子申込!$H102="","",②女子申込!$H102)</f>
        <v/>
      </c>
      <c r="N197" s="142" t="str">
        <f>IF($M197="","",INDEX(リスト!$Y$2:$Y$55,MATCH($M197,リスト!$X$2:$X$55,0)))</f>
        <v/>
      </c>
      <c r="O197" s="142" t="str">
        <f>IF($M197="","",INDEX(リスト!$AA$2:$AA$55,MATCH($M197,リスト!$X$2:$X$55,0)))</f>
        <v/>
      </c>
      <c r="P197" s="142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42" t="str">
        <f>IFERROR(RIGHT(10000000+②女子申込!$J102*10000+②女子申込!$L102*100+②女子申込!$N102,IF(INDEX(リスト!$Y$2:$Y$55,MATCH($M197,リスト!$X$2:$X$55,0))&lt;4,7,5)),"")</f>
        <v/>
      </c>
      <c r="R197" s="142" t="str">
        <f t="shared" si="55"/>
        <v/>
      </c>
      <c r="S197" s="142" t="str">
        <f>IF(②女子申込!$I102="","",IF(②女子申込!$I$6="補欠","HOK",IF(②女子申込!$I$6="オープン","OPN",IF(②女子申込!$I102="補欠","HOK",IF(②女子申込!$I102="OP","OPN","HOKOPN")))))</f>
        <v/>
      </c>
      <c r="T197" s="145" t="str">
        <f>IF(②女子申込!$O102="","",②女子申込!$O102)</f>
        <v/>
      </c>
      <c r="U197" s="145" t="str">
        <f>IF($T197="","",INDEX(リスト!$Y$2:$Y$55,MATCH($T197,リスト!$X$2:$X$55,0)))</f>
        <v/>
      </c>
      <c r="V197" s="145" t="str">
        <f>IF($T197="","",INDEX(リスト!$AA$2:$AA$55,MATCH($T197,リスト!$X$2:$X$55,0)))</f>
        <v/>
      </c>
      <c r="W197" s="145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45" t="str">
        <f>IFERROR(RIGHT(10000000+②女子申込!$Q102*10000+②女子申込!$S102*100+②女子申込!$U102,IF(INDEX(リスト!$Y$2:$Y$55,MATCH($T197,リスト!$X$2:$X$55,0))&lt;4,7,5)),"")</f>
        <v/>
      </c>
      <c r="Y197" s="145" t="str">
        <f t="shared" si="56"/>
        <v/>
      </c>
      <c r="Z197" s="145" t="str">
        <f>IF(②女子申込!$P102="","",IF(②女子申込!$P$6="補欠","HOK",IF(②女子申込!$P$6="オープン","OPN",IF(②女子申込!$P102="補欠","HOK",IF(②女子申込!$P102="OP","OPN","HOKOPN")))))</f>
        <v/>
      </c>
      <c r="AA197" s="144" t="str">
        <f>IF(②女子申込!$V102="","",②女子申込!$V102)</f>
        <v/>
      </c>
      <c r="AB197" s="144" t="str">
        <f>IF($AA197="","",INDEX(リスト!$Y$2:$Y$55,MATCH($AA197,リスト!$X$2:$X$55,0)))</f>
        <v/>
      </c>
      <c r="AC197" s="144" t="str">
        <f>IF($AA197="","",INDEX(リスト!$AA$2:$AA$55,MATCH($AA197,リスト!$X$2:$X$55,0)))</f>
        <v/>
      </c>
      <c r="AD197" s="144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44" t="str">
        <f>IFERROR(RIGHT(10000000+②女子申込!$X102*10000+②女子申込!$Z102*100+②女子申込!$AB102,IF(INDEX(リスト!$Y$2:$Y$55,MATCH($AA197,リスト!$X$2:$X$55,0))&lt;4,7,5)),"")</f>
        <v/>
      </c>
      <c r="AF197" s="144" t="str">
        <f t="shared" si="57"/>
        <v/>
      </c>
      <c r="AG197" s="144" t="str">
        <f>IF(②女子申込!$W102="","",IF(②女子申込!$W$6="補欠","HOK",IF(②女子申込!$W$6="オープン","OPN",IF(②女子申込!$W102="補欠","HOK",IF(②女子申込!$W102="OP","OPN","HOKOPN")))))</f>
        <v/>
      </c>
      <c r="AH197" s="143" t="str">
        <f>IF(②女子申込!$AC102="","",②女子申込!$AC102)</f>
        <v/>
      </c>
      <c r="AI197" s="143" t="str">
        <f t="shared" si="58"/>
        <v/>
      </c>
      <c r="AJ197" s="143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43" t="str">
        <f>IF($AH197="","",RIGHT(100000+②女子申込!$AE102,5))</f>
        <v/>
      </c>
      <c r="AL197" s="143" t="str">
        <f t="shared" si="59"/>
        <v/>
      </c>
      <c r="AM197" s="143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32" t="str">
        <f t="shared" si="60"/>
        <v/>
      </c>
    </row>
    <row r="198" spans="1:41" x14ac:dyDescent="0.55000000000000004">
      <c r="A198" s="70" t="str">
        <f>IF($B198="","",INDEX(女子登録情報!$S:$S,MATCH($B198,女子登録情報!$B:$B,0)))</f>
        <v/>
      </c>
      <c r="B198" s="70" t="str">
        <f>IF(②女子申込!$C103="","",②女子申込!$C103)</f>
        <v/>
      </c>
      <c r="C198" s="70" t="str">
        <f t="shared" si="47"/>
        <v/>
      </c>
      <c r="D198" s="70" t="str">
        <f t="shared" si="48"/>
        <v/>
      </c>
      <c r="E198" s="70" t="str">
        <f t="shared" si="49"/>
        <v/>
      </c>
      <c r="F198" s="70" t="str">
        <f t="shared" si="50"/>
        <v/>
      </c>
      <c r="G198" s="70" t="str">
        <f t="shared" si="51"/>
        <v/>
      </c>
      <c r="H198" s="70" t="str">
        <f t="shared" si="52"/>
        <v/>
      </c>
      <c r="I198" s="70" t="str">
        <f t="shared" si="53"/>
        <v/>
      </c>
      <c r="J198" s="70" t="str">
        <f t="shared" si="54"/>
        <v/>
      </c>
      <c r="L198" s="32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42" t="str">
        <f>IF(②女子申込!$H103="","",②女子申込!$H103)</f>
        <v/>
      </c>
      <c r="N198" s="142" t="str">
        <f>IF($M198="","",INDEX(リスト!$Y$2:$Y$55,MATCH($M198,リスト!$X$2:$X$55,0)))</f>
        <v/>
      </c>
      <c r="O198" s="142" t="str">
        <f>IF($M198="","",INDEX(リスト!$AA$2:$AA$55,MATCH($M198,リスト!$X$2:$X$55,0)))</f>
        <v/>
      </c>
      <c r="P198" s="142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42" t="str">
        <f>IFERROR(RIGHT(10000000+②女子申込!$J103*10000+②女子申込!$L103*100+②女子申込!$N103,IF(INDEX(リスト!$Y$2:$Y$55,MATCH($M198,リスト!$X$2:$X$55,0))&lt;4,7,5)),"")</f>
        <v/>
      </c>
      <c r="R198" s="142" t="str">
        <f t="shared" si="55"/>
        <v/>
      </c>
      <c r="S198" s="142" t="str">
        <f>IF(②女子申込!$I103="","",IF(②女子申込!$I$6="補欠","HOK",IF(②女子申込!$I$6="オープン","OPN",IF(②女子申込!$I103="補欠","HOK",IF(②女子申込!$I103="OP","OPN","HOKOPN")))))</f>
        <v/>
      </c>
      <c r="T198" s="145" t="str">
        <f>IF(②女子申込!$O103="","",②女子申込!$O103)</f>
        <v/>
      </c>
      <c r="U198" s="145" t="str">
        <f>IF($T198="","",INDEX(リスト!$Y$2:$Y$55,MATCH($T198,リスト!$X$2:$X$55,0)))</f>
        <v/>
      </c>
      <c r="V198" s="145" t="str">
        <f>IF($T198="","",INDEX(リスト!$AA$2:$AA$55,MATCH($T198,リスト!$X$2:$X$55,0)))</f>
        <v/>
      </c>
      <c r="W198" s="145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45" t="str">
        <f>IFERROR(RIGHT(10000000+②女子申込!$Q103*10000+②女子申込!$S103*100+②女子申込!$U103,IF(INDEX(リスト!$Y$2:$Y$55,MATCH($T198,リスト!$X$2:$X$55,0))&lt;4,7,5)),"")</f>
        <v/>
      </c>
      <c r="Y198" s="145" t="str">
        <f t="shared" si="56"/>
        <v/>
      </c>
      <c r="Z198" s="145" t="str">
        <f>IF(②女子申込!$P103="","",IF(②女子申込!$P$6="補欠","HOK",IF(②女子申込!$P$6="オープン","OPN",IF(②女子申込!$P103="補欠","HOK",IF(②女子申込!$P103="OP","OPN","HOKOPN")))))</f>
        <v/>
      </c>
      <c r="AA198" s="144" t="str">
        <f>IF(②女子申込!$V103="","",②女子申込!$V103)</f>
        <v/>
      </c>
      <c r="AB198" s="144" t="str">
        <f>IF($AA198="","",INDEX(リスト!$Y$2:$Y$55,MATCH($AA198,リスト!$X$2:$X$55,0)))</f>
        <v/>
      </c>
      <c r="AC198" s="144" t="str">
        <f>IF($AA198="","",INDEX(リスト!$AA$2:$AA$55,MATCH($AA198,リスト!$X$2:$X$55,0)))</f>
        <v/>
      </c>
      <c r="AD198" s="144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44" t="str">
        <f>IFERROR(RIGHT(10000000+②女子申込!$X103*10000+②女子申込!$Z103*100+②女子申込!$AB103,IF(INDEX(リスト!$Y$2:$Y$55,MATCH($AA198,リスト!$X$2:$X$55,0))&lt;4,7,5)),"")</f>
        <v/>
      </c>
      <c r="AF198" s="144" t="str">
        <f t="shared" si="57"/>
        <v/>
      </c>
      <c r="AG198" s="144" t="str">
        <f>IF(②女子申込!$W103="","",IF(②女子申込!$W$6="補欠","HOK",IF(②女子申込!$W$6="オープン","OPN",IF(②女子申込!$W103="補欠","HOK",IF(②女子申込!$W103="OP","OPN","HOKOPN")))))</f>
        <v/>
      </c>
      <c r="AH198" s="143" t="str">
        <f>IF(②女子申込!$AC103="","",②女子申込!$AC103)</f>
        <v/>
      </c>
      <c r="AI198" s="143" t="str">
        <f t="shared" si="58"/>
        <v/>
      </c>
      <c r="AJ198" s="143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43" t="str">
        <f>IF($AH198="","",RIGHT(100000+②女子申込!$AE103,5))</f>
        <v/>
      </c>
      <c r="AL198" s="143" t="str">
        <f t="shared" si="59"/>
        <v/>
      </c>
      <c r="AM198" s="143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32" t="str">
        <f t="shared" si="60"/>
        <v/>
      </c>
    </row>
    <row r="199" spans="1:41" x14ac:dyDescent="0.55000000000000004">
      <c r="A199" s="70" t="str">
        <f>IF($B199="","",INDEX(女子登録情報!$S:$S,MATCH($B199,女子登録情報!$B:$B,0)))</f>
        <v/>
      </c>
      <c r="B199" s="70" t="str">
        <f>IF(②女子申込!$C104="","",②女子申込!$C104)</f>
        <v/>
      </c>
      <c r="C199" s="70" t="str">
        <f t="shared" si="47"/>
        <v/>
      </c>
      <c r="D199" s="70" t="str">
        <f t="shared" si="48"/>
        <v/>
      </c>
      <c r="E199" s="70" t="str">
        <f t="shared" si="49"/>
        <v/>
      </c>
      <c r="F199" s="70" t="str">
        <f t="shared" si="50"/>
        <v/>
      </c>
      <c r="G199" s="70" t="str">
        <f t="shared" si="51"/>
        <v/>
      </c>
      <c r="H199" s="70" t="str">
        <f t="shared" si="52"/>
        <v/>
      </c>
      <c r="I199" s="70" t="str">
        <f t="shared" si="53"/>
        <v/>
      </c>
      <c r="J199" s="70" t="str">
        <f t="shared" si="54"/>
        <v/>
      </c>
      <c r="L199" s="32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42" t="str">
        <f>IF(②女子申込!$H104="","",②女子申込!$H104)</f>
        <v/>
      </c>
      <c r="N199" s="142" t="str">
        <f>IF($M199="","",INDEX(リスト!$Y$2:$Y$55,MATCH($M199,リスト!$X$2:$X$55,0)))</f>
        <v/>
      </c>
      <c r="O199" s="142" t="str">
        <f>IF($M199="","",INDEX(リスト!$AA$2:$AA$55,MATCH($M199,リスト!$X$2:$X$55,0)))</f>
        <v/>
      </c>
      <c r="P199" s="142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42" t="str">
        <f>IFERROR(RIGHT(10000000+②女子申込!$J104*10000+②女子申込!$L104*100+②女子申込!$N104,IF(INDEX(リスト!$Y$2:$Y$55,MATCH($M199,リスト!$X$2:$X$55,0))&lt;4,7,5)),"")</f>
        <v/>
      </c>
      <c r="R199" s="142" t="str">
        <f t="shared" si="55"/>
        <v/>
      </c>
      <c r="S199" s="142" t="str">
        <f>IF(②女子申込!$I104="","",IF(②女子申込!$I$6="補欠","HOK",IF(②女子申込!$I$6="オープン","OPN",IF(②女子申込!$I104="補欠","HOK",IF(②女子申込!$I104="OP","OPN","HOKOPN")))))</f>
        <v/>
      </c>
      <c r="T199" s="145" t="str">
        <f>IF(②女子申込!$O104="","",②女子申込!$O104)</f>
        <v/>
      </c>
      <c r="U199" s="145" t="str">
        <f>IF($T199="","",INDEX(リスト!$Y$2:$Y$55,MATCH($T199,リスト!$X$2:$X$55,0)))</f>
        <v/>
      </c>
      <c r="V199" s="145" t="str">
        <f>IF($T199="","",INDEX(リスト!$AA$2:$AA$55,MATCH($T199,リスト!$X$2:$X$55,0)))</f>
        <v/>
      </c>
      <c r="W199" s="145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45" t="str">
        <f>IFERROR(RIGHT(10000000+②女子申込!$Q104*10000+②女子申込!$S104*100+②女子申込!$U104,IF(INDEX(リスト!$Y$2:$Y$55,MATCH($T199,リスト!$X$2:$X$55,0))&lt;4,7,5)),"")</f>
        <v/>
      </c>
      <c r="Y199" s="145" t="str">
        <f t="shared" si="56"/>
        <v/>
      </c>
      <c r="Z199" s="145" t="str">
        <f>IF(②女子申込!$P104="","",IF(②女子申込!$P$6="補欠","HOK",IF(②女子申込!$P$6="オープン","OPN",IF(②女子申込!$P104="補欠","HOK",IF(②女子申込!$P104="OP","OPN","HOKOPN")))))</f>
        <v/>
      </c>
      <c r="AA199" s="144" t="str">
        <f>IF(②女子申込!$V104="","",②女子申込!$V104)</f>
        <v/>
      </c>
      <c r="AB199" s="144" t="str">
        <f>IF($AA199="","",INDEX(リスト!$Y$2:$Y$55,MATCH($AA199,リスト!$X$2:$X$55,0)))</f>
        <v/>
      </c>
      <c r="AC199" s="144" t="str">
        <f>IF($AA199="","",INDEX(リスト!$AA$2:$AA$55,MATCH($AA199,リスト!$X$2:$X$55,0)))</f>
        <v/>
      </c>
      <c r="AD199" s="144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44" t="str">
        <f>IFERROR(RIGHT(10000000+②女子申込!$X104*10000+②女子申込!$Z104*100+②女子申込!$AB104,IF(INDEX(リスト!$Y$2:$Y$55,MATCH($AA199,リスト!$X$2:$X$55,0))&lt;4,7,5)),"")</f>
        <v/>
      </c>
      <c r="AF199" s="144" t="str">
        <f t="shared" si="57"/>
        <v/>
      </c>
      <c r="AG199" s="144" t="str">
        <f>IF(②女子申込!$W104="","",IF(②女子申込!$W$6="補欠","HOK",IF(②女子申込!$W$6="オープン","OPN",IF(②女子申込!$W104="補欠","HOK",IF(②女子申込!$W104="OP","OPN","HOKOPN")))))</f>
        <v/>
      </c>
      <c r="AH199" s="143" t="str">
        <f>IF(②女子申込!$AC104="","",②女子申込!$AC104)</f>
        <v/>
      </c>
      <c r="AI199" s="143" t="str">
        <f t="shared" si="58"/>
        <v/>
      </c>
      <c r="AJ199" s="143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43" t="str">
        <f>IF($AH199="","",RIGHT(100000+②女子申込!$AE104,5))</f>
        <v/>
      </c>
      <c r="AL199" s="143" t="str">
        <f t="shared" si="59"/>
        <v/>
      </c>
      <c r="AM199" s="143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32" t="str">
        <f t="shared" si="60"/>
        <v/>
      </c>
    </row>
    <row r="200" spans="1:41" x14ac:dyDescent="0.55000000000000004">
      <c r="A200" s="70" t="str">
        <f>IF($B200="","",INDEX(女子登録情報!$S:$S,MATCH($B200,女子登録情報!$B:$B,0)))</f>
        <v/>
      </c>
      <c r="B200" s="70" t="str">
        <f>IF(②女子申込!$C105="","",②女子申込!$C105)</f>
        <v/>
      </c>
      <c r="C200" s="70" t="str">
        <f t="shared" si="47"/>
        <v/>
      </c>
      <c r="D200" s="70" t="str">
        <f t="shared" si="48"/>
        <v/>
      </c>
      <c r="E200" s="70" t="str">
        <f t="shared" si="49"/>
        <v/>
      </c>
      <c r="F200" s="70" t="str">
        <f t="shared" si="50"/>
        <v/>
      </c>
      <c r="G200" s="70" t="str">
        <f t="shared" si="51"/>
        <v/>
      </c>
      <c r="H200" s="70" t="str">
        <f t="shared" si="52"/>
        <v/>
      </c>
      <c r="I200" s="70" t="str">
        <f t="shared" si="53"/>
        <v/>
      </c>
      <c r="J200" s="70" t="str">
        <f t="shared" si="54"/>
        <v/>
      </c>
      <c r="L200" s="32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42" t="str">
        <f>IF(②女子申込!$H105="","",②女子申込!$H105)</f>
        <v/>
      </c>
      <c r="N200" s="142" t="str">
        <f>IF($M200="","",INDEX(リスト!$Y$2:$Y$55,MATCH($M200,リスト!$X$2:$X$55,0)))</f>
        <v/>
      </c>
      <c r="O200" s="142" t="str">
        <f>IF($M200="","",INDEX(リスト!$AA$2:$AA$55,MATCH($M200,リスト!$X$2:$X$55,0)))</f>
        <v/>
      </c>
      <c r="P200" s="142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42" t="str">
        <f>IFERROR(RIGHT(10000000+②女子申込!$J105*10000+②女子申込!$L105*100+②女子申込!$N105,IF(INDEX(リスト!$Y$2:$Y$55,MATCH($M200,リスト!$X$2:$X$55,0))&lt;4,7,5)),"")</f>
        <v/>
      </c>
      <c r="R200" s="142" t="str">
        <f t="shared" si="55"/>
        <v/>
      </c>
      <c r="S200" s="142" t="str">
        <f>IF(②女子申込!$I105="","",IF(②女子申込!$I$6="補欠","HOK",IF(②女子申込!$I$6="オープン","OPN",IF(②女子申込!$I105="補欠","HOK",IF(②女子申込!$I105="OP","OPN","HOKOPN")))))</f>
        <v/>
      </c>
      <c r="T200" s="145" t="str">
        <f>IF(②女子申込!$O105="","",②女子申込!$O105)</f>
        <v/>
      </c>
      <c r="U200" s="145" t="str">
        <f>IF($T200="","",INDEX(リスト!$Y$2:$Y$55,MATCH($T200,リスト!$X$2:$X$55,0)))</f>
        <v/>
      </c>
      <c r="V200" s="145" t="str">
        <f>IF($T200="","",INDEX(リスト!$AA$2:$AA$55,MATCH($T200,リスト!$X$2:$X$55,0)))</f>
        <v/>
      </c>
      <c r="W200" s="145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45" t="str">
        <f>IFERROR(RIGHT(10000000+②女子申込!$Q105*10000+②女子申込!$S105*100+②女子申込!$U105,IF(INDEX(リスト!$Y$2:$Y$55,MATCH($T200,リスト!$X$2:$X$55,0))&lt;4,7,5)),"")</f>
        <v/>
      </c>
      <c r="Y200" s="145" t="str">
        <f t="shared" si="56"/>
        <v/>
      </c>
      <c r="Z200" s="145" t="str">
        <f>IF(②女子申込!$P105="","",IF(②女子申込!$P$6="補欠","HOK",IF(②女子申込!$P$6="オープン","OPN",IF(②女子申込!$P105="補欠","HOK",IF(②女子申込!$P105="OP","OPN","HOKOPN")))))</f>
        <v/>
      </c>
      <c r="AA200" s="144" t="str">
        <f>IF(②女子申込!$V105="","",②女子申込!$V105)</f>
        <v/>
      </c>
      <c r="AB200" s="144" t="str">
        <f>IF($AA200="","",INDEX(リスト!$Y$2:$Y$55,MATCH($AA200,リスト!$X$2:$X$55,0)))</f>
        <v/>
      </c>
      <c r="AC200" s="144" t="str">
        <f>IF($AA200="","",INDEX(リスト!$AA$2:$AA$55,MATCH($AA200,リスト!$X$2:$X$55,0)))</f>
        <v/>
      </c>
      <c r="AD200" s="144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44" t="str">
        <f>IFERROR(RIGHT(10000000+②女子申込!$X105*10000+②女子申込!$Z105*100+②女子申込!$AB105,IF(INDEX(リスト!$Y$2:$Y$55,MATCH($AA200,リスト!$X$2:$X$55,0))&lt;4,7,5)),"")</f>
        <v/>
      </c>
      <c r="AF200" s="144" t="str">
        <f t="shared" si="57"/>
        <v/>
      </c>
      <c r="AG200" s="144" t="str">
        <f>IF(②女子申込!$W105="","",IF(②女子申込!$W$6="補欠","HOK",IF(②女子申込!$W$6="オープン","OPN",IF(②女子申込!$W105="補欠","HOK",IF(②女子申込!$W105="OP","OPN","HOKOPN")))))</f>
        <v/>
      </c>
      <c r="AH200" s="143" t="str">
        <f>IF(②女子申込!$AC105="","",②女子申込!$AC105)</f>
        <v/>
      </c>
      <c r="AI200" s="143" t="str">
        <f t="shared" si="58"/>
        <v/>
      </c>
      <c r="AJ200" s="143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43" t="str">
        <f>IF($AH200="","",RIGHT(100000+②女子申込!$AE105,5))</f>
        <v/>
      </c>
      <c r="AL200" s="143" t="str">
        <f t="shared" si="59"/>
        <v/>
      </c>
      <c r="AM200" s="143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32" t="str">
        <f t="shared" si="60"/>
        <v/>
      </c>
    </row>
    <row r="201" spans="1:41" x14ac:dyDescent="0.55000000000000004">
      <c r="A201" s="70" t="str">
        <f>IF($B201="","",INDEX(女子登録情報!$S:$S,MATCH($B201,女子登録情報!$B:$B,0)))</f>
        <v/>
      </c>
      <c r="B201" s="70" t="str">
        <f>IF(②女子申込!$C106="","",②女子申込!$C106)</f>
        <v/>
      </c>
      <c r="C201" s="70" t="str">
        <f t="shared" si="47"/>
        <v/>
      </c>
      <c r="D201" s="70" t="str">
        <f t="shared" si="48"/>
        <v/>
      </c>
      <c r="E201" s="70" t="str">
        <f t="shared" si="49"/>
        <v/>
      </c>
      <c r="F201" s="70" t="str">
        <f t="shared" si="50"/>
        <v/>
      </c>
      <c r="G201" s="70" t="str">
        <f t="shared" si="51"/>
        <v/>
      </c>
      <c r="H201" s="70" t="str">
        <f t="shared" si="52"/>
        <v/>
      </c>
      <c r="I201" s="70" t="str">
        <f t="shared" si="53"/>
        <v/>
      </c>
      <c r="J201" s="70" t="str">
        <f t="shared" si="54"/>
        <v/>
      </c>
      <c r="L201" s="32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42" t="str">
        <f>IF(②女子申込!$H106="","",②女子申込!$H106)</f>
        <v/>
      </c>
      <c r="N201" s="142" t="str">
        <f>IF($M201="","",INDEX(リスト!$Y$2:$Y$55,MATCH($M201,リスト!$X$2:$X$55,0)))</f>
        <v/>
      </c>
      <c r="O201" s="142" t="str">
        <f>IF($M201="","",INDEX(リスト!$AA$2:$AA$55,MATCH($M201,リスト!$X$2:$X$55,0)))</f>
        <v/>
      </c>
      <c r="P201" s="142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42" t="str">
        <f>IFERROR(RIGHT(10000000+②女子申込!$J106*10000+②女子申込!$L106*100+②女子申込!$N106,IF(INDEX(リスト!$Y$2:$Y$55,MATCH($M201,リスト!$X$2:$X$55,0))&lt;4,7,5)),"")</f>
        <v/>
      </c>
      <c r="R201" s="142" t="str">
        <f t="shared" si="55"/>
        <v/>
      </c>
      <c r="S201" s="142" t="str">
        <f>IF(②女子申込!$I106="","",IF(②女子申込!$I$6="補欠","HOK",IF(②女子申込!$I$6="オープン","OPN",IF(②女子申込!$I106="補欠","HOK",IF(②女子申込!$I106="OP","OPN","HOKOPN")))))</f>
        <v/>
      </c>
      <c r="T201" s="145" t="str">
        <f>IF(②女子申込!$O106="","",②女子申込!$O106)</f>
        <v/>
      </c>
      <c r="U201" s="145" t="str">
        <f>IF($T201="","",INDEX(リスト!$Y$2:$Y$55,MATCH($T201,リスト!$X$2:$X$55,0)))</f>
        <v/>
      </c>
      <c r="V201" s="145" t="str">
        <f>IF($T201="","",INDEX(リスト!$AA$2:$AA$55,MATCH($T201,リスト!$X$2:$X$55,0)))</f>
        <v/>
      </c>
      <c r="W201" s="145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45" t="str">
        <f>IFERROR(RIGHT(10000000+②女子申込!$Q106*10000+②女子申込!$S106*100+②女子申込!$U106,IF(INDEX(リスト!$Y$2:$Y$55,MATCH($T201,リスト!$X$2:$X$55,0))&lt;4,7,5)),"")</f>
        <v/>
      </c>
      <c r="Y201" s="145" t="str">
        <f t="shared" si="56"/>
        <v/>
      </c>
      <c r="Z201" s="145" t="str">
        <f>IF(②女子申込!$P106="","",IF(②女子申込!$P$6="補欠","HOK",IF(②女子申込!$P$6="オープン","OPN",IF(②女子申込!$P106="補欠","HOK",IF(②女子申込!$P106="OP","OPN","HOKOPN")))))</f>
        <v/>
      </c>
      <c r="AA201" s="144" t="str">
        <f>IF(②女子申込!$V106="","",②女子申込!$V106)</f>
        <v/>
      </c>
      <c r="AB201" s="144" t="str">
        <f>IF($AA201="","",INDEX(リスト!$Y$2:$Y$55,MATCH($AA201,リスト!$X$2:$X$55,0)))</f>
        <v/>
      </c>
      <c r="AC201" s="144" t="str">
        <f>IF($AA201="","",INDEX(リスト!$AA$2:$AA$55,MATCH($AA201,リスト!$X$2:$X$55,0)))</f>
        <v/>
      </c>
      <c r="AD201" s="144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44" t="str">
        <f>IFERROR(RIGHT(10000000+②女子申込!$X106*10000+②女子申込!$Z106*100+②女子申込!$AB106,IF(INDEX(リスト!$Y$2:$Y$55,MATCH($AA201,リスト!$X$2:$X$55,0))&lt;4,7,5)),"")</f>
        <v/>
      </c>
      <c r="AF201" s="144" t="str">
        <f t="shared" si="57"/>
        <v/>
      </c>
      <c r="AG201" s="144" t="str">
        <f>IF(②女子申込!$W106="","",IF(②女子申込!$W$6="補欠","HOK",IF(②女子申込!$W$6="オープン","OPN",IF(②女子申込!$W106="補欠","HOK",IF(②女子申込!$W106="OP","OPN","HOKOPN")))))</f>
        <v/>
      </c>
      <c r="AH201" s="143" t="str">
        <f>IF(②女子申込!$AC106="","",②女子申込!$AC106)</f>
        <v/>
      </c>
      <c r="AI201" s="143" t="str">
        <f t="shared" si="58"/>
        <v/>
      </c>
      <c r="AJ201" s="143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43" t="str">
        <f>IF($AH201="","",RIGHT(100000+②女子申込!$AE106,5))</f>
        <v/>
      </c>
      <c r="AL201" s="143" t="str">
        <f t="shared" si="59"/>
        <v/>
      </c>
      <c r="AM201" s="143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32" t="str">
        <f t="shared" si="60"/>
        <v/>
      </c>
    </row>
    <row r="202" spans="1:41" x14ac:dyDescent="0.55000000000000004">
      <c r="A202" s="70" t="str">
        <f>IF($B202="","",INDEX(女子登録情報!$S:$S,MATCH($B202,女子登録情報!$B:$B,0)))</f>
        <v/>
      </c>
      <c r="B202" s="70" t="str">
        <f>IF(②女子申込!$C107="","",②女子申込!$C107)</f>
        <v/>
      </c>
      <c r="C202" s="70" t="str">
        <f t="shared" si="47"/>
        <v/>
      </c>
      <c r="D202" s="70" t="str">
        <f t="shared" si="48"/>
        <v/>
      </c>
      <c r="E202" s="70" t="str">
        <f t="shared" si="49"/>
        <v/>
      </c>
      <c r="F202" s="70" t="str">
        <f t="shared" si="50"/>
        <v/>
      </c>
      <c r="G202" s="70" t="str">
        <f t="shared" si="51"/>
        <v/>
      </c>
      <c r="H202" s="70" t="str">
        <f t="shared" si="52"/>
        <v/>
      </c>
      <c r="I202" s="70" t="str">
        <f t="shared" si="53"/>
        <v/>
      </c>
      <c r="J202" s="70" t="str">
        <f t="shared" si="54"/>
        <v/>
      </c>
      <c r="L202" s="32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42" t="str">
        <f>IF(②女子申込!$H107="","",②女子申込!$H107)</f>
        <v/>
      </c>
      <c r="N202" s="142" t="str">
        <f>IF($M202="","",INDEX(リスト!$Y$2:$Y$55,MATCH($M202,リスト!$X$2:$X$55,0)))</f>
        <v/>
      </c>
      <c r="O202" s="142" t="str">
        <f>IF($M202="","",INDEX(リスト!$AA$2:$AA$55,MATCH($M202,リスト!$X$2:$X$55,0)))</f>
        <v/>
      </c>
      <c r="P202" s="142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42" t="str">
        <f>IFERROR(RIGHT(10000000+②女子申込!$J107*10000+②女子申込!$L107*100+②女子申込!$N107,IF(INDEX(リスト!$Y$2:$Y$55,MATCH($M202,リスト!$X$2:$X$55,0))&lt;4,7,5)),"")</f>
        <v/>
      </c>
      <c r="R202" s="142" t="str">
        <f t="shared" si="55"/>
        <v/>
      </c>
      <c r="S202" s="142" t="str">
        <f>IF(②女子申込!$I107="","",IF(②女子申込!$I$6="補欠","HOK",IF(②女子申込!$I$6="オープン","OPN",IF(②女子申込!$I107="補欠","HOK",IF(②女子申込!$I107="OP","OPN","HOKOPN")))))</f>
        <v/>
      </c>
      <c r="T202" s="145" t="str">
        <f>IF(②女子申込!$O107="","",②女子申込!$O107)</f>
        <v/>
      </c>
      <c r="U202" s="145" t="str">
        <f>IF($T202="","",INDEX(リスト!$Y$2:$Y$55,MATCH($T202,リスト!$X$2:$X$55,0)))</f>
        <v/>
      </c>
      <c r="V202" s="145" t="str">
        <f>IF($T202="","",INDEX(リスト!$AA$2:$AA$55,MATCH($T202,リスト!$X$2:$X$55,0)))</f>
        <v/>
      </c>
      <c r="W202" s="145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45" t="str">
        <f>IFERROR(RIGHT(10000000+②女子申込!$Q107*10000+②女子申込!$S107*100+②女子申込!$U107,IF(INDEX(リスト!$Y$2:$Y$55,MATCH($T202,リスト!$X$2:$X$55,0))&lt;4,7,5)),"")</f>
        <v/>
      </c>
      <c r="Y202" s="145" t="str">
        <f t="shared" si="56"/>
        <v/>
      </c>
      <c r="Z202" s="145" t="str">
        <f>IF(②女子申込!$P107="","",IF(②女子申込!$P$6="補欠","HOK",IF(②女子申込!$P$6="オープン","OPN",IF(②女子申込!$P107="補欠","HOK",IF(②女子申込!$P107="OP","OPN","HOKOPN")))))</f>
        <v/>
      </c>
      <c r="AA202" s="144" t="str">
        <f>IF(②女子申込!$V107="","",②女子申込!$V107)</f>
        <v/>
      </c>
      <c r="AB202" s="144" t="str">
        <f>IF($AA202="","",INDEX(リスト!$Y$2:$Y$55,MATCH($AA202,リスト!$X$2:$X$55,0)))</f>
        <v/>
      </c>
      <c r="AC202" s="144" t="str">
        <f>IF($AA202="","",INDEX(リスト!$AA$2:$AA$55,MATCH($AA202,リスト!$X$2:$X$55,0)))</f>
        <v/>
      </c>
      <c r="AD202" s="144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44" t="str">
        <f>IFERROR(RIGHT(10000000+②女子申込!$X107*10000+②女子申込!$Z107*100+②女子申込!$AB107,IF(INDEX(リスト!$Y$2:$Y$55,MATCH($AA202,リスト!$X$2:$X$55,0))&lt;4,7,5)),"")</f>
        <v/>
      </c>
      <c r="AF202" s="144" t="str">
        <f t="shared" si="57"/>
        <v/>
      </c>
      <c r="AG202" s="144" t="str">
        <f>IF(②女子申込!$W107="","",IF(②女子申込!$W$6="補欠","HOK",IF(②女子申込!$W$6="オープン","OPN",IF(②女子申込!$W107="補欠","HOK",IF(②女子申込!$W107="OP","OPN","HOKOPN")))))</f>
        <v/>
      </c>
      <c r="AH202" s="143" t="str">
        <f>IF(②女子申込!$AC107="","",②女子申込!$AC107)</f>
        <v/>
      </c>
      <c r="AI202" s="143" t="str">
        <f t="shared" si="58"/>
        <v/>
      </c>
      <c r="AJ202" s="143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43" t="str">
        <f>IF($AH202="","",RIGHT(100000+②女子申込!$AE107,5))</f>
        <v/>
      </c>
      <c r="AL202" s="143" t="str">
        <f t="shared" si="59"/>
        <v/>
      </c>
      <c r="AM202" s="143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32" t="str">
        <f t="shared" si="60"/>
        <v/>
      </c>
    </row>
    <row r="203" spans="1:41" x14ac:dyDescent="0.55000000000000004"/>
    <row r="204" spans="1:41" x14ac:dyDescent="0.55000000000000004">
      <c r="A204" s="69" t="str">
        <f>IF($B204="","",INDEX(男子登録情報!$S:$S,MATCH($B204,男子登録情報!$B:$B,0)))</f>
        <v/>
      </c>
      <c r="B204" s="69" t="str">
        <f>IF(③リレー申込!$K8="","",IF(COUNTIF($B$2:$B$101,③リレー申込!$K8)&gt;=1,"",③リレー申込!$K8))</f>
        <v/>
      </c>
      <c r="AO204" s="32" t="str">
        <f t="shared" si="60"/>
        <v/>
      </c>
    </row>
    <row r="205" spans="1:41" x14ac:dyDescent="0.55000000000000004">
      <c r="A205" s="69" t="str">
        <f>IF($B205="","",INDEX(男子登録情報!$S:$S,MATCH($B205,男子登録情報!$B:$B,0)))</f>
        <v/>
      </c>
      <c r="B205" s="69" t="str">
        <f>IF(③リレー申込!$K9="","",IF(COUNTIF($B$2:$B$101,③リレー申込!$K9)&gt;=1,"",③リレー申込!$K9))</f>
        <v/>
      </c>
      <c r="AO205" s="32" t="str">
        <f t="shared" si="60"/>
        <v/>
      </c>
    </row>
    <row r="206" spans="1:41" x14ac:dyDescent="0.55000000000000004">
      <c r="A206" s="69" t="str">
        <f>IF($B206="","",INDEX(男子登録情報!$S:$S,MATCH($B206,男子登録情報!$B:$B,0)))</f>
        <v/>
      </c>
      <c r="B206" s="69" t="str">
        <f>IF(③リレー申込!$K10="","",IF(COUNTIF($B$2:$B$101,③リレー申込!$K10)&gt;=1,"",③リレー申込!$K10))</f>
        <v/>
      </c>
      <c r="AO206" s="32" t="str">
        <f t="shared" si="60"/>
        <v/>
      </c>
    </row>
    <row r="207" spans="1:41" x14ac:dyDescent="0.55000000000000004">
      <c r="A207" s="69" t="str">
        <f>IF($B207="","",INDEX(男子登録情報!$S:$S,MATCH($B207,男子登録情報!$B:$B,0)))</f>
        <v/>
      </c>
      <c r="B207" s="69" t="str">
        <f>IF(③リレー申込!$K11="","",IF(COUNTIF($B$2:$B$101,③リレー申込!$K11)&gt;=1,"",③リレー申込!$K11))</f>
        <v/>
      </c>
      <c r="AO207" s="32" t="str">
        <f t="shared" si="60"/>
        <v/>
      </c>
    </row>
    <row r="208" spans="1:41" x14ac:dyDescent="0.55000000000000004">
      <c r="A208" s="69" t="str">
        <f>IF($B208="","",INDEX(男子登録情報!$S:$S,MATCH($B208,男子登録情報!$B:$B,0)))</f>
        <v/>
      </c>
      <c r="B208" s="69" t="str">
        <f>IF(③リレー申込!$K12="","",IF(COUNTIF($B$2:$B$101,③リレー申込!$K12)&gt;=1,"",③リレー申込!$K12))</f>
        <v/>
      </c>
      <c r="AO208" s="32" t="str">
        <f t="shared" si="60"/>
        <v/>
      </c>
    </row>
    <row r="209" spans="1:41" x14ac:dyDescent="0.55000000000000004">
      <c r="A209" s="69" t="str">
        <f>IF($B209="","",INDEX(男子登録情報!$S:$S,MATCH($B209,男子登録情報!$B:$B,0)))</f>
        <v/>
      </c>
      <c r="B209" s="69" t="str">
        <f>IF(③リレー申込!$K13="","",IF(COUNTIF($B$2:$B$101,③リレー申込!$K13)&gt;=1,"",③リレー申込!$K13))</f>
        <v/>
      </c>
      <c r="AO209" s="32" t="str">
        <f t="shared" si="60"/>
        <v/>
      </c>
    </row>
    <row r="210" spans="1:41" x14ac:dyDescent="0.55000000000000004">
      <c r="A210" s="69" t="str">
        <f>IF($B210="","",INDEX(男子登録情報!$S:$S,MATCH($B210,男子登録情報!$B:$B,0)))</f>
        <v/>
      </c>
      <c r="B210" s="69" t="str">
        <f>IF(③リレー申込!$K14="","",IF(COUNTIF($B$2:$B$101,③リレー申込!$K14)&gt;=1,"",③リレー申込!$K14))</f>
        <v/>
      </c>
      <c r="AO210" s="32" t="str">
        <f t="shared" si="60"/>
        <v/>
      </c>
    </row>
    <row r="211" spans="1:41" x14ac:dyDescent="0.55000000000000004">
      <c r="A211" s="69" t="str">
        <f>IF($B211="","",INDEX(男子登録情報!$S:$S,MATCH($B211,男子登録情報!$B:$B,0)))</f>
        <v/>
      </c>
      <c r="B211" s="69" t="str">
        <f>IF(③リレー申込!$K15="","",IF(COUNTIF($B$2:$B$101,③リレー申込!$K15)&gt;=1,"",③リレー申込!$K15))</f>
        <v/>
      </c>
      <c r="AO211" s="32" t="str">
        <f t="shared" si="60"/>
        <v/>
      </c>
    </row>
    <row r="212" spans="1:41" x14ac:dyDescent="0.55000000000000004">
      <c r="A212" s="69" t="str">
        <f>IF($B212="","",INDEX(男子登録情報!$S:$S,MATCH($B212,男子登録情報!$B:$B,0)))</f>
        <v/>
      </c>
      <c r="B212" s="69" t="str">
        <f>IF(③リレー申込!$K16="","",IF(COUNTIF($B$2:$B$101,③リレー申込!$K16)&gt;=1,"",③リレー申込!$K16))</f>
        <v/>
      </c>
      <c r="AO212" s="32" t="str">
        <f t="shared" si="60"/>
        <v/>
      </c>
    </row>
    <row r="213" spans="1:41" x14ac:dyDescent="0.55000000000000004">
      <c r="A213" s="69" t="str">
        <f>IF($B213="","",INDEX(男子登録情報!$S:$S,MATCH($B213,男子登録情報!$B:$B,0)))</f>
        <v/>
      </c>
      <c r="B213" s="69" t="str">
        <f>IF(③リレー申込!$K17="","",IF(COUNTIF($B$2:$B$101,③リレー申込!$K17)&gt;=1,"",③リレー申込!$K17))</f>
        <v/>
      </c>
      <c r="AO213" s="32" t="str">
        <f t="shared" si="60"/>
        <v/>
      </c>
    </row>
    <row r="214" spans="1:41" x14ac:dyDescent="0.55000000000000004">
      <c r="A214" s="69" t="str">
        <f>IF($B214="","",INDEX(男子登録情報!$S:$S,MATCH($B214,男子登録情報!$B:$B,0)))</f>
        <v/>
      </c>
      <c r="B214" s="69" t="str">
        <f>IF(③リレー申込!$K18="","",IF(COUNTIF($B$2:$B$101,③リレー申込!$K18)&gt;=1,"",③リレー申込!$K18))</f>
        <v/>
      </c>
      <c r="AO214" s="32" t="str">
        <f t="shared" si="60"/>
        <v/>
      </c>
    </row>
    <row r="215" spans="1:41" x14ac:dyDescent="0.55000000000000004">
      <c r="A215" s="69" t="str">
        <f>IF($B215="","",INDEX(男子登録情報!$S:$S,MATCH($B215,男子登録情報!$B:$B,0)))</f>
        <v/>
      </c>
      <c r="B215" s="69" t="str">
        <f>IF(③リレー申込!$K19="","",IF(COUNTIF($B$2:$B$101,③リレー申込!$K19)&gt;=1,"",③リレー申込!$K19))</f>
        <v/>
      </c>
      <c r="AO215" s="32" t="str">
        <f t="shared" si="60"/>
        <v/>
      </c>
    </row>
    <row r="216" spans="1:41" x14ac:dyDescent="0.55000000000000004">
      <c r="A216" s="69" t="str">
        <f>IF($B216="","",INDEX(男子登録情報!$S:$S,MATCH($B216,男子登録情報!$B:$B,0)))</f>
        <v/>
      </c>
      <c r="B216" s="69" t="str">
        <f>IF(③リレー申込!$K20="","",IF(COUNTIF($B$2:$B$101,③リレー申込!$K20)&gt;=1,"",③リレー申込!$K20))</f>
        <v/>
      </c>
      <c r="AO216" s="32" t="str">
        <f t="shared" si="60"/>
        <v/>
      </c>
    </row>
    <row r="217" spans="1:41" x14ac:dyDescent="0.55000000000000004">
      <c r="A217" s="69" t="str">
        <f>IF($B217="","",INDEX(男子登録情報!$S:$S,MATCH($B217,男子登録情報!$B:$B,0)))</f>
        <v/>
      </c>
      <c r="B217" s="69" t="str">
        <f>IF(③リレー申込!$K21="","",IF(COUNTIF($B$2:$B$101,③リレー申込!$K21)&gt;=1,"",③リレー申込!$K21))</f>
        <v/>
      </c>
      <c r="AO217" s="32" t="str">
        <f t="shared" si="60"/>
        <v/>
      </c>
    </row>
    <row r="218" spans="1:41" x14ac:dyDescent="0.55000000000000004">
      <c r="A218" s="69" t="str">
        <f>IF($B218="","",INDEX(男子登録情報!$S:$S,MATCH($B218,男子登録情報!$B:$B,0)))</f>
        <v/>
      </c>
      <c r="B218" s="69" t="str">
        <f>IF(③リレー申込!$K22="","",IF(COUNTIF($B$2:$B$101,③リレー申込!$K22)&gt;=1,"",③リレー申込!$K22))</f>
        <v/>
      </c>
      <c r="AO218" s="32" t="str">
        <f t="shared" si="60"/>
        <v/>
      </c>
    </row>
    <row r="219" spans="1:41" x14ac:dyDescent="0.55000000000000004">
      <c r="A219" s="69" t="str">
        <f>IF($B219="","",INDEX(男子登録情報!$S:$S,MATCH($B219,男子登録情報!$B:$B,0)))</f>
        <v/>
      </c>
      <c r="B219" s="69" t="str">
        <f>IF(③リレー申込!$M8="","",IF(COUNTIF($B$2:$B$101,③リレー申込!$M8)&gt;=1,"",③リレー申込!$M8))</f>
        <v/>
      </c>
      <c r="AO219" s="32" t="str">
        <f t="shared" si="60"/>
        <v/>
      </c>
    </row>
    <row r="220" spans="1:41" x14ac:dyDescent="0.55000000000000004">
      <c r="A220" s="69" t="str">
        <f>IF($B220="","",INDEX(男子登録情報!$S:$S,MATCH($B220,男子登録情報!$B:$B,0)))</f>
        <v/>
      </c>
      <c r="B220" s="69" t="str">
        <f>IF(③リレー申込!$M9="","",IF(COUNTIF($B$2:$B$101,③リレー申込!$M9)&gt;=1,"",③リレー申込!$M9))</f>
        <v/>
      </c>
      <c r="AO220" s="32" t="str">
        <f t="shared" si="60"/>
        <v/>
      </c>
    </row>
    <row r="221" spans="1:41" x14ac:dyDescent="0.55000000000000004">
      <c r="A221" s="69" t="str">
        <f>IF($B221="","",INDEX(男子登録情報!$S:$S,MATCH($B221,男子登録情報!$B:$B,0)))</f>
        <v/>
      </c>
      <c r="B221" s="69" t="str">
        <f>IF(③リレー申込!$M10="","",IF(COUNTIF($B$2:$B$101,③リレー申込!$M10)&gt;=1,"",③リレー申込!$M10))</f>
        <v/>
      </c>
      <c r="AO221" s="32" t="str">
        <f t="shared" si="60"/>
        <v/>
      </c>
    </row>
    <row r="222" spans="1:41" x14ac:dyDescent="0.55000000000000004">
      <c r="A222" s="69" t="str">
        <f>IF($B222="","",INDEX(男子登録情報!$S:$S,MATCH($B222,男子登録情報!$B:$B,0)))</f>
        <v/>
      </c>
      <c r="B222" s="69" t="str">
        <f>IF(③リレー申込!$M11="","",IF(COUNTIF($B$2:$B$101,③リレー申込!$M11)&gt;=1,"",③リレー申込!$M11))</f>
        <v/>
      </c>
      <c r="AO222" s="32" t="str">
        <f t="shared" si="60"/>
        <v/>
      </c>
    </row>
    <row r="223" spans="1:41" x14ac:dyDescent="0.55000000000000004">
      <c r="A223" s="69" t="str">
        <f>IF($B223="","",INDEX(男子登録情報!$S:$S,MATCH($B223,男子登録情報!$B:$B,0)))</f>
        <v/>
      </c>
      <c r="B223" s="69" t="str">
        <f>IF(③リレー申込!$M12="","",IF(COUNTIF($B$2:$B$101,③リレー申込!$M12)&gt;=1,"",③リレー申込!$M12))</f>
        <v/>
      </c>
      <c r="AO223" s="32" t="str">
        <f t="shared" si="60"/>
        <v/>
      </c>
    </row>
    <row r="224" spans="1:41" x14ac:dyDescent="0.55000000000000004">
      <c r="A224" s="69" t="str">
        <f>IF($B224="","",INDEX(男子登録情報!$S:$S,MATCH($B224,男子登録情報!$B:$B,0)))</f>
        <v/>
      </c>
      <c r="B224" s="69" t="str">
        <f>IF(③リレー申込!$M13="","",IF(COUNTIF($B$2:$B$101,③リレー申込!$M13)&gt;=1,"",③リレー申込!$M13))</f>
        <v/>
      </c>
      <c r="AO224" s="32" t="str">
        <f t="shared" si="60"/>
        <v/>
      </c>
    </row>
    <row r="225" spans="1:41" x14ac:dyDescent="0.55000000000000004">
      <c r="A225" s="69" t="str">
        <f>IF($B225="","",INDEX(男子登録情報!$S:$S,MATCH($B225,男子登録情報!$B:$B,0)))</f>
        <v/>
      </c>
      <c r="B225" s="69" t="str">
        <f>IF(③リレー申込!$M14="","",IF(COUNTIF($B$2:$B$101,③リレー申込!$M14)&gt;=1,"",③リレー申込!$M14))</f>
        <v/>
      </c>
      <c r="AO225" s="32" t="str">
        <f t="shared" si="60"/>
        <v/>
      </c>
    </row>
    <row r="226" spans="1:41" x14ac:dyDescent="0.55000000000000004">
      <c r="A226" s="69" t="str">
        <f>IF($B226="","",INDEX(男子登録情報!$S:$S,MATCH($B226,男子登録情報!$B:$B,0)))</f>
        <v/>
      </c>
      <c r="B226" s="69" t="str">
        <f>IF(③リレー申込!$M15="","",IF(COUNTIF($B$2:$B$101,③リレー申込!$M15)&gt;=1,"",③リレー申込!$M15))</f>
        <v/>
      </c>
      <c r="AO226" s="32" t="str">
        <f t="shared" si="60"/>
        <v/>
      </c>
    </row>
    <row r="227" spans="1:41" x14ac:dyDescent="0.55000000000000004">
      <c r="A227" s="69" t="str">
        <f>IF($B227="","",INDEX(男子登録情報!$S:$S,MATCH($B227,男子登録情報!$B:$B,0)))</f>
        <v/>
      </c>
      <c r="B227" s="69" t="str">
        <f>IF(③リレー申込!$M16="","",IF(COUNTIF($B$2:$B$101,③リレー申込!$M16)&gt;=1,"",③リレー申込!$M16))</f>
        <v/>
      </c>
      <c r="AO227" s="32" t="str">
        <f t="shared" si="60"/>
        <v/>
      </c>
    </row>
    <row r="228" spans="1:41" x14ac:dyDescent="0.55000000000000004">
      <c r="A228" s="69" t="str">
        <f>IF($B228="","",INDEX(男子登録情報!$S:$S,MATCH($B228,男子登録情報!$B:$B,0)))</f>
        <v/>
      </c>
      <c r="B228" s="69" t="str">
        <f>IF(③リレー申込!$M17="","",IF(COUNTIF($B$2:$B$101,③リレー申込!$M17)&gt;=1,"",③リレー申込!$M17))</f>
        <v/>
      </c>
      <c r="AO228" s="32" t="str">
        <f t="shared" si="60"/>
        <v/>
      </c>
    </row>
    <row r="229" spans="1:41" x14ac:dyDescent="0.55000000000000004">
      <c r="A229" s="69" t="str">
        <f>IF($B229="","",INDEX(男子登録情報!$S:$S,MATCH($B229,男子登録情報!$B:$B,0)))</f>
        <v/>
      </c>
      <c r="B229" s="69" t="str">
        <f>IF(③リレー申込!$M18="","",IF(COUNTIF($B$2:$B$101,③リレー申込!$M18)&gt;=1,"",③リレー申込!$M18))</f>
        <v/>
      </c>
      <c r="AO229" s="32" t="str">
        <f t="shared" si="60"/>
        <v/>
      </c>
    </row>
    <row r="230" spans="1:41" x14ac:dyDescent="0.55000000000000004">
      <c r="A230" s="69" t="str">
        <f>IF($B230="","",INDEX(男子登録情報!$S:$S,MATCH($B230,男子登録情報!$B:$B,0)))</f>
        <v/>
      </c>
      <c r="B230" s="69" t="str">
        <f>IF(③リレー申込!$M19="","",IF(COUNTIF($B$2:$B$101,③リレー申込!$M19)&gt;=1,"",③リレー申込!$M19))</f>
        <v/>
      </c>
      <c r="AO230" s="32" t="str">
        <f t="shared" si="60"/>
        <v/>
      </c>
    </row>
    <row r="231" spans="1:41" x14ac:dyDescent="0.55000000000000004">
      <c r="A231" s="69" t="str">
        <f>IF($B231="","",INDEX(男子登録情報!$S:$S,MATCH($B231,男子登録情報!$B:$B,0)))</f>
        <v/>
      </c>
      <c r="B231" s="69" t="str">
        <f>IF(③リレー申込!$M20="","",IF(COUNTIF($B$2:$B$101,③リレー申込!$M20)&gt;=1,"",③リレー申込!$M20))</f>
        <v/>
      </c>
      <c r="AO231" s="32" t="str">
        <f t="shared" si="60"/>
        <v/>
      </c>
    </row>
    <row r="232" spans="1:41" x14ac:dyDescent="0.55000000000000004">
      <c r="A232" s="69" t="str">
        <f>IF($B232="","",INDEX(男子登録情報!$S:$S,MATCH($B232,男子登録情報!$B:$B,0)))</f>
        <v/>
      </c>
      <c r="B232" s="69" t="str">
        <f>IF(③リレー申込!$M21="","",IF(COUNTIF($B$2:$B$101,③リレー申込!$M21)&gt;=1,"",③リレー申込!$M21))</f>
        <v/>
      </c>
      <c r="AO232" s="32" t="str">
        <f t="shared" si="60"/>
        <v/>
      </c>
    </row>
    <row r="233" spans="1:41" x14ac:dyDescent="0.55000000000000004">
      <c r="A233" s="69" t="str">
        <f>IF($B233="","",INDEX(男子登録情報!$S:$S,MATCH($B233,男子登録情報!$B:$B,0)))</f>
        <v/>
      </c>
      <c r="B233" s="69" t="str">
        <f>IF(③リレー申込!$M22="","",IF(COUNTIF($B$2:$B$101,③リレー申込!$M22)&gt;=1,"",③リレー申込!$M22))</f>
        <v/>
      </c>
      <c r="AO233" s="32" t="str">
        <f t="shared" si="60"/>
        <v/>
      </c>
    </row>
    <row r="234" spans="1:41" x14ac:dyDescent="0.55000000000000004">
      <c r="A234" s="69" t="str">
        <f>IF($B234="","",INDEX(男子登録情報!$S:$S,MATCH($B234,男子登録情報!$B:$B,0)))</f>
        <v/>
      </c>
      <c r="B234" s="69" t="str">
        <f>IF(③リレー申込!$O8="","",IF(COUNTIF($B$2:$B$101,③リレー申込!$O8)&gt;=1,"",③リレー申込!$O8))</f>
        <v/>
      </c>
      <c r="AO234" s="32" t="str">
        <f t="shared" si="60"/>
        <v/>
      </c>
    </row>
    <row r="235" spans="1:41" x14ac:dyDescent="0.55000000000000004">
      <c r="A235" s="69" t="str">
        <f>IF($B235="","",INDEX(男子登録情報!$S:$S,MATCH($B235,男子登録情報!$B:$B,0)))</f>
        <v/>
      </c>
      <c r="B235" s="69" t="str">
        <f>IF(③リレー申込!$O9="","",IF(COUNTIF($B$2:$B$101,③リレー申込!$O9)&gt;=1,"",③リレー申込!$O9))</f>
        <v/>
      </c>
      <c r="AO235" s="32" t="str">
        <f t="shared" si="60"/>
        <v/>
      </c>
    </row>
    <row r="236" spans="1:41" x14ac:dyDescent="0.55000000000000004">
      <c r="A236" s="69" t="str">
        <f>IF($B236="","",INDEX(男子登録情報!$S:$S,MATCH($B236,男子登録情報!$B:$B,0)))</f>
        <v/>
      </c>
      <c r="B236" s="69" t="str">
        <f>IF(③リレー申込!$O10="","",IF(COUNTIF($B$2:$B$101,③リレー申込!$O10)&gt;=1,"",③リレー申込!$O10))</f>
        <v/>
      </c>
      <c r="AO236" s="32" t="str">
        <f t="shared" si="60"/>
        <v/>
      </c>
    </row>
    <row r="237" spans="1:41" x14ac:dyDescent="0.55000000000000004">
      <c r="A237" s="69" t="str">
        <f>IF($B237="","",INDEX(男子登録情報!$S:$S,MATCH($B237,男子登録情報!$B:$B,0)))</f>
        <v/>
      </c>
      <c r="B237" s="69" t="str">
        <f>IF(③リレー申込!$O11="","",IF(COUNTIF($B$2:$B$101,③リレー申込!$O11)&gt;=1,"",③リレー申込!$O11))</f>
        <v/>
      </c>
      <c r="AO237" s="32" t="str">
        <f t="shared" si="60"/>
        <v/>
      </c>
    </row>
    <row r="238" spans="1:41" x14ac:dyDescent="0.55000000000000004">
      <c r="A238" s="69" t="str">
        <f>IF($B238="","",INDEX(男子登録情報!$S:$S,MATCH($B238,男子登録情報!$B:$B,0)))</f>
        <v/>
      </c>
      <c r="B238" s="69" t="str">
        <f>IF(③リレー申込!$O12="","",IF(COUNTIF($B$2:$B$101,③リレー申込!$O12)&gt;=1,"",③リレー申込!$O12))</f>
        <v/>
      </c>
      <c r="AO238" s="32" t="str">
        <f t="shared" si="60"/>
        <v/>
      </c>
    </row>
    <row r="239" spans="1:41" x14ac:dyDescent="0.55000000000000004">
      <c r="A239" s="69" t="str">
        <f>IF($B239="","",INDEX(男子登録情報!$S:$S,MATCH($B239,男子登録情報!$B:$B,0)))</f>
        <v/>
      </c>
      <c r="B239" s="69" t="str">
        <f>IF(③リレー申込!$O13="","",IF(COUNTIF($B$2:$B$101,③リレー申込!$O13)&gt;=1,"",③リレー申込!$O13))</f>
        <v/>
      </c>
      <c r="AO239" s="32" t="str">
        <f t="shared" si="60"/>
        <v/>
      </c>
    </row>
    <row r="240" spans="1:41" x14ac:dyDescent="0.55000000000000004">
      <c r="A240" s="69" t="str">
        <f>IF($B240="","",INDEX(男子登録情報!$S:$S,MATCH($B240,男子登録情報!$B:$B,0)))</f>
        <v/>
      </c>
      <c r="B240" s="69" t="str">
        <f>IF(③リレー申込!$O14="","",IF(COUNTIF($B$2:$B$101,③リレー申込!$O14)&gt;=1,"",③リレー申込!$O14))</f>
        <v/>
      </c>
      <c r="AO240" s="32" t="str">
        <f t="shared" si="60"/>
        <v/>
      </c>
    </row>
    <row r="241" spans="1:41" x14ac:dyDescent="0.55000000000000004">
      <c r="A241" s="69" t="str">
        <f>IF($B241="","",INDEX(男子登録情報!$S:$S,MATCH($B241,男子登録情報!$B:$B,0)))</f>
        <v/>
      </c>
      <c r="B241" s="69" t="str">
        <f>IF(③リレー申込!$O15="","",IF(COUNTIF($B$2:$B$101,③リレー申込!$O15)&gt;=1,"",③リレー申込!$O15))</f>
        <v/>
      </c>
      <c r="AO241" s="32" t="str">
        <f t="shared" si="60"/>
        <v/>
      </c>
    </row>
    <row r="242" spans="1:41" x14ac:dyDescent="0.55000000000000004">
      <c r="A242" s="69" t="str">
        <f>IF($B242="","",INDEX(男子登録情報!$S:$S,MATCH($B242,男子登録情報!$B:$B,0)))</f>
        <v/>
      </c>
      <c r="B242" s="69" t="str">
        <f>IF(③リレー申込!$O16="","",IF(COUNTIF($B$2:$B$101,③リレー申込!$O16)&gt;=1,"",③リレー申込!$O16))</f>
        <v/>
      </c>
      <c r="AO242" s="32" t="str">
        <f t="shared" si="60"/>
        <v/>
      </c>
    </row>
    <row r="243" spans="1:41" x14ac:dyDescent="0.55000000000000004">
      <c r="A243" s="69" t="str">
        <f>IF($B243="","",INDEX(男子登録情報!$S:$S,MATCH($B243,男子登録情報!$B:$B,0)))</f>
        <v/>
      </c>
      <c r="B243" s="69" t="str">
        <f>IF(③リレー申込!$O17="","",IF(COUNTIF($B$2:$B$101,③リレー申込!$O17)&gt;=1,"",③リレー申込!$O17))</f>
        <v/>
      </c>
      <c r="AO243" s="32" t="str">
        <f t="shared" si="60"/>
        <v/>
      </c>
    </row>
    <row r="244" spans="1:41" x14ac:dyDescent="0.55000000000000004">
      <c r="A244" s="69" t="str">
        <f>IF($B244="","",INDEX(男子登録情報!$S:$S,MATCH($B244,男子登録情報!$B:$B,0)))</f>
        <v/>
      </c>
      <c r="B244" s="69" t="str">
        <f>IF(③リレー申込!$O18="","",IF(COUNTIF($B$2:$B$101,③リレー申込!$O18)&gt;=1,"",③リレー申込!$O18))</f>
        <v/>
      </c>
      <c r="AO244" s="32" t="str">
        <f t="shared" si="60"/>
        <v/>
      </c>
    </row>
    <row r="245" spans="1:41" x14ac:dyDescent="0.55000000000000004">
      <c r="A245" s="69" t="str">
        <f>IF($B245="","",INDEX(男子登録情報!$S:$S,MATCH($B245,男子登録情報!$B:$B,0)))</f>
        <v/>
      </c>
      <c r="B245" s="69" t="str">
        <f>IF(③リレー申込!$O19="","",IF(COUNTIF($B$2:$B$101,③リレー申込!$O19)&gt;=1,"",③リレー申込!$O19))</f>
        <v/>
      </c>
      <c r="AO245" s="32" t="str">
        <f t="shared" si="60"/>
        <v/>
      </c>
    </row>
    <row r="246" spans="1:41" x14ac:dyDescent="0.55000000000000004">
      <c r="A246" s="69" t="str">
        <f>IF($B246="","",INDEX(男子登録情報!$S:$S,MATCH($B246,男子登録情報!$B:$B,0)))</f>
        <v/>
      </c>
      <c r="B246" s="69" t="str">
        <f>IF(③リレー申込!$O20="","",IF(COUNTIF($B$2:$B$101,③リレー申込!$O20)&gt;=1,"",③リレー申込!$O20))</f>
        <v/>
      </c>
      <c r="AO246" s="32" t="str">
        <f t="shared" si="60"/>
        <v/>
      </c>
    </row>
    <row r="247" spans="1:41" x14ac:dyDescent="0.55000000000000004">
      <c r="A247" s="69" t="str">
        <f>IF($B247="","",INDEX(男子登録情報!$S:$S,MATCH($B247,男子登録情報!$B:$B,0)))</f>
        <v/>
      </c>
      <c r="B247" s="69" t="str">
        <f>IF(③リレー申込!$O21="","",IF(COUNTIF($B$2:$B$101,③リレー申込!$O21)&gt;=1,"",③リレー申込!$O21))</f>
        <v/>
      </c>
      <c r="AO247" s="32" t="str">
        <f t="shared" si="60"/>
        <v/>
      </c>
    </row>
    <row r="248" spans="1:41" x14ac:dyDescent="0.55000000000000004">
      <c r="A248" s="69" t="str">
        <f>IF($B248="","",INDEX(男子登録情報!$S:$S,MATCH($B248,男子登録情報!$B:$B,0)))</f>
        <v/>
      </c>
      <c r="B248" s="69" t="str">
        <f>IF(③リレー申込!$O22="","",IF(COUNTIF($B$2:$B$101,③リレー申込!$O22)&gt;=1,"",③リレー申込!$O22))</f>
        <v/>
      </c>
      <c r="AO248" s="32" t="str">
        <f t="shared" si="60"/>
        <v/>
      </c>
    </row>
    <row r="249" spans="1:41" x14ac:dyDescent="0.55000000000000004">
      <c r="A249" s="69" t="str">
        <f>IF($B249="","",INDEX(男子登録情報!$S:$S,MATCH($B249,男子登録情報!$B:$B,0)))</f>
        <v/>
      </c>
      <c r="B249" s="69" t="str">
        <f>IF(③リレー申込!$Q8="","",IF(COUNTIF($B$2:$B$101,③リレー申込!$Q8)&gt;=1,"",③リレー申込!$Q8))</f>
        <v/>
      </c>
      <c r="AO249" s="32" t="str">
        <f t="shared" si="60"/>
        <v/>
      </c>
    </row>
    <row r="250" spans="1:41" x14ac:dyDescent="0.55000000000000004">
      <c r="A250" s="69" t="str">
        <f>IF($B250="","",INDEX(男子登録情報!$S:$S,MATCH($B250,男子登録情報!$B:$B,0)))</f>
        <v/>
      </c>
      <c r="B250" s="69" t="str">
        <f>IF(③リレー申込!$Q9="","",IF(COUNTIF($B$2:$B$101,③リレー申込!$Q9)&gt;=1,"",③リレー申込!$Q9))</f>
        <v/>
      </c>
      <c r="AO250" s="32" t="str">
        <f t="shared" si="60"/>
        <v/>
      </c>
    </row>
    <row r="251" spans="1:41" x14ac:dyDescent="0.55000000000000004">
      <c r="A251" s="69" t="str">
        <f>IF($B251="","",INDEX(男子登録情報!$S:$S,MATCH($B251,男子登録情報!$B:$B,0)))</f>
        <v/>
      </c>
      <c r="B251" s="69" t="str">
        <f>IF(③リレー申込!$Q10="","",IF(COUNTIF($B$2:$B$101,③リレー申込!$Q10)&gt;=1,"",③リレー申込!$Q10))</f>
        <v/>
      </c>
      <c r="AO251" s="32" t="str">
        <f t="shared" si="60"/>
        <v/>
      </c>
    </row>
    <row r="252" spans="1:41" x14ac:dyDescent="0.55000000000000004">
      <c r="A252" s="69" t="str">
        <f>IF($B252="","",INDEX(男子登録情報!$S:$S,MATCH($B252,男子登録情報!$B:$B,0)))</f>
        <v/>
      </c>
      <c r="B252" s="69" t="str">
        <f>IF(③リレー申込!$Q11="","",IF(COUNTIF($B$2:$B$101,③リレー申込!$Q11)&gt;=1,"",③リレー申込!$Q11))</f>
        <v/>
      </c>
      <c r="AO252" s="32" t="str">
        <f t="shared" si="60"/>
        <v/>
      </c>
    </row>
    <row r="253" spans="1:41" x14ac:dyDescent="0.55000000000000004">
      <c r="A253" s="69" t="str">
        <f>IF($B253="","",INDEX(男子登録情報!$S:$S,MATCH($B253,男子登録情報!$B:$B,0)))</f>
        <v/>
      </c>
      <c r="B253" s="69" t="str">
        <f>IF(③リレー申込!$Q12="","",IF(COUNTIF($B$2:$B$101,③リレー申込!$Q12)&gt;=1,"",③リレー申込!$Q12))</f>
        <v/>
      </c>
      <c r="AO253" s="32" t="str">
        <f t="shared" si="60"/>
        <v/>
      </c>
    </row>
    <row r="254" spans="1:41" x14ac:dyDescent="0.55000000000000004">
      <c r="A254" s="69" t="str">
        <f>IF($B254="","",INDEX(男子登録情報!$S:$S,MATCH($B254,男子登録情報!$B:$B,0)))</f>
        <v/>
      </c>
      <c r="B254" s="69" t="str">
        <f>IF(③リレー申込!$Q13="","",IF(COUNTIF($B$2:$B$101,③リレー申込!$Q13)&gt;=1,"",③リレー申込!$Q13))</f>
        <v/>
      </c>
      <c r="AO254" s="32" t="str">
        <f t="shared" si="60"/>
        <v/>
      </c>
    </row>
    <row r="255" spans="1:41" x14ac:dyDescent="0.55000000000000004">
      <c r="A255" s="69" t="str">
        <f>IF($B255="","",INDEX(男子登録情報!$S:$S,MATCH($B255,男子登録情報!$B:$B,0)))</f>
        <v/>
      </c>
      <c r="B255" s="69" t="str">
        <f>IF(③リレー申込!$Q14="","",IF(COUNTIF($B$2:$B$101,③リレー申込!$Q14)&gt;=1,"",③リレー申込!$Q14))</f>
        <v/>
      </c>
      <c r="AO255" s="32" t="str">
        <f t="shared" si="60"/>
        <v/>
      </c>
    </row>
    <row r="256" spans="1:41" x14ac:dyDescent="0.55000000000000004">
      <c r="A256" s="69" t="str">
        <f>IF($B256="","",INDEX(男子登録情報!$S:$S,MATCH($B256,男子登録情報!$B:$B,0)))</f>
        <v/>
      </c>
      <c r="B256" s="69" t="str">
        <f>IF(③リレー申込!$Q15="","",IF(COUNTIF($B$2:$B$101,③リレー申込!$Q15)&gt;=1,"",③リレー申込!$Q15))</f>
        <v/>
      </c>
      <c r="AO256" s="32" t="str">
        <f t="shared" si="60"/>
        <v/>
      </c>
    </row>
    <row r="257" spans="1:41" x14ac:dyDescent="0.55000000000000004">
      <c r="A257" s="69" t="str">
        <f>IF($B257="","",INDEX(男子登録情報!$S:$S,MATCH($B257,男子登録情報!$B:$B,0)))</f>
        <v/>
      </c>
      <c r="B257" s="69" t="str">
        <f>IF(③リレー申込!$Q16="","",IF(COUNTIF($B$2:$B$101,③リレー申込!$Q16)&gt;=1,"",③リレー申込!$Q16))</f>
        <v/>
      </c>
      <c r="AO257" s="32" t="str">
        <f t="shared" si="60"/>
        <v/>
      </c>
    </row>
    <row r="258" spans="1:41" x14ac:dyDescent="0.55000000000000004">
      <c r="A258" s="69" t="str">
        <f>IF($B258="","",INDEX(男子登録情報!$S:$S,MATCH($B258,男子登録情報!$B:$B,0)))</f>
        <v/>
      </c>
      <c r="B258" s="69" t="str">
        <f>IF(③リレー申込!$Q17="","",IF(COUNTIF($B$2:$B$101,③リレー申込!$Q17)&gt;=1,"",③リレー申込!$Q17))</f>
        <v/>
      </c>
      <c r="AO258" s="32" t="str">
        <f t="shared" si="60"/>
        <v/>
      </c>
    </row>
    <row r="259" spans="1:41" x14ac:dyDescent="0.55000000000000004">
      <c r="A259" s="69" t="str">
        <f>IF($B259="","",INDEX(男子登録情報!$S:$S,MATCH($B259,男子登録情報!$B:$B,0)))</f>
        <v/>
      </c>
      <c r="B259" s="69" t="str">
        <f>IF(③リレー申込!$Q18="","",IF(COUNTIF($B$2:$B$101,③リレー申込!$Q18)&gt;=1,"",③リレー申込!$Q18))</f>
        <v/>
      </c>
      <c r="AO259" s="32" t="str">
        <f t="shared" ref="AO259:AO322" si="61">IF($B259="","",ROW())</f>
        <v/>
      </c>
    </row>
    <row r="260" spans="1:41" x14ac:dyDescent="0.55000000000000004">
      <c r="A260" s="69" t="str">
        <f>IF($B260="","",INDEX(男子登録情報!$S:$S,MATCH($B260,男子登録情報!$B:$B,0)))</f>
        <v/>
      </c>
      <c r="B260" s="69" t="str">
        <f>IF(③リレー申込!$Q19="","",IF(COUNTIF($B$2:$B$101,③リレー申込!$Q19)&gt;=1,"",③リレー申込!$Q19))</f>
        <v/>
      </c>
      <c r="AO260" s="32" t="str">
        <f t="shared" si="61"/>
        <v/>
      </c>
    </row>
    <row r="261" spans="1:41" x14ac:dyDescent="0.55000000000000004">
      <c r="A261" s="69" t="str">
        <f>IF($B261="","",INDEX(男子登録情報!$S:$S,MATCH($B261,男子登録情報!$B:$B,0)))</f>
        <v/>
      </c>
      <c r="B261" s="69" t="str">
        <f>IF(③リレー申込!$Q20="","",IF(COUNTIF($B$2:$B$101,③リレー申込!$Q20)&gt;=1,"",③リレー申込!$Q20))</f>
        <v/>
      </c>
      <c r="AO261" s="32" t="str">
        <f t="shared" si="61"/>
        <v/>
      </c>
    </row>
    <row r="262" spans="1:41" x14ac:dyDescent="0.55000000000000004">
      <c r="A262" s="69" t="str">
        <f>IF($B262="","",INDEX(男子登録情報!$S:$S,MATCH($B262,男子登録情報!$B:$B,0)))</f>
        <v/>
      </c>
      <c r="B262" s="69" t="str">
        <f>IF(③リレー申込!$Q21="","",IF(COUNTIF($B$2:$B$101,③リレー申込!$Q21)&gt;=1,"",③リレー申込!$Q21))</f>
        <v/>
      </c>
      <c r="AO262" s="32" t="str">
        <f t="shared" si="61"/>
        <v/>
      </c>
    </row>
    <row r="263" spans="1:41" x14ac:dyDescent="0.55000000000000004">
      <c r="A263" s="69" t="str">
        <f>IF($B263="","",INDEX(男子登録情報!$S:$S,MATCH($B263,男子登録情報!$B:$B,0)))</f>
        <v/>
      </c>
      <c r="B263" s="69" t="str">
        <f>IF(③リレー申込!$Q22="","",IF(COUNTIF($B$2:$B$101,③リレー申込!$Q22)&gt;=1,"",③リレー申込!$Q22))</f>
        <v/>
      </c>
      <c r="AO263" s="32" t="str">
        <f t="shared" si="61"/>
        <v/>
      </c>
    </row>
    <row r="264" spans="1:41" x14ac:dyDescent="0.55000000000000004">
      <c r="A264" s="69" t="str">
        <f>IF($B264="","",INDEX(男子登録情報!$S:$S,MATCH($B264,男子登録情報!$B:$B,0)))</f>
        <v/>
      </c>
      <c r="B264" s="69" t="str">
        <f>IF(③リレー申込!$S8="","",IF(COUNTIF($B$2:$B$101,③リレー申込!$S8)&gt;=1,"",③リレー申込!$S8))</f>
        <v/>
      </c>
      <c r="AO264" s="32" t="str">
        <f t="shared" si="61"/>
        <v/>
      </c>
    </row>
    <row r="265" spans="1:41" x14ac:dyDescent="0.55000000000000004">
      <c r="A265" s="69" t="str">
        <f>IF($B265="","",INDEX(男子登録情報!$S:$S,MATCH($B265,男子登録情報!$B:$B,0)))</f>
        <v/>
      </c>
      <c r="B265" s="69" t="str">
        <f>IF(③リレー申込!$S9="","",IF(COUNTIF($B$2:$B$101,③リレー申込!$S9)&gt;=1,"",③リレー申込!$S9))</f>
        <v/>
      </c>
      <c r="AO265" s="32" t="str">
        <f t="shared" si="61"/>
        <v/>
      </c>
    </row>
    <row r="266" spans="1:41" x14ac:dyDescent="0.55000000000000004">
      <c r="A266" s="69" t="str">
        <f>IF($B266="","",INDEX(男子登録情報!$S:$S,MATCH($B266,男子登録情報!$B:$B,0)))</f>
        <v/>
      </c>
      <c r="B266" s="69" t="str">
        <f>IF(③リレー申込!$S10="","",IF(COUNTIF($B$2:$B$101,③リレー申込!$S10)&gt;=1,"",③リレー申込!$S10))</f>
        <v/>
      </c>
      <c r="AO266" s="32" t="str">
        <f t="shared" si="61"/>
        <v/>
      </c>
    </row>
    <row r="267" spans="1:41" x14ac:dyDescent="0.55000000000000004">
      <c r="A267" s="69" t="str">
        <f>IF($B267="","",INDEX(男子登録情報!$S:$S,MATCH($B267,男子登録情報!$B:$B,0)))</f>
        <v/>
      </c>
      <c r="B267" s="69" t="str">
        <f>IF(③リレー申込!$S11="","",IF(COUNTIF($B$2:$B$101,③リレー申込!$S11)&gt;=1,"",③リレー申込!$S11))</f>
        <v/>
      </c>
      <c r="AO267" s="32" t="str">
        <f t="shared" si="61"/>
        <v/>
      </c>
    </row>
    <row r="268" spans="1:41" x14ac:dyDescent="0.55000000000000004">
      <c r="A268" s="69" t="str">
        <f>IF($B268="","",INDEX(男子登録情報!$S:$S,MATCH($B268,男子登録情報!$B:$B,0)))</f>
        <v/>
      </c>
      <c r="B268" s="69" t="str">
        <f>IF(③リレー申込!$S12="","",IF(COUNTIF($B$2:$B$101,③リレー申込!$S12)&gt;=1,"",③リレー申込!$S12))</f>
        <v/>
      </c>
      <c r="AO268" s="32" t="str">
        <f t="shared" si="61"/>
        <v/>
      </c>
    </row>
    <row r="269" spans="1:41" x14ac:dyDescent="0.55000000000000004">
      <c r="A269" s="69" t="str">
        <f>IF($B269="","",INDEX(男子登録情報!$S:$S,MATCH($B269,男子登録情報!$B:$B,0)))</f>
        <v/>
      </c>
      <c r="B269" s="69" t="str">
        <f>IF(③リレー申込!$S13="","",IF(COUNTIF($B$2:$B$101,③リレー申込!$S13)&gt;=1,"",③リレー申込!$S13))</f>
        <v/>
      </c>
      <c r="AO269" s="32" t="str">
        <f t="shared" si="61"/>
        <v/>
      </c>
    </row>
    <row r="270" spans="1:41" x14ac:dyDescent="0.55000000000000004">
      <c r="A270" s="69" t="str">
        <f>IF($B270="","",INDEX(男子登録情報!$S:$S,MATCH($B270,男子登録情報!$B:$B,0)))</f>
        <v/>
      </c>
      <c r="B270" s="69" t="str">
        <f>IF(③リレー申込!$S14="","",IF(COUNTIF($B$2:$B$101,③リレー申込!$S14)&gt;=1,"",③リレー申込!$S14))</f>
        <v/>
      </c>
      <c r="AO270" s="32" t="str">
        <f t="shared" si="61"/>
        <v/>
      </c>
    </row>
    <row r="271" spans="1:41" x14ac:dyDescent="0.55000000000000004">
      <c r="A271" s="69" t="str">
        <f>IF($B271="","",INDEX(男子登録情報!$S:$S,MATCH($B271,男子登録情報!$B:$B,0)))</f>
        <v/>
      </c>
      <c r="B271" s="69" t="str">
        <f>IF(③リレー申込!$S15="","",IF(COUNTIF($B$2:$B$101,③リレー申込!$S15)&gt;=1,"",③リレー申込!$S15))</f>
        <v/>
      </c>
      <c r="AO271" s="32" t="str">
        <f t="shared" si="61"/>
        <v/>
      </c>
    </row>
    <row r="272" spans="1:41" x14ac:dyDescent="0.55000000000000004">
      <c r="A272" s="69" t="str">
        <f>IF($B272="","",INDEX(男子登録情報!$S:$S,MATCH($B272,男子登録情報!$B:$B,0)))</f>
        <v/>
      </c>
      <c r="B272" s="69" t="str">
        <f>IF(③リレー申込!$S16="","",IF(COUNTIF($B$2:$B$101,③リレー申込!$S16)&gt;=1,"",③リレー申込!$S16))</f>
        <v/>
      </c>
      <c r="AO272" s="32" t="str">
        <f t="shared" si="61"/>
        <v/>
      </c>
    </row>
    <row r="273" spans="1:41" x14ac:dyDescent="0.55000000000000004">
      <c r="A273" s="69" t="str">
        <f>IF($B273="","",INDEX(男子登録情報!$S:$S,MATCH($B273,男子登録情報!$B:$B,0)))</f>
        <v/>
      </c>
      <c r="B273" s="69" t="str">
        <f>IF(③リレー申込!$S17="","",IF(COUNTIF($B$2:$B$101,③リレー申込!$S17)&gt;=1,"",③リレー申込!$S17))</f>
        <v/>
      </c>
      <c r="AO273" s="32" t="str">
        <f t="shared" si="61"/>
        <v/>
      </c>
    </row>
    <row r="274" spans="1:41" x14ac:dyDescent="0.55000000000000004">
      <c r="A274" s="69" t="str">
        <f>IF($B274="","",INDEX(男子登録情報!$S:$S,MATCH($B274,男子登録情報!$B:$B,0)))</f>
        <v/>
      </c>
      <c r="B274" s="69" t="str">
        <f>IF(③リレー申込!$S18="","",IF(COUNTIF($B$2:$B$101,③リレー申込!$S18)&gt;=1,"",③リレー申込!$S18))</f>
        <v/>
      </c>
      <c r="AO274" s="32" t="str">
        <f t="shared" si="61"/>
        <v/>
      </c>
    </row>
    <row r="275" spans="1:41" x14ac:dyDescent="0.55000000000000004">
      <c r="A275" s="69" t="str">
        <f>IF($B275="","",INDEX(男子登録情報!$S:$S,MATCH($B275,男子登録情報!$B:$B,0)))</f>
        <v/>
      </c>
      <c r="B275" s="69" t="str">
        <f>IF(③リレー申込!$S19="","",IF(COUNTIF($B$2:$B$101,③リレー申込!$S19)&gt;=1,"",③リレー申込!$S19))</f>
        <v/>
      </c>
      <c r="AO275" s="32" t="str">
        <f t="shared" si="61"/>
        <v/>
      </c>
    </row>
    <row r="276" spans="1:41" x14ac:dyDescent="0.55000000000000004">
      <c r="A276" s="69" t="str">
        <f>IF($B276="","",INDEX(男子登録情報!$S:$S,MATCH($B276,男子登録情報!$B:$B,0)))</f>
        <v/>
      </c>
      <c r="B276" s="69" t="str">
        <f>IF(③リレー申込!$S20="","",IF(COUNTIF($B$2:$B$101,③リレー申込!$S20)&gt;=1,"",③リレー申込!$S20))</f>
        <v/>
      </c>
      <c r="AO276" s="32" t="str">
        <f t="shared" si="61"/>
        <v/>
      </c>
    </row>
    <row r="277" spans="1:41" x14ac:dyDescent="0.55000000000000004">
      <c r="A277" s="69" t="str">
        <f>IF($B277="","",INDEX(男子登録情報!$S:$S,MATCH($B277,男子登録情報!$B:$B,0)))</f>
        <v/>
      </c>
      <c r="B277" s="69" t="str">
        <f>IF(③リレー申込!$S21="","",IF(COUNTIF($B$2:$B$101,③リレー申込!$S21)&gt;=1,"",③リレー申込!$S21))</f>
        <v/>
      </c>
      <c r="AO277" s="32" t="str">
        <f t="shared" si="61"/>
        <v/>
      </c>
    </row>
    <row r="278" spans="1:41" x14ac:dyDescent="0.55000000000000004">
      <c r="A278" s="69" t="str">
        <f>IF($B278="","",INDEX(男子登録情報!$S:$S,MATCH($B278,男子登録情報!$B:$B,0)))</f>
        <v/>
      </c>
      <c r="B278" s="69" t="str">
        <f>IF(③リレー申込!$S22="","",IF(COUNTIF($B$2:$B$101,③リレー申込!$S22)&gt;=1,"",③リレー申込!$S22))</f>
        <v/>
      </c>
      <c r="AO278" s="32" t="str">
        <f t="shared" si="61"/>
        <v/>
      </c>
    </row>
    <row r="279" spans="1:41" x14ac:dyDescent="0.55000000000000004">
      <c r="A279" s="69" t="str">
        <f>IF($B279="","",INDEX(男子登録情報!$S:$S,MATCH($B279,男子登録情報!$B:$B,0)))</f>
        <v/>
      </c>
      <c r="B279" s="69" t="str">
        <f>IF(③リレー申込!$U8="","",IF(COUNTIF($B$2:$B$101,③リレー申込!$U8)&gt;=1,"",③リレー申込!$U8))</f>
        <v/>
      </c>
      <c r="AO279" s="32" t="str">
        <f t="shared" si="61"/>
        <v/>
      </c>
    </row>
    <row r="280" spans="1:41" x14ac:dyDescent="0.55000000000000004">
      <c r="A280" s="69" t="str">
        <f>IF($B280="","",INDEX(男子登録情報!$S:$S,MATCH($B280,男子登録情報!$B:$B,0)))</f>
        <v/>
      </c>
      <c r="B280" s="69" t="str">
        <f>IF(③リレー申込!$U9="","",IF(COUNTIF($B$2:$B$101,③リレー申込!$U9)&gt;=1,"",③リレー申込!$U9))</f>
        <v/>
      </c>
      <c r="AO280" s="32" t="str">
        <f t="shared" si="61"/>
        <v/>
      </c>
    </row>
    <row r="281" spans="1:41" x14ac:dyDescent="0.55000000000000004">
      <c r="A281" s="69" t="str">
        <f>IF($B281="","",INDEX(男子登録情報!$S:$S,MATCH($B281,男子登録情報!$B:$B,0)))</f>
        <v/>
      </c>
      <c r="B281" s="69" t="str">
        <f>IF(③リレー申込!$U10="","",IF(COUNTIF($B$2:$B$101,③リレー申込!$U10)&gt;=1,"",③リレー申込!$U10))</f>
        <v/>
      </c>
      <c r="AO281" s="32" t="str">
        <f t="shared" si="61"/>
        <v/>
      </c>
    </row>
    <row r="282" spans="1:41" x14ac:dyDescent="0.55000000000000004">
      <c r="A282" s="69" t="str">
        <f>IF($B282="","",INDEX(男子登録情報!$S:$S,MATCH($B282,男子登録情報!$B:$B,0)))</f>
        <v/>
      </c>
      <c r="B282" s="69" t="str">
        <f>IF(③リレー申込!$U11="","",IF(COUNTIF($B$2:$B$101,③リレー申込!$U11)&gt;=1,"",③リレー申込!$U11))</f>
        <v/>
      </c>
      <c r="AO282" s="32" t="str">
        <f t="shared" si="61"/>
        <v/>
      </c>
    </row>
    <row r="283" spans="1:41" x14ac:dyDescent="0.55000000000000004">
      <c r="A283" s="69" t="str">
        <f>IF($B283="","",INDEX(男子登録情報!$S:$S,MATCH($B283,男子登録情報!$B:$B,0)))</f>
        <v/>
      </c>
      <c r="B283" s="69" t="str">
        <f>IF(③リレー申込!$U12="","",IF(COUNTIF($B$2:$B$101,③リレー申込!$U12)&gt;=1,"",③リレー申込!$U12))</f>
        <v/>
      </c>
      <c r="AO283" s="32" t="str">
        <f t="shared" si="61"/>
        <v/>
      </c>
    </row>
    <row r="284" spans="1:41" x14ac:dyDescent="0.55000000000000004">
      <c r="A284" s="69" t="str">
        <f>IF($B284="","",INDEX(男子登録情報!$S:$S,MATCH($B284,男子登録情報!$B:$B,0)))</f>
        <v/>
      </c>
      <c r="B284" s="69" t="str">
        <f>IF(③リレー申込!$U13="","",IF(COUNTIF($B$2:$B$101,③リレー申込!$U13)&gt;=1,"",③リレー申込!$U13))</f>
        <v/>
      </c>
      <c r="AO284" s="32" t="str">
        <f t="shared" si="61"/>
        <v/>
      </c>
    </row>
    <row r="285" spans="1:41" x14ac:dyDescent="0.55000000000000004">
      <c r="A285" s="69" t="str">
        <f>IF($B285="","",INDEX(男子登録情報!$S:$S,MATCH($B285,男子登録情報!$B:$B,0)))</f>
        <v/>
      </c>
      <c r="B285" s="69" t="str">
        <f>IF(③リレー申込!$U14="","",IF(COUNTIF($B$2:$B$101,③リレー申込!$U14)&gt;=1,"",③リレー申込!$U14))</f>
        <v/>
      </c>
      <c r="AO285" s="32" t="str">
        <f t="shared" si="61"/>
        <v/>
      </c>
    </row>
    <row r="286" spans="1:41" x14ac:dyDescent="0.55000000000000004">
      <c r="A286" s="69" t="str">
        <f>IF($B286="","",INDEX(男子登録情報!$S:$S,MATCH($B286,男子登録情報!$B:$B,0)))</f>
        <v/>
      </c>
      <c r="B286" s="69" t="str">
        <f>IF(③リレー申込!$U15="","",IF(COUNTIF($B$2:$B$101,③リレー申込!$U15)&gt;=1,"",③リレー申込!$U15))</f>
        <v/>
      </c>
      <c r="AO286" s="32" t="str">
        <f t="shared" si="61"/>
        <v/>
      </c>
    </row>
    <row r="287" spans="1:41" x14ac:dyDescent="0.55000000000000004">
      <c r="A287" s="69" t="str">
        <f>IF($B287="","",INDEX(男子登録情報!$S:$S,MATCH($B287,男子登録情報!$B:$B,0)))</f>
        <v/>
      </c>
      <c r="B287" s="69" t="str">
        <f>IF(③リレー申込!$U16="","",IF(COUNTIF($B$2:$B$101,③リレー申込!$U16)&gt;=1,"",③リレー申込!$U16))</f>
        <v/>
      </c>
      <c r="AO287" s="32" t="str">
        <f t="shared" si="61"/>
        <v/>
      </c>
    </row>
    <row r="288" spans="1:41" x14ac:dyDescent="0.55000000000000004">
      <c r="A288" s="69" t="str">
        <f>IF($B288="","",INDEX(男子登録情報!$S:$S,MATCH($B288,男子登録情報!$B:$B,0)))</f>
        <v/>
      </c>
      <c r="B288" s="69" t="str">
        <f>IF(③リレー申込!$U17="","",IF(COUNTIF($B$2:$B$101,③リレー申込!$U17)&gt;=1,"",③リレー申込!$U17))</f>
        <v/>
      </c>
      <c r="AO288" s="32" t="str">
        <f t="shared" si="61"/>
        <v/>
      </c>
    </row>
    <row r="289" spans="1:41" x14ac:dyDescent="0.55000000000000004">
      <c r="A289" s="69" t="str">
        <f>IF($B289="","",INDEX(男子登録情報!$S:$S,MATCH($B289,男子登録情報!$B:$B,0)))</f>
        <v/>
      </c>
      <c r="B289" s="69" t="str">
        <f>IF(③リレー申込!$U18="","",IF(COUNTIF($B$2:$B$101,③リレー申込!$U18)&gt;=1,"",③リレー申込!$U18))</f>
        <v/>
      </c>
      <c r="AO289" s="32" t="str">
        <f t="shared" si="61"/>
        <v/>
      </c>
    </row>
    <row r="290" spans="1:41" x14ac:dyDescent="0.55000000000000004">
      <c r="A290" s="69" t="str">
        <f>IF($B290="","",INDEX(男子登録情報!$S:$S,MATCH($B290,男子登録情報!$B:$B,0)))</f>
        <v/>
      </c>
      <c r="B290" s="69" t="str">
        <f>IF(③リレー申込!$U19="","",IF(COUNTIF($B$2:$B$101,③リレー申込!$U19)&gt;=1,"",③リレー申込!$U19))</f>
        <v/>
      </c>
      <c r="AO290" s="32" t="str">
        <f t="shared" si="61"/>
        <v/>
      </c>
    </row>
    <row r="291" spans="1:41" x14ac:dyDescent="0.55000000000000004">
      <c r="A291" s="69" t="str">
        <f>IF($B291="","",INDEX(男子登録情報!$S:$S,MATCH($B291,男子登録情報!$B:$B,0)))</f>
        <v/>
      </c>
      <c r="B291" s="69" t="str">
        <f>IF(③リレー申込!$U20="","",IF(COUNTIF($B$2:$B$101,③リレー申込!$U20)&gt;=1,"",③リレー申込!$U20))</f>
        <v/>
      </c>
      <c r="AO291" s="32" t="str">
        <f t="shared" si="61"/>
        <v/>
      </c>
    </row>
    <row r="292" spans="1:41" x14ac:dyDescent="0.55000000000000004">
      <c r="A292" s="69" t="str">
        <f>IF($B292="","",INDEX(男子登録情報!$S:$S,MATCH($B292,男子登録情報!$B:$B,0)))</f>
        <v/>
      </c>
      <c r="B292" s="69" t="str">
        <f>IF(③リレー申込!$U21="","",IF(COUNTIF($B$2:$B$101,③リレー申込!$U21)&gt;=1,"",③リレー申込!$U21))</f>
        <v/>
      </c>
      <c r="AO292" s="32" t="str">
        <f t="shared" si="61"/>
        <v/>
      </c>
    </row>
    <row r="293" spans="1:41" x14ac:dyDescent="0.55000000000000004">
      <c r="A293" s="69" t="str">
        <f>IF($B293="","",INDEX(男子登録情報!$S:$S,MATCH($B293,男子登録情報!$B:$B,0)))</f>
        <v/>
      </c>
      <c r="B293" s="69" t="str">
        <f>IF(③リレー申込!$U22="","",IF(COUNTIF($B$2:$B$101,③リレー申込!$U22)&gt;=1,"",③リレー申込!$U22))</f>
        <v/>
      </c>
      <c r="AO293" s="32" t="str">
        <f t="shared" si="61"/>
        <v/>
      </c>
    </row>
    <row r="294" spans="1:41" x14ac:dyDescent="0.55000000000000004"/>
    <row r="295" spans="1:41" x14ac:dyDescent="0.55000000000000004">
      <c r="A295" s="70" t="str">
        <f>IF($B295="","",INDEX(女子登録情報!$S:$S,MATCH($B295,女子登録情報!$B:$B,0)))</f>
        <v/>
      </c>
      <c r="B295" s="70" t="str">
        <f>IF(③リレー申込!$K26="","",IF(COUNTIF($B$103:$B$202,③リレー申込!$K26)&gt;=1,"",③リレー申込!$K26))</f>
        <v/>
      </c>
      <c r="AO295" s="32" t="str">
        <f t="shared" si="61"/>
        <v/>
      </c>
    </row>
    <row r="296" spans="1:41" x14ac:dyDescent="0.55000000000000004">
      <c r="A296" s="70" t="str">
        <f>IF($B296="","",INDEX(女子登録情報!$S:$S,MATCH($B296,女子登録情報!$B:$B,0)))</f>
        <v/>
      </c>
      <c r="B296" s="70" t="str">
        <f>IF(③リレー申込!$K27="","",IF(COUNTIF($B$103:$B$202,③リレー申込!$K27)&gt;=1,"",③リレー申込!$K27))</f>
        <v/>
      </c>
      <c r="AO296" s="32" t="str">
        <f t="shared" si="61"/>
        <v/>
      </c>
    </row>
    <row r="297" spans="1:41" x14ac:dyDescent="0.55000000000000004">
      <c r="A297" s="70" t="str">
        <f>IF($B297="","",INDEX(女子登録情報!$S:$S,MATCH($B297,女子登録情報!$B:$B,0)))</f>
        <v/>
      </c>
      <c r="B297" s="70" t="str">
        <f>IF(③リレー申込!$K28="","",IF(COUNTIF($B$103:$B$202,③リレー申込!$K28)&gt;=1,"",③リレー申込!$K28))</f>
        <v/>
      </c>
      <c r="AO297" s="32" t="str">
        <f t="shared" si="61"/>
        <v/>
      </c>
    </row>
    <row r="298" spans="1:41" x14ac:dyDescent="0.55000000000000004">
      <c r="A298" s="70" t="str">
        <f>IF($B298="","",INDEX(女子登録情報!$S:$S,MATCH($B298,女子登録情報!$B:$B,0)))</f>
        <v/>
      </c>
      <c r="B298" s="70" t="str">
        <f>IF(③リレー申込!$K29="","",IF(COUNTIF($B$103:$B$202,③リレー申込!$K29)&gt;=1,"",③リレー申込!$K29))</f>
        <v/>
      </c>
      <c r="AO298" s="32" t="str">
        <f t="shared" si="61"/>
        <v/>
      </c>
    </row>
    <row r="299" spans="1:41" x14ac:dyDescent="0.55000000000000004">
      <c r="A299" s="70" t="str">
        <f>IF($B299="","",INDEX(女子登録情報!$S:$S,MATCH($B299,女子登録情報!$B:$B,0)))</f>
        <v/>
      </c>
      <c r="B299" s="70" t="str">
        <f>IF(③リレー申込!$K30="","",IF(COUNTIF($B$103:$B$202,③リレー申込!$K30)&gt;=1,"",③リレー申込!$K30))</f>
        <v/>
      </c>
      <c r="AO299" s="32" t="str">
        <f t="shared" si="61"/>
        <v/>
      </c>
    </row>
    <row r="300" spans="1:41" x14ac:dyDescent="0.55000000000000004">
      <c r="A300" s="70" t="str">
        <f>IF($B300="","",INDEX(女子登録情報!$S:$S,MATCH($B300,女子登録情報!$B:$B,0)))</f>
        <v/>
      </c>
      <c r="B300" s="70" t="str">
        <f>IF(③リレー申込!$K31="","",IF(COUNTIF($B$103:$B$202,③リレー申込!$K31)&gt;=1,"",③リレー申込!$K31))</f>
        <v/>
      </c>
      <c r="AO300" s="32" t="str">
        <f t="shared" si="61"/>
        <v/>
      </c>
    </row>
    <row r="301" spans="1:41" x14ac:dyDescent="0.55000000000000004">
      <c r="A301" s="70" t="str">
        <f>IF($B301="","",INDEX(女子登録情報!$S:$S,MATCH($B301,女子登録情報!$B:$B,0)))</f>
        <v/>
      </c>
      <c r="B301" s="70" t="str">
        <f>IF(③リレー申込!$K32="","",IF(COUNTIF($B$103:$B$202,③リレー申込!$K32)&gt;=1,"",③リレー申込!$K32))</f>
        <v/>
      </c>
      <c r="AO301" s="32" t="str">
        <f t="shared" si="61"/>
        <v/>
      </c>
    </row>
    <row r="302" spans="1:41" x14ac:dyDescent="0.55000000000000004">
      <c r="A302" s="70" t="str">
        <f>IF($B302="","",INDEX(女子登録情報!$S:$S,MATCH($B302,女子登録情報!$B:$B,0)))</f>
        <v/>
      </c>
      <c r="B302" s="70" t="str">
        <f>IF(③リレー申込!$K33="","",IF(COUNTIF($B$103:$B$202,③リレー申込!$K33)&gt;=1,"",③リレー申込!$K33))</f>
        <v/>
      </c>
      <c r="AO302" s="32" t="str">
        <f t="shared" si="61"/>
        <v/>
      </c>
    </row>
    <row r="303" spans="1:41" x14ac:dyDescent="0.55000000000000004">
      <c r="A303" s="70" t="str">
        <f>IF($B303="","",INDEX(女子登録情報!$S:$S,MATCH($B303,女子登録情報!$B:$B,0)))</f>
        <v/>
      </c>
      <c r="B303" s="70" t="str">
        <f>IF(③リレー申込!$K34="","",IF(COUNTIF($B$103:$B$202,③リレー申込!$K34)&gt;=1,"",③リレー申込!$K34))</f>
        <v/>
      </c>
      <c r="AO303" s="32" t="str">
        <f t="shared" si="61"/>
        <v/>
      </c>
    </row>
    <row r="304" spans="1:41" x14ac:dyDescent="0.55000000000000004">
      <c r="A304" s="70" t="str">
        <f>IF($B304="","",INDEX(女子登録情報!$S:$S,MATCH($B304,女子登録情報!$B:$B,0)))</f>
        <v/>
      </c>
      <c r="B304" s="70" t="str">
        <f>IF(③リレー申込!$K35="","",IF(COUNTIF($B$103:$B$202,③リレー申込!$K35)&gt;=1,"",③リレー申込!$K35))</f>
        <v/>
      </c>
      <c r="AO304" s="32" t="str">
        <f t="shared" si="61"/>
        <v/>
      </c>
    </row>
    <row r="305" spans="1:41" x14ac:dyDescent="0.55000000000000004">
      <c r="A305" s="70" t="str">
        <f>IF($B305="","",INDEX(女子登録情報!$S:$S,MATCH($B305,女子登録情報!$B:$B,0)))</f>
        <v/>
      </c>
      <c r="B305" s="70" t="str">
        <f>IF(③リレー申込!$K36="","",IF(COUNTIF($B$103:$B$202,③リレー申込!$K36)&gt;=1,"",③リレー申込!$K36))</f>
        <v/>
      </c>
      <c r="AO305" s="32" t="str">
        <f t="shared" si="61"/>
        <v/>
      </c>
    </row>
    <row r="306" spans="1:41" x14ac:dyDescent="0.55000000000000004">
      <c r="A306" s="70" t="str">
        <f>IF($B306="","",INDEX(女子登録情報!$S:$S,MATCH($B306,女子登録情報!$B:$B,0)))</f>
        <v/>
      </c>
      <c r="B306" s="70" t="str">
        <f>IF(③リレー申込!$K37="","",IF(COUNTIF($B$103:$B$202,③リレー申込!$K37)&gt;=1,"",③リレー申込!$K37))</f>
        <v/>
      </c>
      <c r="AO306" s="32" t="str">
        <f t="shared" si="61"/>
        <v/>
      </c>
    </row>
    <row r="307" spans="1:41" x14ac:dyDescent="0.55000000000000004">
      <c r="A307" s="70" t="str">
        <f>IF($B307="","",INDEX(女子登録情報!$S:$S,MATCH($B307,女子登録情報!$B:$B,0)))</f>
        <v/>
      </c>
      <c r="B307" s="70" t="str">
        <f>IF(③リレー申込!$K38="","",IF(COUNTIF($B$103:$B$202,③リレー申込!$K38)&gt;=1,"",③リレー申込!$K38))</f>
        <v/>
      </c>
      <c r="AO307" s="32" t="str">
        <f t="shared" si="61"/>
        <v/>
      </c>
    </row>
    <row r="308" spans="1:41" x14ac:dyDescent="0.55000000000000004">
      <c r="A308" s="70" t="str">
        <f>IF($B308="","",INDEX(女子登録情報!$S:$S,MATCH($B308,女子登録情報!$B:$B,0)))</f>
        <v/>
      </c>
      <c r="B308" s="70" t="str">
        <f>IF(③リレー申込!$K39="","",IF(COUNTIF($B$103:$B$202,③リレー申込!$K39)&gt;=1,"",③リレー申込!$K39))</f>
        <v/>
      </c>
      <c r="AO308" s="32" t="str">
        <f t="shared" si="61"/>
        <v/>
      </c>
    </row>
    <row r="309" spans="1:41" x14ac:dyDescent="0.55000000000000004">
      <c r="A309" s="70" t="str">
        <f>IF($B309="","",INDEX(女子登録情報!$S:$S,MATCH($B309,女子登録情報!$B:$B,0)))</f>
        <v/>
      </c>
      <c r="B309" s="70" t="str">
        <f>IF(③リレー申込!$K40="","",IF(COUNTIF($B$103:$B$202,③リレー申込!$K40)&gt;=1,"",③リレー申込!$K40))</f>
        <v/>
      </c>
      <c r="AO309" s="32" t="str">
        <f t="shared" si="61"/>
        <v/>
      </c>
    </row>
    <row r="310" spans="1:41" x14ac:dyDescent="0.55000000000000004">
      <c r="A310" s="70" t="str">
        <f>IF($B310="","",INDEX(女子登録情報!$S:$S,MATCH($B310,女子登録情報!$B:$B,0)))</f>
        <v/>
      </c>
      <c r="B310" s="70" t="str">
        <f>IF(③リレー申込!$M26="","",IF(COUNTIF($B$103:$B$202,③リレー申込!$M26)&gt;=1,"",③リレー申込!$M26))</f>
        <v/>
      </c>
      <c r="AO310" s="32" t="str">
        <f t="shared" si="61"/>
        <v/>
      </c>
    </row>
    <row r="311" spans="1:41" x14ac:dyDescent="0.55000000000000004">
      <c r="A311" s="70" t="str">
        <f>IF($B311="","",INDEX(女子登録情報!$S:$S,MATCH($B311,女子登録情報!$B:$B,0)))</f>
        <v/>
      </c>
      <c r="B311" s="70" t="str">
        <f>IF(③リレー申込!$M27="","",IF(COUNTIF($B$103:$B$202,③リレー申込!$M27)&gt;=1,"",③リレー申込!$M27))</f>
        <v/>
      </c>
      <c r="AO311" s="32" t="str">
        <f t="shared" si="61"/>
        <v/>
      </c>
    </row>
    <row r="312" spans="1:41" x14ac:dyDescent="0.55000000000000004">
      <c r="A312" s="70" t="str">
        <f>IF($B312="","",INDEX(女子登録情報!$S:$S,MATCH($B312,女子登録情報!$B:$B,0)))</f>
        <v/>
      </c>
      <c r="B312" s="70" t="str">
        <f>IF(③リレー申込!$M28="","",IF(COUNTIF($B$103:$B$202,③リレー申込!$M28)&gt;=1,"",③リレー申込!$M28))</f>
        <v/>
      </c>
      <c r="AO312" s="32" t="str">
        <f t="shared" si="61"/>
        <v/>
      </c>
    </row>
    <row r="313" spans="1:41" x14ac:dyDescent="0.55000000000000004">
      <c r="A313" s="70" t="str">
        <f>IF($B313="","",INDEX(女子登録情報!$S:$S,MATCH($B313,女子登録情報!$B:$B,0)))</f>
        <v/>
      </c>
      <c r="B313" s="70" t="str">
        <f>IF(③リレー申込!$M29="","",IF(COUNTIF($B$103:$B$202,③リレー申込!$M29)&gt;=1,"",③リレー申込!$M29))</f>
        <v/>
      </c>
      <c r="AO313" s="32" t="str">
        <f t="shared" si="61"/>
        <v/>
      </c>
    </row>
    <row r="314" spans="1:41" x14ac:dyDescent="0.55000000000000004">
      <c r="A314" s="70" t="str">
        <f>IF($B314="","",INDEX(女子登録情報!$S:$S,MATCH($B314,女子登録情報!$B:$B,0)))</f>
        <v/>
      </c>
      <c r="B314" s="70" t="str">
        <f>IF(③リレー申込!$M30="","",IF(COUNTIF($B$103:$B$202,③リレー申込!$M30)&gt;=1,"",③リレー申込!$M30))</f>
        <v/>
      </c>
      <c r="AO314" s="32" t="str">
        <f t="shared" si="61"/>
        <v/>
      </c>
    </row>
    <row r="315" spans="1:41" x14ac:dyDescent="0.55000000000000004">
      <c r="A315" s="70" t="str">
        <f>IF($B315="","",INDEX(女子登録情報!$S:$S,MATCH($B315,女子登録情報!$B:$B,0)))</f>
        <v/>
      </c>
      <c r="B315" s="70" t="str">
        <f>IF(③リレー申込!$M31="","",IF(COUNTIF($B$103:$B$202,③リレー申込!$M31)&gt;=1,"",③リレー申込!$M31))</f>
        <v/>
      </c>
      <c r="AO315" s="32" t="str">
        <f t="shared" si="61"/>
        <v/>
      </c>
    </row>
    <row r="316" spans="1:41" x14ac:dyDescent="0.55000000000000004">
      <c r="A316" s="70" t="str">
        <f>IF($B316="","",INDEX(女子登録情報!$S:$S,MATCH($B316,女子登録情報!$B:$B,0)))</f>
        <v/>
      </c>
      <c r="B316" s="70" t="str">
        <f>IF(③リレー申込!$M32="","",IF(COUNTIF($B$103:$B$202,③リレー申込!$M32)&gt;=1,"",③リレー申込!$M32))</f>
        <v/>
      </c>
      <c r="AO316" s="32" t="str">
        <f t="shared" si="61"/>
        <v/>
      </c>
    </row>
    <row r="317" spans="1:41" x14ac:dyDescent="0.55000000000000004">
      <c r="A317" s="70" t="str">
        <f>IF($B317="","",INDEX(女子登録情報!$S:$S,MATCH($B317,女子登録情報!$B:$B,0)))</f>
        <v/>
      </c>
      <c r="B317" s="70" t="str">
        <f>IF(③リレー申込!$M33="","",IF(COUNTIF($B$103:$B$202,③リレー申込!$M33)&gt;=1,"",③リレー申込!$M33))</f>
        <v/>
      </c>
      <c r="AO317" s="32" t="str">
        <f t="shared" si="61"/>
        <v/>
      </c>
    </row>
    <row r="318" spans="1:41" x14ac:dyDescent="0.55000000000000004">
      <c r="A318" s="70" t="str">
        <f>IF($B318="","",INDEX(女子登録情報!$S:$S,MATCH($B318,女子登録情報!$B:$B,0)))</f>
        <v/>
      </c>
      <c r="B318" s="70" t="str">
        <f>IF(③リレー申込!$M34="","",IF(COUNTIF($B$103:$B$202,③リレー申込!$M34)&gt;=1,"",③リレー申込!$M34))</f>
        <v/>
      </c>
      <c r="AO318" s="32" t="str">
        <f t="shared" si="61"/>
        <v/>
      </c>
    </row>
    <row r="319" spans="1:41" x14ac:dyDescent="0.55000000000000004">
      <c r="A319" s="70" t="str">
        <f>IF($B319="","",INDEX(女子登録情報!$S:$S,MATCH($B319,女子登録情報!$B:$B,0)))</f>
        <v/>
      </c>
      <c r="B319" s="70" t="str">
        <f>IF(③リレー申込!$M35="","",IF(COUNTIF($B$103:$B$202,③リレー申込!$M35)&gt;=1,"",③リレー申込!$M35))</f>
        <v/>
      </c>
      <c r="AO319" s="32" t="str">
        <f t="shared" si="61"/>
        <v/>
      </c>
    </row>
    <row r="320" spans="1:41" x14ac:dyDescent="0.55000000000000004">
      <c r="A320" s="70" t="str">
        <f>IF($B320="","",INDEX(女子登録情報!$S:$S,MATCH($B320,女子登録情報!$B:$B,0)))</f>
        <v/>
      </c>
      <c r="B320" s="70" t="str">
        <f>IF(③リレー申込!$M36="","",IF(COUNTIF($B$103:$B$202,③リレー申込!$M36)&gt;=1,"",③リレー申込!$M36))</f>
        <v/>
      </c>
      <c r="AO320" s="32" t="str">
        <f t="shared" si="61"/>
        <v/>
      </c>
    </row>
    <row r="321" spans="1:41" x14ac:dyDescent="0.55000000000000004">
      <c r="A321" s="70" t="str">
        <f>IF($B321="","",INDEX(女子登録情報!$S:$S,MATCH($B321,女子登録情報!$B:$B,0)))</f>
        <v/>
      </c>
      <c r="B321" s="70" t="str">
        <f>IF(③リレー申込!$M37="","",IF(COUNTIF($B$103:$B$202,③リレー申込!$M37)&gt;=1,"",③リレー申込!$M37))</f>
        <v/>
      </c>
      <c r="AO321" s="32" t="str">
        <f t="shared" si="61"/>
        <v/>
      </c>
    </row>
    <row r="322" spans="1:41" x14ac:dyDescent="0.55000000000000004">
      <c r="A322" s="70" t="str">
        <f>IF($B322="","",INDEX(女子登録情報!$S:$S,MATCH($B322,女子登録情報!$B:$B,0)))</f>
        <v/>
      </c>
      <c r="B322" s="70" t="str">
        <f>IF(③リレー申込!$M38="","",IF(COUNTIF($B$103:$B$202,③リレー申込!$M38)&gt;=1,"",③リレー申込!$M38))</f>
        <v/>
      </c>
      <c r="AO322" s="32" t="str">
        <f t="shared" si="61"/>
        <v/>
      </c>
    </row>
    <row r="323" spans="1:41" x14ac:dyDescent="0.55000000000000004">
      <c r="A323" s="70" t="str">
        <f>IF($B323="","",INDEX(女子登録情報!$S:$S,MATCH($B323,女子登録情報!$B:$B,0)))</f>
        <v/>
      </c>
      <c r="B323" s="70" t="str">
        <f>IF(③リレー申込!$M39="","",IF(COUNTIF($B$103:$B$202,③リレー申込!$M39)&gt;=1,"",③リレー申込!$M39))</f>
        <v/>
      </c>
      <c r="AO323" s="32" t="str">
        <f t="shared" ref="AO323:AO384" si="62">IF($B323="","",ROW())</f>
        <v/>
      </c>
    </row>
    <row r="324" spans="1:41" x14ac:dyDescent="0.55000000000000004">
      <c r="A324" s="70" t="str">
        <f>IF($B324="","",INDEX(女子登録情報!$S:$S,MATCH($B324,女子登録情報!$B:$B,0)))</f>
        <v/>
      </c>
      <c r="B324" s="70" t="str">
        <f>IF(③リレー申込!$M40="","",IF(COUNTIF($B$103:$B$202,③リレー申込!$M40)&gt;=1,"",③リレー申込!$M40))</f>
        <v/>
      </c>
      <c r="AO324" s="32" t="str">
        <f t="shared" si="62"/>
        <v/>
      </c>
    </row>
    <row r="325" spans="1:41" x14ac:dyDescent="0.55000000000000004">
      <c r="A325" s="70" t="str">
        <f>IF($B325="","",INDEX(女子登録情報!$S:$S,MATCH($B325,女子登録情報!$B:$B,0)))</f>
        <v/>
      </c>
      <c r="B325" s="70" t="str">
        <f>IF(③リレー申込!$O26="","",IF(COUNTIF($B$103:$B$202,③リレー申込!$O26)&gt;=1,"",③リレー申込!$O26))</f>
        <v/>
      </c>
      <c r="AO325" s="32" t="str">
        <f t="shared" si="62"/>
        <v/>
      </c>
    </row>
    <row r="326" spans="1:41" x14ac:dyDescent="0.55000000000000004">
      <c r="A326" s="70" t="str">
        <f>IF($B326="","",INDEX(女子登録情報!$S:$S,MATCH($B326,女子登録情報!$B:$B,0)))</f>
        <v/>
      </c>
      <c r="B326" s="70" t="str">
        <f>IF(③リレー申込!$O27="","",IF(COUNTIF($B$103:$B$202,③リレー申込!$O27)&gt;=1,"",③リレー申込!$O27))</f>
        <v/>
      </c>
      <c r="AO326" s="32" t="str">
        <f t="shared" si="62"/>
        <v/>
      </c>
    </row>
    <row r="327" spans="1:41" x14ac:dyDescent="0.55000000000000004">
      <c r="A327" s="70" t="str">
        <f>IF($B327="","",INDEX(女子登録情報!$S:$S,MATCH($B327,女子登録情報!$B:$B,0)))</f>
        <v/>
      </c>
      <c r="B327" s="70" t="str">
        <f>IF(③リレー申込!$O28="","",IF(COUNTIF($B$103:$B$202,③リレー申込!$O28)&gt;=1,"",③リレー申込!$O28))</f>
        <v/>
      </c>
      <c r="AO327" s="32" t="str">
        <f t="shared" si="62"/>
        <v/>
      </c>
    </row>
    <row r="328" spans="1:41" x14ac:dyDescent="0.55000000000000004">
      <c r="A328" s="70" t="str">
        <f>IF($B328="","",INDEX(女子登録情報!$S:$S,MATCH($B328,女子登録情報!$B:$B,0)))</f>
        <v/>
      </c>
      <c r="B328" s="70" t="str">
        <f>IF(③リレー申込!$O29="","",IF(COUNTIF($B$103:$B$202,③リレー申込!$O29)&gt;=1,"",③リレー申込!$O29))</f>
        <v/>
      </c>
      <c r="AO328" s="32" t="str">
        <f t="shared" si="62"/>
        <v/>
      </c>
    </row>
    <row r="329" spans="1:41" x14ac:dyDescent="0.55000000000000004">
      <c r="A329" s="70" t="str">
        <f>IF($B329="","",INDEX(女子登録情報!$S:$S,MATCH($B329,女子登録情報!$B:$B,0)))</f>
        <v/>
      </c>
      <c r="B329" s="70" t="str">
        <f>IF(③リレー申込!$O30="","",IF(COUNTIF($B$103:$B$202,③リレー申込!$O30)&gt;=1,"",③リレー申込!$O30))</f>
        <v/>
      </c>
      <c r="AO329" s="32" t="str">
        <f t="shared" si="62"/>
        <v/>
      </c>
    </row>
    <row r="330" spans="1:41" x14ac:dyDescent="0.55000000000000004">
      <c r="A330" s="70" t="str">
        <f>IF($B330="","",INDEX(女子登録情報!$S:$S,MATCH($B330,女子登録情報!$B:$B,0)))</f>
        <v/>
      </c>
      <c r="B330" s="70" t="str">
        <f>IF(③リレー申込!$O31="","",IF(COUNTIF($B$103:$B$202,③リレー申込!$O31)&gt;=1,"",③リレー申込!$O31))</f>
        <v/>
      </c>
      <c r="AO330" s="32" t="str">
        <f t="shared" si="62"/>
        <v/>
      </c>
    </row>
    <row r="331" spans="1:41" x14ac:dyDescent="0.55000000000000004">
      <c r="A331" s="70" t="str">
        <f>IF($B331="","",INDEX(女子登録情報!$S:$S,MATCH($B331,女子登録情報!$B:$B,0)))</f>
        <v/>
      </c>
      <c r="B331" s="70" t="str">
        <f>IF(③リレー申込!$O32="","",IF(COUNTIF($B$103:$B$202,③リレー申込!$O32)&gt;=1,"",③リレー申込!$O32))</f>
        <v/>
      </c>
      <c r="AO331" s="32" t="str">
        <f t="shared" si="62"/>
        <v/>
      </c>
    </row>
    <row r="332" spans="1:41" x14ac:dyDescent="0.55000000000000004">
      <c r="A332" s="70" t="str">
        <f>IF($B332="","",INDEX(女子登録情報!$S:$S,MATCH($B332,女子登録情報!$B:$B,0)))</f>
        <v/>
      </c>
      <c r="B332" s="70" t="str">
        <f>IF(③リレー申込!$O33="","",IF(COUNTIF($B$103:$B$202,③リレー申込!$O33)&gt;=1,"",③リレー申込!$O33))</f>
        <v/>
      </c>
      <c r="AO332" s="32" t="str">
        <f t="shared" si="62"/>
        <v/>
      </c>
    </row>
    <row r="333" spans="1:41" x14ac:dyDescent="0.55000000000000004">
      <c r="A333" s="70" t="str">
        <f>IF($B333="","",INDEX(女子登録情報!$S:$S,MATCH($B333,女子登録情報!$B:$B,0)))</f>
        <v/>
      </c>
      <c r="B333" s="70" t="str">
        <f>IF(③リレー申込!$O34="","",IF(COUNTIF($B$103:$B$202,③リレー申込!$O34)&gt;=1,"",③リレー申込!$O34))</f>
        <v/>
      </c>
      <c r="AO333" s="32" t="str">
        <f t="shared" si="62"/>
        <v/>
      </c>
    </row>
    <row r="334" spans="1:41" x14ac:dyDescent="0.55000000000000004">
      <c r="A334" s="70" t="str">
        <f>IF($B334="","",INDEX(女子登録情報!$S:$S,MATCH($B334,女子登録情報!$B:$B,0)))</f>
        <v/>
      </c>
      <c r="B334" s="70" t="str">
        <f>IF(③リレー申込!$O35="","",IF(COUNTIF($B$103:$B$202,③リレー申込!$O35)&gt;=1,"",③リレー申込!$O35))</f>
        <v/>
      </c>
      <c r="AO334" s="32" t="str">
        <f t="shared" si="62"/>
        <v/>
      </c>
    </row>
    <row r="335" spans="1:41" x14ac:dyDescent="0.55000000000000004">
      <c r="A335" s="70" t="str">
        <f>IF($B335="","",INDEX(女子登録情報!$S:$S,MATCH($B335,女子登録情報!$B:$B,0)))</f>
        <v/>
      </c>
      <c r="B335" s="70" t="str">
        <f>IF(③リレー申込!$O36="","",IF(COUNTIF($B$103:$B$202,③リレー申込!$O36)&gt;=1,"",③リレー申込!$O36))</f>
        <v/>
      </c>
      <c r="AO335" s="32" t="str">
        <f t="shared" si="62"/>
        <v/>
      </c>
    </row>
    <row r="336" spans="1:41" x14ac:dyDescent="0.55000000000000004">
      <c r="A336" s="70" t="str">
        <f>IF($B336="","",INDEX(女子登録情報!$S:$S,MATCH($B336,女子登録情報!$B:$B,0)))</f>
        <v/>
      </c>
      <c r="B336" s="70" t="str">
        <f>IF(③リレー申込!$O37="","",IF(COUNTIF($B$103:$B$202,③リレー申込!$O37)&gt;=1,"",③リレー申込!$O37))</f>
        <v/>
      </c>
      <c r="AO336" s="32" t="str">
        <f t="shared" si="62"/>
        <v/>
      </c>
    </row>
    <row r="337" spans="1:41" x14ac:dyDescent="0.55000000000000004">
      <c r="A337" s="70" t="str">
        <f>IF($B337="","",INDEX(女子登録情報!$S:$S,MATCH($B337,女子登録情報!$B:$B,0)))</f>
        <v/>
      </c>
      <c r="B337" s="70" t="str">
        <f>IF(③リレー申込!$O38="","",IF(COUNTIF($B$103:$B$202,③リレー申込!$O38)&gt;=1,"",③リレー申込!$O38))</f>
        <v/>
      </c>
      <c r="AO337" s="32" t="str">
        <f t="shared" si="62"/>
        <v/>
      </c>
    </row>
    <row r="338" spans="1:41" x14ac:dyDescent="0.55000000000000004">
      <c r="A338" s="70" t="str">
        <f>IF($B338="","",INDEX(女子登録情報!$S:$S,MATCH($B338,女子登録情報!$B:$B,0)))</f>
        <v/>
      </c>
      <c r="B338" s="70" t="str">
        <f>IF(③リレー申込!$O39="","",IF(COUNTIF($B$103:$B$202,③リレー申込!$O39)&gt;=1,"",③リレー申込!$O39))</f>
        <v/>
      </c>
      <c r="AO338" s="32" t="str">
        <f t="shared" si="62"/>
        <v/>
      </c>
    </row>
    <row r="339" spans="1:41" x14ac:dyDescent="0.55000000000000004">
      <c r="A339" s="70" t="str">
        <f>IF($B339="","",INDEX(女子登録情報!$S:$S,MATCH($B339,女子登録情報!$B:$B,0)))</f>
        <v/>
      </c>
      <c r="B339" s="70" t="str">
        <f>IF(③リレー申込!$O40="","",IF(COUNTIF($B$103:$B$202,③リレー申込!$O40)&gt;=1,"",③リレー申込!$O40))</f>
        <v/>
      </c>
      <c r="AO339" s="32" t="str">
        <f t="shared" si="62"/>
        <v/>
      </c>
    </row>
    <row r="340" spans="1:41" x14ac:dyDescent="0.55000000000000004">
      <c r="A340" s="70" t="str">
        <f>IF($B340="","",INDEX(女子登録情報!$S:$S,MATCH($B340,女子登録情報!$B:$B,0)))</f>
        <v/>
      </c>
      <c r="B340" s="70" t="str">
        <f>IF(③リレー申込!$Q26="","",IF(COUNTIF($B$103:$B$202,③リレー申込!$Q26)&gt;=1,"",③リレー申込!$Q26))</f>
        <v/>
      </c>
      <c r="AO340" s="32" t="str">
        <f t="shared" si="62"/>
        <v/>
      </c>
    </row>
    <row r="341" spans="1:41" x14ac:dyDescent="0.55000000000000004">
      <c r="A341" s="70" t="str">
        <f>IF($B341="","",INDEX(女子登録情報!$S:$S,MATCH($B341,女子登録情報!$B:$B,0)))</f>
        <v/>
      </c>
      <c r="B341" s="70" t="str">
        <f>IF(③リレー申込!$Q27="","",IF(COUNTIF($B$103:$B$202,③リレー申込!$Q27)&gt;=1,"",③リレー申込!$Q27))</f>
        <v/>
      </c>
      <c r="AO341" s="32" t="str">
        <f t="shared" si="62"/>
        <v/>
      </c>
    </row>
    <row r="342" spans="1:41" x14ac:dyDescent="0.55000000000000004">
      <c r="A342" s="70" t="str">
        <f>IF($B342="","",INDEX(女子登録情報!$S:$S,MATCH($B342,女子登録情報!$B:$B,0)))</f>
        <v/>
      </c>
      <c r="B342" s="70" t="str">
        <f>IF(③リレー申込!$Q28="","",IF(COUNTIF($B$103:$B$202,③リレー申込!$Q28)&gt;=1,"",③リレー申込!$Q28))</f>
        <v/>
      </c>
      <c r="AO342" s="32" t="str">
        <f t="shared" si="62"/>
        <v/>
      </c>
    </row>
    <row r="343" spans="1:41" x14ac:dyDescent="0.55000000000000004">
      <c r="A343" s="70" t="str">
        <f>IF($B343="","",INDEX(女子登録情報!$S:$S,MATCH($B343,女子登録情報!$B:$B,0)))</f>
        <v/>
      </c>
      <c r="B343" s="70" t="str">
        <f>IF(③リレー申込!$Q29="","",IF(COUNTIF($B$103:$B$202,③リレー申込!$Q29)&gt;=1,"",③リレー申込!$Q29))</f>
        <v/>
      </c>
      <c r="AO343" s="32" t="str">
        <f t="shared" si="62"/>
        <v/>
      </c>
    </row>
    <row r="344" spans="1:41" x14ac:dyDescent="0.55000000000000004">
      <c r="A344" s="70" t="str">
        <f>IF($B344="","",INDEX(女子登録情報!$S:$S,MATCH($B344,女子登録情報!$B:$B,0)))</f>
        <v/>
      </c>
      <c r="B344" s="70" t="str">
        <f>IF(③リレー申込!$Q30="","",IF(COUNTIF($B$103:$B$202,③リレー申込!$Q30)&gt;=1,"",③リレー申込!$Q30))</f>
        <v/>
      </c>
      <c r="AO344" s="32" t="str">
        <f t="shared" si="62"/>
        <v/>
      </c>
    </row>
    <row r="345" spans="1:41" x14ac:dyDescent="0.55000000000000004">
      <c r="A345" s="70" t="str">
        <f>IF($B345="","",INDEX(女子登録情報!$S:$S,MATCH($B345,女子登録情報!$B:$B,0)))</f>
        <v/>
      </c>
      <c r="B345" s="70" t="str">
        <f>IF(③リレー申込!$Q31="","",IF(COUNTIF($B$103:$B$202,③リレー申込!$Q31)&gt;=1,"",③リレー申込!$Q31))</f>
        <v/>
      </c>
      <c r="AO345" s="32" t="str">
        <f t="shared" si="62"/>
        <v/>
      </c>
    </row>
    <row r="346" spans="1:41" x14ac:dyDescent="0.55000000000000004">
      <c r="A346" s="70" t="str">
        <f>IF($B346="","",INDEX(女子登録情報!$S:$S,MATCH($B346,女子登録情報!$B:$B,0)))</f>
        <v/>
      </c>
      <c r="B346" s="70" t="str">
        <f>IF(③リレー申込!$Q32="","",IF(COUNTIF($B$103:$B$202,③リレー申込!$Q32)&gt;=1,"",③リレー申込!$Q32))</f>
        <v/>
      </c>
      <c r="AO346" s="32" t="str">
        <f t="shared" si="62"/>
        <v/>
      </c>
    </row>
    <row r="347" spans="1:41" x14ac:dyDescent="0.55000000000000004">
      <c r="A347" s="70" t="str">
        <f>IF($B347="","",INDEX(女子登録情報!$S:$S,MATCH($B347,女子登録情報!$B:$B,0)))</f>
        <v/>
      </c>
      <c r="B347" s="70" t="str">
        <f>IF(③リレー申込!$Q33="","",IF(COUNTIF($B$103:$B$202,③リレー申込!$Q33)&gt;=1,"",③リレー申込!$Q33))</f>
        <v/>
      </c>
      <c r="AO347" s="32" t="str">
        <f t="shared" si="62"/>
        <v/>
      </c>
    </row>
    <row r="348" spans="1:41" x14ac:dyDescent="0.55000000000000004">
      <c r="A348" s="70" t="str">
        <f>IF($B348="","",INDEX(女子登録情報!$S:$S,MATCH($B348,女子登録情報!$B:$B,0)))</f>
        <v/>
      </c>
      <c r="B348" s="70" t="str">
        <f>IF(③リレー申込!$Q34="","",IF(COUNTIF($B$103:$B$202,③リレー申込!$Q34)&gt;=1,"",③リレー申込!$Q34))</f>
        <v/>
      </c>
      <c r="AO348" s="32" t="str">
        <f t="shared" si="62"/>
        <v/>
      </c>
    </row>
    <row r="349" spans="1:41" x14ac:dyDescent="0.55000000000000004">
      <c r="A349" s="70" t="str">
        <f>IF($B349="","",INDEX(女子登録情報!$S:$S,MATCH($B349,女子登録情報!$B:$B,0)))</f>
        <v/>
      </c>
      <c r="B349" s="70" t="str">
        <f>IF(③リレー申込!$Q35="","",IF(COUNTIF($B$103:$B$202,③リレー申込!$Q35)&gt;=1,"",③リレー申込!$Q35))</f>
        <v/>
      </c>
      <c r="AO349" s="32" t="str">
        <f t="shared" si="62"/>
        <v/>
      </c>
    </row>
    <row r="350" spans="1:41" x14ac:dyDescent="0.55000000000000004">
      <c r="A350" s="70" t="str">
        <f>IF($B350="","",INDEX(女子登録情報!$S:$S,MATCH($B350,女子登録情報!$B:$B,0)))</f>
        <v/>
      </c>
      <c r="B350" s="70" t="str">
        <f>IF(③リレー申込!$Q36="","",IF(COUNTIF($B$103:$B$202,③リレー申込!$Q36)&gt;=1,"",③リレー申込!$Q36))</f>
        <v/>
      </c>
      <c r="AO350" s="32" t="str">
        <f t="shared" si="62"/>
        <v/>
      </c>
    </row>
    <row r="351" spans="1:41" x14ac:dyDescent="0.55000000000000004">
      <c r="A351" s="70" t="str">
        <f>IF($B351="","",INDEX(女子登録情報!$S:$S,MATCH($B351,女子登録情報!$B:$B,0)))</f>
        <v/>
      </c>
      <c r="B351" s="70" t="str">
        <f>IF(③リレー申込!$Q37="","",IF(COUNTIF($B$103:$B$202,③リレー申込!$Q37)&gt;=1,"",③リレー申込!$Q37))</f>
        <v/>
      </c>
      <c r="AO351" s="32" t="str">
        <f t="shared" si="62"/>
        <v/>
      </c>
    </row>
    <row r="352" spans="1:41" x14ac:dyDescent="0.55000000000000004">
      <c r="A352" s="70" t="str">
        <f>IF($B352="","",INDEX(女子登録情報!$S:$S,MATCH($B352,女子登録情報!$B:$B,0)))</f>
        <v/>
      </c>
      <c r="B352" s="70" t="str">
        <f>IF(③リレー申込!$Q38="","",IF(COUNTIF($B$103:$B$202,③リレー申込!$Q38)&gt;=1,"",③リレー申込!$Q38))</f>
        <v/>
      </c>
      <c r="AO352" s="32" t="str">
        <f t="shared" si="62"/>
        <v/>
      </c>
    </row>
    <row r="353" spans="1:41" x14ac:dyDescent="0.55000000000000004">
      <c r="A353" s="70" t="str">
        <f>IF($B353="","",INDEX(女子登録情報!$S:$S,MATCH($B353,女子登録情報!$B:$B,0)))</f>
        <v/>
      </c>
      <c r="B353" s="70" t="str">
        <f>IF(③リレー申込!$Q39="","",IF(COUNTIF($B$103:$B$202,③リレー申込!$Q39)&gt;=1,"",③リレー申込!$Q39))</f>
        <v/>
      </c>
      <c r="AO353" s="32" t="str">
        <f t="shared" si="62"/>
        <v/>
      </c>
    </row>
    <row r="354" spans="1:41" x14ac:dyDescent="0.55000000000000004">
      <c r="A354" s="70" t="str">
        <f>IF($B354="","",INDEX(女子登録情報!$S:$S,MATCH($B354,女子登録情報!$B:$B,0)))</f>
        <v/>
      </c>
      <c r="B354" s="70" t="str">
        <f>IF(③リレー申込!$Q40="","",IF(COUNTIF($B$103:$B$202,③リレー申込!$Q40)&gt;=1,"",③リレー申込!$Q40))</f>
        <v/>
      </c>
      <c r="AO354" s="32" t="str">
        <f t="shared" si="62"/>
        <v/>
      </c>
    </row>
    <row r="355" spans="1:41" x14ac:dyDescent="0.55000000000000004">
      <c r="A355" s="70" t="str">
        <f>IF($B355="","",INDEX(女子登録情報!$S:$S,MATCH($B355,女子登録情報!$B:$B,0)))</f>
        <v/>
      </c>
      <c r="B355" s="70" t="str">
        <f>IF(③リレー申込!$S26="","",IF(COUNTIF($B$103:$B$202,③リレー申込!$S26)&gt;=1,"",③リレー申込!$S26))</f>
        <v/>
      </c>
      <c r="AO355" s="32" t="str">
        <f t="shared" si="62"/>
        <v/>
      </c>
    </row>
    <row r="356" spans="1:41" x14ac:dyDescent="0.55000000000000004">
      <c r="A356" s="70" t="str">
        <f>IF($B356="","",INDEX(女子登録情報!$S:$S,MATCH($B356,女子登録情報!$B:$B,0)))</f>
        <v/>
      </c>
      <c r="B356" s="70" t="str">
        <f>IF(③リレー申込!$S27="","",IF(COUNTIF($B$103:$B$202,③リレー申込!$S27)&gt;=1,"",③リレー申込!$S27))</f>
        <v/>
      </c>
      <c r="AO356" s="32" t="str">
        <f t="shared" si="62"/>
        <v/>
      </c>
    </row>
    <row r="357" spans="1:41" x14ac:dyDescent="0.55000000000000004">
      <c r="A357" s="70" t="str">
        <f>IF($B357="","",INDEX(女子登録情報!$S:$S,MATCH($B357,女子登録情報!$B:$B,0)))</f>
        <v/>
      </c>
      <c r="B357" s="70" t="str">
        <f>IF(③リレー申込!$S28="","",IF(COUNTIF($B$103:$B$202,③リレー申込!$S28)&gt;=1,"",③リレー申込!$S28))</f>
        <v/>
      </c>
      <c r="AO357" s="32" t="str">
        <f t="shared" si="62"/>
        <v/>
      </c>
    </row>
    <row r="358" spans="1:41" x14ac:dyDescent="0.55000000000000004">
      <c r="A358" s="70" t="str">
        <f>IF($B358="","",INDEX(女子登録情報!$S:$S,MATCH($B358,女子登録情報!$B:$B,0)))</f>
        <v/>
      </c>
      <c r="B358" s="70" t="str">
        <f>IF(③リレー申込!$S29="","",IF(COUNTIF($B$103:$B$202,③リレー申込!$S29)&gt;=1,"",③リレー申込!$S29))</f>
        <v/>
      </c>
      <c r="AO358" s="32" t="str">
        <f t="shared" si="62"/>
        <v/>
      </c>
    </row>
    <row r="359" spans="1:41" x14ac:dyDescent="0.55000000000000004">
      <c r="A359" s="70" t="str">
        <f>IF($B359="","",INDEX(女子登録情報!$S:$S,MATCH($B359,女子登録情報!$B:$B,0)))</f>
        <v/>
      </c>
      <c r="B359" s="70" t="str">
        <f>IF(③リレー申込!$S30="","",IF(COUNTIF($B$103:$B$202,③リレー申込!$S30)&gt;=1,"",③リレー申込!$S30))</f>
        <v/>
      </c>
      <c r="AO359" s="32" t="str">
        <f t="shared" si="62"/>
        <v/>
      </c>
    </row>
    <row r="360" spans="1:41" x14ac:dyDescent="0.55000000000000004">
      <c r="A360" s="70" t="str">
        <f>IF($B360="","",INDEX(女子登録情報!$S:$S,MATCH($B360,女子登録情報!$B:$B,0)))</f>
        <v/>
      </c>
      <c r="B360" s="70" t="str">
        <f>IF(③リレー申込!$S31="","",IF(COUNTIF($B$103:$B$202,③リレー申込!$S31)&gt;=1,"",③リレー申込!$S31))</f>
        <v/>
      </c>
      <c r="AO360" s="32" t="str">
        <f t="shared" si="62"/>
        <v/>
      </c>
    </row>
    <row r="361" spans="1:41" x14ac:dyDescent="0.55000000000000004">
      <c r="A361" s="70" t="str">
        <f>IF($B361="","",INDEX(女子登録情報!$S:$S,MATCH($B361,女子登録情報!$B:$B,0)))</f>
        <v/>
      </c>
      <c r="B361" s="70" t="str">
        <f>IF(③リレー申込!$S32="","",IF(COUNTIF($B$103:$B$202,③リレー申込!$S32)&gt;=1,"",③リレー申込!$S32))</f>
        <v/>
      </c>
      <c r="AO361" s="32" t="str">
        <f t="shared" si="62"/>
        <v/>
      </c>
    </row>
    <row r="362" spans="1:41" x14ac:dyDescent="0.55000000000000004">
      <c r="A362" s="70" t="str">
        <f>IF($B362="","",INDEX(女子登録情報!$S:$S,MATCH($B362,女子登録情報!$B:$B,0)))</f>
        <v/>
      </c>
      <c r="B362" s="70" t="str">
        <f>IF(③リレー申込!$S33="","",IF(COUNTIF($B$103:$B$202,③リレー申込!$S33)&gt;=1,"",③リレー申込!$S33))</f>
        <v/>
      </c>
      <c r="AO362" s="32" t="str">
        <f t="shared" si="62"/>
        <v/>
      </c>
    </row>
    <row r="363" spans="1:41" x14ac:dyDescent="0.55000000000000004">
      <c r="A363" s="70" t="str">
        <f>IF($B363="","",INDEX(女子登録情報!$S:$S,MATCH($B363,女子登録情報!$B:$B,0)))</f>
        <v/>
      </c>
      <c r="B363" s="70" t="str">
        <f>IF(③リレー申込!$S34="","",IF(COUNTIF($B$103:$B$202,③リレー申込!$S34)&gt;=1,"",③リレー申込!$S34))</f>
        <v/>
      </c>
      <c r="AO363" s="32" t="str">
        <f t="shared" si="62"/>
        <v/>
      </c>
    </row>
    <row r="364" spans="1:41" x14ac:dyDescent="0.55000000000000004">
      <c r="A364" s="70" t="str">
        <f>IF($B364="","",INDEX(女子登録情報!$S:$S,MATCH($B364,女子登録情報!$B:$B,0)))</f>
        <v/>
      </c>
      <c r="B364" s="70" t="str">
        <f>IF(③リレー申込!$S35="","",IF(COUNTIF($B$103:$B$202,③リレー申込!$S35)&gt;=1,"",③リレー申込!$S35))</f>
        <v/>
      </c>
      <c r="AO364" s="32" t="str">
        <f t="shared" si="62"/>
        <v/>
      </c>
    </row>
    <row r="365" spans="1:41" x14ac:dyDescent="0.55000000000000004">
      <c r="A365" s="70" t="str">
        <f>IF($B365="","",INDEX(女子登録情報!$S:$S,MATCH($B365,女子登録情報!$B:$B,0)))</f>
        <v/>
      </c>
      <c r="B365" s="70" t="str">
        <f>IF(③リレー申込!$S36="","",IF(COUNTIF($B$103:$B$202,③リレー申込!$S36)&gt;=1,"",③リレー申込!$S36))</f>
        <v/>
      </c>
      <c r="AO365" s="32" t="str">
        <f t="shared" si="62"/>
        <v/>
      </c>
    </row>
    <row r="366" spans="1:41" x14ac:dyDescent="0.55000000000000004">
      <c r="A366" s="70" t="str">
        <f>IF($B366="","",INDEX(女子登録情報!$S:$S,MATCH($B366,女子登録情報!$B:$B,0)))</f>
        <v/>
      </c>
      <c r="B366" s="70" t="str">
        <f>IF(③リレー申込!$S37="","",IF(COUNTIF($B$103:$B$202,③リレー申込!$S37)&gt;=1,"",③リレー申込!$S37))</f>
        <v/>
      </c>
      <c r="AO366" s="32" t="str">
        <f t="shared" si="62"/>
        <v/>
      </c>
    </row>
    <row r="367" spans="1:41" x14ac:dyDescent="0.55000000000000004">
      <c r="A367" s="70" t="str">
        <f>IF($B367="","",INDEX(女子登録情報!$S:$S,MATCH($B367,女子登録情報!$B:$B,0)))</f>
        <v/>
      </c>
      <c r="B367" s="70" t="str">
        <f>IF(③リレー申込!$S38="","",IF(COUNTIF($B$103:$B$202,③リレー申込!$S38)&gt;=1,"",③リレー申込!$S38))</f>
        <v/>
      </c>
      <c r="AO367" s="32" t="str">
        <f t="shared" si="62"/>
        <v/>
      </c>
    </row>
    <row r="368" spans="1:41" x14ac:dyDescent="0.55000000000000004">
      <c r="A368" s="70" t="str">
        <f>IF($B368="","",INDEX(女子登録情報!$S:$S,MATCH($B368,女子登録情報!$B:$B,0)))</f>
        <v/>
      </c>
      <c r="B368" s="70" t="str">
        <f>IF(③リレー申込!$S39="","",IF(COUNTIF($B$103:$B$202,③リレー申込!$S39)&gt;=1,"",③リレー申込!$S39))</f>
        <v/>
      </c>
      <c r="AO368" s="32" t="str">
        <f t="shared" si="62"/>
        <v/>
      </c>
    </row>
    <row r="369" spans="1:41" x14ac:dyDescent="0.55000000000000004">
      <c r="A369" s="70" t="str">
        <f>IF($B369="","",INDEX(女子登録情報!$S:$S,MATCH($B369,女子登録情報!$B:$B,0)))</f>
        <v/>
      </c>
      <c r="B369" s="70" t="str">
        <f>IF(③リレー申込!$S40="","",IF(COUNTIF($B$103:$B$202,③リレー申込!$S40)&gt;=1,"",③リレー申込!$S40))</f>
        <v/>
      </c>
      <c r="AO369" s="32" t="str">
        <f t="shared" si="62"/>
        <v/>
      </c>
    </row>
    <row r="370" spans="1:41" x14ac:dyDescent="0.55000000000000004">
      <c r="A370" s="70" t="str">
        <f>IF($B370="","",INDEX(女子登録情報!$S:$S,MATCH($B370,女子登録情報!$B:$B,0)))</f>
        <v/>
      </c>
      <c r="B370" s="70" t="str">
        <f>IF(③リレー申込!$U26="","",IF(COUNTIF($B$103:$B$202,③リレー申込!$U26)&gt;=1,"",③リレー申込!$U26))</f>
        <v/>
      </c>
      <c r="AO370" s="32" t="str">
        <f t="shared" si="62"/>
        <v/>
      </c>
    </row>
    <row r="371" spans="1:41" x14ac:dyDescent="0.55000000000000004">
      <c r="A371" s="70" t="str">
        <f>IF($B371="","",INDEX(女子登録情報!$S:$S,MATCH($B371,女子登録情報!$B:$B,0)))</f>
        <v/>
      </c>
      <c r="B371" s="70" t="str">
        <f>IF(③リレー申込!$U27="","",IF(COUNTIF($B$103:$B$202,③リレー申込!$U27)&gt;=1,"",③リレー申込!$U27))</f>
        <v/>
      </c>
      <c r="AO371" s="32" t="str">
        <f t="shared" si="62"/>
        <v/>
      </c>
    </row>
    <row r="372" spans="1:41" x14ac:dyDescent="0.55000000000000004">
      <c r="A372" s="70" t="str">
        <f>IF($B372="","",INDEX(女子登録情報!$S:$S,MATCH($B372,女子登録情報!$B:$B,0)))</f>
        <v/>
      </c>
      <c r="B372" s="70" t="str">
        <f>IF(③リレー申込!$U28="","",IF(COUNTIF($B$103:$B$202,③リレー申込!$U28)&gt;=1,"",③リレー申込!$U28))</f>
        <v/>
      </c>
      <c r="AO372" s="32" t="str">
        <f t="shared" si="62"/>
        <v/>
      </c>
    </row>
    <row r="373" spans="1:41" x14ac:dyDescent="0.55000000000000004">
      <c r="A373" s="70" t="str">
        <f>IF($B373="","",INDEX(女子登録情報!$S:$S,MATCH($B373,女子登録情報!$B:$B,0)))</f>
        <v/>
      </c>
      <c r="B373" s="70" t="str">
        <f>IF(③リレー申込!$U29="","",IF(COUNTIF($B$103:$B$202,③リレー申込!$U29)&gt;=1,"",③リレー申込!$U29))</f>
        <v/>
      </c>
      <c r="AO373" s="32" t="str">
        <f t="shared" si="62"/>
        <v/>
      </c>
    </row>
    <row r="374" spans="1:41" x14ac:dyDescent="0.55000000000000004">
      <c r="A374" s="70" t="str">
        <f>IF($B374="","",INDEX(女子登録情報!$S:$S,MATCH($B374,女子登録情報!$B:$B,0)))</f>
        <v/>
      </c>
      <c r="B374" s="70" t="str">
        <f>IF(③リレー申込!$U30="","",IF(COUNTIF($B$103:$B$202,③リレー申込!$U30)&gt;=1,"",③リレー申込!$U30))</f>
        <v/>
      </c>
      <c r="AO374" s="32" t="str">
        <f t="shared" si="62"/>
        <v/>
      </c>
    </row>
    <row r="375" spans="1:41" x14ac:dyDescent="0.55000000000000004">
      <c r="A375" s="70" t="str">
        <f>IF($B375="","",INDEX(女子登録情報!$S:$S,MATCH($B375,女子登録情報!$B:$B,0)))</f>
        <v/>
      </c>
      <c r="B375" s="70" t="str">
        <f>IF(③リレー申込!$U31="","",IF(COUNTIF($B$103:$B$202,③リレー申込!$U31)&gt;=1,"",③リレー申込!$U31))</f>
        <v/>
      </c>
      <c r="AO375" s="32" t="str">
        <f t="shared" si="62"/>
        <v/>
      </c>
    </row>
    <row r="376" spans="1:41" x14ac:dyDescent="0.55000000000000004">
      <c r="A376" s="70" t="str">
        <f>IF($B376="","",INDEX(女子登録情報!$S:$S,MATCH($B376,女子登録情報!$B:$B,0)))</f>
        <v/>
      </c>
      <c r="B376" s="70" t="str">
        <f>IF(③リレー申込!$U32="","",IF(COUNTIF($B$103:$B$202,③リレー申込!$U32)&gt;=1,"",③リレー申込!$U32))</f>
        <v/>
      </c>
      <c r="AO376" s="32" t="str">
        <f t="shared" si="62"/>
        <v/>
      </c>
    </row>
    <row r="377" spans="1:41" x14ac:dyDescent="0.55000000000000004">
      <c r="A377" s="70" t="str">
        <f>IF($B377="","",INDEX(女子登録情報!$S:$S,MATCH($B377,女子登録情報!$B:$B,0)))</f>
        <v/>
      </c>
      <c r="B377" s="70" t="str">
        <f>IF(③リレー申込!$U33="","",IF(COUNTIF($B$103:$B$202,③リレー申込!$U33)&gt;=1,"",③リレー申込!$U33))</f>
        <v/>
      </c>
      <c r="AO377" s="32" t="str">
        <f t="shared" si="62"/>
        <v/>
      </c>
    </row>
    <row r="378" spans="1:41" x14ac:dyDescent="0.55000000000000004">
      <c r="A378" s="70" t="str">
        <f>IF($B378="","",INDEX(女子登録情報!$S:$S,MATCH($B378,女子登録情報!$B:$B,0)))</f>
        <v/>
      </c>
      <c r="B378" s="70" t="str">
        <f>IF(③リレー申込!$U34="","",IF(COUNTIF($B$103:$B$202,③リレー申込!$U34)&gt;=1,"",③リレー申込!$U34))</f>
        <v/>
      </c>
      <c r="AO378" s="32" t="str">
        <f t="shared" si="62"/>
        <v/>
      </c>
    </row>
    <row r="379" spans="1:41" x14ac:dyDescent="0.55000000000000004">
      <c r="A379" s="70" t="str">
        <f>IF($B379="","",INDEX(女子登録情報!$S:$S,MATCH($B379,女子登録情報!$B:$B,0)))</f>
        <v/>
      </c>
      <c r="B379" s="70" t="str">
        <f>IF(③リレー申込!$U35="","",IF(COUNTIF($B$103:$B$202,③リレー申込!$U35)&gt;=1,"",③リレー申込!$U35))</f>
        <v/>
      </c>
      <c r="AO379" s="32" t="str">
        <f t="shared" si="62"/>
        <v/>
      </c>
    </row>
    <row r="380" spans="1:41" x14ac:dyDescent="0.55000000000000004">
      <c r="A380" s="70" t="str">
        <f>IF($B380="","",INDEX(女子登録情報!$S:$S,MATCH($B380,女子登録情報!$B:$B,0)))</f>
        <v/>
      </c>
      <c r="B380" s="70" t="str">
        <f>IF(③リレー申込!$U36="","",IF(COUNTIF($B$103:$B$202,③リレー申込!$U36)&gt;=1,"",③リレー申込!$U36))</f>
        <v/>
      </c>
      <c r="AO380" s="32" t="str">
        <f t="shared" si="62"/>
        <v/>
      </c>
    </row>
    <row r="381" spans="1:41" x14ac:dyDescent="0.55000000000000004">
      <c r="A381" s="70" t="str">
        <f>IF($B381="","",INDEX(女子登録情報!$S:$S,MATCH($B381,女子登録情報!$B:$B,0)))</f>
        <v/>
      </c>
      <c r="B381" s="70" t="str">
        <f>IF(③リレー申込!$U37="","",IF(COUNTIF($B$103:$B$202,③リレー申込!$U37)&gt;=1,"",③リレー申込!$U37))</f>
        <v/>
      </c>
      <c r="AO381" s="32" t="str">
        <f t="shared" si="62"/>
        <v/>
      </c>
    </row>
    <row r="382" spans="1:41" x14ac:dyDescent="0.55000000000000004">
      <c r="A382" s="70" t="str">
        <f>IF($B382="","",INDEX(女子登録情報!$S:$S,MATCH($B382,女子登録情報!$B:$B,0)))</f>
        <v/>
      </c>
      <c r="B382" s="70" t="str">
        <f>IF(③リレー申込!$U38="","",IF(COUNTIF($B$103:$B$202,③リレー申込!$U38)&gt;=1,"",③リレー申込!$U38))</f>
        <v/>
      </c>
      <c r="AO382" s="32" t="str">
        <f t="shared" si="62"/>
        <v/>
      </c>
    </row>
    <row r="383" spans="1:41" x14ac:dyDescent="0.55000000000000004">
      <c r="A383" s="70" t="str">
        <f>IF($B383="","",INDEX(女子登録情報!$S:$S,MATCH($B383,女子登録情報!$B:$B,0)))</f>
        <v/>
      </c>
      <c r="B383" s="70" t="str">
        <f>IF(③リレー申込!$U39="","",IF(COUNTIF($B$103:$B$202,③リレー申込!$U39)&gt;=1,"",③リレー申込!$U39))</f>
        <v/>
      </c>
      <c r="AO383" s="32" t="str">
        <f t="shared" si="62"/>
        <v/>
      </c>
    </row>
    <row r="384" spans="1:41" x14ac:dyDescent="0.55000000000000004">
      <c r="A384" s="70" t="str">
        <f>IF($B384="","",INDEX(女子登録情報!$S:$S,MATCH($B384,女子登録情報!$B:$B,0)))</f>
        <v/>
      </c>
      <c r="B384" s="70" t="str">
        <f>IF(③リレー申込!$U40="","",IF(COUNTIF($B$103:$B$202,③リレー申込!$U40)&gt;=1,"",③リレー申込!$U40))</f>
        <v/>
      </c>
      <c r="AO384" s="32" t="str">
        <f t="shared" si="62"/>
        <v/>
      </c>
    </row>
    <row r="385" x14ac:dyDescent="0.5500000000000000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O218"/>
  <sheetViews>
    <sheetView workbookViewId="0"/>
  </sheetViews>
  <sheetFormatPr defaultRowHeight="18" x14ac:dyDescent="0.55000000000000004"/>
  <cols>
    <col min="1" max="2" width="14.33203125" bestFit="1" customWidth="1"/>
    <col min="3" max="4" width="16.25" bestFit="1" customWidth="1"/>
    <col min="5" max="5" width="3.08203125" customWidth="1"/>
    <col min="6" max="6" width="13.1640625" bestFit="1" customWidth="1"/>
    <col min="7" max="8" width="8.5" bestFit="1" customWidth="1"/>
    <col min="9" max="9" width="13.1640625" bestFit="1" customWidth="1"/>
    <col min="10" max="11" width="8.5" bestFit="1" customWidth="1"/>
    <col min="12" max="12" width="3.08203125" customWidth="1"/>
    <col min="13" max="13" width="12.33203125" bestFit="1" customWidth="1"/>
    <col min="14" max="15" width="8.5" bestFit="1" customWidth="1"/>
    <col min="16" max="16" width="12.33203125" bestFit="1" customWidth="1"/>
    <col min="17" max="18" width="8.5" bestFit="1" customWidth="1"/>
    <col min="19" max="19" width="3.08203125" customWidth="1"/>
    <col min="20" max="20" width="13.1640625" bestFit="1" customWidth="1"/>
    <col min="21" max="21" width="2.1640625" bestFit="1" customWidth="1"/>
    <col min="22" max="23" width="4.1640625" bestFit="1" customWidth="1"/>
    <col min="24" max="24" width="13.1640625" bestFit="1" customWidth="1"/>
    <col min="25" max="25" width="2.1640625" bestFit="1" customWidth="1"/>
    <col min="26" max="27" width="4.1640625" bestFit="1" customWidth="1"/>
    <col min="28" max="28" width="3.08203125" customWidth="1"/>
    <col min="29" max="29" width="14.83203125" bestFit="1" customWidth="1"/>
    <col min="30" max="30" width="3.08203125" customWidth="1"/>
    <col min="31" max="31" width="12.58203125" bestFit="1" customWidth="1"/>
    <col min="32" max="33" width="3.08203125" customWidth="1"/>
    <col min="34" max="35" width="4.08203125" customWidth="1"/>
    <col min="36" max="36" width="3.08203125" customWidth="1"/>
    <col min="37" max="37" width="8.5" bestFit="1" customWidth="1"/>
    <col min="38" max="38" width="6.6640625" bestFit="1" customWidth="1"/>
    <col min="39" max="39" width="3.08203125" customWidth="1"/>
    <col min="40" max="40" width="26.08203125" bestFit="1" customWidth="1"/>
    <col min="41" max="41" width="7.6640625" bestFit="1" customWidth="1"/>
  </cols>
  <sheetData>
    <row r="1" spans="1:41" x14ac:dyDescent="0.55000000000000004">
      <c r="A1" s="27" t="s">
        <v>626</v>
      </c>
      <c r="B1" s="26" t="s">
        <v>627</v>
      </c>
      <c r="C1" s="27" t="s">
        <v>628</v>
      </c>
      <c r="D1" s="26" t="s">
        <v>629</v>
      </c>
      <c r="F1" s="27" t="s">
        <v>631</v>
      </c>
      <c r="G1" s="27" t="s">
        <v>633</v>
      </c>
      <c r="H1" s="27" t="s">
        <v>634</v>
      </c>
      <c r="I1" s="26" t="s">
        <v>632</v>
      </c>
      <c r="J1" s="26" t="s">
        <v>633</v>
      </c>
      <c r="K1" s="26" t="s">
        <v>634</v>
      </c>
      <c r="M1" s="27" t="s">
        <v>636</v>
      </c>
      <c r="N1" s="27" t="s">
        <v>633</v>
      </c>
      <c r="O1" s="27" t="s">
        <v>634</v>
      </c>
      <c r="P1" s="26" t="s">
        <v>637</v>
      </c>
      <c r="Q1" s="26" t="s">
        <v>633</v>
      </c>
      <c r="R1" s="26" t="s">
        <v>634</v>
      </c>
      <c r="T1" s="315" t="s">
        <v>21</v>
      </c>
      <c r="U1" s="315"/>
      <c r="V1" s="315"/>
      <c r="W1" s="315"/>
      <c r="X1" s="316" t="s">
        <v>22</v>
      </c>
      <c r="Y1" s="316"/>
      <c r="Z1" s="316"/>
      <c r="AA1" s="316"/>
      <c r="AC1" s="27" t="s">
        <v>769</v>
      </c>
      <c r="AE1" s="314" t="s">
        <v>41</v>
      </c>
      <c r="AF1" s="314"/>
      <c r="AH1" s="314" t="s">
        <v>704</v>
      </c>
      <c r="AI1" s="314"/>
      <c r="AK1" s="1" t="s">
        <v>625</v>
      </c>
      <c r="AL1" s="25" t="s">
        <v>630</v>
      </c>
      <c r="AN1" s="1" t="s">
        <v>68</v>
      </c>
      <c r="AO1" s="1" t="s">
        <v>69</v>
      </c>
    </row>
    <row r="2" spans="1:41" x14ac:dyDescent="0.55000000000000004">
      <c r="A2" s="27" t="str" cm="1">
        <f t="array" ref="A2">IFERROR(INDEX($F$1:$F$55,SMALL(IF($H$1:$H$55&lt;$G$1:$G$55,ROW($A$1:$A$55)),ROW())),"")</f>
        <v>100m</v>
      </c>
      <c r="B2" s="26" t="str" cm="1">
        <f t="array" ref="B2">IFERROR(INDEX($I$1:$I$55,SMALL(IF($K$1:$K$55&lt;$J$1:$J$55,ROW($A$1:$A$55)),ROW())),"")</f>
        <v>100m</v>
      </c>
      <c r="C2" s="27" t="str" cm="1">
        <f t="array" ref="C2">IFERROR(INDEX($M$1:$M$11,SMALL(IF($O$1:$O$11&lt;$N$1:$N$11,ROW($A$1:$A$11)),ROW())),"")</f>
        <v>4×100mR</v>
      </c>
      <c r="D2" s="26" t="str" cm="1">
        <f t="array" ref="D2">IFERROR(INDEX($P$1:$P$11,SMALL(IF($R$1:$R$11&lt;$Q$1:$Q$11,ROW($A$1:$A$11)),ROW())),"")</f>
        <v>4×100mR</v>
      </c>
      <c r="F2" s="27" t="str">
        <f>IF(設定!$C8=1,設定!$F$5&amp;設定!$B8,"")</f>
        <v>100m</v>
      </c>
      <c r="G2" s="27" cm="1">
        <f t="array" ref="G2">IF($F2="","",IF(設定!$AL$5&lt;&gt;"",設定!$AL$5+設定!$AT$5,IF(INDEX(設定!$AK$8:$AK$36,MATCH($F2,設定!$AJ$5&amp;設定!$AJ$8:$AJ$36,0))=0,9999,INDEX(設定!$AK$8:$AK$36,MATCH($F2,設定!$AJ$5&amp;設定!$AJ$8:$AJ$36,0))+設定!$AT$5)))</f>
        <v>9999</v>
      </c>
      <c r="H2" s="27">
        <f>IF($F2="","",COUNTIF(②男子申込!$H$8:$V$107,$F2))</f>
        <v>0</v>
      </c>
      <c r="I2" s="26" t="str">
        <f>IF(設定!$D8=1,設定!$F$5&amp;設定!$B8,"")</f>
        <v>100m</v>
      </c>
      <c r="J2" s="26" cm="1">
        <f t="array" ref="J2">IF($I2="","",IF(設定!$AL$5&lt;&gt;"",設定!$AL$5+設定!$AT$6,IF(INDEX(設定!$AL$8:$AL$36,MATCH($I2,設定!$AJ$5&amp;設定!$AJ$8:$AJ$36,0))=0,9999,INDEX(設定!$AL$8:$AL$36,MATCH($I2,設定!$AJ$5&amp;設定!$AJ$8:$AJ$36,0))+設定!$AT$6)))</f>
        <v>9999</v>
      </c>
      <c r="K2" s="26">
        <f>IF($I2="","",COUNTIF(②女子申込!$H$8:$V$107,$I2))</f>
        <v>0</v>
      </c>
      <c r="M2" s="27" t="str">
        <f>IF(設定!$F23=1,設定!$F$5&amp;設定!$E23,"")</f>
        <v>4×100mR</v>
      </c>
      <c r="N2" s="27" cm="1">
        <f t="array" ref="N2">IF($M2="","",IF(設定!$AL$5&lt;&gt;"",設定!$AL$5,IF(INDEX(設定!$AK$38:$AK$42,MATCH($M2,設定!$AJ$5&amp;設定!$AJ$38:$AJ$42,0))=0,9999,INDEX(設定!$AK$38:$AK$42,MATCH($M2,設定!$AJ$5&amp;設定!$AJ$38:$AJ$42,0)))))</f>
        <v>1</v>
      </c>
      <c r="O2" s="27">
        <f>IF($M2="","",COUNTIF(③リレー申込!$B$8:$B$22,$M2))</f>
        <v>0</v>
      </c>
      <c r="P2" s="26" t="str">
        <f>IF(設定!$G23=1,設定!$F$5&amp;設定!$E23,"")</f>
        <v>4×100mR</v>
      </c>
      <c r="Q2" s="26" cm="1">
        <f t="array" ref="Q2">IF($P2="","",IF(設定!$AL$5&lt;&gt;"",設定!$AL$5,IF(INDEX(設定!$AL$38:$AL$42,MATCH($P2,設定!$AJ$5&amp;設定!$AJ$38:$AJ$42,0))=0,9999,INDEX(設定!$AL$38:$AL$42,MATCH($P2,設定!$AJ$5&amp;設定!$AJ$38:$AJ$42,0)))))</f>
        <v>1</v>
      </c>
      <c r="R2" s="26">
        <f>IF($P2="","",COUNTIF(③リレー申込!$B$26:$B$40,$P2))</f>
        <v>0</v>
      </c>
      <c r="T2" s="27" t="str">
        <f>設定!$F$5&amp;"100m"</f>
        <v>100m</v>
      </c>
      <c r="U2" s="27">
        <v>1</v>
      </c>
      <c r="V2" s="27">
        <v>2</v>
      </c>
      <c r="W2" s="28" t="s">
        <v>597</v>
      </c>
      <c r="X2" s="26" t="str">
        <f>設定!$F$5&amp;"100m"</f>
        <v>100m</v>
      </c>
      <c r="Y2" s="26">
        <v>1</v>
      </c>
      <c r="Z2" s="26">
        <v>2</v>
      </c>
      <c r="AA2" s="29" t="s">
        <v>597</v>
      </c>
      <c r="AC2" s="27" t="str">
        <f>IF(設定!$AS$5="","",IF(OR(設定!$AS$5="補欠",設定!$AS$5="オープン"),"○","補欠"))</f>
        <v/>
      </c>
      <c r="AE2" s="1" t="str">
        <f>設定!$F$5&amp;"4×100mR"</f>
        <v>4×100mR</v>
      </c>
      <c r="AF2" s="1">
        <v>1</v>
      </c>
      <c r="AH2" s="1">
        <v>1</v>
      </c>
      <c r="AI2" s="1" t="s">
        <v>718</v>
      </c>
      <c r="AK2" s="1" t="s">
        <v>855</v>
      </c>
      <c r="AL2" s="25" t="s">
        <v>801</v>
      </c>
      <c r="AN2" s="1" t="s">
        <v>72</v>
      </c>
      <c r="AO2" s="1" t="s">
        <v>73</v>
      </c>
    </row>
    <row r="3" spans="1:41" x14ac:dyDescent="0.55000000000000004">
      <c r="A3" s="27" t="str" cm="1">
        <f t="array" ref="A3">IFERROR(INDEX($F$1:$F$55,SMALL(IF($H$1:$H$55&lt;$G$1:$G$55,ROW($A$1:$A$55)),ROW())),"")</f>
        <v>200m</v>
      </c>
      <c r="B3" s="26" t="str" cm="1">
        <f t="array" ref="B3">IFERROR(INDEX($I$1:$I$55,SMALL(IF($K$1:$K$55&lt;$J$1:$J$55,ROW($A$1:$A$55)),ROW())),"")</f>
        <v>200m</v>
      </c>
      <c r="C3" s="27" t="str" cm="1">
        <f t="array" ref="C3">IFERROR(INDEX($M$1:$M$11,SMALL(IF($O$1:$O$11&lt;$N$1:$N$11,ROW($A$1:$A$11)),ROW())),"")</f>
        <v>4×400mR</v>
      </c>
      <c r="D3" s="26" t="str" cm="1">
        <f t="array" ref="D3">IFERROR(INDEX($P$1:$P$11,SMALL(IF($R$1:$R$11&lt;$Q$1:$Q$11,ROW($A$1:$A$11)),ROW())),"")</f>
        <v>4×400mR</v>
      </c>
      <c r="F3" s="27" t="str">
        <f>IF(設定!$C9=1,設定!$F$5&amp;設定!$B9,"")</f>
        <v/>
      </c>
      <c r="G3" s="27" t="str" cm="1">
        <f t="array" ref="G3">IF($F3="","",IF(設定!$AL$5&lt;&gt;"",設定!$AL$5+設定!$AT$5,IF(INDEX(設定!$AK$8:$AK$36,MATCH($F3,設定!$AJ$5&amp;設定!$AJ$8:$AJ$36,0))=0,9999,INDEX(設定!$AK$8:$AK$36,MATCH($F3,設定!$AJ$5&amp;設定!$AJ$8:$AJ$36,0))+設定!$AT$5)))</f>
        <v/>
      </c>
      <c r="H3" s="27" t="str">
        <f>IF($F3="","",COUNTIF(②男子申込!$H$8:$V$107,$F3))</f>
        <v/>
      </c>
      <c r="I3" s="26" t="str">
        <f>IF(設定!$D9=1,設定!$F$5&amp;設定!$B9,"")</f>
        <v/>
      </c>
      <c r="J3" s="26" t="str" cm="1">
        <f t="array" ref="J3">IF($I3="","",IF(設定!$AL$5&lt;&gt;"",設定!$AL$5+設定!$AT$6,IF(INDEX(設定!$AL$8:$AL$36,MATCH($I3,設定!$AJ$5&amp;設定!$AJ$8:$AJ$36,0))=0,9999,INDEX(設定!$AL$8:$AL$36,MATCH($I3,設定!$AJ$5&amp;設定!$AJ$8:$AJ$36,0))+設定!$AT$6)))</f>
        <v/>
      </c>
      <c r="K3" s="26" t="str">
        <f>IF($I3="","",COUNTIF(②女子申込!$H$8:$V$107,$I3))</f>
        <v/>
      </c>
      <c r="M3" s="27" t="str">
        <f>IF(設定!$F24=1,設定!$F$5&amp;設定!$E24,"")</f>
        <v/>
      </c>
      <c r="N3" s="27" t="str" cm="1">
        <f t="array" ref="N3">IF($M3="","",IF(設定!$AL$5&lt;&gt;"",設定!$AL$5,IF(INDEX(設定!$AK$38:$AK$42,MATCH($M3,設定!$AJ$5&amp;設定!$AJ$38:$AJ$42,0))=0,9999,INDEX(設定!$AK$38:$AK$42,MATCH($M3,設定!$AJ$5&amp;設定!$AJ$38:$AJ$42,0)))))</f>
        <v/>
      </c>
      <c r="O3" s="27" t="str">
        <f>IF($M3="","",COUNTIF(③リレー申込!$B$8:$B$22,$M3))</f>
        <v/>
      </c>
      <c r="P3" s="26" t="str">
        <f>IF(設定!$G24=1,設定!$F$5&amp;設定!$E24,"")</f>
        <v/>
      </c>
      <c r="Q3" s="26" t="str" cm="1">
        <f t="array" ref="Q3">IF($P3="","",IF(設定!$AL$5&lt;&gt;"",設定!$AL$5,IF(INDEX(設定!$AL$38:$AL$42,MATCH($P3,設定!$AJ$5&amp;設定!$AJ$38:$AJ$42,0))=0,9999,INDEX(設定!$AL$38:$AL$42,MATCH($P3,設定!$AJ$5&amp;設定!$AJ$38:$AJ$42,0)))))</f>
        <v/>
      </c>
      <c r="R3" s="26" t="str">
        <f>IF($P3="","",COUNTIF(③リレー申込!$B$26:$B$40,$P3))</f>
        <v/>
      </c>
      <c r="T3" s="27" t="str">
        <f>設定!$F$5&amp;"150m"</f>
        <v>150m</v>
      </c>
      <c r="U3" s="27">
        <v>1</v>
      </c>
      <c r="V3" s="27">
        <v>422</v>
      </c>
      <c r="W3" s="28" t="s">
        <v>751</v>
      </c>
      <c r="X3" s="26" t="str">
        <f>設定!$F$5&amp;"150m"</f>
        <v>150m</v>
      </c>
      <c r="Y3" s="26">
        <v>1</v>
      </c>
      <c r="Z3" s="26">
        <v>422</v>
      </c>
      <c r="AA3" s="29" t="s">
        <v>750</v>
      </c>
      <c r="AC3" s="27" t="str">
        <f>IF(OR(設定!$AS$5="",設定!$AS$5="補欠",設定!$AS$5="オープン"),"","OP")</f>
        <v/>
      </c>
      <c r="AE3" s="1" t="str">
        <f>設定!$F$5&amp;"4×200mR"</f>
        <v>4×200mR</v>
      </c>
      <c r="AF3" s="1">
        <v>2</v>
      </c>
      <c r="AH3" s="1">
        <v>2</v>
      </c>
      <c r="AI3" s="1" t="s">
        <v>719</v>
      </c>
      <c r="AK3" s="1" t="s">
        <v>70</v>
      </c>
      <c r="AL3" s="25" t="s">
        <v>71</v>
      </c>
      <c r="AN3" s="1" t="s">
        <v>76</v>
      </c>
      <c r="AO3" s="1" t="s">
        <v>77</v>
      </c>
    </row>
    <row r="4" spans="1:41" x14ac:dyDescent="0.55000000000000004">
      <c r="A4" s="27" t="str" cm="1">
        <f t="array" ref="A4">IFERROR(INDEX($F$1:$F$55,SMALL(IF($H$1:$H$55&lt;$G$1:$G$55,ROW($A$1:$A$55)),ROW())),"")</f>
        <v>400m</v>
      </c>
      <c r="B4" s="26" t="str" cm="1">
        <f t="array" ref="B4">IFERROR(INDEX($I$1:$I$55,SMALL(IF($K$1:$K$55&lt;$J$1:$J$55,ROW($A$1:$A$55)),ROW())),"")</f>
        <v>400m</v>
      </c>
      <c r="C4" s="27" t="str" cm="1">
        <f t="array" ref="C4">IFERROR(INDEX($M$1:$M$11,SMALL(IF($O$1:$O$11&lt;$N$1:$N$11,ROW($A$1:$A$11)),ROW())),"")</f>
        <v/>
      </c>
      <c r="D4" s="26" t="str" cm="1">
        <f t="array" ref="D4">IFERROR(INDEX($P$1:$P$11,SMALL(IF($R$1:$R$11&lt;$Q$1:$Q$11,ROW($A$1:$A$11)),ROW())),"")</f>
        <v/>
      </c>
      <c r="F4" s="27" t="str">
        <f>IF(設定!$C10=1,設定!$F$5&amp;設定!$B10,"")</f>
        <v>200m</v>
      </c>
      <c r="G4" s="27" cm="1">
        <f t="array" ref="G4">IF($F4="","",IF(設定!$AL$5&lt;&gt;"",設定!$AL$5+設定!$AT$5,IF(INDEX(設定!$AK$8:$AK$36,MATCH($F4,設定!$AJ$5&amp;設定!$AJ$8:$AJ$36,0))=0,9999,INDEX(設定!$AK$8:$AK$36,MATCH($F4,設定!$AJ$5&amp;設定!$AJ$8:$AJ$36,0))+設定!$AT$5)))</f>
        <v>9999</v>
      </c>
      <c r="H4" s="27">
        <f>IF($F4="","",COUNTIF(②男子申込!$H$8:$V$107,$F4))</f>
        <v>0</v>
      </c>
      <c r="I4" s="26" t="str">
        <f>IF(設定!$D10=1,設定!$F$5&amp;設定!$B10,"")</f>
        <v>200m</v>
      </c>
      <c r="J4" s="26" cm="1">
        <f t="array" ref="J4">IF($I4="","",IF(設定!$AL$5&lt;&gt;"",設定!$AL$5+設定!$AT$6,IF(INDEX(設定!$AL$8:$AL$36,MATCH($I4,設定!$AJ$5&amp;設定!$AJ$8:$AJ$36,0))=0,9999,INDEX(設定!$AL$8:$AL$36,MATCH($I4,設定!$AJ$5&amp;設定!$AJ$8:$AJ$36,0))+設定!$AT$6)))</f>
        <v>9999</v>
      </c>
      <c r="K4" s="26">
        <f>IF($I4="","",COUNTIF(②女子申込!$H$8:$V$107,$I4))</f>
        <v>0</v>
      </c>
      <c r="M4" s="27" t="str">
        <f>IF(設定!$F25=1,設定!$F$5&amp;設定!$E25,"")</f>
        <v>4×400mR</v>
      </c>
      <c r="N4" s="27" cm="1">
        <f t="array" ref="N4">IF($M4="","",IF(設定!$AL$5&lt;&gt;"",設定!$AL$5,IF(INDEX(設定!$AK$38:$AK$42,MATCH($M4,設定!$AJ$5&amp;設定!$AJ$38:$AJ$42,0))=0,9999,INDEX(設定!$AK$38:$AK$42,MATCH($M4,設定!$AJ$5&amp;設定!$AJ$38:$AJ$42,0)))))</f>
        <v>1</v>
      </c>
      <c r="O4" s="27">
        <f>IF($M4="","",COUNTIF(③リレー申込!$B$8:$B$22,$M4))</f>
        <v>0</v>
      </c>
      <c r="P4" s="26" t="str">
        <f>IF(設定!$G25=1,設定!$F$5&amp;設定!$E25,"")</f>
        <v>4×400mR</v>
      </c>
      <c r="Q4" s="26" cm="1">
        <f t="array" ref="Q4">IF($P4="","",IF(設定!$AL$5&lt;&gt;"",設定!$AL$5,IF(INDEX(設定!$AL$38:$AL$42,MATCH($P4,設定!$AJ$5&amp;設定!$AJ$38:$AJ$42,0))=0,9999,INDEX(設定!$AL$38:$AL$42,MATCH($P4,設定!$AJ$5&amp;設定!$AJ$38:$AJ$42,0)))))</f>
        <v>1</v>
      </c>
      <c r="R4" s="26">
        <f>IF($P4="","",COUNTIF(③リレー申込!$B$26:$B$40,$P4))</f>
        <v>0</v>
      </c>
      <c r="T4" s="27" t="str">
        <f>設定!$F$5&amp;"200m"</f>
        <v>200m</v>
      </c>
      <c r="U4" s="27">
        <v>1</v>
      </c>
      <c r="V4" s="27">
        <v>3</v>
      </c>
      <c r="W4" s="28" t="s">
        <v>598</v>
      </c>
      <c r="X4" s="26" t="str">
        <f>設定!$F$5&amp;"200m"</f>
        <v>200m</v>
      </c>
      <c r="Y4" s="26">
        <v>1</v>
      </c>
      <c r="Z4" s="26">
        <v>3</v>
      </c>
      <c r="AA4" s="29" t="s">
        <v>598</v>
      </c>
      <c r="AC4" s="27" t="str">
        <f>IF(OR(設定!$AS$5="",設定!$AS$5="補欠",設定!$AS$5="オープン"),"","補/OP")</f>
        <v/>
      </c>
      <c r="AE4" s="1" t="str">
        <f>設定!$F$5&amp;"4×400mR"</f>
        <v>4×400mR</v>
      </c>
      <c r="AF4" s="1">
        <v>2</v>
      </c>
      <c r="AH4" s="1">
        <v>3</v>
      </c>
      <c r="AI4" s="1" t="s">
        <v>720</v>
      </c>
      <c r="AK4" s="1" t="s">
        <v>74</v>
      </c>
      <c r="AL4" s="25" t="s">
        <v>75</v>
      </c>
      <c r="AN4" s="1" t="s">
        <v>80</v>
      </c>
      <c r="AO4" s="1" t="s">
        <v>81</v>
      </c>
    </row>
    <row r="5" spans="1:41" x14ac:dyDescent="0.55000000000000004">
      <c r="A5" s="27" t="str" cm="1">
        <f t="array" ref="A5">IFERROR(INDEX($F$1:$F$55,SMALL(IF($H$1:$H$55&lt;$G$1:$G$55,ROW($A$1:$A$55)),ROW())),"")</f>
        <v>800m</v>
      </c>
      <c r="B5" s="26" t="str" cm="1">
        <f t="array" ref="B5">IFERROR(INDEX($I$1:$I$55,SMALL(IF($K$1:$K$55&lt;$J$1:$J$55,ROW($A$1:$A$55)),ROW())),"")</f>
        <v>800m</v>
      </c>
      <c r="C5" s="27" t="str" cm="1">
        <f t="array" ref="C5">IFERROR(INDEX($M$1:$M$11,SMALL(IF($O$1:$O$11&lt;$N$1:$N$11,ROW($A$1:$A$11)),ROW())),"")</f>
        <v/>
      </c>
      <c r="D5" s="26" t="str" cm="1">
        <f t="array" ref="D5">IFERROR(INDEX($P$1:$P$11,SMALL(IF($R$1:$R$11&lt;$Q$1:$Q$11,ROW($A$1:$A$11)),ROW())),"")</f>
        <v/>
      </c>
      <c r="F5" s="27" t="str">
        <f>IF(設定!$C11=1,設定!$F$5&amp;設定!$B11,"")</f>
        <v/>
      </c>
      <c r="G5" s="27" t="str" cm="1">
        <f t="array" ref="G5">IF($F5="","",IF(設定!$AL$5&lt;&gt;"",設定!$AL$5+設定!$AT$5,IF(INDEX(設定!$AK$8:$AK$36,MATCH($F5,設定!$AJ$5&amp;設定!$AJ$8:$AJ$36,0))=0,9999,INDEX(設定!$AK$8:$AK$36,MATCH($F5,設定!$AJ$5&amp;設定!$AJ$8:$AJ$36,0))+設定!$AT$5)))</f>
        <v/>
      </c>
      <c r="H5" s="27" t="str">
        <f>IF($F5="","",COUNTIF(②男子申込!$H$8:$V$107,$F5))</f>
        <v/>
      </c>
      <c r="I5" s="26" t="str">
        <f>IF(設定!$D11=1,設定!$F$5&amp;設定!$B11,"")</f>
        <v/>
      </c>
      <c r="J5" s="26" t="str" cm="1">
        <f t="array" ref="J5">IF($I5="","",IF(設定!$AL$5&lt;&gt;"",設定!$AL$5+設定!$AT$6,IF(INDEX(設定!$AL$8:$AL$36,MATCH($I5,設定!$AJ$5&amp;設定!$AJ$8:$AJ$36,0))=0,9999,INDEX(設定!$AL$8:$AL$36,MATCH($I5,設定!$AJ$5&amp;設定!$AJ$8:$AJ$36,0))+設定!$AT$6)))</f>
        <v/>
      </c>
      <c r="K5" s="26" t="str">
        <f>IF($I5="","",COUNTIF(②女子申込!$H$8:$V$107,$I5))</f>
        <v/>
      </c>
      <c r="M5" s="27" t="str">
        <f>IF(設定!$F26=1,設定!$F$5&amp;設定!$E26,"")</f>
        <v/>
      </c>
      <c r="N5" s="27" t="str" cm="1">
        <f t="array" ref="N5">IF($M5="","",IF(設定!$AL$5&lt;&gt;"",設定!$AL$5,IF(INDEX(設定!$AK$38:$AK$42,MATCH($M5,設定!$AJ$5&amp;設定!$AJ$38:$AJ$42,0))=0,9999,INDEX(設定!$AK$38:$AK$42,MATCH($M5,設定!$AJ$5&amp;設定!$AJ$38:$AJ$42,0)))))</f>
        <v/>
      </c>
      <c r="O5" s="27" t="str">
        <f>IF($M5="","",COUNTIF(③リレー申込!$B$8:$B$22,$M5))</f>
        <v/>
      </c>
      <c r="P5" s="26" t="str">
        <f>IF(設定!$G26=1,設定!$F$5&amp;設定!$E26,"")</f>
        <v/>
      </c>
      <c r="Q5" s="26" t="str" cm="1">
        <f t="array" ref="Q5">IF($P5="","",IF(設定!$AL$5&lt;&gt;"",設定!$AL$5,IF(INDEX(設定!$AL$38:$AL$42,MATCH($P5,設定!$AJ$5&amp;設定!$AJ$38:$AJ$42,0))=0,9999,INDEX(設定!$AL$38:$AL$42,MATCH($P5,設定!$AJ$5&amp;設定!$AJ$38:$AJ$42,0)))))</f>
        <v/>
      </c>
      <c r="R5" s="26" t="str">
        <f>IF($P5="","",COUNTIF(③リレー申込!$B$26:$B$40,$P5))</f>
        <v/>
      </c>
      <c r="T5" s="27" t="str">
        <f>設定!$F$5&amp;"300m"</f>
        <v>300m</v>
      </c>
      <c r="U5" s="27">
        <v>1</v>
      </c>
      <c r="V5" s="27">
        <v>4</v>
      </c>
      <c r="W5" s="28" t="s">
        <v>753</v>
      </c>
      <c r="X5" s="26" t="str">
        <f>設定!$F$5&amp;"300m"</f>
        <v>300m</v>
      </c>
      <c r="Y5" s="26">
        <v>1</v>
      </c>
      <c r="Z5" s="26">
        <v>4</v>
      </c>
      <c r="AA5" s="29" t="s">
        <v>752</v>
      </c>
      <c r="AE5" s="1" t="str">
        <f>設定!$F$5&amp;"4×800mR"</f>
        <v>4×800mR</v>
      </c>
      <c r="AF5" s="1">
        <v>2</v>
      </c>
      <c r="AH5" s="1">
        <v>4</v>
      </c>
      <c r="AI5" s="1" t="s">
        <v>721</v>
      </c>
      <c r="AK5" s="1" t="s">
        <v>78</v>
      </c>
      <c r="AL5" s="25" t="s">
        <v>79</v>
      </c>
      <c r="AN5" s="1" t="s">
        <v>84</v>
      </c>
      <c r="AO5" s="1" t="s">
        <v>85</v>
      </c>
    </row>
    <row r="6" spans="1:41" x14ac:dyDescent="0.55000000000000004">
      <c r="A6" s="27" t="str" cm="1">
        <f t="array" ref="A6">IFERROR(INDEX($F$1:$F$55,SMALL(IF($H$1:$H$55&lt;$G$1:$G$55,ROW($A$1:$A$55)),ROW())),"")</f>
        <v>1500m</v>
      </c>
      <c r="B6" s="26" t="str" cm="1">
        <f t="array" ref="B6">IFERROR(INDEX($I$1:$I$55,SMALL(IF($K$1:$K$55&lt;$J$1:$J$55,ROW($A$1:$A$55)),ROW())),"")</f>
        <v>1500m</v>
      </c>
      <c r="C6" s="27" t="str" cm="1">
        <f t="array" ref="C6">IFERROR(INDEX($M$1:$M$11,SMALL(IF($O$1:$O$11&lt;$N$1:$N$11,ROW($A$1:$A$11)),ROW())),"")</f>
        <v/>
      </c>
      <c r="D6" s="26" t="str" cm="1">
        <f t="array" ref="D6">IFERROR(INDEX($P$1:$P$11,SMALL(IF($R$1:$R$11&lt;$Q$1:$Q$11,ROW($A$1:$A$11)),ROW())),"")</f>
        <v/>
      </c>
      <c r="F6" s="27" t="str">
        <f>IF(設定!$C12=1,設定!$F$5&amp;設定!$B12,"")</f>
        <v>400m</v>
      </c>
      <c r="G6" s="27" cm="1">
        <f t="array" ref="G6">IF($F6="","",IF(設定!$AL$5&lt;&gt;"",設定!$AL$5+設定!$AT$5,IF(INDEX(設定!$AK$8:$AK$36,MATCH($F6,設定!$AJ$5&amp;設定!$AJ$8:$AJ$36,0))=0,9999,INDEX(設定!$AK$8:$AK$36,MATCH($F6,設定!$AJ$5&amp;設定!$AJ$8:$AJ$36,0))+設定!$AT$5)))</f>
        <v>9999</v>
      </c>
      <c r="H6" s="27">
        <f>IF($F6="","",COUNTIF(②男子申込!$H$8:$V$107,$F6))</f>
        <v>0</v>
      </c>
      <c r="I6" s="26" t="str">
        <f>IF(設定!$D12=1,設定!$F$5&amp;設定!$B12,"")</f>
        <v>400m</v>
      </c>
      <c r="J6" s="26" cm="1">
        <f t="array" ref="J6">IF($I6="","",IF(設定!$AL$5&lt;&gt;"",設定!$AL$5+設定!$AT$6,IF(INDEX(設定!$AL$8:$AL$36,MATCH($I6,設定!$AJ$5&amp;設定!$AJ$8:$AJ$36,0))=0,9999,INDEX(設定!$AL$8:$AL$36,MATCH($I6,設定!$AJ$5&amp;設定!$AJ$8:$AJ$36,0))+設定!$AT$6)))</f>
        <v>9999</v>
      </c>
      <c r="K6" s="26">
        <f>IF($I6="","",COUNTIF(②女子申込!$H$8:$V$107,$I6))</f>
        <v>0</v>
      </c>
      <c r="M6" s="27" t="str">
        <f>IF(設定!$F27=1,設定!$F$5&amp;設定!$E27,"")</f>
        <v/>
      </c>
      <c r="N6" s="27" t="str" cm="1">
        <f t="array" ref="N6">IF($M6="","",IF(設定!$AL$5&lt;&gt;"",設定!$AL$5,IF(INDEX(設定!$AK$38:$AK$42,MATCH($M6,設定!$AJ$5&amp;設定!$AJ$38:$AJ$42,0))=0,9999,INDEX(設定!$AK$38:$AK$42,MATCH($M6,設定!$AJ$5&amp;設定!$AJ$38:$AJ$42,0)))))</f>
        <v/>
      </c>
      <c r="O6" s="27" t="str">
        <f>IF($M6="","",COUNTIF(③リレー申込!$B$8:$B$22,$M6))</f>
        <v/>
      </c>
      <c r="P6" s="26" t="str">
        <f>IF(設定!$G27=1,設定!$F$5&amp;設定!$E27,"")</f>
        <v/>
      </c>
      <c r="Q6" s="26" t="str" cm="1">
        <f t="array" ref="Q6">IF($P6="","",IF(設定!$AL$5&lt;&gt;"",設定!$AL$5,IF(INDEX(設定!$AL$38:$AL$42,MATCH($P6,設定!$AJ$5&amp;設定!$AJ$38:$AJ$42,0))=0,9999,INDEX(設定!$AL$38:$AL$42,MATCH($P6,設定!$AJ$5&amp;設定!$AJ$38:$AJ$42,0)))))</f>
        <v/>
      </c>
      <c r="R6" s="26" t="str">
        <f>IF($P6="","",COUNTIF(③リレー申込!$B$26:$B$40,$P6))</f>
        <v/>
      </c>
      <c r="T6" s="27" t="str">
        <f>設定!$F$5&amp;"400m"</f>
        <v>400m</v>
      </c>
      <c r="U6" s="27">
        <v>2</v>
      </c>
      <c r="V6" s="27">
        <v>5</v>
      </c>
      <c r="W6" s="28" t="s">
        <v>599</v>
      </c>
      <c r="X6" s="26" t="str">
        <f>設定!$F$5&amp;"400m"</f>
        <v>400m</v>
      </c>
      <c r="Y6" s="26">
        <v>2</v>
      </c>
      <c r="Z6" s="26">
        <v>5</v>
      </c>
      <c r="AA6" s="29" t="s">
        <v>599</v>
      </c>
      <c r="AC6" s="26" t="s">
        <v>770</v>
      </c>
      <c r="AE6" s="1" t="str">
        <f>設定!$F$5&amp;"メドレーR"</f>
        <v>メドレーR</v>
      </c>
      <c r="AF6" s="1">
        <v>2</v>
      </c>
      <c r="AH6" s="1">
        <v>5</v>
      </c>
      <c r="AI6" s="1" t="s">
        <v>722</v>
      </c>
      <c r="AK6" s="1" t="s">
        <v>82</v>
      </c>
      <c r="AL6" s="25" t="s">
        <v>83</v>
      </c>
      <c r="AN6" s="1" t="s">
        <v>88</v>
      </c>
      <c r="AO6" s="1" t="s">
        <v>89</v>
      </c>
    </row>
    <row r="7" spans="1:41" x14ac:dyDescent="0.55000000000000004">
      <c r="A7" s="27" t="str" cm="1">
        <f t="array" ref="A7">IFERROR(INDEX($F$1:$F$55,SMALL(IF($H$1:$H$55&lt;$G$1:$G$55,ROW($A$1:$A$55)),ROW())),"")</f>
        <v>5000m</v>
      </c>
      <c r="B7" s="26" t="str" cm="1">
        <f t="array" ref="B7">IFERROR(INDEX($I$1:$I$55,SMALL(IF($K$1:$K$55&lt;$J$1:$J$55,ROW($A$1:$A$55)),ROW())),"")</f>
        <v>5000m</v>
      </c>
      <c r="C7" s="27" t="str" cm="1">
        <f t="array" ref="C7">IFERROR(INDEX($M$1:$M$11,SMALL(IF($O$1:$O$11&lt;$N$1:$N$11,ROW($A$1:$A$11)),ROW())),"")</f>
        <v/>
      </c>
      <c r="D7" s="26" t="str" cm="1">
        <f t="array" ref="D7">IFERROR(INDEX($P$1:$P$11,SMALL(IF($R$1:$R$11&lt;$Q$1:$Q$11,ROW($A$1:$A$11)),ROW())),"")</f>
        <v/>
      </c>
      <c r="F7" s="27" t="str">
        <f>IF(設定!$C13=1,設定!$F$5&amp;設定!$B13,"")</f>
        <v/>
      </c>
      <c r="G7" s="27" t="str" cm="1">
        <f t="array" ref="G7">IF($F7="","",IF(設定!$AL$5&lt;&gt;"",設定!$AL$5+設定!$AT$5,IF(INDEX(設定!$AK$8:$AK$36,MATCH($F7,設定!$AJ$5&amp;設定!$AJ$8:$AJ$36,0))=0,9999,INDEX(設定!$AK$8:$AK$36,MATCH($F7,設定!$AJ$5&amp;設定!$AJ$8:$AJ$36,0))+設定!$AT$5)))</f>
        <v/>
      </c>
      <c r="H7" s="27" t="str">
        <f>IF($F7="","",COUNTIF(②男子申込!$H$8:$V$107,$F7))</f>
        <v/>
      </c>
      <c r="I7" s="26" t="str">
        <f>IF(設定!$D13=1,設定!$F$5&amp;設定!$B13,"")</f>
        <v/>
      </c>
      <c r="J7" s="26" t="str" cm="1">
        <f t="array" ref="J7">IF($I7="","",IF(設定!$AL$5&lt;&gt;"",設定!$AL$5+設定!$AT$6,IF(INDEX(設定!$AL$8:$AL$36,MATCH($I7,設定!$AJ$5&amp;設定!$AJ$8:$AJ$36,0))=0,9999,INDEX(設定!$AL$8:$AL$36,MATCH($I7,設定!$AJ$5&amp;設定!$AJ$8:$AJ$36,0))+設定!$AT$6)))</f>
        <v/>
      </c>
      <c r="K7" s="26" t="str">
        <f>IF($I7="","",COUNTIF(②女子申込!$H$8:$V$107,$I7))</f>
        <v/>
      </c>
      <c r="M7" s="27" t="str">
        <f>IF(設定!$M23=1,設定!$M$5&amp;設定!$L23,"")</f>
        <v/>
      </c>
      <c r="N7" s="27" t="str" cm="1">
        <f t="array" ref="N7">IF($M7="","",IF(設定!$AP$5&lt;&gt;"",設定!$AP$5,IF(INDEX(設定!$AO$38:$AO$42,MATCH($M7,設定!$AN$5&amp;設定!$AN$38:$AN$42,0))=0,9999,INDEX(設定!$AO$38:$AO$42,MATCH($M7,設定!$AN$5&amp;設定!$AN$38:$AN$42,0)))))</f>
        <v/>
      </c>
      <c r="O7" s="27" t="str">
        <f>IF($M7="","",COUNTIF(③リレー申込!$B$8:$B$22,$M7))</f>
        <v/>
      </c>
      <c r="P7" s="26" t="str">
        <f>IF(設定!$N23=1,設定!$M$5&amp;設定!$L23,"")</f>
        <v/>
      </c>
      <c r="Q7" s="26" t="str" cm="1">
        <f t="array" ref="Q7">IF($P7="","",IF(設定!$AP$5&lt;&gt;"",設定!$AP$5,IF(INDEX(設定!$AP$38:$AP$42,MATCH($P7,設定!$AN$5&amp;設定!$AN$38:$AN$42,0))=0,9999,INDEX(設定!$AP$38:$AP$42,MATCH($P7,設定!$AN$5&amp;設定!$AN$38:$AN$42,0)))))</f>
        <v/>
      </c>
      <c r="R7" s="26" t="str">
        <f>IF($P7="","",COUNTIF(③リレー申込!$B$26:$B$40,$P7))</f>
        <v/>
      </c>
      <c r="T7" s="27" t="str">
        <f>設定!$F$5&amp;"600m"</f>
        <v>600m</v>
      </c>
      <c r="U7" s="27">
        <v>3</v>
      </c>
      <c r="V7" s="27">
        <v>50</v>
      </c>
      <c r="W7" s="28" t="s">
        <v>755</v>
      </c>
      <c r="X7" s="26" t="str">
        <f>設定!$F$5&amp;"600m"</f>
        <v>600m</v>
      </c>
      <c r="Y7" s="26">
        <v>3</v>
      </c>
      <c r="Z7" s="26">
        <v>50</v>
      </c>
      <c r="AA7" s="29" t="s">
        <v>754</v>
      </c>
      <c r="AC7" s="26" t="str">
        <f>IF(設定!$AS$6="","",IF(OR(設定!$AS$6="補欠",設定!$AS$6="オープン"),"○","補欠"))</f>
        <v/>
      </c>
      <c r="AE7" s="1" t="str">
        <f>設定!$M$5&amp;"4×100mR"</f>
        <v>4×100mR</v>
      </c>
      <c r="AF7" s="1">
        <v>1</v>
      </c>
      <c r="AH7" s="1">
        <v>6</v>
      </c>
      <c r="AI7" s="1" t="s">
        <v>723</v>
      </c>
      <c r="AK7" s="1" t="s">
        <v>86</v>
      </c>
      <c r="AL7" s="25" t="s">
        <v>87</v>
      </c>
      <c r="AN7" s="1" t="s">
        <v>92</v>
      </c>
      <c r="AO7" s="1" t="s">
        <v>93</v>
      </c>
    </row>
    <row r="8" spans="1:41" x14ac:dyDescent="0.55000000000000004">
      <c r="A8" s="27" t="str" cm="1">
        <f t="array" ref="A8">IFERROR(INDEX($F$1:$F$55,SMALL(IF($H$1:$H$55&lt;$G$1:$G$55,ROW($A$1:$A$55)),ROW())),"")</f>
        <v>110mH</v>
      </c>
      <c r="B8" s="26" t="str" cm="1">
        <f t="array" ref="B8">IFERROR(INDEX($I$1:$I$55,SMALL(IF($K$1:$K$55&lt;$J$1:$J$55,ROW($A$1:$A$55)),ROW())),"")</f>
        <v>100mH</v>
      </c>
      <c r="C8" s="27" t="str" cm="1">
        <f t="array" ref="C8">IFERROR(INDEX($M$1:$M$11,SMALL(IF($O$1:$O$11&lt;$N$1:$N$11,ROW($A$1:$A$11)),ROW())),"")</f>
        <v/>
      </c>
      <c r="D8" s="26" t="str" cm="1">
        <f t="array" ref="D8">IFERROR(INDEX($P$1:$P$11,SMALL(IF($R$1:$R$11&lt;$Q$1:$Q$11,ROW($A$1:$A$11)),ROW())),"")</f>
        <v/>
      </c>
      <c r="F8" s="27" t="str">
        <f>IF(設定!$C14=1,設定!$F$5&amp;設定!$B14,"")</f>
        <v>800m</v>
      </c>
      <c r="G8" s="27" cm="1">
        <f t="array" ref="G8">IF($F8="","",IF(設定!$AL$5&lt;&gt;"",設定!$AL$5+設定!$AT$5,IF(INDEX(設定!$AK$8:$AK$36,MATCH($F8,設定!$AJ$5&amp;設定!$AJ$8:$AJ$36,0))=0,9999,INDEX(設定!$AK$8:$AK$36,MATCH($F8,設定!$AJ$5&amp;設定!$AJ$8:$AJ$36,0))+設定!$AT$5)))</f>
        <v>9999</v>
      </c>
      <c r="H8" s="27">
        <f>IF($F8="","",COUNTIF(②男子申込!$H$8:$V$107,$F8))</f>
        <v>0</v>
      </c>
      <c r="I8" s="26" t="str">
        <f>IF(設定!$D14=1,設定!$F$5&amp;設定!$B14,"")</f>
        <v>800m</v>
      </c>
      <c r="J8" s="26" cm="1">
        <f t="array" ref="J8">IF($I8="","",IF(設定!$AL$5&lt;&gt;"",設定!$AL$5+設定!$AT$6,IF(INDEX(設定!$AL$8:$AL$36,MATCH($I8,設定!$AJ$5&amp;設定!$AJ$8:$AJ$36,0))=0,9999,INDEX(設定!$AL$8:$AL$36,MATCH($I8,設定!$AJ$5&amp;設定!$AJ$8:$AJ$36,0))+設定!$AT$6)))</f>
        <v>9999</v>
      </c>
      <c r="K8" s="26">
        <f>IF($I8="","",COUNTIF(②女子申込!$H$8:$V$107,$I8))</f>
        <v>0</v>
      </c>
      <c r="M8" s="27" t="str">
        <f>IF(設定!$M24=1,設定!$M$5&amp;設定!$L24,"")</f>
        <v/>
      </c>
      <c r="N8" s="27" t="str" cm="1">
        <f t="array" ref="N8">IF($M8="","",IF(設定!$AP$5&lt;&gt;"",設定!$AP$5,IF(INDEX(設定!$AO$38:$AO$42,MATCH($M8,設定!$AN$5&amp;設定!$AN$38:$AN$42,0))=0,9999,INDEX(設定!$AO$38:$AO$42,MATCH($M8,設定!$AN$5&amp;設定!$AN$38:$AN$42,0)))))</f>
        <v/>
      </c>
      <c r="O8" s="27" t="str">
        <f>IF($M8="","",COUNTIF(③リレー申込!$B$8:$B$22,$M8))</f>
        <v/>
      </c>
      <c r="P8" s="26" t="str">
        <f>IF(設定!$N24=1,設定!$M$5&amp;設定!$L24,"")</f>
        <v/>
      </c>
      <c r="Q8" s="26" t="str" cm="1">
        <f t="array" ref="Q8">IF($P8="","",IF(設定!$AP$5&lt;&gt;"",設定!$AP$5,IF(INDEX(設定!$AP$38:$AP$42,MATCH($P8,設定!$AN$5&amp;設定!$AN$38:$AN$42,0))=0,9999,INDEX(設定!$AP$38:$AP$42,MATCH($P8,設定!$AN$5&amp;設定!$AN$38:$AN$42,0)))))</f>
        <v/>
      </c>
      <c r="R8" s="26" t="str">
        <f>IF($P8="","",COUNTIF(③リレー申込!$B$26:$B$40,$P8))</f>
        <v/>
      </c>
      <c r="T8" s="27" t="str">
        <f>設定!$F$5&amp;"800m"</f>
        <v>800m</v>
      </c>
      <c r="U8" s="27">
        <v>3</v>
      </c>
      <c r="V8" s="27">
        <v>6</v>
      </c>
      <c r="W8" s="28" t="s">
        <v>600</v>
      </c>
      <c r="X8" s="26" t="str">
        <f>設定!$F$5&amp;"800m"</f>
        <v>800m</v>
      </c>
      <c r="Y8" s="26">
        <v>3</v>
      </c>
      <c r="Z8" s="26">
        <v>6</v>
      </c>
      <c r="AA8" s="29" t="s">
        <v>600</v>
      </c>
      <c r="AC8" s="26" t="str">
        <f>IF(OR(設定!$AS$6="",設定!$AS$6="補欠",設定!$AS$6="オープン"),"","OP")</f>
        <v/>
      </c>
      <c r="AE8" s="1" t="str">
        <f>設定!$M$5&amp;"4×200mR"</f>
        <v>4×200mR</v>
      </c>
      <c r="AF8" s="1">
        <v>2</v>
      </c>
      <c r="AH8" s="1">
        <v>7</v>
      </c>
      <c r="AI8" s="1" t="s">
        <v>724</v>
      </c>
      <c r="AK8" s="1" t="s">
        <v>90</v>
      </c>
      <c r="AL8" s="25" t="s">
        <v>91</v>
      </c>
      <c r="AN8" s="1" t="s">
        <v>96</v>
      </c>
      <c r="AO8" s="1" t="s">
        <v>97</v>
      </c>
    </row>
    <row r="9" spans="1:41" x14ac:dyDescent="0.55000000000000004">
      <c r="A9" s="27" t="str" cm="1">
        <f t="array" ref="A9">IFERROR(INDEX($F$1:$F$55,SMALL(IF($H$1:$H$55&lt;$G$1:$G$55,ROW($A$1:$A$55)),ROW())),"")</f>
        <v>400mH</v>
      </c>
      <c r="B9" s="26" t="str" cm="1">
        <f t="array" ref="B9">IFERROR(INDEX($I$1:$I$55,SMALL(IF($K$1:$K$55&lt;$J$1:$J$55,ROW($A$1:$A$55)),ROW())),"")</f>
        <v>400mH</v>
      </c>
      <c r="C9" s="27" t="str" cm="1">
        <f t="array" ref="C9">IFERROR(INDEX($M$1:$M$11,SMALL(IF($O$1:$O$11&lt;$N$1:$N$11,ROW($A$1:$A$11)),ROW())),"")</f>
        <v/>
      </c>
      <c r="D9" s="26" t="str" cm="1">
        <f t="array" ref="D9">IFERROR(INDEX($P$1:$P$11,SMALL(IF($R$1:$R$11&lt;$Q$1:$Q$11,ROW($A$1:$A$11)),ROW())),"")</f>
        <v/>
      </c>
      <c r="F9" s="27" t="str">
        <f>IF(設定!$C15=1,設定!$F$5&amp;設定!$B15,"")</f>
        <v/>
      </c>
      <c r="G9" s="27" t="str" cm="1">
        <f t="array" ref="G9">IF($F9="","",IF(設定!$AL$5&lt;&gt;"",設定!$AL$5+設定!$AT$5,IF(INDEX(設定!$AK$8:$AK$36,MATCH($F9,設定!$AJ$5&amp;設定!$AJ$8:$AJ$36,0))=0,9999,INDEX(設定!$AK$8:$AK$36,MATCH($F9,設定!$AJ$5&amp;設定!$AJ$8:$AJ$36,0))+設定!$AT$5)))</f>
        <v/>
      </c>
      <c r="H9" s="27" t="str">
        <f>IF($F9="","",COUNTIF(②男子申込!$H$8:$V$107,$F9))</f>
        <v/>
      </c>
      <c r="I9" s="26" t="str">
        <f>IF(設定!$D15=1,設定!$F$5&amp;設定!$B15,"")</f>
        <v/>
      </c>
      <c r="J9" s="26" t="str" cm="1">
        <f t="array" ref="J9">IF($I9="","",IF(設定!$AL$5&lt;&gt;"",設定!$AL$5+設定!$AT$6,IF(INDEX(設定!$AL$8:$AL$36,MATCH($I9,設定!$AJ$5&amp;設定!$AJ$8:$AJ$36,0))=0,9999,INDEX(設定!$AL$8:$AL$36,MATCH($I9,設定!$AJ$5&amp;設定!$AJ$8:$AJ$36,0))+設定!$AT$6)))</f>
        <v/>
      </c>
      <c r="K9" s="26" t="str">
        <f>IF($I9="","",COUNTIF(②女子申込!$H$8:$V$107,$I9))</f>
        <v/>
      </c>
      <c r="M9" s="27" t="str">
        <f>IF(設定!$M25=1,設定!$M$5&amp;設定!$L25,"")</f>
        <v/>
      </c>
      <c r="N9" s="27" t="str" cm="1">
        <f t="array" ref="N9">IF($M9="","",IF(設定!$AP$5&lt;&gt;"",設定!$AP$5,IF(INDEX(設定!$AO$38:$AO$42,MATCH($M9,設定!$AN$5&amp;設定!$AN$38:$AN$42,0))=0,9999,INDEX(設定!$AO$38:$AO$42,MATCH($M9,設定!$AN$5&amp;設定!$AN$38:$AN$42,0)))))</f>
        <v/>
      </c>
      <c r="O9" s="27" t="str">
        <f>IF($M9="","",COUNTIF(③リレー申込!$B$8:$B$22,$M9))</f>
        <v/>
      </c>
      <c r="P9" s="26" t="str">
        <f>IF(設定!$N25=1,設定!$M$5&amp;設定!$L25,"")</f>
        <v/>
      </c>
      <c r="Q9" s="26" t="str" cm="1">
        <f t="array" ref="Q9">IF($P9="","",IF(設定!$AP$5&lt;&gt;"",設定!$AP$5,IF(INDEX(設定!$AP$38:$AP$42,MATCH($P9,設定!$AN$5&amp;設定!$AN$38:$AN$42,0))=0,9999,INDEX(設定!$AP$38:$AP$42,MATCH($P9,設定!$AN$5&amp;設定!$AN$38:$AN$42,0)))))</f>
        <v/>
      </c>
      <c r="R9" s="26" t="str">
        <f>IF($P9="","",COUNTIF(③リレー申込!$B$26:$B$40,$P9))</f>
        <v/>
      </c>
      <c r="T9" s="27" t="str">
        <f>設定!$F$5&amp;"1000m"</f>
        <v>1000m</v>
      </c>
      <c r="U9" s="27">
        <v>3</v>
      </c>
      <c r="V9" s="27">
        <v>7</v>
      </c>
      <c r="W9" s="28" t="s">
        <v>757</v>
      </c>
      <c r="X9" s="26" t="str">
        <f>設定!$F$5&amp;"1000m"</f>
        <v>1000m</v>
      </c>
      <c r="Y9" s="26">
        <v>3</v>
      </c>
      <c r="Z9" s="26">
        <v>7</v>
      </c>
      <c r="AA9" s="29" t="s">
        <v>756</v>
      </c>
      <c r="AC9" s="26" t="str">
        <f>IF(OR(設定!$AS$6="",設定!$AS$6="補欠",設定!$AS$6="オープン"),"","補/OP")</f>
        <v/>
      </c>
      <c r="AE9" s="1" t="str">
        <f>設定!$M$5&amp;"4×400mR"</f>
        <v>4×400mR</v>
      </c>
      <c r="AF9" s="1">
        <v>2</v>
      </c>
      <c r="AH9" s="1">
        <v>8</v>
      </c>
      <c r="AI9" s="1" t="s">
        <v>725</v>
      </c>
      <c r="AK9" s="1" t="s">
        <v>94</v>
      </c>
      <c r="AL9" s="25" t="s">
        <v>95</v>
      </c>
      <c r="AN9" s="1" t="s">
        <v>100</v>
      </c>
      <c r="AO9" s="1" t="s">
        <v>101</v>
      </c>
    </row>
    <row r="10" spans="1:41" x14ac:dyDescent="0.55000000000000004">
      <c r="A10" s="27" t="str" cm="1">
        <f t="array" ref="A10">IFERROR(INDEX($F$1:$F$55,SMALL(IF($H$1:$H$55&lt;$G$1:$G$55,ROW($A$1:$A$55)),ROW())),"")</f>
        <v>3000mSC</v>
      </c>
      <c r="B10" s="26" t="str" cm="1">
        <f t="array" ref="B10">IFERROR(INDEX($I$1:$I$55,SMALL(IF($K$1:$K$55&lt;$J$1:$J$55,ROW($A$1:$A$55)),ROW())),"")</f>
        <v>3000mSC</v>
      </c>
      <c r="C10" s="27" t="str" cm="1">
        <f t="array" ref="C10">IFERROR(INDEX($M$1:$M$11,SMALL(IF($O$1:$O$11&lt;$N$1:$N$11,ROW($A$1:$A$11)),ROW())),"")</f>
        <v/>
      </c>
      <c r="D10" s="26" t="str" cm="1">
        <f t="array" ref="D10">IFERROR(INDEX($P$1:$P$11,SMALL(IF($R$1:$R$11&lt;$Q$1:$Q$11,ROW($A$1:$A$11)),ROW())),"")</f>
        <v/>
      </c>
      <c r="F10" s="27" t="str">
        <f>IF(設定!$C16=1,設定!$F$5&amp;設定!$B16,"")</f>
        <v>1500m</v>
      </c>
      <c r="G10" s="27" cm="1">
        <f t="array" ref="G10">IF($F10="","",IF(設定!$AL$5&lt;&gt;"",設定!$AL$5+設定!$AT$5,IF(INDEX(設定!$AK$8:$AK$36,MATCH($F10,設定!$AJ$5&amp;設定!$AJ$8:$AJ$36,0))=0,9999,INDEX(設定!$AK$8:$AK$36,MATCH($F10,設定!$AJ$5&amp;設定!$AJ$8:$AJ$36,0))+設定!$AT$5)))</f>
        <v>9999</v>
      </c>
      <c r="H10" s="27">
        <f>IF($F10="","",COUNTIF(②男子申込!$H$8:$V$107,$F10))</f>
        <v>0</v>
      </c>
      <c r="I10" s="26" t="str">
        <f>IF(設定!$D16=1,設定!$F$5&amp;設定!$B16,"")</f>
        <v>1500m</v>
      </c>
      <c r="J10" s="26" cm="1">
        <f t="array" ref="J10">IF($I10="","",IF(設定!$AL$5&lt;&gt;"",設定!$AL$5+設定!$AT$6,IF(INDEX(設定!$AL$8:$AL$36,MATCH($I10,設定!$AJ$5&amp;設定!$AJ$8:$AJ$36,0))=0,9999,INDEX(設定!$AL$8:$AL$36,MATCH($I10,設定!$AJ$5&amp;設定!$AJ$8:$AJ$36,0))+設定!$AT$6)))</f>
        <v>9999</v>
      </c>
      <c r="K10" s="26">
        <f>IF($I10="","",COUNTIF(②女子申込!$H$8:$V$107,$I10))</f>
        <v>0</v>
      </c>
      <c r="M10" s="27" t="str">
        <f>IF(設定!$M26=1,設定!$M$5&amp;設定!$L26,"")</f>
        <v/>
      </c>
      <c r="N10" s="27" t="str" cm="1">
        <f t="array" ref="N10">IF($M10="","",IF(設定!$AP$5&lt;&gt;"",設定!$AP$5,IF(INDEX(設定!$AO$38:$AO$42,MATCH($M10,設定!$AN$5&amp;設定!$AN$38:$AN$42,0))=0,9999,INDEX(設定!$AO$38:$AO$42,MATCH($M10,設定!$AN$5&amp;設定!$AN$38:$AN$42,0)))))</f>
        <v/>
      </c>
      <c r="O10" s="27" t="str">
        <f>IF($M10="","",COUNTIF(③リレー申込!$B$8:$B$22,$M10))</f>
        <v/>
      </c>
      <c r="P10" s="26" t="str">
        <f>IF(設定!$N26=1,設定!$M$5&amp;設定!$L26,"")</f>
        <v/>
      </c>
      <c r="Q10" s="26" t="str" cm="1">
        <f t="array" ref="Q10">IF($P10="","",IF(設定!$AP$5&lt;&gt;"",設定!$AP$5,IF(INDEX(設定!$AP$38:$AP$42,MATCH($P10,設定!$AN$5&amp;設定!$AN$38:$AN$42,0))=0,9999,INDEX(設定!$AP$38:$AP$42,MATCH($P10,設定!$AN$5&amp;設定!$AN$38:$AN$42,0)))))</f>
        <v/>
      </c>
      <c r="R10" s="26" t="str">
        <f>IF($P10="","",COUNTIF(③リレー申込!$B$26:$B$40,$P10))</f>
        <v/>
      </c>
      <c r="T10" s="27" t="str">
        <f>設定!$F$5&amp;"1500m"</f>
        <v>1500m</v>
      </c>
      <c r="U10" s="27">
        <v>3</v>
      </c>
      <c r="V10" s="27">
        <v>8</v>
      </c>
      <c r="W10" s="28" t="s">
        <v>601</v>
      </c>
      <c r="X10" s="26" t="str">
        <f>設定!$F$5&amp;"1500m"</f>
        <v>1500m</v>
      </c>
      <c r="Y10" s="26">
        <v>3</v>
      </c>
      <c r="Z10" s="26">
        <v>8</v>
      </c>
      <c r="AA10" s="29" t="s">
        <v>601</v>
      </c>
      <c r="AE10" s="1" t="str">
        <f>設定!$M$5&amp;"4×800mR"</f>
        <v>4×800mR</v>
      </c>
      <c r="AF10" s="1">
        <v>2</v>
      </c>
      <c r="AH10" s="1">
        <v>9</v>
      </c>
      <c r="AI10" s="1" t="s">
        <v>726</v>
      </c>
      <c r="AK10" s="1" t="s">
        <v>98</v>
      </c>
      <c r="AL10" s="25" t="s">
        <v>99</v>
      </c>
      <c r="AN10" s="1" t="s">
        <v>104</v>
      </c>
      <c r="AO10" s="1" t="s">
        <v>105</v>
      </c>
    </row>
    <row r="11" spans="1:41" x14ac:dyDescent="0.55000000000000004">
      <c r="A11" s="27" t="str" cm="1">
        <f t="array" ref="A11">IFERROR(INDEX($F$1:$F$55,SMALL(IF($H$1:$H$55&lt;$G$1:$G$55,ROW($A$1:$A$55)),ROW())),"")</f>
        <v>走高跳</v>
      </c>
      <c r="B11" s="26" t="str" cm="1">
        <f t="array" ref="B11">IFERROR(INDEX($I$1:$I$55,SMALL(IF($K$1:$K$55&lt;$J$1:$J$55,ROW($A$1:$A$55)),ROW())),"")</f>
        <v>走高跳</v>
      </c>
      <c r="C11" s="27" t="str" cm="1">
        <f t="array" ref="C11">IFERROR(INDEX($M$1:$M$11,SMALL(IF($O$1:$O$11&lt;$N$1:$N$11,ROW($A$1:$A$11)),ROW())),"")</f>
        <v/>
      </c>
      <c r="D11" s="26" t="str" cm="1">
        <f t="array" ref="D11">IFERROR(INDEX($P$1:$P$11,SMALL(IF($R$1:$R$11&lt;$Q$1:$Q$11,ROW($A$1:$A$11)),ROW())),"")</f>
        <v/>
      </c>
      <c r="F11" s="27" t="str">
        <f>IF(設定!$C17=1,設定!$F$5&amp;設定!$B17,"")</f>
        <v/>
      </c>
      <c r="G11" s="27" t="str" cm="1">
        <f t="array" ref="G11">IF($F11="","",IF(設定!$AL$5&lt;&gt;"",設定!$AL$5+設定!$AT$5,IF(INDEX(設定!$AK$8:$AK$36,MATCH($F11,設定!$AJ$5&amp;設定!$AJ$8:$AJ$36,0))=0,9999,INDEX(設定!$AK$8:$AK$36,MATCH($F11,設定!$AJ$5&amp;設定!$AJ$8:$AJ$36,0))+設定!$AT$5)))</f>
        <v/>
      </c>
      <c r="H11" s="27" t="str">
        <f>IF($F11="","",COUNTIF(②男子申込!$H$8:$V$107,$F11))</f>
        <v/>
      </c>
      <c r="I11" s="26" t="str">
        <f>IF(設定!$D17=1,設定!$F$5&amp;設定!$B17,"")</f>
        <v/>
      </c>
      <c r="J11" s="26" t="str" cm="1">
        <f t="array" ref="J11">IF($I11="","",IF(設定!$AL$5&lt;&gt;"",設定!$AL$5+設定!$AT$6,IF(INDEX(設定!$AL$8:$AL$36,MATCH($I11,設定!$AJ$5&amp;設定!$AJ$8:$AJ$36,0))=0,9999,INDEX(設定!$AL$8:$AL$36,MATCH($I11,設定!$AJ$5&amp;設定!$AJ$8:$AJ$36,0))+設定!$AT$6)))</f>
        <v/>
      </c>
      <c r="K11" s="26" t="str">
        <f>IF($I11="","",COUNTIF(②女子申込!$H$8:$V$107,$I11))</f>
        <v/>
      </c>
      <c r="M11" s="27" t="str">
        <f>IF(設定!$M27=1,設定!$M$5&amp;設定!$L27,"")</f>
        <v/>
      </c>
      <c r="N11" s="27" t="str" cm="1">
        <f t="array" ref="N11">IF($M11="","",IF(設定!$AP$5&lt;&gt;"",設定!$AP$5,IF(INDEX(設定!$AO$38:$AO$42,MATCH($M11,設定!$AN$5&amp;設定!$AN$38:$AN$42,0))=0,9999,INDEX(設定!$AO$38:$AO$42,MATCH($M11,設定!$AN$5&amp;設定!$AN$38:$AN$42,0)))))</f>
        <v/>
      </c>
      <c r="O11" s="27" t="str">
        <f>IF($M11="","",COUNTIF(③リレー申込!$B$8:$B$22,$M11))</f>
        <v/>
      </c>
      <c r="P11" s="26" t="str">
        <f>IF(設定!$N27=1,設定!$M$5&amp;設定!$L27,"")</f>
        <v/>
      </c>
      <c r="Q11" s="26" t="str" cm="1">
        <f t="array" ref="Q11">IF($P11="","",IF(設定!$AP$5&lt;&gt;"",設定!$AP$5,IF(INDEX(設定!$AP$38:$AP$42,MATCH($P11,設定!$AN$5&amp;設定!$AN$38:$AN$42,0))=0,9999,INDEX(設定!$AP$38:$AP$42,MATCH($P11,設定!$AN$5&amp;設定!$AN$38:$AN$42,0)))))</f>
        <v/>
      </c>
      <c r="R11" s="26" t="str">
        <f>IF($P11="","",COUNTIF(③リレー申込!$B$26:$B$40,$P11))</f>
        <v/>
      </c>
      <c r="T11" s="27" t="str">
        <f>設定!$F$5&amp;"3000m"</f>
        <v>3000m</v>
      </c>
      <c r="U11" s="27">
        <v>3</v>
      </c>
      <c r="V11" s="27">
        <v>10</v>
      </c>
      <c r="W11" s="28" t="s">
        <v>602</v>
      </c>
      <c r="X11" s="26" t="str">
        <f>設定!$F$5&amp;"3000m"</f>
        <v>3000m</v>
      </c>
      <c r="Y11" s="26">
        <v>3</v>
      </c>
      <c r="Z11" s="26">
        <v>10</v>
      </c>
      <c r="AA11" s="29" t="s">
        <v>602</v>
      </c>
      <c r="AC11" s="27" t="s">
        <v>838</v>
      </c>
      <c r="AE11" s="1" t="str">
        <f>設定!$M$5&amp;"メドレーR"</f>
        <v>メドレーR</v>
      </c>
      <c r="AF11" s="1">
        <v>2</v>
      </c>
      <c r="AH11" s="1">
        <v>10</v>
      </c>
      <c r="AI11" s="1" t="s">
        <v>727</v>
      </c>
      <c r="AK11" s="1" t="s">
        <v>102</v>
      </c>
      <c r="AL11" s="25" t="s">
        <v>103</v>
      </c>
      <c r="AN11" s="1" t="s">
        <v>108</v>
      </c>
      <c r="AO11" s="1" t="s">
        <v>109</v>
      </c>
    </row>
    <row r="12" spans="1:41" x14ac:dyDescent="0.55000000000000004">
      <c r="A12" s="27" t="str" cm="1">
        <f t="array" ref="A12">IFERROR(INDEX($F$1:$F$55,SMALL(IF($H$1:$H$55&lt;$G$1:$G$55,ROW($A$1:$A$55)),ROW())),"")</f>
        <v>棒高跳</v>
      </c>
      <c r="B12" s="26" t="str" cm="1">
        <f t="array" ref="B12">IFERROR(INDEX($I$1:$I$55,SMALL(IF($K$1:$K$55&lt;$J$1:$J$55,ROW($A$1:$A$55)),ROW())),"")</f>
        <v>棒高跳</v>
      </c>
      <c r="F12" s="27" t="str">
        <f>IF(設定!$C18=1,設定!$F$5&amp;設定!$B18,"")</f>
        <v>5000m</v>
      </c>
      <c r="G12" s="27" cm="1">
        <f t="array" ref="G12">IF($F12="","",IF(設定!$AL$5&lt;&gt;"",設定!$AL$5+設定!$AT$5,IF(INDEX(設定!$AK$8:$AK$36,MATCH($F12,設定!$AJ$5&amp;設定!$AJ$8:$AJ$36,0))=0,9999,INDEX(設定!$AK$8:$AK$36,MATCH($F12,設定!$AJ$5&amp;設定!$AJ$8:$AJ$36,0))+設定!$AT$5)))</f>
        <v>9999</v>
      </c>
      <c r="H12" s="27">
        <f>IF($F12="","",COUNTIF(②男子申込!$H$8:$V$107,$F12))</f>
        <v>0</v>
      </c>
      <c r="I12" s="26" t="str">
        <f>IF(設定!$D18=1,設定!$F$5&amp;設定!$B18,"")</f>
        <v>5000m</v>
      </c>
      <c r="J12" s="26" cm="1">
        <f t="array" ref="J12">IF($I12="","",IF(設定!$AL$5&lt;&gt;"",設定!$AL$5+設定!$AT$6,IF(INDEX(設定!$AL$8:$AL$36,MATCH($I12,設定!$AJ$5&amp;設定!$AJ$8:$AJ$36,0))=0,9999,INDEX(設定!$AL$8:$AL$36,MATCH($I12,設定!$AJ$5&amp;設定!$AJ$8:$AJ$36,0))+設定!$AT$6)))</f>
        <v>9999</v>
      </c>
      <c r="K12" s="26">
        <f>IF($I12="","",COUNTIF(②女子申込!$H$8:$V$107,$I12))</f>
        <v>0</v>
      </c>
      <c r="T12" s="27" t="str">
        <f>設定!$F$5&amp;"5000m"</f>
        <v>5000m</v>
      </c>
      <c r="U12" s="27">
        <v>3</v>
      </c>
      <c r="V12" s="27">
        <v>11</v>
      </c>
      <c r="W12" s="28" t="s">
        <v>603</v>
      </c>
      <c r="X12" s="26" t="str">
        <f>設定!$F$5&amp;"5000m"</f>
        <v>5000m</v>
      </c>
      <c r="Y12" s="26">
        <v>3</v>
      </c>
      <c r="Z12" s="26">
        <v>11</v>
      </c>
      <c r="AA12" s="29" t="s">
        <v>603</v>
      </c>
      <c r="AC12" s="27" t="str">
        <f>IF(OR(設定!$AS$5="オープン",設定!$AS$5="補/OP"),"○","")</f>
        <v/>
      </c>
      <c r="AH12" s="1">
        <v>11</v>
      </c>
      <c r="AI12" s="1" t="s">
        <v>728</v>
      </c>
      <c r="AK12" s="1" t="s">
        <v>106</v>
      </c>
      <c r="AL12" s="25" t="s">
        <v>107</v>
      </c>
      <c r="AN12" s="1" t="s">
        <v>112</v>
      </c>
      <c r="AO12" s="1" t="s">
        <v>113</v>
      </c>
    </row>
    <row r="13" spans="1:41" x14ac:dyDescent="0.55000000000000004">
      <c r="A13" s="27" t="str" cm="1">
        <f t="array" ref="A13">IFERROR(INDEX($F$1:$F$55,SMALL(IF($H$1:$H$55&lt;$G$1:$G$55,ROW($A$1:$A$55)),ROW())),"")</f>
        <v>走幅跳</v>
      </c>
      <c r="B13" s="26" t="str" cm="1">
        <f t="array" ref="B13">IFERROR(INDEX($I$1:$I$55,SMALL(IF($K$1:$K$55&lt;$J$1:$J$55,ROW($A$1:$A$55)),ROW())),"")</f>
        <v>走幅跳</v>
      </c>
      <c r="C13" s="27" t="s">
        <v>763</v>
      </c>
      <c r="D13" s="26" t="s">
        <v>764</v>
      </c>
      <c r="F13" s="27" t="str">
        <f>IF(設定!$C19=1,設定!$F$5&amp;設定!$B19,"")</f>
        <v/>
      </c>
      <c r="G13" s="27" t="str" cm="1">
        <f t="array" ref="G13">IF($F13="","",IF(設定!$AL$5&lt;&gt;"",設定!$AL$5+設定!$AT$5,IF(INDEX(設定!$AK$8:$AK$36,MATCH($F13,設定!$AJ$5&amp;設定!$AJ$8:$AJ$36,0))=0,9999,INDEX(設定!$AK$8:$AK$36,MATCH($F13,設定!$AJ$5&amp;設定!$AJ$8:$AJ$36,0))+設定!$AT$5)))</f>
        <v/>
      </c>
      <c r="H13" s="27" t="str">
        <f>IF($F13="","",COUNTIF(②男子申込!$H$8:$V$107,$F13))</f>
        <v/>
      </c>
      <c r="I13" s="26" t="str">
        <f>IF(設定!$D19=1,設定!$F$5&amp;設定!$B19,"")</f>
        <v/>
      </c>
      <c r="J13" s="26" t="str" cm="1">
        <f t="array" ref="J13">IF($I13="","",IF(設定!$AL$5&lt;&gt;"",設定!$AL$5+設定!$AT$6,IF(INDEX(設定!$AL$8:$AL$36,MATCH($I13,設定!$AJ$5&amp;設定!$AJ$8:$AJ$36,0))=0,9999,INDEX(設定!$AL$8:$AL$36,MATCH($I13,設定!$AJ$5&amp;設定!$AJ$8:$AJ$36,0))+設定!$AT$6)))</f>
        <v/>
      </c>
      <c r="K13" s="26" t="str">
        <f>IF($I13="","",COUNTIF(②女子申込!$H$8:$V$107,$I13))</f>
        <v/>
      </c>
      <c r="M13" s="27" t="s">
        <v>763</v>
      </c>
      <c r="N13" s="27" t="s">
        <v>771</v>
      </c>
      <c r="O13" s="27" t="s">
        <v>634</v>
      </c>
      <c r="P13" s="26" t="s">
        <v>764</v>
      </c>
      <c r="Q13" s="26" t="s">
        <v>771</v>
      </c>
      <c r="R13" s="26" t="s">
        <v>634</v>
      </c>
      <c r="T13" s="27" t="str">
        <f>設定!$F$5&amp;"10000m"</f>
        <v>10000m</v>
      </c>
      <c r="U13" s="27">
        <v>3</v>
      </c>
      <c r="V13" s="27">
        <v>12</v>
      </c>
      <c r="W13" s="28" t="s">
        <v>604</v>
      </c>
      <c r="X13" s="26" t="str">
        <f>設定!$F$5&amp;"10000m"</f>
        <v>10000m</v>
      </c>
      <c r="Y13" s="26">
        <v>3</v>
      </c>
      <c r="Z13" s="26">
        <v>12</v>
      </c>
      <c r="AA13" s="29" t="s">
        <v>604</v>
      </c>
      <c r="AH13" s="1">
        <v>12</v>
      </c>
      <c r="AI13" s="1" t="s">
        <v>729</v>
      </c>
      <c r="AK13" s="1" t="s">
        <v>110</v>
      </c>
      <c r="AL13" s="25" t="s">
        <v>111</v>
      </c>
      <c r="AN13" s="1" t="s">
        <v>116</v>
      </c>
      <c r="AO13" s="1" t="s">
        <v>109</v>
      </c>
    </row>
    <row r="14" spans="1:41" x14ac:dyDescent="0.55000000000000004">
      <c r="A14" s="27" t="str" cm="1">
        <f t="array" ref="A14">IFERROR(INDEX($F$1:$F$55,SMALL(IF($H$1:$H$55&lt;$G$1:$G$55,ROW($A$1:$A$55)),ROW())),"")</f>
        <v>三段跳</v>
      </c>
      <c r="B14" s="26" t="str" cm="1">
        <f t="array" ref="B14">IFERROR(INDEX($I$1:$I$55,SMALL(IF($K$1:$K$55&lt;$J$1:$J$55,ROW($A$1:$A$55)),ROW())),"")</f>
        <v>三段跳</v>
      </c>
      <c r="C14" s="27" t="str">
        <f>IF($O14&lt;$N14,$M14,"")</f>
        <v/>
      </c>
      <c r="D14" s="26" t="str">
        <f>IF($R14&lt;$Q14,$P14,"")</f>
        <v/>
      </c>
      <c r="F14" s="27" t="str">
        <f>IF(設定!$C22=1,設定!$F$5&amp;設定!$B22,"")</f>
        <v>110mH</v>
      </c>
      <c r="G14" s="27" cm="1">
        <f t="array" ref="G14">IF($F14="","",IF(設定!$AL$5&lt;&gt;"",設定!$AL$5+設定!$AT$5,IF(INDEX(設定!$AK$8:$AK$36,MATCH($F14,設定!$AJ$5&amp;設定!$AJ$8:$AJ$36,0))=0,9999,INDEX(設定!$AK$8:$AK$36,MATCH($F14,設定!$AJ$5&amp;設定!$AJ$8:$AJ$36,0))+設定!$AT$5)))</f>
        <v>9999</v>
      </c>
      <c r="H14" s="27">
        <f>IF($F14="","",COUNTIF(②男子申込!$H$8:$V$107,$F14))</f>
        <v>0</v>
      </c>
      <c r="I14" s="26" t="str">
        <f>IF(設定!$D21=1,設定!$F$5&amp;設定!$B21,"")</f>
        <v>100mH</v>
      </c>
      <c r="J14" s="26" cm="1">
        <f t="array" ref="J14">IF($I14="","",IF(設定!$AL$5&lt;&gt;"",設定!$AL$5+設定!$AT$6,IF(INDEX(設定!$AL$8:$AL$36,MATCH($I14,設定!$AJ$5&amp;設定!$AJ$8:$AJ$36,0))=0,9999,INDEX(設定!$AL$8:$AL$36,MATCH($I14,設定!$AJ$5&amp;設定!$AJ$8:$AJ$36,0))+設定!$AT$6)))</f>
        <v>9999</v>
      </c>
      <c r="K14" s="26">
        <f>IF($I14="","",COUNTIF(②女子申込!$H$8:$V$107,$I14))</f>
        <v>0</v>
      </c>
      <c r="M14" s="27" t="str">
        <f>IF(設定!$F$29=1,IF(設定!$F$5="","○",設定!$F$5),"")</f>
        <v/>
      </c>
      <c r="N14" s="27" t="str">
        <f>IF($M14="","",IF(設定!$AL$5&lt;&gt;"",設定!$AL$5+設定!$AT$5,IF(設定!$AK$44=0,9999,設定!$AK$44+設定!$AT$5)))</f>
        <v/>
      </c>
      <c r="O14" s="27" t="str">
        <f>IF($M14="","",COUNTA(②男子申込!$AC$8:$AC$107))</f>
        <v/>
      </c>
      <c r="P14" s="26" t="str">
        <f>IF(設定!$G$29=1,IF(設定!$F$5="","○",設定!$F$5),"")</f>
        <v/>
      </c>
      <c r="Q14" s="26" t="str">
        <f>IF($P14="","",IF(設定!$AL$5&lt;&gt;"",設定!$AL$5+設定!$AT$6,IF(設定!$AL$44=0,9999,設定!$AL$44+設定!$AT$6)))</f>
        <v/>
      </c>
      <c r="R14" s="26" t="str">
        <f>IF($P14="","",COUNTA(②女子申込!$AC$8:$AC$107))</f>
        <v/>
      </c>
      <c r="T14" s="27" t="str">
        <f>設定!$F$5&amp;"110mH"</f>
        <v>110mH</v>
      </c>
      <c r="U14" s="27">
        <v>1</v>
      </c>
      <c r="V14" s="27">
        <v>34</v>
      </c>
      <c r="W14" s="28" t="s">
        <v>605</v>
      </c>
      <c r="X14" s="26" t="str">
        <f>設定!$F$5&amp;"100mH"</f>
        <v>100mH</v>
      </c>
      <c r="Y14" s="26">
        <v>1</v>
      </c>
      <c r="Z14" s="26">
        <v>44</v>
      </c>
      <c r="AA14" s="29" t="s">
        <v>606</v>
      </c>
      <c r="AC14" s="26" t="s">
        <v>839</v>
      </c>
      <c r="AH14" s="1">
        <v>13</v>
      </c>
      <c r="AI14" s="1" t="s">
        <v>730</v>
      </c>
      <c r="AK14" s="1" t="s">
        <v>114</v>
      </c>
      <c r="AL14" s="25" t="s">
        <v>115</v>
      </c>
      <c r="AN14" s="1" t="s">
        <v>119</v>
      </c>
      <c r="AO14" s="1" t="s">
        <v>120</v>
      </c>
    </row>
    <row r="15" spans="1:41" x14ac:dyDescent="0.55000000000000004">
      <c r="A15" s="27" t="str" cm="1">
        <f t="array" ref="A15">IFERROR(INDEX($F$1:$F$55,SMALL(IF($H$1:$H$55&lt;$G$1:$G$55,ROW($A$1:$A$55)),ROW())),"")</f>
        <v>砲丸投</v>
      </c>
      <c r="B15" s="26" t="str" cm="1">
        <f t="array" ref="B15">IFERROR(INDEX($I$1:$I$55,SMALL(IF($K$1:$K$55&lt;$J$1:$J$55,ROW($A$1:$A$55)),ROW())),"")</f>
        <v>砲丸投</v>
      </c>
      <c r="C15" s="27" t="str">
        <f>IF($O15&lt;$N15,$M15,"")</f>
        <v/>
      </c>
      <c r="D15" s="26" t="str">
        <f>IF($R15&lt;$Q15,$P15,"")</f>
        <v/>
      </c>
      <c r="F15" s="27" t="str">
        <f>IF(設定!$C23=1,設定!$F$5&amp;設定!$B23,"")</f>
        <v>400mH</v>
      </c>
      <c r="G15" s="27" cm="1">
        <f t="array" ref="G15">IF($F15="","",IF(設定!$AL$5&lt;&gt;"",設定!$AL$5+設定!$AT$5,IF(INDEX(設定!$AK$8:$AK$36,MATCH($F15,設定!$AJ$5&amp;設定!$AJ$8:$AJ$36,0))=0,9999,INDEX(設定!$AK$8:$AK$36,MATCH($F15,設定!$AJ$5&amp;設定!$AJ$8:$AJ$36,0))+設定!$AT$5)))</f>
        <v>9999</v>
      </c>
      <c r="H15" s="27">
        <f>IF($F15="","",COUNTIF(②男子申込!$H$8:$V$107,$F15))</f>
        <v>0</v>
      </c>
      <c r="I15" s="26" t="str">
        <f>IF(設定!$D23=1,設定!$F$5&amp;設定!$B23,"")</f>
        <v>400mH</v>
      </c>
      <c r="J15" s="26" cm="1">
        <f t="array" ref="J15">IF($I15="","",IF(設定!$AL$5&lt;&gt;"",設定!$AL$5+設定!$AT$6,IF(INDEX(設定!$AL$8:$AL$36,MATCH($I15,設定!$AJ$5&amp;設定!$AJ$8:$AJ$36,0))=0,9999,INDEX(設定!$AL$8:$AL$36,MATCH($I15,設定!$AJ$5&amp;設定!$AJ$8:$AJ$36,0))+設定!$AT$6)))</f>
        <v>9999</v>
      </c>
      <c r="K15" s="26">
        <f>IF($I15="","",COUNTIF(②女子申込!$H$8:$V$107,$I15))</f>
        <v>0</v>
      </c>
      <c r="M15" s="27" t="str">
        <f>IF(設定!$M$29=1,IF(設定!$M$5="","○",設定!$M$5),"")</f>
        <v/>
      </c>
      <c r="N15" s="27" t="str">
        <f>IF($M15="","",IF(設定!$AP$5&lt;&gt;"",設定!$AP$5,IF(設定!$AO$44=0,9999,設定!$AO$44)))</f>
        <v/>
      </c>
      <c r="O15" s="27" t="str">
        <f>IF($M15="","",COUNTA(②男子申込!$AC$8:$AC$107))</f>
        <v/>
      </c>
      <c r="P15" s="26" t="str">
        <f>IF(設定!$N$29=1,IF(設定!$M$5="","○",設定!$M$5),"")</f>
        <v/>
      </c>
      <c r="Q15" s="26" t="str">
        <f>IF($P15="","",IF(設定!$AP$5&lt;&gt;"",設定!$AP$5,IF(設定!$AP$44=0,9999,設定!$AP$44)))</f>
        <v/>
      </c>
      <c r="R15" s="26" t="str">
        <f>IF($P15="","",COUNTA(②女子申込!$AC$8:$AC$107))</f>
        <v/>
      </c>
      <c r="T15" s="27" t="str">
        <f>設定!$F$5&amp;"400mH"</f>
        <v>400mH</v>
      </c>
      <c r="U15" s="27">
        <v>2</v>
      </c>
      <c r="V15" s="27">
        <v>37</v>
      </c>
      <c r="W15" s="28" t="s">
        <v>607</v>
      </c>
      <c r="X15" s="26" t="str">
        <f>設定!$F$5&amp;"400mH"</f>
        <v>400mH</v>
      </c>
      <c r="Y15" s="26">
        <v>2</v>
      </c>
      <c r="Z15" s="26">
        <v>46</v>
      </c>
      <c r="AA15" s="29" t="s">
        <v>608</v>
      </c>
      <c r="AC15" s="26" t="str">
        <f>IF(OR(設定!$AS$6="オープン",設定!$AS$6="補/OP"),"○","")</f>
        <v/>
      </c>
      <c r="AH15" s="1">
        <v>14</v>
      </c>
      <c r="AI15" s="1" t="s">
        <v>731</v>
      </c>
      <c r="AK15" s="1" t="s">
        <v>117</v>
      </c>
      <c r="AL15" s="25" t="s">
        <v>118</v>
      </c>
      <c r="AN15" s="1" t="s">
        <v>123</v>
      </c>
      <c r="AO15" s="1" t="s">
        <v>124</v>
      </c>
    </row>
    <row r="16" spans="1:41" x14ac:dyDescent="0.55000000000000004">
      <c r="A16" s="27" t="str" cm="1">
        <f t="array" ref="A16">IFERROR(INDEX($F$1:$F$55,SMALL(IF($H$1:$H$55&lt;$G$1:$G$55,ROW($A$1:$A$55)),ROW())),"")</f>
        <v>円盤投</v>
      </c>
      <c r="B16" s="26" t="str" cm="1">
        <f t="array" ref="B16">IFERROR(INDEX($I$1:$I$55,SMALL(IF($K$1:$K$55&lt;$J$1:$J$55,ROW($A$1:$A$55)),ROW())),"")</f>
        <v>円盤投</v>
      </c>
      <c r="F16" s="27" t="str">
        <f>IF(設定!$C24=1,設定!$F$5&amp;設定!$B24,"")</f>
        <v/>
      </c>
      <c r="G16" s="27" t="str" cm="1">
        <f t="array" ref="G16">IF($F16="","",IF(設定!$AL$5&lt;&gt;"",設定!$AL$5+設定!$AT$5,IF(INDEX(設定!$AK$8:$AK$36,MATCH($F16,設定!$AJ$5&amp;設定!$AJ$8:$AJ$36,0))=0,9999,INDEX(設定!$AK$8:$AK$36,MATCH($F16,設定!$AJ$5&amp;設定!$AJ$8:$AJ$36,0))+設定!$AT$5)))</f>
        <v/>
      </c>
      <c r="H16" s="27" t="str">
        <f>IF($F16="","",COUNTIF(②男子申込!$H$8:$V$107,$F16))</f>
        <v/>
      </c>
      <c r="I16" s="26" t="str">
        <f>IF(設定!$D24=1,設定!$F$5&amp;設定!$B24,"")</f>
        <v/>
      </c>
      <c r="J16" s="26" t="str" cm="1">
        <f t="array" ref="J16">IF($I16="","",IF(設定!$AL$5&lt;&gt;"",設定!$AL$5+設定!$AT$6,IF(INDEX(設定!$AL$8:$AL$36,MATCH($I16,設定!$AJ$5&amp;設定!$AJ$8:$AJ$36,0))=0,9999,INDEX(設定!$AL$8:$AL$36,MATCH($I16,設定!$AJ$5&amp;設定!$AJ$8:$AJ$36,0))+設定!$AT$6)))</f>
        <v/>
      </c>
      <c r="K16" s="26" t="str">
        <f>IF($I16="","",COUNTIF(②女子申込!$H$8:$V$107,$I16))</f>
        <v/>
      </c>
      <c r="T16" s="27" t="str">
        <f>設定!$F$5&amp;"2000mSC"</f>
        <v>2000mSC</v>
      </c>
      <c r="U16" s="27">
        <v>3</v>
      </c>
      <c r="V16" s="27">
        <v>51</v>
      </c>
      <c r="W16" s="28" t="s">
        <v>759</v>
      </c>
      <c r="X16" s="26" t="str">
        <f>設定!$F$5&amp;"2000mSC"</f>
        <v>2000mSC</v>
      </c>
      <c r="Y16" s="26">
        <v>3</v>
      </c>
      <c r="Z16" s="26">
        <v>52</v>
      </c>
      <c r="AA16" s="29" t="s">
        <v>760</v>
      </c>
      <c r="AH16" s="1">
        <v>15</v>
      </c>
      <c r="AI16" s="1" t="s">
        <v>732</v>
      </c>
      <c r="AK16" s="1" t="s">
        <v>121</v>
      </c>
      <c r="AL16" s="25" t="s">
        <v>122</v>
      </c>
      <c r="AN16" s="1" t="s">
        <v>127</v>
      </c>
      <c r="AO16" s="1" t="s">
        <v>128</v>
      </c>
    </row>
    <row r="17" spans="1:41" x14ac:dyDescent="0.55000000000000004">
      <c r="A17" s="27" t="str" cm="1">
        <f t="array" ref="A17">IFERROR(INDEX($F$1:$F$55,SMALL(IF($H$1:$H$55&lt;$G$1:$G$55,ROW($A$1:$A$55)),ROW())),"")</f>
        <v>ハンマー投</v>
      </c>
      <c r="B17" s="26" t="str" cm="1">
        <f t="array" ref="B17">IFERROR(INDEX($I$1:$I$55,SMALL(IF($K$1:$K$55&lt;$J$1:$J$55,ROW($A$1:$A$55)),ROW())),"")</f>
        <v>ハンマー投</v>
      </c>
      <c r="F17" s="27" t="str">
        <f>IF(設定!$C25=1,設定!$F$5&amp;設定!$B25,"")</f>
        <v>3000mSC</v>
      </c>
      <c r="G17" s="27" cm="1">
        <f t="array" ref="G17">IF($F17="","",IF(設定!$AL$5&lt;&gt;"",設定!$AL$5+設定!$AT$5,IF(INDEX(設定!$AK$8:$AK$36,MATCH($F17,設定!$AJ$5&amp;設定!$AJ$8:$AJ$36,0))=0,9999,INDEX(設定!$AK$8:$AK$36,MATCH($F17,設定!$AJ$5&amp;設定!$AJ$8:$AJ$36,0))+設定!$AT$5)))</f>
        <v>9999</v>
      </c>
      <c r="H17" s="27">
        <f>IF($F17="","",COUNTIF(②男子申込!$H$8:$V$107,$F17))</f>
        <v>0</v>
      </c>
      <c r="I17" s="26" t="str">
        <f>IF(設定!$D25=1,設定!$F$5&amp;設定!$B25,"")</f>
        <v>3000mSC</v>
      </c>
      <c r="J17" s="26" cm="1">
        <f t="array" ref="J17">IF($I17="","",IF(設定!$AL$5&lt;&gt;"",設定!$AL$5+設定!$AT$6,IF(INDEX(設定!$AL$8:$AL$36,MATCH($I17,設定!$AJ$5&amp;設定!$AJ$8:$AJ$36,0))=0,9999,INDEX(設定!$AL$8:$AL$36,MATCH($I17,設定!$AJ$5&amp;設定!$AJ$8:$AJ$36,0))+設定!$AT$6)))</f>
        <v>9999</v>
      </c>
      <c r="K17" s="26">
        <f>IF($I17="","",COUNTIF(②女子申込!$H$8:$V$107,$I17))</f>
        <v>0</v>
      </c>
      <c r="T17" s="27" t="str">
        <f>設定!$F$5&amp;"3000mSC"</f>
        <v>3000mSC</v>
      </c>
      <c r="U17" s="27">
        <v>3</v>
      </c>
      <c r="V17" s="27">
        <v>53</v>
      </c>
      <c r="W17" s="28" t="s">
        <v>609</v>
      </c>
      <c r="X17" s="26" t="str">
        <f>設定!$F$5&amp;"3000mSC"</f>
        <v>3000mSC</v>
      </c>
      <c r="Y17" s="26">
        <v>3</v>
      </c>
      <c r="Z17" s="26">
        <v>54</v>
      </c>
      <c r="AA17" s="29" t="s">
        <v>610</v>
      </c>
      <c r="AK17" s="1" t="s">
        <v>125</v>
      </c>
      <c r="AL17" s="25" t="s">
        <v>126</v>
      </c>
      <c r="AN17" s="1" t="s">
        <v>131</v>
      </c>
      <c r="AO17" s="1" t="s">
        <v>132</v>
      </c>
    </row>
    <row r="18" spans="1:41" x14ac:dyDescent="0.55000000000000004">
      <c r="A18" s="27" t="str" cm="1">
        <f t="array" ref="A18">IFERROR(INDEX($F$1:$F$55,SMALL(IF($H$1:$H$55&lt;$G$1:$G$55,ROW($A$1:$A$55)),ROW())),"")</f>
        <v>やり投</v>
      </c>
      <c r="B18" s="26" t="str" cm="1">
        <f t="array" ref="B18">IFERROR(INDEX($I$1:$I$55,SMALL(IF($K$1:$K$55&lt;$J$1:$J$55,ROW($A$1:$A$55)),ROW())),"")</f>
        <v>やり投</v>
      </c>
      <c r="F18" s="27" t="str">
        <f>IF(設定!$C27=1,設定!$F$5&amp;設定!$B27,"")</f>
        <v/>
      </c>
      <c r="G18" s="27" t="str" cm="1">
        <f t="array" ref="G18">IF($F18="","",IF(設定!$AL$5&lt;&gt;"",設定!$AL$5+設定!$AT$5,IF(INDEX(設定!$AK$8:$AK$36,MATCH($F18,設定!$AJ$5&amp;設定!$AJ$8:$AJ$36,0))=0,9999,INDEX(設定!$AK$8:$AK$36,MATCH($F18,設定!$AJ$5&amp;設定!$AJ$8:$AJ$36,0))+設定!$AT$5)))</f>
        <v/>
      </c>
      <c r="H18" s="27" t="str">
        <f>IF($F18="","",COUNTIF(②男子申込!$H$8:$V$107,$F18))</f>
        <v/>
      </c>
      <c r="I18" s="26" t="str">
        <f>IF(設定!$D27=1,設定!$F$5&amp;設定!$B27,"")</f>
        <v/>
      </c>
      <c r="J18" s="26" t="str" cm="1">
        <f t="array" ref="J18">IF($I18="","",IF(設定!$AL$5&lt;&gt;"",設定!$AL$5+設定!$AT$6,IF(INDEX(設定!$AL$8:$AL$36,MATCH($I18,設定!$AJ$5&amp;設定!$AJ$8:$AJ$36,0))=0,9999,INDEX(設定!$AL$8:$AL$36,MATCH($I18,設定!$AJ$5&amp;設定!$AJ$8:$AJ$36,0))+設定!$AT$6)))</f>
        <v/>
      </c>
      <c r="K18" s="26" t="str">
        <f>IF($I18="","",COUNTIF(②女子申込!$H$8:$V$107,$I18))</f>
        <v/>
      </c>
      <c r="T18" s="27" t="str">
        <f>設定!$F$5&amp;"3000mW"</f>
        <v>3000mW</v>
      </c>
      <c r="U18" s="27">
        <v>3</v>
      </c>
      <c r="V18" s="27">
        <v>60</v>
      </c>
      <c r="W18" s="28" t="s">
        <v>762</v>
      </c>
      <c r="X18" s="26" t="str">
        <f>設定!$F$5&amp;"3000mW"</f>
        <v>3000mW</v>
      </c>
      <c r="Y18" s="26">
        <v>3</v>
      </c>
      <c r="Z18" s="26">
        <v>60</v>
      </c>
      <c r="AA18" s="29" t="s">
        <v>762</v>
      </c>
      <c r="AK18" s="1" t="s">
        <v>129</v>
      </c>
      <c r="AL18" s="25" t="s">
        <v>130</v>
      </c>
      <c r="AN18" s="1" t="s">
        <v>135</v>
      </c>
      <c r="AO18" s="1" t="s">
        <v>136</v>
      </c>
    </row>
    <row r="19" spans="1:41" x14ac:dyDescent="0.55000000000000004">
      <c r="A19" s="27" t="str" cm="1">
        <f t="array" ref="A19">IFERROR(INDEX($F$1:$F$55,SMALL(IF($H$1:$H$55&lt;$G$1:$G$55,ROW($A$1:$A$55)),ROW())),"")</f>
        <v/>
      </c>
      <c r="B19" s="26" t="str" cm="1">
        <f t="array" ref="B19">IFERROR(INDEX($I$1:$I$55,SMALL(IF($K$1:$K$55&lt;$J$1:$J$55,ROW($A$1:$A$55)),ROW())),"")</f>
        <v/>
      </c>
      <c r="F19" s="27" t="str">
        <f>IF(設定!$C28=1,設定!$F$5&amp;設定!$B28,"")</f>
        <v/>
      </c>
      <c r="G19" s="27" t="str" cm="1">
        <f t="array" ref="G19">IF($F19="","",IF(設定!$AL$5&lt;&gt;"",設定!$AL$5+設定!$AT$5,IF(INDEX(設定!$AK$8:$AK$36,MATCH($F19,設定!$AJ$5&amp;設定!$AJ$8:$AJ$36,0))=0,9999,INDEX(設定!$AK$8:$AK$36,MATCH($F19,設定!$AJ$5&amp;設定!$AJ$8:$AJ$36,0))+設定!$AT$5)))</f>
        <v/>
      </c>
      <c r="H19" s="27" t="str">
        <f>IF($F19="","",COUNTIF(②男子申込!$H$8:$V$107,$F19))</f>
        <v/>
      </c>
      <c r="I19" s="26" t="str">
        <f>IF(設定!$D28=1,設定!$F$5&amp;設定!$B28,"")</f>
        <v/>
      </c>
      <c r="J19" s="26" t="str" cm="1">
        <f t="array" ref="J19">IF($I19="","",IF(設定!$AL$5&lt;&gt;"",設定!$AL$5+設定!$AT$6,IF(INDEX(設定!$AL$8:$AL$36,MATCH($I19,設定!$AJ$5&amp;設定!$AJ$8:$AJ$36,0))=0,9999,INDEX(設定!$AL$8:$AL$36,MATCH($I19,設定!$AJ$5&amp;設定!$AJ$8:$AJ$36,0))+設定!$AT$6)))</f>
        <v/>
      </c>
      <c r="K19" s="26" t="str">
        <f>IF($I19="","",COUNTIF(②女子申込!$H$8:$V$107,$I19))</f>
        <v/>
      </c>
      <c r="T19" s="27" t="str">
        <f>設定!$F$5&amp;"5000mW"</f>
        <v>5000mW</v>
      </c>
      <c r="U19" s="27">
        <v>3</v>
      </c>
      <c r="V19" s="27">
        <v>61</v>
      </c>
      <c r="W19" s="28" t="s">
        <v>611</v>
      </c>
      <c r="X19" s="26" t="str">
        <f>設定!$F$5&amp;"5000mW"</f>
        <v>5000mW</v>
      </c>
      <c r="Y19" s="26">
        <v>3</v>
      </c>
      <c r="Z19" s="26">
        <v>61</v>
      </c>
      <c r="AA19" s="29" t="s">
        <v>611</v>
      </c>
      <c r="AK19" s="1" t="s">
        <v>133</v>
      </c>
      <c r="AL19" s="25" t="s">
        <v>134</v>
      </c>
      <c r="AN19" s="1" t="s">
        <v>139</v>
      </c>
      <c r="AO19" s="1" t="s">
        <v>140</v>
      </c>
    </row>
    <row r="20" spans="1:41" x14ac:dyDescent="0.55000000000000004">
      <c r="A20" s="27" t="str" cm="1">
        <f t="array" ref="A20">IFERROR(INDEX($F$1:$F$55,SMALL(IF($H$1:$H$55&lt;$G$1:$G$55,ROW($A$1:$A$55)),ROW())),"")</f>
        <v/>
      </c>
      <c r="B20" s="26" t="str" cm="1">
        <f t="array" ref="B20">IFERROR(INDEX($I$1:$I$55,SMALL(IF($K$1:$K$55&lt;$J$1:$J$55,ROW($A$1:$A$55)),ROW())),"")</f>
        <v/>
      </c>
      <c r="F20" s="27" t="str">
        <f>IF(設定!$C29=1,設定!$F$5&amp;設定!$B29,"")</f>
        <v/>
      </c>
      <c r="G20" s="27" t="str" cm="1">
        <f t="array" ref="G20">IF($F20="","",IF(設定!$AL$5&lt;&gt;"",設定!$AL$5+設定!$AT$5,IF(INDEX(設定!$AK$8:$AK$36,MATCH($F20,設定!$AJ$5&amp;設定!$AJ$8:$AJ$36,0))=0,9999,INDEX(設定!$AK$8:$AK$36,MATCH($F20,設定!$AJ$5&amp;設定!$AJ$8:$AJ$36,0))+設定!$AT$5)))</f>
        <v/>
      </c>
      <c r="H20" s="27" t="str">
        <f>IF($F20="","",COUNTIF(②男子申込!$H$8:$V$107,$F20))</f>
        <v/>
      </c>
      <c r="I20" s="26" t="str">
        <f>IF(設定!$D29=1,設定!$F$5&amp;設定!$B29,"")</f>
        <v/>
      </c>
      <c r="J20" s="26" t="str" cm="1">
        <f t="array" ref="J20">IF($I20="","",IF(設定!$AL$5&lt;&gt;"",設定!$AL$5+設定!$AT$6,IF(INDEX(設定!$AL$8:$AL$36,MATCH($I20,設定!$AJ$5&amp;設定!$AJ$8:$AJ$36,0))=0,9999,INDEX(設定!$AL$8:$AL$36,MATCH($I20,設定!$AJ$5&amp;設定!$AJ$8:$AJ$36,0))+設定!$AT$6)))</f>
        <v/>
      </c>
      <c r="K20" s="26" t="str">
        <f>IF($I20="","",COUNTIF(②女子申込!$H$8:$V$107,$I20))</f>
        <v/>
      </c>
      <c r="T20" s="27" t="str">
        <f>設定!$F$5&amp;"10000mW"</f>
        <v>10000mW</v>
      </c>
      <c r="U20" s="27">
        <v>3</v>
      </c>
      <c r="V20" s="27">
        <v>62</v>
      </c>
      <c r="W20" s="28" t="s">
        <v>612</v>
      </c>
      <c r="X20" s="26" t="str">
        <f>設定!$F$5&amp;"10000mW"</f>
        <v>10000mW</v>
      </c>
      <c r="Y20" s="26">
        <v>3</v>
      </c>
      <c r="Z20" s="26">
        <v>62</v>
      </c>
      <c r="AA20" s="29" t="s">
        <v>612</v>
      </c>
      <c r="AK20" s="1" t="s">
        <v>137</v>
      </c>
      <c r="AL20" s="25" t="s">
        <v>138</v>
      </c>
      <c r="AN20" s="1" t="s">
        <v>143</v>
      </c>
      <c r="AO20" s="1" t="s">
        <v>144</v>
      </c>
    </row>
    <row r="21" spans="1:41" x14ac:dyDescent="0.55000000000000004">
      <c r="A21" s="27" t="str" cm="1">
        <f t="array" ref="A21">IFERROR(INDEX($F$1:$F$55,SMALL(IF($H$1:$H$55&lt;$G$1:$G$55,ROW($A$1:$A$55)),ROW())),"")</f>
        <v/>
      </c>
      <c r="B21" s="26" t="str" cm="1">
        <f t="array" ref="B21">IFERROR(INDEX($I$1:$I$55,SMALL(IF($K$1:$K$55&lt;$J$1:$J$55,ROW($A$1:$A$55)),ROW())),"")</f>
        <v/>
      </c>
      <c r="F21" s="27" t="str">
        <f>IF(設定!$F8=1,設定!$F$5&amp;設定!$E8,"")</f>
        <v>走高跳</v>
      </c>
      <c r="G21" s="27" cm="1">
        <f t="array" ref="G21">IF($F21="","",IF(設定!$AL$5&lt;&gt;"",設定!$AL$5+設定!$AT$5,IF(INDEX(設定!$AK$8:$AK$36,MATCH($F21,設定!$AJ$5&amp;設定!$AJ$8:$AJ$36,0))=0,9999,INDEX(設定!$AK$8:$AK$36,MATCH($F21,設定!$AJ$5&amp;設定!$AJ$8:$AJ$36,0))+設定!$AT$5)))</f>
        <v>9999</v>
      </c>
      <c r="H21" s="27">
        <f>IF($F21="","",COUNTIF(②男子申込!$H$8:$V$107,$F21))</f>
        <v>0</v>
      </c>
      <c r="I21" s="26" t="str">
        <f>IF(設定!$G8=1,設定!$F$5&amp;設定!$E8,"")</f>
        <v>走高跳</v>
      </c>
      <c r="J21" s="26" cm="1">
        <f t="array" ref="J21">IF($I21="","",IF(設定!$AL$5&lt;&gt;"",設定!$AL$5+設定!$AT$6,IF(INDEX(設定!$AL$8:$AL$36,MATCH($I21,設定!$AJ$5&amp;設定!$AJ$8:$AJ$36,0))=0,9999,INDEX(設定!$AL$8:$AL$36,MATCH($I21,設定!$AJ$5&amp;設定!$AJ$8:$AJ$36,0))+設定!$AT$6)))</f>
        <v>9999</v>
      </c>
      <c r="K21" s="26">
        <f>IF($I21="","",COUNTIF(②女子申込!$H$8:$V$107,$I21))</f>
        <v>0</v>
      </c>
      <c r="T21" s="27" t="str">
        <f>設定!$F$5&amp;"走高跳"</f>
        <v>走高跳</v>
      </c>
      <c r="U21" s="27">
        <v>4</v>
      </c>
      <c r="V21" s="27">
        <v>71</v>
      </c>
      <c r="W21" s="28" t="s">
        <v>613</v>
      </c>
      <c r="X21" s="26" t="str">
        <f>設定!$F$5&amp;"走高跳"</f>
        <v>走高跳</v>
      </c>
      <c r="Y21" s="26">
        <v>4</v>
      </c>
      <c r="Z21" s="26">
        <v>71</v>
      </c>
      <c r="AA21" s="29" t="s">
        <v>613</v>
      </c>
      <c r="AK21" s="1" t="s">
        <v>141</v>
      </c>
      <c r="AL21" s="25" t="s">
        <v>142</v>
      </c>
      <c r="AN21" s="1" t="s">
        <v>147</v>
      </c>
      <c r="AO21" s="1" t="s">
        <v>148</v>
      </c>
    </row>
    <row r="22" spans="1:41" x14ac:dyDescent="0.55000000000000004">
      <c r="A22" s="27" t="str" cm="1">
        <f t="array" ref="A22">IFERROR(INDEX($F$1:$F$55,SMALL(IF($H$1:$H$55&lt;$G$1:$G$55,ROW($A$1:$A$55)),ROW())),"")</f>
        <v/>
      </c>
      <c r="B22" s="26" t="str" cm="1">
        <f t="array" ref="B22">IFERROR(INDEX($I$1:$I$55,SMALL(IF($K$1:$K$55&lt;$J$1:$J$55,ROW($A$1:$A$55)),ROW())),"")</f>
        <v/>
      </c>
      <c r="F22" s="27" t="str">
        <f>IF(設定!$F9=1,設定!$F$5&amp;設定!$E9,"")</f>
        <v>棒高跳</v>
      </c>
      <c r="G22" s="27" cm="1">
        <f t="array" ref="G22">IF($F22="","",IF(設定!$AL$5&lt;&gt;"",設定!$AL$5+設定!$AT$5,IF(INDEX(設定!$AK$8:$AK$36,MATCH($F22,設定!$AJ$5&amp;設定!$AJ$8:$AJ$36,0))=0,9999,INDEX(設定!$AK$8:$AK$36,MATCH($F22,設定!$AJ$5&amp;設定!$AJ$8:$AJ$36,0))+設定!$AT$5)))</f>
        <v>9999</v>
      </c>
      <c r="H22" s="27">
        <f>IF($F22="","",COUNTIF(②男子申込!$H$8:$V$107,$F22))</f>
        <v>0</v>
      </c>
      <c r="I22" s="26" t="str">
        <f>IF(設定!$G9=1,設定!$F$5&amp;設定!$E9,"")</f>
        <v>棒高跳</v>
      </c>
      <c r="J22" s="26" cm="1">
        <f t="array" ref="J22">IF($I22="","",IF(設定!$AL$5&lt;&gt;"",設定!$AL$5+設定!$AT$6,IF(INDEX(設定!$AL$8:$AL$36,MATCH($I22,設定!$AJ$5&amp;設定!$AJ$8:$AJ$36,0))=0,9999,INDEX(設定!$AL$8:$AL$36,MATCH($I22,設定!$AJ$5&amp;設定!$AJ$8:$AJ$36,0))+設定!$AT$6)))</f>
        <v>9999</v>
      </c>
      <c r="K22" s="26">
        <f>IF($I22="","",COUNTIF(②女子申込!$H$8:$V$107,$I22))</f>
        <v>0</v>
      </c>
      <c r="T22" s="27" t="str">
        <f>設定!$F$5&amp;"棒高跳"</f>
        <v>棒高跳</v>
      </c>
      <c r="U22" s="27">
        <v>4</v>
      </c>
      <c r="V22" s="27">
        <v>72</v>
      </c>
      <c r="W22" s="28" t="s">
        <v>614</v>
      </c>
      <c r="X22" s="26" t="str">
        <f>設定!$F$5&amp;"棒高跳"</f>
        <v>棒高跳</v>
      </c>
      <c r="Y22" s="26">
        <v>4</v>
      </c>
      <c r="Z22" s="26">
        <v>72</v>
      </c>
      <c r="AA22" s="29" t="s">
        <v>614</v>
      </c>
      <c r="AK22" s="1" t="s">
        <v>145</v>
      </c>
      <c r="AL22" s="25" t="s">
        <v>146</v>
      </c>
      <c r="AN22" s="1" t="s">
        <v>151</v>
      </c>
      <c r="AO22" s="1" t="s">
        <v>152</v>
      </c>
    </row>
    <row r="23" spans="1:41" x14ac:dyDescent="0.55000000000000004">
      <c r="A23" s="27" t="str" cm="1">
        <f t="array" ref="A23">IFERROR(INDEX($F$1:$F$55,SMALL(IF($H$1:$H$55&lt;$G$1:$G$55,ROW($A$1:$A$55)),ROW())),"")</f>
        <v/>
      </c>
      <c r="B23" s="26" t="str" cm="1">
        <f t="array" ref="B23">IFERROR(INDEX($I$1:$I$55,SMALL(IF($K$1:$K$55&lt;$J$1:$J$55,ROW($A$1:$A$55)),ROW())),"")</f>
        <v/>
      </c>
      <c r="F23" s="27" t="str">
        <f>IF(設定!$F10=1,設定!$F$5&amp;設定!$E10,"")</f>
        <v>走幅跳</v>
      </c>
      <c r="G23" s="27" cm="1">
        <f t="array" ref="G23">IF($F23="","",IF(設定!$AL$5&lt;&gt;"",設定!$AL$5+設定!$AT$5,IF(INDEX(設定!$AK$8:$AK$36,MATCH($F23,設定!$AJ$5&amp;設定!$AJ$8:$AJ$36,0))=0,9999,INDEX(設定!$AK$8:$AK$36,MATCH($F23,設定!$AJ$5&amp;設定!$AJ$8:$AJ$36,0))+設定!$AT$5)))</f>
        <v>9999</v>
      </c>
      <c r="H23" s="27">
        <f>IF($F23="","",COUNTIF(②男子申込!$H$8:$V$107,$F23))</f>
        <v>0</v>
      </c>
      <c r="I23" s="26" t="str">
        <f>IF(設定!$G10=1,設定!$F$5&amp;設定!$E10,"")</f>
        <v>走幅跳</v>
      </c>
      <c r="J23" s="26" cm="1">
        <f t="array" ref="J23">IF($I23="","",IF(設定!$AL$5&lt;&gt;"",設定!$AL$5+設定!$AT$6,IF(INDEX(設定!$AL$8:$AL$36,MATCH($I23,設定!$AJ$5&amp;設定!$AJ$8:$AJ$36,0))=0,9999,INDEX(設定!$AL$8:$AL$36,MATCH($I23,設定!$AJ$5&amp;設定!$AJ$8:$AJ$36,0))+設定!$AT$6)))</f>
        <v>9999</v>
      </c>
      <c r="K23" s="26">
        <f>IF($I23="","",COUNTIF(②女子申込!$H$8:$V$107,$I23))</f>
        <v>0</v>
      </c>
      <c r="T23" s="27" t="str">
        <f>設定!$F$5&amp;"走幅跳"</f>
        <v>走幅跳</v>
      </c>
      <c r="U23" s="27">
        <v>4</v>
      </c>
      <c r="V23" s="27">
        <v>73</v>
      </c>
      <c r="W23" s="28" t="s">
        <v>615</v>
      </c>
      <c r="X23" s="26" t="str">
        <f>設定!$F$5&amp;"走幅跳"</f>
        <v>走幅跳</v>
      </c>
      <c r="Y23" s="26">
        <v>4</v>
      </c>
      <c r="Z23" s="26">
        <v>73</v>
      </c>
      <c r="AA23" s="29" t="s">
        <v>615</v>
      </c>
      <c r="AK23" s="1" t="s">
        <v>149</v>
      </c>
      <c r="AL23" s="25" t="s">
        <v>150</v>
      </c>
      <c r="AN23" s="1" t="s">
        <v>155</v>
      </c>
      <c r="AO23" s="1" t="s">
        <v>156</v>
      </c>
    </row>
    <row r="24" spans="1:41" x14ac:dyDescent="0.55000000000000004">
      <c r="A24" s="27" t="str" cm="1">
        <f t="array" ref="A24">IFERROR(INDEX($F$1:$F$55,SMALL(IF($H$1:$H$55&lt;$G$1:$G$55,ROW($A$1:$A$55)),ROW())),"")</f>
        <v/>
      </c>
      <c r="B24" s="26" t="str" cm="1">
        <f t="array" ref="B24">IFERROR(INDEX($I$1:$I$55,SMALL(IF($K$1:$K$55&lt;$J$1:$J$55,ROW($A$1:$A$55)),ROW())),"")</f>
        <v/>
      </c>
      <c r="F24" s="27" t="str">
        <f>IF(設定!$F11=1,設定!$F$5&amp;設定!$E11,"")</f>
        <v>三段跳</v>
      </c>
      <c r="G24" s="27" cm="1">
        <f t="array" ref="G24">IF($F24="","",IF(設定!$AL$5&lt;&gt;"",設定!$AL$5+設定!$AT$5,IF(INDEX(設定!$AK$8:$AK$36,MATCH($F24,設定!$AJ$5&amp;設定!$AJ$8:$AJ$36,0))=0,9999,INDEX(設定!$AK$8:$AK$36,MATCH($F24,設定!$AJ$5&amp;設定!$AJ$8:$AJ$36,0))+設定!$AT$5)))</f>
        <v>9999</v>
      </c>
      <c r="H24" s="27">
        <f>IF($F24="","",COUNTIF(②男子申込!$H$8:$V$107,$F24))</f>
        <v>0</v>
      </c>
      <c r="I24" s="26" t="str">
        <f>IF(設定!$G11=1,設定!$F$5&amp;設定!$E11,"")</f>
        <v>三段跳</v>
      </c>
      <c r="J24" s="26" cm="1">
        <f t="array" ref="J24">IF($I24="","",IF(設定!$AL$5&lt;&gt;"",設定!$AL$5+設定!$AT$6,IF(INDEX(設定!$AL$8:$AL$36,MATCH($I24,設定!$AJ$5&amp;設定!$AJ$8:$AJ$36,0))=0,9999,INDEX(設定!$AL$8:$AL$36,MATCH($I24,設定!$AJ$5&amp;設定!$AJ$8:$AJ$36,0))+設定!$AT$6)))</f>
        <v>9999</v>
      </c>
      <c r="K24" s="26">
        <f>IF($I24="","",COUNTIF(②女子申込!$H$8:$V$107,$I24))</f>
        <v>0</v>
      </c>
      <c r="T24" s="27" t="str">
        <f>設定!$F$5&amp;"三段跳"</f>
        <v>三段跳</v>
      </c>
      <c r="U24" s="27">
        <v>4</v>
      </c>
      <c r="V24" s="27">
        <v>74</v>
      </c>
      <c r="W24" s="28" t="s">
        <v>616</v>
      </c>
      <c r="X24" s="26" t="str">
        <f>設定!$F$5&amp;"三段跳"</f>
        <v>三段跳</v>
      </c>
      <c r="Y24" s="26">
        <v>4</v>
      </c>
      <c r="Z24" s="26">
        <v>74</v>
      </c>
      <c r="AA24" s="29" t="s">
        <v>616</v>
      </c>
      <c r="AK24" s="1" t="s">
        <v>153</v>
      </c>
      <c r="AL24" s="25" t="s">
        <v>154</v>
      </c>
      <c r="AN24" s="1" t="s">
        <v>159</v>
      </c>
      <c r="AO24" s="1" t="s">
        <v>160</v>
      </c>
    </row>
    <row r="25" spans="1:41" x14ac:dyDescent="0.55000000000000004">
      <c r="A25" s="27" t="str" cm="1">
        <f t="array" ref="A25">IFERROR(INDEX($F$1:$F$55,SMALL(IF($H$1:$H$55&lt;$G$1:$G$55,ROW($A$1:$A$55)),ROW())),"")</f>
        <v/>
      </c>
      <c r="B25" s="26" t="str" cm="1">
        <f t="array" ref="B25">IFERROR(INDEX($I$1:$I$55,SMALL(IF($K$1:$K$55&lt;$J$1:$J$55,ROW($A$1:$A$55)),ROW())),"")</f>
        <v/>
      </c>
      <c r="F25" s="27" t="str">
        <f>IF(設定!$F13=1,設定!$F$5&amp;設定!$E13,"")</f>
        <v>砲丸投</v>
      </c>
      <c r="G25" s="27" cm="1">
        <f t="array" ref="G25">IF($F25="","",IF(設定!$AL$5&lt;&gt;"",設定!$AL$5+設定!$AT$5,IF(INDEX(設定!$AK$8:$AK$36,MATCH($F25,設定!$AJ$5&amp;設定!$AJ$8:$AJ$36,0))=0,9999,INDEX(設定!$AK$8:$AK$36,MATCH($F25,設定!$AJ$5&amp;設定!$AJ$8:$AJ$36,0))+設定!$AT$5)))</f>
        <v>9999</v>
      </c>
      <c r="H25" s="27">
        <f>IF($F25="","",COUNTIF(②男子申込!$H$8:$V$107,$F25))</f>
        <v>0</v>
      </c>
      <c r="I25" s="26" t="str">
        <f>IF(設定!$G13=1,設定!$F$5&amp;設定!$E13,"")</f>
        <v>砲丸投</v>
      </c>
      <c r="J25" s="26" cm="1">
        <f t="array" ref="J25">IF($I25="","",IF(設定!$AL$5&lt;&gt;"",設定!$AL$5+設定!$AT$6,IF(INDEX(設定!$AL$8:$AL$36,MATCH($I25,設定!$AJ$5&amp;設定!$AJ$8:$AJ$36,0))=0,9999,INDEX(設定!$AL$8:$AL$36,MATCH($I25,設定!$AJ$5&amp;設定!$AJ$8:$AJ$36,0))+設定!$AT$6)))</f>
        <v>9999</v>
      </c>
      <c r="K25" s="26">
        <f>IF($I25="","",COUNTIF(②女子申込!$H$8:$V$107,$I25))</f>
        <v>0</v>
      </c>
      <c r="T25" s="27" t="str">
        <f>設定!$F$5&amp;"砲丸投"</f>
        <v>砲丸投</v>
      </c>
      <c r="U25" s="27">
        <v>5</v>
      </c>
      <c r="V25" s="27">
        <v>81</v>
      </c>
      <c r="W25" s="28" t="s">
        <v>617</v>
      </c>
      <c r="X25" s="26" t="str">
        <f>設定!$F$5&amp;"砲丸投"</f>
        <v>砲丸投</v>
      </c>
      <c r="Y25" s="26">
        <v>5</v>
      </c>
      <c r="Z25" s="26">
        <v>84</v>
      </c>
      <c r="AA25" s="29" t="s">
        <v>618</v>
      </c>
      <c r="AK25" s="1" t="s">
        <v>157</v>
      </c>
      <c r="AL25" s="25" t="s">
        <v>158</v>
      </c>
      <c r="AN25" s="1" t="s">
        <v>163</v>
      </c>
      <c r="AO25" s="1" t="s">
        <v>164</v>
      </c>
    </row>
    <row r="26" spans="1:41" x14ac:dyDescent="0.55000000000000004">
      <c r="A26" s="27" t="str" cm="1">
        <f t="array" ref="A26">IFERROR(INDEX($F$1:$F$55,SMALL(IF($H$1:$H$55&lt;$G$1:$G$55,ROW($A$1:$A$55)),ROW())),"")</f>
        <v/>
      </c>
      <c r="B26" s="26" t="str" cm="1">
        <f t="array" ref="B26">IFERROR(INDEX($I$1:$I$55,SMALL(IF($K$1:$K$55&lt;$J$1:$J$55,ROW($A$1:$A$55)),ROW())),"")</f>
        <v/>
      </c>
      <c r="F26" s="27" t="str">
        <f>IF(設定!$F14=1,設定!$F$5&amp;設定!$E14,"")</f>
        <v>円盤投</v>
      </c>
      <c r="G26" s="27" cm="1">
        <f t="array" ref="G26">IF($F26="","",IF(設定!$AL$5&lt;&gt;"",設定!$AL$5+設定!$AT$5,IF(INDEX(設定!$AK$8:$AK$36,MATCH($F26,設定!$AJ$5&amp;設定!$AJ$8:$AJ$36,0))=0,9999,INDEX(設定!$AK$8:$AK$36,MATCH($F26,設定!$AJ$5&amp;設定!$AJ$8:$AJ$36,0))+設定!$AT$5)))</f>
        <v>9999</v>
      </c>
      <c r="H26" s="27">
        <f>IF($F26="","",COUNTIF(②男子申込!$H$8:$V$107,$F26))</f>
        <v>0</v>
      </c>
      <c r="I26" s="26" t="str">
        <f>IF(設定!$G14=1,設定!$F$5&amp;設定!$E14,"")</f>
        <v>円盤投</v>
      </c>
      <c r="J26" s="26" cm="1">
        <f t="array" ref="J26">IF($I26="","",IF(設定!$AL$5&lt;&gt;"",設定!$AL$5+設定!$AT$6,IF(INDEX(設定!$AL$8:$AL$36,MATCH($I26,設定!$AJ$5&amp;設定!$AJ$8:$AJ$36,0))=0,9999,INDEX(設定!$AL$8:$AL$36,MATCH($I26,設定!$AJ$5&amp;設定!$AJ$8:$AJ$36,0))+設定!$AT$6)))</f>
        <v>9999</v>
      </c>
      <c r="K26" s="26">
        <f>IF($I26="","",COUNTIF(②女子申込!$H$8:$V$107,$I26))</f>
        <v>0</v>
      </c>
      <c r="T26" s="27" t="str">
        <f>設定!$F$5&amp;"円盤投"</f>
        <v>円盤投</v>
      </c>
      <c r="U26" s="27">
        <v>5</v>
      </c>
      <c r="V26" s="27">
        <v>86</v>
      </c>
      <c r="W26" s="28" t="s">
        <v>619</v>
      </c>
      <c r="X26" s="26" t="str">
        <f>設定!$F$5&amp;"円盤投"</f>
        <v>円盤投</v>
      </c>
      <c r="Y26" s="26">
        <v>5</v>
      </c>
      <c r="Z26" s="26">
        <v>88</v>
      </c>
      <c r="AA26" s="29" t="s">
        <v>620</v>
      </c>
      <c r="AK26" s="1" t="s">
        <v>161</v>
      </c>
      <c r="AL26" s="25" t="s">
        <v>162</v>
      </c>
      <c r="AN26" s="1" t="s">
        <v>167</v>
      </c>
      <c r="AO26" s="1" t="s">
        <v>168</v>
      </c>
    </row>
    <row r="27" spans="1:41" x14ac:dyDescent="0.55000000000000004">
      <c r="A27" s="27" t="str" cm="1">
        <f t="array" ref="A27">IFERROR(INDEX($F$1:$F$55,SMALL(IF($H$1:$H$55&lt;$G$1:$G$55,ROW($A$1:$A$55)),ROW())),"")</f>
        <v/>
      </c>
      <c r="B27" s="26" t="str" cm="1">
        <f t="array" ref="B27">IFERROR(INDEX($I$1:$I$55,SMALL(IF($K$1:$K$55&lt;$J$1:$J$55,ROW($A$1:$A$55)),ROW())),"")</f>
        <v/>
      </c>
      <c r="F27" s="27" t="str">
        <f>IF(設定!$F15=1,設定!$F$5&amp;設定!$E15,"")</f>
        <v>ハンマー投</v>
      </c>
      <c r="G27" s="27" cm="1">
        <f t="array" ref="G27">IF($F27="","",IF(設定!$AL$5&lt;&gt;"",設定!$AL$5+設定!$AT$5,IF(INDEX(設定!$AK$8:$AK$36,MATCH($F27,設定!$AJ$5&amp;設定!$AJ$8:$AJ$36,0))=0,9999,INDEX(設定!$AK$8:$AK$36,MATCH($F27,設定!$AJ$5&amp;設定!$AJ$8:$AJ$36,0))+設定!$AT$5)))</f>
        <v>9999</v>
      </c>
      <c r="H27" s="27">
        <f>IF($F27="","",COUNTIF(②男子申込!$H$8:$V$107,$F27))</f>
        <v>0</v>
      </c>
      <c r="I27" s="26" t="str">
        <f>IF(設定!$G15=1,設定!$F$5&amp;設定!$E15,"")</f>
        <v>ハンマー投</v>
      </c>
      <c r="J27" s="26" cm="1">
        <f t="array" ref="J27">IF($I27="","",IF(設定!$AL$5&lt;&gt;"",設定!$AL$5+設定!$AT$6,IF(INDEX(設定!$AL$8:$AL$36,MATCH($I27,設定!$AJ$5&amp;設定!$AJ$8:$AJ$36,0))=0,9999,INDEX(設定!$AL$8:$AL$36,MATCH($I27,設定!$AJ$5&amp;設定!$AJ$8:$AJ$36,0))+設定!$AT$6)))</f>
        <v>9999</v>
      </c>
      <c r="K27" s="26">
        <f>IF($I27="","",COUNTIF(②女子申込!$H$8:$V$107,$I27))</f>
        <v>0</v>
      </c>
      <c r="T27" s="27" t="str">
        <f>設定!$F$5&amp;"ハンマー投"</f>
        <v>ハンマー投</v>
      </c>
      <c r="U27" s="27">
        <v>5</v>
      </c>
      <c r="V27" s="27">
        <v>89</v>
      </c>
      <c r="W27" s="28" t="s">
        <v>621</v>
      </c>
      <c r="X27" s="26" t="str">
        <f>設定!$F$5&amp;"ハンマー投"</f>
        <v>ハンマー投</v>
      </c>
      <c r="Y27" s="26">
        <v>5</v>
      </c>
      <c r="Z27" s="26">
        <v>94</v>
      </c>
      <c r="AA27" s="29" t="s">
        <v>622</v>
      </c>
      <c r="AK27" s="1" t="s">
        <v>165</v>
      </c>
      <c r="AL27" s="25" t="s">
        <v>166</v>
      </c>
      <c r="AN27" s="1" t="s">
        <v>171</v>
      </c>
      <c r="AO27" s="1" t="s">
        <v>172</v>
      </c>
    </row>
    <row r="28" spans="1:41" x14ac:dyDescent="0.55000000000000004">
      <c r="A28" s="27" t="str" cm="1">
        <f t="array" ref="A28">IFERROR(INDEX($F$1:$F$55,SMALL(IF($H$1:$H$55&lt;$G$1:$G$55,ROW($A$1:$A$55)),ROW())),"")</f>
        <v/>
      </c>
      <c r="B28" s="26" t="str" cm="1">
        <f t="array" ref="B28">IFERROR(INDEX($I$1:$I$55,SMALL(IF($K$1:$K$55&lt;$J$1:$J$55,ROW($A$1:$A$55)),ROW())),"")</f>
        <v/>
      </c>
      <c r="F28" s="27" t="str">
        <f>IF(設定!$F16=1,設定!$F$5&amp;設定!$E16,"")</f>
        <v>やり投</v>
      </c>
      <c r="G28" s="27" cm="1">
        <f t="array" ref="G28">IF($F28="","",IF(設定!$AL$5&lt;&gt;"",設定!$AL$5+設定!$AT$5,IF(INDEX(設定!$AK$8:$AK$36,MATCH($F28,設定!$AJ$5&amp;設定!$AJ$8:$AJ$36,0))=0,9999,INDEX(設定!$AK$8:$AK$36,MATCH($F28,設定!$AJ$5&amp;設定!$AJ$8:$AJ$36,0))+設定!$AT$5)))</f>
        <v>9999</v>
      </c>
      <c r="H28" s="27">
        <f>IF($F28="","",COUNTIF(②男子申込!$H$8:$V$107,$F28))</f>
        <v>0</v>
      </c>
      <c r="I28" s="26" t="str">
        <f>IF(設定!$G16=1,設定!$F$5&amp;設定!$E16,"")</f>
        <v>やり投</v>
      </c>
      <c r="J28" s="26" cm="1">
        <f t="array" ref="J28">IF($I28="","",IF(設定!$AL$5&lt;&gt;"",設定!$AL$5+設定!$AT$6,IF(INDEX(設定!$AL$8:$AL$36,MATCH($I28,設定!$AJ$5&amp;設定!$AJ$8:$AJ$36,0))=0,9999,INDEX(設定!$AL$8:$AL$36,MATCH($I28,設定!$AJ$5&amp;設定!$AJ$8:$AJ$36,0))+設定!$AT$6)))</f>
        <v>9999</v>
      </c>
      <c r="K28" s="26">
        <f>IF($I28="","",COUNTIF(②女子申込!$H$8:$V$107,$I28))</f>
        <v>0</v>
      </c>
      <c r="T28" s="27" t="str">
        <f>設定!$F$5&amp;"やり投"</f>
        <v>やり投</v>
      </c>
      <c r="U28" s="27">
        <v>5</v>
      </c>
      <c r="V28" s="27">
        <v>92</v>
      </c>
      <c r="W28" s="28" t="s">
        <v>623</v>
      </c>
      <c r="X28" s="26" t="str">
        <f>設定!$F$5&amp;"やり投"</f>
        <v>やり投</v>
      </c>
      <c r="Y28" s="26">
        <v>5</v>
      </c>
      <c r="Z28" s="26">
        <v>93</v>
      </c>
      <c r="AA28" s="29" t="s">
        <v>624</v>
      </c>
      <c r="AK28" s="1" t="s">
        <v>169</v>
      </c>
      <c r="AL28" s="25" t="s">
        <v>170</v>
      </c>
      <c r="AN28" s="1" t="s">
        <v>175</v>
      </c>
      <c r="AO28" s="1" t="s">
        <v>176</v>
      </c>
    </row>
    <row r="29" spans="1:41" x14ac:dyDescent="0.55000000000000004">
      <c r="A29" s="27" t="str" cm="1">
        <f t="array" ref="A29">IFERROR(INDEX($F$1:$F$55,SMALL(IF($H$1:$H$55&lt;$G$1:$G$55,ROW($A$1:$A$55)),ROW())),"")</f>
        <v/>
      </c>
      <c r="B29" s="26" t="str" cm="1">
        <f t="array" ref="B29">IFERROR(INDEX($I$1:$I$55,SMALL(IF($K$1:$K$55&lt;$J$1:$J$55,ROW($A$1:$A$55)),ROW())),"")</f>
        <v/>
      </c>
      <c r="F29" s="27" t="str">
        <f>IF(設定!$J8=1,設定!$M$5&amp;設定!$I8,"")</f>
        <v/>
      </c>
      <c r="G29" s="27" t="str" cm="1">
        <f t="array" ref="G29">IF($F29="","",IF(設定!$AP$5&lt;&gt;"",設定!$AP$5,IF(INDEX(設定!$AO$8:$AO$36,MATCH($F29,設定!$AN$5&amp;設定!$AN$8:$AN$36,0))=0,9999,INDEX(設定!$AO$8:$AO$36,MATCH($F29,設定!$AN$5&amp;設定!$AN$8:$AN$36,0)))))</f>
        <v/>
      </c>
      <c r="H29" s="27" t="str">
        <f>IF($F29="","",COUNTIF(②男子申込!$H$8:$V$107,$F29))</f>
        <v/>
      </c>
      <c r="I29" s="26" t="str">
        <f>IF(設定!$K8=1,設定!$M$5&amp;設定!$I8,"")</f>
        <v/>
      </c>
      <c r="J29" s="26" t="str" cm="1">
        <f t="array" ref="J29">IF($I29="","",IF(設定!$AP$5&lt;&gt;"",設定!$AP$5,IF(INDEX(設定!$AP$8:$AP$36,MATCH($I29,設定!$AN$5&amp;設定!$AN$8:$AN$36,0))=0,9999,INDEX(設定!$AP$8:$AP$36,MATCH($I29,設定!$AN$5&amp;設定!$AN$8:$AN$36,0)))))</f>
        <v/>
      </c>
      <c r="K29" s="26" t="str">
        <f>IF($I29="","",COUNTIF(②女子申込!$H$8:$V$107,$I29))</f>
        <v/>
      </c>
      <c r="T29" s="27" t="str">
        <f>設定!$M$5&amp;"100m"</f>
        <v>100m</v>
      </c>
      <c r="U29" s="27">
        <v>1</v>
      </c>
      <c r="V29" s="27">
        <v>2</v>
      </c>
      <c r="W29" s="28" t="s">
        <v>597</v>
      </c>
      <c r="X29" s="26" t="str">
        <f>設定!$M$5&amp;"100m"</f>
        <v>100m</v>
      </c>
      <c r="Y29" s="26">
        <v>1</v>
      </c>
      <c r="Z29" s="26">
        <v>2</v>
      </c>
      <c r="AA29" s="29" t="s">
        <v>597</v>
      </c>
      <c r="AK29" s="1" t="s">
        <v>173</v>
      </c>
      <c r="AL29" s="25" t="s">
        <v>174</v>
      </c>
      <c r="AN29" s="1" t="s">
        <v>179</v>
      </c>
      <c r="AO29" s="1" t="s">
        <v>180</v>
      </c>
    </row>
    <row r="30" spans="1:41" x14ac:dyDescent="0.55000000000000004">
      <c r="A30" s="27" t="str" cm="1">
        <f t="array" ref="A30">IFERROR(INDEX($F$1:$F$55,SMALL(IF($H$1:$H$55&lt;$G$1:$G$55,ROW($A$1:$A$55)),ROW())),"")</f>
        <v/>
      </c>
      <c r="B30" s="26" t="str" cm="1">
        <f t="array" ref="B30">IFERROR(INDEX($I$1:$I$55,SMALL(IF($K$1:$K$55&lt;$J$1:$J$55,ROW($A$1:$A$55)),ROW())),"")</f>
        <v/>
      </c>
      <c r="F30" s="27" t="str">
        <f>IF(設定!$J9=1,設定!$M$5&amp;設定!$I9,"")</f>
        <v/>
      </c>
      <c r="G30" s="27" t="str" cm="1">
        <f t="array" ref="G30">IF($F30="","",IF(設定!$AP$5&lt;&gt;"",設定!$AP$5,IF(INDEX(設定!$AO$8:$AO$36,MATCH($F30,設定!$AN$5&amp;設定!$AN$8:$AN$36,0))=0,9999,INDEX(設定!$AO$8:$AO$36,MATCH($F30,設定!$AN$5&amp;設定!$AN$8:$AN$36,0)))))</f>
        <v/>
      </c>
      <c r="H30" s="27" t="str">
        <f>IF($F30="","",COUNTIF(②男子申込!$H$8:$V$107,$F30))</f>
        <v/>
      </c>
      <c r="I30" s="26" t="str">
        <f>IF(設定!$K9=1,設定!$M$5&amp;設定!$I9,"")</f>
        <v/>
      </c>
      <c r="J30" s="26" t="str" cm="1">
        <f t="array" ref="J30">IF($I30="","",IF(設定!$AP$5&lt;&gt;"",設定!$AP$5,IF(INDEX(設定!$AP$8:$AP$36,MATCH($I30,設定!$AN$5&amp;設定!$AN$8:$AN$36,0))=0,9999,INDEX(設定!$AP$8:$AP$36,MATCH($I30,設定!$AN$5&amp;設定!$AN$8:$AN$36,0)))))</f>
        <v/>
      </c>
      <c r="K30" s="26" t="str">
        <f>IF($I30="","",COUNTIF(②女子申込!$H$8:$V$107,$I30))</f>
        <v/>
      </c>
      <c r="T30" s="27" t="str">
        <f>設定!$M$5&amp;"150m"</f>
        <v>150m</v>
      </c>
      <c r="U30" s="27">
        <v>1</v>
      </c>
      <c r="V30" s="27">
        <v>422</v>
      </c>
      <c r="W30" s="28" t="s">
        <v>750</v>
      </c>
      <c r="X30" s="26" t="str">
        <f>設定!$M$5&amp;"150m"</f>
        <v>150m</v>
      </c>
      <c r="Y30" s="26">
        <v>1</v>
      </c>
      <c r="Z30" s="26">
        <v>422</v>
      </c>
      <c r="AA30" s="29" t="s">
        <v>750</v>
      </c>
      <c r="AK30" s="1" t="s">
        <v>177</v>
      </c>
      <c r="AL30" s="25" t="s">
        <v>178</v>
      </c>
      <c r="AN30" s="1" t="s">
        <v>183</v>
      </c>
      <c r="AO30" s="1" t="s">
        <v>184</v>
      </c>
    </row>
    <row r="31" spans="1:41" x14ac:dyDescent="0.55000000000000004">
      <c r="A31" s="27" t="str" cm="1">
        <f t="array" ref="A31">IFERROR(INDEX($F$1:$F$55,SMALL(IF($H$1:$H$55&lt;$G$1:$G$55,ROW($A$1:$A$55)),ROW())),"")</f>
        <v/>
      </c>
      <c r="B31" s="26" t="str" cm="1">
        <f t="array" ref="B31">IFERROR(INDEX($I$1:$I$55,SMALL(IF($K$1:$K$55&lt;$J$1:$J$55,ROW($A$1:$A$55)),ROW())),"")</f>
        <v/>
      </c>
      <c r="F31" s="27" t="str">
        <f>IF(設定!$J10=1,設定!$M$5&amp;設定!$I10,"")</f>
        <v/>
      </c>
      <c r="G31" s="27" t="str" cm="1">
        <f t="array" ref="G31">IF($F31="","",IF(設定!$AP$5&lt;&gt;"",設定!$AP$5,IF(INDEX(設定!$AO$8:$AO$36,MATCH($F31,設定!$AN$5&amp;設定!$AN$8:$AN$36,0))=0,9999,INDEX(設定!$AO$8:$AO$36,MATCH($F31,設定!$AN$5&amp;設定!$AN$8:$AN$36,0)))))</f>
        <v/>
      </c>
      <c r="H31" s="27" t="str">
        <f>IF($F31="","",COUNTIF(②男子申込!$H$8:$V$107,$F31))</f>
        <v/>
      </c>
      <c r="I31" s="26" t="str">
        <f>IF(設定!$K10=1,設定!$M$5&amp;設定!$I10,"")</f>
        <v/>
      </c>
      <c r="J31" s="26" t="str" cm="1">
        <f t="array" ref="J31">IF($I31="","",IF(設定!$AP$5&lt;&gt;"",設定!$AP$5,IF(INDEX(設定!$AP$8:$AP$36,MATCH($I31,設定!$AN$5&amp;設定!$AN$8:$AN$36,0))=0,9999,INDEX(設定!$AP$8:$AP$36,MATCH($I31,設定!$AN$5&amp;設定!$AN$8:$AN$36,0)))))</f>
        <v/>
      </c>
      <c r="K31" s="26" t="str">
        <f>IF($I31="","",COUNTIF(②女子申込!$H$8:$V$107,$I31))</f>
        <v/>
      </c>
      <c r="T31" s="27" t="str">
        <f>設定!$M$5&amp;"200m"</f>
        <v>200m</v>
      </c>
      <c r="U31" s="27">
        <v>1</v>
      </c>
      <c r="V31" s="27">
        <v>3</v>
      </c>
      <c r="W31" s="28" t="s">
        <v>598</v>
      </c>
      <c r="X31" s="26" t="str">
        <f>設定!$M$5&amp;"200m"</f>
        <v>200m</v>
      </c>
      <c r="Y31" s="26">
        <v>1</v>
      </c>
      <c r="Z31" s="26">
        <v>3</v>
      </c>
      <c r="AA31" s="29" t="s">
        <v>598</v>
      </c>
      <c r="AK31" s="1" t="s">
        <v>181</v>
      </c>
      <c r="AL31" s="25" t="s">
        <v>182</v>
      </c>
      <c r="AN31" s="1" t="s">
        <v>187</v>
      </c>
      <c r="AO31" s="1" t="s">
        <v>188</v>
      </c>
    </row>
    <row r="32" spans="1:41" x14ac:dyDescent="0.55000000000000004">
      <c r="A32" s="27" t="str" cm="1">
        <f t="array" ref="A32">IFERROR(INDEX($F$1:$F$55,SMALL(IF($H$1:$H$55&lt;$G$1:$G$55,ROW($A$1:$A$55)),ROW())),"")</f>
        <v/>
      </c>
      <c r="B32" s="26" t="str" cm="1">
        <f t="array" ref="B32">IFERROR(INDEX($I$1:$I$55,SMALL(IF($K$1:$K$55&lt;$J$1:$J$55,ROW($A$1:$A$55)),ROW())),"")</f>
        <v/>
      </c>
      <c r="F32" s="27" t="str">
        <f>IF(設定!$J11=1,設定!$M$5&amp;設定!$I11,"")</f>
        <v/>
      </c>
      <c r="G32" s="27" t="str" cm="1">
        <f t="array" ref="G32">IF($F32="","",IF(設定!$AP$5&lt;&gt;"",設定!$AP$5,IF(INDEX(設定!$AO$8:$AO$36,MATCH($F32,設定!$AN$5&amp;設定!$AN$8:$AN$36,0))=0,9999,INDEX(設定!$AO$8:$AO$36,MATCH($F32,設定!$AN$5&amp;設定!$AN$8:$AN$36,0)))))</f>
        <v/>
      </c>
      <c r="H32" s="27" t="str">
        <f>IF($F32="","",COUNTIF(②男子申込!$H$8:$V$107,$F32))</f>
        <v/>
      </c>
      <c r="I32" s="26" t="str">
        <f>IF(設定!$K11=1,設定!$M$5&amp;設定!$I11,"")</f>
        <v/>
      </c>
      <c r="J32" s="26" t="str" cm="1">
        <f t="array" ref="J32">IF($I32="","",IF(設定!$AP$5&lt;&gt;"",設定!$AP$5,IF(INDEX(設定!$AP$8:$AP$36,MATCH($I32,設定!$AN$5&amp;設定!$AN$8:$AN$36,0))=0,9999,INDEX(設定!$AP$8:$AP$36,MATCH($I32,設定!$AN$5&amp;設定!$AN$8:$AN$36,0)))))</f>
        <v/>
      </c>
      <c r="K32" s="26" t="str">
        <f>IF($I32="","",COUNTIF(②女子申込!$H$8:$V$107,$I32))</f>
        <v/>
      </c>
      <c r="T32" s="27" t="str">
        <f>設定!$M$5&amp;"300m"</f>
        <v>300m</v>
      </c>
      <c r="U32" s="27">
        <v>1</v>
      </c>
      <c r="V32" s="27">
        <v>4</v>
      </c>
      <c r="W32" s="28" t="s">
        <v>752</v>
      </c>
      <c r="X32" s="26" t="str">
        <f>設定!$M$5&amp;"300m"</f>
        <v>300m</v>
      </c>
      <c r="Y32" s="26">
        <v>1</v>
      </c>
      <c r="Z32" s="26">
        <v>4</v>
      </c>
      <c r="AA32" s="29" t="s">
        <v>752</v>
      </c>
      <c r="AK32" s="1" t="s">
        <v>185</v>
      </c>
      <c r="AL32" s="25" t="s">
        <v>186</v>
      </c>
      <c r="AN32" s="1" t="s">
        <v>191</v>
      </c>
      <c r="AO32" s="1" t="s">
        <v>192</v>
      </c>
    </row>
    <row r="33" spans="1:41" x14ac:dyDescent="0.55000000000000004">
      <c r="A33" s="27" t="str" cm="1">
        <f t="array" ref="A33">IFERROR(INDEX($F$1:$F$55,SMALL(IF($H$1:$H$55&lt;$G$1:$G$55,ROW($A$1:$A$55)),ROW())),"")</f>
        <v/>
      </c>
      <c r="B33" s="26" t="str" cm="1">
        <f t="array" ref="B33">IFERROR(INDEX($I$1:$I$55,SMALL(IF($K$1:$K$55&lt;$J$1:$J$55,ROW($A$1:$A$55)),ROW())),"")</f>
        <v/>
      </c>
      <c r="F33" s="27" t="str">
        <f>IF(設定!$J12=1,設定!$M$5&amp;設定!$I12,"")</f>
        <v/>
      </c>
      <c r="G33" s="27" t="str" cm="1">
        <f t="array" ref="G33">IF($F33="","",IF(設定!$AP$5&lt;&gt;"",設定!$AP$5,IF(INDEX(設定!$AO$8:$AO$36,MATCH($F33,設定!$AN$5&amp;設定!$AN$8:$AN$36,0))=0,9999,INDEX(設定!$AO$8:$AO$36,MATCH($F33,設定!$AN$5&amp;設定!$AN$8:$AN$36,0)))))</f>
        <v/>
      </c>
      <c r="H33" s="27" t="str">
        <f>IF($F33="","",COUNTIF(②男子申込!$H$8:$V$107,$F33))</f>
        <v/>
      </c>
      <c r="I33" s="26" t="str">
        <f>IF(設定!$K12=1,設定!$M$5&amp;設定!$I12,"")</f>
        <v/>
      </c>
      <c r="J33" s="26" t="str" cm="1">
        <f t="array" ref="J33">IF($I33="","",IF(設定!$AP$5&lt;&gt;"",設定!$AP$5,IF(INDEX(設定!$AP$8:$AP$36,MATCH($I33,設定!$AN$5&amp;設定!$AN$8:$AN$36,0))=0,9999,INDEX(設定!$AP$8:$AP$36,MATCH($I33,設定!$AN$5&amp;設定!$AN$8:$AN$36,0)))))</f>
        <v/>
      </c>
      <c r="K33" s="26" t="str">
        <f>IF($I33="","",COUNTIF(②女子申込!$H$8:$V$107,$I33))</f>
        <v/>
      </c>
      <c r="T33" s="27" t="str">
        <f>設定!$M$5&amp;"400m"</f>
        <v>400m</v>
      </c>
      <c r="U33" s="27">
        <v>2</v>
      </c>
      <c r="V33" s="27">
        <v>5</v>
      </c>
      <c r="W33" s="28" t="s">
        <v>599</v>
      </c>
      <c r="X33" s="26" t="str">
        <f>設定!$M$5&amp;"400m"</f>
        <v>400m</v>
      </c>
      <c r="Y33" s="26">
        <v>2</v>
      </c>
      <c r="Z33" s="26">
        <v>5</v>
      </c>
      <c r="AA33" s="29" t="s">
        <v>599</v>
      </c>
      <c r="AK33" s="1" t="s">
        <v>189</v>
      </c>
      <c r="AL33" s="25" t="s">
        <v>190</v>
      </c>
      <c r="AN33" s="1" t="s">
        <v>195</v>
      </c>
      <c r="AO33" s="1" t="s">
        <v>196</v>
      </c>
    </row>
    <row r="34" spans="1:41" x14ac:dyDescent="0.55000000000000004">
      <c r="A34" s="27" t="str" cm="1">
        <f t="array" ref="A34">IFERROR(INDEX($F$1:$F$55,SMALL(IF($H$1:$H$55&lt;$G$1:$G$55,ROW($A$1:$A$55)),ROW())),"")</f>
        <v/>
      </c>
      <c r="B34" s="26" t="str" cm="1">
        <f t="array" ref="B34">IFERROR(INDEX($I$1:$I$55,SMALL(IF($K$1:$K$55&lt;$J$1:$J$55,ROW($A$1:$A$55)),ROW())),"")</f>
        <v/>
      </c>
      <c r="F34" s="27" t="str">
        <f>IF(設定!$J13=1,設定!$M$5&amp;設定!$I13,"")</f>
        <v/>
      </c>
      <c r="G34" s="27" t="str" cm="1">
        <f t="array" ref="G34">IF($F34="","",IF(設定!$AP$5&lt;&gt;"",設定!$AP$5,IF(INDEX(設定!$AO$8:$AO$36,MATCH($F34,設定!$AN$5&amp;設定!$AN$8:$AN$36,0))=0,9999,INDEX(設定!$AO$8:$AO$36,MATCH($F34,設定!$AN$5&amp;設定!$AN$8:$AN$36,0)))))</f>
        <v/>
      </c>
      <c r="H34" s="27" t="str">
        <f>IF($F34="","",COUNTIF(②男子申込!$H$8:$V$107,$F34))</f>
        <v/>
      </c>
      <c r="I34" s="26" t="str">
        <f>IF(設定!$K13=1,設定!$M$5&amp;設定!$I13,"")</f>
        <v/>
      </c>
      <c r="J34" s="26" t="str" cm="1">
        <f t="array" ref="J34">IF($I34="","",IF(設定!$AP$5&lt;&gt;"",設定!$AP$5,IF(INDEX(設定!$AP$8:$AP$36,MATCH($I34,設定!$AN$5&amp;設定!$AN$8:$AN$36,0))=0,9999,INDEX(設定!$AP$8:$AP$36,MATCH($I34,設定!$AN$5&amp;設定!$AN$8:$AN$36,0)))))</f>
        <v/>
      </c>
      <c r="K34" s="26" t="str">
        <f>IF($I34="","",COUNTIF(②女子申込!$H$8:$V$107,$I34))</f>
        <v/>
      </c>
      <c r="T34" s="27" t="str">
        <f>設定!$M$5&amp;"600m"</f>
        <v>600m</v>
      </c>
      <c r="U34" s="27">
        <v>3</v>
      </c>
      <c r="V34" s="27">
        <v>50</v>
      </c>
      <c r="W34" s="28" t="s">
        <v>754</v>
      </c>
      <c r="X34" s="26" t="str">
        <f>設定!$M$5&amp;"600m"</f>
        <v>600m</v>
      </c>
      <c r="Y34" s="26">
        <v>3</v>
      </c>
      <c r="Z34" s="26">
        <v>50</v>
      </c>
      <c r="AA34" s="29" t="s">
        <v>754</v>
      </c>
      <c r="AK34" s="1" t="s">
        <v>193</v>
      </c>
      <c r="AL34" s="25" t="s">
        <v>194</v>
      </c>
      <c r="AN34" s="1" t="s">
        <v>199</v>
      </c>
      <c r="AO34" s="1" t="s">
        <v>200</v>
      </c>
    </row>
    <row r="35" spans="1:41" x14ac:dyDescent="0.55000000000000004">
      <c r="A35" s="27" t="str" cm="1">
        <f t="array" ref="A35">IFERROR(INDEX($F$1:$F$55,SMALL(IF($H$1:$H$55&lt;$G$1:$G$55,ROW($A$1:$A$55)),ROW())),"")</f>
        <v/>
      </c>
      <c r="B35" s="26" t="str" cm="1">
        <f t="array" ref="B35">IFERROR(INDEX($I$1:$I$55,SMALL(IF($K$1:$K$55&lt;$J$1:$J$55,ROW($A$1:$A$55)),ROW())),"")</f>
        <v/>
      </c>
      <c r="F35" s="27" t="str">
        <f>IF(設定!$J14=1,設定!$M$5&amp;設定!$I14,"")</f>
        <v/>
      </c>
      <c r="G35" s="27" t="str" cm="1">
        <f t="array" ref="G35">IF($F35="","",IF(設定!$AP$5&lt;&gt;"",設定!$AP$5,IF(INDEX(設定!$AO$8:$AO$36,MATCH($F35,設定!$AN$5&amp;設定!$AN$8:$AN$36,0))=0,9999,INDEX(設定!$AO$8:$AO$36,MATCH($F35,設定!$AN$5&amp;設定!$AN$8:$AN$36,0)))))</f>
        <v/>
      </c>
      <c r="H35" s="27" t="str">
        <f>IF($F35="","",COUNTIF(②男子申込!$H$8:$V$107,$F35))</f>
        <v/>
      </c>
      <c r="I35" s="26" t="str">
        <f>IF(設定!$K14=1,設定!$M$5&amp;設定!$I14,"")</f>
        <v/>
      </c>
      <c r="J35" s="26" t="str" cm="1">
        <f t="array" ref="J35">IF($I35="","",IF(設定!$AP$5&lt;&gt;"",設定!$AP$5,IF(INDEX(設定!$AP$8:$AP$36,MATCH($I35,設定!$AN$5&amp;設定!$AN$8:$AN$36,0))=0,9999,INDEX(設定!$AP$8:$AP$36,MATCH($I35,設定!$AN$5&amp;設定!$AN$8:$AN$36,0)))))</f>
        <v/>
      </c>
      <c r="K35" s="26" t="str">
        <f>IF($I35="","",COUNTIF(②女子申込!$H$8:$V$107,$I35))</f>
        <v/>
      </c>
      <c r="T35" s="27" t="str">
        <f>設定!$M$5&amp;"800m"</f>
        <v>800m</v>
      </c>
      <c r="U35" s="27">
        <v>3</v>
      </c>
      <c r="V35" s="27">
        <v>6</v>
      </c>
      <c r="W35" s="28" t="s">
        <v>600</v>
      </c>
      <c r="X35" s="26" t="str">
        <f>設定!$M$5&amp;"800m"</f>
        <v>800m</v>
      </c>
      <c r="Y35" s="26">
        <v>3</v>
      </c>
      <c r="Z35" s="26">
        <v>6</v>
      </c>
      <c r="AA35" s="29" t="s">
        <v>600</v>
      </c>
      <c r="AK35" s="1" t="s">
        <v>197</v>
      </c>
      <c r="AL35" s="25" t="s">
        <v>198</v>
      </c>
      <c r="AN35" s="1" t="s">
        <v>203</v>
      </c>
      <c r="AO35" s="1" t="s">
        <v>204</v>
      </c>
    </row>
    <row r="36" spans="1:41" x14ac:dyDescent="0.55000000000000004">
      <c r="A36" s="27" t="str" cm="1">
        <f t="array" ref="A36">IFERROR(INDEX($F$1:$F$55,SMALL(IF($H$1:$H$55&lt;$G$1:$G$55,ROW($A$1:$A$55)),ROW())),"")</f>
        <v/>
      </c>
      <c r="B36" s="26" t="str" cm="1">
        <f t="array" ref="B36">IFERROR(INDEX($I$1:$I$55,SMALL(IF($K$1:$K$55&lt;$J$1:$J$55,ROW($A$1:$A$55)),ROW())),"")</f>
        <v/>
      </c>
      <c r="F36" s="27" t="str">
        <f>IF(設定!$J15=1,設定!$M$5&amp;設定!$I15,"")</f>
        <v/>
      </c>
      <c r="G36" s="27" t="str" cm="1">
        <f t="array" ref="G36">IF($F36="","",IF(設定!$AP$5&lt;&gt;"",設定!$AP$5,IF(INDEX(設定!$AO$8:$AO$36,MATCH($F36,設定!$AN$5&amp;設定!$AN$8:$AN$36,0))=0,9999,INDEX(設定!$AO$8:$AO$36,MATCH($F36,設定!$AN$5&amp;設定!$AN$8:$AN$36,0)))))</f>
        <v/>
      </c>
      <c r="H36" s="27" t="str">
        <f>IF($F36="","",COUNTIF(②男子申込!$H$8:$V$107,$F36))</f>
        <v/>
      </c>
      <c r="I36" s="26" t="str">
        <f>IF(設定!$K15=1,設定!$M$5&amp;設定!$I15,"")</f>
        <v/>
      </c>
      <c r="J36" s="26" t="str" cm="1">
        <f t="array" ref="J36">IF($I36="","",IF(設定!$AP$5&lt;&gt;"",設定!$AP$5,IF(INDEX(設定!$AP$8:$AP$36,MATCH($I36,設定!$AN$5&amp;設定!$AN$8:$AN$36,0))=0,9999,INDEX(設定!$AP$8:$AP$36,MATCH($I36,設定!$AN$5&amp;設定!$AN$8:$AN$36,0)))))</f>
        <v/>
      </c>
      <c r="K36" s="26" t="str">
        <f>IF($I36="","",COUNTIF(②女子申込!$H$8:$V$107,$I36))</f>
        <v/>
      </c>
      <c r="T36" s="27" t="str">
        <f>設定!$M$5&amp;"1000m"</f>
        <v>1000m</v>
      </c>
      <c r="U36" s="27">
        <v>3</v>
      </c>
      <c r="V36" s="27">
        <v>7</v>
      </c>
      <c r="W36" s="28" t="s">
        <v>756</v>
      </c>
      <c r="X36" s="26" t="str">
        <f>設定!$M$5&amp;"1000m"</f>
        <v>1000m</v>
      </c>
      <c r="Y36" s="26">
        <v>3</v>
      </c>
      <c r="Z36" s="26">
        <v>7</v>
      </c>
      <c r="AA36" s="29" t="s">
        <v>756</v>
      </c>
      <c r="AK36" s="1" t="s">
        <v>201</v>
      </c>
      <c r="AL36" s="25" t="s">
        <v>202</v>
      </c>
      <c r="AN36" s="1" t="s">
        <v>207</v>
      </c>
      <c r="AO36" s="1" t="s">
        <v>208</v>
      </c>
    </row>
    <row r="37" spans="1:41" x14ac:dyDescent="0.55000000000000004">
      <c r="A37" s="27" t="str" cm="1">
        <f t="array" ref="A37">IFERROR(INDEX($F$1:$F$55,SMALL(IF($H$1:$H$55&lt;$G$1:$G$55,ROW($A$1:$A$55)),ROW())),"")</f>
        <v/>
      </c>
      <c r="B37" s="26" t="str" cm="1">
        <f t="array" ref="B37">IFERROR(INDEX($I$1:$I$55,SMALL(IF($K$1:$K$55&lt;$J$1:$J$55,ROW($A$1:$A$55)),ROW())),"")</f>
        <v/>
      </c>
      <c r="F37" s="27" t="str">
        <f>IF(設定!$J16=1,設定!$M$5&amp;設定!$I16,"")</f>
        <v/>
      </c>
      <c r="G37" s="27" t="str" cm="1">
        <f t="array" ref="G37">IF($F37="","",IF(設定!$AP$5&lt;&gt;"",設定!$AP$5,IF(INDEX(設定!$AO$8:$AO$36,MATCH($F37,設定!$AN$5&amp;設定!$AN$8:$AN$36,0))=0,9999,INDEX(設定!$AO$8:$AO$36,MATCH($F37,設定!$AN$5&amp;設定!$AN$8:$AN$36,0)))))</f>
        <v/>
      </c>
      <c r="H37" s="27" t="str">
        <f>IF($F37="","",COUNTIF(②男子申込!$H$8:$V$107,$F37))</f>
        <v/>
      </c>
      <c r="I37" s="26" t="str">
        <f>IF(設定!$K16=1,設定!$M$5&amp;設定!$I16,"")</f>
        <v/>
      </c>
      <c r="J37" s="26" t="str" cm="1">
        <f t="array" ref="J37">IF($I37="","",IF(設定!$AP$5&lt;&gt;"",設定!$AP$5,IF(INDEX(設定!$AP$8:$AP$36,MATCH($I37,設定!$AN$5&amp;設定!$AN$8:$AN$36,0))=0,9999,INDEX(設定!$AP$8:$AP$36,MATCH($I37,設定!$AN$5&amp;設定!$AN$8:$AN$36,0)))))</f>
        <v/>
      </c>
      <c r="K37" s="26" t="str">
        <f>IF($I37="","",COUNTIF(②女子申込!$H$8:$V$107,$I37))</f>
        <v/>
      </c>
      <c r="T37" s="27" t="str">
        <f>設定!$M$5&amp;"1500m"</f>
        <v>1500m</v>
      </c>
      <c r="U37" s="27">
        <v>3</v>
      </c>
      <c r="V37" s="27">
        <v>8</v>
      </c>
      <c r="W37" s="28" t="s">
        <v>601</v>
      </c>
      <c r="X37" s="26" t="str">
        <f>設定!$M$5&amp;"1500m"</f>
        <v>1500m</v>
      </c>
      <c r="Y37" s="26">
        <v>3</v>
      </c>
      <c r="Z37" s="26">
        <v>8</v>
      </c>
      <c r="AA37" s="29" t="s">
        <v>601</v>
      </c>
      <c r="AK37" s="1" t="s">
        <v>205</v>
      </c>
      <c r="AL37" s="25" t="s">
        <v>206</v>
      </c>
      <c r="AN37" s="1" t="s">
        <v>211</v>
      </c>
      <c r="AO37" s="1" t="s">
        <v>212</v>
      </c>
    </row>
    <row r="38" spans="1:41" x14ac:dyDescent="0.55000000000000004">
      <c r="A38" s="27" t="str" cm="1">
        <f t="array" ref="A38">IFERROR(INDEX($F$1:$F$55,SMALL(IF($H$1:$H$55&lt;$G$1:$G$55,ROW($A$1:$A$55)),ROW())),"")</f>
        <v/>
      </c>
      <c r="B38" s="26" t="str" cm="1">
        <f t="array" ref="B38">IFERROR(INDEX($I$1:$I$55,SMALL(IF($K$1:$K$55&lt;$J$1:$J$55,ROW($A$1:$A$55)),ROW())),"")</f>
        <v/>
      </c>
      <c r="F38" s="27" t="str">
        <f>IF(設定!$J17=1,設定!$M$5&amp;設定!$I17,"")</f>
        <v/>
      </c>
      <c r="G38" s="27" t="str" cm="1">
        <f t="array" ref="G38">IF($F38="","",IF(設定!$AP$5&lt;&gt;"",設定!$AP$5,IF(INDEX(設定!$AO$8:$AO$36,MATCH($F38,設定!$AN$5&amp;設定!$AN$8:$AN$36,0))=0,9999,INDEX(設定!$AO$8:$AO$36,MATCH($F38,設定!$AN$5&amp;設定!$AN$8:$AN$36,0)))))</f>
        <v/>
      </c>
      <c r="H38" s="27" t="str">
        <f>IF($F38="","",COUNTIF(②男子申込!$H$8:$V$107,$F38))</f>
        <v/>
      </c>
      <c r="I38" s="26" t="str">
        <f>IF(設定!$K17=1,設定!$M$5&amp;設定!$I17,"")</f>
        <v/>
      </c>
      <c r="J38" s="26" t="str" cm="1">
        <f t="array" ref="J38">IF($I38="","",IF(設定!$AP$5&lt;&gt;"",設定!$AP$5,IF(INDEX(設定!$AP$8:$AP$36,MATCH($I38,設定!$AN$5&amp;設定!$AN$8:$AN$36,0))=0,9999,INDEX(設定!$AP$8:$AP$36,MATCH($I38,設定!$AN$5&amp;設定!$AN$8:$AN$36,0)))))</f>
        <v/>
      </c>
      <c r="K38" s="26" t="str">
        <f>IF($I38="","",COUNTIF(②女子申込!$H$8:$V$107,$I38))</f>
        <v/>
      </c>
      <c r="T38" s="27" t="str">
        <f>設定!$M$5&amp;"3000m"</f>
        <v>3000m</v>
      </c>
      <c r="U38" s="27">
        <v>3</v>
      </c>
      <c r="V38" s="27">
        <v>10</v>
      </c>
      <c r="W38" s="28" t="s">
        <v>602</v>
      </c>
      <c r="X38" s="26" t="str">
        <f>設定!$M$5&amp;"3000m"</f>
        <v>3000m</v>
      </c>
      <c r="Y38" s="26">
        <v>3</v>
      </c>
      <c r="Z38" s="26">
        <v>10</v>
      </c>
      <c r="AA38" s="29" t="s">
        <v>602</v>
      </c>
      <c r="AK38" s="1" t="s">
        <v>209</v>
      </c>
      <c r="AL38" s="25" t="s">
        <v>210</v>
      </c>
      <c r="AN38" s="1" t="s">
        <v>215</v>
      </c>
      <c r="AO38" s="1" t="s">
        <v>216</v>
      </c>
    </row>
    <row r="39" spans="1:41" x14ac:dyDescent="0.55000000000000004">
      <c r="A39" s="27" t="str" cm="1">
        <f t="array" ref="A39">IFERROR(INDEX($F$1:$F$55,SMALL(IF($H$1:$H$55&lt;$G$1:$G$55,ROW($A$1:$A$55)),ROW())),"")</f>
        <v/>
      </c>
      <c r="B39" s="26" t="str" cm="1">
        <f t="array" ref="B39">IFERROR(INDEX($I$1:$I$55,SMALL(IF($K$1:$K$55&lt;$J$1:$J$55,ROW($A$1:$A$55)),ROW())),"")</f>
        <v/>
      </c>
      <c r="F39" s="27" t="str">
        <f>IF(設定!$J18=1,設定!$M$5&amp;設定!$I18,"")</f>
        <v/>
      </c>
      <c r="G39" s="27" t="str" cm="1">
        <f t="array" ref="G39">IF($F39="","",IF(設定!$AP$5&lt;&gt;"",設定!$AP$5,IF(INDEX(設定!$AO$8:$AO$36,MATCH($F39,設定!$AN$5&amp;設定!$AN$8:$AN$36,0))=0,9999,INDEX(設定!$AO$8:$AO$36,MATCH($F39,設定!$AN$5&amp;設定!$AN$8:$AN$36,0)))))</f>
        <v/>
      </c>
      <c r="H39" s="27" t="str">
        <f>IF($F39="","",COUNTIF(②男子申込!$H$8:$V$107,$F39))</f>
        <v/>
      </c>
      <c r="I39" s="26" t="str">
        <f>IF(設定!$K18=1,設定!$M$5&amp;設定!$I18,"")</f>
        <v/>
      </c>
      <c r="J39" s="26" t="str" cm="1">
        <f t="array" ref="J39">IF($I39="","",IF(設定!$AP$5&lt;&gt;"",設定!$AP$5,IF(INDEX(設定!$AP$8:$AP$36,MATCH($I39,設定!$AN$5&amp;設定!$AN$8:$AN$36,0))=0,9999,INDEX(設定!$AP$8:$AP$36,MATCH($I39,設定!$AN$5&amp;設定!$AN$8:$AN$36,0)))))</f>
        <v/>
      </c>
      <c r="K39" s="26" t="str">
        <f>IF($I39="","",COUNTIF(②女子申込!$H$8:$V$107,$I39))</f>
        <v/>
      </c>
      <c r="T39" s="27" t="str">
        <f>設定!$M$5&amp;"5000m"</f>
        <v>5000m</v>
      </c>
      <c r="U39" s="27">
        <v>3</v>
      </c>
      <c r="V39" s="27">
        <v>11</v>
      </c>
      <c r="W39" s="28" t="s">
        <v>603</v>
      </c>
      <c r="X39" s="26" t="str">
        <f>設定!$M$5&amp;"5000m"</f>
        <v>5000m</v>
      </c>
      <c r="Y39" s="26">
        <v>3</v>
      </c>
      <c r="Z39" s="26">
        <v>11</v>
      </c>
      <c r="AA39" s="29" t="s">
        <v>603</v>
      </c>
      <c r="AK39" s="1" t="s">
        <v>213</v>
      </c>
      <c r="AL39" s="25" t="s">
        <v>214</v>
      </c>
      <c r="AN39" s="1" t="s">
        <v>219</v>
      </c>
      <c r="AO39" s="1" t="s">
        <v>220</v>
      </c>
    </row>
    <row r="40" spans="1:41" x14ac:dyDescent="0.55000000000000004">
      <c r="A40" s="27" t="str" cm="1">
        <f t="array" ref="A40">IFERROR(INDEX($F$1:$F$55,SMALL(IF($H$1:$H$55&lt;$G$1:$G$55,ROW($A$1:$A$55)),ROW())),"")</f>
        <v/>
      </c>
      <c r="B40" s="26" t="str" cm="1">
        <f t="array" ref="B40">IFERROR(INDEX($I$1:$I$55,SMALL(IF($K$1:$K$55&lt;$J$1:$J$55,ROW($A$1:$A$55)),ROW())),"")</f>
        <v/>
      </c>
      <c r="F40" s="27" t="str">
        <f>IF(設定!$J19=1,設定!$M$5&amp;設定!$I19,"")</f>
        <v/>
      </c>
      <c r="G40" s="27" t="str" cm="1">
        <f t="array" ref="G40">IF($F40="","",IF(設定!$AP$5&lt;&gt;"",設定!$AP$5,IF(INDEX(設定!$AO$8:$AO$36,MATCH($F40,設定!$AN$5&amp;設定!$AN$8:$AN$36,0))=0,9999,INDEX(設定!$AO$8:$AO$36,MATCH($F40,設定!$AN$5&amp;設定!$AN$8:$AN$36,0)))))</f>
        <v/>
      </c>
      <c r="H40" s="27" t="str">
        <f>IF($F40="","",COUNTIF(②男子申込!$H$8:$V$107,$F40))</f>
        <v/>
      </c>
      <c r="I40" s="26" t="str">
        <f>IF(設定!$K19=1,設定!$M$5&amp;設定!$I19,"")</f>
        <v/>
      </c>
      <c r="J40" s="26" t="str" cm="1">
        <f t="array" ref="J40">IF($I40="","",IF(設定!$AP$5&lt;&gt;"",設定!$AP$5,IF(INDEX(設定!$AP$8:$AP$36,MATCH($I40,設定!$AN$5&amp;設定!$AN$8:$AN$36,0))=0,9999,INDEX(設定!$AP$8:$AP$36,MATCH($I40,設定!$AN$5&amp;設定!$AN$8:$AN$36,0)))))</f>
        <v/>
      </c>
      <c r="K40" s="26" t="str">
        <f>IF($I40="","",COUNTIF(②女子申込!$H$8:$V$107,$I40))</f>
        <v/>
      </c>
      <c r="T40" s="27" t="str">
        <f>設定!$M$5&amp;"10000m"</f>
        <v>10000m</v>
      </c>
      <c r="U40" s="27">
        <v>3</v>
      </c>
      <c r="V40" s="27">
        <v>12</v>
      </c>
      <c r="W40" s="28" t="s">
        <v>604</v>
      </c>
      <c r="X40" s="26" t="str">
        <f>設定!$M$5&amp;"10000m"</f>
        <v>10000m</v>
      </c>
      <c r="Y40" s="26">
        <v>3</v>
      </c>
      <c r="Z40" s="26">
        <v>12</v>
      </c>
      <c r="AA40" s="29" t="s">
        <v>604</v>
      </c>
      <c r="AK40" s="1" t="s">
        <v>217</v>
      </c>
      <c r="AL40" s="25" t="s">
        <v>218</v>
      </c>
      <c r="AN40" s="1" t="s">
        <v>223</v>
      </c>
      <c r="AO40" s="1" t="s">
        <v>224</v>
      </c>
    </row>
    <row r="41" spans="1:41" x14ac:dyDescent="0.55000000000000004">
      <c r="A41" s="27" t="str" cm="1">
        <f t="array" ref="A41">IFERROR(INDEX($F$1:$F$55,SMALL(IF($H$1:$H$55&lt;$G$1:$G$55,ROW($A$1:$A$55)),ROW())),"")</f>
        <v/>
      </c>
      <c r="B41" s="26" t="str" cm="1">
        <f t="array" ref="B41">IFERROR(INDEX($I$1:$I$55,SMALL(IF($K$1:$K$55&lt;$J$1:$J$55,ROW($A$1:$A$55)),ROW())),"")</f>
        <v/>
      </c>
      <c r="F41" s="27" t="str">
        <f>IF(設定!$J22=1,設定!$M$5&amp;設定!$I22,"")</f>
        <v/>
      </c>
      <c r="G41" s="27" t="str" cm="1">
        <f t="array" ref="G41">IF($F41="","",IF(設定!$AP$5&lt;&gt;"",設定!$AP$5,IF(INDEX(設定!$AO$8:$AO$36,MATCH($F41,設定!$AN$5&amp;設定!$AN$8:$AN$36,0))=0,9999,INDEX(設定!$AO$8:$AO$36,MATCH($F41,設定!$AN$5&amp;設定!$AN$8:$AN$36,0)))))</f>
        <v/>
      </c>
      <c r="H41" s="27" t="str">
        <f>IF($F41="","",COUNTIF(②男子申込!$H$8:$V$107,$F41))</f>
        <v/>
      </c>
      <c r="I41" s="26" t="str">
        <f>IF(設定!$K21=1,設定!$M$5&amp;設定!$I21,"")</f>
        <v/>
      </c>
      <c r="J41" s="26" t="str" cm="1">
        <f t="array" ref="J41">IF($I41="","",IF(設定!$AP$5&lt;&gt;"",設定!$AP$5,IF(INDEX(設定!$AP$8:$AP$36,MATCH($I41,設定!$AN$5&amp;設定!$AN$8:$AN$36,0))=0,9999,INDEX(設定!$AP$8:$AP$36,MATCH($I41,設定!$AN$5&amp;設定!$AN$8:$AN$36,0)))))</f>
        <v/>
      </c>
      <c r="K41" s="26" t="str">
        <f>IF($I41="","",COUNTIF(②女子申込!$H$8:$V$107,$I41))</f>
        <v/>
      </c>
      <c r="T41" s="27" t="str">
        <f>設定!$M$5&amp;"110mH"</f>
        <v>110mH</v>
      </c>
      <c r="U41" s="27">
        <v>1</v>
      </c>
      <c r="V41" s="27">
        <v>34</v>
      </c>
      <c r="W41" s="28" t="s">
        <v>605</v>
      </c>
      <c r="X41" s="26" t="str">
        <f>設定!$M$5&amp;"100mH"</f>
        <v>100mH</v>
      </c>
      <c r="Y41" s="26">
        <v>1</v>
      </c>
      <c r="Z41" s="26">
        <v>44</v>
      </c>
      <c r="AA41" s="29" t="s">
        <v>606</v>
      </c>
      <c r="AK41" s="1" t="s">
        <v>221</v>
      </c>
      <c r="AL41" s="25" t="s">
        <v>222</v>
      </c>
      <c r="AN41" s="1" t="s">
        <v>227</v>
      </c>
      <c r="AO41" s="1" t="s">
        <v>228</v>
      </c>
    </row>
    <row r="42" spans="1:41" x14ac:dyDescent="0.55000000000000004">
      <c r="A42" s="27" t="str" cm="1">
        <f t="array" ref="A42">IFERROR(INDEX($F$1:$F$55,SMALL(IF($H$1:$H$55&lt;$G$1:$G$55,ROW($A$1:$A$55)),ROW())),"")</f>
        <v/>
      </c>
      <c r="B42" s="26" t="str" cm="1">
        <f t="array" ref="B42">IFERROR(INDEX($I$1:$I$55,SMALL(IF($K$1:$K$55&lt;$J$1:$J$55,ROW($A$1:$A$55)),ROW())),"")</f>
        <v/>
      </c>
      <c r="F42" s="27" t="str">
        <f>IF(設定!$J23=1,設定!$M$5&amp;設定!$I23,"")</f>
        <v/>
      </c>
      <c r="G42" s="27" t="str" cm="1">
        <f t="array" ref="G42">IF($F42="","",IF(設定!$AP$5&lt;&gt;"",設定!$AP$5,IF(INDEX(設定!$AO$8:$AO$36,MATCH($F42,設定!$AN$5&amp;設定!$AN$8:$AN$36,0))=0,9999,INDEX(設定!$AO$8:$AO$36,MATCH($F42,設定!$AN$5&amp;設定!$AN$8:$AN$36,0)))))</f>
        <v/>
      </c>
      <c r="H42" s="27" t="str">
        <f>IF($F42="","",COUNTIF(②男子申込!$H$8:$V$107,$F42))</f>
        <v/>
      </c>
      <c r="I42" s="26" t="str">
        <f>IF(設定!$K23=1,設定!$M$5&amp;設定!$I23,"")</f>
        <v/>
      </c>
      <c r="J42" s="26" t="str" cm="1">
        <f t="array" ref="J42">IF($I42="","",IF(設定!$AP$5&lt;&gt;"",設定!$AP$5,IF(INDEX(設定!$AP$8:$AP$36,MATCH($I42,設定!$AN$5&amp;設定!$AN$8:$AN$36,0))=0,9999,INDEX(設定!$AP$8:$AP$36,MATCH($I42,設定!$AN$5&amp;設定!$AN$8:$AN$36,0)))))</f>
        <v/>
      </c>
      <c r="K42" s="26" t="str">
        <f>IF($I42="","",COUNTIF(②女子申込!$H$8:$V$107,$I42))</f>
        <v/>
      </c>
      <c r="T42" s="27" t="str">
        <f>設定!$M$5&amp;"400mH"</f>
        <v>400mH</v>
      </c>
      <c r="U42" s="27">
        <v>2</v>
      </c>
      <c r="V42" s="27">
        <v>37</v>
      </c>
      <c r="W42" s="28" t="s">
        <v>607</v>
      </c>
      <c r="X42" s="26" t="str">
        <f>設定!$M$5&amp;"400mH"</f>
        <v>400mH</v>
      </c>
      <c r="Y42" s="26">
        <v>2</v>
      </c>
      <c r="Z42" s="26">
        <v>46</v>
      </c>
      <c r="AA42" s="29" t="s">
        <v>608</v>
      </c>
      <c r="AK42" s="1" t="s">
        <v>225</v>
      </c>
      <c r="AL42" s="25" t="s">
        <v>226</v>
      </c>
      <c r="AN42" s="1" t="s">
        <v>231</v>
      </c>
      <c r="AO42" s="1" t="s">
        <v>232</v>
      </c>
    </row>
    <row r="43" spans="1:41" x14ac:dyDescent="0.55000000000000004">
      <c r="A43" s="27" t="str" cm="1">
        <f t="array" ref="A43">IFERROR(INDEX($F$1:$F$55,SMALL(IF($H$1:$H$55&lt;$G$1:$G$55,ROW($A$1:$A$55)),ROW())),"")</f>
        <v/>
      </c>
      <c r="B43" s="26" t="str" cm="1">
        <f t="array" ref="B43">IFERROR(INDEX($I$1:$I$55,SMALL(IF($K$1:$K$55&lt;$J$1:$J$55,ROW($A$1:$A$55)),ROW())),"")</f>
        <v/>
      </c>
      <c r="F43" s="27" t="str">
        <f>IF(設定!$J24=1,設定!$M$5&amp;設定!$I24,"")</f>
        <v/>
      </c>
      <c r="G43" s="27" t="str" cm="1">
        <f t="array" ref="G43">IF($F43="","",IF(設定!$AP$5&lt;&gt;"",設定!$AP$5,IF(INDEX(設定!$AO$8:$AO$36,MATCH($F43,設定!$AN$5&amp;設定!$AN$8:$AN$36,0))=0,9999,INDEX(設定!$AO$8:$AO$36,MATCH($F43,設定!$AN$5&amp;設定!$AN$8:$AN$36,0)))))</f>
        <v/>
      </c>
      <c r="H43" s="27" t="str">
        <f>IF($F43="","",COUNTIF(②男子申込!$H$8:$V$107,$F43))</f>
        <v/>
      </c>
      <c r="I43" s="26" t="str">
        <f>IF(設定!$K24=1,設定!$M$5&amp;設定!$I24,"")</f>
        <v/>
      </c>
      <c r="J43" s="26" t="str" cm="1">
        <f t="array" ref="J43">IF($I43="","",IF(設定!$AP$5&lt;&gt;"",設定!$AP$5,IF(INDEX(設定!$AP$8:$AP$36,MATCH($I43,設定!$AN$5&amp;設定!$AN$8:$AN$36,0))=0,9999,INDEX(設定!$AP$8:$AP$36,MATCH($I43,設定!$AN$5&amp;設定!$AN$8:$AN$36,0)))))</f>
        <v/>
      </c>
      <c r="K43" s="26" t="str">
        <f>IF($I43="","",COUNTIF(②女子申込!$H$8:$V$107,$I43))</f>
        <v/>
      </c>
      <c r="T43" s="27" t="str">
        <f>設定!$M$5&amp;"2000mSC"</f>
        <v>2000mSC</v>
      </c>
      <c r="U43" s="27">
        <v>3</v>
      </c>
      <c r="V43" s="27">
        <v>51</v>
      </c>
      <c r="W43" s="28" t="s">
        <v>758</v>
      </c>
      <c r="X43" s="26" t="str">
        <f>設定!$M$5&amp;"2000mSC"</f>
        <v>2000mSC</v>
      </c>
      <c r="Y43" s="26">
        <v>3</v>
      </c>
      <c r="Z43" s="26">
        <v>52</v>
      </c>
      <c r="AA43" s="29" t="s">
        <v>760</v>
      </c>
      <c r="AK43" s="1" t="s">
        <v>229</v>
      </c>
      <c r="AL43" s="25" t="s">
        <v>230</v>
      </c>
      <c r="AN43" s="1" t="s">
        <v>235</v>
      </c>
      <c r="AO43" s="1" t="s">
        <v>236</v>
      </c>
    </row>
    <row r="44" spans="1:41" x14ac:dyDescent="0.55000000000000004">
      <c r="A44" s="27" t="str" cm="1">
        <f t="array" ref="A44">IFERROR(INDEX($F$1:$F$55,SMALL(IF($H$1:$H$55&lt;$G$1:$G$55,ROW($A$1:$A$55)),ROW())),"")</f>
        <v/>
      </c>
      <c r="B44" s="26" t="str" cm="1">
        <f t="array" ref="B44">IFERROR(INDEX($I$1:$I$55,SMALL(IF($K$1:$K$55&lt;$J$1:$J$55,ROW($A$1:$A$55)),ROW())),"")</f>
        <v/>
      </c>
      <c r="F44" s="27" t="str">
        <f>IF(設定!$J25=1,設定!$M$5&amp;設定!$I25,"")</f>
        <v/>
      </c>
      <c r="G44" s="27" t="str" cm="1">
        <f t="array" ref="G44">IF($F44="","",IF(設定!$AP$5&lt;&gt;"",設定!$AP$5,IF(INDEX(設定!$AO$8:$AO$36,MATCH($F44,設定!$AN$5&amp;設定!$AN$8:$AN$36,0))=0,9999,INDEX(設定!$AO$8:$AO$36,MATCH($F44,設定!$AN$5&amp;設定!$AN$8:$AN$36,0)))))</f>
        <v/>
      </c>
      <c r="H44" s="27" t="str">
        <f>IF($F44="","",COUNTIF(②男子申込!$H$8:$V$107,$F44))</f>
        <v/>
      </c>
      <c r="I44" s="26" t="str">
        <f>IF(設定!$K25=1,設定!$M$5&amp;設定!$I25,"")</f>
        <v/>
      </c>
      <c r="J44" s="26" t="str" cm="1">
        <f t="array" ref="J44">IF($I44="","",IF(設定!$AP$5&lt;&gt;"",設定!$AP$5,IF(INDEX(設定!$AP$8:$AP$36,MATCH($I44,設定!$AN$5&amp;設定!$AN$8:$AN$36,0))=0,9999,INDEX(設定!$AP$8:$AP$36,MATCH($I44,設定!$AN$5&amp;設定!$AN$8:$AN$36,0)))))</f>
        <v/>
      </c>
      <c r="K44" s="26" t="str">
        <f>IF($I44="","",COUNTIF(②女子申込!$H$8:$V$107,$I44))</f>
        <v/>
      </c>
      <c r="T44" s="27" t="str">
        <f>設定!$M$5&amp;"3000mSC"</f>
        <v>3000mSC</v>
      </c>
      <c r="U44" s="27">
        <v>3</v>
      </c>
      <c r="V44" s="27">
        <v>53</v>
      </c>
      <c r="W44" s="28" t="s">
        <v>609</v>
      </c>
      <c r="X44" s="26" t="str">
        <f>設定!$M$5&amp;"3000mSC"</f>
        <v>3000mSC</v>
      </c>
      <c r="Y44" s="26">
        <v>3</v>
      </c>
      <c r="Z44" s="26">
        <v>54</v>
      </c>
      <c r="AA44" s="29" t="s">
        <v>610</v>
      </c>
      <c r="AK44" s="1" t="s">
        <v>233</v>
      </c>
      <c r="AL44" s="25" t="s">
        <v>234</v>
      </c>
      <c r="AN44" s="1" t="s">
        <v>239</v>
      </c>
      <c r="AO44" s="1" t="s">
        <v>240</v>
      </c>
    </row>
    <row r="45" spans="1:41" x14ac:dyDescent="0.55000000000000004">
      <c r="A45" s="27" t="str" cm="1">
        <f t="array" ref="A45">IFERROR(INDEX($F$1:$F$55,SMALL(IF($H$1:$H$55&lt;$G$1:$G$55,ROW($A$1:$A$55)),ROW())),"")</f>
        <v/>
      </c>
      <c r="B45" s="26" t="str" cm="1">
        <f t="array" ref="B45">IFERROR(INDEX($I$1:$I$55,SMALL(IF($K$1:$K$55&lt;$J$1:$J$55,ROW($A$1:$A$55)),ROW())),"")</f>
        <v/>
      </c>
      <c r="F45" s="27" t="str">
        <f>IF(設定!$J27=1,設定!$M$5&amp;設定!$I27,"")</f>
        <v/>
      </c>
      <c r="G45" s="27" t="str" cm="1">
        <f t="array" ref="G45">IF($F45="","",IF(設定!$AP$5&lt;&gt;"",設定!$AP$5,IF(INDEX(設定!$AO$8:$AO$36,MATCH($F45,設定!$AN$5&amp;設定!$AN$8:$AN$36,0))=0,9999,INDEX(設定!$AO$8:$AO$36,MATCH($F45,設定!$AN$5&amp;設定!$AN$8:$AN$36,0)))))</f>
        <v/>
      </c>
      <c r="H45" s="27" t="str">
        <f>IF($F45="","",COUNTIF(②男子申込!$H$8:$V$107,$F45))</f>
        <v/>
      </c>
      <c r="I45" s="26" t="str">
        <f>IF(設定!$K27=1,設定!$M$5&amp;設定!$I27,"")</f>
        <v/>
      </c>
      <c r="J45" s="26" t="str" cm="1">
        <f t="array" ref="J45">IF($I45="","",IF(設定!$AP$5&lt;&gt;"",設定!$AP$5,IF(INDEX(設定!$AP$8:$AP$36,MATCH($I45,設定!$AN$5&amp;設定!$AN$8:$AN$36,0))=0,9999,INDEX(設定!$AP$8:$AP$36,MATCH($I45,設定!$AN$5&amp;設定!$AN$8:$AN$36,0)))))</f>
        <v/>
      </c>
      <c r="K45" s="26" t="str">
        <f>IF($I45="","",COUNTIF(②女子申込!$H$8:$V$107,$I45))</f>
        <v/>
      </c>
      <c r="T45" s="27" t="str">
        <f>設定!$M$5&amp;"3000mW"</f>
        <v>3000mW</v>
      </c>
      <c r="U45" s="27">
        <v>3</v>
      </c>
      <c r="V45" s="27">
        <v>60</v>
      </c>
      <c r="W45" s="28" t="s">
        <v>761</v>
      </c>
      <c r="X45" s="26" t="str">
        <f>設定!$M$5&amp;"3000mW"</f>
        <v>3000mW</v>
      </c>
      <c r="Y45" s="26">
        <v>3</v>
      </c>
      <c r="Z45" s="26">
        <v>60</v>
      </c>
      <c r="AA45" s="29" t="s">
        <v>762</v>
      </c>
      <c r="AK45" s="1" t="s">
        <v>237</v>
      </c>
      <c r="AL45" s="25" t="s">
        <v>238</v>
      </c>
      <c r="AN45" s="1" t="s">
        <v>243</v>
      </c>
      <c r="AO45" s="1" t="s">
        <v>244</v>
      </c>
    </row>
    <row r="46" spans="1:41" x14ac:dyDescent="0.55000000000000004">
      <c r="A46" s="27" t="str" cm="1">
        <f t="array" ref="A46">IFERROR(INDEX($F$1:$F$55,SMALL(IF($H$1:$H$55&lt;$G$1:$G$55,ROW($A$1:$A$55)),ROW())),"")</f>
        <v/>
      </c>
      <c r="B46" s="26" t="str" cm="1">
        <f t="array" ref="B46">IFERROR(INDEX($I$1:$I$55,SMALL(IF($K$1:$K$55&lt;$J$1:$J$55,ROW($A$1:$A$55)),ROW())),"")</f>
        <v/>
      </c>
      <c r="F46" s="27" t="str">
        <f>IF(設定!$J28=1,設定!$M$5&amp;設定!$I28,"")</f>
        <v/>
      </c>
      <c r="G46" s="27" t="str" cm="1">
        <f t="array" ref="G46">IF($F46="","",IF(設定!$AP$5&lt;&gt;"",設定!$AP$5,IF(INDEX(設定!$AO$8:$AO$36,MATCH($F46,設定!$AN$5&amp;設定!$AN$8:$AN$36,0))=0,9999,INDEX(設定!$AO$8:$AO$36,MATCH($F46,設定!$AN$5&amp;設定!$AN$8:$AN$36,0)))))</f>
        <v/>
      </c>
      <c r="H46" s="27" t="str">
        <f>IF($F46="","",COUNTIF(②男子申込!$H$8:$V$107,$F46))</f>
        <v/>
      </c>
      <c r="I46" s="26" t="str">
        <f>IF(設定!$K28=1,設定!$M$5&amp;設定!$I28,"")</f>
        <v/>
      </c>
      <c r="J46" s="26" t="str" cm="1">
        <f t="array" ref="J46">IF($I46="","",IF(設定!$AP$5&lt;&gt;"",設定!$AP$5,IF(INDEX(設定!$AP$8:$AP$36,MATCH($I46,設定!$AN$5&amp;設定!$AN$8:$AN$36,0))=0,9999,INDEX(設定!$AP$8:$AP$36,MATCH($I46,設定!$AN$5&amp;設定!$AN$8:$AN$36,0)))))</f>
        <v/>
      </c>
      <c r="K46" s="26" t="str">
        <f>IF($I46="","",COUNTIF(②女子申込!$H$8:$V$107,$I46))</f>
        <v/>
      </c>
      <c r="T46" s="27" t="str">
        <f>設定!$M$5&amp;"5000mW"</f>
        <v>5000mW</v>
      </c>
      <c r="U46" s="27">
        <v>3</v>
      </c>
      <c r="V46" s="27">
        <v>61</v>
      </c>
      <c r="W46" s="28" t="s">
        <v>611</v>
      </c>
      <c r="X46" s="26" t="str">
        <f>設定!$M$5&amp;"5000mW"</f>
        <v>5000mW</v>
      </c>
      <c r="Y46" s="26">
        <v>3</v>
      </c>
      <c r="Z46" s="26">
        <v>61</v>
      </c>
      <c r="AA46" s="29" t="s">
        <v>611</v>
      </c>
      <c r="AK46" s="1" t="s">
        <v>241</v>
      </c>
      <c r="AL46" s="25" t="s">
        <v>242</v>
      </c>
      <c r="AN46" s="1" t="s">
        <v>247</v>
      </c>
      <c r="AO46" s="1" t="s">
        <v>248</v>
      </c>
    </row>
    <row r="47" spans="1:41" x14ac:dyDescent="0.55000000000000004">
      <c r="A47" s="27" t="str" cm="1">
        <f t="array" ref="A47">IFERROR(INDEX($F$1:$F$55,SMALL(IF($H$1:$H$55&lt;$G$1:$G$55,ROW($A$1:$A$55)),ROW())),"")</f>
        <v/>
      </c>
      <c r="B47" s="26" t="str" cm="1">
        <f t="array" ref="B47">IFERROR(INDEX($I$1:$I$55,SMALL(IF($K$1:$K$55&lt;$J$1:$J$55,ROW($A$1:$A$55)),ROW())),"")</f>
        <v/>
      </c>
      <c r="F47" s="27" t="str">
        <f>IF(設定!$J29=1,設定!$M$5&amp;設定!$I29,"")</f>
        <v/>
      </c>
      <c r="G47" s="27" t="str" cm="1">
        <f t="array" ref="G47">IF($F47="","",IF(設定!$AP$5&lt;&gt;"",設定!$AP$5,IF(INDEX(設定!$AO$8:$AO$36,MATCH($F47,設定!$AN$5&amp;設定!$AN$8:$AN$36,0))=0,9999,INDEX(設定!$AO$8:$AO$36,MATCH($F47,設定!$AN$5&amp;設定!$AN$8:$AN$36,0)))))</f>
        <v/>
      </c>
      <c r="H47" s="27" t="str">
        <f>IF($F47="","",COUNTIF(②男子申込!$H$8:$V$107,$F47))</f>
        <v/>
      </c>
      <c r="I47" s="26" t="str">
        <f>IF(設定!$K29=1,設定!$M$5&amp;設定!$I29,"")</f>
        <v/>
      </c>
      <c r="J47" s="26" t="str" cm="1">
        <f t="array" ref="J47">IF($I47="","",IF(設定!$AP$5&lt;&gt;"",設定!$AP$5,IF(INDEX(設定!$AP$8:$AP$36,MATCH($I47,設定!$AN$5&amp;設定!$AN$8:$AN$36,0))=0,9999,INDEX(設定!$AP$8:$AP$36,MATCH($I47,設定!$AN$5&amp;設定!$AN$8:$AN$36,0)))))</f>
        <v/>
      </c>
      <c r="K47" s="26" t="str">
        <f>IF($I47="","",COUNTIF(②女子申込!$H$8:$V$107,$I47))</f>
        <v/>
      </c>
      <c r="T47" s="27" t="str">
        <f>設定!$M$5&amp;"10000mW"</f>
        <v>10000mW</v>
      </c>
      <c r="U47" s="27">
        <v>3</v>
      </c>
      <c r="V47" s="27">
        <v>62</v>
      </c>
      <c r="W47" s="28" t="s">
        <v>612</v>
      </c>
      <c r="X47" s="26" t="str">
        <f>設定!$M$5&amp;"10000mW"</f>
        <v>10000mW</v>
      </c>
      <c r="Y47" s="26">
        <v>3</v>
      </c>
      <c r="Z47" s="26">
        <v>62</v>
      </c>
      <c r="AA47" s="29" t="s">
        <v>612</v>
      </c>
      <c r="AK47" s="1" t="s">
        <v>245</v>
      </c>
      <c r="AL47" s="25" t="s">
        <v>246</v>
      </c>
      <c r="AN47" s="1" t="s">
        <v>251</v>
      </c>
      <c r="AO47" s="1" t="s">
        <v>252</v>
      </c>
    </row>
    <row r="48" spans="1:41" x14ac:dyDescent="0.55000000000000004">
      <c r="A48" s="27" t="str" cm="1">
        <f t="array" ref="A48">IFERROR(INDEX($F$1:$F$55,SMALL(IF($H$1:$H$55&lt;$G$1:$G$55,ROW($A$1:$A$55)),ROW())),"")</f>
        <v/>
      </c>
      <c r="B48" s="26" t="str" cm="1">
        <f t="array" ref="B48">IFERROR(INDEX($I$1:$I$55,SMALL(IF($K$1:$K$55&lt;$J$1:$J$55,ROW($A$1:$A$55)),ROW())),"")</f>
        <v/>
      </c>
      <c r="F48" s="27" t="str">
        <f>IF(設定!$M8=1,設定!$M$5&amp;設定!$L8,"")</f>
        <v/>
      </c>
      <c r="G48" s="27" t="str" cm="1">
        <f t="array" ref="G48">IF($F48="","",IF(設定!$AP$5&lt;&gt;"",設定!$AP$5,IF(INDEX(設定!$AO$8:$AO$36,MATCH($F48,設定!$AN$5&amp;設定!$AN$8:$AN$36,0))=0,9999,INDEX(設定!$AO$8:$AO$36,MATCH($F48,設定!$AN$5&amp;設定!$AN$8:$AN$36,0)))))</f>
        <v/>
      </c>
      <c r="H48" s="27" t="str">
        <f>IF($F48="","",COUNTIF(②男子申込!$H$8:$V$107,$F48))</f>
        <v/>
      </c>
      <c r="I48" s="26" t="str">
        <f>IF(設定!$N8=1,設定!$M$5&amp;設定!$L8,"")</f>
        <v/>
      </c>
      <c r="J48" s="26" t="str" cm="1">
        <f t="array" ref="J48">IF($I48="","",IF(設定!$AP$5&lt;&gt;"",設定!$AP$5,IF(INDEX(設定!$AP$8:$AP$36,MATCH($I48,設定!$AN$5&amp;設定!$AN$8:$AN$36,0))=0,9999,INDEX(設定!$AP$8:$AP$36,MATCH($I48,設定!$AN$5&amp;設定!$AN$8:$AN$36,0)))))</f>
        <v/>
      </c>
      <c r="K48" s="26" t="str">
        <f>IF($I48="","",COUNTIF(②女子申込!$H$8:$V$107,$I48))</f>
        <v/>
      </c>
      <c r="T48" s="27" t="str">
        <f>設定!$M$5&amp;"走高跳"</f>
        <v>走高跳</v>
      </c>
      <c r="U48" s="27">
        <v>4</v>
      </c>
      <c r="V48" s="27">
        <v>71</v>
      </c>
      <c r="W48" s="28" t="s">
        <v>613</v>
      </c>
      <c r="X48" s="26" t="str">
        <f>設定!$M$5&amp;"走高跳"</f>
        <v>走高跳</v>
      </c>
      <c r="Y48" s="26">
        <v>4</v>
      </c>
      <c r="Z48" s="26">
        <v>71</v>
      </c>
      <c r="AA48" s="29" t="s">
        <v>613</v>
      </c>
      <c r="AK48" s="1" t="s">
        <v>249</v>
      </c>
      <c r="AL48" s="25" t="s">
        <v>250</v>
      </c>
      <c r="AN48" s="1" t="s">
        <v>255</v>
      </c>
      <c r="AO48" s="1" t="s">
        <v>256</v>
      </c>
    </row>
    <row r="49" spans="1:41" x14ac:dyDescent="0.55000000000000004">
      <c r="A49" s="27" t="str" cm="1">
        <f t="array" ref="A49">IFERROR(INDEX($F$1:$F$55,SMALL(IF($H$1:$H$55&lt;$G$1:$G$55,ROW($A$1:$A$55)),ROW())),"")</f>
        <v/>
      </c>
      <c r="B49" s="26" t="str" cm="1">
        <f t="array" ref="B49">IFERROR(INDEX($I$1:$I$55,SMALL(IF($K$1:$K$55&lt;$J$1:$J$55,ROW($A$1:$A$55)),ROW())),"")</f>
        <v/>
      </c>
      <c r="F49" s="27" t="str">
        <f>IF(設定!$M9=1,設定!$M$5&amp;設定!$L9,"")</f>
        <v/>
      </c>
      <c r="G49" s="27" t="str" cm="1">
        <f t="array" ref="G49">IF($F49="","",IF(設定!$AP$5&lt;&gt;"",設定!$AP$5,IF(INDEX(設定!$AO$8:$AO$36,MATCH($F49,設定!$AN$5&amp;設定!$AN$8:$AN$36,0))=0,9999,INDEX(設定!$AO$8:$AO$36,MATCH($F49,設定!$AN$5&amp;設定!$AN$8:$AN$36,0)))))</f>
        <v/>
      </c>
      <c r="H49" s="27" t="str">
        <f>IF($F49="","",COUNTIF(②男子申込!$H$8:$V$107,$F49))</f>
        <v/>
      </c>
      <c r="I49" s="26" t="str">
        <f>IF(設定!$N9=1,設定!$M$5&amp;設定!$L9,"")</f>
        <v/>
      </c>
      <c r="J49" s="26" t="str" cm="1">
        <f t="array" ref="J49">IF($I49="","",IF(設定!$AP$5&lt;&gt;"",設定!$AP$5,IF(INDEX(設定!$AP$8:$AP$36,MATCH($I49,設定!$AN$5&amp;設定!$AN$8:$AN$36,0))=0,9999,INDEX(設定!$AP$8:$AP$36,MATCH($I49,設定!$AN$5&amp;設定!$AN$8:$AN$36,0)))))</f>
        <v/>
      </c>
      <c r="K49" s="26" t="str">
        <f>IF($I49="","",COUNTIF(②女子申込!$H$8:$V$107,$I49))</f>
        <v/>
      </c>
      <c r="T49" s="27" t="str">
        <f>設定!$M$5&amp;"棒高跳"</f>
        <v>棒高跳</v>
      </c>
      <c r="U49" s="27">
        <v>4</v>
      </c>
      <c r="V49" s="27">
        <v>72</v>
      </c>
      <c r="W49" s="28" t="s">
        <v>614</v>
      </c>
      <c r="X49" s="26" t="str">
        <f>設定!$M$5&amp;"棒高跳"</f>
        <v>棒高跳</v>
      </c>
      <c r="Y49" s="26">
        <v>4</v>
      </c>
      <c r="Z49" s="26">
        <v>72</v>
      </c>
      <c r="AA49" s="29" t="s">
        <v>614</v>
      </c>
      <c r="AK49" s="1" t="s">
        <v>253</v>
      </c>
      <c r="AL49" s="25" t="s">
        <v>254</v>
      </c>
      <c r="AN49" s="1" t="s">
        <v>257</v>
      </c>
      <c r="AO49" s="1" t="s">
        <v>258</v>
      </c>
    </row>
    <row r="50" spans="1:41" x14ac:dyDescent="0.55000000000000004">
      <c r="A50" s="27" t="str" cm="1">
        <f t="array" ref="A50">IFERROR(INDEX($F$1:$F$55,SMALL(IF($H$1:$H$55&lt;$G$1:$G$55,ROW($A$1:$A$55)),ROW())),"")</f>
        <v/>
      </c>
      <c r="B50" s="26" t="str" cm="1">
        <f t="array" ref="B50">IFERROR(INDEX($I$1:$I$55,SMALL(IF($K$1:$K$55&lt;$J$1:$J$55,ROW($A$1:$A$55)),ROW())),"")</f>
        <v/>
      </c>
      <c r="F50" s="27" t="str">
        <f>IF(設定!$M10=1,設定!$M$5&amp;設定!$L10,"")</f>
        <v/>
      </c>
      <c r="G50" s="27" t="str" cm="1">
        <f t="array" ref="G50">IF($F50="","",IF(設定!$AP$5&lt;&gt;"",設定!$AP$5,IF(INDEX(設定!$AO$8:$AO$36,MATCH($F50,設定!$AN$5&amp;設定!$AN$8:$AN$36,0))=0,9999,INDEX(設定!$AO$8:$AO$36,MATCH($F50,設定!$AN$5&amp;設定!$AN$8:$AN$36,0)))))</f>
        <v/>
      </c>
      <c r="H50" s="27" t="str">
        <f>IF($F50="","",COUNTIF(②男子申込!$H$8:$V$107,$F50))</f>
        <v/>
      </c>
      <c r="I50" s="26" t="str">
        <f>IF(設定!$N10=1,設定!$M$5&amp;設定!$L10,"")</f>
        <v/>
      </c>
      <c r="J50" s="26" t="str" cm="1">
        <f t="array" ref="J50">IF($I50="","",IF(設定!$AP$5&lt;&gt;"",設定!$AP$5,IF(INDEX(設定!$AP$8:$AP$36,MATCH($I50,設定!$AN$5&amp;設定!$AN$8:$AN$36,0))=0,9999,INDEX(設定!$AP$8:$AP$36,MATCH($I50,設定!$AN$5&amp;設定!$AN$8:$AN$36,0)))))</f>
        <v/>
      </c>
      <c r="K50" s="26" t="str">
        <f>IF($I50="","",COUNTIF(②女子申込!$H$8:$V$107,$I50))</f>
        <v/>
      </c>
      <c r="T50" s="27" t="str">
        <f>設定!$M$5&amp;"走幅跳"</f>
        <v>走幅跳</v>
      </c>
      <c r="U50" s="27">
        <v>4</v>
      </c>
      <c r="V50" s="27">
        <v>73</v>
      </c>
      <c r="W50" s="28" t="s">
        <v>615</v>
      </c>
      <c r="X50" s="26" t="str">
        <f>設定!$M$5&amp;"走幅跳"</f>
        <v>走幅跳</v>
      </c>
      <c r="Y50" s="26">
        <v>4</v>
      </c>
      <c r="Z50" s="26">
        <v>73</v>
      </c>
      <c r="AA50" s="29" t="s">
        <v>615</v>
      </c>
      <c r="AK50" s="1" t="s">
        <v>856</v>
      </c>
      <c r="AL50" s="25" t="s">
        <v>802</v>
      </c>
      <c r="AN50" s="1" t="s">
        <v>259</v>
      </c>
      <c r="AO50" s="1" t="s">
        <v>260</v>
      </c>
    </row>
    <row r="51" spans="1:41" x14ac:dyDescent="0.55000000000000004">
      <c r="A51" s="27" t="str" cm="1">
        <f t="array" ref="A51">IFERROR(INDEX($F$1:$F$55,SMALL(IF($H$1:$H$55&lt;$G$1:$G$55,ROW($A$1:$A$55)),ROW())),"")</f>
        <v/>
      </c>
      <c r="B51" s="26" t="str" cm="1">
        <f t="array" ref="B51">IFERROR(INDEX($I$1:$I$55,SMALL(IF($K$1:$K$55&lt;$J$1:$J$55,ROW($A$1:$A$55)),ROW())),"")</f>
        <v/>
      </c>
      <c r="F51" s="27" t="str">
        <f>IF(設定!$M11=1,設定!$M$5&amp;設定!$L11,"")</f>
        <v/>
      </c>
      <c r="G51" s="27" t="str" cm="1">
        <f t="array" ref="G51">IF($F51="","",IF(設定!$AP$5&lt;&gt;"",設定!$AP$5,IF(INDEX(設定!$AO$8:$AO$36,MATCH($F51,設定!$AN$5&amp;設定!$AN$8:$AN$36,0))=0,9999,INDEX(設定!$AO$8:$AO$36,MATCH($F51,設定!$AN$5&amp;設定!$AN$8:$AN$36,0)))))</f>
        <v/>
      </c>
      <c r="H51" s="27" t="str">
        <f>IF($F51="","",COUNTIF(②男子申込!$H$8:$V$107,$F51))</f>
        <v/>
      </c>
      <c r="I51" s="26" t="str">
        <f>IF(設定!$N11=1,設定!$M$5&amp;設定!$L11,"")</f>
        <v/>
      </c>
      <c r="J51" s="26" t="str" cm="1">
        <f t="array" ref="J51">IF($I51="","",IF(設定!$AP$5&lt;&gt;"",設定!$AP$5,IF(INDEX(設定!$AP$8:$AP$36,MATCH($I51,設定!$AN$5&amp;設定!$AN$8:$AN$36,0))=0,9999,INDEX(設定!$AP$8:$AP$36,MATCH($I51,設定!$AN$5&amp;設定!$AN$8:$AN$36,0)))))</f>
        <v/>
      </c>
      <c r="K51" s="26" t="str">
        <f>IF($I51="","",COUNTIF(②女子申込!$H$8:$V$107,$I51))</f>
        <v/>
      </c>
      <c r="T51" s="27" t="str">
        <f>設定!$M$5&amp;"三段跳"</f>
        <v>三段跳</v>
      </c>
      <c r="U51" s="27">
        <v>4</v>
      </c>
      <c r="V51" s="27">
        <v>74</v>
      </c>
      <c r="W51" s="28" t="s">
        <v>616</v>
      </c>
      <c r="X51" s="26" t="str">
        <f>設定!$M$5&amp;"三段跳"</f>
        <v>三段跳</v>
      </c>
      <c r="Y51" s="26">
        <v>4</v>
      </c>
      <c r="Z51" s="26">
        <v>74</v>
      </c>
      <c r="AA51" s="29" t="s">
        <v>616</v>
      </c>
      <c r="AK51" s="1" t="s">
        <v>857</v>
      </c>
      <c r="AL51" s="25" t="s">
        <v>800</v>
      </c>
      <c r="AN51" s="1" t="s">
        <v>261</v>
      </c>
      <c r="AO51" s="1" t="s">
        <v>262</v>
      </c>
    </row>
    <row r="52" spans="1:41" x14ac:dyDescent="0.55000000000000004">
      <c r="A52" s="27" t="str" cm="1">
        <f t="array" ref="A52">IFERROR(INDEX($F$1:$F$55,SMALL(IF($H$1:$H$55&lt;$G$1:$G$55,ROW($A$1:$A$55)),ROW())),"")</f>
        <v/>
      </c>
      <c r="B52" s="26" t="str" cm="1">
        <f t="array" ref="B52">IFERROR(INDEX($I$1:$I$55,SMALL(IF($K$1:$K$55&lt;$J$1:$J$55,ROW($A$1:$A$55)),ROW())),"")</f>
        <v/>
      </c>
      <c r="F52" s="27" t="str">
        <f>IF(設定!$M13=1,設定!$M$5&amp;設定!$L13,"")</f>
        <v/>
      </c>
      <c r="G52" s="27" t="str" cm="1">
        <f t="array" ref="G52">IF($F52="","",IF(設定!$AP$5&lt;&gt;"",設定!$AP$5,IF(INDEX(設定!$AO$8:$AO$36,MATCH($F52,設定!$AN$5&amp;設定!$AN$8:$AN$36,0))=0,9999,INDEX(設定!$AO$8:$AO$36,MATCH($F52,設定!$AN$5&amp;設定!$AN$8:$AN$36,0)))))</f>
        <v/>
      </c>
      <c r="H52" s="27" t="str">
        <f>IF($F52="","",COUNTIF(②男子申込!$H$8:$V$107,$F52))</f>
        <v/>
      </c>
      <c r="I52" s="26" t="str">
        <f>IF(設定!$N13=1,設定!$M$5&amp;設定!$L13,"")</f>
        <v/>
      </c>
      <c r="J52" s="26" t="str" cm="1">
        <f t="array" ref="J52">IF($I52="","",IF(設定!$AP$5&lt;&gt;"",設定!$AP$5,IF(INDEX(設定!$AP$8:$AP$36,MATCH($I52,設定!$AN$5&amp;設定!$AN$8:$AN$36,0))=0,9999,INDEX(設定!$AP$8:$AP$36,MATCH($I52,設定!$AN$5&amp;設定!$AN$8:$AN$36,0)))))</f>
        <v/>
      </c>
      <c r="K52" s="26" t="str">
        <f>IF($I52="","",COUNTIF(②女子申込!$H$8:$V$107,$I52))</f>
        <v/>
      </c>
      <c r="T52" s="27" t="str">
        <f>設定!$M$5&amp;"砲丸投"</f>
        <v>砲丸投</v>
      </c>
      <c r="U52" s="27">
        <v>5</v>
      </c>
      <c r="V52" s="27">
        <v>81</v>
      </c>
      <c r="W52" s="28" t="s">
        <v>617</v>
      </c>
      <c r="X52" s="26" t="str">
        <f>設定!$M$5&amp;"砲丸投"</f>
        <v>砲丸投</v>
      </c>
      <c r="Y52" s="26">
        <v>5</v>
      </c>
      <c r="Z52" s="26">
        <v>84</v>
      </c>
      <c r="AA52" s="29" t="s">
        <v>618</v>
      </c>
      <c r="AN52" s="1" t="s">
        <v>263</v>
      </c>
      <c r="AO52" s="1" t="s">
        <v>264</v>
      </c>
    </row>
    <row r="53" spans="1:41" x14ac:dyDescent="0.55000000000000004">
      <c r="A53" s="27" t="str" cm="1">
        <f t="array" ref="A53">IFERROR(INDEX($F$1:$F$55,SMALL(IF($H$1:$H$55&lt;$G$1:$G$55,ROW($A$1:$A$55)),ROW())),"")</f>
        <v/>
      </c>
      <c r="B53" s="26" t="str" cm="1">
        <f t="array" ref="B53">IFERROR(INDEX($I$1:$I$55,SMALL(IF($K$1:$K$55&lt;$J$1:$J$55,ROW($A$1:$A$55)),ROW())),"")</f>
        <v/>
      </c>
      <c r="F53" s="27" t="str">
        <f>IF(設定!$M14=1,設定!$M$5&amp;設定!$L14,"")</f>
        <v/>
      </c>
      <c r="G53" s="27" t="str" cm="1">
        <f t="array" ref="G53">IF($F53="","",IF(設定!$AP$5&lt;&gt;"",設定!$AP$5,IF(INDEX(設定!$AO$8:$AO$36,MATCH($F53,設定!$AN$5&amp;設定!$AN$8:$AN$36,0))=0,9999,INDEX(設定!$AO$8:$AO$36,MATCH($F53,設定!$AN$5&amp;設定!$AN$8:$AN$36,0)))))</f>
        <v/>
      </c>
      <c r="H53" s="27" t="str">
        <f>IF($F53="","",COUNTIF(②男子申込!$H$8:$V$107,$F53))</f>
        <v/>
      </c>
      <c r="I53" s="26" t="str">
        <f>IF(設定!$N14=1,設定!$M$5&amp;設定!$L14,"")</f>
        <v/>
      </c>
      <c r="J53" s="26" t="str" cm="1">
        <f t="array" ref="J53">IF($I53="","",IF(設定!$AP$5&lt;&gt;"",設定!$AP$5,IF(INDEX(設定!$AP$8:$AP$36,MATCH($I53,設定!$AN$5&amp;設定!$AN$8:$AN$36,0))=0,9999,INDEX(設定!$AP$8:$AP$36,MATCH($I53,設定!$AN$5&amp;設定!$AN$8:$AN$36,0)))))</f>
        <v/>
      </c>
      <c r="K53" s="26" t="str">
        <f>IF($I53="","",COUNTIF(②女子申込!$H$8:$V$107,$I53))</f>
        <v/>
      </c>
      <c r="T53" s="27" t="str">
        <f>設定!$M$5&amp;"円盤投"</f>
        <v>円盤投</v>
      </c>
      <c r="U53" s="27">
        <v>5</v>
      </c>
      <c r="V53" s="27">
        <v>86</v>
      </c>
      <c r="W53" s="28" t="s">
        <v>619</v>
      </c>
      <c r="X53" s="26" t="str">
        <f>設定!$M$5&amp;"円盤投"</f>
        <v>円盤投</v>
      </c>
      <c r="Y53" s="26">
        <v>5</v>
      </c>
      <c r="Z53" s="26">
        <v>88</v>
      </c>
      <c r="AA53" s="29" t="s">
        <v>620</v>
      </c>
      <c r="AN53" s="1" t="s">
        <v>265</v>
      </c>
      <c r="AO53" s="1" t="s">
        <v>266</v>
      </c>
    </row>
    <row r="54" spans="1:41" x14ac:dyDescent="0.55000000000000004">
      <c r="A54" s="27" t="str" cm="1">
        <f t="array" ref="A54">IFERROR(INDEX($F$1:$F$55,SMALL(IF($H$1:$H$55&lt;$G$1:$G$55,ROW($A$1:$A$55)),ROW())),"")</f>
        <v/>
      </c>
      <c r="B54" s="26" t="str" cm="1">
        <f t="array" ref="B54">IFERROR(INDEX($I$1:$I$55,SMALL(IF($K$1:$K$55&lt;$J$1:$J$55,ROW($A$1:$A$55)),ROW())),"")</f>
        <v/>
      </c>
      <c r="F54" s="27" t="str">
        <f>IF(設定!$M15=1,設定!$M$5&amp;設定!$L15,"")</f>
        <v/>
      </c>
      <c r="G54" s="27" t="str" cm="1">
        <f t="array" ref="G54">IF($F54="","",IF(設定!$AP$5&lt;&gt;"",設定!$AP$5,IF(INDEX(設定!$AO$8:$AO$36,MATCH($F54,設定!$AN$5&amp;設定!$AN$8:$AN$36,0))=0,9999,INDEX(設定!$AO$8:$AO$36,MATCH($F54,設定!$AN$5&amp;設定!$AN$8:$AN$36,0)))))</f>
        <v/>
      </c>
      <c r="H54" s="27" t="str">
        <f>IF($F54="","",COUNTIF(②男子申込!$H$8:$V$107,$F54))</f>
        <v/>
      </c>
      <c r="I54" s="26" t="str">
        <f>IF(設定!$N15=1,設定!$M$5&amp;設定!$L15,"")</f>
        <v/>
      </c>
      <c r="J54" s="26" t="str" cm="1">
        <f t="array" ref="J54">IF($I54="","",IF(設定!$AP$5&lt;&gt;"",設定!$AP$5,IF(INDEX(設定!$AP$8:$AP$36,MATCH($I54,設定!$AN$5&amp;設定!$AN$8:$AN$36,0))=0,9999,INDEX(設定!$AP$8:$AP$36,MATCH($I54,設定!$AN$5&amp;設定!$AN$8:$AN$36,0)))))</f>
        <v/>
      </c>
      <c r="K54" s="26" t="str">
        <f>IF($I54="","",COUNTIF(②女子申込!$H$8:$V$107,$I54))</f>
        <v/>
      </c>
      <c r="T54" s="27" t="str">
        <f>設定!$M$5&amp;"ハンマー投"</f>
        <v>ハンマー投</v>
      </c>
      <c r="U54" s="27">
        <v>5</v>
      </c>
      <c r="V54" s="27">
        <v>89</v>
      </c>
      <c r="W54" s="28" t="s">
        <v>621</v>
      </c>
      <c r="X54" s="26" t="str">
        <f>設定!$M$5&amp;"ハンマー投"</f>
        <v>ハンマー投</v>
      </c>
      <c r="Y54" s="26">
        <v>5</v>
      </c>
      <c r="Z54" s="26">
        <v>94</v>
      </c>
      <c r="AA54" s="29" t="s">
        <v>622</v>
      </c>
      <c r="AN54" s="1" t="s">
        <v>267</v>
      </c>
      <c r="AO54" s="1" t="s">
        <v>268</v>
      </c>
    </row>
    <row r="55" spans="1:41" x14ac:dyDescent="0.55000000000000004">
      <c r="A55" s="27" t="str" cm="1">
        <f t="array" ref="A55">IFERROR(INDEX($F$1:$F$55,SMALL(IF($H$1:$H$55&lt;$G$1:$G$55,ROW($A$1:$A$55)),ROW())),"")</f>
        <v/>
      </c>
      <c r="B55" s="26" t="str" cm="1">
        <f t="array" ref="B55">IFERROR(INDEX($I$1:$I$55,SMALL(IF($K$1:$K$55&lt;$J$1:$J$55,ROW($A$1:$A$55)),ROW())),"")</f>
        <v/>
      </c>
      <c r="F55" s="27" t="str">
        <f>IF(設定!$M16=1,設定!$M$5&amp;設定!$L16,"")</f>
        <v/>
      </c>
      <c r="G55" s="27" t="str" cm="1">
        <f t="array" ref="G55">IF($F55="","",IF(設定!$AP$5&lt;&gt;"",設定!$AP$5,IF(INDEX(設定!$AO$8:$AO$36,MATCH($F55,設定!$AN$5&amp;設定!$AN$8:$AN$36,0))=0,9999,INDEX(設定!$AO$8:$AO$36,MATCH($F55,設定!$AN$5&amp;設定!$AN$8:$AN$36,0)))))</f>
        <v/>
      </c>
      <c r="H55" s="27" t="str">
        <f>IF($F55="","",COUNTIF(②男子申込!$H$8:$V$107,$F55))</f>
        <v/>
      </c>
      <c r="I55" s="26" t="str">
        <f>IF(設定!$N16=1,設定!$M$5&amp;設定!$L16,"")</f>
        <v/>
      </c>
      <c r="J55" s="26" t="str" cm="1">
        <f t="array" ref="J55">IF($I55="","",IF(設定!$AP$5&lt;&gt;"",設定!$AP$5,IF(INDEX(設定!$AP$8:$AP$36,MATCH($I55,設定!$AN$5&amp;設定!$AN$8:$AN$36,0))=0,9999,INDEX(設定!$AP$8:$AP$36,MATCH($I55,設定!$AN$5&amp;設定!$AN$8:$AN$36,0)))))</f>
        <v/>
      </c>
      <c r="K55" s="26" t="str">
        <f>IF($I55="","",COUNTIF(②女子申込!$H$8:$V$107,$I55))</f>
        <v/>
      </c>
      <c r="T55" s="27" t="str">
        <f>設定!$M$5&amp;"やり投"</f>
        <v>やり投</v>
      </c>
      <c r="U55" s="27">
        <v>5</v>
      </c>
      <c r="V55" s="27">
        <v>92</v>
      </c>
      <c r="W55" s="28" t="s">
        <v>623</v>
      </c>
      <c r="X55" s="26" t="str">
        <f>設定!$M$5&amp;"やり投"</f>
        <v>やり投</v>
      </c>
      <c r="Y55" s="26">
        <v>5</v>
      </c>
      <c r="Z55" s="26">
        <v>93</v>
      </c>
      <c r="AA55" s="29" t="s">
        <v>624</v>
      </c>
      <c r="AN55" s="1" t="s">
        <v>269</v>
      </c>
      <c r="AO55" s="1" t="s">
        <v>270</v>
      </c>
    </row>
    <row r="56" spans="1:41" x14ac:dyDescent="0.55000000000000004">
      <c r="AN56" s="1" t="s">
        <v>271</v>
      </c>
      <c r="AO56" s="1" t="s">
        <v>272</v>
      </c>
    </row>
    <row r="57" spans="1:41" x14ac:dyDescent="0.55000000000000004">
      <c r="AN57" s="1" t="s">
        <v>273</v>
      </c>
      <c r="AO57" s="1" t="s">
        <v>274</v>
      </c>
    </row>
    <row r="58" spans="1:41" x14ac:dyDescent="0.55000000000000004">
      <c r="AN58" s="1" t="s">
        <v>275</v>
      </c>
      <c r="AO58" s="1" t="s">
        <v>276</v>
      </c>
    </row>
    <row r="59" spans="1:41" x14ac:dyDescent="0.55000000000000004">
      <c r="AN59" s="1" t="s">
        <v>277</v>
      </c>
      <c r="AO59" s="1" t="s">
        <v>278</v>
      </c>
    </row>
    <row r="60" spans="1:41" x14ac:dyDescent="0.55000000000000004">
      <c r="AN60" s="1" t="s">
        <v>279</v>
      </c>
      <c r="AO60" s="1" t="s">
        <v>280</v>
      </c>
    </row>
    <row r="61" spans="1:41" x14ac:dyDescent="0.55000000000000004">
      <c r="AN61" s="1" t="s">
        <v>281</v>
      </c>
      <c r="AO61" s="1" t="s">
        <v>282</v>
      </c>
    </row>
    <row r="62" spans="1:41" x14ac:dyDescent="0.55000000000000004">
      <c r="AN62" s="1" t="s">
        <v>283</v>
      </c>
      <c r="AO62" s="1" t="s">
        <v>284</v>
      </c>
    </row>
    <row r="63" spans="1:41" x14ac:dyDescent="0.55000000000000004">
      <c r="AN63" s="1" t="s">
        <v>285</v>
      </c>
      <c r="AO63" s="1" t="s">
        <v>286</v>
      </c>
    </row>
    <row r="64" spans="1:41" x14ac:dyDescent="0.55000000000000004">
      <c r="AN64" s="1" t="s">
        <v>287</v>
      </c>
      <c r="AO64" s="1" t="s">
        <v>288</v>
      </c>
    </row>
    <row r="65" spans="40:41" x14ac:dyDescent="0.55000000000000004">
      <c r="AN65" s="1" t="s">
        <v>289</v>
      </c>
      <c r="AO65" s="1" t="s">
        <v>290</v>
      </c>
    </row>
    <row r="66" spans="40:41" x14ac:dyDescent="0.55000000000000004">
      <c r="AN66" s="1" t="s">
        <v>291</v>
      </c>
      <c r="AO66" s="1" t="s">
        <v>292</v>
      </c>
    </row>
    <row r="67" spans="40:41" x14ac:dyDescent="0.55000000000000004">
      <c r="AN67" s="1" t="s">
        <v>293</v>
      </c>
      <c r="AO67" s="1" t="s">
        <v>294</v>
      </c>
    </row>
    <row r="68" spans="40:41" x14ac:dyDescent="0.55000000000000004">
      <c r="AN68" s="1" t="s">
        <v>295</v>
      </c>
      <c r="AO68" s="1" t="s">
        <v>296</v>
      </c>
    </row>
    <row r="69" spans="40:41" x14ac:dyDescent="0.55000000000000004">
      <c r="AN69" s="1" t="s">
        <v>297</v>
      </c>
      <c r="AO69" s="1" t="s">
        <v>298</v>
      </c>
    </row>
    <row r="70" spans="40:41" x14ac:dyDescent="0.55000000000000004">
      <c r="AN70" s="1" t="s">
        <v>299</v>
      </c>
      <c r="AO70" s="1" t="s">
        <v>300</v>
      </c>
    </row>
    <row r="71" spans="40:41" x14ac:dyDescent="0.55000000000000004">
      <c r="AN71" s="1" t="s">
        <v>301</v>
      </c>
      <c r="AO71" s="1" t="s">
        <v>302</v>
      </c>
    </row>
    <row r="72" spans="40:41" x14ac:dyDescent="0.55000000000000004">
      <c r="AN72" s="1" t="s">
        <v>303</v>
      </c>
      <c r="AO72" s="1" t="s">
        <v>304</v>
      </c>
    </row>
    <row r="73" spans="40:41" x14ac:dyDescent="0.55000000000000004">
      <c r="AN73" s="1" t="s">
        <v>305</v>
      </c>
      <c r="AO73" s="1" t="s">
        <v>306</v>
      </c>
    </row>
    <row r="74" spans="40:41" x14ac:dyDescent="0.55000000000000004">
      <c r="AN74" s="1" t="s">
        <v>307</v>
      </c>
      <c r="AO74" s="1" t="s">
        <v>308</v>
      </c>
    </row>
    <row r="75" spans="40:41" x14ac:dyDescent="0.55000000000000004">
      <c r="AN75" s="1" t="s">
        <v>309</v>
      </c>
      <c r="AO75" s="1" t="s">
        <v>310</v>
      </c>
    </row>
    <row r="76" spans="40:41" x14ac:dyDescent="0.55000000000000004">
      <c r="AN76" s="1" t="s">
        <v>311</v>
      </c>
      <c r="AO76" s="1" t="s">
        <v>312</v>
      </c>
    </row>
    <row r="77" spans="40:41" x14ac:dyDescent="0.55000000000000004">
      <c r="AN77" s="1" t="s">
        <v>313</v>
      </c>
      <c r="AO77" s="1" t="s">
        <v>314</v>
      </c>
    </row>
    <row r="78" spans="40:41" x14ac:dyDescent="0.55000000000000004">
      <c r="AN78" s="1" t="s">
        <v>315</v>
      </c>
      <c r="AO78" s="1" t="s">
        <v>316</v>
      </c>
    </row>
    <row r="79" spans="40:41" x14ac:dyDescent="0.55000000000000004">
      <c r="AN79" s="1" t="s">
        <v>317</v>
      </c>
      <c r="AO79" s="1" t="s">
        <v>318</v>
      </c>
    </row>
    <row r="80" spans="40:41" x14ac:dyDescent="0.55000000000000004">
      <c r="AN80" s="1" t="s">
        <v>319</v>
      </c>
      <c r="AO80" s="1" t="s">
        <v>320</v>
      </c>
    </row>
    <row r="81" spans="40:41" x14ac:dyDescent="0.55000000000000004">
      <c r="AN81" s="1" t="s">
        <v>321</v>
      </c>
      <c r="AO81" s="1" t="s">
        <v>322</v>
      </c>
    </row>
    <row r="82" spans="40:41" x14ac:dyDescent="0.55000000000000004">
      <c r="AN82" s="1" t="s">
        <v>323</v>
      </c>
      <c r="AO82" s="1" t="s">
        <v>324</v>
      </c>
    </row>
    <row r="83" spans="40:41" x14ac:dyDescent="0.55000000000000004">
      <c r="AN83" s="1" t="s">
        <v>325</v>
      </c>
      <c r="AO83" s="1" t="s">
        <v>326</v>
      </c>
    </row>
    <row r="84" spans="40:41" x14ac:dyDescent="0.55000000000000004">
      <c r="AN84" s="1" t="s">
        <v>327</v>
      </c>
      <c r="AO84" s="1" t="s">
        <v>328</v>
      </c>
    </row>
    <row r="85" spans="40:41" x14ac:dyDescent="0.55000000000000004">
      <c r="AN85" s="1" t="s">
        <v>329</v>
      </c>
      <c r="AO85" s="1" t="s">
        <v>330</v>
      </c>
    </row>
    <row r="86" spans="40:41" x14ac:dyDescent="0.55000000000000004">
      <c r="AN86" s="1" t="s">
        <v>331</v>
      </c>
      <c r="AO86" s="1" t="s">
        <v>332</v>
      </c>
    </row>
    <row r="87" spans="40:41" x14ac:dyDescent="0.55000000000000004">
      <c r="AN87" s="1" t="s">
        <v>333</v>
      </c>
      <c r="AO87" s="1" t="s">
        <v>334</v>
      </c>
    </row>
    <row r="88" spans="40:41" x14ac:dyDescent="0.55000000000000004">
      <c r="AN88" s="1" t="s">
        <v>335</v>
      </c>
      <c r="AO88" s="1" t="s">
        <v>336</v>
      </c>
    </row>
    <row r="89" spans="40:41" x14ac:dyDescent="0.55000000000000004">
      <c r="AN89" s="1" t="s">
        <v>337</v>
      </c>
      <c r="AO89" s="1" t="s">
        <v>338</v>
      </c>
    </row>
    <row r="90" spans="40:41" x14ac:dyDescent="0.55000000000000004">
      <c r="AN90" s="1" t="s">
        <v>339</v>
      </c>
      <c r="AO90" s="1" t="s">
        <v>340</v>
      </c>
    </row>
    <row r="91" spans="40:41" x14ac:dyDescent="0.55000000000000004">
      <c r="AN91" s="1" t="s">
        <v>341</v>
      </c>
      <c r="AO91" s="1" t="s">
        <v>342</v>
      </c>
    </row>
    <row r="92" spans="40:41" x14ac:dyDescent="0.55000000000000004">
      <c r="AN92" s="1" t="s">
        <v>343</v>
      </c>
      <c r="AO92" s="1" t="s">
        <v>344</v>
      </c>
    </row>
    <row r="93" spans="40:41" x14ac:dyDescent="0.55000000000000004">
      <c r="AN93" s="1" t="s">
        <v>345</v>
      </c>
      <c r="AO93" s="1" t="s">
        <v>346</v>
      </c>
    </row>
    <row r="94" spans="40:41" x14ac:dyDescent="0.55000000000000004">
      <c r="AN94" s="1" t="s">
        <v>347</v>
      </c>
      <c r="AO94" s="1" t="s">
        <v>348</v>
      </c>
    </row>
    <row r="95" spans="40:41" x14ac:dyDescent="0.55000000000000004">
      <c r="AN95" s="1" t="s">
        <v>349</v>
      </c>
      <c r="AO95" s="1" t="s">
        <v>350</v>
      </c>
    </row>
    <row r="96" spans="40:41" x14ac:dyDescent="0.55000000000000004">
      <c r="AN96" s="1" t="s">
        <v>351</v>
      </c>
      <c r="AO96" s="1" t="s">
        <v>352</v>
      </c>
    </row>
    <row r="97" spans="40:41" x14ac:dyDescent="0.55000000000000004">
      <c r="AN97" s="1" t="s">
        <v>353</v>
      </c>
      <c r="AO97" s="1" t="s">
        <v>354</v>
      </c>
    </row>
    <row r="98" spans="40:41" x14ac:dyDescent="0.55000000000000004">
      <c r="AN98" s="1" t="s">
        <v>355</v>
      </c>
      <c r="AO98" s="1" t="s">
        <v>356</v>
      </c>
    </row>
    <row r="99" spans="40:41" x14ac:dyDescent="0.55000000000000004">
      <c r="AN99" s="1" t="s">
        <v>357</v>
      </c>
      <c r="AO99" s="1" t="s">
        <v>358</v>
      </c>
    </row>
    <row r="100" spans="40:41" x14ac:dyDescent="0.55000000000000004">
      <c r="AN100" s="1" t="s">
        <v>359</v>
      </c>
      <c r="AO100" s="1" t="s">
        <v>360</v>
      </c>
    </row>
    <row r="101" spans="40:41" x14ac:dyDescent="0.55000000000000004">
      <c r="AN101" s="1" t="s">
        <v>361</v>
      </c>
      <c r="AO101" s="1" t="s">
        <v>362</v>
      </c>
    </row>
    <row r="102" spans="40:41" x14ac:dyDescent="0.55000000000000004">
      <c r="AN102" s="1" t="s">
        <v>363</v>
      </c>
      <c r="AO102" s="1" t="s">
        <v>364</v>
      </c>
    </row>
    <row r="103" spans="40:41" x14ac:dyDescent="0.55000000000000004">
      <c r="AN103" s="1" t="s">
        <v>365</v>
      </c>
      <c r="AO103" s="1" t="s">
        <v>366</v>
      </c>
    </row>
    <row r="104" spans="40:41" x14ac:dyDescent="0.55000000000000004">
      <c r="AN104" s="1" t="s">
        <v>367</v>
      </c>
      <c r="AO104" s="1" t="s">
        <v>368</v>
      </c>
    </row>
    <row r="105" spans="40:41" x14ac:dyDescent="0.55000000000000004">
      <c r="AN105" s="1" t="s">
        <v>369</v>
      </c>
      <c r="AO105" s="1" t="s">
        <v>370</v>
      </c>
    </row>
    <row r="106" spans="40:41" x14ac:dyDescent="0.55000000000000004">
      <c r="AN106" s="1" t="s">
        <v>371</v>
      </c>
      <c r="AO106" s="1" t="s">
        <v>372</v>
      </c>
    </row>
    <row r="107" spans="40:41" x14ac:dyDescent="0.55000000000000004">
      <c r="AN107" s="1" t="s">
        <v>373</v>
      </c>
      <c r="AO107" s="1" t="s">
        <v>374</v>
      </c>
    </row>
    <row r="108" spans="40:41" x14ac:dyDescent="0.55000000000000004">
      <c r="AN108" s="1" t="s">
        <v>375</v>
      </c>
      <c r="AO108" s="1" t="s">
        <v>376</v>
      </c>
    </row>
    <row r="109" spans="40:41" x14ac:dyDescent="0.55000000000000004">
      <c r="AN109" s="1" t="s">
        <v>377</v>
      </c>
      <c r="AO109" s="1" t="s">
        <v>378</v>
      </c>
    </row>
    <row r="110" spans="40:41" x14ac:dyDescent="0.55000000000000004">
      <c r="AN110" s="1" t="s">
        <v>379</v>
      </c>
      <c r="AO110" s="1" t="s">
        <v>380</v>
      </c>
    </row>
    <row r="111" spans="40:41" x14ac:dyDescent="0.55000000000000004">
      <c r="AN111" s="1" t="s">
        <v>381</v>
      </c>
      <c r="AO111" s="1" t="s">
        <v>382</v>
      </c>
    </row>
    <row r="112" spans="40:41" x14ac:dyDescent="0.55000000000000004">
      <c r="AN112" s="1" t="s">
        <v>383</v>
      </c>
      <c r="AO112" s="1" t="s">
        <v>384</v>
      </c>
    </row>
    <row r="113" spans="40:41" x14ac:dyDescent="0.55000000000000004">
      <c r="AN113" s="1" t="s">
        <v>385</v>
      </c>
      <c r="AO113" s="1" t="s">
        <v>386</v>
      </c>
    </row>
    <row r="114" spans="40:41" x14ac:dyDescent="0.55000000000000004">
      <c r="AN114" s="1" t="s">
        <v>387</v>
      </c>
      <c r="AO114" s="1" t="s">
        <v>388</v>
      </c>
    </row>
    <row r="115" spans="40:41" x14ac:dyDescent="0.55000000000000004">
      <c r="AN115" s="1" t="s">
        <v>389</v>
      </c>
      <c r="AO115" s="1" t="s">
        <v>390</v>
      </c>
    </row>
    <row r="116" spans="40:41" x14ac:dyDescent="0.55000000000000004">
      <c r="AN116" s="1" t="s">
        <v>391</v>
      </c>
      <c r="AO116" s="1" t="s">
        <v>392</v>
      </c>
    </row>
    <row r="117" spans="40:41" x14ac:dyDescent="0.55000000000000004">
      <c r="AN117" s="1" t="s">
        <v>393</v>
      </c>
      <c r="AO117" s="1" t="s">
        <v>394</v>
      </c>
    </row>
    <row r="118" spans="40:41" x14ac:dyDescent="0.55000000000000004">
      <c r="AN118" s="1" t="s">
        <v>395</v>
      </c>
      <c r="AO118" s="1" t="s">
        <v>396</v>
      </c>
    </row>
    <row r="119" spans="40:41" x14ac:dyDescent="0.55000000000000004">
      <c r="AN119" s="1" t="s">
        <v>397</v>
      </c>
      <c r="AO119" s="1" t="s">
        <v>398</v>
      </c>
    </row>
    <row r="120" spans="40:41" x14ac:dyDescent="0.55000000000000004">
      <c r="AN120" s="1" t="s">
        <v>399</v>
      </c>
      <c r="AO120" s="1" t="s">
        <v>400</v>
      </c>
    </row>
    <row r="121" spans="40:41" x14ac:dyDescent="0.55000000000000004">
      <c r="AN121" s="1" t="s">
        <v>401</v>
      </c>
      <c r="AO121" s="1" t="s">
        <v>402</v>
      </c>
    </row>
    <row r="122" spans="40:41" x14ac:dyDescent="0.55000000000000004">
      <c r="AN122" s="1" t="s">
        <v>403</v>
      </c>
      <c r="AO122" s="1" t="s">
        <v>404</v>
      </c>
    </row>
    <row r="123" spans="40:41" x14ac:dyDescent="0.55000000000000004">
      <c r="AN123" s="1" t="s">
        <v>405</v>
      </c>
      <c r="AO123" s="1" t="s">
        <v>406</v>
      </c>
    </row>
    <row r="124" spans="40:41" x14ac:dyDescent="0.55000000000000004">
      <c r="AN124" s="1" t="s">
        <v>407</v>
      </c>
      <c r="AO124" s="1" t="s">
        <v>408</v>
      </c>
    </row>
    <row r="125" spans="40:41" x14ac:dyDescent="0.55000000000000004">
      <c r="AN125" s="1" t="s">
        <v>409</v>
      </c>
      <c r="AO125" s="1" t="s">
        <v>410</v>
      </c>
    </row>
    <row r="126" spans="40:41" x14ac:dyDescent="0.55000000000000004">
      <c r="AN126" s="1" t="s">
        <v>411</v>
      </c>
      <c r="AO126" s="1" t="s">
        <v>412</v>
      </c>
    </row>
    <row r="127" spans="40:41" x14ac:dyDescent="0.55000000000000004">
      <c r="AN127" s="1" t="s">
        <v>413</v>
      </c>
      <c r="AO127" s="1" t="s">
        <v>414</v>
      </c>
    </row>
    <row r="128" spans="40:41" x14ac:dyDescent="0.55000000000000004">
      <c r="AN128" s="1" t="s">
        <v>415</v>
      </c>
      <c r="AO128" s="1" t="s">
        <v>416</v>
      </c>
    </row>
    <row r="129" spans="40:41" x14ac:dyDescent="0.55000000000000004">
      <c r="AN129" s="1" t="s">
        <v>417</v>
      </c>
      <c r="AO129" s="1" t="s">
        <v>418</v>
      </c>
    </row>
    <row r="130" spans="40:41" x14ac:dyDescent="0.55000000000000004">
      <c r="AN130" s="1" t="s">
        <v>419</v>
      </c>
      <c r="AO130" s="1" t="s">
        <v>420</v>
      </c>
    </row>
    <row r="131" spans="40:41" x14ac:dyDescent="0.55000000000000004">
      <c r="AN131" s="1" t="s">
        <v>421</v>
      </c>
      <c r="AO131" s="1" t="s">
        <v>422</v>
      </c>
    </row>
    <row r="132" spans="40:41" x14ac:dyDescent="0.55000000000000004">
      <c r="AN132" s="1" t="s">
        <v>423</v>
      </c>
      <c r="AO132" s="1" t="s">
        <v>424</v>
      </c>
    </row>
    <row r="133" spans="40:41" x14ac:dyDescent="0.55000000000000004">
      <c r="AN133" s="1" t="s">
        <v>425</v>
      </c>
      <c r="AO133" s="1" t="s">
        <v>426</v>
      </c>
    </row>
    <row r="134" spans="40:41" x14ac:dyDescent="0.55000000000000004">
      <c r="AN134" s="1" t="s">
        <v>427</v>
      </c>
      <c r="AO134" s="1" t="s">
        <v>428</v>
      </c>
    </row>
    <row r="135" spans="40:41" x14ac:dyDescent="0.55000000000000004">
      <c r="AN135" s="1" t="s">
        <v>429</v>
      </c>
      <c r="AO135" s="1" t="s">
        <v>430</v>
      </c>
    </row>
    <row r="136" spans="40:41" x14ac:dyDescent="0.55000000000000004">
      <c r="AN136" s="1" t="s">
        <v>431</v>
      </c>
      <c r="AO136" s="1" t="s">
        <v>432</v>
      </c>
    </row>
    <row r="137" spans="40:41" x14ac:dyDescent="0.55000000000000004">
      <c r="AN137" s="1" t="s">
        <v>433</v>
      </c>
      <c r="AO137" s="1" t="s">
        <v>434</v>
      </c>
    </row>
    <row r="138" spans="40:41" x14ac:dyDescent="0.55000000000000004">
      <c r="AN138" s="1" t="s">
        <v>435</v>
      </c>
      <c r="AO138" s="1" t="s">
        <v>436</v>
      </c>
    </row>
    <row r="139" spans="40:41" x14ac:dyDescent="0.55000000000000004">
      <c r="AN139" s="1" t="s">
        <v>437</v>
      </c>
      <c r="AO139" s="1" t="s">
        <v>438</v>
      </c>
    </row>
    <row r="140" spans="40:41" x14ac:dyDescent="0.55000000000000004">
      <c r="AN140" s="1" t="s">
        <v>439</v>
      </c>
      <c r="AO140" s="1" t="s">
        <v>440</v>
      </c>
    </row>
    <row r="141" spans="40:41" x14ac:dyDescent="0.55000000000000004">
      <c r="AN141" s="1" t="s">
        <v>441</v>
      </c>
      <c r="AO141" s="1" t="s">
        <v>442</v>
      </c>
    </row>
    <row r="142" spans="40:41" x14ac:dyDescent="0.55000000000000004">
      <c r="AN142" s="1" t="s">
        <v>443</v>
      </c>
      <c r="AO142" s="1" t="s">
        <v>444</v>
      </c>
    </row>
    <row r="143" spans="40:41" x14ac:dyDescent="0.55000000000000004">
      <c r="AN143" s="1" t="s">
        <v>445</v>
      </c>
      <c r="AO143" s="1" t="s">
        <v>446</v>
      </c>
    </row>
    <row r="144" spans="40:41" x14ac:dyDescent="0.55000000000000004">
      <c r="AN144" s="1" t="s">
        <v>447</v>
      </c>
      <c r="AO144" s="1" t="s">
        <v>448</v>
      </c>
    </row>
    <row r="145" spans="40:41" x14ac:dyDescent="0.55000000000000004">
      <c r="AN145" s="1" t="s">
        <v>449</v>
      </c>
      <c r="AO145" s="1" t="s">
        <v>450</v>
      </c>
    </row>
    <row r="146" spans="40:41" x14ac:dyDescent="0.55000000000000004">
      <c r="AN146" s="1" t="s">
        <v>451</v>
      </c>
      <c r="AO146" s="1" t="s">
        <v>452</v>
      </c>
    </row>
    <row r="147" spans="40:41" x14ac:dyDescent="0.55000000000000004">
      <c r="AN147" s="1" t="s">
        <v>453</v>
      </c>
      <c r="AO147" s="1" t="s">
        <v>454</v>
      </c>
    </row>
    <row r="148" spans="40:41" x14ac:dyDescent="0.55000000000000004">
      <c r="AN148" s="1" t="s">
        <v>455</v>
      </c>
      <c r="AO148" s="1" t="s">
        <v>456</v>
      </c>
    </row>
    <row r="149" spans="40:41" x14ac:dyDescent="0.55000000000000004">
      <c r="AN149" s="1" t="s">
        <v>457</v>
      </c>
      <c r="AO149" s="1" t="s">
        <v>458</v>
      </c>
    </row>
    <row r="150" spans="40:41" x14ac:dyDescent="0.55000000000000004">
      <c r="AN150" s="1" t="s">
        <v>459</v>
      </c>
      <c r="AO150" s="1" t="s">
        <v>460</v>
      </c>
    </row>
    <row r="151" spans="40:41" x14ac:dyDescent="0.55000000000000004">
      <c r="AN151" s="1" t="s">
        <v>461</v>
      </c>
      <c r="AO151" s="1" t="s">
        <v>462</v>
      </c>
    </row>
    <row r="152" spans="40:41" x14ac:dyDescent="0.55000000000000004">
      <c r="AN152" s="1" t="s">
        <v>463</v>
      </c>
      <c r="AO152" s="1" t="s">
        <v>464</v>
      </c>
    </row>
    <row r="153" spans="40:41" x14ac:dyDescent="0.55000000000000004">
      <c r="AN153" s="1" t="s">
        <v>465</v>
      </c>
      <c r="AO153" s="1" t="s">
        <v>466</v>
      </c>
    </row>
    <row r="154" spans="40:41" x14ac:dyDescent="0.55000000000000004">
      <c r="AN154" s="1" t="s">
        <v>467</v>
      </c>
      <c r="AO154" s="1" t="s">
        <v>468</v>
      </c>
    </row>
    <row r="155" spans="40:41" x14ac:dyDescent="0.55000000000000004">
      <c r="AN155" s="1" t="s">
        <v>469</v>
      </c>
      <c r="AO155" s="1" t="s">
        <v>470</v>
      </c>
    </row>
    <row r="156" spans="40:41" x14ac:dyDescent="0.55000000000000004">
      <c r="AN156" s="1" t="s">
        <v>471</v>
      </c>
      <c r="AO156" s="1" t="s">
        <v>472</v>
      </c>
    </row>
    <row r="157" spans="40:41" x14ac:dyDescent="0.55000000000000004">
      <c r="AN157" s="1" t="s">
        <v>473</v>
      </c>
      <c r="AO157" s="1" t="s">
        <v>474</v>
      </c>
    </row>
    <row r="158" spans="40:41" x14ac:dyDescent="0.55000000000000004">
      <c r="AN158" s="1" t="s">
        <v>475</v>
      </c>
      <c r="AO158" s="1" t="s">
        <v>476</v>
      </c>
    </row>
    <row r="159" spans="40:41" x14ac:dyDescent="0.55000000000000004">
      <c r="AN159" s="1" t="s">
        <v>477</v>
      </c>
      <c r="AO159" s="1" t="s">
        <v>478</v>
      </c>
    </row>
    <row r="160" spans="40:41" x14ac:dyDescent="0.55000000000000004">
      <c r="AN160" s="1" t="s">
        <v>479</v>
      </c>
      <c r="AO160" s="1" t="s">
        <v>480</v>
      </c>
    </row>
    <row r="161" spans="40:41" x14ac:dyDescent="0.55000000000000004">
      <c r="AN161" s="1" t="s">
        <v>481</v>
      </c>
      <c r="AO161" s="1" t="s">
        <v>482</v>
      </c>
    </row>
    <row r="162" spans="40:41" x14ac:dyDescent="0.55000000000000004">
      <c r="AN162" s="1" t="s">
        <v>483</v>
      </c>
      <c r="AO162" s="1" t="s">
        <v>484</v>
      </c>
    </row>
    <row r="163" spans="40:41" x14ac:dyDescent="0.55000000000000004">
      <c r="AN163" s="1" t="s">
        <v>485</v>
      </c>
      <c r="AO163" s="1" t="s">
        <v>486</v>
      </c>
    </row>
    <row r="164" spans="40:41" x14ac:dyDescent="0.55000000000000004">
      <c r="AN164" s="1" t="s">
        <v>487</v>
      </c>
      <c r="AO164" s="1" t="s">
        <v>488</v>
      </c>
    </row>
    <row r="165" spans="40:41" x14ac:dyDescent="0.55000000000000004">
      <c r="AN165" s="1" t="s">
        <v>489</v>
      </c>
      <c r="AO165" s="1" t="s">
        <v>490</v>
      </c>
    </row>
    <row r="166" spans="40:41" x14ac:dyDescent="0.55000000000000004">
      <c r="AN166" s="1" t="s">
        <v>491</v>
      </c>
      <c r="AO166" s="1" t="s">
        <v>492</v>
      </c>
    </row>
    <row r="167" spans="40:41" x14ac:dyDescent="0.55000000000000004">
      <c r="AN167" s="1" t="s">
        <v>493</v>
      </c>
      <c r="AO167" s="1" t="s">
        <v>494</v>
      </c>
    </row>
    <row r="168" spans="40:41" x14ac:dyDescent="0.55000000000000004">
      <c r="AN168" s="1" t="s">
        <v>495</v>
      </c>
      <c r="AO168" s="1" t="s">
        <v>496</v>
      </c>
    </row>
    <row r="169" spans="40:41" x14ac:dyDescent="0.55000000000000004">
      <c r="AN169" s="1" t="s">
        <v>497</v>
      </c>
      <c r="AO169" s="1" t="s">
        <v>498</v>
      </c>
    </row>
    <row r="170" spans="40:41" x14ac:dyDescent="0.55000000000000004">
      <c r="AN170" s="1" t="s">
        <v>499</v>
      </c>
      <c r="AO170" s="1" t="s">
        <v>500</v>
      </c>
    </row>
    <row r="171" spans="40:41" x14ac:dyDescent="0.55000000000000004">
      <c r="AN171" s="1" t="s">
        <v>501</v>
      </c>
      <c r="AO171" s="1" t="s">
        <v>502</v>
      </c>
    </row>
    <row r="172" spans="40:41" x14ac:dyDescent="0.55000000000000004">
      <c r="AN172" s="1" t="s">
        <v>503</v>
      </c>
      <c r="AO172" s="1" t="s">
        <v>504</v>
      </c>
    </row>
    <row r="173" spans="40:41" x14ac:dyDescent="0.55000000000000004">
      <c r="AN173" s="1" t="s">
        <v>505</v>
      </c>
      <c r="AO173" s="1" t="s">
        <v>506</v>
      </c>
    </row>
    <row r="174" spans="40:41" x14ac:dyDescent="0.55000000000000004">
      <c r="AN174" s="1" t="s">
        <v>507</v>
      </c>
      <c r="AO174" s="1" t="s">
        <v>508</v>
      </c>
    </row>
    <row r="175" spans="40:41" x14ac:dyDescent="0.55000000000000004">
      <c r="AN175" s="1" t="s">
        <v>509</v>
      </c>
      <c r="AO175" s="1" t="s">
        <v>510</v>
      </c>
    </row>
    <row r="176" spans="40:41" x14ac:dyDescent="0.55000000000000004">
      <c r="AN176" s="1" t="s">
        <v>511</v>
      </c>
      <c r="AO176" s="1" t="s">
        <v>512</v>
      </c>
    </row>
    <row r="177" spans="40:41" x14ac:dyDescent="0.55000000000000004">
      <c r="AN177" s="1" t="s">
        <v>513</v>
      </c>
      <c r="AO177" s="1" t="s">
        <v>514</v>
      </c>
    </row>
    <row r="178" spans="40:41" x14ac:dyDescent="0.55000000000000004">
      <c r="AN178" s="1" t="s">
        <v>515</v>
      </c>
      <c r="AO178" s="1" t="s">
        <v>516</v>
      </c>
    </row>
    <row r="179" spans="40:41" x14ac:dyDescent="0.55000000000000004">
      <c r="AN179" s="1" t="s">
        <v>517</v>
      </c>
      <c r="AO179" s="1" t="s">
        <v>518</v>
      </c>
    </row>
    <row r="180" spans="40:41" x14ac:dyDescent="0.55000000000000004">
      <c r="AN180" s="1" t="s">
        <v>519</v>
      </c>
      <c r="AO180" s="1" t="s">
        <v>520</v>
      </c>
    </row>
    <row r="181" spans="40:41" x14ac:dyDescent="0.55000000000000004">
      <c r="AN181" s="1" t="s">
        <v>521</v>
      </c>
      <c r="AO181" s="1" t="s">
        <v>522</v>
      </c>
    </row>
    <row r="182" spans="40:41" x14ac:dyDescent="0.55000000000000004">
      <c r="AN182" s="1" t="s">
        <v>523</v>
      </c>
      <c r="AO182" s="1" t="s">
        <v>524</v>
      </c>
    </row>
    <row r="183" spans="40:41" x14ac:dyDescent="0.55000000000000004">
      <c r="AN183" s="1" t="s">
        <v>525</v>
      </c>
      <c r="AO183" s="1" t="s">
        <v>526</v>
      </c>
    </row>
    <row r="184" spans="40:41" x14ac:dyDescent="0.55000000000000004">
      <c r="AN184" s="1" t="s">
        <v>527</v>
      </c>
      <c r="AO184" s="1" t="s">
        <v>528</v>
      </c>
    </row>
    <row r="185" spans="40:41" x14ac:dyDescent="0.55000000000000004">
      <c r="AN185" s="1" t="s">
        <v>529</v>
      </c>
      <c r="AO185" s="1" t="s">
        <v>530</v>
      </c>
    </row>
    <row r="186" spans="40:41" x14ac:dyDescent="0.55000000000000004">
      <c r="AN186" s="1" t="s">
        <v>531</v>
      </c>
      <c r="AO186" s="1" t="s">
        <v>532</v>
      </c>
    </row>
    <row r="187" spans="40:41" x14ac:dyDescent="0.55000000000000004">
      <c r="AN187" s="1" t="s">
        <v>533</v>
      </c>
      <c r="AO187" s="1" t="s">
        <v>534</v>
      </c>
    </row>
    <row r="188" spans="40:41" x14ac:dyDescent="0.55000000000000004">
      <c r="AN188" s="1" t="s">
        <v>535</v>
      </c>
      <c r="AO188" s="1" t="s">
        <v>536</v>
      </c>
    </row>
    <row r="189" spans="40:41" x14ac:dyDescent="0.55000000000000004">
      <c r="AN189" s="1" t="s">
        <v>537</v>
      </c>
      <c r="AO189" s="1" t="s">
        <v>538</v>
      </c>
    </row>
    <row r="190" spans="40:41" x14ac:dyDescent="0.55000000000000004">
      <c r="AN190" s="1" t="s">
        <v>539</v>
      </c>
      <c r="AO190" s="1" t="s">
        <v>540</v>
      </c>
    </row>
    <row r="191" spans="40:41" x14ac:dyDescent="0.55000000000000004">
      <c r="AN191" s="1" t="s">
        <v>541</v>
      </c>
      <c r="AO191" s="1" t="s">
        <v>542</v>
      </c>
    </row>
    <row r="192" spans="40:41" x14ac:dyDescent="0.55000000000000004">
      <c r="AN192" s="1" t="s">
        <v>543</v>
      </c>
      <c r="AO192" s="1" t="s">
        <v>544</v>
      </c>
    </row>
    <row r="193" spans="40:41" x14ac:dyDescent="0.55000000000000004">
      <c r="AN193" s="1" t="s">
        <v>545</v>
      </c>
      <c r="AO193" s="1" t="s">
        <v>546</v>
      </c>
    </row>
    <row r="194" spans="40:41" x14ac:dyDescent="0.55000000000000004">
      <c r="AN194" s="1" t="s">
        <v>547</v>
      </c>
      <c r="AO194" s="1" t="s">
        <v>548</v>
      </c>
    </row>
    <row r="195" spans="40:41" x14ac:dyDescent="0.55000000000000004">
      <c r="AN195" s="1" t="s">
        <v>549</v>
      </c>
      <c r="AO195" s="1" t="s">
        <v>550</v>
      </c>
    </row>
    <row r="196" spans="40:41" x14ac:dyDescent="0.55000000000000004">
      <c r="AN196" s="1" t="s">
        <v>551</v>
      </c>
      <c r="AO196" s="1" t="s">
        <v>552</v>
      </c>
    </row>
    <row r="197" spans="40:41" x14ac:dyDescent="0.55000000000000004">
      <c r="AN197" s="1" t="s">
        <v>553</v>
      </c>
      <c r="AO197" s="1" t="s">
        <v>554</v>
      </c>
    </row>
    <row r="198" spans="40:41" x14ac:dyDescent="0.55000000000000004">
      <c r="AN198" s="1" t="s">
        <v>555</v>
      </c>
      <c r="AO198" s="1" t="s">
        <v>556</v>
      </c>
    </row>
    <row r="199" spans="40:41" x14ac:dyDescent="0.55000000000000004">
      <c r="AN199" s="1" t="s">
        <v>557</v>
      </c>
      <c r="AO199" s="1" t="s">
        <v>558</v>
      </c>
    </row>
    <row r="200" spans="40:41" x14ac:dyDescent="0.55000000000000004">
      <c r="AN200" s="1" t="s">
        <v>559</v>
      </c>
      <c r="AO200" s="1" t="s">
        <v>560</v>
      </c>
    </row>
    <row r="201" spans="40:41" x14ac:dyDescent="0.55000000000000004">
      <c r="AN201" s="1" t="s">
        <v>561</v>
      </c>
      <c r="AO201" s="1" t="s">
        <v>562</v>
      </c>
    </row>
    <row r="202" spans="40:41" x14ac:dyDescent="0.55000000000000004">
      <c r="AN202" s="1" t="s">
        <v>563</v>
      </c>
      <c r="AO202" s="1" t="s">
        <v>564</v>
      </c>
    </row>
    <row r="203" spans="40:41" x14ac:dyDescent="0.55000000000000004">
      <c r="AN203" s="1" t="s">
        <v>565</v>
      </c>
      <c r="AO203" s="1" t="s">
        <v>566</v>
      </c>
    </row>
    <row r="204" spans="40:41" x14ac:dyDescent="0.55000000000000004">
      <c r="AN204" s="1" t="s">
        <v>567</v>
      </c>
      <c r="AO204" s="1" t="s">
        <v>568</v>
      </c>
    </row>
    <row r="205" spans="40:41" x14ac:dyDescent="0.55000000000000004">
      <c r="AN205" s="1" t="s">
        <v>569</v>
      </c>
      <c r="AO205" s="1" t="s">
        <v>570</v>
      </c>
    </row>
    <row r="206" spans="40:41" x14ac:dyDescent="0.55000000000000004">
      <c r="AN206" s="1" t="s">
        <v>571</v>
      </c>
      <c r="AO206" s="1" t="s">
        <v>572</v>
      </c>
    </row>
    <row r="207" spans="40:41" x14ac:dyDescent="0.55000000000000004">
      <c r="AN207" s="1" t="s">
        <v>573</v>
      </c>
      <c r="AO207" s="1" t="s">
        <v>574</v>
      </c>
    </row>
    <row r="208" spans="40:41" x14ac:dyDescent="0.55000000000000004">
      <c r="AN208" s="1" t="s">
        <v>575</v>
      </c>
      <c r="AO208" s="1" t="s">
        <v>576</v>
      </c>
    </row>
    <row r="209" spans="40:41" x14ac:dyDescent="0.55000000000000004">
      <c r="AN209" s="1" t="s">
        <v>577</v>
      </c>
      <c r="AO209" s="1" t="s">
        <v>578</v>
      </c>
    </row>
    <row r="210" spans="40:41" x14ac:dyDescent="0.55000000000000004">
      <c r="AN210" s="1" t="s">
        <v>579</v>
      </c>
      <c r="AO210" s="1" t="s">
        <v>580</v>
      </c>
    </row>
    <row r="211" spans="40:41" x14ac:dyDescent="0.55000000000000004">
      <c r="AN211" s="1" t="s">
        <v>581</v>
      </c>
      <c r="AO211" s="1" t="s">
        <v>582</v>
      </c>
    </row>
    <row r="212" spans="40:41" x14ac:dyDescent="0.55000000000000004">
      <c r="AN212" s="1" t="s">
        <v>583</v>
      </c>
      <c r="AO212" s="1" t="s">
        <v>584</v>
      </c>
    </row>
    <row r="213" spans="40:41" x14ac:dyDescent="0.55000000000000004">
      <c r="AN213" s="1" t="s">
        <v>585</v>
      </c>
      <c r="AO213" s="1" t="s">
        <v>586</v>
      </c>
    </row>
    <row r="214" spans="40:41" x14ac:dyDescent="0.55000000000000004">
      <c r="AN214" s="1" t="s">
        <v>587</v>
      </c>
      <c r="AO214" s="1" t="s">
        <v>588</v>
      </c>
    </row>
    <row r="215" spans="40:41" x14ac:dyDescent="0.55000000000000004">
      <c r="AN215" s="1" t="s">
        <v>589</v>
      </c>
      <c r="AO215" s="1" t="s">
        <v>590</v>
      </c>
    </row>
    <row r="216" spans="40:41" x14ac:dyDescent="0.55000000000000004">
      <c r="AN216" s="1" t="s">
        <v>591</v>
      </c>
      <c r="AO216" s="1" t="s">
        <v>592</v>
      </c>
    </row>
    <row r="217" spans="40:41" x14ac:dyDescent="0.55000000000000004">
      <c r="AN217" s="1" t="s">
        <v>593</v>
      </c>
      <c r="AO217" s="1" t="s">
        <v>594</v>
      </c>
    </row>
    <row r="218" spans="40:41" x14ac:dyDescent="0.55000000000000004">
      <c r="AN218" s="1" t="s">
        <v>595</v>
      </c>
      <c r="AO218" s="1" t="s">
        <v>596</v>
      </c>
    </row>
  </sheetData>
  <sheetProtection selectLockedCells="1" selectUnlockedCells="1"/>
  <mergeCells count="4">
    <mergeCell ref="AH1:AI1"/>
    <mergeCell ref="AE1:AF1"/>
    <mergeCell ref="T1:W1"/>
    <mergeCell ref="X1:AA1"/>
  </mergeCells>
  <phoneticPr fontId="3"/>
  <pageMargins left="0.7" right="0.7" top="0.75" bottom="0.75" header="0.3" footer="0.3"/>
  <ignoredErrors>
    <ignoredError sqref="W2 W10:W15 W17 W8 W6 W4 W19:W28 W3 W29:W55 W5 W7 W9 W18 W16 AA11:AA15 AA17 AA19:AA28 AA2:AA10 AA29:AA55 AA18 AA16 AL2:AL5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F77"/>
  <sheetViews>
    <sheetView workbookViewId="0"/>
  </sheetViews>
  <sheetFormatPr defaultColWidth="0" defaultRowHeight="18" x14ac:dyDescent="0.55000000000000004"/>
  <cols>
    <col min="1" max="4" width="30.58203125" customWidth="1"/>
    <col min="5" max="5" width="10.58203125" customWidth="1"/>
    <col min="6" max="6" width="8.6640625" customWidth="1"/>
    <col min="7" max="16384" width="8.6640625" hidden="1"/>
  </cols>
  <sheetData>
    <row r="1" spans="1:5" x14ac:dyDescent="0.55000000000000004">
      <c r="A1" s="176" t="s">
        <v>638</v>
      </c>
      <c r="B1" s="176" t="s">
        <v>640</v>
      </c>
      <c r="C1" s="176" t="s">
        <v>641</v>
      </c>
      <c r="D1" s="176" t="s">
        <v>804</v>
      </c>
      <c r="E1" s="176" t="s">
        <v>639</v>
      </c>
    </row>
    <row r="2" spans="1:5" x14ac:dyDescent="0.55000000000000004">
      <c r="A2" t="s">
        <v>859</v>
      </c>
      <c r="B2" t="s">
        <v>860</v>
      </c>
      <c r="C2" t="s">
        <v>861</v>
      </c>
      <c r="D2" t="s">
        <v>862</v>
      </c>
      <c r="E2">
        <v>490047</v>
      </c>
    </row>
    <row r="3" spans="1:5" x14ac:dyDescent="0.55000000000000004">
      <c r="A3" t="s">
        <v>863</v>
      </c>
      <c r="B3" t="s">
        <v>864</v>
      </c>
      <c r="C3" t="s">
        <v>865</v>
      </c>
      <c r="D3" t="s">
        <v>866</v>
      </c>
      <c r="E3">
        <v>490048</v>
      </c>
    </row>
    <row r="4" spans="1:5" x14ac:dyDescent="0.55000000000000004">
      <c r="A4" t="s">
        <v>867</v>
      </c>
      <c r="B4" t="s">
        <v>868</v>
      </c>
      <c r="C4" t="s">
        <v>869</v>
      </c>
      <c r="D4" t="s">
        <v>870</v>
      </c>
      <c r="E4">
        <v>490049</v>
      </c>
    </row>
    <row r="5" spans="1:5" x14ac:dyDescent="0.55000000000000004">
      <c r="A5" t="s">
        <v>871</v>
      </c>
      <c r="B5" t="s">
        <v>872</v>
      </c>
      <c r="C5" t="s">
        <v>873</v>
      </c>
      <c r="D5" t="s">
        <v>874</v>
      </c>
      <c r="E5">
        <v>490050</v>
      </c>
    </row>
    <row r="6" spans="1:5" x14ac:dyDescent="0.55000000000000004">
      <c r="A6" t="s">
        <v>875</v>
      </c>
      <c r="B6" t="s">
        <v>876</v>
      </c>
      <c r="C6" t="s">
        <v>877</v>
      </c>
      <c r="D6" t="s">
        <v>878</v>
      </c>
      <c r="E6">
        <v>490051</v>
      </c>
    </row>
    <row r="7" spans="1:5" x14ac:dyDescent="0.55000000000000004">
      <c r="A7" t="s">
        <v>879</v>
      </c>
      <c r="B7" t="s">
        <v>880</v>
      </c>
      <c r="C7" t="s">
        <v>881</v>
      </c>
      <c r="D7" t="s">
        <v>882</v>
      </c>
      <c r="E7">
        <v>490053</v>
      </c>
    </row>
    <row r="8" spans="1:5" x14ac:dyDescent="0.55000000000000004">
      <c r="A8" t="s">
        <v>883</v>
      </c>
      <c r="B8" t="s">
        <v>884</v>
      </c>
      <c r="C8" t="s">
        <v>885</v>
      </c>
      <c r="D8" t="s">
        <v>886</v>
      </c>
      <c r="E8">
        <v>490054</v>
      </c>
    </row>
    <row r="9" spans="1:5" x14ac:dyDescent="0.55000000000000004">
      <c r="A9" t="s">
        <v>887</v>
      </c>
      <c r="B9" t="s">
        <v>888</v>
      </c>
      <c r="C9" t="s">
        <v>889</v>
      </c>
      <c r="D9" t="s">
        <v>890</v>
      </c>
      <c r="E9">
        <v>490056</v>
      </c>
    </row>
    <row r="10" spans="1:5" x14ac:dyDescent="0.55000000000000004">
      <c r="A10" t="s">
        <v>891</v>
      </c>
      <c r="B10" t="s">
        <v>892</v>
      </c>
      <c r="C10" t="s">
        <v>893</v>
      </c>
      <c r="D10" t="s">
        <v>894</v>
      </c>
      <c r="E10">
        <v>490057</v>
      </c>
    </row>
    <row r="11" spans="1:5" x14ac:dyDescent="0.55000000000000004">
      <c r="A11" t="s">
        <v>895</v>
      </c>
      <c r="B11" t="s">
        <v>896</v>
      </c>
      <c r="C11" t="s">
        <v>897</v>
      </c>
      <c r="D11" t="s">
        <v>898</v>
      </c>
      <c r="E11">
        <v>490058</v>
      </c>
    </row>
    <row r="12" spans="1:5" x14ac:dyDescent="0.55000000000000004">
      <c r="A12" t="s">
        <v>899</v>
      </c>
      <c r="B12" t="s">
        <v>900</v>
      </c>
      <c r="C12" t="s">
        <v>901</v>
      </c>
      <c r="D12" t="s">
        <v>902</v>
      </c>
      <c r="E12">
        <v>490080</v>
      </c>
    </row>
    <row r="13" spans="1:5" x14ac:dyDescent="0.55000000000000004">
      <c r="A13" t="s">
        <v>903</v>
      </c>
      <c r="B13" t="s">
        <v>904</v>
      </c>
      <c r="C13" t="s">
        <v>905</v>
      </c>
      <c r="D13" t="s">
        <v>906</v>
      </c>
      <c r="E13">
        <v>490092</v>
      </c>
    </row>
    <row r="14" spans="1:5" x14ac:dyDescent="0.55000000000000004">
      <c r="A14" t="s">
        <v>907</v>
      </c>
      <c r="B14" t="s">
        <v>908</v>
      </c>
      <c r="C14" t="s">
        <v>909</v>
      </c>
      <c r="D14" t="s">
        <v>910</v>
      </c>
      <c r="E14">
        <v>400991</v>
      </c>
    </row>
    <row r="15" spans="1:5" x14ac:dyDescent="0.55000000000000004">
      <c r="A15" t="s">
        <v>911</v>
      </c>
      <c r="B15" t="s">
        <v>912</v>
      </c>
      <c r="C15" t="s">
        <v>913</v>
      </c>
      <c r="D15" t="s">
        <v>914</v>
      </c>
      <c r="E15">
        <v>491015</v>
      </c>
    </row>
    <row r="16" spans="1:5" x14ac:dyDescent="0.55000000000000004">
      <c r="A16" t="s">
        <v>915</v>
      </c>
      <c r="B16" t="s">
        <v>916</v>
      </c>
      <c r="C16" t="s">
        <v>917</v>
      </c>
      <c r="D16" t="s">
        <v>918</v>
      </c>
      <c r="E16">
        <v>491016</v>
      </c>
    </row>
    <row r="17" spans="1:5" x14ac:dyDescent="0.55000000000000004">
      <c r="A17" t="s">
        <v>919</v>
      </c>
      <c r="B17" t="s">
        <v>920</v>
      </c>
      <c r="C17" t="s">
        <v>921</v>
      </c>
      <c r="D17" t="s">
        <v>922</v>
      </c>
      <c r="E17">
        <v>491023</v>
      </c>
    </row>
    <row r="18" spans="1:5" x14ac:dyDescent="0.55000000000000004">
      <c r="A18" t="s">
        <v>923</v>
      </c>
      <c r="B18" t="s">
        <v>924</v>
      </c>
      <c r="C18" t="s">
        <v>925</v>
      </c>
      <c r="D18" t="s">
        <v>926</v>
      </c>
      <c r="E18">
        <v>491054</v>
      </c>
    </row>
    <row r="19" spans="1:5" x14ac:dyDescent="0.55000000000000004">
      <c r="A19" t="s">
        <v>927</v>
      </c>
      <c r="B19" t="s">
        <v>928</v>
      </c>
      <c r="C19" t="s">
        <v>929</v>
      </c>
      <c r="D19" t="s">
        <v>930</v>
      </c>
      <c r="E19">
        <v>491082</v>
      </c>
    </row>
    <row r="20" spans="1:5" x14ac:dyDescent="0.55000000000000004">
      <c r="A20" t="s">
        <v>931</v>
      </c>
      <c r="B20" t="s">
        <v>932</v>
      </c>
      <c r="C20" t="s">
        <v>933</v>
      </c>
      <c r="D20" t="s">
        <v>934</v>
      </c>
      <c r="E20">
        <v>492186</v>
      </c>
    </row>
    <row r="21" spans="1:5" x14ac:dyDescent="0.55000000000000004">
      <c r="A21" t="s">
        <v>935</v>
      </c>
      <c r="B21" t="s">
        <v>936</v>
      </c>
      <c r="C21" t="s">
        <v>937</v>
      </c>
      <c r="D21" t="s">
        <v>938</v>
      </c>
      <c r="E21">
        <v>492187</v>
      </c>
    </row>
    <row r="22" spans="1:5" x14ac:dyDescent="0.55000000000000004">
      <c r="A22" t="s">
        <v>939</v>
      </c>
      <c r="B22" t="s">
        <v>940</v>
      </c>
      <c r="C22" t="s">
        <v>941</v>
      </c>
      <c r="D22" t="s">
        <v>942</v>
      </c>
      <c r="E22">
        <v>492189</v>
      </c>
    </row>
    <row r="23" spans="1:5" x14ac:dyDescent="0.55000000000000004">
      <c r="A23" t="s">
        <v>943</v>
      </c>
      <c r="B23" t="s">
        <v>944</v>
      </c>
      <c r="C23" t="s">
        <v>945</v>
      </c>
      <c r="D23" t="s">
        <v>946</v>
      </c>
      <c r="E23">
        <v>492190</v>
      </c>
    </row>
    <row r="24" spans="1:5" x14ac:dyDescent="0.55000000000000004">
      <c r="A24" t="s">
        <v>947</v>
      </c>
      <c r="B24" t="s">
        <v>948</v>
      </c>
      <c r="C24" t="s">
        <v>949</v>
      </c>
      <c r="D24" t="s">
        <v>950</v>
      </c>
      <c r="E24">
        <v>492191</v>
      </c>
    </row>
    <row r="25" spans="1:5" x14ac:dyDescent="0.55000000000000004">
      <c r="A25" t="s">
        <v>951</v>
      </c>
      <c r="B25" t="s">
        <v>952</v>
      </c>
      <c r="C25" t="s">
        <v>953</v>
      </c>
      <c r="D25" t="s">
        <v>954</v>
      </c>
      <c r="E25">
        <v>492192</v>
      </c>
    </row>
    <row r="26" spans="1:5" x14ac:dyDescent="0.55000000000000004">
      <c r="A26" t="s">
        <v>955</v>
      </c>
      <c r="B26" t="s">
        <v>956</v>
      </c>
      <c r="C26" t="s">
        <v>957</v>
      </c>
      <c r="D26" t="s">
        <v>958</v>
      </c>
      <c r="E26">
        <v>492194</v>
      </c>
    </row>
    <row r="27" spans="1:5" x14ac:dyDescent="0.55000000000000004">
      <c r="A27" t="s">
        <v>959</v>
      </c>
      <c r="B27" t="s">
        <v>960</v>
      </c>
      <c r="C27" t="s">
        <v>961</v>
      </c>
      <c r="D27" t="s">
        <v>962</v>
      </c>
      <c r="E27">
        <v>492195</v>
      </c>
    </row>
    <row r="28" spans="1:5" x14ac:dyDescent="0.55000000000000004">
      <c r="A28" t="s">
        <v>963</v>
      </c>
      <c r="B28" t="s">
        <v>964</v>
      </c>
      <c r="C28" t="s">
        <v>965</v>
      </c>
      <c r="D28" t="s">
        <v>966</v>
      </c>
      <c r="E28">
        <v>492196</v>
      </c>
    </row>
    <row r="29" spans="1:5" x14ac:dyDescent="0.55000000000000004">
      <c r="A29" t="s">
        <v>967</v>
      </c>
      <c r="B29" t="s">
        <v>968</v>
      </c>
      <c r="C29" t="s">
        <v>969</v>
      </c>
      <c r="D29" t="s">
        <v>970</v>
      </c>
      <c r="E29">
        <v>492199</v>
      </c>
    </row>
    <row r="30" spans="1:5" x14ac:dyDescent="0.55000000000000004">
      <c r="A30" t="s">
        <v>971</v>
      </c>
      <c r="B30" t="s">
        <v>972</v>
      </c>
      <c r="C30" t="s">
        <v>973</v>
      </c>
      <c r="D30" t="s">
        <v>974</v>
      </c>
      <c r="E30">
        <v>492200</v>
      </c>
    </row>
    <row r="31" spans="1:5" x14ac:dyDescent="0.55000000000000004">
      <c r="A31" t="s">
        <v>975</v>
      </c>
      <c r="B31" t="s">
        <v>976</v>
      </c>
      <c r="C31" t="s">
        <v>977</v>
      </c>
      <c r="D31" t="s">
        <v>978</v>
      </c>
      <c r="E31">
        <v>492201</v>
      </c>
    </row>
    <row r="32" spans="1:5" x14ac:dyDescent="0.55000000000000004">
      <c r="A32" t="s">
        <v>979</v>
      </c>
      <c r="B32" t="s">
        <v>980</v>
      </c>
      <c r="C32" t="s">
        <v>981</v>
      </c>
      <c r="D32" t="s">
        <v>982</v>
      </c>
      <c r="E32">
        <v>492204</v>
      </c>
    </row>
    <row r="33" spans="1:5" x14ac:dyDescent="0.55000000000000004">
      <c r="A33" t="s">
        <v>983</v>
      </c>
      <c r="B33" t="s">
        <v>984</v>
      </c>
      <c r="C33" t="s">
        <v>985</v>
      </c>
      <c r="D33" t="s">
        <v>986</v>
      </c>
      <c r="E33">
        <v>492205</v>
      </c>
    </row>
    <row r="34" spans="1:5" x14ac:dyDescent="0.55000000000000004">
      <c r="A34" t="s">
        <v>987</v>
      </c>
      <c r="B34" t="s">
        <v>988</v>
      </c>
      <c r="C34" t="s">
        <v>989</v>
      </c>
      <c r="D34" t="s">
        <v>990</v>
      </c>
      <c r="E34">
        <v>492206</v>
      </c>
    </row>
    <row r="35" spans="1:5" x14ac:dyDescent="0.55000000000000004">
      <c r="A35" t="s">
        <v>991</v>
      </c>
      <c r="B35" t="s">
        <v>992</v>
      </c>
      <c r="C35" t="s">
        <v>993</v>
      </c>
      <c r="D35" t="s">
        <v>994</v>
      </c>
      <c r="E35">
        <v>492207</v>
      </c>
    </row>
    <row r="36" spans="1:5" x14ac:dyDescent="0.55000000000000004">
      <c r="A36" t="s">
        <v>995</v>
      </c>
      <c r="B36" t="s">
        <v>996</v>
      </c>
      <c r="C36" t="s">
        <v>997</v>
      </c>
      <c r="D36" t="s">
        <v>998</v>
      </c>
      <c r="E36">
        <v>492208</v>
      </c>
    </row>
    <row r="37" spans="1:5" x14ac:dyDescent="0.55000000000000004">
      <c r="A37" t="s">
        <v>999</v>
      </c>
      <c r="B37" t="s">
        <v>1000</v>
      </c>
      <c r="C37" t="s">
        <v>1001</v>
      </c>
      <c r="D37" t="s">
        <v>1002</v>
      </c>
      <c r="E37">
        <v>492209</v>
      </c>
    </row>
    <row r="38" spans="1:5" x14ac:dyDescent="0.55000000000000004">
      <c r="A38" t="s">
        <v>1003</v>
      </c>
      <c r="B38" t="s">
        <v>1004</v>
      </c>
      <c r="C38" t="s">
        <v>1005</v>
      </c>
      <c r="D38" t="s">
        <v>1006</v>
      </c>
      <c r="E38">
        <v>492212</v>
      </c>
    </row>
    <row r="39" spans="1:5" x14ac:dyDescent="0.55000000000000004">
      <c r="A39" t="s">
        <v>1007</v>
      </c>
      <c r="B39" t="s">
        <v>1008</v>
      </c>
      <c r="C39" t="s">
        <v>1009</v>
      </c>
      <c r="D39" t="s">
        <v>1010</v>
      </c>
      <c r="E39">
        <v>492213</v>
      </c>
    </row>
    <row r="40" spans="1:5" x14ac:dyDescent="0.55000000000000004">
      <c r="A40" t="s">
        <v>1011</v>
      </c>
      <c r="B40" t="s">
        <v>1012</v>
      </c>
      <c r="C40" t="s">
        <v>1013</v>
      </c>
      <c r="D40" t="s">
        <v>1014</v>
      </c>
      <c r="E40">
        <v>492216</v>
      </c>
    </row>
    <row r="41" spans="1:5" x14ac:dyDescent="0.55000000000000004">
      <c r="A41" t="s">
        <v>1015</v>
      </c>
      <c r="B41" t="s">
        <v>1016</v>
      </c>
      <c r="C41" t="s">
        <v>1017</v>
      </c>
      <c r="D41" t="s">
        <v>1018</v>
      </c>
      <c r="E41">
        <v>492217</v>
      </c>
    </row>
    <row r="42" spans="1:5" x14ac:dyDescent="0.55000000000000004">
      <c r="A42" t="s">
        <v>1019</v>
      </c>
      <c r="B42" t="s">
        <v>1020</v>
      </c>
      <c r="C42" t="s">
        <v>1021</v>
      </c>
      <c r="D42" t="s">
        <v>1022</v>
      </c>
      <c r="E42">
        <v>492218</v>
      </c>
    </row>
    <row r="43" spans="1:5" x14ac:dyDescent="0.55000000000000004">
      <c r="A43" t="s">
        <v>1023</v>
      </c>
      <c r="B43" t="s">
        <v>1024</v>
      </c>
      <c r="C43" t="s">
        <v>1025</v>
      </c>
      <c r="D43" t="s">
        <v>1026</v>
      </c>
      <c r="E43">
        <v>492219</v>
      </c>
    </row>
    <row r="44" spans="1:5" x14ac:dyDescent="0.55000000000000004">
      <c r="A44" t="s">
        <v>1027</v>
      </c>
      <c r="B44" t="s">
        <v>1028</v>
      </c>
      <c r="C44" t="s">
        <v>1029</v>
      </c>
      <c r="D44" t="s">
        <v>1030</v>
      </c>
      <c r="E44">
        <v>492220</v>
      </c>
    </row>
    <row r="45" spans="1:5" x14ac:dyDescent="0.55000000000000004">
      <c r="A45" t="s">
        <v>1031</v>
      </c>
      <c r="B45" t="s">
        <v>1032</v>
      </c>
      <c r="C45" t="s">
        <v>1033</v>
      </c>
      <c r="D45" t="s">
        <v>1034</v>
      </c>
      <c r="E45">
        <v>492221</v>
      </c>
    </row>
    <row r="46" spans="1:5" x14ac:dyDescent="0.55000000000000004">
      <c r="A46" t="s">
        <v>1035</v>
      </c>
      <c r="B46" t="s">
        <v>1036</v>
      </c>
      <c r="C46" t="s">
        <v>1037</v>
      </c>
      <c r="D46" t="s">
        <v>1038</v>
      </c>
      <c r="E46">
        <v>492222</v>
      </c>
    </row>
    <row r="47" spans="1:5" x14ac:dyDescent="0.55000000000000004">
      <c r="A47" t="s">
        <v>1039</v>
      </c>
      <c r="B47" t="s">
        <v>1040</v>
      </c>
      <c r="C47" t="s">
        <v>1041</v>
      </c>
      <c r="D47" t="s">
        <v>1042</v>
      </c>
      <c r="E47">
        <v>492227</v>
      </c>
    </row>
    <row r="48" spans="1:5" x14ac:dyDescent="0.55000000000000004">
      <c r="A48" t="s">
        <v>1043</v>
      </c>
      <c r="B48" t="s">
        <v>1044</v>
      </c>
      <c r="C48" t="s">
        <v>1045</v>
      </c>
      <c r="D48" t="s">
        <v>1046</v>
      </c>
      <c r="E48">
        <v>492228</v>
      </c>
    </row>
    <row r="49" spans="1:5" x14ac:dyDescent="0.55000000000000004">
      <c r="A49" t="s">
        <v>1047</v>
      </c>
      <c r="B49" t="s">
        <v>1048</v>
      </c>
      <c r="C49" t="s">
        <v>1049</v>
      </c>
      <c r="D49" t="s">
        <v>1050</v>
      </c>
      <c r="E49">
        <v>492232</v>
      </c>
    </row>
    <row r="50" spans="1:5" x14ac:dyDescent="0.55000000000000004">
      <c r="A50" t="s">
        <v>1051</v>
      </c>
      <c r="B50" t="s">
        <v>1052</v>
      </c>
      <c r="C50" t="s">
        <v>1053</v>
      </c>
      <c r="D50" t="s">
        <v>1054</v>
      </c>
      <c r="E50">
        <v>492234</v>
      </c>
    </row>
    <row r="51" spans="1:5" x14ac:dyDescent="0.55000000000000004">
      <c r="A51" t="s">
        <v>1055</v>
      </c>
      <c r="B51" t="s">
        <v>1056</v>
      </c>
      <c r="C51" t="s">
        <v>1057</v>
      </c>
      <c r="D51" t="s">
        <v>1058</v>
      </c>
      <c r="E51">
        <v>492237</v>
      </c>
    </row>
    <row r="52" spans="1:5" x14ac:dyDescent="0.55000000000000004">
      <c r="A52" t="s">
        <v>1059</v>
      </c>
      <c r="B52" t="s">
        <v>1060</v>
      </c>
      <c r="C52" t="s">
        <v>1061</v>
      </c>
      <c r="D52" t="s">
        <v>1062</v>
      </c>
      <c r="E52">
        <v>492240</v>
      </c>
    </row>
    <row r="53" spans="1:5" x14ac:dyDescent="0.55000000000000004">
      <c r="A53" t="s">
        <v>1063</v>
      </c>
      <c r="B53" t="s">
        <v>1064</v>
      </c>
      <c r="C53" t="s">
        <v>1065</v>
      </c>
      <c r="D53" t="s">
        <v>1066</v>
      </c>
      <c r="E53">
        <v>492244</v>
      </c>
    </row>
    <row r="54" spans="1:5" x14ac:dyDescent="0.55000000000000004">
      <c r="A54" t="s">
        <v>1067</v>
      </c>
      <c r="B54" t="s">
        <v>1068</v>
      </c>
      <c r="C54" t="s">
        <v>1069</v>
      </c>
      <c r="D54" t="s">
        <v>1070</v>
      </c>
      <c r="E54">
        <v>492246</v>
      </c>
    </row>
    <row r="55" spans="1:5" x14ac:dyDescent="0.55000000000000004">
      <c r="A55" t="s">
        <v>1071</v>
      </c>
      <c r="B55" t="s">
        <v>1072</v>
      </c>
      <c r="C55" t="s">
        <v>1073</v>
      </c>
      <c r="D55" t="s">
        <v>1074</v>
      </c>
      <c r="E55">
        <v>492247</v>
      </c>
    </row>
    <row r="56" spans="1:5" x14ac:dyDescent="0.55000000000000004">
      <c r="A56" t="s">
        <v>1075</v>
      </c>
      <c r="B56" t="s">
        <v>1076</v>
      </c>
      <c r="C56" t="s">
        <v>1077</v>
      </c>
      <c r="D56" t="s">
        <v>1078</v>
      </c>
      <c r="E56">
        <v>492248</v>
      </c>
    </row>
    <row r="57" spans="1:5" x14ac:dyDescent="0.55000000000000004">
      <c r="A57" t="s">
        <v>1079</v>
      </c>
      <c r="B57" t="s">
        <v>1080</v>
      </c>
      <c r="C57" t="s">
        <v>1081</v>
      </c>
      <c r="D57" t="s">
        <v>1082</v>
      </c>
      <c r="E57">
        <v>492249</v>
      </c>
    </row>
    <row r="58" spans="1:5" x14ac:dyDescent="0.55000000000000004">
      <c r="A58" t="s">
        <v>1083</v>
      </c>
      <c r="B58" t="s">
        <v>1084</v>
      </c>
      <c r="C58" t="s">
        <v>1085</v>
      </c>
      <c r="D58" t="s">
        <v>1086</v>
      </c>
      <c r="E58">
        <v>492250</v>
      </c>
    </row>
    <row r="59" spans="1:5" x14ac:dyDescent="0.55000000000000004">
      <c r="A59" t="s">
        <v>1087</v>
      </c>
      <c r="B59" t="s">
        <v>1088</v>
      </c>
      <c r="C59" t="s">
        <v>1089</v>
      </c>
      <c r="D59" t="s">
        <v>1090</v>
      </c>
      <c r="E59">
        <v>492302</v>
      </c>
    </row>
    <row r="60" spans="1:5" x14ac:dyDescent="0.55000000000000004">
      <c r="A60" t="s">
        <v>1091</v>
      </c>
      <c r="B60" t="s">
        <v>1092</v>
      </c>
      <c r="C60" t="s">
        <v>1093</v>
      </c>
      <c r="D60" t="s">
        <v>1094</v>
      </c>
      <c r="E60">
        <v>492329</v>
      </c>
    </row>
    <row r="61" spans="1:5" x14ac:dyDescent="0.55000000000000004">
      <c r="A61" t="s">
        <v>1095</v>
      </c>
      <c r="B61" t="s">
        <v>1096</v>
      </c>
      <c r="C61" t="s">
        <v>1097</v>
      </c>
      <c r="D61" t="s">
        <v>1098</v>
      </c>
      <c r="E61">
        <v>492355</v>
      </c>
    </row>
    <row r="62" spans="1:5" x14ac:dyDescent="0.55000000000000004">
      <c r="A62" t="s">
        <v>1099</v>
      </c>
      <c r="B62" t="s">
        <v>1100</v>
      </c>
      <c r="C62" t="s">
        <v>1101</v>
      </c>
      <c r="D62" t="s">
        <v>1102</v>
      </c>
      <c r="E62">
        <v>492356</v>
      </c>
    </row>
    <row r="63" spans="1:5" x14ac:dyDescent="0.55000000000000004">
      <c r="A63" t="s">
        <v>1103</v>
      </c>
      <c r="B63" t="s">
        <v>1104</v>
      </c>
      <c r="C63" t="s">
        <v>1105</v>
      </c>
      <c r="D63" t="s">
        <v>1106</v>
      </c>
      <c r="E63">
        <v>492413</v>
      </c>
    </row>
    <row r="64" spans="1:5" x14ac:dyDescent="0.55000000000000004">
      <c r="A64" t="s">
        <v>1107</v>
      </c>
      <c r="B64" t="s">
        <v>1108</v>
      </c>
      <c r="C64" t="s">
        <v>1109</v>
      </c>
      <c r="D64" t="s">
        <v>1110</v>
      </c>
      <c r="E64">
        <v>500100</v>
      </c>
    </row>
    <row r="65" spans="1:5" x14ac:dyDescent="0.55000000000000004">
      <c r="A65" t="s">
        <v>1111</v>
      </c>
      <c r="B65" t="s">
        <v>1112</v>
      </c>
      <c r="C65" t="s">
        <v>1113</v>
      </c>
      <c r="D65" t="s">
        <v>1114</v>
      </c>
      <c r="E65">
        <v>492430</v>
      </c>
    </row>
    <row r="66" spans="1:5" x14ac:dyDescent="0.55000000000000004">
      <c r="A66" t="s">
        <v>1115</v>
      </c>
      <c r="B66" t="s">
        <v>1116</v>
      </c>
      <c r="C66" t="s">
        <v>1117</v>
      </c>
      <c r="D66" t="s">
        <v>1118</v>
      </c>
      <c r="E66">
        <v>492476</v>
      </c>
    </row>
    <row r="67" spans="1:5" x14ac:dyDescent="0.55000000000000004">
      <c r="A67" t="s">
        <v>1119</v>
      </c>
      <c r="B67" t="s">
        <v>1120</v>
      </c>
      <c r="C67" t="s">
        <v>1121</v>
      </c>
      <c r="D67" t="s">
        <v>1122</v>
      </c>
      <c r="E67">
        <v>492493</v>
      </c>
    </row>
    <row r="68" spans="1:5" x14ac:dyDescent="0.55000000000000004">
      <c r="A68" t="s">
        <v>1123</v>
      </c>
      <c r="B68" t="s">
        <v>1124</v>
      </c>
      <c r="C68" t="s">
        <v>1125</v>
      </c>
      <c r="D68" t="s">
        <v>1126</v>
      </c>
      <c r="E68">
        <v>492509</v>
      </c>
    </row>
    <row r="69" spans="1:5" x14ac:dyDescent="0.55000000000000004">
      <c r="A69" t="s">
        <v>1127</v>
      </c>
      <c r="B69" t="s">
        <v>1128</v>
      </c>
      <c r="C69" t="s">
        <v>1129</v>
      </c>
      <c r="D69" t="s">
        <v>1130</v>
      </c>
      <c r="E69">
        <v>492522</v>
      </c>
    </row>
    <row r="70" spans="1:5" x14ac:dyDescent="0.55000000000000004">
      <c r="A70" t="s">
        <v>1131</v>
      </c>
      <c r="B70" t="s">
        <v>1132</v>
      </c>
      <c r="C70" t="s">
        <v>1133</v>
      </c>
      <c r="D70" t="s">
        <v>1134</v>
      </c>
      <c r="E70">
        <v>492523</v>
      </c>
    </row>
    <row r="71" spans="1:5" x14ac:dyDescent="0.55000000000000004">
      <c r="A71" t="s">
        <v>1135</v>
      </c>
      <c r="B71" t="s">
        <v>1136</v>
      </c>
      <c r="C71" t="s">
        <v>1137</v>
      </c>
      <c r="D71" t="s">
        <v>1138</v>
      </c>
      <c r="E71">
        <v>492526</v>
      </c>
    </row>
    <row r="72" spans="1:5" x14ac:dyDescent="0.55000000000000004">
      <c r="A72" t="s">
        <v>1139</v>
      </c>
      <c r="B72" t="s">
        <v>1140</v>
      </c>
      <c r="C72" t="s">
        <v>1141</v>
      </c>
      <c r="D72" t="s">
        <v>1142</v>
      </c>
      <c r="E72">
        <v>492568</v>
      </c>
    </row>
    <row r="73" spans="1:5" x14ac:dyDescent="0.55000000000000004">
      <c r="A73" t="s">
        <v>1143</v>
      </c>
      <c r="B73" t="s">
        <v>1144</v>
      </c>
      <c r="C73" t="s">
        <v>1145</v>
      </c>
      <c r="D73" t="s">
        <v>1146</v>
      </c>
      <c r="E73">
        <v>492578</v>
      </c>
    </row>
    <row r="74" spans="1:5" x14ac:dyDescent="0.55000000000000004">
      <c r="A74" t="s">
        <v>1147</v>
      </c>
      <c r="B74" t="s">
        <v>1148</v>
      </c>
      <c r="C74" t="s">
        <v>1149</v>
      </c>
      <c r="D74" t="s">
        <v>1150</v>
      </c>
      <c r="E74">
        <v>492604</v>
      </c>
    </row>
    <row r="75" spans="1:5" x14ac:dyDescent="0.55000000000000004">
      <c r="A75" t="s">
        <v>1151</v>
      </c>
      <c r="B75" t="s">
        <v>1152</v>
      </c>
      <c r="C75" t="s">
        <v>1153</v>
      </c>
      <c r="D75" t="s">
        <v>1154</v>
      </c>
      <c r="E75">
        <v>500004</v>
      </c>
    </row>
    <row r="76" spans="1:5" x14ac:dyDescent="0.55000000000000004">
      <c r="A76" t="s">
        <v>1155</v>
      </c>
      <c r="B76" t="s">
        <v>1156</v>
      </c>
      <c r="C76" t="s">
        <v>1157</v>
      </c>
      <c r="D76" t="s">
        <v>1158</v>
      </c>
      <c r="E76">
        <v>500005</v>
      </c>
    </row>
    <row r="77" spans="1:5" x14ac:dyDescent="0.55000000000000004">
      <c r="A77" t="s">
        <v>1159</v>
      </c>
      <c r="B77" t="s">
        <v>1160</v>
      </c>
      <c r="C77" t="s">
        <v>1161</v>
      </c>
      <c r="D77" t="s">
        <v>1162</v>
      </c>
      <c r="E77">
        <v>501018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15.58203125" customWidth="1"/>
    <col min="3" max="3" width="10.58203125" customWidth="1"/>
    <col min="4" max="4" width="20.58203125" customWidth="1"/>
    <col min="5" max="6" width="3.58203125" customWidth="1"/>
    <col min="7" max="7" width="7.58203125" customWidth="1"/>
    <col min="8" max="8" width="5.58203125" customWidth="1"/>
    <col min="9" max="10" width="3.58203125" customWidth="1"/>
    <col min="11" max="11" width="6.58203125" customWidth="1"/>
    <col min="12" max="12" width="15.58203125" customWidth="1"/>
    <col min="13" max="13" width="9.58203125" customWidth="1"/>
    <col min="14" max="14" width="15.58203125" customWidth="1"/>
    <col min="15" max="15" width="9.58203125" customWidth="1"/>
    <col min="16" max="16" width="15.58203125" customWidth="1"/>
    <col min="17" max="17" width="9.58203125" customWidth="1"/>
    <col min="18" max="18" width="15.58203125" customWidth="1"/>
    <col min="19" max="19" width="9.58203125" customWidth="1"/>
    <col min="20" max="20" width="3.08203125" customWidth="1"/>
    <col min="21" max="21" width="6.6640625" bestFit="1" customWidth="1"/>
    <col min="22" max="22" width="8.6640625" customWidth="1"/>
    <col min="23" max="16384" width="8.6640625" hidden="1"/>
  </cols>
  <sheetData>
    <row r="1" spans="1:21" x14ac:dyDescent="0.55000000000000004">
      <c r="A1" t="s">
        <v>661</v>
      </c>
      <c r="B1" t="s">
        <v>670</v>
      </c>
      <c r="C1" t="s">
        <v>671</v>
      </c>
      <c r="D1" t="s">
        <v>672</v>
      </c>
      <c r="E1" t="s">
        <v>674</v>
      </c>
      <c r="F1" t="s">
        <v>675</v>
      </c>
      <c r="G1" t="s">
        <v>676</v>
      </c>
      <c r="H1" t="s">
        <v>673</v>
      </c>
      <c r="I1" t="s">
        <v>677</v>
      </c>
      <c r="J1" t="s">
        <v>678</v>
      </c>
      <c r="K1" t="s">
        <v>662</v>
      </c>
      <c r="L1" t="s">
        <v>679</v>
      </c>
      <c r="M1" t="s">
        <v>663</v>
      </c>
      <c r="N1" t="s">
        <v>680</v>
      </c>
      <c r="O1" t="s">
        <v>664</v>
      </c>
      <c r="P1" t="s">
        <v>681</v>
      </c>
      <c r="Q1" t="s">
        <v>665</v>
      </c>
      <c r="R1" t="s">
        <v>834</v>
      </c>
      <c r="S1" t="s">
        <v>835</v>
      </c>
      <c r="U1" t="s">
        <v>749</v>
      </c>
    </row>
    <row r="2" spans="1:21" x14ac:dyDescent="0.55000000000000004">
      <c r="A2" s="32" t="str">
        <f>IFERROR(INDEX(元マスター!$A:$A,MATCH($U2,元マスター!$AO:$AO,0)),"")</f>
        <v/>
      </c>
      <c r="B2" s="32" t="str">
        <f>IFERROR(IF($U2="","",IF($E2="1",INDEX(男子登録情報!$N:$N,MATCH($K2,男子登録情報!$B:$B,0)),INDEX(女子登録情報!$N:$N,MATCH($K2,女子登録情報!$B:$B,0)))),"")</f>
        <v/>
      </c>
      <c r="C2" s="32" t="str">
        <f>IFERROR(IF($U2="","",IF($E2="1",INDEX(男子登録情報!$O:$O,MATCH($K2,男子登録情報!$B:$B,0)),INDEX(女子登録情報!$O:$O,MATCH($K2,女子登録情報!$B:$B,0)))),"")</f>
        <v/>
      </c>
      <c r="D2" s="32" t="str">
        <f>IFERROR(IF($U2="","",IF($E2="1",INDEX(男子登録情報!$P:$P,MATCH($K2,男子登録情報!$B:$B,0)),INDEX(女子登録情報!$P:$P,MATCH($K2,女子登録情報!$B:$B,0)))),"")</f>
        <v/>
      </c>
      <c r="E2" s="32" t="str">
        <f>IF($U2="","",IF(ISERROR(MATCH($A2,男子登録情報!$S:$S,0)),"2","1"))</f>
        <v/>
      </c>
      <c r="F2" s="32" t="str">
        <f>IFERROR(IF($U2="","",IF($E2="1",INDEX(男子登録情報!$Q:$Q,MATCH($K2,男子登録情報!$B:$B,0)),INDEX(女子登録情報!$Q:$Q,MATCH($K2,女子登録情報!$B:$B,0)))),"")</f>
        <v/>
      </c>
      <c r="G2" s="32" t="str">
        <f>IFERROR(IF($U2="","",IF($E2="1",INDEX(男子登録情報!$M:$M,MATCH($K2,男子登録情報!$B:$B,0)),INDEX(女子登録情報!$M:$M,MATCH($K2,女子登録情報!$B:$B,0)))),"")</f>
        <v/>
      </c>
      <c r="H2" s="32" t="str">
        <f>IFERROR(IF($U2="","",IF($E2="1",INDEX(男子登録情報!$R:$R,MATCH($K2,男子登録情報!$B:$B,0)),INDEX(女子登録情報!$R:$R,MATCH($K2,女子登録情報!$B:$B,0)))),"")</f>
        <v/>
      </c>
      <c r="I2" s="32"/>
      <c r="J2" s="32"/>
      <c r="K2" s="32" t="str">
        <f>IFERROR(INDEX(元マスター!$B:$B,MATCH($U2,元マスター!$AO:$AO,0)),"")</f>
        <v/>
      </c>
      <c r="L2" s="32" t="str">
        <f>IFERROR(IF(INDEX(元マスター!$C:$C,MATCH($U2,元マスター!$AO:$AO,0))="","",INDEX(元マスター!$C:$C,MATCH($U2,元マスター!$AO:$AO,0))),"")</f>
        <v/>
      </c>
      <c r="M2" s="32" t="str">
        <f>IFERROR(IF(INDEX(元マスター!$D:$D,MATCH($U2,元マスター!$AO:$AO,0))="","",INDEX(元マスター!$D:$D,MATCH($U2,元マスター!$AO:$AO,0))),"")</f>
        <v/>
      </c>
      <c r="N2" s="32" t="str">
        <f>IFERROR(IF(INDEX(元マスター!$E:$E,MATCH($U2,元マスター!$AO:$AO,0))="","",INDEX(元マスター!$E:$E,MATCH($U2,元マスター!$AO:$AO,0))),"")</f>
        <v/>
      </c>
      <c r="O2" s="32" t="str">
        <f>IFERROR(IF(INDEX(元マスター!$F:$F,MATCH($U2,元マスター!$AO:$AO,0))="","",INDEX(元マスター!$F:$F,MATCH($U2,元マスター!$AO:$AO,0))),"")</f>
        <v/>
      </c>
      <c r="P2" s="32" t="str">
        <f>IFERROR(IF(INDEX(元マスター!$G:$G,MATCH($U2,元マスター!$AO:$AO,0))="","",INDEX(元マスター!$G:$G,MATCH($U2,元マスター!$AO:$AO,0))),"")</f>
        <v/>
      </c>
      <c r="Q2" s="32" t="str">
        <f>IFERROR(IF(INDEX(元マスター!$H:$H,MATCH($U2,元マスター!$AO:$AO,0))="","",INDEX(元マスター!$H:$H,MATCH($U2,元マスター!$AO:$AO,0))),"")</f>
        <v/>
      </c>
      <c r="R2" s="32" t="str">
        <f>IFERROR(IF(INDEX(元マスター!$I:$I,MATCH($U2,元マスター!$AO:$AO,0))="","",INDEX(元マスター!$I:$I,MATCH($U2,元マスター!$AO:$AO,0))),"")</f>
        <v/>
      </c>
      <c r="S2" s="32" t="str">
        <f>IFERROR(IF(INDEX(元マスター!$J:$J,MATCH($U2,元マスター!$AO:$AO,0))="","",INDEX(元マスター!$J:$J,MATCH($U2,元マスター!$AO:$AO,0))),"")</f>
        <v/>
      </c>
      <c r="U2" s="32" t="str" cm="1">
        <f t="array" ref="U2">IFERROR(INDEX(元マスター!$AO$1:$AO$384,SMALL(IF(元マスター!$AO$1:$AO$384&lt;&gt;"",ROW($A$1:$A$384)),ROW())),"")</f>
        <v/>
      </c>
    </row>
    <row r="3" spans="1:21" x14ac:dyDescent="0.55000000000000004">
      <c r="A3" s="32" t="str">
        <f>IFERROR(INDEX(元マスター!$A:$A,MATCH($U3,元マスター!$AO:$AO,0)),"")</f>
        <v/>
      </c>
      <c r="B3" s="32" t="str">
        <f>IFERROR(IF($U3="","",IF($E3="1",INDEX(男子登録情報!$N:$N,MATCH($K3,男子登録情報!$B:$B,0)),INDEX(女子登録情報!$N:$N,MATCH($K3,女子登録情報!$B:$B,0)))),"")</f>
        <v/>
      </c>
      <c r="C3" s="32" t="str">
        <f>IFERROR(IF($U3="","",IF($E3="1",INDEX(男子登録情報!$O:$O,MATCH($K3,男子登録情報!$B:$B,0)),INDEX(女子登録情報!$O:$O,MATCH($K3,女子登録情報!$B:$B,0)))),"")</f>
        <v/>
      </c>
      <c r="D3" s="32" t="str">
        <f>IFERROR(IF($U3="","",IF($E3="1",INDEX(男子登録情報!$P:$P,MATCH($K3,男子登録情報!$B:$B,0)),INDEX(女子登録情報!$P:$P,MATCH($K3,女子登録情報!$B:$B,0)))),"")</f>
        <v/>
      </c>
      <c r="E3" s="32" t="str">
        <f>IF($U3="","",IF(ISERROR(MATCH($A3,男子登録情報!$S:$S,0)),"2","1"))</f>
        <v/>
      </c>
      <c r="F3" s="32" t="str">
        <f>IFERROR(IF($U3="","",IF($E3="1",INDEX(男子登録情報!$Q:$Q,MATCH($K3,男子登録情報!$B:$B,0)),INDEX(女子登録情報!$Q:$Q,MATCH($K3,女子登録情報!$B:$B,0)))),"")</f>
        <v/>
      </c>
      <c r="G3" s="32" t="str">
        <f>IFERROR(IF($U3="","",IF($E3="1",INDEX(男子登録情報!$M:$M,MATCH($K3,男子登録情報!$B:$B,0)),INDEX(女子登録情報!$M:$M,MATCH($K3,女子登録情報!$B:$B,0)))),"")</f>
        <v/>
      </c>
      <c r="H3" s="32" t="str">
        <f>IFERROR(IF($U3="","",IF($E3="1",INDEX(男子登録情報!$R:$R,MATCH($K3,男子登録情報!$B:$B,0)),INDEX(女子登録情報!$R:$R,MATCH($K3,女子登録情報!$B:$B,0)))),"")</f>
        <v/>
      </c>
      <c r="I3" s="32"/>
      <c r="J3" s="32"/>
      <c r="K3" s="32" t="str">
        <f>IFERROR(INDEX(元マスター!$B:$B,MATCH($U3,元マスター!$AO:$AO,0)),"")</f>
        <v/>
      </c>
      <c r="L3" s="32" t="str">
        <f>IFERROR(IF(INDEX(元マスター!$C:$C,MATCH($U3,元マスター!$AO:$AO,0))="","",INDEX(元マスター!$C:$C,MATCH($U3,元マスター!$AO:$AO,0))),"")</f>
        <v/>
      </c>
      <c r="M3" s="32" t="str">
        <f>IFERROR(IF(INDEX(元マスター!$D:$D,MATCH($U3,元マスター!$AO:$AO,0))="","",INDEX(元マスター!$D:$D,MATCH($U3,元マスター!$AO:$AO,0))),"")</f>
        <v/>
      </c>
      <c r="N3" s="32" t="str">
        <f>IFERROR(IF(INDEX(元マスター!$E:$E,MATCH($U3,元マスター!$AO:$AO,0))="","",INDEX(元マスター!$E:$E,MATCH($U3,元マスター!$AO:$AO,0))),"")</f>
        <v/>
      </c>
      <c r="O3" s="32" t="str">
        <f>IFERROR(IF(INDEX(元マスター!$F:$F,MATCH($U3,元マスター!$AO:$AO,0))="","",INDEX(元マスター!$F:$F,MATCH($U3,元マスター!$AO:$AO,0))),"")</f>
        <v/>
      </c>
      <c r="P3" s="32" t="str">
        <f>IFERROR(IF(INDEX(元マスター!$G:$G,MATCH($U3,元マスター!$AO:$AO,0))="","",INDEX(元マスター!$G:$G,MATCH($U3,元マスター!$AO:$AO,0))),"")</f>
        <v/>
      </c>
      <c r="Q3" s="32" t="str">
        <f>IFERROR(IF(INDEX(元マスター!$H:$H,MATCH($U3,元マスター!$AO:$AO,0))="","",INDEX(元マスター!$H:$H,MATCH($U3,元マスター!$AO:$AO,0))),"")</f>
        <v/>
      </c>
      <c r="R3" s="32" t="str">
        <f>IFERROR(IF(INDEX(元マスター!$I:$I,MATCH($U3,元マスター!$AO:$AO,0))="","",INDEX(元マスター!$I:$I,MATCH($U3,元マスター!$AO:$AO,0))),"")</f>
        <v/>
      </c>
      <c r="S3" s="32" t="str">
        <f>IFERROR(IF(INDEX(元マスター!$J:$J,MATCH($U3,元マスター!$AO:$AO,0))="","",INDEX(元マスター!$J:$J,MATCH($U3,元マスター!$AO:$AO,0))),"")</f>
        <v/>
      </c>
      <c r="U3" s="32" t="str" cm="1">
        <f t="array" ref="U3">IFERROR(INDEX(元マスター!$AO$1:$AO$384,SMALL(IF(元マスター!$AO$1:$AO$384&lt;&gt;"",ROW($A$1:$A$384)),ROW())),"")</f>
        <v/>
      </c>
    </row>
    <row r="4" spans="1:21" x14ac:dyDescent="0.55000000000000004">
      <c r="A4" s="32" t="str">
        <f>IFERROR(INDEX(元マスター!$A:$A,MATCH($U4,元マスター!$AO:$AO,0)),"")</f>
        <v/>
      </c>
      <c r="B4" s="32" t="str">
        <f>IFERROR(IF($U4="","",IF($E4="1",INDEX(男子登録情報!$N:$N,MATCH($K4,男子登録情報!$B:$B,0)),INDEX(女子登録情報!$N:$N,MATCH($K4,女子登録情報!$B:$B,0)))),"")</f>
        <v/>
      </c>
      <c r="C4" s="32" t="str">
        <f>IFERROR(IF($U4="","",IF($E4="1",INDEX(男子登録情報!$O:$O,MATCH($K4,男子登録情報!$B:$B,0)),INDEX(女子登録情報!$O:$O,MATCH($K4,女子登録情報!$B:$B,0)))),"")</f>
        <v/>
      </c>
      <c r="D4" s="32" t="str">
        <f>IFERROR(IF($U4="","",IF($E4="1",INDEX(男子登録情報!$P:$P,MATCH($K4,男子登録情報!$B:$B,0)),INDEX(女子登録情報!$P:$P,MATCH($K4,女子登録情報!$B:$B,0)))),"")</f>
        <v/>
      </c>
      <c r="E4" s="32" t="str">
        <f>IF($U4="","",IF(ISERROR(MATCH($A4,男子登録情報!$S:$S,0)),"2","1"))</f>
        <v/>
      </c>
      <c r="F4" s="32" t="str">
        <f>IFERROR(IF($U4="","",IF($E4="1",INDEX(男子登録情報!$Q:$Q,MATCH($K4,男子登録情報!$B:$B,0)),INDEX(女子登録情報!$Q:$Q,MATCH($K4,女子登録情報!$B:$B,0)))),"")</f>
        <v/>
      </c>
      <c r="G4" s="32" t="str">
        <f>IFERROR(IF($U4="","",IF($E4="1",INDEX(男子登録情報!$M:$M,MATCH($K4,男子登録情報!$B:$B,0)),INDEX(女子登録情報!$M:$M,MATCH($K4,女子登録情報!$B:$B,0)))),"")</f>
        <v/>
      </c>
      <c r="H4" s="32" t="str">
        <f>IFERROR(IF($U4="","",IF($E4="1",INDEX(男子登録情報!$R:$R,MATCH($K4,男子登録情報!$B:$B,0)),INDEX(女子登録情報!$R:$R,MATCH($K4,女子登録情報!$B:$B,0)))),"")</f>
        <v/>
      </c>
      <c r="I4" s="32"/>
      <c r="J4" s="32"/>
      <c r="K4" s="32" t="str">
        <f>IFERROR(INDEX(元マスター!$B:$B,MATCH($U4,元マスター!$AO:$AO,0)),"")</f>
        <v/>
      </c>
      <c r="L4" s="32" t="str">
        <f>IFERROR(IF(INDEX(元マスター!$C:$C,MATCH($U4,元マスター!$AO:$AO,0))="","",INDEX(元マスター!$C:$C,MATCH($U4,元マスター!$AO:$AO,0))),"")</f>
        <v/>
      </c>
      <c r="M4" s="32" t="str">
        <f>IFERROR(IF(INDEX(元マスター!$D:$D,MATCH($U4,元マスター!$AO:$AO,0))="","",INDEX(元マスター!$D:$D,MATCH($U4,元マスター!$AO:$AO,0))),"")</f>
        <v/>
      </c>
      <c r="N4" s="32" t="str">
        <f>IFERROR(IF(INDEX(元マスター!$E:$E,MATCH($U4,元マスター!$AO:$AO,0))="","",INDEX(元マスター!$E:$E,MATCH($U4,元マスター!$AO:$AO,0))),"")</f>
        <v/>
      </c>
      <c r="O4" s="32" t="str">
        <f>IFERROR(IF(INDEX(元マスター!$F:$F,MATCH($U4,元マスター!$AO:$AO,0))="","",INDEX(元マスター!$F:$F,MATCH($U4,元マスター!$AO:$AO,0))),"")</f>
        <v/>
      </c>
      <c r="P4" s="32" t="str">
        <f>IFERROR(IF(INDEX(元マスター!$G:$G,MATCH($U4,元マスター!$AO:$AO,0))="","",INDEX(元マスター!$G:$G,MATCH($U4,元マスター!$AO:$AO,0))),"")</f>
        <v/>
      </c>
      <c r="Q4" s="32" t="str">
        <f>IFERROR(IF(INDEX(元マスター!$H:$H,MATCH($U4,元マスター!$AO:$AO,0))="","",INDEX(元マスター!$H:$H,MATCH($U4,元マスター!$AO:$AO,0))),"")</f>
        <v/>
      </c>
      <c r="R4" s="32" t="str">
        <f>IFERROR(IF(INDEX(元マスター!$I:$I,MATCH($U4,元マスター!$AO:$AO,0))="","",INDEX(元マスター!$I:$I,MATCH($U4,元マスター!$AO:$AO,0))),"")</f>
        <v/>
      </c>
      <c r="S4" s="32" t="str">
        <f>IFERROR(IF(INDEX(元マスター!$J:$J,MATCH($U4,元マスター!$AO:$AO,0))="","",INDEX(元マスター!$J:$J,MATCH($U4,元マスター!$AO:$AO,0))),"")</f>
        <v/>
      </c>
      <c r="U4" s="32" t="str" cm="1">
        <f t="array" ref="U4">IFERROR(INDEX(元マスター!$AO$1:$AO$384,SMALL(IF(元マスター!$AO$1:$AO$384&lt;&gt;"",ROW($A$1:$A$384)),ROW())),"")</f>
        <v/>
      </c>
    </row>
    <row r="5" spans="1:21" x14ac:dyDescent="0.55000000000000004">
      <c r="A5" s="32" t="str">
        <f>IFERROR(INDEX(元マスター!$A:$A,MATCH($U5,元マスター!$AO:$AO,0)),"")</f>
        <v/>
      </c>
      <c r="B5" s="32" t="str">
        <f>IFERROR(IF($U5="","",IF($E5="1",INDEX(男子登録情報!$N:$N,MATCH($K5,男子登録情報!$B:$B,0)),INDEX(女子登録情報!$N:$N,MATCH($K5,女子登録情報!$B:$B,0)))),"")</f>
        <v/>
      </c>
      <c r="C5" s="32" t="str">
        <f>IFERROR(IF($U5="","",IF($E5="1",INDEX(男子登録情報!$O:$O,MATCH($K5,男子登録情報!$B:$B,0)),INDEX(女子登録情報!$O:$O,MATCH($K5,女子登録情報!$B:$B,0)))),"")</f>
        <v/>
      </c>
      <c r="D5" s="32" t="str">
        <f>IFERROR(IF($U5="","",IF($E5="1",INDEX(男子登録情報!$P:$P,MATCH($K5,男子登録情報!$B:$B,0)),INDEX(女子登録情報!$P:$P,MATCH($K5,女子登録情報!$B:$B,0)))),"")</f>
        <v/>
      </c>
      <c r="E5" s="32" t="str">
        <f>IF($U5="","",IF(ISERROR(MATCH($A5,男子登録情報!$S:$S,0)),"2","1"))</f>
        <v/>
      </c>
      <c r="F5" s="32" t="str">
        <f>IFERROR(IF($U5="","",IF($E5="1",INDEX(男子登録情報!$Q:$Q,MATCH($K5,男子登録情報!$B:$B,0)),INDEX(女子登録情報!$Q:$Q,MATCH($K5,女子登録情報!$B:$B,0)))),"")</f>
        <v/>
      </c>
      <c r="G5" s="32" t="str">
        <f>IFERROR(IF($U5="","",IF($E5="1",INDEX(男子登録情報!$M:$M,MATCH($K5,男子登録情報!$B:$B,0)),INDEX(女子登録情報!$M:$M,MATCH($K5,女子登録情報!$B:$B,0)))),"")</f>
        <v/>
      </c>
      <c r="H5" s="32" t="str">
        <f>IFERROR(IF($U5="","",IF($E5="1",INDEX(男子登録情報!$R:$R,MATCH($K5,男子登録情報!$B:$B,0)),INDEX(女子登録情報!$R:$R,MATCH($K5,女子登録情報!$B:$B,0)))),"")</f>
        <v/>
      </c>
      <c r="I5" s="32"/>
      <c r="J5" s="32"/>
      <c r="K5" s="32" t="str">
        <f>IFERROR(INDEX(元マスター!$B:$B,MATCH($U5,元マスター!$AO:$AO,0)),"")</f>
        <v/>
      </c>
      <c r="L5" s="32" t="str">
        <f>IFERROR(IF(INDEX(元マスター!$C:$C,MATCH($U5,元マスター!$AO:$AO,0))="","",INDEX(元マスター!$C:$C,MATCH($U5,元マスター!$AO:$AO,0))),"")</f>
        <v/>
      </c>
      <c r="M5" s="32" t="str">
        <f>IFERROR(IF(INDEX(元マスター!$D:$D,MATCH($U5,元マスター!$AO:$AO,0))="","",INDEX(元マスター!$D:$D,MATCH($U5,元マスター!$AO:$AO,0))),"")</f>
        <v/>
      </c>
      <c r="N5" s="32" t="str">
        <f>IFERROR(IF(INDEX(元マスター!$E:$E,MATCH($U5,元マスター!$AO:$AO,0))="","",INDEX(元マスター!$E:$E,MATCH($U5,元マスター!$AO:$AO,0))),"")</f>
        <v/>
      </c>
      <c r="O5" s="32" t="str">
        <f>IFERROR(IF(INDEX(元マスター!$F:$F,MATCH($U5,元マスター!$AO:$AO,0))="","",INDEX(元マスター!$F:$F,MATCH($U5,元マスター!$AO:$AO,0))),"")</f>
        <v/>
      </c>
      <c r="P5" s="32" t="str">
        <f>IFERROR(IF(INDEX(元マスター!$G:$G,MATCH($U5,元マスター!$AO:$AO,0))="","",INDEX(元マスター!$G:$G,MATCH($U5,元マスター!$AO:$AO,0))),"")</f>
        <v/>
      </c>
      <c r="Q5" s="32" t="str">
        <f>IFERROR(IF(INDEX(元マスター!$H:$H,MATCH($U5,元マスター!$AO:$AO,0))="","",INDEX(元マスター!$H:$H,MATCH($U5,元マスター!$AO:$AO,0))),"")</f>
        <v/>
      </c>
      <c r="R5" s="32" t="str">
        <f>IFERROR(IF(INDEX(元マスター!$I:$I,MATCH($U5,元マスター!$AO:$AO,0))="","",INDEX(元マスター!$I:$I,MATCH($U5,元マスター!$AO:$AO,0))),"")</f>
        <v/>
      </c>
      <c r="S5" s="32" t="str">
        <f>IFERROR(IF(INDEX(元マスター!$J:$J,MATCH($U5,元マスター!$AO:$AO,0))="","",INDEX(元マスター!$J:$J,MATCH($U5,元マスター!$AO:$AO,0))),"")</f>
        <v/>
      </c>
      <c r="U5" s="32" t="str" cm="1">
        <f t="array" ref="U5">IFERROR(INDEX(元マスター!$AO$1:$AO$384,SMALL(IF(元マスター!$AO$1:$AO$384&lt;&gt;"",ROW($A$1:$A$384)),ROW())),"")</f>
        <v/>
      </c>
    </row>
    <row r="6" spans="1:21" x14ac:dyDescent="0.55000000000000004">
      <c r="A6" s="32" t="str">
        <f>IFERROR(INDEX(元マスター!$A:$A,MATCH($U6,元マスター!$AO:$AO,0)),"")</f>
        <v/>
      </c>
      <c r="B6" s="32" t="str">
        <f>IFERROR(IF($U6="","",IF($E6="1",INDEX(男子登録情報!$N:$N,MATCH($K6,男子登録情報!$B:$B,0)),INDEX(女子登録情報!$N:$N,MATCH($K6,女子登録情報!$B:$B,0)))),"")</f>
        <v/>
      </c>
      <c r="C6" s="32" t="str">
        <f>IFERROR(IF($U6="","",IF($E6="1",INDEX(男子登録情報!$O:$O,MATCH($K6,男子登録情報!$B:$B,0)),INDEX(女子登録情報!$O:$O,MATCH($K6,女子登録情報!$B:$B,0)))),"")</f>
        <v/>
      </c>
      <c r="D6" s="32" t="str">
        <f>IFERROR(IF($U6="","",IF($E6="1",INDEX(男子登録情報!$P:$P,MATCH($K6,男子登録情報!$B:$B,0)),INDEX(女子登録情報!$P:$P,MATCH($K6,女子登録情報!$B:$B,0)))),"")</f>
        <v/>
      </c>
      <c r="E6" s="32" t="str">
        <f>IF($U6="","",IF(ISERROR(MATCH($A6,男子登録情報!$S:$S,0)),"2","1"))</f>
        <v/>
      </c>
      <c r="F6" s="32" t="str">
        <f>IFERROR(IF($U6="","",IF($E6="1",INDEX(男子登録情報!$Q:$Q,MATCH($K6,男子登録情報!$B:$B,0)),INDEX(女子登録情報!$Q:$Q,MATCH($K6,女子登録情報!$B:$B,0)))),"")</f>
        <v/>
      </c>
      <c r="G6" s="32" t="str">
        <f>IFERROR(IF($U6="","",IF($E6="1",INDEX(男子登録情報!$M:$M,MATCH($K6,男子登録情報!$B:$B,0)),INDEX(女子登録情報!$M:$M,MATCH($K6,女子登録情報!$B:$B,0)))),"")</f>
        <v/>
      </c>
      <c r="H6" s="32" t="str">
        <f>IFERROR(IF($U6="","",IF($E6="1",INDEX(男子登録情報!$R:$R,MATCH($K6,男子登録情報!$B:$B,0)),INDEX(女子登録情報!$R:$R,MATCH($K6,女子登録情報!$B:$B,0)))),"")</f>
        <v/>
      </c>
      <c r="I6" s="32"/>
      <c r="J6" s="32"/>
      <c r="K6" s="32" t="str">
        <f>IFERROR(INDEX(元マスター!$B:$B,MATCH($U6,元マスター!$AO:$AO,0)),"")</f>
        <v/>
      </c>
      <c r="L6" s="32" t="str">
        <f>IFERROR(IF(INDEX(元マスター!$C:$C,MATCH($U6,元マスター!$AO:$AO,0))="","",INDEX(元マスター!$C:$C,MATCH($U6,元マスター!$AO:$AO,0))),"")</f>
        <v/>
      </c>
      <c r="M6" s="32" t="str">
        <f>IFERROR(IF(INDEX(元マスター!$D:$D,MATCH($U6,元マスター!$AO:$AO,0))="","",INDEX(元マスター!$D:$D,MATCH($U6,元マスター!$AO:$AO,0))),"")</f>
        <v/>
      </c>
      <c r="N6" s="32" t="str">
        <f>IFERROR(IF(INDEX(元マスター!$E:$E,MATCH($U6,元マスター!$AO:$AO,0))="","",INDEX(元マスター!$E:$E,MATCH($U6,元マスター!$AO:$AO,0))),"")</f>
        <v/>
      </c>
      <c r="O6" s="32" t="str">
        <f>IFERROR(IF(INDEX(元マスター!$F:$F,MATCH($U6,元マスター!$AO:$AO,0))="","",INDEX(元マスター!$F:$F,MATCH($U6,元マスター!$AO:$AO,0))),"")</f>
        <v/>
      </c>
      <c r="P6" s="32" t="str">
        <f>IFERROR(IF(INDEX(元マスター!$G:$G,MATCH($U6,元マスター!$AO:$AO,0))="","",INDEX(元マスター!$G:$G,MATCH($U6,元マスター!$AO:$AO,0))),"")</f>
        <v/>
      </c>
      <c r="Q6" s="32" t="str">
        <f>IFERROR(IF(INDEX(元マスター!$H:$H,MATCH($U6,元マスター!$AO:$AO,0))="","",INDEX(元マスター!$H:$H,MATCH($U6,元マスター!$AO:$AO,0))),"")</f>
        <v/>
      </c>
      <c r="R6" s="32" t="str">
        <f>IFERROR(IF(INDEX(元マスター!$I:$I,MATCH($U6,元マスター!$AO:$AO,0))="","",INDEX(元マスター!$I:$I,MATCH($U6,元マスター!$AO:$AO,0))),"")</f>
        <v/>
      </c>
      <c r="S6" s="32" t="str">
        <f>IFERROR(IF(INDEX(元マスター!$J:$J,MATCH($U6,元マスター!$AO:$AO,0))="","",INDEX(元マスター!$J:$J,MATCH($U6,元マスター!$AO:$AO,0))),"")</f>
        <v/>
      </c>
      <c r="U6" s="32" t="str" cm="1">
        <f t="array" ref="U6">IFERROR(INDEX(元マスター!$AO$1:$AO$384,SMALL(IF(元マスター!$AO$1:$AO$384&lt;&gt;"",ROW($A$1:$A$384)),ROW())),"")</f>
        <v/>
      </c>
    </row>
    <row r="7" spans="1:21" x14ac:dyDescent="0.55000000000000004">
      <c r="A7" s="32" t="str">
        <f>IFERROR(INDEX(元マスター!$A:$A,MATCH($U7,元マスター!$AO:$AO,0)),"")</f>
        <v/>
      </c>
      <c r="B7" s="32" t="str">
        <f>IFERROR(IF($U7="","",IF($E7="1",INDEX(男子登録情報!$N:$N,MATCH($K7,男子登録情報!$B:$B,0)),INDEX(女子登録情報!$N:$N,MATCH($K7,女子登録情報!$B:$B,0)))),"")</f>
        <v/>
      </c>
      <c r="C7" s="32" t="str">
        <f>IFERROR(IF($U7="","",IF($E7="1",INDEX(男子登録情報!$O:$O,MATCH($K7,男子登録情報!$B:$B,0)),INDEX(女子登録情報!$O:$O,MATCH($K7,女子登録情報!$B:$B,0)))),"")</f>
        <v/>
      </c>
      <c r="D7" s="32" t="str">
        <f>IFERROR(IF($U7="","",IF($E7="1",INDEX(男子登録情報!$P:$P,MATCH($K7,男子登録情報!$B:$B,0)),INDEX(女子登録情報!$P:$P,MATCH($K7,女子登録情報!$B:$B,0)))),"")</f>
        <v/>
      </c>
      <c r="E7" s="32" t="str">
        <f>IF($U7="","",IF(ISERROR(MATCH($A7,男子登録情報!$S:$S,0)),"2","1"))</f>
        <v/>
      </c>
      <c r="F7" s="32" t="str">
        <f>IFERROR(IF($U7="","",IF($E7="1",INDEX(男子登録情報!$Q:$Q,MATCH($K7,男子登録情報!$B:$B,0)),INDEX(女子登録情報!$Q:$Q,MATCH($K7,女子登録情報!$B:$B,0)))),"")</f>
        <v/>
      </c>
      <c r="G7" s="32" t="str">
        <f>IFERROR(IF($U7="","",IF($E7="1",INDEX(男子登録情報!$M:$M,MATCH($K7,男子登録情報!$B:$B,0)),INDEX(女子登録情報!$M:$M,MATCH($K7,女子登録情報!$B:$B,0)))),"")</f>
        <v/>
      </c>
      <c r="H7" s="32" t="str">
        <f>IFERROR(IF($U7="","",IF($E7="1",INDEX(男子登録情報!$R:$R,MATCH($K7,男子登録情報!$B:$B,0)),INDEX(女子登録情報!$R:$R,MATCH($K7,女子登録情報!$B:$B,0)))),"")</f>
        <v/>
      </c>
      <c r="I7" s="32"/>
      <c r="J7" s="32"/>
      <c r="K7" s="32" t="str">
        <f>IFERROR(INDEX(元マスター!$B:$B,MATCH($U7,元マスター!$AO:$AO,0)),"")</f>
        <v/>
      </c>
      <c r="L7" s="32" t="str">
        <f>IFERROR(IF(INDEX(元マスター!$C:$C,MATCH($U7,元マスター!$AO:$AO,0))="","",INDEX(元マスター!$C:$C,MATCH($U7,元マスター!$AO:$AO,0))),"")</f>
        <v/>
      </c>
      <c r="M7" s="32" t="str">
        <f>IFERROR(IF(INDEX(元マスター!$D:$D,MATCH($U7,元マスター!$AO:$AO,0))="","",INDEX(元マスター!$D:$D,MATCH($U7,元マスター!$AO:$AO,0))),"")</f>
        <v/>
      </c>
      <c r="N7" s="32" t="str">
        <f>IFERROR(IF(INDEX(元マスター!$E:$E,MATCH($U7,元マスター!$AO:$AO,0))="","",INDEX(元マスター!$E:$E,MATCH($U7,元マスター!$AO:$AO,0))),"")</f>
        <v/>
      </c>
      <c r="O7" s="32" t="str">
        <f>IFERROR(IF(INDEX(元マスター!$F:$F,MATCH($U7,元マスター!$AO:$AO,0))="","",INDEX(元マスター!$F:$F,MATCH($U7,元マスター!$AO:$AO,0))),"")</f>
        <v/>
      </c>
      <c r="P7" s="32" t="str">
        <f>IFERROR(IF(INDEX(元マスター!$G:$G,MATCH($U7,元マスター!$AO:$AO,0))="","",INDEX(元マスター!$G:$G,MATCH($U7,元マスター!$AO:$AO,0))),"")</f>
        <v/>
      </c>
      <c r="Q7" s="32" t="str">
        <f>IFERROR(IF(INDEX(元マスター!$H:$H,MATCH($U7,元マスター!$AO:$AO,0))="","",INDEX(元マスター!$H:$H,MATCH($U7,元マスター!$AO:$AO,0))),"")</f>
        <v/>
      </c>
      <c r="R7" s="32" t="str">
        <f>IFERROR(IF(INDEX(元マスター!$I:$I,MATCH($U7,元マスター!$AO:$AO,0))="","",INDEX(元マスター!$I:$I,MATCH($U7,元マスター!$AO:$AO,0))),"")</f>
        <v/>
      </c>
      <c r="S7" s="32" t="str">
        <f>IFERROR(IF(INDEX(元マスター!$J:$J,MATCH($U7,元マスター!$AO:$AO,0))="","",INDEX(元マスター!$J:$J,MATCH($U7,元マスター!$AO:$AO,0))),"")</f>
        <v/>
      </c>
      <c r="U7" s="32" t="str" cm="1">
        <f t="array" ref="U7">IFERROR(INDEX(元マスター!$AO$1:$AO$384,SMALL(IF(元マスター!$AO$1:$AO$384&lt;&gt;"",ROW($A$1:$A$384)),ROW())),"")</f>
        <v/>
      </c>
    </row>
    <row r="8" spans="1:21" x14ac:dyDescent="0.55000000000000004">
      <c r="A8" s="32" t="str">
        <f>IFERROR(INDEX(元マスター!$A:$A,MATCH($U8,元マスター!$AO:$AO,0)),"")</f>
        <v/>
      </c>
      <c r="B8" s="32" t="str">
        <f>IFERROR(IF($U8="","",IF($E8="1",INDEX(男子登録情報!$N:$N,MATCH($K8,男子登録情報!$B:$B,0)),INDEX(女子登録情報!$N:$N,MATCH($K8,女子登録情報!$B:$B,0)))),"")</f>
        <v/>
      </c>
      <c r="C8" s="32" t="str">
        <f>IFERROR(IF($U8="","",IF($E8="1",INDEX(男子登録情報!$O:$O,MATCH($K8,男子登録情報!$B:$B,0)),INDEX(女子登録情報!$O:$O,MATCH($K8,女子登録情報!$B:$B,0)))),"")</f>
        <v/>
      </c>
      <c r="D8" s="32" t="str">
        <f>IFERROR(IF($U8="","",IF($E8="1",INDEX(男子登録情報!$P:$P,MATCH($K8,男子登録情報!$B:$B,0)),INDEX(女子登録情報!$P:$P,MATCH($K8,女子登録情報!$B:$B,0)))),"")</f>
        <v/>
      </c>
      <c r="E8" s="32" t="str">
        <f>IF($U8="","",IF(ISERROR(MATCH($A8,男子登録情報!$S:$S,0)),"2","1"))</f>
        <v/>
      </c>
      <c r="F8" s="32" t="str">
        <f>IFERROR(IF($U8="","",IF($E8="1",INDEX(男子登録情報!$Q:$Q,MATCH($K8,男子登録情報!$B:$B,0)),INDEX(女子登録情報!$Q:$Q,MATCH($K8,女子登録情報!$B:$B,0)))),"")</f>
        <v/>
      </c>
      <c r="G8" s="32" t="str">
        <f>IFERROR(IF($U8="","",IF($E8="1",INDEX(男子登録情報!$M:$M,MATCH($K8,男子登録情報!$B:$B,0)),INDEX(女子登録情報!$M:$M,MATCH($K8,女子登録情報!$B:$B,0)))),"")</f>
        <v/>
      </c>
      <c r="H8" s="32" t="str">
        <f>IFERROR(IF($U8="","",IF($E8="1",INDEX(男子登録情報!$R:$R,MATCH($K8,男子登録情報!$B:$B,0)),INDEX(女子登録情報!$R:$R,MATCH($K8,女子登録情報!$B:$B,0)))),"")</f>
        <v/>
      </c>
      <c r="I8" s="32"/>
      <c r="J8" s="32"/>
      <c r="K8" s="32" t="str">
        <f>IFERROR(INDEX(元マスター!$B:$B,MATCH($U8,元マスター!$AO:$AO,0)),"")</f>
        <v/>
      </c>
      <c r="L8" s="32" t="str">
        <f>IFERROR(IF(INDEX(元マスター!$C:$C,MATCH($U8,元マスター!$AO:$AO,0))="","",INDEX(元マスター!$C:$C,MATCH($U8,元マスター!$AO:$AO,0))),"")</f>
        <v/>
      </c>
      <c r="M8" s="32" t="str">
        <f>IFERROR(IF(INDEX(元マスター!$D:$D,MATCH($U8,元マスター!$AO:$AO,0))="","",INDEX(元マスター!$D:$D,MATCH($U8,元マスター!$AO:$AO,0))),"")</f>
        <v/>
      </c>
      <c r="N8" s="32" t="str">
        <f>IFERROR(IF(INDEX(元マスター!$E:$E,MATCH($U8,元マスター!$AO:$AO,0))="","",INDEX(元マスター!$E:$E,MATCH($U8,元マスター!$AO:$AO,0))),"")</f>
        <v/>
      </c>
      <c r="O8" s="32" t="str">
        <f>IFERROR(IF(INDEX(元マスター!$F:$F,MATCH($U8,元マスター!$AO:$AO,0))="","",INDEX(元マスター!$F:$F,MATCH($U8,元マスター!$AO:$AO,0))),"")</f>
        <v/>
      </c>
      <c r="P8" s="32" t="str">
        <f>IFERROR(IF(INDEX(元マスター!$G:$G,MATCH($U8,元マスター!$AO:$AO,0))="","",INDEX(元マスター!$G:$G,MATCH($U8,元マスター!$AO:$AO,0))),"")</f>
        <v/>
      </c>
      <c r="Q8" s="32" t="str">
        <f>IFERROR(IF(INDEX(元マスター!$H:$H,MATCH($U8,元マスター!$AO:$AO,0))="","",INDEX(元マスター!$H:$H,MATCH($U8,元マスター!$AO:$AO,0))),"")</f>
        <v/>
      </c>
      <c r="R8" s="32" t="str">
        <f>IFERROR(IF(INDEX(元マスター!$I:$I,MATCH($U8,元マスター!$AO:$AO,0))="","",INDEX(元マスター!$I:$I,MATCH($U8,元マスター!$AO:$AO,0))),"")</f>
        <v/>
      </c>
      <c r="S8" s="32" t="str">
        <f>IFERROR(IF(INDEX(元マスター!$J:$J,MATCH($U8,元マスター!$AO:$AO,0))="","",INDEX(元マスター!$J:$J,MATCH($U8,元マスター!$AO:$AO,0))),"")</f>
        <v/>
      </c>
      <c r="U8" s="32" t="str" cm="1">
        <f t="array" ref="U8">IFERROR(INDEX(元マスター!$AO$1:$AO$384,SMALL(IF(元マスター!$AO$1:$AO$384&lt;&gt;"",ROW($A$1:$A$384)),ROW())),"")</f>
        <v/>
      </c>
    </row>
    <row r="9" spans="1:21" x14ac:dyDescent="0.55000000000000004">
      <c r="A9" s="32" t="str">
        <f>IFERROR(INDEX(元マスター!$A:$A,MATCH($U9,元マスター!$AO:$AO,0)),"")</f>
        <v/>
      </c>
      <c r="B9" s="32" t="str">
        <f>IFERROR(IF($U9="","",IF($E9="1",INDEX(男子登録情報!$N:$N,MATCH($K9,男子登録情報!$B:$B,0)),INDEX(女子登録情報!$N:$N,MATCH($K9,女子登録情報!$B:$B,0)))),"")</f>
        <v/>
      </c>
      <c r="C9" s="32" t="str">
        <f>IFERROR(IF($U9="","",IF($E9="1",INDEX(男子登録情報!$O:$O,MATCH($K9,男子登録情報!$B:$B,0)),INDEX(女子登録情報!$O:$O,MATCH($K9,女子登録情報!$B:$B,0)))),"")</f>
        <v/>
      </c>
      <c r="D9" s="32" t="str">
        <f>IFERROR(IF($U9="","",IF($E9="1",INDEX(男子登録情報!$P:$P,MATCH($K9,男子登録情報!$B:$B,0)),INDEX(女子登録情報!$P:$P,MATCH($K9,女子登録情報!$B:$B,0)))),"")</f>
        <v/>
      </c>
      <c r="E9" s="32" t="str">
        <f>IF($U9="","",IF(ISERROR(MATCH($A9,男子登録情報!$S:$S,0)),"2","1"))</f>
        <v/>
      </c>
      <c r="F9" s="32" t="str">
        <f>IFERROR(IF($U9="","",IF($E9="1",INDEX(男子登録情報!$Q:$Q,MATCH($K9,男子登録情報!$B:$B,0)),INDEX(女子登録情報!$Q:$Q,MATCH($K9,女子登録情報!$B:$B,0)))),"")</f>
        <v/>
      </c>
      <c r="G9" s="32" t="str">
        <f>IFERROR(IF($U9="","",IF($E9="1",INDEX(男子登録情報!$M:$M,MATCH($K9,男子登録情報!$B:$B,0)),INDEX(女子登録情報!$M:$M,MATCH($K9,女子登録情報!$B:$B,0)))),"")</f>
        <v/>
      </c>
      <c r="H9" s="32" t="str">
        <f>IFERROR(IF($U9="","",IF($E9="1",INDEX(男子登録情報!$R:$R,MATCH($K9,男子登録情報!$B:$B,0)),INDEX(女子登録情報!$R:$R,MATCH($K9,女子登録情報!$B:$B,0)))),"")</f>
        <v/>
      </c>
      <c r="I9" s="32"/>
      <c r="J9" s="32"/>
      <c r="K9" s="32" t="str">
        <f>IFERROR(INDEX(元マスター!$B:$B,MATCH($U9,元マスター!$AO:$AO,0)),"")</f>
        <v/>
      </c>
      <c r="L9" s="32" t="str">
        <f>IFERROR(IF(INDEX(元マスター!$C:$C,MATCH($U9,元マスター!$AO:$AO,0))="","",INDEX(元マスター!$C:$C,MATCH($U9,元マスター!$AO:$AO,0))),"")</f>
        <v/>
      </c>
      <c r="M9" s="32" t="str">
        <f>IFERROR(IF(INDEX(元マスター!$D:$D,MATCH($U9,元マスター!$AO:$AO,0))="","",INDEX(元マスター!$D:$D,MATCH($U9,元マスター!$AO:$AO,0))),"")</f>
        <v/>
      </c>
      <c r="N9" s="32" t="str">
        <f>IFERROR(IF(INDEX(元マスター!$E:$E,MATCH($U9,元マスター!$AO:$AO,0))="","",INDEX(元マスター!$E:$E,MATCH($U9,元マスター!$AO:$AO,0))),"")</f>
        <v/>
      </c>
      <c r="O9" s="32" t="str">
        <f>IFERROR(IF(INDEX(元マスター!$F:$F,MATCH($U9,元マスター!$AO:$AO,0))="","",INDEX(元マスター!$F:$F,MATCH($U9,元マスター!$AO:$AO,0))),"")</f>
        <v/>
      </c>
      <c r="P9" s="32" t="str">
        <f>IFERROR(IF(INDEX(元マスター!$G:$G,MATCH($U9,元マスター!$AO:$AO,0))="","",INDEX(元マスター!$G:$G,MATCH($U9,元マスター!$AO:$AO,0))),"")</f>
        <v/>
      </c>
      <c r="Q9" s="32" t="str">
        <f>IFERROR(IF(INDEX(元マスター!$H:$H,MATCH($U9,元マスター!$AO:$AO,0))="","",INDEX(元マスター!$H:$H,MATCH($U9,元マスター!$AO:$AO,0))),"")</f>
        <v/>
      </c>
      <c r="R9" s="32" t="str">
        <f>IFERROR(IF(INDEX(元マスター!$I:$I,MATCH($U9,元マスター!$AO:$AO,0))="","",INDEX(元マスター!$I:$I,MATCH($U9,元マスター!$AO:$AO,0))),"")</f>
        <v/>
      </c>
      <c r="S9" s="32" t="str">
        <f>IFERROR(IF(INDEX(元マスター!$J:$J,MATCH($U9,元マスター!$AO:$AO,0))="","",INDEX(元マスター!$J:$J,MATCH($U9,元マスター!$AO:$AO,0))),"")</f>
        <v/>
      </c>
      <c r="U9" s="32" t="str" cm="1">
        <f t="array" ref="U9">IFERROR(INDEX(元マスター!$AO$1:$AO$384,SMALL(IF(元マスター!$AO$1:$AO$384&lt;&gt;"",ROW($A$1:$A$384)),ROW())),"")</f>
        <v/>
      </c>
    </row>
    <row r="10" spans="1:21" x14ac:dyDescent="0.55000000000000004">
      <c r="A10" s="32" t="str">
        <f>IFERROR(INDEX(元マスター!$A:$A,MATCH($U10,元マスター!$AO:$AO,0)),"")</f>
        <v/>
      </c>
      <c r="B10" s="32" t="str">
        <f>IFERROR(IF($U10="","",IF($E10="1",INDEX(男子登録情報!$N:$N,MATCH($K10,男子登録情報!$B:$B,0)),INDEX(女子登録情報!$N:$N,MATCH($K10,女子登録情報!$B:$B,0)))),"")</f>
        <v/>
      </c>
      <c r="C10" s="32" t="str">
        <f>IFERROR(IF($U10="","",IF($E10="1",INDEX(男子登録情報!$O:$O,MATCH($K10,男子登録情報!$B:$B,0)),INDEX(女子登録情報!$O:$O,MATCH($K10,女子登録情報!$B:$B,0)))),"")</f>
        <v/>
      </c>
      <c r="D10" s="32" t="str">
        <f>IFERROR(IF($U10="","",IF($E10="1",INDEX(男子登録情報!$P:$P,MATCH($K10,男子登録情報!$B:$B,0)),INDEX(女子登録情報!$P:$P,MATCH($K10,女子登録情報!$B:$B,0)))),"")</f>
        <v/>
      </c>
      <c r="E10" s="32" t="str">
        <f>IF($U10="","",IF(ISERROR(MATCH($A10,男子登録情報!$S:$S,0)),"2","1"))</f>
        <v/>
      </c>
      <c r="F10" s="32" t="str">
        <f>IFERROR(IF($U10="","",IF($E10="1",INDEX(男子登録情報!$Q:$Q,MATCH($K10,男子登録情報!$B:$B,0)),INDEX(女子登録情報!$Q:$Q,MATCH($K10,女子登録情報!$B:$B,0)))),"")</f>
        <v/>
      </c>
      <c r="G10" s="32" t="str">
        <f>IFERROR(IF($U10="","",IF($E10="1",INDEX(男子登録情報!$M:$M,MATCH($K10,男子登録情報!$B:$B,0)),INDEX(女子登録情報!$M:$M,MATCH($K10,女子登録情報!$B:$B,0)))),"")</f>
        <v/>
      </c>
      <c r="H10" s="32" t="str">
        <f>IFERROR(IF($U10="","",IF($E10="1",INDEX(男子登録情報!$R:$R,MATCH($K10,男子登録情報!$B:$B,0)),INDEX(女子登録情報!$R:$R,MATCH($K10,女子登録情報!$B:$B,0)))),"")</f>
        <v/>
      </c>
      <c r="I10" s="32"/>
      <c r="J10" s="32"/>
      <c r="K10" s="32" t="str">
        <f>IFERROR(INDEX(元マスター!$B:$B,MATCH($U10,元マスター!$AO:$AO,0)),"")</f>
        <v/>
      </c>
      <c r="L10" s="32" t="str">
        <f>IFERROR(IF(INDEX(元マスター!$C:$C,MATCH($U10,元マスター!$AO:$AO,0))="","",INDEX(元マスター!$C:$C,MATCH($U10,元マスター!$AO:$AO,0))),"")</f>
        <v/>
      </c>
      <c r="M10" s="32" t="str">
        <f>IFERROR(IF(INDEX(元マスター!$D:$D,MATCH($U10,元マスター!$AO:$AO,0))="","",INDEX(元マスター!$D:$D,MATCH($U10,元マスター!$AO:$AO,0))),"")</f>
        <v/>
      </c>
      <c r="N10" s="32" t="str">
        <f>IFERROR(IF(INDEX(元マスター!$E:$E,MATCH($U10,元マスター!$AO:$AO,0))="","",INDEX(元マスター!$E:$E,MATCH($U10,元マスター!$AO:$AO,0))),"")</f>
        <v/>
      </c>
      <c r="O10" s="32" t="str">
        <f>IFERROR(IF(INDEX(元マスター!$F:$F,MATCH($U10,元マスター!$AO:$AO,0))="","",INDEX(元マスター!$F:$F,MATCH($U10,元マスター!$AO:$AO,0))),"")</f>
        <v/>
      </c>
      <c r="P10" s="32" t="str">
        <f>IFERROR(IF(INDEX(元マスター!$G:$G,MATCH($U10,元マスター!$AO:$AO,0))="","",INDEX(元マスター!$G:$G,MATCH($U10,元マスター!$AO:$AO,0))),"")</f>
        <v/>
      </c>
      <c r="Q10" s="32" t="str">
        <f>IFERROR(IF(INDEX(元マスター!$H:$H,MATCH($U10,元マスター!$AO:$AO,0))="","",INDEX(元マスター!$H:$H,MATCH($U10,元マスター!$AO:$AO,0))),"")</f>
        <v/>
      </c>
      <c r="R10" s="32" t="str">
        <f>IFERROR(IF(INDEX(元マスター!$I:$I,MATCH($U10,元マスター!$AO:$AO,0))="","",INDEX(元マスター!$I:$I,MATCH($U10,元マスター!$AO:$AO,0))),"")</f>
        <v/>
      </c>
      <c r="S10" s="32" t="str">
        <f>IFERROR(IF(INDEX(元マスター!$J:$J,MATCH($U10,元マスター!$AO:$AO,0))="","",INDEX(元マスター!$J:$J,MATCH($U10,元マスター!$AO:$AO,0))),"")</f>
        <v/>
      </c>
      <c r="U10" s="32" t="str" cm="1">
        <f t="array" ref="U10">IFERROR(INDEX(元マスター!$AO$1:$AO$384,SMALL(IF(元マスター!$AO$1:$AO$384&lt;&gt;"",ROW($A$1:$A$384)),ROW())),"")</f>
        <v/>
      </c>
    </row>
    <row r="11" spans="1:21" x14ac:dyDescent="0.55000000000000004">
      <c r="A11" s="32" t="str">
        <f>IFERROR(INDEX(元マスター!$A:$A,MATCH($U11,元マスター!$AO:$AO,0)),"")</f>
        <v/>
      </c>
      <c r="B11" s="32" t="str">
        <f>IFERROR(IF($U11="","",IF($E11="1",INDEX(男子登録情報!$N:$N,MATCH($K11,男子登録情報!$B:$B,0)),INDEX(女子登録情報!$N:$N,MATCH($K11,女子登録情報!$B:$B,0)))),"")</f>
        <v/>
      </c>
      <c r="C11" s="32" t="str">
        <f>IFERROR(IF($U11="","",IF($E11="1",INDEX(男子登録情報!$O:$O,MATCH($K11,男子登録情報!$B:$B,0)),INDEX(女子登録情報!$O:$O,MATCH($K11,女子登録情報!$B:$B,0)))),"")</f>
        <v/>
      </c>
      <c r="D11" s="32" t="str">
        <f>IFERROR(IF($U11="","",IF($E11="1",INDEX(男子登録情報!$P:$P,MATCH($K11,男子登録情報!$B:$B,0)),INDEX(女子登録情報!$P:$P,MATCH($K11,女子登録情報!$B:$B,0)))),"")</f>
        <v/>
      </c>
      <c r="E11" s="32" t="str">
        <f>IF($U11="","",IF(ISERROR(MATCH($A11,男子登録情報!$S:$S,0)),"2","1"))</f>
        <v/>
      </c>
      <c r="F11" s="32" t="str">
        <f>IFERROR(IF($U11="","",IF($E11="1",INDEX(男子登録情報!$Q:$Q,MATCH($K11,男子登録情報!$B:$B,0)),INDEX(女子登録情報!$Q:$Q,MATCH($K11,女子登録情報!$B:$B,0)))),"")</f>
        <v/>
      </c>
      <c r="G11" s="32" t="str">
        <f>IFERROR(IF($U11="","",IF($E11="1",INDEX(男子登録情報!$M:$M,MATCH($K11,男子登録情報!$B:$B,0)),INDEX(女子登録情報!$M:$M,MATCH($K11,女子登録情報!$B:$B,0)))),"")</f>
        <v/>
      </c>
      <c r="H11" s="32" t="str">
        <f>IFERROR(IF($U11="","",IF($E11="1",INDEX(男子登録情報!$R:$R,MATCH($K11,男子登録情報!$B:$B,0)),INDEX(女子登録情報!$R:$R,MATCH($K11,女子登録情報!$B:$B,0)))),"")</f>
        <v/>
      </c>
      <c r="I11" s="32"/>
      <c r="J11" s="32"/>
      <c r="K11" s="32" t="str">
        <f>IFERROR(INDEX(元マスター!$B:$B,MATCH($U11,元マスター!$AO:$AO,0)),"")</f>
        <v/>
      </c>
      <c r="L11" s="32" t="str">
        <f>IFERROR(IF(INDEX(元マスター!$C:$C,MATCH($U11,元マスター!$AO:$AO,0))="","",INDEX(元マスター!$C:$C,MATCH($U11,元マスター!$AO:$AO,0))),"")</f>
        <v/>
      </c>
      <c r="M11" s="32" t="str">
        <f>IFERROR(IF(INDEX(元マスター!$D:$D,MATCH($U11,元マスター!$AO:$AO,0))="","",INDEX(元マスター!$D:$D,MATCH($U11,元マスター!$AO:$AO,0))),"")</f>
        <v/>
      </c>
      <c r="N11" s="32" t="str">
        <f>IFERROR(IF(INDEX(元マスター!$E:$E,MATCH($U11,元マスター!$AO:$AO,0))="","",INDEX(元マスター!$E:$E,MATCH($U11,元マスター!$AO:$AO,0))),"")</f>
        <v/>
      </c>
      <c r="O11" s="32" t="str">
        <f>IFERROR(IF(INDEX(元マスター!$F:$F,MATCH($U11,元マスター!$AO:$AO,0))="","",INDEX(元マスター!$F:$F,MATCH($U11,元マスター!$AO:$AO,0))),"")</f>
        <v/>
      </c>
      <c r="P11" s="32" t="str">
        <f>IFERROR(IF(INDEX(元マスター!$G:$G,MATCH($U11,元マスター!$AO:$AO,0))="","",INDEX(元マスター!$G:$G,MATCH($U11,元マスター!$AO:$AO,0))),"")</f>
        <v/>
      </c>
      <c r="Q11" s="32" t="str">
        <f>IFERROR(IF(INDEX(元マスター!$H:$H,MATCH($U11,元マスター!$AO:$AO,0))="","",INDEX(元マスター!$H:$H,MATCH($U11,元マスター!$AO:$AO,0))),"")</f>
        <v/>
      </c>
      <c r="R11" s="32" t="str">
        <f>IFERROR(IF(INDEX(元マスター!$I:$I,MATCH($U11,元マスター!$AO:$AO,0))="","",INDEX(元マスター!$I:$I,MATCH($U11,元マスター!$AO:$AO,0))),"")</f>
        <v/>
      </c>
      <c r="S11" s="32" t="str">
        <f>IFERROR(IF(INDEX(元マスター!$J:$J,MATCH($U11,元マスター!$AO:$AO,0))="","",INDEX(元マスター!$J:$J,MATCH($U11,元マスター!$AO:$AO,0))),"")</f>
        <v/>
      </c>
      <c r="U11" s="32" t="str" cm="1">
        <f t="array" ref="U11">IFERROR(INDEX(元マスター!$AO$1:$AO$384,SMALL(IF(元マスター!$AO$1:$AO$384&lt;&gt;"",ROW($A$1:$A$384)),ROW())),"")</f>
        <v/>
      </c>
    </row>
    <row r="12" spans="1:21" x14ac:dyDescent="0.55000000000000004">
      <c r="A12" s="32" t="str">
        <f>IFERROR(INDEX(元マスター!$A:$A,MATCH($U12,元マスター!$AO:$AO,0)),"")</f>
        <v/>
      </c>
      <c r="B12" s="32" t="str">
        <f>IFERROR(IF($U12="","",IF($E12="1",INDEX(男子登録情報!$N:$N,MATCH($K12,男子登録情報!$B:$B,0)),INDEX(女子登録情報!$N:$N,MATCH($K12,女子登録情報!$B:$B,0)))),"")</f>
        <v/>
      </c>
      <c r="C12" s="32" t="str">
        <f>IFERROR(IF($U12="","",IF($E12="1",INDEX(男子登録情報!$O:$O,MATCH($K12,男子登録情報!$B:$B,0)),INDEX(女子登録情報!$O:$O,MATCH($K12,女子登録情報!$B:$B,0)))),"")</f>
        <v/>
      </c>
      <c r="D12" s="32" t="str">
        <f>IFERROR(IF($U12="","",IF($E12="1",INDEX(男子登録情報!$P:$P,MATCH($K12,男子登録情報!$B:$B,0)),INDEX(女子登録情報!$P:$P,MATCH($K12,女子登録情報!$B:$B,0)))),"")</f>
        <v/>
      </c>
      <c r="E12" s="32" t="str">
        <f>IF($U12="","",IF(ISERROR(MATCH($A12,男子登録情報!$S:$S,0)),"2","1"))</f>
        <v/>
      </c>
      <c r="F12" s="32" t="str">
        <f>IFERROR(IF($U12="","",IF($E12="1",INDEX(男子登録情報!$Q:$Q,MATCH($K12,男子登録情報!$B:$B,0)),INDEX(女子登録情報!$Q:$Q,MATCH($K12,女子登録情報!$B:$B,0)))),"")</f>
        <v/>
      </c>
      <c r="G12" s="32" t="str">
        <f>IFERROR(IF($U12="","",IF($E12="1",INDEX(男子登録情報!$M:$M,MATCH($K12,男子登録情報!$B:$B,0)),INDEX(女子登録情報!$M:$M,MATCH($K12,女子登録情報!$B:$B,0)))),"")</f>
        <v/>
      </c>
      <c r="H12" s="32" t="str">
        <f>IFERROR(IF($U12="","",IF($E12="1",INDEX(男子登録情報!$R:$R,MATCH($K12,男子登録情報!$B:$B,0)),INDEX(女子登録情報!$R:$R,MATCH($K12,女子登録情報!$B:$B,0)))),"")</f>
        <v/>
      </c>
      <c r="I12" s="32"/>
      <c r="J12" s="32"/>
      <c r="K12" s="32" t="str">
        <f>IFERROR(INDEX(元マスター!$B:$B,MATCH($U12,元マスター!$AO:$AO,0)),"")</f>
        <v/>
      </c>
      <c r="L12" s="32" t="str">
        <f>IFERROR(IF(INDEX(元マスター!$C:$C,MATCH($U12,元マスター!$AO:$AO,0))="","",INDEX(元マスター!$C:$C,MATCH($U12,元マスター!$AO:$AO,0))),"")</f>
        <v/>
      </c>
      <c r="M12" s="32" t="str">
        <f>IFERROR(IF(INDEX(元マスター!$D:$D,MATCH($U12,元マスター!$AO:$AO,0))="","",INDEX(元マスター!$D:$D,MATCH($U12,元マスター!$AO:$AO,0))),"")</f>
        <v/>
      </c>
      <c r="N12" s="32" t="str">
        <f>IFERROR(IF(INDEX(元マスター!$E:$E,MATCH($U12,元マスター!$AO:$AO,0))="","",INDEX(元マスター!$E:$E,MATCH($U12,元マスター!$AO:$AO,0))),"")</f>
        <v/>
      </c>
      <c r="O12" s="32" t="str">
        <f>IFERROR(IF(INDEX(元マスター!$F:$F,MATCH($U12,元マスター!$AO:$AO,0))="","",INDEX(元マスター!$F:$F,MATCH($U12,元マスター!$AO:$AO,0))),"")</f>
        <v/>
      </c>
      <c r="P12" s="32" t="str">
        <f>IFERROR(IF(INDEX(元マスター!$G:$G,MATCH($U12,元マスター!$AO:$AO,0))="","",INDEX(元マスター!$G:$G,MATCH($U12,元マスター!$AO:$AO,0))),"")</f>
        <v/>
      </c>
      <c r="Q12" s="32" t="str">
        <f>IFERROR(IF(INDEX(元マスター!$H:$H,MATCH($U12,元マスター!$AO:$AO,0))="","",INDEX(元マスター!$H:$H,MATCH($U12,元マスター!$AO:$AO,0))),"")</f>
        <v/>
      </c>
      <c r="R12" s="32" t="str">
        <f>IFERROR(IF(INDEX(元マスター!$I:$I,MATCH($U12,元マスター!$AO:$AO,0))="","",INDEX(元マスター!$I:$I,MATCH($U12,元マスター!$AO:$AO,0))),"")</f>
        <v/>
      </c>
      <c r="S12" s="32" t="str">
        <f>IFERROR(IF(INDEX(元マスター!$J:$J,MATCH($U12,元マスター!$AO:$AO,0))="","",INDEX(元マスター!$J:$J,MATCH($U12,元マスター!$AO:$AO,0))),"")</f>
        <v/>
      </c>
      <c r="U12" s="32" t="str" cm="1">
        <f t="array" ref="U12">IFERROR(INDEX(元マスター!$AO$1:$AO$384,SMALL(IF(元マスター!$AO$1:$AO$384&lt;&gt;"",ROW($A$1:$A$384)),ROW())),"")</f>
        <v/>
      </c>
    </row>
    <row r="13" spans="1:21" x14ac:dyDescent="0.55000000000000004">
      <c r="A13" s="32" t="str">
        <f>IFERROR(INDEX(元マスター!$A:$A,MATCH($U13,元マスター!$AO:$AO,0)),"")</f>
        <v/>
      </c>
      <c r="B13" s="32" t="str">
        <f>IFERROR(IF($U13="","",IF($E13="1",INDEX(男子登録情報!$N:$N,MATCH($K13,男子登録情報!$B:$B,0)),INDEX(女子登録情報!$N:$N,MATCH($K13,女子登録情報!$B:$B,0)))),"")</f>
        <v/>
      </c>
      <c r="C13" s="32" t="str">
        <f>IFERROR(IF($U13="","",IF($E13="1",INDEX(男子登録情報!$O:$O,MATCH($K13,男子登録情報!$B:$B,0)),INDEX(女子登録情報!$O:$O,MATCH($K13,女子登録情報!$B:$B,0)))),"")</f>
        <v/>
      </c>
      <c r="D13" s="32" t="str">
        <f>IFERROR(IF($U13="","",IF($E13="1",INDEX(男子登録情報!$P:$P,MATCH($K13,男子登録情報!$B:$B,0)),INDEX(女子登録情報!$P:$P,MATCH($K13,女子登録情報!$B:$B,0)))),"")</f>
        <v/>
      </c>
      <c r="E13" s="32" t="str">
        <f>IF($U13="","",IF(ISERROR(MATCH($A13,男子登録情報!$S:$S,0)),"2","1"))</f>
        <v/>
      </c>
      <c r="F13" s="32" t="str">
        <f>IFERROR(IF($U13="","",IF($E13="1",INDEX(男子登録情報!$Q:$Q,MATCH($K13,男子登録情報!$B:$B,0)),INDEX(女子登録情報!$Q:$Q,MATCH($K13,女子登録情報!$B:$B,0)))),"")</f>
        <v/>
      </c>
      <c r="G13" s="32" t="str">
        <f>IFERROR(IF($U13="","",IF($E13="1",INDEX(男子登録情報!$M:$M,MATCH($K13,男子登録情報!$B:$B,0)),INDEX(女子登録情報!$M:$M,MATCH($K13,女子登録情報!$B:$B,0)))),"")</f>
        <v/>
      </c>
      <c r="H13" s="32" t="str">
        <f>IFERROR(IF($U13="","",IF($E13="1",INDEX(男子登録情報!$R:$R,MATCH($K13,男子登録情報!$B:$B,0)),INDEX(女子登録情報!$R:$R,MATCH($K13,女子登録情報!$B:$B,0)))),"")</f>
        <v/>
      </c>
      <c r="I13" s="32"/>
      <c r="J13" s="32"/>
      <c r="K13" s="32" t="str">
        <f>IFERROR(INDEX(元マスター!$B:$B,MATCH($U13,元マスター!$AO:$AO,0)),"")</f>
        <v/>
      </c>
      <c r="L13" s="32" t="str">
        <f>IFERROR(IF(INDEX(元マスター!$C:$C,MATCH($U13,元マスター!$AO:$AO,0))="","",INDEX(元マスター!$C:$C,MATCH($U13,元マスター!$AO:$AO,0))),"")</f>
        <v/>
      </c>
      <c r="M13" s="32" t="str">
        <f>IFERROR(IF(INDEX(元マスター!$D:$D,MATCH($U13,元マスター!$AO:$AO,0))="","",INDEX(元マスター!$D:$D,MATCH($U13,元マスター!$AO:$AO,0))),"")</f>
        <v/>
      </c>
      <c r="N13" s="32" t="str">
        <f>IFERROR(IF(INDEX(元マスター!$E:$E,MATCH($U13,元マスター!$AO:$AO,0))="","",INDEX(元マスター!$E:$E,MATCH($U13,元マスター!$AO:$AO,0))),"")</f>
        <v/>
      </c>
      <c r="O13" s="32" t="str">
        <f>IFERROR(IF(INDEX(元マスター!$F:$F,MATCH($U13,元マスター!$AO:$AO,0))="","",INDEX(元マスター!$F:$F,MATCH($U13,元マスター!$AO:$AO,0))),"")</f>
        <v/>
      </c>
      <c r="P13" s="32" t="str">
        <f>IFERROR(IF(INDEX(元マスター!$G:$G,MATCH($U13,元マスター!$AO:$AO,0))="","",INDEX(元マスター!$G:$G,MATCH($U13,元マスター!$AO:$AO,0))),"")</f>
        <v/>
      </c>
      <c r="Q13" s="32" t="str">
        <f>IFERROR(IF(INDEX(元マスター!$H:$H,MATCH($U13,元マスター!$AO:$AO,0))="","",INDEX(元マスター!$H:$H,MATCH($U13,元マスター!$AO:$AO,0))),"")</f>
        <v/>
      </c>
      <c r="R13" s="32" t="str">
        <f>IFERROR(IF(INDEX(元マスター!$I:$I,MATCH($U13,元マスター!$AO:$AO,0))="","",INDEX(元マスター!$I:$I,MATCH($U13,元マスター!$AO:$AO,0))),"")</f>
        <v/>
      </c>
      <c r="S13" s="32" t="str">
        <f>IFERROR(IF(INDEX(元マスター!$J:$J,MATCH($U13,元マスター!$AO:$AO,0))="","",INDEX(元マスター!$J:$J,MATCH($U13,元マスター!$AO:$AO,0))),"")</f>
        <v/>
      </c>
      <c r="U13" s="32" t="str" cm="1">
        <f t="array" ref="U13">IFERROR(INDEX(元マスター!$AO$1:$AO$384,SMALL(IF(元マスター!$AO$1:$AO$384&lt;&gt;"",ROW($A$1:$A$384)),ROW())),"")</f>
        <v/>
      </c>
    </row>
    <row r="14" spans="1:21" x14ac:dyDescent="0.55000000000000004">
      <c r="A14" s="32" t="str">
        <f>IFERROR(INDEX(元マスター!$A:$A,MATCH($U14,元マスター!$AO:$AO,0)),"")</f>
        <v/>
      </c>
      <c r="B14" s="32" t="str">
        <f>IFERROR(IF($U14="","",IF($E14="1",INDEX(男子登録情報!$N:$N,MATCH($K14,男子登録情報!$B:$B,0)),INDEX(女子登録情報!$N:$N,MATCH($K14,女子登録情報!$B:$B,0)))),"")</f>
        <v/>
      </c>
      <c r="C14" s="32" t="str">
        <f>IFERROR(IF($U14="","",IF($E14="1",INDEX(男子登録情報!$O:$O,MATCH($K14,男子登録情報!$B:$B,0)),INDEX(女子登録情報!$O:$O,MATCH($K14,女子登録情報!$B:$B,0)))),"")</f>
        <v/>
      </c>
      <c r="D14" s="32" t="str">
        <f>IFERROR(IF($U14="","",IF($E14="1",INDEX(男子登録情報!$P:$P,MATCH($K14,男子登録情報!$B:$B,0)),INDEX(女子登録情報!$P:$P,MATCH($K14,女子登録情報!$B:$B,0)))),"")</f>
        <v/>
      </c>
      <c r="E14" s="32" t="str">
        <f>IF($U14="","",IF(ISERROR(MATCH($A14,男子登録情報!$S:$S,0)),"2","1"))</f>
        <v/>
      </c>
      <c r="F14" s="32" t="str">
        <f>IFERROR(IF($U14="","",IF($E14="1",INDEX(男子登録情報!$Q:$Q,MATCH($K14,男子登録情報!$B:$B,0)),INDEX(女子登録情報!$Q:$Q,MATCH($K14,女子登録情報!$B:$B,0)))),"")</f>
        <v/>
      </c>
      <c r="G14" s="32" t="str">
        <f>IFERROR(IF($U14="","",IF($E14="1",INDEX(男子登録情報!$M:$M,MATCH($K14,男子登録情報!$B:$B,0)),INDEX(女子登録情報!$M:$M,MATCH($K14,女子登録情報!$B:$B,0)))),"")</f>
        <v/>
      </c>
      <c r="H14" s="32" t="str">
        <f>IFERROR(IF($U14="","",IF($E14="1",INDEX(男子登録情報!$R:$R,MATCH($K14,男子登録情報!$B:$B,0)),INDEX(女子登録情報!$R:$R,MATCH($K14,女子登録情報!$B:$B,0)))),"")</f>
        <v/>
      </c>
      <c r="I14" s="32"/>
      <c r="J14" s="32"/>
      <c r="K14" s="32" t="str">
        <f>IFERROR(INDEX(元マスター!$B:$B,MATCH($U14,元マスター!$AO:$AO,0)),"")</f>
        <v/>
      </c>
      <c r="L14" s="32" t="str">
        <f>IFERROR(IF(INDEX(元マスター!$C:$C,MATCH($U14,元マスター!$AO:$AO,0))="","",INDEX(元マスター!$C:$C,MATCH($U14,元マスター!$AO:$AO,0))),"")</f>
        <v/>
      </c>
      <c r="M14" s="32" t="str">
        <f>IFERROR(IF(INDEX(元マスター!$D:$D,MATCH($U14,元マスター!$AO:$AO,0))="","",INDEX(元マスター!$D:$D,MATCH($U14,元マスター!$AO:$AO,0))),"")</f>
        <v/>
      </c>
      <c r="N14" s="32" t="str">
        <f>IFERROR(IF(INDEX(元マスター!$E:$E,MATCH($U14,元マスター!$AO:$AO,0))="","",INDEX(元マスター!$E:$E,MATCH($U14,元マスター!$AO:$AO,0))),"")</f>
        <v/>
      </c>
      <c r="O14" s="32" t="str">
        <f>IFERROR(IF(INDEX(元マスター!$F:$F,MATCH($U14,元マスター!$AO:$AO,0))="","",INDEX(元マスター!$F:$F,MATCH($U14,元マスター!$AO:$AO,0))),"")</f>
        <v/>
      </c>
      <c r="P14" s="32" t="str">
        <f>IFERROR(IF(INDEX(元マスター!$G:$G,MATCH($U14,元マスター!$AO:$AO,0))="","",INDEX(元マスター!$G:$G,MATCH($U14,元マスター!$AO:$AO,0))),"")</f>
        <v/>
      </c>
      <c r="Q14" s="32" t="str">
        <f>IFERROR(IF(INDEX(元マスター!$H:$H,MATCH($U14,元マスター!$AO:$AO,0))="","",INDEX(元マスター!$H:$H,MATCH($U14,元マスター!$AO:$AO,0))),"")</f>
        <v/>
      </c>
      <c r="R14" s="32" t="str">
        <f>IFERROR(IF(INDEX(元マスター!$I:$I,MATCH($U14,元マスター!$AO:$AO,0))="","",INDEX(元マスター!$I:$I,MATCH($U14,元マスター!$AO:$AO,0))),"")</f>
        <v/>
      </c>
      <c r="S14" s="32" t="str">
        <f>IFERROR(IF(INDEX(元マスター!$J:$J,MATCH($U14,元マスター!$AO:$AO,0))="","",INDEX(元マスター!$J:$J,MATCH($U14,元マスター!$AO:$AO,0))),"")</f>
        <v/>
      </c>
      <c r="U14" s="32" t="str" cm="1">
        <f t="array" ref="U14">IFERROR(INDEX(元マスター!$AO$1:$AO$384,SMALL(IF(元マスター!$AO$1:$AO$384&lt;&gt;"",ROW($A$1:$A$384)),ROW())),"")</f>
        <v/>
      </c>
    </row>
    <row r="15" spans="1:21" x14ac:dyDescent="0.55000000000000004">
      <c r="A15" s="32" t="str">
        <f>IFERROR(INDEX(元マスター!$A:$A,MATCH($U15,元マスター!$AO:$AO,0)),"")</f>
        <v/>
      </c>
      <c r="B15" s="32" t="str">
        <f>IFERROR(IF($U15="","",IF($E15="1",INDEX(男子登録情報!$N:$N,MATCH($K15,男子登録情報!$B:$B,0)),INDEX(女子登録情報!$N:$N,MATCH($K15,女子登録情報!$B:$B,0)))),"")</f>
        <v/>
      </c>
      <c r="C15" s="32" t="str">
        <f>IFERROR(IF($U15="","",IF($E15="1",INDEX(男子登録情報!$O:$O,MATCH($K15,男子登録情報!$B:$B,0)),INDEX(女子登録情報!$O:$O,MATCH($K15,女子登録情報!$B:$B,0)))),"")</f>
        <v/>
      </c>
      <c r="D15" s="32" t="str">
        <f>IFERROR(IF($U15="","",IF($E15="1",INDEX(男子登録情報!$P:$P,MATCH($K15,男子登録情報!$B:$B,0)),INDEX(女子登録情報!$P:$P,MATCH($K15,女子登録情報!$B:$B,0)))),"")</f>
        <v/>
      </c>
      <c r="E15" s="32" t="str">
        <f>IF($U15="","",IF(ISERROR(MATCH($A15,男子登録情報!$S:$S,0)),"2","1"))</f>
        <v/>
      </c>
      <c r="F15" s="32" t="str">
        <f>IFERROR(IF($U15="","",IF($E15="1",INDEX(男子登録情報!$Q:$Q,MATCH($K15,男子登録情報!$B:$B,0)),INDEX(女子登録情報!$Q:$Q,MATCH($K15,女子登録情報!$B:$B,0)))),"")</f>
        <v/>
      </c>
      <c r="G15" s="32" t="str">
        <f>IFERROR(IF($U15="","",IF($E15="1",INDEX(男子登録情報!$M:$M,MATCH($K15,男子登録情報!$B:$B,0)),INDEX(女子登録情報!$M:$M,MATCH($K15,女子登録情報!$B:$B,0)))),"")</f>
        <v/>
      </c>
      <c r="H15" s="32" t="str">
        <f>IFERROR(IF($U15="","",IF($E15="1",INDEX(男子登録情報!$R:$R,MATCH($K15,男子登録情報!$B:$B,0)),INDEX(女子登録情報!$R:$R,MATCH($K15,女子登録情報!$B:$B,0)))),"")</f>
        <v/>
      </c>
      <c r="I15" s="32"/>
      <c r="J15" s="32"/>
      <c r="K15" s="32" t="str">
        <f>IFERROR(INDEX(元マスター!$B:$B,MATCH($U15,元マスター!$AO:$AO,0)),"")</f>
        <v/>
      </c>
      <c r="L15" s="32" t="str">
        <f>IFERROR(IF(INDEX(元マスター!$C:$C,MATCH($U15,元マスター!$AO:$AO,0))="","",INDEX(元マスター!$C:$C,MATCH($U15,元マスター!$AO:$AO,0))),"")</f>
        <v/>
      </c>
      <c r="M15" s="32" t="str">
        <f>IFERROR(IF(INDEX(元マスター!$D:$D,MATCH($U15,元マスター!$AO:$AO,0))="","",INDEX(元マスター!$D:$D,MATCH($U15,元マスター!$AO:$AO,0))),"")</f>
        <v/>
      </c>
      <c r="N15" s="32" t="str">
        <f>IFERROR(IF(INDEX(元マスター!$E:$E,MATCH($U15,元マスター!$AO:$AO,0))="","",INDEX(元マスター!$E:$E,MATCH($U15,元マスター!$AO:$AO,0))),"")</f>
        <v/>
      </c>
      <c r="O15" s="32" t="str">
        <f>IFERROR(IF(INDEX(元マスター!$F:$F,MATCH($U15,元マスター!$AO:$AO,0))="","",INDEX(元マスター!$F:$F,MATCH($U15,元マスター!$AO:$AO,0))),"")</f>
        <v/>
      </c>
      <c r="P15" s="32" t="str">
        <f>IFERROR(IF(INDEX(元マスター!$G:$G,MATCH($U15,元マスター!$AO:$AO,0))="","",INDEX(元マスター!$G:$G,MATCH($U15,元マスター!$AO:$AO,0))),"")</f>
        <v/>
      </c>
      <c r="Q15" s="32" t="str">
        <f>IFERROR(IF(INDEX(元マスター!$H:$H,MATCH($U15,元マスター!$AO:$AO,0))="","",INDEX(元マスター!$H:$H,MATCH($U15,元マスター!$AO:$AO,0))),"")</f>
        <v/>
      </c>
      <c r="R15" s="32" t="str">
        <f>IFERROR(IF(INDEX(元マスター!$I:$I,MATCH($U15,元マスター!$AO:$AO,0))="","",INDEX(元マスター!$I:$I,MATCH($U15,元マスター!$AO:$AO,0))),"")</f>
        <v/>
      </c>
      <c r="S15" s="32" t="str">
        <f>IFERROR(IF(INDEX(元マスター!$J:$J,MATCH($U15,元マスター!$AO:$AO,0))="","",INDEX(元マスター!$J:$J,MATCH($U15,元マスター!$AO:$AO,0))),"")</f>
        <v/>
      </c>
      <c r="U15" s="32" t="str" cm="1">
        <f t="array" ref="U15">IFERROR(INDEX(元マスター!$AO$1:$AO$384,SMALL(IF(元マスター!$AO$1:$AO$384&lt;&gt;"",ROW($A$1:$A$384)),ROW())),"")</f>
        <v/>
      </c>
    </row>
    <row r="16" spans="1:21" x14ac:dyDescent="0.55000000000000004">
      <c r="A16" s="32" t="str">
        <f>IFERROR(INDEX(元マスター!$A:$A,MATCH($U16,元マスター!$AO:$AO,0)),"")</f>
        <v/>
      </c>
      <c r="B16" s="32" t="str">
        <f>IFERROR(IF($U16="","",IF($E16="1",INDEX(男子登録情報!$N:$N,MATCH($K16,男子登録情報!$B:$B,0)),INDEX(女子登録情報!$N:$N,MATCH($K16,女子登録情報!$B:$B,0)))),"")</f>
        <v/>
      </c>
      <c r="C16" s="32" t="str">
        <f>IFERROR(IF($U16="","",IF($E16="1",INDEX(男子登録情報!$O:$O,MATCH($K16,男子登録情報!$B:$B,0)),INDEX(女子登録情報!$O:$O,MATCH($K16,女子登録情報!$B:$B,0)))),"")</f>
        <v/>
      </c>
      <c r="D16" s="32" t="str">
        <f>IFERROR(IF($U16="","",IF($E16="1",INDEX(男子登録情報!$P:$P,MATCH($K16,男子登録情報!$B:$B,0)),INDEX(女子登録情報!$P:$P,MATCH($K16,女子登録情報!$B:$B,0)))),"")</f>
        <v/>
      </c>
      <c r="E16" s="32" t="str">
        <f>IF($U16="","",IF(ISERROR(MATCH($A16,男子登録情報!$S:$S,0)),"2","1"))</f>
        <v/>
      </c>
      <c r="F16" s="32" t="str">
        <f>IFERROR(IF($U16="","",IF($E16="1",INDEX(男子登録情報!$Q:$Q,MATCH($K16,男子登録情報!$B:$B,0)),INDEX(女子登録情報!$Q:$Q,MATCH($K16,女子登録情報!$B:$B,0)))),"")</f>
        <v/>
      </c>
      <c r="G16" s="32" t="str">
        <f>IFERROR(IF($U16="","",IF($E16="1",INDEX(男子登録情報!$M:$M,MATCH($K16,男子登録情報!$B:$B,0)),INDEX(女子登録情報!$M:$M,MATCH($K16,女子登録情報!$B:$B,0)))),"")</f>
        <v/>
      </c>
      <c r="H16" s="32" t="str">
        <f>IFERROR(IF($U16="","",IF($E16="1",INDEX(男子登録情報!$R:$R,MATCH($K16,男子登録情報!$B:$B,0)),INDEX(女子登録情報!$R:$R,MATCH($K16,女子登録情報!$B:$B,0)))),"")</f>
        <v/>
      </c>
      <c r="I16" s="32"/>
      <c r="J16" s="32"/>
      <c r="K16" s="32" t="str">
        <f>IFERROR(INDEX(元マスター!$B:$B,MATCH($U16,元マスター!$AO:$AO,0)),"")</f>
        <v/>
      </c>
      <c r="L16" s="32" t="str">
        <f>IFERROR(IF(INDEX(元マスター!$C:$C,MATCH($U16,元マスター!$AO:$AO,0))="","",INDEX(元マスター!$C:$C,MATCH($U16,元マスター!$AO:$AO,0))),"")</f>
        <v/>
      </c>
      <c r="M16" s="32" t="str">
        <f>IFERROR(IF(INDEX(元マスター!$D:$D,MATCH($U16,元マスター!$AO:$AO,0))="","",INDEX(元マスター!$D:$D,MATCH($U16,元マスター!$AO:$AO,0))),"")</f>
        <v/>
      </c>
      <c r="N16" s="32" t="str">
        <f>IFERROR(IF(INDEX(元マスター!$E:$E,MATCH($U16,元マスター!$AO:$AO,0))="","",INDEX(元マスター!$E:$E,MATCH($U16,元マスター!$AO:$AO,0))),"")</f>
        <v/>
      </c>
      <c r="O16" s="32" t="str">
        <f>IFERROR(IF(INDEX(元マスター!$F:$F,MATCH($U16,元マスター!$AO:$AO,0))="","",INDEX(元マスター!$F:$F,MATCH($U16,元マスター!$AO:$AO,0))),"")</f>
        <v/>
      </c>
      <c r="P16" s="32" t="str">
        <f>IFERROR(IF(INDEX(元マスター!$G:$G,MATCH($U16,元マスター!$AO:$AO,0))="","",INDEX(元マスター!$G:$G,MATCH($U16,元マスター!$AO:$AO,0))),"")</f>
        <v/>
      </c>
      <c r="Q16" s="32" t="str">
        <f>IFERROR(IF(INDEX(元マスター!$H:$H,MATCH($U16,元マスター!$AO:$AO,0))="","",INDEX(元マスター!$H:$H,MATCH($U16,元マスター!$AO:$AO,0))),"")</f>
        <v/>
      </c>
      <c r="R16" s="32" t="str">
        <f>IFERROR(IF(INDEX(元マスター!$I:$I,MATCH($U16,元マスター!$AO:$AO,0))="","",INDEX(元マスター!$I:$I,MATCH($U16,元マスター!$AO:$AO,0))),"")</f>
        <v/>
      </c>
      <c r="S16" s="32" t="str">
        <f>IFERROR(IF(INDEX(元マスター!$J:$J,MATCH($U16,元マスター!$AO:$AO,0))="","",INDEX(元マスター!$J:$J,MATCH($U16,元マスター!$AO:$AO,0))),"")</f>
        <v/>
      </c>
      <c r="U16" s="32" t="str" cm="1">
        <f t="array" ref="U16">IFERROR(INDEX(元マスター!$AO$1:$AO$384,SMALL(IF(元マスター!$AO$1:$AO$384&lt;&gt;"",ROW($A$1:$A$384)),ROW())),"")</f>
        <v/>
      </c>
    </row>
    <row r="17" spans="1:21" x14ac:dyDescent="0.55000000000000004">
      <c r="A17" s="32" t="str">
        <f>IFERROR(INDEX(元マスター!$A:$A,MATCH($U17,元マスター!$AO:$AO,0)),"")</f>
        <v/>
      </c>
      <c r="B17" s="32" t="str">
        <f>IFERROR(IF($U17="","",IF($E17="1",INDEX(男子登録情報!$N:$N,MATCH($K17,男子登録情報!$B:$B,0)),INDEX(女子登録情報!$N:$N,MATCH($K17,女子登録情報!$B:$B,0)))),"")</f>
        <v/>
      </c>
      <c r="C17" s="32" t="str">
        <f>IFERROR(IF($U17="","",IF($E17="1",INDEX(男子登録情報!$O:$O,MATCH($K17,男子登録情報!$B:$B,0)),INDEX(女子登録情報!$O:$O,MATCH($K17,女子登録情報!$B:$B,0)))),"")</f>
        <v/>
      </c>
      <c r="D17" s="32" t="str">
        <f>IFERROR(IF($U17="","",IF($E17="1",INDEX(男子登録情報!$P:$P,MATCH($K17,男子登録情報!$B:$B,0)),INDEX(女子登録情報!$P:$P,MATCH($K17,女子登録情報!$B:$B,0)))),"")</f>
        <v/>
      </c>
      <c r="E17" s="32" t="str">
        <f>IF($U17="","",IF(ISERROR(MATCH($A17,男子登録情報!$S:$S,0)),"2","1"))</f>
        <v/>
      </c>
      <c r="F17" s="32" t="str">
        <f>IFERROR(IF($U17="","",IF($E17="1",INDEX(男子登録情報!$Q:$Q,MATCH($K17,男子登録情報!$B:$B,0)),INDEX(女子登録情報!$Q:$Q,MATCH($K17,女子登録情報!$B:$B,0)))),"")</f>
        <v/>
      </c>
      <c r="G17" s="32" t="str">
        <f>IFERROR(IF($U17="","",IF($E17="1",INDEX(男子登録情報!$M:$M,MATCH($K17,男子登録情報!$B:$B,0)),INDEX(女子登録情報!$M:$M,MATCH($K17,女子登録情報!$B:$B,0)))),"")</f>
        <v/>
      </c>
      <c r="H17" s="32" t="str">
        <f>IFERROR(IF($U17="","",IF($E17="1",INDEX(男子登録情報!$R:$R,MATCH($K17,男子登録情報!$B:$B,0)),INDEX(女子登録情報!$R:$R,MATCH($K17,女子登録情報!$B:$B,0)))),"")</f>
        <v/>
      </c>
      <c r="I17" s="32"/>
      <c r="J17" s="32"/>
      <c r="K17" s="32" t="str">
        <f>IFERROR(INDEX(元マスター!$B:$B,MATCH($U17,元マスター!$AO:$AO,0)),"")</f>
        <v/>
      </c>
      <c r="L17" s="32" t="str">
        <f>IFERROR(IF(INDEX(元マスター!$C:$C,MATCH($U17,元マスター!$AO:$AO,0))="","",INDEX(元マスター!$C:$C,MATCH($U17,元マスター!$AO:$AO,0))),"")</f>
        <v/>
      </c>
      <c r="M17" s="32" t="str">
        <f>IFERROR(IF(INDEX(元マスター!$D:$D,MATCH($U17,元マスター!$AO:$AO,0))="","",INDEX(元マスター!$D:$D,MATCH($U17,元マスター!$AO:$AO,0))),"")</f>
        <v/>
      </c>
      <c r="N17" s="32" t="str">
        <f>IFERROR(IF(INDEX(元マスター!$E:$E,MATCH($U17,元マスター!$AO:$AO,0))="","",INDEX(元マスター!$E:$E,MATCH($U17,元マスター!$AO:$AO,0))),"")</f>
        <v/>
      </c>
      <c r="O17" s="32" t="str">
        <f>IFERROR(IF(INDEX(元マスター!$F:$F,MATCH($U17,元マスター!$AO:$AO,0))="","",INDEX(元マスター!$F:$F,MATCH($U17,元マスター!$AO:$AO,0))),"")</f>
        <v/>
      </c>
      <c r="P17" s="32" t="str">
        <f>IFERROR(IF(INDEX(元マスター!$G:$G,MATCH($U17,元マスター!$AO:$AO,0))="","",INDEX(元マスター!$G:$G,MATCH($U17,元マスター!$AO:$AO,0))),"")</f>
        <v/>
      </c>
      <c r="Q17" s="32" t="str">
        <f>IFERROR(IF(INDEX(元マスター!$H:$H,MATCH($U17,元マスター!$AO:$AO,0))="","",INDEX(元マスター!$H:$H,MATCH($U17,元マスター!$AO:$AO,0))),"")</f>
        <v/>
      </c>
      <c r="R17" s="32" t="str">
        <f>IFERROR(IF(INDEX(元マスター!$I:$I,MATCH($U17,元マスター!$AO:$AO,0))="","",INDEX(元マスター!$I:$I,MATCH($U17,元マスター!$AO:$AO,0))),"")</f>
        <v/>
      </c>
      <c r="S17" s="32" t="str">
        <f>IFERROR(IF(INDEX(元マスター!$J:$J,MATCH($U17,元マスター!$AO:$AO,0))="","",INDEX(元マスター!$J:$J,MATCH($U17,元マスター!$AO:$AO,0))),"")</f>
        <v/>
      </c>
      <c r="U17" s="32" t="str" cm="1">
        <f t="array" ref="U17">IFERROR(INDEX(元マスター!$AO$1:$AO$384,SMALL(IF(元マスター!$AO$1:$AO$384&lt;&gt;"",ROW($A$1:$A$384)),ROW())),"")</f>
        <v/>
      </c>
    </row>
    <row r="18" spans="1:21" x14ac:dyDescent="0.55000000000000004">
      <c r="A18" s="32" t="str">
        <f>IFERROR(INDEX(元マスター!$A:$A,MATCH($U18,元マスター!$AO:$AO,0)),"")</f>
        <v/>
      </c>
      <c r="B18" s="32" t="str">
        <f>IFERROR(IF($U18="","",IF($E18="1",INDEX(男子登録情報!$N:$N,MATCH($K18,男子登録情報!$B:$B,0)),INDEX(女子登録情報!$N:$N,MATCH($K18,女子登録情報!$B:$B,0)))),"")</f>
        <v/>
      </c>
      <c r="C18" s="32" t="str">
        <f>IFERROR(IF($U18="","",IF($E18="1",INDEX(男子登録情報!$O:$O,MATCH($K18,男子登録情報!$B:$B,0)),INDEX(女子登録情報!$O:$O,MATCH($K18,女子登録情報!$B:$B,0)))),"")</f>
        <v/>
      </c>
      <c r="D18" s="32" t="str">
        <f>IFERROR(IF($U18="","",IF($E18="1",INDEX(男子登録情報!$P:$P,MATCH($K18,男子登録情報!$B:$B,0)),INDEX(女子登録情報!$P:$P,MATCH($K18,女子登録情報!$B:$B,0)))),"")</f>
        <v/>
      </c>
      <c r="E18" s="32" t="str">
        <f>IF($U18="","",IF(ISERROR(MATCH($A18,男子登録情報!$S:$S,0)),"2","1"))</f>
        <v/>
      </c>
      <c r="F18" s="32" t="str">
        <f>IFERROR(IF($U18="","",IF($E18="1",INDEX(男子登録情報!$Q:$Q,MATCH($K18,男子登録情報!$B:$B,0)),INDEX(女子登録情報!$Q:$Q,MATCH($K18,女子登録情報!$B:$B,0)))),"")</f>
        <v/>
      </c>
      <c r="G18" s="32" t="str">
        <f>IFERROR(IF($U18="","",IF($E18="1",INDEX(男子登録情報!$M:$M,MATCH($K18,男子登録情報!$B:$B,0)),INDEX(女子登録情報!$M:$M,MATCH($K18,女子登録情報!$B:$B,0)))),"")</f>
        <v/>
      </c>
      <c r="H18" s="32" t="str">
        <f>IFERROR(IF($U18="","",IF($E18="1",INDEX(男子登録情報!$R:$R,MATCH($K18,男子登録情報!$B:$B,0)),INDEX(女子登録情報!$R:$R,MATCH($K18,女子登録情報!$B:$B,0)))),"")</f>
        <v/>
      </c>
      <c r="I18" s="32"/>
      <c r="J18" s="32"/>
      <c r="K18" s="32" t="str">
        <f>IFERROR(INDEX(元マスター!$B:$B,MATCH($U18,元マスター!$AO:$AO,0)),"")</f>
        <v/>
      </c>
      <c r="L18" s="32" t="str">
        <f>IFERROR(IF(INDEX(元マスター!$C:$C,MATCH($U18,元マスター!$AO:$AO,0))="","",INDEX(元マスター!$C:$C,MATCH($U18,元マスター!$AO:$AO,0))),"")</f>
        <v/>
      </c>
      <c r="M18" s="32" t="str">
        <f>IFERROR(IF(INDEX(元マスター!$D:$D,MATCH($U18,元マスター!$AO:$AO,0))="","",INDEX(元マスター!$D:$D,MATCH($U18,元マスター!$AO:$AO,0))),"")</f>
        <v/>
      </c>
      <c r="N18" s="32" t="str">
        <f>IFERROR(IF(INDEX(元マスター!$E:$E,MATCH($U18,元マスター!$AO:$AO,0))="","",INDEX(元マスター!$E:$E,MATCH($U18,元マスター!$AO:$AO,0))),"")</f>
        <v/>
      </c>
      <c r="O18" s="32" t="str">
        <f>IFERROR(IF(INDEX(元マスター!$F:$F,MATCH($U18,元マスター!$AO:$AO,0))="","",INDEX(元マスター!$F:$F,MATCH($U18,元マスター!$AO:$AO,0))),"")</f>
        <v/>
      </c>
      <c r="P18" s="32" t="str">
        <f>IFERROR(IF(INDEX(元マスター!$G:$G,MATCH($U18,元マスター!$AO:$AO,0))="","",INDEX(元マスター!$G:$G,MATCH($U18,元マスター!$AO:$AO,0))),"")</f>
        <v/>
      </c>
      <c r="Q18" s="32" t="str">
        <f>IFERROR(IF(INDEX(元マスター!$H:$H,MATCH($U18,元マスター!$AO:$AO,0))="","",INDEX(元マスター!$H:$H,MATCH($U18,元マスター!$AO:$AO,0))),"")</f>
        <v/>
      </c>
      <c r="R18" s="32" t="str">
        <f>IFERROR(IF(INDEX(元マスター!$I:$I,MATCH($U18,元マスター!$AO:$AO,0))="","",INDEX(元マスター!$I:$I,MATCH($U18,元マスター!$AO:$AO,0))),"")</f>
        <v/>
      </c>
      <c r="S18" s="32" t="str">
        <f>IFERROR(IF(INDEX(元マスター!$J:$J,MATCH($U18,元マスター!$AO:$AO,0))="","",INDEX(元マスター!$J:$J,MATCH($U18,元マスター!$AO:$AO,0))),"")</f>
        <v/>
      </c>
      <c r="U18" s="32" t="str" cm="1">
        <f t="array" ref="U18">IFERROR(INDEX(元マスター!$AO$1:$AO$384,SMALL(IF(元マスター!$AO$1:$AO$384&lt;&gt;"",ROW($A$1:$A$384)),ROW())),"")</f>
        <v/>
      </c>
    </row>
    <row r="19" spans="1:21" x14ac:dyDescent="0.55000000000000004">
      <c r="A19" s="32" t="str">
        <f>IFERROR(INDEX(元マスター!$A:$A,MATCH($U19,元マスター!$AO:$AO,0)),"")</f>
        <v/>
      </c>
      <c r="B19" s="32" t="str">
        <f>IFERROR(IF($U19="","",IF($E19="1",INDEX(男子登録情報!$N:$N,MATCH($K19,男子登録情報!$B:$B,0)),INDEX(女子登録情報!$N:$N,MATCH($K19,女子登録情報!$B:$B,0)))),"")</f>
        <v/>
      </c>
      <c r="C19" s="32" t="str">
        <f>IFERROR(IF($U19="","",IF($E19="1",INDEX(男子登録情報!$O:$O,MATCH($K19,男子登録情報!$B:$B,0)),INDEX(女子登録情報!$O:$O,MATCH($K19,女子登録情報!$B:$B,0)))),"")</f>
        <v/>
      </c>
      <c r="D19" s="32" t="str">
        <f>IFERROR(IF($U19="","",IF($E19="1",INDEX(男子登録情報!$P:$P,MATCH($K19,男子登録情報!$B:$B,0)),INDEX(女子登録情報!$P:$P,MATCH($K19,女子登録情報!$B:$B,0)))),"")</f>
        <v/>
      </c>
      <c r="E19" s="32" t="str">
        <f>IF($U19="","",IF(ISERROR(MATCH($A19,男子登録情報!$S:$S,0)),"2","1"))</f>
        <v/>
      </c>
      <c r="F19" s="32" t="str">
        <f>IFERROR(IF($U19="","",IF($E19="1",INDEX(男子登録情報!$Q:$Q,MATCH($K19,男子登録情報!$B:$B,0)),INDEX(女子登録情報!$Q:$Q,MATCH($K19,女子登録情報!$B:$B,0)))),"")</f>
        <v/>
      </c>
      <c r="G19" s="32" t="str">
        <f>IFERROR(IF($U19="","",IF($E19="1",INDEX(男子登録情報!$M:$M,MATCH($K19,男子登録情報!$B:$B,0)),INDEX(女子登録情報!$M:$M,MATCH($K19,女子登録情報!$B:$B,0)))),"")</f>
        <v/>
      </c>
      <c r="H19" s="32" t="str">
        <f>IFERROR(IF($U19="","",IF($E19="1",INDEX(男子登録情報!$R:$R,MATCH($K19,男子登録情報!$B:$B,0)),INDEX(女子登録情報!$R:$R,MATCH($K19,女子登録情報!$B:$B,0)))),"")</f>
        <v/>
      </c>
      <c r="I19" s="32"/>
      <c r="J19" s="32"/>
      <c r="K19" s="32" t="str">
        <f>IFERROR(INDEX(元マスター!$B:$B,MATCH($U19,元マスター!$AO:$AO,0)),"")</f>
        <v/>
      </c>
      <c r="L19" s="32" t="str">
        <f>IFERROR(IF(INDEX(元マスター!$C:$C,MATCH($U19,元マスター!$AO:$AO,0))="","",INDEX(元マスター!$C:$C,MATCH($U19,元マスター!$AO:$AO,0))),"")</f>
        <v/>
      </c>
      <c r="M19" s="32" t="str">
        <f>IFERROR(IF(INDEX(元マスター!$D:$D,MATCH($U19,元マスター!$AO:$AO,0))="","",INDEX(元マスター!$D:$D,MATCH($U19,元マスター!$AO:$AO,0))),"")</f>
        <v/>
      </c>
      <c r="N19" s="32" t="str">
        <f>IFERROR(IF(INDEX(元マスター!$E:$E,MATCH($U19,元マスター!$AO:$AO,0))="","",INDEX(元マスター!$E:$E,MATCH($U19,元マスター!$AO:$AO,0))),"")</f>
        <v/>
      </c>
      <c r="O19" s="32" t="str">
        <f>IFERROR(IF(INDEX(元マスター!$F:$F,MATCH($U19,元マスター!$AO:$AO,0))="","",INDEX(元マスター!$F:$F,MATCH($U19,元マスター!$AO:$AO,0))),"")</f>
        <v/>
      </c>
      <c r="P19" s="32" t="str">
        <f>IFERROR(IF(INDEX(元マスター!$G:$G,MATCH($U19,元マスター!$AO:$AO,0))="","",INDEX(元マスター!$G:$G,MATCH($U19,元マスター!$AO:$AO,0))),"")</f>
        <v/>
      </c>
      <c r="Q19" s="32" t="str">
        <f>IFERROR(IF(INDEX(元マスター!$H:$H,MATCH($U19,元マスター!$AO:$AO,0))="","",INDEX(元マスター!$H:$H,MATCH($U19,元マスター!$AO:$AO,0))),"")</f>
        <v/>
      </c>
      <c r="R19" s="32" t="str">
        <f>IFERROR(IF(INDEX(元マスター!$I:$I,MATCH($U19,元マスター!$AO:$AO,0))="","",INDEX(元マスター!$I:$I,MATCH($U19,元マスター!$AO:$AO,0))),"")</f>
        <v/>
      </c>
      <c r="S19" s="32" t="str">
        <f>IFERROR(IF(INDEX(元マスター!$J:$J,MATCH($U19,元マスター!$AO:$AO,0))="","",INDEX(元マスター!$J:$J,MATCH($U19,元マスター!$AO:$AO,0))),"")</f>
        <v/>
      </c>
      <c r="U19" s="32" t="str" cm="1">
        <f t="array" ref="U19">IFERROR(INDEX(元マスター!$AO$1:$AO$384,SMALL(IF(元マスター!$AO$1:$AO$384&lt;&gt;"",ROW($A$1:$A$384)),ROW())),"")</f>
        <v/>
      </c>
    </row>
    <row r="20" spans="1:21" x14ac:dyDescent="0.55000000000000004">
      <c r="A20" s="32" t="str">
        <f>IFERROR(INDEX(元マスター!$A:$A,MATCH($U20,元マスター!$AO:$AO,0)),"")</f>
        <v/>
      </c>
      <c r="B20" s="32" t="str">
        <f>IFERROR(IF($U20="","",IF($E20="1",INDEX(男子登録情報!$N:$N,MATCH($K20,男子登録情報!$B:$B,0)),INDEX(女子登録情報!$N:$N,MATCH($K20,女子登録情報!$B:$B,0)))),"")</f>
        <v/>
      </c>
      <c r="C20" s="32" t="str">
        <f>IFERROR(IF($U20="","",IF($E20="1",INDEX(男子登録情報!$O:$O,MATCH($K20,男子登録情報!$B:$B,0)),INDEX(女子登録情報!$O:$O,MATCH($K20,女子登録情報!$B:$B,0)))),"")</f>
        <v/>
      </c>
      <c r="D20" s="32" t="str">
        <f>IFERROR(IF($U20="","",IF($E20="1",INDEX(男子登録情報!$P:$P,MATCH($K20,男子登録情報!$B:$B,0)),INDEX(女子登録情報!$P:$P,MATCH($K20,女子登録情報!$B:$B,0)))),"")</f>
        <v/>
      </c>
      <c r="E20" s="32" t="str">
        <f>IF($U20="","",IF(ISERROR(MATCH($A20,男子登録情報!$S:$S,0)),"2","1"))</f>
        <v/>
      </c>
      <c r="F20" s="32" t="str">
        <f>IFERROR(IF($U20="","",IF($E20="1",INDEX(男子登録情報!$Q:$Q,MATCH($K20,男子登録情報!$B:$B,0)),INDEX(女子登録情報!$Q:$Q,MATCH($K20,女子登録情報!$B:$B,0)))),"")</f>
        <v/>
      </c>
      <c r="G20" s="32" t="str">
        <f>IFERROR(IF($U20="","",IF($E20="1",INDEX(男子登録情報!$M:$M,MATCH($K20,男子登録情報!$B:$B,0)),INDEX(女子登録情報!$M:$M,MATCH($K20,女子登録情報!$B:$B,0)))),"")</f>
        <v/>
      </c>
      <c r="H20" s="32" t="str">
        <f>IFERROR(IF($U20="","",IF($E20="1",INDEX(男子登録情報!$R:$R,MATCH($K20,男子登録情報!$B:$B,0)),INDEX(女子登録情報!$R:$R,MATCH($K20,女子登録情報!$B:$B,0)))),"")</f>
        <v/>
      </c>
      <c r="I20" s="32"/>
      <c r="J20" s="32"/>
      <c r="K20" s="32" t="str">
        <f>IFERROR(INDEX(元マスター!$B:$B,MATCH($U20,元マスター!$AO:$AO,0)),"")</f>
        <v/>
      </c>
      <c r="L20" s="32" t="str">
        <f>IFERROR(IF(INDEX(元マスター!$C:$C,MATCH($U20,元マスター!$AO:$AO,0))="","",INDEX(元マスター!$C:$C,MATCH($U20,元マスター!$AO:$AO,0))),"")</f>
        <v/>
      </c>
      <c r="M20" s="32" t="str">
        <f>IFERROR(IF(INDEX(元マスター!$D:$D,MATCH($U20,元マスター!$AO:$AO,0))="","",INDEX(元マスター!$D:$D,MATCH($U20,元マスター!$AO:$AO,0))),"")</f>
        <v/>
      </c>
      <c r="N20" s="32" t="str">
        <f>IFERROR(IF(INDEX(元マスター!$E:$E,MATCH($U20,元マスター!$AO:$AO,0))="","",INDEX(元マスター!$E:$E,MATCH($U20,元マスター!$AO:$AO,0))),"")</f>
        <v/>
      </c>
      <c r="O20" s="32" t="str">
        <f>IFERROR(IF(INDEX(元マスター!$F:$F,MATCH($U20,元マスター!$AO:$AO,0))="","",INDEX(元マスター!$F:$F,MATCH($U20,元マスター!$AO:$AO,0))),"")</f>
        <v/>
      </c>
      <c r="P20" s="32" t="str">
        <f>IFERROR(IF(INDEX(元マスター!$G:$G,MATCH($U20,元マスター!$AO:$AO,0))="","",INDEX(元マスター!$G:$G,MATCH($U20,元マスター!$AO:$AO,0))),"")</f>
        <v/>
      </c>
      <c r="Q20" s="32" t="str">
        <f>IFERROR(IF(INDEX(元マスター!$H:$H,MATCH($U20,元マスター!$AO:$AO,0))="","",INDEX(元マスター!$H:$H,MATCH($U20,元マスター!$AO:$AO,0))),"")</f>
        <v/>
      </c>
      <c r="R20" s="32" t="str">
        <f>IFERROR(IF(INDEX(元マスター!$I:$I,MATCH($U20,元マスター!$AO:$AO,0))="","",INDEX(元マスター!$I:$I,MATCH($U20,元マスター!$AO:$AO,0))),"")</f>
        <v/>
      </c>
      <c r="S20" s="32" t="str">
        <f>IFERROR(IF(INDEX(元マスター!$J:$J,MATCH($U20,元マスター!$AO:$AO,0))="","",INDEX(元マスター!$J:$J,MATCH($U20,元マスター!$AO:$AO,0))),"")</f>
        <v/>
      </c>
      <c r="U20" s="32" t="str" cm="1">
        <f t="array" ref="U20">IFERROR(INDEX(元マスター!$AO$1:$AO$384,SMALL(IF(元マスター!$AO$1:$AO$384&lt;&gt;"",ROW($A$1:$A$384)),ROW())),"")</f>
        <v/>
      </c>
    </row>
    <row r="21" spans="1:21" x14ac:dyDescent="0.55000000000000004">
      <c r="A21" s="32" t="str">
        <f>IFERROR(INDEX(元マスター!$A:$A,MATCH($U21,元マスター!$AO:$AO,0)),"")</f>
        <v/>
      </c>
      <c r="B21" s="32" t="str">
        <f>IFERROR(IF($U21="","",IF($E21="1",INDEX(男子登録情報!$N:$N,MATCH($K21,男子登録情報!$B:$B,0)),INDEX(女子登録情報!$N:$N,MATCH($K21,女子登録情報!$B:$B,0)))),"")</f>
        <v/>
      </c>
      <c r="C21" s="32" t="str">
        <f>IFERROR(IF($U21="","",IF($E21="1",INDEX(男子登録情報!$O:$O,MATCH($K21,男子登録情報!$B:$B,0)),INDEX(女子登録情報!$O:$O,MATCH($K21,女子登録情報!$B:$B,0)))),"")</f>
        <v/>
      </c>
      <c r="D21" s="32" t="str">
        <f>IFERROR(IF($U21="","",IF($E21="1",INDEX(男子登録情報!$P:$P,MATCH($K21,男子登録情報!$B:$B,0)),INDEX(女子登録情報!$P:$P,MATCH($K21,女子登録情報!$B:$B,0)))),"")</f>
        <v/>
      </c>
      <c r="E21" s="32" t="str">
        <f>IF($U21="","",IF(ISERROR(MATCH($A21,男子登録情報!$S:$S,0)),"2","1"))</f>
        <v/>
      </c>
      <c r="F21" s="32" t="str">
        <f>IFERROR(IF($U21="","",IF($E21="1",INDEX(男子登録情報!$Q:$Q,MATCH($K21,男子登録情報!$B:$B,0)),INDEX(女子登録情報!$Q:$Q,MATCH($K21,女子登録情報!$B:$B,0)))),"")</f>
        <v/>
      </c>
      <c r="G21" s="32" t="str">
        <f>IFERROR(IF($U21="","",IF($E21="1",INDEX(男子登録情報!$M:$M,MATCH($K21,男子登録情報!$B:$B,0)),INDEX(女子登録情報!$M:$M,MATCH($K21,女子登録情報!$B:$B,0)))),"")</f>
        <v/>
      </c>
      <c r="H21" s="32" t="str">
        <f>IFERROR(IF($U21="","",IF($E21="1",INDEX(男子登録情報!$R:$R,MATCH($K21,男子登録情報!$B:$B,0)),INDEX(女子登録情報!$R:$R,MATCH($K21,女子登録情報!$B:$B,0)))),"")</f>
        <v/>
      </c>
      <c r="I21" s="32"/>
      <c r="J21" s="32"/>
      <c r="K21" s="32" t="str">
        <f>IFERROR(INDEX(元マスター!$B:$B,MATCH($U21,元マスター!$AO:$AO,0)),"")</f>
        <v/>
      </c>
      <c r="L21" s="32" t="str">
        <f>IFERROR(IF(INDEX(元マスター!$C:$C,MATCH($U21,元マスター!$AO:$AO,0))="","",INDEX(元マスター!$C:$C,MATCH($U21,元マスター!$AO:$AO,0))),"")</f>
        <v/>
      </c>
      <c r="M21" s="32" t="str">
        <f>IFERROR(IF(INDEX(元マスター!$D:$D,MATCH($U21,元マスター!$AO:$AO,0))="","",INDEX(元マスター!$D:$D,MATCH($U21,元マスター!$AO:$AO,0))),"")</f>
        <v/>
      </c>
      <c r="N21" s="32" t="str">
        <f>IFERROR(IF(INDEX(元マスター!$E:$E,MATCH($U21,元マスター!$AO:$AO,0))="","",INDEX(元マスター!$E:$E,MATCH($U21,元マスター!$AO:$AO,0))),"")</f>
        <v/>
      </c>
      <c r="O21" s="32" t="str">
        <f>IFERROR(IF(INDEX(元マスター!$F:$F,MATCH($U21,元マスター!$AO:$AO,0))="","",INDEX(元マスター!$F:$F,MATCH($U21,元マスター!$AO:$AO,0))),"")</f>
        <v/>
      </c>
      <c r="P21" s="32" t="str">
        <f>IFERROR(IF(INDEX(元マスター!$G:$G,MATCH($U21,元マスター!$AO:$AO,0))="","",INDEX(元マスター!$G:$G,MATCH($U21,元マスター!$AO:$AO,0))),"")</f>
        <v/>
      </c>
      <c r="Q21" s="32" t="str">
        <f>IFERROR(IF(INDEX(元マスター!$H:$H,MATCH($U21,元マスター!$AO:$AO,0))="","",INDEX(元マスター!$H:$H,MATCH($U21,元マスター!$AO:$AO,0))),"")</f>
        <v/>
      </c>
      <c r="R21" s="32" t="str">
        <f>IFERROR(IF(INDEX(元マスター!$I:$I,MATCH($U21,元マスター!$AO:$AO,0))="","",INDEX(元マスター!$I:$I,MATCH($U21,元マスター!$AO:$AO,0))),"")</f>
        <v/>
      </c>
      <c r="S21" s="32" t="str">
        <f>IFERROR(IF(INDEX(元マスター!$J:$J,MATCH($U21,元マスター!$AO:$AO,0))="","",INDEX(元マスター!$J:$J,MATCH($U21,元マスター!$AO:$AO,0))),"")</f>
        <v/>
      </c>
      <c r="U21" s="32" t="str" cm="1">
        <f t="array" ref="U21">IFERROR(INDEX(元マスター!$AO$1:$AO$384,SMALL(IF(元マスター!$AO$1:$AO$384&lt;&gt;"",ROW($A$1:$A$384)),ROW())),"")</f>
        <v/>
      </c>
    </row>
    <row r="22" spans="1:21" x14ac:dyDescent="0.55000000000000004">
      <c r="A22" s="32" t="str">
        <f>IFERROR(INDEX(元マスター!$A:$A,MATCH($U22,元マスター!$AO:$AO,0)),"")</f>
        <v/>
      </c>
      <c r="B22" s="32" t="str">
        <f>IFERROR(IF($U22="","",IF($E22="1",INDEX(男子登録情報!$N:$N,MATCH($K22,男子登録情報!$B:$B,0)),INDEX(女子登録情報!$N:$N,MATCH($K22,女子登録情報!$B:$B,0)))),"")</f>
        <v/>
      </c>
      <c r="C22" s="32" t="str">
        <f>IFERROR(IF($U22="","",IF($E22="1",INDEX(男子登録情報!$O:$O,MATCH($K22,男子登録情報!$B:$B,0)),INDEX(女子登録情報!$O:$O,MATCH($K22,女子登録情報!$B:$B,0)))),"")</f>
        <v/>
      </c>
      <c r="D22" s="32" t="str">
        <f>IFERROR(IF($U22="","",IF($E22="1",INDEX(男子登録情報!$P:$P,MATCH($K22,男子登録情報!$B:$B,0)),INDEX(女子登録情報!$P:$P,MATCH($K22,女子登録情報!$B:$B,0)))),"")</f>
        <v/>
      </c>
      <c r="E22" s="32" t="str">
        <f>IF($U22="","",IF(ISERROR(MATCH($A22,男子登録情報!$S:$S,0)),"2","1"))</f>
        <v/>
      </c>
      <c r="F22" s="32" t="str">
        <f>IFERROR(IF($U22="","",IF($E22="1",INDEX(男子登録情報!$Q:$Q,MATCH($K22,男子登録情報!$B:$B,0)),INDEX(女子登録情報!$Q:$Q,MATCH($K22,女子登録情報!$B:$B,0)))),"")</f>
        <v/>
      </c>
      <c r="G22" s="32" t="str">
        <f>IFERROR(IF($U22="","",IF($E22="1",INDEX(男子登録情報!$M:$M,MATCH($K22,男子登録情報!$B:$B,0)),INDEX(女子登録情報!$M:$M,MATCH($K22,女子登録情報!$B:$B,0)))),"")</f>
        <v/>
      </c>
      <c r="H22" s="32" t="str">
        <f>IFERROR(IF($U22="","",IF($E22="1",INDEX(男子登録情報!$R:$R,MATCH($K22,男子登録情報!$B:$B,0)),INDEX(女子登録情報!$R:$R,MATCH($K22,女子登録情報!$B:$B,0)))),"")</f>
        <v/>
      </c>
      <c r="I22" s="32"/>
      <c r="J22" s="32"/>
      <c r="K22" s="32" t="str">
        <f>IFERROR(INDEX(元マスター!$B:$B,MATCH($U22,元マスター!$AO:$AO,0)),"")</f>
        <v/>
      </c>
      <c r="L22" s="32" t="str">
        <f>IFERROR(IF(INDEX(元マスター!$C:$C,MATCH($U22,元マスター!$AO:$AO,0))="","",INDEX(元マスター!$C:$C,MATCH($U22,元マスター!$AO:$AO,0))),"")</f>
        <v/>
      </c>
      <c r="M22" s="32" t="str">
        <f>IFERROR(IF(INDEX(元マスター!$D:$D,MATCH($U22,元マスター!$AO:$AO,0))="","",INDEX(元マスター!$D:$D,MATCH($U22,元マスター!$AO:$AO,0))),"")</f>
        <v/>
      </c>
      <c r="N22" s="32" t="str">
        <f>IFERROR(IF(INDEX(元マスター!$E:$E,MATCH($U22,元マスター!$AO:$AO,0))="","",INDEX(元マスター!$E:$E,MATCH($U22,元マスター!$AO:$AO,0))),"")</f>
        <v/>
      </c>
      <c r="O22" s="32" t="str">
        <f>IFERROR(IF(INDEX(元マスター!$F:$F,MATCH($U22,元マスター!$AO:$AO,0))="","",INDEX(元マスター!$F:$F,MATCH($U22,元マスター!$AO:$AO,0))),"")</f>
        <v/>
      </c>
      <c r="P22" s="32" t="str">
        <f>IFERROR(IF(INDEX(元マスター!$G:$G,MATCH($U22,元マスター!$AO:$AO,0))="","",INDEX(元マスター!$G:$G,MATCH($U22,元マスター!$AO:$AO,0))),"")</f>
        <v/>
      </c>
      <c r="Q22" s="32" t="str">
        <f>IFERROR(IF(INDEX(元マスター!$H:$H,MATCH($U22,元マスター!$AO:$AO,0))="","",INDEX(元マスター!$H:$H,MATCH($U22,元マスター!$AO:$AO,0))),"")</f>
        <v/>
      </c>
      <c r="R22" s="32" t="str">
        <f>IFERROR(IF(INDEX(元マスター!$I:$I,MATCH($U22,元マスター!$AO:$AO,0))="","",INDEX(元マスター!$I:$I,MATCH($U22,元マスター!$AO:$AO,0))),"")</f>
        <v/>
      </c>
      <c r="S22" s="32" t="str">
        <f>IFERROR(IF(INDEX(元マスター!$J:$J,MATCH($U22,元マスター!$AO:$AO,0))="","",INDEX(元マスター!$J:$J,MATCH($U22,元マスター!$AO:$AO,0))),"")</f>
        <v/>
      </c>
      <c r="U22" s="32" t="str" cm="1">
        <f t="array" ref="U22">IFERROR(INDEX(元マスター!$AO$1:$AO$384,SMALL(IF(元マスター!$AO$1:$AO$384&lt;&gt;"",ROW($A$1:$A$384)),ROW())),"")</f>
        <v/>
      </c>
    </row>
    <row r="23" spans="1:21" x14ac:dyDescent="0.55000000000000004">
      <c r="A23" s="32" t="str">
        <f>IFERROR(INDEX(元マスター!$A:$A,MATCH($U23,元マスター!$AO:$AO,0)),"")</f>
        <v/>
      </c>
      <c r="B23" s="32" t="str">
        <f>IFERROR(IF($U23="","",IF($E23="1",INDEX(男子登録情報!$N:$N,MATCH($K23,男子登録情報!$B:$B,0)),INDEX(女子登録情報!$N:$N,MATCH($K23,女子登録情報!$B:$B,0)))),"")</f>
        <v/>
      </c>
      <c r="C23" s="32" t="str">
        <f>IFERROR(IF($U23="","",IF($E23="1",INDEX(男子登録情報!$O:$O,MATCH($K23,男子登録情報!$B:$B,0)),INDEX(女子登録情報!$O:$O,MATCH($K23,女子登録情報!$B:$B,0)))),"")</f>
        <v/>
      </c>
      <c r="D23" s="32" t="str">
        <f>IFERROR(IF($U23="","",IF($E23="1",INDEX(男子登録情報!$P:$P,MATCH($K23,男子登録情報!$B:$B,0)),INDEX(女子登録情報!$P:$P,MATCH($K23,女子登録情報!$B:$B,0)))),"")</f>
        <v/>
      </c>
      <c r="E23" s="32" t="str">
        <f>IF($U23="","",IF(ISERROR(MATCH($A23,男子登録情報!$S:$S,0)),"2","1"))</f>
        <v/>
      </c>
      <c r="F23" s="32" t="str">
        <f>IFERROR(IF($U23="","",IF($E23="1",INDEX(男子登録情報!$Q:$Q,MATCH($K23,男子登録情報!$B:$B,0)),INDEX(女子登録情報!$Q:$Q,MATCH($K23,女子登録情報!$B:$B,0)))),"")</f>
        <v/>
      </c>
      <c r="G23" s="32" t="str">
        <f>IFERROR(IF($U23="","",IF($E23="1",INDEX(男子登録情報!$M:$M,MATCH($K23,男子登録情報!$B:$B,0)),INDEX(女子登録情報!$M:$M,MATCH($K23,女子登録情報!$B:$B,0)))),"")</f>
        <v/>
      </c>
      <c r="H23" s="32" t="str">
        <f>IFERROR(IF($U23="","",IF($E23="1",INDEX(男子登録情報!$R:$R,MATCH($K23,男子登録情報!$B:$B,0)),INDEX(女子登録情報!$R:$R,MATCH($K23,女子登録情報!$B:$B,0)))),"")</f>
        <v/>
      </c>
      <c r="I23" s="32"/>
      <c r="J23" s="32"/>
      <c r="K23" s="32" t="str">
        <f>IFERROR(INDEX(元マスター!$B:$B,MATCH($U23,元マスター!$AO:$AO,0)),"")</f>
        <v/>
      </c>
      <c r="L23" s="32" t="str">
        <f>IFERROR(IF(INDEX(元マスター!$C:$C,MATCH($U23,元マスター!$AO:$AO,0))="","",INDEX(元マスター!$C:$C,MATCH($U23,元マスター!$AO:$AO,0))),"")</f>
        <v/>
      </c>
      <c r="M23" s="32" t="str">
        <f>IFERROR(IF(INDEX(元マスター!$D:$D,MATCH($U23,元マスター!$AO:$AO,0))="","",INDEX(元マスター!$D:$D,MATCH($U23,元マスター!$AO:$AO,0))),"")</f>
        <v/>
      </c>
      <c r="N23" s="32" t="str">
        <f>IFERROR(IF(INDEX(元マスター!$E:$E,MATCH($U23,元マスター!$AO:$AO,0))="","",INDEX(元マスター!$E:$E,MATCH($U23,元マスター!$AO:$AO,0))),"")</f>
        <v/>
      </c>
      <c r="O23" s="32" t="str">
        <f>IFERROR(IF(INDEX(元マスター!$F:$F,MATCH($U23,元マスター!$AO:$AO,0))="","",INDEX(元マスター!$F:$F,MATCH($U23,元マスター!$AO:$AO,0))),"")</f>
        <v/>
      </c>
      <c r="P23" s="32" t="str">
        <f>IFERROR(IF(INDEX(元マスター!$G:$G,MATCH($U23,元マスター!$AO:$AO,0))="","",INDEX(元マスター!$G:$G,MATCH($U23,元マスター!$AO:$AO,0))),"")</f>
        <v/>
      </c>
      <c r="Q23" s="32" t="str">
        <f>IFERROR(IF(INDEX(元マスター!$H:$H,MATCH($U23,元マスター!$AO:$AO,0))="","",INDEX(元マスター!$H:$H,MATCH($U23,元マスター!$AO:$AO,0))),"")</f>
        <v/>
      </c>
      <c r="R23" s="32" t="str">
        <f>IFERROR(IF(INDEX(元マスター!$I:$I,MATCH($U23,元マスター!$AO:$AO,0))="","",INDEX(元マスター!$I:$I,MATCH($U23,元マスター!$AO:$AO,0))),"")</f>
        <v/>
      </c>
      <c r="S23" s="32" t="str">
        <f>IFERROR(IF(INDEX(元マスター!$J:$J,MATCH($U23,元マスター!$AO:$AO,0))="","",INDEX(元マスター!$J:$J,MATCH($U23,元マスター!$AO:$AO,0))),"")</f>
        <v/>
      </c>
      <c r="U23" s="32" t="str" cm="1">
        <f t="array" ref="U23">IFERROR(INDEX(元マスター!$AO$1:$AO$384,SMALL(IF(元マスター!$AO$1:$AO$384&lt;&gt;"",ROW($A$1:$A$384)),ROW())),"")</f>
        <v/>
      </c>
    </row>
    <row r="24" spans="1:21" x14ac:dyDescent="0.55000000000000004">
      <c r="A24" s="32" t="str">
        <f>IFERROR(INDEX(元マスター!$A:$A,MATCH($U24,元マスター!$AO:$AO,0)),"")</f>
        <v/>
      </c>
      <c r="B24" s="32" t="str">
        <f>IFERROR(IF($U24="","",IF($E24="1",INDEX(男子登録情報!$N:$N,MATCH($K24,男子登録情報!$B:$B,0)),INDEX(女子登録情報!$N:$N,MATCH($K24,女子登録情報!$B:$B,0)))),"")</f>
        <v/>
      </c>
      <c r="C24" s="32" t="str">
        <f>IFERROR(IF($U24="","",IF($E24="1",INDEX(男子登録情報!$O:$O,MATCH($K24,男子登録情報!$B:$B,0)),INDEX(女子登録情報!$O:$O,MATCH($K24,女子登録情報!$B:$B,0)))),"")</f>
        <v/>
      </c>
      <c r="D24" s="32" t="str">
        <f>IFERROR(IF($U24="","",IF($E24="1",INDEX(男子登録情報!$P:$P,MATCH($K24,男子登録情報!$B:$B,0)),INDEX(女子登録情報!$P:$P,MATCH($K24,女子登録情報!$B:$B,0)))),"")</f>
        <v/>
      </c>
      <c r="E24" s="32" t="str">
        <f>IF($U24="","",IF(ISERROR(MATCH($A24,男子登録情報!$S:$S,0)),"2","1"))</f>
        <v/>
      </c>
      <c r="F24" s="32" t="str">
        <f>IFERROR(IF($U24="","",IF($E24="1",INDEX(男子登録情報!$Q:$Q,MATCH($K24,男子登録情報!$B:$B,0)),INDEX(女子登録情報!$Q:$Q,MATCH($K24,女子登録情報!$B:$B,0)))),"")</f>
        <v/>
      </c>
      <c r="G24" s="32" t="str">
        <f>IFERROR(IF($U24="","",IF($E24="1",INDEX(男子登録情報!$M:$M,MATCH($K24,男子登録情報!$B:$B,0)),INDEX(女子登録情報!$M:$M,MATCH($K24,女子登録情報!$B:$B,0)))),"")</f>
        <v/>
      </c>
      <c r="H24" s="32" t="str">
        <f>IFERROR(IF($U24="","",IF($E24="1",INDEX(男子登録情報!$R:$R,MATCH($K24,男子登録情報!$B:$B,0)),INDEX(女子登録情報!$R:$R,MATCH($K24,女子登録情報!$B:$B,0)))),"")</f>
        <v/>
      </c>
      <c r="I24" s="32"/>
      <c r="J24" s="32"/>
      <c r="K24" s="32" t="str">
        <f>IFERROR(INDEX(元マスター!$B:$B,MATCH($U24,元マスター!$AO:$AO,0)),"")</f>
        <v/>
      </c>
      <c r="L24" s="32" t="str">
        <f>IFERROR(IF(INDEX(元マスター!$C:$C,MATCH($U24,元マスター!$AO:$AO,0))="","",INDEX(元マスター!$C:$C,MATCH($U24,元マスター!$AO:$AO,0))),"")</f>
        <v/>
      </c>
      <c r="M24" s="32" t="str">
        <f>IFERROR(IF(INDEX(元マスター!$D:$D,MATCH($U24,元マスター!$AO:$AO,0))="","",INDEX(元マスター!$D:$D,MATCH($U24,元マスター!$AO:$AO,0))),"")</f>
        <v/>
      </c>
      <c r="N24" s="32" t="str">
        <f>IFERROR(IF(INDEX(元マスター!$E:$E,MATCH($U24,元マスター!$AO:$AO,0))="","",INDEX(元マスター!$E:$E,MATCH($U24,元マスター!$AO:$AO,0))),"")</f>
        <v/>
      </c>
      <c r="O24" s="32" t="str">
        <f>IFERROR(IF(INDEX(元マスター!$F:$F,MATCH($U24,元マスター!$AO:$AO,0))="","",INDEX(元マスター!$F:$F,MATCH($U24,元マスター!$AO:$AO,0))),"")</f>
        <v/>
      </c>
      <c r="P24" s="32" t="str">
        <f>IFERROR(IF(INDEX(元マスター!$G:$G,MATCH($U24,元マスター!$AO:$AO,0))="","",INDEX(元マスター!$G:$G,MATCH($U24,元マスター!$AO:$AO,0))),"")</f>
        <v/>
      </c>
      <c r="Q24" s="32" t="str">
        <f>IFERROR(IF(INDEX(元マスター!$H:$H,MATCH($U24,元マスター!$AO:$AO,0))="","",INDEX(元マスター!$H:$H,MATCH($U24,元マスター!$AO:$AO,0))),"")</f>
        <v/>
      </c>
      <c r="R24" s="32" t="str">
        <f>IFERROR(IF(INDEX(元マスター!$I:$I,MATCH($U24,元マスター!$AO:$AO,0))="","",INDEX(元マスター!$I:$I,MATCH($U24,元マスター!$AO:$AO,0))),"")</f>
        <v/>
      </c>
      <c r="S24" s="32" t="str">
        <f>IFERROR(IF(INDEX(元マスター!$J:$J,MATCH($U24,元マスター!$AO:$AO,0))="","",INDEX(元マスター!$J:$J,MATCH($U24,元マスター!$AO:$AO,0))),"")</f>
        <v/>
      </c>
      <c r="U24" s="32" t="str" cm="1">
        <f t="array" ref="U24">IFERROR(INDEX(元マスター!$AO$1:$AO$384,SMALL(IF(元マスター!$AO$1:$AO$384&lt;&gt;"",ROW($A$1:$A$384)),ROW())),"")</f>
        <v/>
      </c>
    </row>
    <row r="25" spans="1:21" x14ac:dyDescent="0.55000000000000004">
      <c r="A25" s="32" t="str">
        <f>IFERROR(INDEX(元マスター!$A:$A,MATCH($U25,元マスター!$AO:$AO,0)),"")</f>
        <v/>
      </c>
      <c r="B25" s="32" t="str">
        <f>IFERROR(IF($U25="","",IF($E25="1",INDEX(男子登録情報!$N:$N,MATCH($K25,男子登録情報!$B:$B,0)),INDEX(女子登録情報!$N:$N,MATCH($K25,女子登録情報!$B:$B,0)))),"")</f>
        <v/>
      </c>
      <c r="C25" s="32" t="str">
        <f>IFERROR(IF($U25="","",IF($E25="1",INDEX(男子登録情報!$O:$O,MATCH($K25,男子登録情報!$B:$B,0)),INDEX(女子登録情報!$O:$O,MATCH($K25,女子登録情報!$B:$B,0)))),"")</f>
        <v/>
      </c>
      <c r="D25" s="32" t="str">
        <f>IFERROR(IF($U25="","",IF($E25="1",INDEX(男子登録情報!$P:$P,MATCH($K25,男子登録情報!$B:$B,0)),INDEX(女子登録情報!$P:$P,MATCH($K25,女子登録情報!$B:$B,0)))),"")</f>
        <v/>
      </c>
      <c r="E25" s="32" t="str">
        <f>IF($U25="","",IF(ISERROR(MATCH($A25,男子登録情報!$S:$S,0)),"2","1"))</f>
        <v/>
      </c>
      <c r="F25" s="32" t="str">
        <f>IFERROR(IF($U25="","",IF($E25="1",INDEX(男子登録情報!$Q:$Q,MATCH($K25,男子登録情報!$B:$B,0)),INDEX(女子登録情報!$Q:$Q,MATCH($K25,女子登録情報!$B:$B,0)))),"")</f>
        <v/>
      </c>
      <c r="G25" s="32" t="str">
        <f>IFERROR(IF($U25="","",IF($E25="1",INDEX(男子登録情報!$M:$M,MATCH($K25,男子登録情報!$B:$B,0)),INDEX(女子登録情報!$M:$M,MATCH($K25,女子登録情報!$B:$B,0)))),"")</f>
        <v/>
      </c>
      <c r="H25" s="32" t="str">
        <f>IFERROR(IF($U25="","",IF($E25="1",INDEX(男子登録情報!$R:$R,MATCH($K25,男子登録情報!$B:$B,0)),INDEX(女子登録情報!$R:$R,MATCH($K25,女子登録情報!$B:$B,0)))),"")</f>
        <v/>
      </c>
      <c r="I25" s="32"/>
      <c r="J25" s="32"/>
      <c r="K25" s="32" t="str">
        <f>IFERROR(INDEX(元マスター!$B:$B,MATCH($U25,元マスター!$AO:$AO,0)),"")</f>
        <v/>
      </c>
      <c r="L25" s="32" t="str">
        <f>IFERROR(IF(INDEX(元マスター!$C:$C,MATCH($U25,元マスター!$AO:$AO,0))="","",INDEX(元マスター!$C:$C,MATCH($U25,元マスター!$AO:$AO,0))),"")</f>
        <v/>
      </c>
      <c r="M25" s="32" t="str">
        <f>IFERROR(IF(INDEX(元マスター!$D:$D,MATCH($U25,元マスター!$AO:$AO,0))="","",INDEX(元マスター!$D:$D,MATCH($U25,元マスター!$AO:$AO,0))),"")</f>
        <v/>
      </c>
      <c r="N25" s="32" t="str">
        <f>IFERROR(IF(INDEX(元マスター!$E:$E,MATCH($U25,元マスター!$AO:$AO,0))="","",INDEX(元マスター!$E:$E,MATCH($U25,元マスター!$AO:$AO,0))),"")</f>
        <v/>
      </c>
      <c r="O25" s="32" t="str">
        <f>IFERROR(IF(INDEX(元マスター!$F:$F,MATCH($U25,元マスター!$AO:$AO,0))="","",INDEX(元マスター!$F:$F,MATCH($U25,元マスター!$AO:$AO,0))),"")</f>
        <v/>
      </c>
      <c r="P25" s="32" t="str">
        <f>IFERROR(IF(INDEX(元マスター!$G:$G,MATCH($U25,元マスター!$AO:$AO,0))="","",INDEX(元マスター!$G:$G,MATCH($U25,元マスター!$AO:$AO,0))),"")</f>
        <v/>
      </c>
      <c r="Q25" s="32" t="str">
        <f>IFERROR(IF(INDEX(元マスター!$H:$H,MATCH($U25,元マスター!$AO:$AO,0))="","",INDEX(元マスター!$H:$H,MATCH($U25,元マスター!$AO:$AO,0))),"")</f>
        <v/>
      </c>
      <c r="R25" s="32" t="str">
        <f>IFERROR(IF(INDEX(元マスター!$I:$I,MATCH($U25,元マスター!$AO:$AO,0))="","",INDEX(元マスター!$I:$I,MATCH($U25,元マスター!$AO:$AO,0))),"")</f>
        <v/>
      </c>
      <c r="S25" s="32" t="str">
        <f>IFERROR(IF(INDEX(元マスター!$J:$J,MATCH($U25,元マスター!$AO:$AO,0))="","",INDEX(元マスター!$J:$J,MATCH($U25,元マスター!$AO:$AO,0))),"")</f>
        <v/>
      </c>
      <c r="U25" s="32" t="str" cm="1">
        <f t="array" ref="U25">IFERROR(INDEX(元マスター!$AO$1:$AO$384,SMALL(IF(元マスター!$AO$1:$AO$384&lt;&gt;"",ROW($A$1:$A$384)),ROW())),"")</f>
        <v/>
      </c>
    </row>
    <row r="26" spans="1:21" x14ac:dyDescent="0.55000000000000004">
      <c r="A26" s="32" t="str">
        <f>IFERROR(INDEX(元マスター!$A:$A,MATCH($U26,元マスター!$AO:$AO,0)),"")</f>
        <v/>
      </c>
      <c r="B26" s="32" t="str">
        <f>IFERROR(IF($U26="","",IF($E26="1",INDEX(男子登録情報!$N:$N,MATCH($K26,男子登録情報!$B:$B,0)),INDEX(女子登録情報!$N:$N,MATCH($K26,女子登録情報!$B:$B,0)))),"")</f>
        <v/>
      </c>
      <c r="C26" s="32" t="str">
        <f>IFERROR(IF($U26="","",IF($E26="1",INDEX(男子登録情報!$O:$O,MATCH($K26,男子登録情報!$B:$B,0)),INDEX(女子登録情報!$O:$O,MATCH($K26,女子登録情報!$B:$B,0)))),"")</f>
        <v/>
      </c>
      <c r="D26" s="32" t="str">
        <f>IFERROR(IF($U26="","",IF($E26="1",INDEX(男子登録情報!$P:$P,MATCH($K26,男子登録情報!$B:$B,0)),INDEX(女子登録情報!$P:$P,MATCH($K26,女子登録情報!$B:$B,0)))),"")</f>
        <v/>
      </c>
      <c r="E26" s="32" t="str">
        <f>IF($U26="","",IF(ISERROR(MATCH($A26,男子登録情報!$S:$S,0)),"2","1"))</f>
        <v/>
      </c>
      <c r="F26" s="32" t="str">
        <f>IFERROR(IF($U26="","",IF($E26="1",INDEX(男子登録情報!$Q:$Q,MATCH($K26,男子登録情報!$B:$B,0)),INDEX(女子登録情報!$Q:$Q,MATCH($K26,女子登録情報!$B:$B,0)))),"")</f>
        <v/>
      </c>
      <c r="G26" s="32" t="str">
        <f>IFERROR(IF($U26="","",IF($E26="1",INDEX(男子登録情報!$M:$M,MATCH($K26,男子登録情報!$B:$B,0)),INDEX(女子登録情報!$M:$M,MATCH($K26,女子登録情報!$B:$B,0)))),"")</f>
        <v/>
      </c>
      <c r="H26" s="32" t="str">
        <f>IFERROR(IF($U26="","",IF($E26="1",INDEX(男子登録情報!$R:$R,MATCH($K26,男子登録情報!$B:$B,0)),INDEX(女子登録情報!$R:$R,MATCH($K26,女子登録情報!$B:$B,0)))),"")</f>
        <v/>
      </c>
      <c r="I26" s="32"/>
      <c r="J26" s="32"/>
      <c r="K26" s="32" t="str">
        <f>IFERROR(INDEX(元マスター!$B:$B,MATCH($U26,元マスター!$AO:$AO,0)),"")</f>
        <v/>
      </c>
      <c r="L26" s="32" t="str">
        <f>IFERROR(IF(INDEX(元マスター!$C:$C,MATCH($U26,元マスター!$AO:$AO,0))="","",INDEX(元マスター!$C:$C,MATCH($U26,元マスター!$AO:$AO,0))),"")</f>
        <v/>
      </c>
      <c r="M26" s="32" t="str">
        <f>IFERROR(IF(INDEX(元マスター!$D:$D,MATCH($U26,元マスター!$AO:$AO,0))="","",INDEX(元マスター!$D:$D,MATCH($U26,元マスター!$AO:$AO,0))),"")</f>
        <v/>
      </c>
      <c r="N26" s="32" t="str">
        <f>IFERROR(IF(INDEX(元マスター!$E:$E,MATCH($U26,元マスター!$AO:$AO,0))="","",INDEX(元マスター!$E:$E,MATCH($U26,元マスター!$AO:$AO,0))),"")</f>
        <v/>
      </c>
      <c r="O26" s="32" t="str">
        <f>IFERROR(IF(INDEX(元マスター!$F:$F,MATCH($U26,元マスター!$AO:$AO,0))="","",INDEX(元マスター!$F:$F,MATCH($U26,元マスター!$AO:$AO,0))),"")</f>
        <v/>
      </c>
      <c r="P26" s="32" t="str">
        <f>IFERROR(IF(INDEX(元マスター!$G:$G,MATCH($U26,元マスター!$AO:$AO,0))="","",INDEX(元マスター!$G:$G,MATCH($U26,元マスター!$AO:$AO,0))),"")</f>
        <v/>
      </c>
      <c r="Q26" s="32" t="str">
        <f>IFERROR(IF(INDEX(元マスター!$H:$H,MATCH($U26,元マスター!$AO:$AO,0))="","",INDEX(元マスター!$H:$H,MATCH($U26,元マスター!$AO:$AO,0))),"")</f>
        <v/>
      </c>
      <c r="R26" s="32" t="str">
        <f>IFERROR(IF(INDEX(元マスター!$I:$I,MATCH($U26,元マスター!$AO:$AO,0))="","",INDEX(元マスター!$I:$I,MATCH($U26,元マスター!$AO:$AO,0))),"")</f>
        <v/>
      </c>
      <c r="S26" s="32" t="str">
        <f>IFERROR(IF(INDEX(元マスター!$J:$J,MATCH($U26,元マスター!$AO:$AO,0))="","",INDEX(元マスター!$J:$J,MATCH($U26,元マスター!$AO:$AO,0))),"")</f>
        <v/>
      </c>
      <c r="U26" s="32" t="str" cm="1">
        <f t="array" ref="U26">IFERROR(INDEX(元マスター!$AO$1:$AO$384,SMALL(IF(元マスター!$AO$1:$AO$384&lt;&gt;"",ROW($A$1:$A$384)),ROW())),"")</f>
        <v/>
      </c>
    </row>
    <row r="27" spans="1:21" x14ac:dyDescent="0.55000000000000004">
      <c r="A27" s="32" t="str">
        <f>IFERROR(INDEX(元マスター!$A:$A,MATCH($U27,元マスター!$AO:$AO,0)),"")</f>
        <v/>
      </c>
      <c r="B27" s="32" t="str">
        <f>IFERROR(IF($U27="","",IF($E27="1",INDEX(男子登録情報!$N:$N,MATCH($K27,男子登録情報!$B:$B,0)),INDEX(女子登録情報!$N:$N,MATCH($K27,女子登録情報!$B:$B,0)))),"")</f>
        <v/>
      </c>
      <c r="C27" s="32" t="str">
        <f>IFERROR(IF($U27="","",IF($E27="1",INDEX(男子登録情報!$O:$O,MATCH($K27,男子登録情報!$B:$B,0)),INDEX(女子登録情報!$O:$O,MATCH($K27,女子登録情報!$B:$B,0)))),"")</f>
        <v/>
      </c>
      <c r="D27" s="32" t="str">
        <f>IFERROR(IF($U27="","",IF($E27="1",INDEX(男子登録情報!$P:$P,MATCH($K27,男子登録情報!$B:$B,0)),INDEX(女子登録情報!$P:$P,MATCH($K27,女子登録情報!$B:$B,0)))),"")</f>
        <v/>
      </c>
      <c r="E27" s="32" t="str">
        <f>IF($U27="","",IF(ISERROR(MATCH($A27,男子登録情報!$S:$S,0)),"2","1"))</f>
        <v/>
      </c>
      <c r="F27" s="32" t="str">
        <f>IFERROR(IF($U27="","",IF($E27="1",INDEX(男子登録情報!$Q:$Q,MATCH($K27,男子登録情報!$B:$B,0)),INDEX(女子登録情報!$Q:$Q,MATCH($K27,女子登録情報!$B:$B,0)))),"")</f>
        <v/>
      </c>
      <c r="G27" s="32" t="str">
        <f>IFERROR(IF($U27="","",IF($E27="1",INDEX(男子登録情報!$M:$M,MATCH($K27,男子登録情報!$B:$B,0)),INDEX(女子登録情報!$M:$M,MATCH($K27,女子登録情報!$B:$B,0)))),"")</f>
        <v/>
      </c>
      <c r="H27" s="32" t="str">
        <f>IFERROR(IF($U27="","",IF($E27="1",INDEX(男子登録情報!$R:$R,MATCH($K27,男子登録情報!$B:$B,0)),INDEX(女子登録情報!$R:$R,MATCH($K27,女子登録情報!$B:$B,0)))),"")</f>
        <v/>
      </c>
      <c r="I27" s="32"/>
      <c r="J27" s="32"/>
      <c r="K27" s="32" t="str">
        <f>IFERROR(INDEX(元マスター!$B:$B,MATCH($U27,元マスター!$AO:$AO,0)),"")</f>
        <v/>
      </c>
      <c r="L27" s="32" t="str">
        <f>IFERROR(IF(INDEX(元マスター!$C:$C,MATCH($U27,元マスター!$AO:$AO,0))="","",INDEX(元マスター!$C:$C,MATCH($U27,元マスター!$AO:$AO,0))),"")</f>
        <v/>
      </c>
      <c r="M27" s="32" t="str">
        <f>IFERROR(IF(INDEX(元マスター!$D:$D,MATCH($U27,元マスター!$AO:$AO,0))="","",INDEX(元マスター!$D:$D,MATCH($U27,元マスター!$AO:$AO,0))),"")</f>
        <v/>
      </c>
      <c r="N27" s="32" t="str">
        <f>IFERROR(IF(INDEX(元マスター!$E:$E,MATCH($U27,元マスター!$AO:$AO,0))="","",INDEX(元マスター!$E:$E,MATCH($U27,元マスター!$AO:$AO,0))),"")</f>
        <v/>
      </c>
      <c r="O27" s="32" t="str">
        <f>IFERROR(IF(INDEX(元マスター!$F:$F,MATCH($U27,元マスター!$AO:$AO,0))="","",INDEX(元マスター!$F:$F,MATCH($U27,元マスター!$AO:$AO,0))),"")</f>
        <v/>
      </c>
      <c r="P27" s="32" t="str">
        <f>IFERROR(IF(INDEX(元マスター!$G:$G,MATCH($U27,元マスター!$AO:$AO,0))="","",INDEX(元マスター!$G:$G,MATCH($U27,元マスター!$AO:$AO,0))),"")</f>
        <v/>
      </c>
      <c r="Q27" s="32" t="str">
        <f>IFERROR(IF(INDEX(元マスター!$H:$H,MATCH($U27,元マスター!$AO:$AO,0))="","",INDEX(元マスター!$H:$H,MATCH($U27,元マスター!$AO:$AO,0))),"")</f>
        <v/>
      </c>
      <c r="R27" s="32" t="str">
        <f>IFERROR(IF(INDEX(元マスター!$I:$I,MATCH($U27,元マスター!$AO:$AO,0))="","",INDEX(元マスター!$I:$I,MATCH($U27,元マスター!$AO:$AO,0))),"")</f>
        <v/>
      </c>
      <c r="S27" s="32" t="str">
        <f>IFERROR(IF(INDEX(元マスター!$J:$J,MATCH($U27,元マスター!$AO:$AO,0))="","",INDEX(元マスター!$J:$J,MATCH($U27,元マスター!$AO:$AO,0))),"")</f>
        <v/>
      </c>
      <c r="U27" s="32" t="str" cm="1">
        <f t="array" ref="U27">IFERROR(INDEX(元マスター!$AO$1:$AO$384,SMALL(IF(元マスター!$AO$1:$AO$384&lt;&gt;"",ROW($A$1:$A$384)),ROW())),"")</f>
        <v/>
      </c>
    </row>
    <row r="28" spans="1:21" x14ac:dyDescent="0.55000000000000004">
      <c r="A28" s="32" t="str">
        <f>IFERROR(INDEX(元マスター!$A:$A,MATCH($U28,元マスター!$AO:$AO,0)),"")</f>
        <v/>
      </c>
      <c r="B28" s="32" t="str">
        <f>IFERROR(IF($U28="","",IF($E28="1",INDEX(男子登録情報!$N:$N,MATCH($K28,男子登録情報!$B:$B,0)),INDEX(女子登録情報!$N:$N,MATCH($K28,女子登録情報!$B:$B,0)))),"")</f>
        <v/>
      </c>
      <c r="C28" s="32" t="str">
        <f>IFERROR(IF($U28="","",IF($E28="1",INDEX(男子登録情報!$O:$O,MATCH($K28,男子登録情報!$B:$B,0)),INDEX(女子登録情報!$O:$O,MATCH($K28,女子登録情報!$B:$B,0)))),"")</f>
        <v/>
      </c>
      <c r="D28" s="32" t="str">
        <f>IFERROR(IF($U28="","",IF($E28="1",INDEX(男子登録情報!$P:$P,MATCH($K28,男子登録情報!$B:$B,0)),INDEX(女子登録情報!$P:$P,MATCH($K28,女子登録情報!$B:$B,0)))),"")</f>
        <v/>
      </c>
      <c r="E28" s="32" t="str">
        <f>IF($U28="","",IF(ISERROR(MATCH($A28,男子登録情報!$S:$S,0)),"2","1"))</f>
        <v/>
      </c>
      <c r="F28" s="32" t="str">
        <f>IFERROR(IF($U28="","",IF($E28="1",INDEX(男子登録情報!$Q:$Q,MATCH($K28,男子登録情報!$B:$B,0)),INDEX(女子登録情報!$Q:$Q,MATCH($K28,女子登録情報!$B:$B,0)))),"")</f>
        <v/>
      </c>
      <c r="G28" s="32" t="str">
        <f>IFERROR(IF($U28="","",IF($E28="1",INDEX(男子登録情報!$M:$M,MATCH($K28,男子登録情報!$B:$B,0)),INDEX(女子登録情報!$M:$M,MATCH($K28,女子登録情報!$B:$B,0)))),"")</f>
        <v/>
      </c>
      <c r="H28" s="32" t="str">
        <f>IFERROR(IF($U28="","",IF($E28="1",INDEX(男子登録情報!$R:$R,MATCH($K28,男子登録情報!$B:$B,0)),INDEX(女子登録情報!$R:$R,MATCH($K28,女子登録情報!$B:$B,0)))),"")</f>
        <v/>
      </c>
      <c r="I28" s="32"/>
      <c r="J28" s="32"/>
      <c r="K28" s="32" t="str">
        <f>IFERROR(INDEX(元マスター!$B:$B,MATCH($U28,元マスター!$AO:$AO,0)),"")</f>
        <v/>
      </c>
      <c r="L28" s="32" t="str">
        <f>IFERROR(IF(INDEX(元マスター!$C:$C,MATCH($U28,元マスター!$AO:$AO,0))="","",INDEX(元マスター!$C:$C,MATCH($U28,元マスター!$AO:$AO,0))),"")</f>
        <v/>
      </c>
      <c r="M28" s="32" t="str">
        <f>IFERROR(IF(INDEX(元マスター!$D:$D,MATCH($U28,元マスター!$AO:$AO,0))="","",INDEX(元マスター!$D:$D,MATCH($U28,元マスター!$AO:$AO,0))),"")</f>
        <v/>
      </c>
      <c r="N28" s="32" t="str">
        <f>IFERROR(IF(INDEX(元マスター!$E:$E,MATCH($U28,元マスター!$AO:$AO,0))="","",INDEX(元マスター!$E:$E,MATCH($U28,元マスター!$AO:$AO,0))),"")</f>
        <v/>
      </c>
      <c r="O28" s="32" t="str">
        <f>IFERROR(IF(INDEX(元マスター!$F:$F,MATCH($U28,元マスター!$AO:$AO,0))="","",INDEX(元マスター!$F:$F,MATCH($U28,元マスター!$AO:$AO,0))),"")</f>
        <v/>
      </c>
      <c r="P28" s="32" t="str">
        <f>IFERROR(IF(INDEX(元マスター!$G:$G,MATCH($U28,元マスター!$AO:$AO,0))="","",INDEX(元マスター!$G:$G,MATCH($U28,元マスター!$AO:$AO,0))),"")</f>
        <v/>
      </c>
      <c r="Q28" s="32" t="str">
        <f>IFERROR(IF(INDEX(元マスター!$H:$H,MATCH($U28,元マスター!$AO:$AO,0))="","",INDEX(元マスター!$H:$H,MATCH($U28,元マスター!$AO:$AO,0))),"")</f>
        <v/>
      </c>
      <c r="R28" s="32" t="str">
        <f>IFERROR(IF(INDEX(元マスター!$I:$I,MATCH($U28,元マスター!$AO:$AO,0))="","",INDEX(元マスター!$I:$I,MATCH($U28,元マスター!$AO:$AO,0))),"")</f>
        <v/>
      </c>
      <c r="S28" s="32" t="str">
        <f>IFERROR(IF(INDEX(元マスター!$J:$J,MATCH($U28,元マスター!$AO:$AO,0))="","",INDEX(元マスター!$J:$J,MATCH($U28,元マスター!$AO:$AO,0))),"")</f>
        <v/>
      </c>
      <c r="U28" s="32" t="str" cm="1">
        <f t="array" ref="U28">IFERROR(INDEX(元マスター!$AO$1:$AO$384,SMALL(IF(元マスター!$AO$1:$AO$384&lt;&gt;"",ROW($A$1:$A$384)),ROW())),"")</f>
        <v/>
      </c>
    </row>
    <row r="29" spans="1:21" x14ac:dyDescent="0.55000000000000004">
      <c r="A29" s="32" t="str">
        <f>IFERROR(INDEX(元マスター!$A:$A,MATCH($U29,元マスター!$AO:$AO,0)),"")</f>
        <v/>
      </c>
      <c r="B29" s="32" t="str">
        <f>IFERROR(IF($U29="","",IF($E29="1",INDEX(男子登録情報!$N:$N,MATCH($K29,男子登録情報!$B:$B,0)),INDEX(女子登録情報!$N:$N,MATCH($K29,女子登録情報!$B:$B,0)))),"")</f>
        <v/>
      </c>
      <c r="C29" s="32" t="str">
        <f>IFERROR(IF($U29="","",IF($E29="1",INDEX(男子登録情報!$O:$O,MATCH($K29,男子登録情報!$B:$B,0)),INDEX(女子登録情報!$O:$O,MATCH($K29,女子登録情報!$B:$B,0)))),"")</f>
        <v/>
      </c>
      <c r="D29" s="32" t="str">
        <f>IFERROR(IF($U29="","",IF($E29="1",INDEX(男子登録情報!$P:$P,MATCH($K29,男子登録情報!$B:$B,0)),INDEX(女子登録情報!$P:$P,MATCH($K29,女子登録情報!$B:$B,0)))),"")</f>
        <v/>
      </c>
      <c r="E29" s="32" t="str">
        <f>IF($U29="","",IF(ISERROR(MATCH($A29,男子登録情報!$S:$S,0)),"2","1"))</f>
        <v/>
      </c>
      <c r="F29" s="32" t="str">
        <f>IFERROR(IF($U29="","",IF($E29="1",INDEX(男子登録情報!$Q:$Q,MATCH($K29,男子登録情報!$B:$B,0)),INDEX(女子登録情報!$Q:$Q,MATCH($K29,女子登録情報!$B:$B,0)))),"")</f>
        <v/>
      </c>
      <c r="G29" s="32" t="str">
        <f>IFERROR(IF($U29="","",IF($E29="1",INDEX(男子登録情報!$M:$M,MATCH($K29,男子登録情報!$B:$B,0)),INDEX(女子登録情報!$M:$M,MATCH($K29,女子登録情報!$B:$B,0)))),"")</f>
        <v/>
      </c>
      <c r="H29" s="32" t="str">
        <f>IFERROR(IF($U29="","",IF($E29="1",INDEX(男子登録情報!$R:$R,MATCH($K29,男子登録情報!$B:$B,0)),INDEX(女子登録情報!$R:$R,MATCH($K29,女子登録情報!$B:$B,0)))),"")</f>
        <v/>
      </c>
      <c r="I29" s="32"/>
      <c r="J29" s="32"/>
      <c r="K29" s="32" t="str">
        <f>IFERROR(INDEX(元マスター!$B:$B,MATCH($U29,元マスター!$AO:$AO,0)),"")</f>
        <v/>
      </c>
      <c r="L29" s="32" t="str">
        <f>IFERROR(IF(INDEX(元マスター!$C:$C,MATCH($U29,元マスター!$AO:$AO,0))="","",INDEX(元マスター!$C:$C,MATCH($U29,元マスター!$AO:$AO,0))),"")</f>
        <v/>
      </c>
      <c r="M29" s="32" t="str">
        <f>IFERROR(IF(INDEX(元マスター!$D:$D,MATCH($U29,元マスター!$AO:$AO,0))="","",INDEX(元マスター!$D:$D,MATCH($U29,元マスター!$AO:$AO,0))),"")</f>
        <v/>
      </c>
      <c r="N29" s="32" t="str">
        <f>IFERROR(IF(INDEX(元マスター!$E:$E,MATCH($U29,元マスター!$AO:$AO,0))="","",INDEX(元マスター!$E:$E,MATCH($U29,元マスター!$AO:$AO,0))),"")</f>
        <v/>
      </c>
      <c r="O29" s="32" t="str">
        <f>IFERROR(IF(INDEX(元マスター!$F:$F,MATCH($U29,元マスター!$AO:$AO,0))="","",INDEX(元マスター!$F:$F,MATCH($U29,元マスター!$AO:$AO,0))),"")</f>
        <v/>
      </c>
      <c r="P29" s="32" t="str">
        <f>IFERROR(IF(INDEX(元マスター!$G:$G,MATCH($U29,元マスター!$AO:$AO,0))="","",INDEX(元マスター!$G:$G,MATCH($U29,元マスター!$AO:$AO,0))),"")</f>
        <v/>
      </c>
      <c r="Q29" s="32" t="str">
        <f>IFERROR(IF(INDEX(元マスター!$H:$H,MATCH($U29,元マスター!$AO:$AO,0))="","",INDEX(元マスター!$H:$H,MATCH($U29,元マスター!$AO:$AO,0))),"")</f>
        <v/>
      </c>
      <c r="R29" s="32" t="str">
        <f>IFERROR(IF(INDEX(元マスター!$I:$I,MATCH($U29,元マスター!$AO:$AO,0))="","",INDEX(元マスター!$I:$I,MATCH($U29,元マスター!$AO:$AO,0))),"")</f>
        <v/>
      </c>
      <c r="S29" s="32" t="str">
        <f>IFERROR(IF(INDEX(元マスター!$J:$J,MATCH($U29,元マスター!$AO:$AO,0))="","",INDEX(元マスター!$J:$J,MATCH($U29,元マスター!$AO:$AO,0))),"")</f>
        <v/>
      </c>
      <c r="U29" s="32" t="str" cm="1">
        <f t="array" ref="U29">IFERROR(INDEX(元マスター!$AO$1:$AO$384,SMALL(IF(元マスター!$AO$1:$AO$384&lt;&gt;"",ROW($A$1:$A$384)),ROW())),"")</f>
        <v/>
      </c>
    </row>
    <row r="30" spans="1:21" x14ac:dyDescent="0.55000000000000004">
      <c r="A30" s="32" t="str">
        <f>IFERROR(INDEX(元マスター!$A:$A,MATCH($U30,元マスター!$AO:$AO,0)),"")</f>
        <v/>
      </c>
      <c r="B30" s="32" t="str">
        <f>IFERROR(IF($U30="","",IF($E30="1",INDEX(男子登録情報!$N:$N,MATCH($K30,男子登録情報!$B:$B,0)),INDEX(女子登録情報!$N:$N,MATCH($K30,女子登録情報!$B:$B,0)))),"")</f>
        <v/>
      </c>
      <c r="C30" s="32" t="str">
        <f>IFERROR(IF($U30="","",IF($E30="1",INDEX(男子登録情報!$O:$O,MATCH($K30,男子登録情報!$B:$B,0)),INDEX(女子登録情報!$O:$O,MATCH($K30,女子登録情報!$B:$B,0)))),"")</f>
        <v/>
      </c>
      <c r="D30" s="32" t="str">
        <f>IFERROR(IF($U30="","",IF($E30="1",INDEX(男子登録情報!$P:$P,MATCH($K30,男子登録情報!$B:$B,0)),INDEX(女子登録情報!$P:$P,MATCH($K30,女子登録情報!$B:$B,0)))),"")</f>
        <v/>
      </c>
      <c r="E30" s="32" t="str">
        <f>IF($U30="","",IF(ISERROR(MATCH($A30,男子登録情報!$S:$S,0)),"2","1"))</f>
        <v/>
      </c>
      <c r="F30" s="32" t="str">
        <f>IFERROR(IF($U30="","",IF($E30="1",INDEX(男子登録情報!$Q:$Q,MATCH($K30,男子登録情報!$B:$B,0)),INDEX(女子登録情報!$Q:$Q,MATCH($K30,女子登録情報!$B:$B,0)))),"")</f>
        <v/>
      </c>
      <c r="G30" s="32" t="str">
        <f>IFERROR(IF($U30="","",IF($E30="1",INDEX(男子登録情報!$M:$M,MATCH($K30,男子登録情報!$B:$B,0)),INDEX(女子登録情報!$M:$M,MATCH($K30,女子登録情報!$B:$B,0)))),"")</f>
        <v/>
      </c>
      <c r="H30" s="32" t="str">
        <f>IFERROR(IF($U30="","",IF($E30="1",INDEX(男子登録情報!$R:$R,MATCH($K30,男子登録情報!$B:$B,0)),INDEX(女子登録情報!$R:$R,MATCH($K30,女子登録情報!$B:$B,0)))),"")</f>
        <v/>
      </c>
      <c r="I30" s="32"/>
      <c r="J30" s="32"/>
      <c r="K30" s="32" t="str">
        <f>IFERROR(INDEX(元マスター!$B:$B,MATCH($U30,元マスター!$AO:$AO,0)),"")</f>
        <v/>
      </c>
      <c r="L30" s="32" t="str">
        <f>IFERROR(IF(INDEX(元マスター!$C:$C,MATCH($U30,元マスター!$AO:$AO,0))="","",INDEX(元マスター!$C:$C,MATCH($U30,元マスター!$AO:$AO,0))),"")</f>
        <v/>
      </c>
      <c r="M30" s="32" t="str">
        <f>IFERROR(IF(INDEX(元マスター!$D:$D,MATCH($U30,元マスター!$AO:$AO,0))="","",INDEX(元マスター!$D:$D,MATCH($U30,元マスター!$AO:$AO,0))),"")</f>
        <v/>
      </c>
      <c r="N30" s="32" t="str">
        <f>IFERROR(IF(INDEX(元マスター!$E:$E,MATCH($U30,元マスター!$AO:$AO,0))="","",INDEX(元マスター!$E:$E,MATCH($U30,元マスター!$AO:$AO,0))),"")</f>
        <v/>
      </c>
      <c r="O30" s="32" t="str">
        <f>IFERROR(IF(INDEX(元マスター!$F:$F,MATCH($U30,元マスター!$AO:$AO,0))="","",INDEX(元マスター!$F:$F,MATCH($U30,元マスター!$AO:$AO,0))),"")</f>
        <v/>
      </c>
      <c r="P30" s="32" t="str">
        <f>IFERROR(IF(INDEX(元マスター!$G:$G,MATCH($U30,元マスター!$AO:$AO,0))="","",INDEX(元マスター!$G:$G,MATCH($U30,元マスター!$AO:$AO,0))),"")</f>
        <v/>
      </c>
      <c r="Q30" s="32" t="str">
        <f>IFERROR(IF(INDEX(元マスター!$H:$H,MATCH($U30,元マスター!$AO:$AO,0))="","",INDEX(元マスター!$H:$H,MATCH($U30,元マスター!$AO:$AO,0))),"")</f>
        <v/>
      </c>
      <c r="R30" s="32" t="str">
        <f>IFERROR(IF(INDEX(元マスター!$I:$I,MATCH($U30,元マスター!$AO:$AO,0))="","",INDEX(元マスター!$I:$I,MATCH($U30,元マスター!$AO:$AO,0))),"")</f>
        <v/>
      </c>
      <c r="S30" s="32" t="str">
        <f>IFERROR(IF(INDEX(元マスター!$J:$J,MATCH($U30,元マスター!$AO:$AO,0))="","",INDEX(元マスター!$J:$J,MATCH($U30,元マスター!$AO:$AO,0))),"")</f>
        <v/>
      </c>
      <c r="U30" s="32" t="str" cm="1">
        <f t="array" ref="U30">IFERROR(INDEX(元マスター!$AO$1:$AO$384,SMALL(IF(元マスター!$AO$1:$AO$384&lt;&gt;"",ROW($A$1:$A$384)),ROW())),"")</f>
        <v/>
      </c>
    </row>
    <row r="31" spans="1:21" x14ac:dyDescent="0.55000000000000004">
      <c r="A31" s="32" t="str">
        <f>IFERROR(INDEX(元マスター!$A:$A,MATCH($U31,元マスター!$AO:$AO,0)),"")</f>
        <v/>
      </c>
      <c r="B31" s="32" t="str">
        <f>IFERROR(IF($U31="","",IF($E31="1",INDEX(男子登録情報!$N:$N,MATCH($K31,男子登録情報!$B:$B,0)),INDEX(女子登録情報!$N:$N,MATCH($K31,女子登録情報!$B:$B,0)))),"")</f>
        <v/>
      </c>
      <c r="C31" s="32" t="str">
        <f>IFERROR(IF($U31="","",IF($E31="1",INDEX(男子登録情報!$O:$O,MATCH($K31,男子登録情報!$B:$B,0)),INDEX(女子登録情報!$O:$O,MATCH($K31,女子登録情報!$B:$B,0)))),"")</f>
        <v/>
      </c>
      <c r="D31" s="32" t="str">
        <f>IFERROR(IF($U31="","",IF($E31="1",INDEX(男子登録情報!$P:$P,MATCH($K31,男子登録情報!$B:$B,0)),INDEX(女子登録情報!$P:$P,MATCH($K31,女子登録情報!$B:$B,0)))),"")</f>
        <v/>
      </c>
      <c r="E31" s="32" t="str">
        <f>IF($U31="","",IF(ISERROR(MATCH($A31,男子登録情報!$S:$S,0)),"2","1"))</f>
        <v/>
      </c>
      <c r="F31" s="32" t="str">
        <f>IFERROR(IF($U31="","",IF($E31="1",INDEX(男子登録情報!$Q:$Q,MATCH($K31,男子登録情報!$B:$B,0)),INDEX(女子登録情報!$Q:$Q,MATCH($K31,女子登録情報!$B:$B,0)))),"")</f>
        <v/>
      </c>
      <c r="G31" s="32" t="str">
        <f>IFERROR(IF($U31="","",IF($E31="1",INDEX(男子登録情報!$M:$M,MATCH($K31,男子登録情報!$B:$B,0)),INDEX(女子登録情報!$M:$M,MATCH($K31,女子登録情報!$B:$B,0)))),"")</f>
        <v/>
      </c>
      <c r="H31" s="32" t="str">
        <f>IFERROR(IF($U31="","",IF($E31="1",INDEX(男子登録情報!$R:$R,MATCH($K31,男子登録情報!$B:$B,0)),INDEX(女子登録情報!$R:$R,MATCH($K31,女子登録情報!$B:$B,0)))),"")</f>
        <v/>
      </c>
      <c r="I31" s="32"/>
      <c r="J31" s="32"/>
      <c r="K31" s="32" t="str">
        <f>IFERROR(INDEX(元マスター!$B:$B,MATCH($U31,元マスター!$AO:$AO,0)),"")</f>
        <v/>
      </c>
      <c r="L31" s="32" t="str">
        <f>IFERROR(IF(INDEX(元マスター!$C:$C,MATCH($U31,元マスター!$AO:$AO,0))="","",INDEX(元マスター!$C:$C,MATCH($U31,元マスター!$AO:$AO,0))),"")</f>
        <v/>
      </c>
      <c r="M31" s="32" t="str">
        <f>IFERROR(IF(INDEX(元マスター!$D:$D,MATCH($U31,元マスター!$AO:$AO,0))="","",INDEX(元マスター!$D:$D,MATCH($U31,元マスター!$AO:$AO,0))),"")</f>
        <v/>
      </c>
      <c r="N31" s="32" t="str">
        <f>IFERROR(IF(INDEX(元マスター!$E:$E,MATCH($U31,元マスター!$AO:$AO,0))="","",INDEX(元マスター!$E:$E,MATCH($U31,元マスター!$AO:$AO,0))),"")</f>
        <v/>
      </c>
      <c r="O31" s="32" t="str">
        <f>IFERROR(IF(INDEX(元マスター!$F:$F,MATCH($U31,元マスター!$AO:$AO,0))="","",INDEX(元マスター!$F:$F,MATCH($U31,元マスター!$AO:$AO,0))),"")</f>
        <v/>
      </c>
      <c r="P31" s="32" t="str">
        <f>IFERROR(IF(INDEX(元マスター!$G:$G,MATCH($U31,元マスター!$AO:$AO,0))="","",INDEX(元マスター!$G:$G,MATCH($U31,元マスター!$AO:$AO,0))),"")</f>
        <v/>
      </c>
      <c r="Q31" s="32" t="str">
        <f>IFERROR(IF(INDEX(元マスター!$H:$H,MATCH($U31,元マスター!$AO:$AO,0))="","",INDEX(元マスター!$H:$H,MATCH($U31,元マスター!$AO:$AO,0))),"")</f>
        <v/>
      </c>
      <c r="R31" s="32" t="str">
        <f>IFERROR(IF(INDEX(元マスター!$I:$I,MATCH($U31,元マスター!$AO:$AO,0))="","",INDEX(元マスター!$I:$I,MATCH($U31,元マスター!$AO:$AO,0))),"")</f>
        <v/>
      </c>
      <c r="S31" s="32" t="str">
        <f>IFERROR(IF(INDEX(元マスター!$J:$J,MATCH($U31,元マスター!$AO:$AO,0))="","",INDEX(元マスター!$J:$J,MATCH($U31,元マスター!$AO:$AO,0))),"")</f>
        <v/>
      </c>
      <c r="U31" s="32" t="str" cm="1">
        <f t="array" ref="U31">IFERROR(INDEX(元マスター!$AO$1:$AO$384,SMALL(IF(元マスター!$AO$1:$AO$384&lt;&gt;"",ROW($A$1:$A$384)),ROW())),"")</f>
        <v/>
      </c>
    </row>
    <row r="32" spans="1:21" x14ac:dyDescent="0.55000000000000004">
      <c r="A32" s="32" t="str">
        <f>IFERROR(INDEX(元マスター!$A:$A,MATCH($U32,元マスター!$AO:$AO,0)),"")</f>
        <v/>
      </c>
      <c r="B32" s="32" t="str">
        <f>IFERROR(IF($U32="","",IF($E32="1",INDEX(男子登録情報!$N:$N,MATCH($K32,男子登録情報!$B:$B,0)),INDEX(女子登録情報!$N:$N,MATCH($K32,女子登録情報!$B:$B,0)))),"")</f>
        <v/>
      </c>
      <c r="C32" s="32" t="str">
        <f>IFERROR(IF($U32="","",IF($E32="1",INDEX(男子登録情報!$O:$O,MATCH($K32,男子登録情報!$B:$B,0)),INDEX(女子登録情報!$O:$O,MATCH($K32,女子登録情報!$B:$B,0)))),"")</f>
        <v/>
      </c>
      <c r="D32" s="32" t="str">
        <f>IFERROR(IF($U32="","",IF($E32="1",INDEX(男子登録情報!$P:$P,MATCH($K32,男子登録情報!$B:$B,0)),INDEX(女子登録情報!$P:$P,MATCH($K32,女子登録情報!$B:$B,0)))),"")</f>
        <v/>
      </c>
      <c r="E32" s="32" t="str">
        <f>IF($U32="","",IF(ISERROR(MATCH($A32,男子登録情報!$S:$S,0)),"2","1"))</f>
        <v/>
      </c>
      <c r="F32" s="32" t="str">
        <f>IFERROR(IF($U32="","",IF($E32="1",INDEX(男子登録情報!$Q:$Q,MATCH($K32,男子登録情報!$B:$B,0)),INDEX(女子登録情報!$Q:$Q,MATCH($K32,女子登録情報!$B:$B,0)))),"")</f>
        <v/>
      </c>
      <c r="G32" s="32" t="str">
        <f>IFERROR(IF($U32="","",IF($E32="1",INDEX(男子登録情報!$M:$M,MATCH($K32,男子登録情報!$B:$B,0)),INDEX(女子登録情報!$M:$M,MATCH($K32,女子登録情報!$B:$B,0)))),"")</f>
        <v/>
      </c>
      <c r="H32" s="32" t="str">
        <f>IFERROR(IF($U32="","",IF($E32="1",INDEX(男子登録情報!$R:$R,MATCH($K32,男子登録情報!$B:$B,0)),INDEX(女子登録情報!$R:$R,MATCH($K32,女子登録情報!$B:$B,0)))),"")</f>
        <v/>
      </c>
      <c r="I32" s="32"/>
      <c r="J32" s="32"/>
      <c r="K32" s="32" t="str">
        <f>IFERROR(INDEX(元マスター!$B:$B,MATCH($U32,元マスター!$AO:$AO,0)),"")</f>
        <v/>
      </c>
      <c r="L32" s="32" t="str">
        <f>IFERROR(IF(INDEX(元マスター!$C:$C,MATCH($U32,元マスター!$AO:$AO,0))="","",INDEX(元マスター!$C:$C,MATCH($U32,元マスター!$AO:$AO,0))),"")</f>
        <v/>
      </c>
      <c r="M32" s="32" t="str">
        <f>IFERROR(IF(INDEX(元マスター!$D:$D,MATCH($U32,元マスター!$AO:$AO,0))="","",INDEX(元マスター!$D:$D,MATCH($U32,元マスター!$AO:$AO,0))),"")</f>
        <v/>
      </c>
      <c r="N32" s="32" t="str">
        <f>IFERROR(IF(INDEX(元マスター!$E:$E,MATCH($U32,元マスター!$AO:$AO,0))="","",INDEX(元マスター!$E:$E,MATCH($U32,元マスター!$AO:$AO,0))),"")</f>
        <v/>
      </c>
      <c r="O32" s="32" t="str">
        <f>IFERROR(IF(INDEX(元マスター!$F:$F,MATCH($U32,元マスター!$AO:$AO,0))="","",INDEX(元マスター!$F:$F,MATCH($U32,元マスター!$AO:$AO,0))),"")</f>
        <v/>
      </c>
      <c r="P32" s="32" t="str">
        <f>IFERROR(IF(INDEX(元マスター!$G:$G,MATCH($U32,元マスター!$AO:$AO,0))="","",INDEX(元マスター!$G:$G,MATCH($U32,元マスター!$AO:$AO,0))),"")</f>
        <v/>
      </c>
      <c r="Q32" s="32" t="str">
        <f>IFERROR(IF(INDEX(元マスター!$H:$H,MATCH($U32,元マスター!$AO:$AO,0))="","",INDEX(元マスター!$H:$H,MATCH($U32,元マスター!$AO:$AO,0))),"")</f>
        <v/>
      </c>
      <c r="R32" s="32" t="str">
        <f>IFERROR(IF(INDEX(元マスター!$I:$I,MATCH($U32,元マスター!$AO:$AO,0))="","",INDEX(元マスター!$I:$I,MATCH($U32,元マスター!$AO:$AO,0))),"")</f>
        <v/>
      </c>
      <c r="S32" s="32" t="str">
        <f>IFERROR(IF(INDEX(元マスター!$J:$J,MATCH($U32,元マスター!$AO:$AO,0))="","",INDEX(元マスター!$J:$J,MATCH($U32,元マスター!$AO:$AO,0))),"")</f>
        <v/>
      </c>
      <c r="U32" s="32" t="str" cm="1">
        <f t="array" ref="U32">IFERROR(INDEX(元マスター!$AO$1:$AO$384,SMALL(IF(元マスター!$AO$1:$AO$384&lt;&gt;"",ROW($A$1:$A$384)),ROW())),"")</f>
        <v/>
      </c>
    </row>
    <row r="33" spans="1:21" x14ac:dyDescent="0.55000000000000004">
      <c r="A33" s="32" t="str">
        <f>IFERROR(INDEX(元マスター!$A:$A,MATCH($U33,元マスター!$AO:$AO,0)),"")</f>
        <v/>
      </c>
      <c r="B33" s="32" t="str">
        <f>IFERROR(IF($U33="","",IF($E33="1",INDEX(男子登録情報!$N:$N,MATCH($K33,男子登録情報!$B:$B,0)),INDEX(女子登録情報!$N:$N,MATCH($K33,女子登録情報!$B:$B,0)))),"")</f>
        <v/>
      </c>
      <c r="C33" s="32" t="str">
        <f>IFERROR(IF($U33="","",IF($E33="1",INDEX(男子登録情報!$O:$O,MATCH($K33,男子登録情報!$B:$B,0)),INDEX(女子登録情報!$O:$O,MATCH($K33,女子登録情報!$B:$B,0)))),"")</f>
        <v/>
      </c>
      <c r="D33" s="32" t="str">
        <f>IFERROR(IF($U33="","",IF($E33="1",INDEX(男子登録情報!$P:$P,MATCH($K33,男子登録情報!$B:$B,0)),INDEX(女子登録情報!$P:$P,MATCH($K33,女子登録情報!$B:$B,0)))),"")</f>
        <v/>
      </c>
      <c r="E33" s="32" t="str">
        <f>IF($U33="","",IF(ISERROR(MATCH($A33,男子登録情報!$S:$S,0)),"2","1"))</f>
        <v/>
      </c>
      <c r="F33" s="32" t="str">
        <f>IFERROR(IF($U33="","",IF($E33="1",INDEX(男子登録情報!$Q:$Q,MATCH($K33,男子登録情報!$B:$B,0)),INDEX(女子登録情報!$Q:$Q,MATCH($K33,女子登録情報!$B:$B,0)))),"")</f>
        <v/>
      </c>
      <c r="G33" s="32" t="str">
        <f>IFERROR(IF($U33="","",IF($E33="1",INDEX(男子登録情報!$M:$M,MATCH($K33,男子登録情報!$B:$B,0)),INDEX(女子登録情報!$M:$M,MATCH($K33,女子登録情報!$B:$B,0)))),"")</f>
        <v/>
      </c>
      <c r="H33" s="32" t="str">
        <f>IFERROR(IF($U33="","",IF($E33="1",INDEX(男子登録情報!$R:$R,MATCH($K33,男子登録情報!$B:$B,0)),INDEX(女子登録情報!$R:$R,MATCH($K33,女子登録情報!$B:$B,0)))),"")</f>
        <v/>
      </c>
      <c r="I33" s="32"/>
      <c r="J33" s="32"/>
      <c r="K33" s="32" t="str">
        <f>IFERROR(INDEX(元マスター!$B:$B,MATCH($U33,元マスター!$AO:$AO,0)),"")</f>
        <v/>
      </c>
      <c r="L33" s="32" t="str">
        <f>IFERROR(IF(INDEX(元マスター!$C:$C,MATCH($U33,元マスター!$AO:$AO,0))="","",INDEX(元マスター!$C:$C,MATCH($U33,元マスター!$AO:$AO,0))),"")</f>
        <v/>
      </c>
      <c r="M33" s="32" t="str">
        <f>IFERROR(IF(INDEX(元マスター!$D:$D,MATCH($U33,元マスター!$AO:$AO,0))="","",INDEX(元マスター!$D:$D,MATCH($U33,元マスター!$AO:$AO,0))),"")</f>
        <v/>
      </c>
      <c r="N33" s="32" t="str">
        <f>IFERROR(IF(INDEX(元マスター!$E:$E,MATCH($U33,元マスター!$AO:$AO,0))="","",INDEX(元マスター!$E:$E,MATCH($U33,元マスター!$AO:$AO,0))),"")</f>
        <v/>
      </c>
      <c r="O33" s="32" t="str">
        <f>IFERROR(IF(INDEX(元マスター!$F:$F,MATCH($U33,元マスター!$AO:$AO,0))="","",INDEX(元マスター!$F:$F,MATCH($U33,元マスター!$AO:$AO,0))),"")</f>
        <v/>
      </c>
      <c r="P33" s="32" t="str">
        <f>IFERROR(IF(INDEX(元マスター!$G:$G,MATCH($U33,元マスター!$AO:$AO,0))="","",INDEX(元マスター!$G:$G,MATCH($U33,元マスター!$AO:$AO,0))),"")</f>
        <v/>
      </c>
      <c r="Q33" s="32" t="str">
        <f>IFERROR(IF(INDEX(元マスター!$H:$H,MATCH($U33,元マスター!$AO:$AO,0))="","",INDEX(元マスター!$H:$H,MATCH($U33,元マスター!$AO:$AO,0))),"")</f>
        <v/>
      </c>
      <c r="R33" s="32" t="str">
        <f>IFERROR(IF(INDEX(元マスター!$I:$I,MATCH($U33,元マスター!$AO:$AO,0))="","",INDEX(元マスター!$I:$I,MATCH($U33,元マスター!$AO:$AO,0))),"")</f>
        <v/>
      </c>
      <c r="S33" s="32" t="str">
        <f>IFERROR(IF(INDEX(元マスター!$J:$J,MATCH($U33,元マスター!$AO:$AO,0))="","",INDEX(元マスター!$J:$J,MATCH($U33,元マスター!$AO:$AO,0))),"")</f>
        <v/>
      </c>
      <c r="U33" s="32" t="str" cm="1">
        <f t="array" ref="U33">IFERROR(INDEX(元マスター!$AO$1:$AO$384,SMALL(IF(元マスター!$AO$1:$AO$384&lt;&gt;"",ROW($A$1:$A$384)),ROW())),"")</f>
        <v/>
      </c>
    </row>
    <row r="34" spans="1:21" x14ac:dyDescent="0.55000000000000004">
      <c r="A34" s="32" t="str">
        <f>IFERROR(INDEX(元マスター!$A:$A,MATCH($U34,元マスター!$AO:$AO,0)),"")</f>
        <v/>
      </c>
      <c r="B34" s="32" t="str">
        <f>IFERROR(IF($U34="","",IF($E34="1",INDEX(男子登録情報!$N:$N,MATCH($K34,男子登録情報!$B:$B,0)),INDEX(女子登録情報!$N:$N,MATCH($K34,女子登録情報!$B:$B,0)))),"")</f>
        <v/>
      </c>
      <c r="C34" s="32" t="str">
        <f>IFERROR(IF($U34="","",IF($E34="1",INDEX(男子登録情報!$O:$O,MATCH($K34,男子登録情報!$B:$B,0)),INDEX(女子登録情報!$O:$O,MATCH($K34,女子登録情報!$B:$B,0)))),"")</f>
        <v/>
      </c>
      <c r="D34" s="32" t="str">
        <f>IFERROR(IF($U34="","",IF($E34="1",INDEX(男子登録情報!$P:$P,MATCH($K34,男子登録情報!$B:$B,0)),INDEX(女子登録情報!$P:$P,MATCH($K34,女子登録情報!$B:$B,0)))),"")</f>
        <v/>
      </c>
      <c r="E34" s="32" t="str">
        <f>IF($U34="","",IF(ISERROR(MATCH($A34,男子登録情報!$S:$S,0)),"2","1"))</f>
        <v/>
      </c>
      <c r="F34" s="32" t="str">
        <f>IFERROR(IF($U34="","",IF($E34="1",INDEX(男子登録情報!$Q:$Q,MATCH($K34,男子登録情報!$B:$B,0)),INDEX(女子登録情報!$Q:$Q,MATCH($K34,女子登録情報!$B:$B,0)))),"")</f>
        <v/>
      </c>
      <c r="G34" s="32" t="str">
        <f>IFERROR(IF($U34="","",IF($E34="1",INDEX(男子登録情報!$M:$M,MATCH($K34,男子登録情報!$B:$B,0)),INDEX(女子登録情報!$M:$M,MATCH($K34,女子登録情報!$B:$B,0)))),"")</f>
        <v/>
      </c>
      <c r="H34" s="32" t="str">
        <f>IFERROR(IF($U34="","",IF($E34="1",INDEX(男子登録情報!$R:$R,MATCH($K34,男子登録情報!$B:$B,0)),INDEX(女子登録情報!$R:$R,MATCH($K34,女子登録情報!$B:$B,0)))),"")</f>
        <v/>
      </c>
      <c r="I34" s="32"/>
      <c r="J34" s="32"/>
      <c r="K34" s="32" t="str">
        <f>IFERROR(INDEX(元マスター!$B:$B,MATCH($U34,元マスター!$AO:$AO,0)),"")</f>
        <v/>
      </c>
      <c r="L34" s="32" t="str">
        <f>IFERROR(IF(INDEX(元マスター!$C:$C,MATCH($U34,元マスター!$AO:$AO,0))="","",INDEX(元マスター!$C:$C,MATCH($U34,元マスター!$AO:$AO,0))),"")</f>
        <v/>
      </c>
      <c r="M34" s="32" t="str">
        <f>IFERROR(IF(INDEX(元マスター!$D:$D,MATCH($U34,元マスター!$AO:$AO,0))="","",INDEX(元マスター!$D:$D,MATCH($U34,元マスター!$AO:$AO,0))),"")</f>
        <v/>
      </c>
      <c r="N34" s="32" t="str">
        <f>IFERROR(IF(INDEX(元マスター!$E:$E,MATCH($U34,元マスター!$AO:$AO,0))="","",INDEX(元マスター!$E:$E,MATCH($U34,元マスター!$AO:$AO,0))),"")</f>
        <v/>
      </c>
      <c r="O34" s="32" t="str">
        <f>IFERROR(IF(INDEX(元マスター!$F:$F,MATCH($U34,元マスター!$AO:$AO,0))="","",INDEX(元マスター!$F:$F,MATCH($U34,元マスター!$AO:$AO,0))),"")</f>
        <v/>
      </c>
      <c r="P34" s="32" t="str">
        <f>IFERROR(IF(INDEX(元マスター!$G:$G,MATCH($U34,元マスター!$AO:$AO,0))="","",INDEX(元マスター!$G:$G,MATCH($U34,元マスター!$AO:$AO,0))),"")</f>
        <v/>
      </c>
      <c r="Q34" s="32" t="str">
        <f>IFERROR(IF(INDEX(元マスター!$H:$H,MATCH($U34,元マスター!$AO:$AO,0))="","",INDEX(元マスター!$H:$H,MATCH($U34,元マスター!$AO:$AO,0))),"")</f>
        <v/>
      </c>
      <c r="R34" s="32" t="str">
        <f>IFERROR(IF(INDEX(元マスター!$I:$I,MATCH($U34,元マスター!$AO:$AO,0))="","",INDEX(元マスター!$I:$I,MATCH($U34,元マスター!$AO:$AO,0))),"")</f>
        <v/>
      </c>
      <c r="S34" s="32" t="str">
        <f>IFERROR(IF(INDEX(元マスター!$J:$J,MATCH($U34,元マスター!$AO:$AO,0))="","",INDEX(元マスター!$J:$J,MATCH($U34,元マスター!$AO:$AO,0))),"")</f>
        <v/>
      </c>
      <c r="U34" s="32" t="str" cm="1">
        <f t="array" ref="U34">IFERROR(INDEX(元マスター!$AO$1:$AO$384,SMALL(IF(元マスター!$AO$1:$AO$384&lt;&gt;"",ROW($A$1:$A$384)),ROW())),"")</f>
        <v/>
      </c>
    </row>
    <row r="35" spans="1:21" x14ac:dyDescent="0.55000000000000004">
      <c r="A35" s="32" t="str">
        <f>IFERROR(INDEX(元マスター!$A:$A,MATCH($U35,元マスター!$AO:$AO,0)),"")</f>
        <v/>
      </c>
      <c r="B35" s="32" t="str">
        <f>IFERROR(IF($U35="","",IF($E35="1",INDEX(男子登録情報!$N:$N,MATCH($K35,男子登録情報!$B:$B,0)),INDEX(女子登録情報!$N:$N,MATCH($K35,女子登録情報!$B:$B,0)))),"")</f>
        <v/>
      </c>
      <c r="C35" s="32" t="str">
        <f>IFERROR(IF($U35="","",IF($E35="1",INDEX(男子登録情報!$O:$O,MATCH($K35,男子登録情報!$B:$B,0)),INDEX(女子登録情報!$O:$O,MATCH($K35,女子登録情報!$B:$B,0)))),"")</f>
        <v/>
      </c>
      <c r="D35" s="32" t="str">
        <f>IFERROR(IF($U35="","",IF($E35="1",INDEX(男子登録情報!$P:$P,MATCH($K35,男子登録情報!$B:$B,0)),INDEX(女子登録情報!$P:$P,MATCH($K35,女子登録情報!$B:$B,0)))),"")</f>
        <v/>
      </c>
      <c r="E35" s="32" t="str">
        <f>IF($U35="","",IF(ISERROR(MATCH($A35,男子登録情報!$S:$S,0)),"2","1"))</f>
        <v/>
      </c>
      <c r="F35" s="32" t="str">
        <f>IFERROR(IF($U35="","",IF($E35="1",INDEX(男子登録情報!$Q:$Q,MATCH($K35,男子登録情報!$B:$B,0)),INDEX(女子登録情報!$Q:$Q,MATCH($K35,女子登録情報!$B:$B,0)))),"")</f>
        <v/>
      </c>
      <c r="G35" s="32" t="str">
        <f>IFERROR(IF($U35="","",IF($E35="1",INDEX(男子登録情報!$M:$M,MATCH($K35,男子登録情報!$B:$B,0)),INDEX(女子登録情報!$M:$M,MATCH($K35,女子登録情報!$B:$B,0)))),"")</f>
        <v/>
      </c>
      <c r="H35" s="32" t="str">
        <f>IFERROR(IF($U35="","",IF($E35="1",INDEX(男子登録情報!$R:$R,MATCH($K35,男子登録情報!$B:$B,0)),INDEX(女子登録情報!$R:$R,MATCH($K35,女子登録情報!$B:$B,0)))),"")</f>
        <v/>
      </c>
      <c r="I35" s="32"/>
      <c r="J35" s="32"/>
      <c r="K35" s="32" t="str">
        <f>IFERROR(INDEX(元マスター!$B:$B,MATCH($U35,元マスター!$AO:$AO,0)),"")</f>
        <v/>
      </c>
      <c r="L35" s="32" t="str">
        <f>IFERROR(IF(INDEX(元マスター!$C:$C,MATCH($U35,元マスター!$AO:$AO,0))="","",INDEX(元マスター!$C:$C,MATCH($U35,元マスター!$AO:$AO,0))),"")</f>
        <v/>
      </c>
      <c r="M35" s="32" t="str">
        <f>IFERROR(IF(INDEX(元マスター!$D:$D,MATCH($U35,元マスター!$AO:$AO,0))="","",INDEX(元マスター!$D:$D,MATCH($U35,元マスター!$AO:$AO,0))),"")</f>
        <v/>
      </c>
      <c r="N35" s="32" t="str">
        <f>IFERROR(IF(INDEX(元マスター!$E:$E,MATCH($U35,元マスター!$AO:$AO,0))="","",INDEX(元マスター!$E:$E,MATCH($U35,元マスター!$AO:$AO,0))),"")</f>
        <v/>
      </c>
      <c r="O35" s="32" t="str">
        <f>IFERROR(IF(INDEX(元マスター!$F:$F,MATCH($U35,元マスター!$AO:$AO,0))="","",INDEX(元マスター!$F:$F,MATCH($U35,元マスター!$AO:$AO,0))),"")</f>
        <v/>
      </c>
      <c r="P35" s="32" t="str">
        <f>IFERROR(IF(INDEX(元マスター!$G:$G,MATCH($U35,元マスター!$AO:$AO,0))="","",INDEX(元マスター!$G:$G,MATCH($U35,元マスター!$AO:$AO,0))),"")</f>
        <v/>
      </c>
      <c r="Q35" s="32" t="str">
        <f>IFERROR(IF(INDEX(元マスター!$H:$H,MATCH($U35,元マスター!$AO:$AO,0))="","",INDEX(元マスター!$H:$H,MATCH($U35,元マスター!$AO:$AO,0))),"")</f>
        <v/>
      </c>
      <c r="R35" s="32" t="str">
        <f>IFERROR(IF(INDEX(元マスター!$I:$I,MATCH($U35,元マスター!$AO:$AO,0))="","",INDEX(元マスター!$I:$I,MATCH($U35,元マスター!$AO:$AO,0))),"")</f>
        <v/>
      </c>
      <c r="S35" s="32" t="str">
        <f>IFERROR(IF(INDEX(元マスター!$J:$J,MATCH($U35,元マスター!$AO:$AO,0))="","",INDEX(元マスター!$J:$J,MATCH($U35,元マスター!$AO:$AO,0))),"")</f>
        <v/>
      </c>
      <c r="U35" s="32" t="str" cm="1">
        <f t="array" ref="U35">IFERROR(INDEX(元マスター!$AO$1:$AO$384,SMALL(IF(元マスター!$AO$1:$AO$384&lt;&gt;"",ROW($A$1:$A$384)),ROW())),"")</f>
        <v/>
      </c>
    </row>
    <row r="36" spans="1:21" x14ac:dyDescent="0.55000000000000004">
      <c r="A36" s="32" t="str">
        <f>IFERROR(INDEX(元マスター!$A:$A,MATCH($U36,元マスター!$AO:$AO,0)),"")</f>
        <v/>
      </c>
      <c r="B36" s="32" t="str">
        <f>IFERROR(IF($U36="","",IF($E36="1",INDEX(男子登録情報!$N:$N,MATCH($K36,男子登録情報!$B:$B,0)),INDEX(女子登録情報!$N:$N,MATCH($K36,女子登録情報!$B:$B,0)))),"")</f>
        <v/>
      </c>
      <c r="C36" s="32" t="str">
        <f>IFERROR(IF($U36="","",IF($E36="1",INDEX(男子登録情報!$O:$O,MATCH($K36,男子登録情報!$B:$B,0)),INDEX(女子登録情報!$O:$O,MATCH($K36,女子登録情報!$B:$B,0)))),"")</f>
        <v/>
      </c>
      <c r="D36" s="32" t="str">
        <f>IFERROR(IF($U36="","",IF($E36="1",INDEX(男子登録情報!$P:$P,MATCH($K36,男子登録情報!$B:$B,0)),INDEX(女子登録情報!$P:$P,MATCH($K36,女子登録情報!$B:$B,0)))),"")</f>
        <v/>
      </c>
      <c r="E36" s="32" t="str">
        <f>IF($U36="","",IF(ISERROR(MATCH($A36,男子登録情報!$S:$S,0)),"2","1"))</f>
        <v/>
      </c>
      <c r="F36" s="32" t="str">
        <f>IFERROR(IF($U36="","",IF($E36="1",INDEX(男子登録情報!$Q:$Q,MATCH($K36,男子登録情報!$B:$B,0)),INDEX(女子登録情報!$Q:$Q,MATCH($K36,女子登録情報!$B:$B,0)))),"")</f>
        <v/>
      </c>
      <c r="G36" s="32" t="str">
        <f>IFERROR(IF($U36="","",IF($E36="1",INDEX(男子登録情報!$M:$M,MATCH($K36,男子登録情報!$B:$B,0)),INDEX(女子登録情報!$M:$M,MATCH($K36,女子登録情報!$B:$B,0)))),"")</f>
        <v/>
      </c>
      <c r="H36" s="32" t="str">
        <f>IFERROR(IF($U36="","",IF($E36="1",INDEX(男子登録情報!$R:$R,MATCH($K36,男子登録情報!$B:$B,0)),INDEX(女子登録情報!$R:$R,MATCH($K36,女子登録情報!$B:$B,0)))),"")</f>
        <v/>
      </c>
      <c r="I36" s="32"/>
      <c r="J36" s="32"/>
      <c r="K36" s="32" t="str">
        <f>IFERROR(INDEX(元マスター!$B:$B,MATCH($U36,元マスター!$AO:$AO,0)),"")</f>
        <v/>
      </c>
      <c r="L36" s="32" t="str">
        <f>IFERROR(IF(INDEX(元マスター!$C:$C,MATCH($U36,元マスター!$AO:$AO,0))="","",INDEX(元マスター!$C:$C,MATCH($U36,元マスター!$AO:$AO,0))),"")</f>
        <v/>
      </c>
      <c r="M36" s="32" t="str">
        <f>IFERROR(IF(INDEX(元マスター!$D:$D,MATCH($U36,元マスター!$AO:$AO,0))="","",INDEX(元マスター!$D:$D,MATCH($U36,元マスター!$AO:$AO,0))),"")</f>
        <v/>
      </c>
      <c r="N36" s="32" t="str">
        <f>IFERROR(IF(INDEX(元マスター!$E:$E,MATCH($U36,元マスター!$AO:$AO,0))="","",INDEX(元マスター!$E:$E,MATCH($U36,元マスター!$AO:$AO,0))),"")</f>
        <v/>
      </c>
      <c r="O36" s="32" t="str">
        <f>IFERROR(IF(INDEX(元マスター!$F:$F,MATCH($U36,元マスター!$AO:$AO,0))="","",INDEX(元マスター!$F:$F,MATCH($U36,元マスター!$AO:$AO,0))),"")</f>
        <v/>
      </c>
      <c r="P36" s="32" t="str">
        <f>IFERROR(IF(INDEX(元マスター!$G:$G,MATCH($U36,元マスター!$AO:$AO,0))="","",INDEX(元マスター!$G:$G,MATCH($U36,元マスター!$AO:$AO,0))),"")</f>
        <v/>
      </c>
      <c r="Q36" s="32" t="str">
        <f>IFERROR(IF(INDEX(元マスター!$H:$H,MATCH($U36,元マスター!$AO:$AO,0))="","",INDEX(元マスター!$H:$H,MATCH($U36,元マスター!$AO:$AO,0))),"")</f>
        <v/>
      </c>
      <c r="R36" s="32" t="str">
        <f>IFERROR(IF(INDEX(元マスター!$I:$I,MATCH($U36,元マスター!$AO:$AO,0))="","",INDEX(元マスター!$I:$I,MATCH($U36,元マスター!$AO:$AO,0))),"")</f>
        <v/>
      </c>
      <c r="S36" s="32" t="str">
        <f>IFERROR(IF(INDEX(元マスター!$J:$J,MATCH($U36,元マスター!$AO:$AO,0))="","",INDEX(元マスター!$J:$J,MATCH($U36,元マスター!$AO:$AO,0))),"")</f>
        <v/>
      </c>
      <c r="U36" s="32" t="str" cm="1">
        <f t="array" ref="U36">IFERROR(INDEX(元マスター!$AO$1:$AO$384,SMALL(IF(元マスター!$AO$1:$AO$384&lt;&gt;"",ROW($A$1:$A$384)),ROW())),"")</f>
        <v/>
      </c>
    </row>
    <row r="37" spans="1:21" x14ac:dyDescent="0.55000000000000004">
      <c r="A37" s="32" t="str">
        <f>IFERROR(INDEX(元マスター!$A:$A,MATCH($U37,元マスター!$AO:$AO,0)),"")</f>
        <v/>
      </c>
      <c r="B37" s="32" t="str">
        <f>IFERROR(IF($U37="","",IF($E37="1",INDEX(男子登録情報!$N:$N,MATCH($K37,男子登録情報!$B:$B,0)),INDEX(女子登録情報!$N:$N,MATCH($K37,女子登録情報!$B:$B,0)))),"")</f>
        <v/>
      </c>
      <c r="C37" s="32" t="str">
        <f>IFERROR(IF($U37="","",IF($E37="1",INDEX(男子登録情報!$O:$O,MATCH($K37,男子登録情報!$B:$B,0)),INDEX(女子登録情報!$O:$O,MATCH($K37,女子登録情報!$B:$B,0)))),"")</f>
        <v/>
      </c>
      <c r="D37" s="32" t="str">
        <f>IFERROR(IF($U37="","",IF($E37="1",INDEX(男子登録情報!$P:$P,MATCH($K37,男子登録情報!$B:$B,0)),INDEX(女子登録情報!$P:$P,MATCH($K37,女子登録情報!$B:$B,0)))),"")</f>
        <v/>
      </c>
      <c r="E37" s="32" t="str">
        <f>IF($U37="","",IF(ISERROR(MATCH($A37,男子登録情報!$S:$S,0)),"2","1"))</f>
        <v/>
      </c>
      <c r="F37" s="32" t="str">
        <f>IFERROR(IF($U37="","",IF($E37="1",INDEX(男子登録情報!$Q:$Q,MATCH($K37,男子登録情報!$B:$B,0)),INDEX(女子登録情報!$Q:$Q,MATCH($K37,女子登録情報!$B:$B,0)))),"")</f>
        <v/>
      </c>
      <c r="G37" s="32" t="str">
        <f>IFERROR(IF($U37="","",IF($E37="1",INDEX(男子登録情報!$M:$M,MATCH($K37,男子登録情報!$B:$B,0)),INDEX(女子登録情報!$M:$M,MATCH($K37,女子登録情報!$B:$B,0)))),"")</f>
        <v/>
      </c>
      <c r="H37" s="32" t="str">
        <f>IFERROR(IF($U37="","",IF($E37="1",INDEX(男子登録情報!$R:$R,MATCH($K37,男子登録情報!$B:$B,0)),INDEX(女子登録情報!$R:$R,MATCH($K37,女子登録情報!$B:$B,0)))),"")</f>
        <v/>
      </c>
      <c r="I37" s="32"/>
      <c r="J37" s="32"/>
      <c r="K37" s="32" t="str">
        <f>IFERROR(INDEX(元マスター!$B:$B,MATCH($U37,元マスター!$AO:$AO,0)),"")</f>
        <v/>
      </c>
      <c r="L37" s="32" t="str">
        <f>IFERROR(IF(INDEX(元マスター!$C:$C,MATCH($U37,元マスター!$AO:$AO,0))="","",INDEX(元マスター!$C:$C,MATCH($U37,元マスター!$AO:$AO,0))),"")</f>
        <v/>
      </c>
      <c r="M37" s="32" t="str">
        <f>IFERROR(IF(INDEX(元マスター!$D:$D,MATCH($U37,元マスター!$AO:$AO,0))="","",INDEX(元マスター!$D:$D,MATCH($U37,元マスター!$AO:$AO,0))),"")</f>
        <v/>
      </c>
      <c r="N37" s="32" t="str">
        <f>IFERROR(IF(INDEX(元マスター!$E:$E,MATCH($U37,元マスター!$AO:$AO,0))="","",INDEX(元マスター!$E:$E,MATCH($U37,元マスター!$AO:$AO,0))),"")</f>
        <v/>
      </c>
      <c r="O37" s="32" t="str">
        <f>IFERROR(IF(INDEX(元マスター!$F:$F,MATCH($U37,元マスター!$AO:$AO,0))="","",INDEX(元マスター!$F:$F,MATCH($U37,元マスター!$AO:$AO,0))),"")</f>
        <v/>
      </c>
      <c r="P37" s="32" t="str">
        <f>IFERROR(IF(INDEX(元マスター!$G:$G,MATCH($U37,元マスター!$AO:$AO,0))="","",INDEX(元マスター!$G:$G,MATCH($U37,元マスター!$AO:$AO,0))),"")</f>
        <v/>
      </c>
      <c r="Q37" s="32" t="str">
        <f>IFERROR(IF(INDEX(元マスター!$H:$H,MATCH($U37,元マスター!$AO:$AO,0))="","",INDEX(元マスター!$H:$H,MATCH($U37,元マスター!$AO:$AO,0))),"")</f>
        <v/>
      </c>
      <c r="R37" s="32" t="str">
        <f>IFERROR(IF(INDEX(元マスター!$I:$I,MATCH($U37,元マスター!$AO:$AO,0))="","",INDEX(元マスター!$I:$I,MATCH($U37,元マスター!$AO:$AO,0))),"")</f>
        <v/>
      </c>
      <c r="S37" s="32" t="str">
        <f>IFERROR(IF(INDEX(元マスター!$J:$J,MATCH($U37,元マスター!$AO:$AO,0))="","",INDEX(元マスター!$J:$J,MATCH($U37,元マスター!$AO:$AO,0))),"")</f>
        <v/>
      </c>
      <c r="U37" s="32" t="str" cm="1">
        <f t="array" ref="U37">IFERROR(INDEX(元マスター!$AO$1:$AO$384,SMALL(IF(元マスター!$AO$1:$AO$384&lt;&gt;"",ROW($A$1:$A$384)),ROW())),"")</f>
        <v/>
      </c>
    </row>
    <row r="38" spans="1:21" x14ac:dyDescent="0.55000000000000004">
      <c r="A38" s="32" t="str">
        <f>IFERROR(INDEX(元マスター!$A:$A,MATCH($U38,元マスター!$AO:$AO,0)),"")</f>
        <v/>
      </c>
      <c r="B38" s="32" t="str">
        <f>IFERROR(IF($U38="","",IF($E38="1",INDEX(男子登録情報!$N:$N,MATCH($K38,男子登録情報!$B:$B,0)),INDEX(女子登録情報!$N:$N,MATCH($K38,女子登録情報!$B:$B,0)))),"")</f>
        <v/>
      </c>
      <c r="C38" s="32" t="str">
        <f>IFERROR(IF($U38="","",IF($E38="1",INDEX(男子登録情報!$O:$O,MATCH($K38,男子登録情報!$B:$B,0)),INDEX(女子登録情報!$O:$O,MATCH($K38,女子登録情報!$B:$B,0)))),"")</f>
        <v/>
      </c>
      <c r="D38" s="32" t="str">
        <f>IFERROR(IF($U38="","",IF($E38="1",INDEX(男子登録情報!$P:$P,MATCH($K38,男子登録情報!$B:$B,0)),INDEX(女子登録情報!$P:$P,MATCH($K38,女子登録情報!$B:$B,0)))),"")</f>
        <v/>
      </c>
      <c r="E38" s="32" t="str">
        <f>IF($U38="","",IF(ISERROR(MATCH($A38,男子登録情報!$S:$S,0)),"2","1"))</f>
        <v/>
      </c>
      <c r="F38" s="32" t="str">
        <f>IFERROR(IF($U38="","",IF($E38="1",INDEX(男子登録情報!$Q:$Q,MATCH($K38,男子登録情報!$B:$B,0)),INDEX(女子登録情報!$Q:$Q,MATCH($K38,女子登録情報!$B:$B,0)))),"")</f>
        <v/>
      </c>
      <c r="G38" s="32" t="str">
        <f>IFERROR(IF($U38="","",IF($E38="1",INDEX(男子登録情報!$M:$M,MATCH($K38,男子登録情報!$B:$B,0)),INDEX(女子登録情報!$M:$M,MATCH($K38,女子登録情報!$B:$B,0)))),"")</f>
        <v/>
      </c>
      <c r="H38" s="32" t="str">
        <f>IFERROR(IF($U38="","",IF($E38="1",INDEX(男子登録情報!$R:$R,MATCH($K38,男子登録情報!$B:$B,0)),INDEX(女子登録情報!$R:$R,MATCH($K38,女子登録情報!$B:$B,0)))),"")</f>
        <v/>
      </c>
      <c r="I38" s="32"/>
      <c r="J38" s="32"/>
      <c r="K38" s="32" t="str">
        <f>IFERROR(INDEX(元マスター!$B:$B,MATCH($U38,元マスター!$AO:$AO,0)),"")</f>
        <v/>
      </c>
      <c r="L38" s="32" t="str">
        <f>IFERROR(IF(INDEX(元マスター!$C:$C,MATCH($U38,元マスター!$AO:$AO,0))="","",INDEX(元マスター!$C:$C,MATCH($U38,元マスター!$AO:$AO,0))),"")</f>
        <v/>
      </c>
      <c r="M38" s="32" t="str">
        <f>IFERROR(IF(INDEX(元マスター!$D:$D,MATCH($U38,元マスター!$AO:$AO,0))="","",INDEX(元マスター!$D:$D,MATCH($U38,元マスター!$AO:$AO,0))),"")</f>
        <v/>
      </c>
      <c r="N38" s="32" t="str">
        <f>IFERROR(IF(INDEX(元マスター!$E:$E,MATCH($U38,元マスター!$AO:$AO,0))="","",INDEX(元マスター!$E:$E,MATCH($U38,元マスター!$AO:$AO,0))),"")</f>
        <v/>
      </c>
      <c r="O38" s="32" t="str">
        <f>IFERROR(IF(INDEX(元マスター!$F:$F,MATCH($U38,元マスター!$AO:$AO,0))="","",INDEX(元マスター!$F:$F,MATCH($U38,元マスター!$AO:$AO,0))),"")</f>
        <v/>
      </c>
      <c r="P38" s="32" t="str">
        <f>IFERROR(IF(INDEX(元マスター!$G:$G,MATCH($U38,元マスター!$AO:$AO,0))="","",INDEX(元マスター!$G:$G,MATCH($U38,元マスター!$AO:$AO,0))),"")</f>
        <v/>
      </c>
      <c r="Q38" s="32" t="str">
        <f>IFERROR(IF(INDEX(元マスター!$H:$H,MATCH($U38,元マスター!$AO:$AO,0))="","",INDEX(元マスター!$H:$H,MATCH($U38,元マスター!$AO:$AO,0))),"")</f>
        <v/>
      </c>
      <c r="R38" s="32" t="str">
        <f>IFERROR(IF(INDEX(元マスター!$I:$I,MATCH($U38,元マスター!$AO:$AO,0))="","",INDEX(元マスター!$I:$I,MATCH($U38,元マスター!$AO:$AO,0))),"")</f>
        <v/>
      </c>
      <c r="S38" s="32" t="str">
        <f>IFERROR(IF(INDEX(元マスター!$J:$J,MATCH($U38,元マスター!$AO:$AO,0))="","",INDEX(元マスター!$J:$J,MATCH($U38,元マスター!$AO:$AO,0))),"")</f>
        <v/>
      </c>
      <c r="U38" s="32" t="str" cm="1">
        <f t="array" ref="U38">IFERROR(INDEX(元マスター!$AO$1:$AO$384,SMALL(IF(元マスター!$AO$1:$AO$384&lt;&gt;"",ROW($A$1:$A$384)),ROW())),"")</f>
        <v/>
      </c>
    </row>
    <row r="39" spans="1:21" x14ac:dyDescent="0.55000000000000004">
      <c r="A39" s="32" t="str">
        <f>IFERROR(INDEX(元マスター!$A:$A,MATCH($U39,元マスター!$AO:$AO,0)),"")</f>
        <v/>
      </c>
      <c r="B39" s="32" t="str">
        <f>IFERROR(IF($U39="","",IF($E39="1",INDEX(男子登録情報!$N:$N,MATCH($K39,男子登録情報!$B:$B,0)),INDEX(女子登録情報!$N:$N,MATCH($K39,女子登録情報!$B:$B,0)))),"")</f>
        <v/>
      </c>
      <c r="C39" s="32" t="str">
        <f>IFERROR(IF($U39="","",IF($E39="1",INDEX(男子登録情報!$O:$O,MATCH($K39,男子登録情報!$B:$B,0)),INDEX(女子登録情報!$O:$O,MATCH($K39,女子登録情報!$B:$B,0)))),"")</f>
        <v/>
      </c>
      <c r="D39" s="32" t="str">
        <f>IFERROR(IF($U39="","",IF($E39="1",INDEX(男子登録情報!$P:$P,MATCH($K39,男子登録情報!$B:$B,0)),INDEX(女子登録情報!$P:$P,MATCH($K39,女子登録情報!$B:$B,0)))),"")</f>
        <v/>
      </c>
      <c r="E39" s="32" t="str">
        <f>IF($U39="","",IF(ISERROR(MATCH($A39,男子登録情報!$S:$S,0)),"2","1"))</f>
        <v/>
      </c>
      <c r="F39" s="32" t="str">
        <f>IFERROR(IF($U39="","",IF($E39="1",INDEX(男子登録情報!$Q:$Q,MATCH($K39,男子登録情報!$B:$B,0)),INDEX(女子登録情報!$Q:$Q,MATCH($K39,女子登録情報!$B:$B,0)))),"")</f>
        <v/>
      </c>
      <c r="G39" s="32" t="str">
        <f>IFERROR(IF($U39="","",IF($E39="1",INDEX(男子登録情報!$M:$M,MATCH($K39,男子登録情報!$B:$B,0)),INDEX(女子登録情報!$M:$M,MATCH($K39,女子登録情報!$B:$B,0)))),"")</f>
        <v/>
      </c>
      <c r="H39" s="32" t="str">
        <f>IFERROR(IF($U39="","",IF($E39="1",INDEX(男子登録情報!$R:$R,MATCH($K39,男子登録情報!$B:$B,0)),INDEX(女子登録情報!$R:$R,MATCH($K39,女子登録情報!$B:$B,0)))),"")</f>
        <v/>
      </c>
      <c r="I39" s="32"/>
      <c r="J39" s="32"/>
      <c r="K39" s="32" t="str">
        <f>IFERROR(INDEX(元マスター!$B:$B,MATCH($U39,元マスター!$AO:$AO,0)),"")</f>
        <v/>
      </c>
      <c r="L39" s="32" t="str">
        <f>IFERROR(IF(INDEX(元マスター!$C:$C,MATCH($U39,元マスター!$AO:$AO,0))="","",INDEX(元マスター!$C:$C,MATCH($U39,元マスター!$AO:$AO,0))),"")</f>
        <v/>
      </c>
      <c r="M39" s="32" t="str">
        <f>IFERROR(IF(INDEX(元マスター!$D:$D,MATCH($U39,元マスター!$AO:$AO,0))="","",INDEX(元マスター!$D:$D,MATCH($U39,元マスター!$AO:$AO,0))),"")</f>
        <v/>
      </c>
      <c r="N39" s="32" t="str">
        <f>IFERROR(IF(INDEX(元マスター!$E:$E,MATCH($U39,元マスター!$AO:$AO,0))="","",INDEX(元マスター!$E:$E,MATCH($U39,元マスター!$AO:$AO,0))),"")</f>
        <v/>
      </c>
      <c r="O39" s="32" t="str">
        <f>IFERROR(IF(INDEX(元マスター!$F:$F,MATCH($U39,元マスター!$AO:$AO,0))="","",INDEX(元マスター!$F:$F,MATCH($U39,元マスター!$AO:$AO,0))),"")</f>
        <v/>
      </c>
      <c r="P39" s="32" t="str">
        <f>IFERROR(IF(INDEX(元マスター!$G:$G,MATCH($U39,元マスター!$AO:$AO,0))="","",INDEX(元マスター!$G:$G,MATCH($U39,元マスター!$AO:$AO,0))),"")</f>
        <v/>
      </c>
      <c r="Q39" s="32" t="str">
        <f>IFERROR(IF(INDEX(元マスター!$H:$H,MATCH($U39,元マスター!$AO:$AO,0))="","",INDEX(元マスター!$H:$H,MATCH($U39,元マスター!$AO:$AO,0))),"")</f>
        <v/>
      </c>
      <c r="R39" s="32" t="str">
        <f>IFERROR(IF(INDEX(元マスター!$I:$I,MATCH($U39,元マスター!$AO:$AO,0))="","",INDEX(元マスター!$I:$I,MATCH($U39,元マスター!$AO:$AO,0))),"")</f>
        <v/>
      </c>
      <c r="S39" s="32" t="str">
        <f>IFERROR(IF(INDEX(元マスター!$J:$J,MATCH($U39,元マスター!$AO:$AO,0))="","",INDEX(元マスター!$J:$J,MATCH($U39,元マスター!$AO:$AO,0))),"")</f>
        <v/>
      </c>
      <c r="U39" s="32" t="str" cm="1">
        <f t="array" ref="U39">IFERROR(INDEX(元マスター!$AO$1:$AO$384,SMALL(IF(元マスター!$AO$1:$AO$384&lt;&gt;"",ROW($A$1:$A$384)),ROW())),"")</f>
        <v/>
      </c>
    </row>
    <row r="40" spans="1:21" x14ac:dyDescent="0.55000000000000004">
      <c r="A40" s="32" t="str">
        <f>IFERROR(INDEX(元マスター!$A:$A,MATCH($U40,元マスター!$AO:$AO,0)),"")</f>
        <v/>
      </c>
      <c r="B40" s="32" t="str">
        <f>IFERROR(IF($U40="","",IF($E40="1",INDEX(男子登録情報!$N:$N,MATCH($K40,男子登録情報!$B:$B,0)),INDEX(女子登録情報!$N:$N,MATCH($K40,女子登録情報!$B:$B,0)))),"")</f>
        <v/>
      </c>
      <c r="C40" s="32" t="str">
        <f>IFERROR(IF($U40="","",IF($E40="1",INDEX(男子登録情報!$O:$O,MATCH($K40,男子登録情報!$B:$B,0)),INDEX(女子登録情報!$O:$O,MATCH($K40,女子登録情報!$B:$B,0)))),"")</f>
        <v/>
      </c>
      <c r="D40" s="32" t="str">
        <f>IFERROR(IF($U40="","",IF($E40="1",INDEX(男子登録情報!$P:$P,MATCH($K40,男子登録情報!$B:$B,0)),INDEX(女子登録情報!$P:$P,MATCH($K40,女子登録情報!$B:$B,0)))),"")</f>
        <v/>
      </c>
      <c r="E40" s="32" t="str">
        <f>IF($U40="","",IF(ISERROR(MATCH($A40,男子登録情報!$S:$S,0)),"2","1"))</f>
        <v/>
      </c>
      <c r="F40" s="32" t="str">
        <f>IFERROR(IF($U40="","",IF($E40="1",INDEX(男子登録情報!$Q:$Q,MATCH($K40,男子登録情報!$B:$B,0)),INDEX(女子登録情報!$Q:$Q,MATCH($K40,女子登録情報!$B:$B,0)))),"")</f>
        <v/>
      </c>
      <c r="G40" s="32" t="str">
        <f>IFERROR(IF($U40="","",IF($E40="1",INDEX(男子登録情報!$M:$M,MATCH($K40,男子登録情報!$B:$B,0)),INDEX(女子登録情報!$M:$M,MATCH($K40,女子登録情報!$B:$B,0)))),"")</f>
        <v/>
      </c>
      <c r="H40" s="32" t="str">
        <f>IFERROR(IF($U40="","",IF($E40="1",INDEX(男子登録情報!$R:$R,MATCH($K40,男子登録情報!$B:$B,0)),INDEX(女子登録情報!$R:$R,MATCH($K40,女子登録情報!$B:$B,0)))),"")</f>
        <v/>
      </c>
      <c r="I40" s="32"/>
      <c r="J40" s="32"/>
      <c r="K40" s="32" t="str">
        <f>IFERROR(INDEX(元マスター!$B:$B,MATCH($U40,元マスター!$AO:$AO,0)),"")</f>
        <v/>
      </c>
      <c r="L40" s="32" t="str">
        <f>IFERROR(IF(INDEX(元マスター!$C:$C,MATCH($U40,元マスター!$AO:$AO,0))="","",INDEX(元マスター!$C:$C,MATCH($U40,元マスター!$AO:$AO,0))),"")</f>
        <v/>
      </c>
      <c r="M40" s="32" t="str">
        <f>IFERROR(IF(INDEX(元マスター!$D:$D,MATCH($U40,元マスター!$AO:$AO,0))="","",INDEX(元マスター!$D:$D,MATCH($U40,元マスター!$AO:$AO,0))),"")</f>
        <v/>
      </c>
      <c r="N40" s="32" t="str">
        <f>IFERROR(IF(INDEX(元マスター!$E:$E,MATCH($U40,元マスター!$AO:$AO,0))="","",INDEX(元マスター!$E:$E,MATCH($U40,元マスター!$AO:$AO,0))),"")</f>
        <v/>
      </c>
      <c r="O40" s="32" t="str">
        <f>IFERROR(IF(INDEX(元マスター!$F:$F,MATCH($U40,元マスター!$AO:$AO,0))="","",INDEX(元マスター!$F:$F,MATCH($U40,元マスター!$AO:$AO,0))),"")</f>
        <v/>
      </c>
      <c r="P40" s="32" t="str">
        <f>IFERROR(IF(INDEX(元マスター!$G:$G,MATCH($U40,元マスター!$AO:$AO,0))="","",INDEX(元マスター!$G:$G,MATCH($U40,元マスター!$AO:$AO,0))),"")</f>
        <v/>
      </c>
      <c r="Q40" s="32" t="str">
        <f>IFERROR(IF(INDEX(元マスター!$H:$H,MATCH($U40,元マスター!$AO:$AO,0))="","",INDEX(元マスター!$H:$H,MATCH($U40,元マスター!$AO:$AO,0))),"")</f>
        <v/>
      </c>
      <c r="R40" s="32" t="str">
        <f>IFERROR(IF(INDEX(元マスター!$I:$I,MATCH($U40,元マスター!$AO:$AO,0))="","",INDEX(元マスター!$I:$I,MATCH($U40,元マスター!$AO:$AO,0))),"")</f>
        <v/>
      </c>
      <c r="S40" s="32" t="str">
        <f>IFERROR(IF(INDEX(元マスター!$J:$J,MATCH($U40,元マスター!$AO:$AO,0))="","",INDEX(元マスター!$J:$J,MATCH($U40,元マスター!$AO:$AO,0))),"")</f>
        <v/>
      </c>
      <c r="U40" s="32" t="str" cm="1">
        <f t="array" ref="U40">IFERROR(INDEX(元マスター!$AO$1:$AO$384,SMALL(IF(元マスター!$AO$1:$AO$384&lt;&gt;"",ROW($A$1:$A$384)),ROW())),"")</f>
        <v/>
      </c>
    </row>
    <row r="41" spans="1:21" x14ac:dyDescent="0.55000000000000004">
      <c r="A41" s="32" t="str">
        <f>IFERROR(INDEX(元マスター!$A:$A,MATCH($U41,元マスター!$AO:$AO,0)),"")</f>
        <v/>
      </c>
      <c r="B41" s="32" t="str">
        <f>IFERROR(IF($U41="","",IF($E41="1",INDEX(男子登録情報!$N:$N,MATCH($K41,男子登録情報!$B:$B,0)),INDEX(女子登録情報!$N:$N,MATCH($K41,女子登録情報!$B:$B,0)))),"")</f>
        <v/>
      </c>
      <c r="C41" s="32" t="str">
        <f>IFERROR(IF($U41="","",IF($E41="1",INDEX(男子登録情報!$O:$O,MATCH($K41,男子登録情報!$B:$B,0)),INDEX(女子登録情報!$O:$O,MATCH($K41,女子登録情報!$B:$B,0)))),"")</f>
        <v/>
      </c>
      <c r="D41" s="32" t="str">
        <f>IFERROR(IF($U41="","",IF($E41="1",INDEX(男子登録情報!$P:$P,MATCH($K41,男子登録情報!$B:$B,0)),INDEX(女子登録情報!$P:$P,MATCH($K41,女子登録情報!$B:$B,0)))),"")</f>
        <v/>
      </c>
      <c r="E41" s="32" t="str">
        <f>IF($U41="","",IF(ISERROR(MATCH($A41,男子登録情報!$S:$S,0)),"2","1"))</f>
        <v/>
      </c>
      <c r="F41" s="32" t="str">
        <f>IFERROR(IF($U41="","",IF($E41="1",INDEX(男子登録情報!$Q:$Q,MATCH($K41,男子登録情報!$B:$B,0)),INDEX(女子登録情報!$Q:$Q,MATCH($K41,女子登録情報!$B:$B,0)))),"")</f>
        <v/>
      </c>
      <c r="G41" s="32" t="str">
        <f>IFERROR(IF($U41="","",IF($E41="1",INDEX(男子登録情報!$M:$M,MATCH($K41,男子登録情報!$B:$B,0)),INDEX(女子登録情報!$M:$M,MATCH($K41,女子登録情報!$B:$B,0)))),"")</f>
        <v/>
      </c>
      <c r="H41" s="32" t="str">
        <f>IFERROR(IF($U41="","",IF($E41="1",INDEX(男子登録情報!$R:$R,MATCH($K41,男子登録情報!$B:$B,0)),INDEX(女子登録情報!$R:$R,MATCH($K41,女子登録情報!$B:$B,0)))),"")</f>
        <v/>
      </c>
      <c r="I41" s="32"/>
      <c r="J41" s="32"/>
      <c r="K41" s="32" t="str">
        <f>IFERROR(INDEX(元マスター!$B:$B,MATCH($U41,元マスター!$AO:$AO,0)),"")</f>
        <v/>
      </c>
      <c r="L41" s="32" t="str">
        <f>IFERROR(IF(INDEX(元マスター!$C:$C,MATCH($U41,元マスター!$AO:$AO,0))="","",INDEX(元マスター!$C:$C,MATCH($U41,元マスター!$AO:$AO,0))),"")</f>
        <v/>
      </c>
      <c r="M41" s="32" t="str">
        <f>IFERROR(IF(INDEX(元マスター!$D:$D,MATCH($U41,元マスター!$AO:$AO,0))="","",INDEX(元マスター!$D:$D,MATCH($U41,元マスター!$AO:$AO,0))),"")</f>
        <v/>
      </c>
      <c r="N41" s="32" t="str">
        <f>IFERROR(IF(INDEX(元マスター!$E:$E,MATCH($U41,元マスター!$AO:$AO,0))="","",INDEX(元マスター!$E:$E,MATCH($U41,元マスター!$AO:$AO,0))),"")</f>
        <v/>
      </c>
      <c r="O41" s="32" t="str">
        <f>IFERROR(IF(INDEX(元マスター!$F:$F,MATCH($U41,元マスター!$AO:$AO,0))="","",INDEX(元マスター!$F:$F,MATCH($U41,元マスター!$AO:$AO,0))),"")</f>
        <v/>
      </c>
      <c r="P41" s="32" t="str">
        <f>IFERROR(IF(INDEX(元マスター!$G:$G,MATCH($U41,元マスター!$AO:$AO,0))="","",INDEX(元マスター!$G:$G,MATCH($U41,元マスター!$AO:$AO,0))),"")</f>
        <v/>
      </c>
      <c r="Q41" s="32" t="str">
        <f>IFERROR(IF(INDEX(元マスター!$H:$H,MATCH($U41,元マスター!$AO:$AO,0))="","",INDEX(元マスター!$H:$H,MATCH($U41,元マスター!$AO:$AO,0))),"")</f>
        <v/>
      </c>
      <c r="R41" s="32" t="str">
        <f>IFERROR(IF(INDEX(元マスター!$I:$I,MATCH($U41,元マスター!$AO:$AO,0))="","",INDEX(元マスター!$I:$I,MATCH($U41,元マスター!$AO:$AO,0))),"")</f>
        <v/>
      </c>
      <c r="S41" s="32" t="str">
        <f>IFERROR(IF(INDEX(元マスター!$J:$J,MATCH($U41,元マスター!$AO:$AO,0))="","",INDEX(元マスター!$J:$J,MATCH($U41,元マスター!$AO:$AO,0))),"")</f>
        <v/>
      </c>
      <c r="U41" s="32" t="str" cm="1">
        <f t="array" ref="U41">IFERROR(INDEX(元マスター!$AO$1:$AO$384,SMALL(IF(元マスター!$AO$1:$AO$384&lt;&gt;"",ROW($A$1:$A$384)),ROW())),"")</f>
        <v/>
      </c>
    </row>
    <row r="42" spans="1:21" x14ac:dyDescent="0.55000000000000004">
      <c r="A42" s="32" t="str">
        <f>IFERROR(INDEX(元マスター!$A:$A,MATCH($U42,元マスター!$AO:$AO,0)),"")</f>
        <v/>
      </c>
      <c r="B42" s="32" t="str">
        <f>IFERROR(IF($U42="","",IF($E42="1",INDEX(男子登録情報!$N:$N,MATCH($K42,男子登録情報!$B:$B,0)),INDEX(女子登録情報!$N:$N,MATCH($K42,女子登録情報!$B:$B,0)))),"")</f>
        <v/>
      </c>
      <c r="C42" s="32" t="str">
        <f>IFERROR(IF($U42="","",IF($E42="1",INDEX(男子登録情報!$O:$O,MATCH($K42,男子登録情報!$B:$B,0)),INDEX(女子登録情報!$O:$O,MATCH($K42,女子登録情報!$B:$B,0)))),"")</f>
        <v/>
      </c>
      <c r="D42" s="32" t="str">
        <f>IFERROR(IF($U42="","",IF($E42="1",INDEX(男子登録情報!$P:$P,MATCH($K42,男子登録情報!$B:$B,0)),INDEX(女子登録情報!$P:$P,MATCH($K42,女子登録情報!$B:$B,0)))),"")</f>
        <v/>
      </c>
      <c r="E42" s="32" t="str">
        <f>IF($U42="","",IF(ISERROR(MATCH($A42,男子登録情報!$S:$S,0)),"2","1"))</f>
        <v/>
      </c>
      <c r="F42" s="32" t="str">
        <f>IFERROR(IF($U42="","",IF($E42="1",INDEX(男子登録情報!$Q:$Q,MATCH($K42,男子登録情報!$B:$B,0)),INDEX(女子登録情報!$Q:$Q,MATCH($K42,女子登録情報!$B:$B,0)))),"")</f>
        <v/>
      </c>
      <c r="G42" s="32" t="str">
        <f>IFERROR(IF($U42="","",IF($E42="1",INDEX(男子登録情報!$M:$M,MATCH($K42,男子登録情報!$B:$B,0)),INDEX(女子登録情報!$M:$M,MATCH($K42,女子登録情報!$B:$B,0)))),"")</f>
        <v/>
      </c>
      <c r="H42" s="32" t="str">
        <f>IFERROR(IF($U42="","",IF($E42="1",INDEX(男子登録情報!$R:$R,MATCH($K42,男子登録情報!$B:$B,0)),INDEX(女子登録情報!$R:$R,MATCH($K42,女子登録情報!$B:$B,0)))),"")</f>
        <v/>
      </c>
      <c r="I42" s="32"/>
      <c r="J42" s="32"/>
      <c r="K42" s="32" t="str">
        <f>IFERROR(INDEX(元マスター!$B:$B,MATCH($U42,元マスター!$AO:$AO,0)),"")</f>
        <v/>
      </c>
      <c r="L42" s="32" t="str">
        <f>IFERROR(IF(INDEX(元マスター!$C:$C,MATCH($U42,元マスター!$AO:$AO,0))="","",INDEX(元マスター!$C:$C,MATCH($U42,元マスター!$AO:$AO,0))),"")</f>
        <v/>
      </c>
      <c r="M42" s="32" t="str">
        <f>IFERROR(IF(INDEX(元マスター!$D:$D,MATCH($U42,元マスター!$AO:$AO,0))="","",INDEX(元マスター!$D:$D,MATCH($U42,元マスター!$AO:$AO,0))),"")</f>
        <v/>
      </c>
      <c r="N42" s="32" t="str">
        <f>IFERROR(IF(INDEX(元マスター!$E:$E,MATCH($U42,元マスター!$AO:$AO,0))="","",INDEX(元マスター!$E:$E,MATCH($U42,元マスター!$AO:$AO,0))),"")</f>
        <v/>
      </c>
      <c r="O42" s="32" t="str">
        <f>IFERROR(IF(INDEX(元マスター!$F:$F,MATCH($U42,元マスター!$AO:$AO,0))="","",INDEX(元マスター!$F:$F,MATCH($U42,元マスター!$AO:$AO,0))),"")</f>
        <v/>
      </c>
      <c r="P42" s="32" t="str">
        <f>IFERROR(IF(INDEX(元マスター!$G:$G,MATCH($U42,元マスター!$AO:$AO,0))="","",INDEX(元マスター!$G:$G,MATCH($U42,元マスター!$AO:$AO,0))),"")</f>
        <v/>
      </c>
      <c r="Q42" s="32" t="str">
        <f>IFERROR(IF(INDEX(元マスター!$H:$H,MATCH($U42,元マスター!$AO:$AO,0))="","",INDEX(元マスター!$H:$H,MATCH($U42,元マスター!$AO:$AO,0))),"")</f>
        <v/>
      </c>
      <c r="R42" s="32" t="str">
        <f>IFERROR(IF(INDEX(元マスター!$I:$I,MATCH($U42,元マスター!$AO:$AO,0))="","",INDEX(元マスター!$I:$I,MATCH($U42,元マスター!$AO:$AO,0))),"")</f>
        <v/>
      </c>
      <c r="S42" s="32" t="str">
        <f>IFERROR(IF(INDEX(元マスター!$J:$J,MATCH($U42,元マスター!$AO:$AO,0))="","",INDEX(元マスター!$J:$J,MATCH($U42,元マスター!$AO:$AO,0))),"")</f>
        <v/>
      </c>
      <c r="U42" s="32" t="str" cm="1">
        <f t="array" ref="U42">IFERROR(INDEX(元マスター!$AO$1:$AO$384,SMALL(IF(元マスター!$AO$1:$AO$384&lt;&gt;"",ROW($A$1:$A$384)),ROW())),"")</f>
        <v/>
      </c>
    </row>
    <row r="43" spans="1:21" x14ac:dyDescent="0.55000000000000004">
      <c r="A43" s="32" t="str">
        <f>IFERROR(INDEX(元マスター!$A:$A,MATCH($U43,元マスター!$AO:$AO,0)),"")</f>
        <v/>
      </c>
      <c r="B43" s="32" t="str">
        <f>IFERROR(IF($U43="","",IF($E43="1",INDEX(男子登録情報!$N:$N,MATCH($K43,男子登録情報!$B:$B,0)),INDEX(女子登録情報!$N:$N,MATCH($K43,女子登録情報!$B:$B,0)))),"")</f>
        <v/>
      </c>
      <c r="C43" s="32" t="str">
        <f>IFERROR(IF($U43="","",IF($E43="1",INDEX(男子登録情報!$O:$O,MATCH($K43,男子登録情報!$B:$B,0)),INDEX(女子登録情報!$O:$O,MATCH($K43,女子登録情報!$B:$B,0)))),"")</f>
        <v/>
      </c>
      <c r="D43" s="32" t="str">
        <f>IFERROR(IF($U43="","",IF($E43="1",INDEX(男子登録情報!$P:$P,MATCH($K43,男子登録情報!$B:$B,0)),INDEX(女子登録情報!$P:$P,MATCH($K43,女子登録情報!$B:$B,0)))),"")</f>
        <v/>
      </c>
      <c r="E43" s="32" t="str">
        <f>IF($U43="","",IF(ISERROR(MATCH($A43,男子登録情報!$S:$S,0)),"2","1"))</f>
        <v/>
      </c>
      <c r="F43" s="32" t="str">
        <f>IFERROR(IF($U43="","",IF($E43="1",INDEX(男子登録情報!$Q:$Q,MATCH($K43,男子登録情報!$B:$B,0)),INDEX(女子登録情報!$Q:$Q,MATCH($K43,女子登録情報!$B:$B,0)))),"")</f>
        <v/>
      </c>
      <c r="G43" s="32" t="str">
        <f>IFERROR(IF($U43="","",IF($E43="1",INDEX(男子登録情報!$M:$M,MATCH($K43,男子登録情報!$B:$B,0)),INDEX(女子登録情報!$M:$M,MATCH($K43,女子登録情報!$B:$B,0)))),"")</f>
        <v/>
      </c>
      <c r="H43" s="32" t="str">
        <f>IFERROR(IF($U43="","",IF($E43="1",INDEX(男子登録情報!$R:$R,MATCH($K43,男子登録情報!$B:$B,0)),INDEX(女子登録情報!$R:$R,MATCH($K43,女子登録情報!$B:$B,0)))),"")</f>
        <v/>
      </c>
      <c r="I43" s="32"/>
      <c r="J43" s="32"/>
      <c r="K43" s="32" t="str">
        <f>IFERROR(INDEX(元マスター!$B:$B,MATCH($U43,元マスター!$AO:$AO,0)),"")</f>
        <v/>
      </c>
      <c r="L43" s="32" t="str">
        <f>IFERROR(IF(INDEX(元マスター!$C:$C,MATCH($U43,元マスター!$AO:$AO,0))="","",INDEX(元マスター!$C:$C,MATCH($U43,元マスター!$AO:$AO,0))),"")</f>
        <v/>
      </c>
      <c r="M43" s="32" t="str">
        <f>IFERROR(IF(INDEX(元マスター!$D:$D,MATCH($U43,元マスター!$AO:$AO,0))="","",INDEX(元マスター!$D:$D,MATCH($U43,元マスター!$AO:$AO,0))),"")</f>
        <v/>
      </c>
      <c r="N43" s="32" t="str">
        <f>IFERROR(IF(INDEX(元マスター!$E:$E,MATCH($U43,元マスター!$AO:$AO,0))="","",INDEX(元マスター!$E:$E,MATCH($U43,元マスター!$AO:$AO,0))),"")</f>
        <v/>
      </c>
      <c r="O43" s="32" t="str">
        <f>IFERROR(IF(INDEX(元マスター!$F:$F,MATCH($U43,元マスター!$AO:$AO,0))="","",INDEX(元マスター!$F:$F,MATCH($U43,元マスター!$AO:$AO,0))),"")</f>
        <v/>
      </c>
      <c r="P43" s="32" t="str">
        <f>IFERROR(IF(INDEX(元マスター!$G:$G,MATCH($U43,元マスター!$AO:$AO,0))="","",INDEX(元マスター!$G:$G,MATCH($U43,元マスター!$AO:$AO,0))),"")</f>
        <v/>
      </c>
      <c r="Q43" s="32" t="str">
        <f>IFERROR(IF(INDEX(元マスター!$H:$H,MATCH($U43,元マスター!$AO:$AO,0))="","",INDEX(元マスター!$H:$H,MATCH($U43,元マスター!$AO:$AO,0))),"")</f>
        <v/>
      </c>
      <c r="R43" s="32" t="str">
        <f>IFERROR(IF(INDEX(元マスター!$I:$I,MATCH($U43,元マスター!$AO:$AO,0))="","",INDEX(元マスター!$I:$I,MATCH($U43,元マスター!$AO:$AO,0))),"")</f>
        <v/>
      </c>
      <c r="S43" s="32" t="str">
        <f>IFERROR(IF(INDEX(元マスター!$J:$J,MATCH($U43,元マスター!$AO:$AO,0))="","",INDEX(元マスター!$J:$J,MATCH($U43,元マスター!$AO:$AO,0))),"")</f>
        <v/>
      </c>
      <c r="U43" s="32" t="str" cm="1">
        <f t="array" ref="U43">IFERROR(INDEX(元マスター!$AO$1:$AO$384,SMALL(IF(元マスター!$AO$1:$AO$384&lt;&gt;"",ROW($A$1:$A$384)),ROW())),"")</f>
        <v/>
      </c>
    </row>
    <row r="44" spans="1:21" x14ac:dyDescent="0.55000000000000004">
      <c r="A44" s="32" t="str">
        <f>IFERROR(INDEX(元マスター!$A:$A,MATCH($U44,元マスター!$AO:$AO,0)),"")</f>
        <v/>
      </c>
      <c r="B44" s="32" t="str">
        <f>IFERROR(IF($U44="","",IF($E44="1",INDEX(男子登録情報!$N:$N,MATCH($K44,男子登録情報!$B:$B,0)),INDEX(女子登録情報!$N:$N,MATCH($K44,女子登録情報!$B:$B,0)))),"")</f>
        <v/>
      </c>
      <c r="C44" s="32" t="str">
        <f>IFERROR(IF($U44="","",IF($E44="1",INDEX(男子登録情報!$O:$O,MATCH($K44,男子登録情報!$B:$B,0)),INDEX(女子登録情報!$O:$O,MATCH($K44,女子登録情報!$B:$B,0)))),"")</f>
        <v/>
      </c>
      <c r="D44" s="32" t="str">
        <f>IFERROR(IF($U44="","",IF($E44="1",INDEX(男子登録情報!$P:$P,MATCH($K44,男子登録情報!$B:$B,0)),INDEX(女子登録情報!$P:$P,MATCH($K44,女子登録情報!$B:$B,0)))),"")</f>
        <v/>
      </c>
      <c r="E44" s="32" t="str">
        <f>IF($U44="","",IF(ISERROR(MATCH($A44,男子登録情報!$S:$S,0)),"2","1"))</f>
        <v/>
      </c>
      <c r="F44" s="32" t="str">
        <f>IFERROR(IF($U44="","",IF($E44="1",INDEX(男子登録情報!$Q:$Q,MATCH($K44,男子登録情報!$B:$B,0)),INDEX(女子登録情報!$Q:$Q,MATCH($K44,女子登録情報!$B:$B,0)))),"")</f>
        <v/>
      </c>
      <c r="G44" s="32" t="str">
        <f>IFERROR(IF($U44="","",IF($E44="1",INDEX(男子登録情報!$M:$M,MATCH($K44,男子登録情報!$B:$B,0)),INDEX(女子登録情報!$M:$M,MATCH($K44,女子登録情報!$B:$B,0)))),"")</f>
        <v/>
      </c>
      <c r="H44" s="32" t="str">
        <f>IFERROR(IF($U44="","",IF($E44="1",INDEX(男子登録情報!$R:$R,MATCH($K44,男子登録情報!$B:$B,0)),INDEX(女子登録情報!$R:$R,MATCH($K44,女子登録情報!$B:$B,0)))),"")</f>
        <v/>
      </c>
      <c r="I44" s="32"/>
      <c r="J44" s="32"/>
      <c r="K44" s="32" t="str">
        <f>IFERROR(INDEX(元マスター!$B:$B,MATCH($U44,元マスター!$AO:$AO,0)),"")</f>
        <v/>
      </c>
      <c r="L44" s="32" t="str">
        <f>IFERROR(IF(INDEX(元マスター!$C:$C,MATCH($U44,元マスター!$AO:$AO,0))="","",INDEX(元マスター!$C:$C,MATCH($U44,元マスター!$AO:$AO,0))),"")</f>
        <v/>
      </c>
      <c r="M44" s="32" t="str">
        <f>IFERROR(IF(INDEX(元マスター!$D:$D,MATCH($U44,元マスター!$AO:$AO,0))="","",INDEX(元マスター!$D:$D,MATCH($U44,元マスター!$AO:$AO,0))),"")</f>
        <v/>
      </c>
      <c r="N44" s="32" t="str">
        <f>IFERROR(IF(INDEX(元マスター!$E:$E,MATCH($U44,元マスター!$AO:$AO,0))="","",INDEX(元マスター!$E:$E,MATCH($U44,元マスター!$AO:$AO,0))),"")</f>
        <v/>
      </c>
      <c r="O44" s="32" t="str">
        <f>IFERROR(IF(INDEX(元マスター!$F:$F,MATCH($U44,元マスター!$AO:$AO,0))="","",INDEX(元マスター!$F:$F,MATCH($U44,元マスター!$AO:$AO,0))),"")</f>
        <v/>
      </c>
      <c r="P44" s="32" t="str">
        <f>IFERROR(IF(INDEX(元マスター!$G:$G,MATCH($U44,元マスター!$AO:$AO,0))="","",INDEX(元マスター!$G:$G,MATCH($U44,元マスター!$AO:$AO,0))),"")</f>
        <v/>
      </c>
      <c r="Q44" s="32" t="str">
        <f>IFERROR(IF(INDEX(元マスター!$H:$H,MATCH($U44,元マスター!$AO:$AO,0))="","",INDEX(元マスター!$H:$H,MATCH($U44,元マスター!$AO:$AO,0))),"")</f>
        <v/>
      </c>
      <c r="R44" s="32" t="str">
        <f>IFERROR(IF(INDEX(元マスター!$I:$I,MATCH($U44,元マスター!$AO:$AO,0))="","",INDEX(元マスター!$I:$I,MATCH($U44,元マスター!$AO:$AO,0))),"")</f>
        <v/>
      </c>
      <c r="S44" s="32" t="str">
        <f>IFERROR(IF(INDEX(元マスター!$J:$J,MATCH($U44,元マスター!$AO:$AO,0))="","",INDEX(元マスター!$J:$J,MATCH($U44,元マスター!$AO:$AO,0))),"")</f>
        <v/>
      </c>
      <c r="U44" s="32" t="str" cm="1">
        <f t="array" ref="U44">IFERROR(INDEX(元マスター!$AO$1:$AO$384,SMALL(IF(元マスター!$AO$1:$AO$384&lt;&gt;"",ROW($A$1:$A$384)),ROW())),"")</f>
        <v/>
      </c>
    </row>
    <row r="45" spans="1:21" x14ac:dyDescent="0.55000000000000004">
      <c r="A45" s="32" t="str">
        <f>IFERROR(INDEX(元マスター!$A:$A,MATCH($U45,元マスター!$AO:$AO,0)),"")</f>
        <v/>
      </c>
      <c r="B45" s="32" t="str">
        <f>IFERROR(IF($U45="","",IF($E45="1",INDEX(男子登録情報!$N:$N,MATCH($K45,男子登録情報!$B:$B,0)),INDEX(女子登録情報!$N:$N,MATCH($K45,女子登録情報!$B:$B,0)))),"")</f>
        <v/>
      </c>
      <c r="C45" s="32" t="str">
        <f>IFERROR(IF($U45="","",IF($E45="1",INDEX(男子登録情報!$O:$O,MATCH($K45,男子登録情報!$B:$B,0)),INDEX(女子登録情報!$O:$O,MATCH($K45,女子登録情報!$B:$B,0)))),"")</f>
        <v/>
      </c>
      <c r="D45" s="32" t="str">
        <f>IFERROR(IF($U45="","",IF($E45="1",INDEX(男子登録情報!$P:$P,MATCH($K45,男子登録情報!$B:$B,0)),INDEX(女子登録情報!$P:$P,MATCH($K45,女子登録情報!$B:$B,0)))),"")</f>
        <v/>
      </c>
      <c r="E45" s="32" t="str">
        <f>IF($U45="","",IF(ISERROR(MATCH($A45,男子登録情報!$S:$S,0)),"2","1"))</f>
        <v/>
      </c>
      <c r="F45" s="32" t="str">
        <f>IFERROR(IF($U45="","",IF($E45="1",INDEX(男子登録情報!$Q:$Q,MATCH($K45,男子登録情報!$B:$B,0)),INDEX(女子登録情報!$Q:$Q,MATCH($K45,女子登録情報!$B:$B,0)))),"")</f>
        <v/>
      </c>
      <c r="G45" s="32" t="str">
        <f>IFERROR(IF($U45="","",IF($E45="1",INDEX(男子登録情報!$M:$M,MATCH($K45,男子登録情報!$B:$B,0)),INDEX(女子登録情報!$M:$M,MATCH($K45,女子登録情報!$B:$B,0)))),"")</f>
        <v/>
      </c>
      <c r="H45" s="32" t="str">
        <f>IFERROR(IF($U45="","",IF($E45="1",INDEX(男子登録情報!$R:$R,MATCH($K45,男子登録情報!$B:$B,0)),INDEX(女子登録情報!$R:$R,MATCH($K45,女子登録情報!$B:$B,0)))),"")</f>
        <v/>
      </c>
      <c r="I45" s="32"/>
      <c r="J45" s="32"/>
      <c r="K45" s="32" t="str">
        <f>IFERROR(INDEX(元マスター!$B:$B,MATCH($U45,元マスター!$AO:$AO,0)),"")</f>
        <v/>
      </c>
      <c r="L45" s="32" t="str">
        <f>IFERROR(IF(INDEX(元マスター!$C:$C,MATCH($U45,元マスター!$AO:$AO,0))="","",INDEX(元マスター!$C:$C,MATCH($U45,元マスター!$AO:$AO,0))),"")</f>
        <v/>
      </c>
      <c r="M45" s="32" t="str">
        <f>IFERROR(IF(INDEX(元マスター!$D:$D,MATCH($U45,元マスター!$AO:$AO,0))="","",INDEX(元マスター!$D:$D,MATCH($U45,元マスター!$AO:$AO,0))),"")</f>
        <v/>
      </c>
      <c r="N45" s="32" t="str">
        <f>IFERROR(IF(INDEX(元マスター!$E:$E,MATCH($U45,元マスター!$AO:$AO,0))="","",INDEX(元マスター!$E:$E,MATCH($U45,元マスター!$AO:$AO,0))),"")</f>
        <v/>
      </c>
      <c r="O45" s="32" t="str">
        <f>IFERROR(IF(INDEX(元マスター!$F:$F,MATCH($U45,元マスター!$AO:$AO,0))="","",INDEX(元マスター!$F:$F,MATCH($U45,元マスター!$AO:$AO,0))),"")</f>
        <v/>
      </c>
      <c r="P45" s="32" t="str">
        <f>IFERROR(IF(INDEX(元マスター!$G:$G,MATCH($U45,元マスター!$AO:$AO,0))="","",INDEX(元マスター!$G:$G,MATCH($U45,元マスター!$AO:$AO,0))),"")</f>
        <v/>
      </c>
      <c r="Q45" s="32" t="str">
        <f>IFERROR(IF(INDEX(元マスター!$H:$H,MATCH($U45,元マスター!$AO:$AO,0))="","",INDEX(元マスター!$H:$H,MATCH($U45,元マスター!$AO:$AO,0))),"")</f>
        <v/>
      </c>
      <c r="R45" s="32" t="str">
        <f>IFERROR(IF(INDEX(元マスター!$I:$I,MATCH($U45,元マスター!$AO:$AO,0))="","",INDEX(元マスター!$I:$I,MATCH($U45,元マスター!$AO:$AO,0))),"")</f>
        <v/>
      </c>
      <c r="S45" s="32" t="str">
        <f>IFERROR(IF(INDEX(元マスター!$J:$J,MATCH($U45,元マスター!$AO:$AO,0))="","",INDEX(元マスター!$J:$J,MATCH($U45,元マスター!$AO:$AO,0))),"")</f>
        <v/>
      </c>
      <c r="U45" s="32" t="str" cm="1">
        <f t="array" ref="U45">IFERROR(INDEX(元マスター!$AO$1:$AO$384,SMALL(IF(元マスター!$AO$1:$AO$384&lt;&gt;"",ROW($A$1:$A$384)),ROW())),"")</f>
        <v/>
      </c>
    </row>
    <row r="46" spans="1:21" x14ac:dyDescent="0.55000000000000004">
      <c r="A46" s="32" t="str">
        <f>IFERROR(INDEX(元マスター!$A:$A,MATCH($U46,元マスター!$AO:$AO,0)),"")</f>
        <v/>
      </c>
      <c r="B46" s="32" t="str">
        <f>IFERROR(IF($U46="","",IF($E46="1",INDEX(男子登録情報!$N:$N,MATCH($K46,男子登録情報!$B:$B,0)),INDEX(女子登録情報!$N:$N,MATCH($K46,女子登録情報!$B:$B,0)))),"")</f>
        <v/>
      </c>
      <c r="C46" s="32" t="str">
        <f>IFERROR(IF($U46="","",IF($E46="1",INDEX(男子登録情報!$O:$O,MATCH($K46,男子登録情報!$B:$B,0)),INDEX(女子登録情報!$O:$O,MATCH($K46,女子登録情報!$B:$B,0)))),"")</f>
        <v/>
      </c>
      <c r="D46" s="32" t="str">
        <f>IFERROR(IF($U46="","",IF($E46="1",INDEX(男子登録情報!$P:$P,MATCH($K46,男子登録情報!$B:$B,0)),INDEX(女子登録情報!$P:$P,MATCH($K46,女子登録情報!$B:$B,0)))),"")</f>
        <v/>
      </c>
      <c r="E46" s="32" t="str">
        <f>IF($U46="","",IF(ISERROR(MATCH($A46,男子登録情報!$S:$S,0)),"2","1"))</f>
        <v/>
      </c>
      <c r="F46" s="32" t="str">
        <f>IFERROR(IF($U46="","",IF($E46="1",INDEX(男子登録情報!$Q:$Q,MATCH($K46,男子登録情報!$B:$B,0)),INDEX(女子登録情報!$Q:$Q,MATCH($K46,女子登録情報!$B:$B,0)))),"")</f>
        <v/>
      </c>
      <c r="G46" s="32" t="str">
        <f>IFERROR(IF($U46="","",IF($E46="1",INDEX(男子登録情報!$M:$M,MATCH($K46,男子登録情報!$B:$B,0)),INDEX(女子登録情報!$M:$M,MATCH($K46,女子登録情報!$B:$B,0)))),"")</f>
        <v/>
      </c>
      <c r="H46" s="32" t="str">
        <f>IFERROR(IF($U46="","",IF($E46="1",INDEX(男子登録情報!$R:$R,MATCH($K46,男子登録情報!$B:$B,0)),INDEX(女子登録情報!$R:$R,MATCH($K46,女子登録情報!$B:$B,0)))),"")</f>
        <v/>
      </c>
      <c r="I46" s="32"/>
      <c r="J46" s="32"/>
      <c r="K46" s="32" t="str">
        <f>IFERROR(INDEX(元マスター!$B:$B,MATCH($U46,元マスター!$AO:$AO,0)),"")</f>
        <v/>
      </c>
      <c r="L46" s="32" t="str">
        <f>IFERROR(IF(INDEX(元マスター!$C:$C,MATCH($U46,元マスター!$AO:$AO,0))="","",INDEX(元マスター!$C:$C,MATCH($U46,元マスター!$AO:$AO,0))),"")</f>
        <v/>
      </c>
      <c r="M46" s="32" t="str">
        <f>IFERROR(IF(INDEX(元マスター!$D:$D,MATCH($U46,元マスター!$AO:$AO,0))="","",INDEX(元マスター!$D:$D,MATCH($U46,元マスター!$AO:$AO,0))),"")</f>
        <v/>
      </c>
      <c r="N46" s="32" t="str">
        <f>IFERROR(IF(INDEX(元マスター!$E:$E,MATCH($U46,元マスター!$AO:$AO,0))="","",INDEX(元マスター!$E:$E,MATCH($U46,元マスター!$AO:$AO,0))),"")</f>
        <v/>
      </c>
      <c r="O46" s="32" t="str">
        <f>IFERROR(IF(INDEX(元マスター!$F:$F,MATCH($U46,元マスター!$AO:$AO,0))="","",INDEX(元マスター!$F:$F,MATCH($U46,元マスター!$AO:$AO,0))),"")</f>
        <v/>
      </c>
      <c r="P46" s="32" t="str">
        <f>IFERROR(IF(INDEX(元マスター!$G:$G,MATCH($U46,元マスター!$AO:$AO,0))="","",INDEX(元マスター!$G:$G,MATCH($U46,元マスター!$AO:$AO,0))),"")</f>
        <v/>
      </c>
      <c r="Q46" s="32" t="str">
        <f>IFERROR(IF(INDEX(元マスター!$H:$H,MATCH($U46,元マスター!$AO:$AO,0))="","",INDEX(元マスター!$H:$H,MATCH($U46,元マスター!$AO:$AO,0))),"")</f>
        <v/>
      </c>
      <c r="R46" s="32" t="str">
        <f>IFERROR(IF(INDEX(元マスター!$I:$I,MATCH($U46,元マスター!$AO:$AO,0))="","",INDEX(元マスター!$I:$I,MATCH($U46,元マスター!$AO:$AO,0))),"")</f>
        <v/>
      </c>
      <c r="S46" s="32" t="str">
        <f>IFERROR(IF(INDEX(元マスター!$J:$J,MATCH($U46,元マスター!$AO:$AO,0))="","",INDEX(元マスター!$J:$J,MATCH($U46,元マスター!$AO:$AO,0))),"")</f>
        <v/>
      </c>
      <c r="U46" s="32" t="str" cm="1">
        <f t="array" ref="U46">IFERROR(INDEX(元マスター!$AO$1:$AO$384,SMALL(IF(元マスター!$AO$1:$AO$384&lt;&gt;"",ROW($A$1:$A$384)),ROW())),"")</f>
        <v/>
      </c>
    </row>
    <row r="47" spans="1:21" x14ac:dyDescent="0.55000000000000004">
      <c r="A47" s="32" t="str">
        <f>IFERROR(INDEX(元マスター!$A:$A,MATCH($U47,元マスター!$AO:$AO,0)),"")</f>
        <v/>
      </c>
      <c r="B47" s="32" t="str">
        <f>IFERROR(IF($U47="","",IF($E47="1",INDEX(男子登録情報!$N:$N,MATCH($K47,男子登録情報!$B:$B,0)),INDEX(女子登録情報!$N:$N,MATCH($K47,女子登録情報!$B:$B,0)))),"")</f>
        <v/>
      </c>
      <c r="C47" s="32" t="str">
        <f>IFERROR(IF($U47="","",IF($E47="1",INDEX(男子登録情報!$O:$O,MATCH($K47,男子登録情報!$B:$B,0)),INDEX(女子登録情報!$O:$O,MATCH($K47,女子登録情報!$B:$B,0)))),"")</f>
        <v/>
      </c>
      <c r="D47" s="32" t="str">
        <f>IFERROR(IF($U47="","",IF($E47="1",INDEX(男子登録情報!$P:$P,MATCH($K47,男子登録情報!$B:$B,0)),INDEX(女子登録情報!$P:$P,MATCH($K47,女子登録情報!$B:$B,0)))),"")</f>
        <v/>
      </c>
      <c r="E47" s="32" t="str">
        <f>IF($U47="","",IF(ISERROR(MATCH($A47,男子登録情報!$S:$S,0)),"2","1"))</f>
        <v/>
      </c>
      <c r="F47" s="32" t="str">
        <f>IFERROR(IF($U47="","",IF($E47="1",INDEX(男子登録情報!$Q:$Q,MATCH($K47,男子登録情報!$B:$B,0)),INDEX(女子登録情報!$Q:$Q,MATCH($K47,女子登録情報!$B:$B,0)))),"")</f>
        <v/>
      </c>
      <c r="G47" s="32" t="str">
        <f>IFERROR(IF($U47="","",IF($E47="1",INDEX(男子登録情報!$M:$M,MATCH($K47,男子登録情報!$B:$B,0)),INDEX(女子登録情報!$M:$M,MATCH($K47,女子登録情報!$B:$B,0)))),"")</f>
        <v/>
      </c>
      <c r="H47" s="32" t="str">
        <f>IFERROR(IF($U47="","",IF($E47="1",INDEX(男子登録情報!$R:$R,MATCH($K47,男子登録情報!$B:$B,0)),INDEX(女子登録情報!$R:$R,MATCH($K47,女子登録情報!$B:$B,0)))),"")</f>
        <v/>
      </c>
      <c r="I47" s="32"/>
      <c r="J47" s="32"/>
      <c r="K47" s="32" t="str">
        <f>IFERROR(INDEX(元マスター!$B:$B,MATCH($U47,元マスター!$AO:$AO,0)),"")</f>
        <v/>
      </c>
      <c r="L47" s="32" t="str">
        <f>IFERROR(IF(INDEX(元マスター!$C:$C,MATCH($U47,元マスター!$AO:$AO,0))="","",INDEX(元マスター!$C:$C,MATCH($U47,元マスター!$AO:$AO,0))),"")</f>
        <v/>
      </c>
      <c r="M47" s="32" t="str">
        <f>IFERROR(IF(INDEX(元マスター!$D:$D,MATCH($U47,元マスター!$AO:$AO,0))="","",INDEX(元マスター!$D:$D,MATCH($U47,元マスター!$AO:$AO,0))),"")</f>
        <v/>
      </c>
      <c r="N47" s="32" t="str">
        <f>IFERROR(IF(INDEX(元マスター!$E:$E,MATCH($U47,元マスター!$AO:$AO,0))="","",INDEX(元マスター!$E:$E,MATCH($U47,元マスター!$AO:$AO,0))),"")</f>
        <v/>
      </c>
      <c r="O47" s="32" t="str">
        <f>IFERROR(IF(INDEX(元マスター!$F:$F,MATCH($U47,元マスター!$AO:$AO,0))="","",INDEX(元マスター!$F:$F,MATCH($U47,元マスター!$AO:$AO,0))),"")</f>
        <v/>
      </c>
      <c r="P47" s="32" t="str">
        <f>IFERROR(IF(INDEX(元マスター!$G:$G,MATCH($U47,元マスター!$AO:$AO,0))="","",INDEX(元マスター!$G:$G,MATCH($U47,元マスター!$AO:$AO,0))),"")</f>
        <v/>
      </c>
      <c r="Q47" s="32" t="str">
        <f>IFERROR(IF(INDEX(元マスター!$H:$H,MATCH($U47,元マスター!$AO:$AO,0))="","",INDEX(元マスター!$H:$H,MATCH($U47,元マスター!$AO:$AO,0))),"")</f>
        <v/>
      </c>
      <c r="R47" s="32" t="str">
        <f>IFERROR(IF(INDEX(元マスター!$I:$I,MATCH($U47,元マスター!$AO:$AO,0))="","",INDEX(元マスター!$I:$I,MATCH($U47,元マスター!$AO:$AO,0))),"")</f>
        <v/>
      </c>
      <c r="S47" s="32" t="str">
        <f>IFERROR(IF(INDEX(元マスター!$J:$J,MATCH($U47,元マスター!$AO:$AO,0))="","",INDEX(元マスター!$J:$J,MATCH($U47,元マスター!$AO:$AO,0))),"")</f>
        <v/>
      </c>
      <c r="U47" s="32" t="str" cm="1">
        <f t="array" ref="U47">IFERROR(INDEX(元マスター!$AO$1:$AO$384,SMALL(IF(元マスター!$AO$1:$AO$384&lt;&gt;"",ROW($A$1:$A$384)),ROW())),"")</f>
        <v/>
      </c>
    </row>
    <row r="48" spans="1:21" x14ac:dyDescent="0.55000000000000004">
      <c r="A48" s="32" t="str">
        <f>IFERROR(INDEX(元マスター!$A:$A,MATCH($U48,元マスター!$AO:$AO,0)),"")</f>
        <v/>
      </c>
      <c r="B48" s="32" t="str">
        <f>IFERROR(IF($U48="","",IF($E48="1",INDEX(男子登録情報!$N:$N,MATCH($K48,男子登録情報!$B:$B,0)),INDEX(女子登録情報!$N:$N,MATCH($K48,女子登録情報!$B:$B,0)))),"")</f>
        <v/>
      </c>
      <c r="C48" s="32" t="str">
        <f>IFERROR(IF($U48="","",IF($E48="1",INDEX(男子登録情報!$O:$O,MATCH($K48,男子登録情報!$B:$B,0)),INDEX(女子登録情報!$O:$O,MATCH($K48,女子登録情報!$B:$B,0)))),"")</f>
        <v/>
      </c>
      <c r="D48" s="32" t="str">
        <f>IFERROR(IF($U48="","",IF($E48="1",INDEX(男子登録情報!$P:$P,MATCH($K48,男子登録情報!$B:$B,0)),INDEX(女子登録情報!$P:$P,MATCH($K48,女子登録情報!$B:$B,0)))),"")</f>
        <v/>
      </c>
      <c r="E48" s="32" t="str">
        <f>IF($U48="","",IF(ISERROR(MATCH($A48,男子登録情報!$S:$S,0)),"2","1"))</f>
        <v/>
      </c>
      <c r="F48" s="32" t="str">
        <f>IFERROR(IF($U48="","",IF($E48="1",INDEX(男子登録情報!$Q:$Q,MATCH($K48,男子登録情報!$B:$B,0)),INDEX(女子登録情報!$Q:$Q,MATCH($K48,女子登録情報!$B:$B,0)))),"")</f>
        <v/>
      </c>
      <c r="G48" s="32" t="str">
        <f>IFERROR(IF($U48="","",IF($E48="1",INDEX(男子登録情報!$M:$M,MATCH($K48,男子登録情報!$B:$B,0)),INDEX(女子登録情報!$M:$M,MATCH($K48,女子登録情報!$B:$B,0)))),"")</f>
        <v/>
      </c>
      <c r="H48" s="32" t="str">
        <f>IFERROR(IF($U48="","",IF($E48="1",INDEX(男子登録情報!$R:$R,MATCH($K48,男子登録情報!$B:$B,0)),INDEX(女子登録情報!$R:$R,MATCH($K48,女子登録情報!$B:$B,0)))),"")</f>
        <v/>
      </c>
      <c r="I48" s="32"/>
      <c r="J48" s="32"/>
      <c r="K48" s="32" t="str">
        <f>IFERROR(INDEX(元マスター!$B:$B,MATCH($U48,元マスター!$AO:$AO,0)),"")</f>
        <v/>
      </c>
      <c r="L48" s="32" t="str">
        <f>IFERROR(IF(INDEX(元マスター!$C:$C,MATCH($U48,元マスター!$AO:$AO,0))="","",INDEX(元マスター!$C:$C,MATCH($U48,元マスター!$AO:$AO,0))),"")</f>
        <v/>
      </c>
      <c r="M48" s="32" t="str">
        <f>IFERROR(IF(INDEX(元マスター!$D:$D,MATCH($U48,元マスター!$AO:$AO,0))="","",INDEX(元マスター!$D:$D,MATCH($U48,元マスター!$AO:$AO,0))),"")</f>
        <v/>
      </c>
      <c r="N48" s="32" t="str">
        <f>IFERROR(IF(INDEX(元マスター!$E:$E,MATCH($U48,元マスター!$AO:$AO,0))="","",INDEX(元マスター!$E:$E,MATCH($U48,元マスター!$AO:$AO,0))),"")</f>
        <v/>
      </c>
      <c r="O48" s="32" t="str">
        <f>IFERROR(IF(INDEX(元マスター!$F:$F,MATCH($U48,元マスター!$AO:$AO,0))="","",INDEX(元マスター!$F:$F,MATCH($U48,元マスター!$AO:$AO,0))),"")</f>
        <v/>
      </c>
      <c r="P48" s="32" t="str">
        <f>IFERROR(IF(INDEX(元マスター!$G:$G,MATCH($U48,元マスター!$AO:$AO,0))="","",INDEX(元マスター!$G:$G,MATCH($U48,元マスター!$AO:$AO,0))),"")</f>
        <v/>
      </c>
      <c r="Q48" s="32" t="str">
        <f>IFERROR(IF(INDEX(元マスター!$H:$H,MATCH($U48,元マスター!$AO:$AO,0))="","",INDEX(元マスター!$H:$H,MATCH($U48,元マスター!$AO:$AO,0))),"")</f>
        <v/>
      </c>
      <c r="R48" s="32" t="str">
        <f>IFERROR(IF(INDEX(元マスター!$I:$I,MATCH($U48,元マスター!$AO:$AO,0))="","",INDEX(元マスター!$I:$I,MATCH($U48,元マスター!$AO:$AO,0))),"")</f>
        <v/>
      </c>
      <c r="S48" s="32" t="str">
        <f>IFERROR(IF(INDEX(元マスター!$J:$J,MATCH($U48,元マスター!$AO:$AO,0))="","",INDEX(元マスター!$J:$J,MATCH($U48,元マスター!$AO:$AO,0))),"")</f>
        <v/>
      </c>
      <c r="U48" s="32" t="str" cm="1">
        <f t="array" ref="U48">IFERROR(INDEX(元マスター!$AO$1:$AO$384,SMALL(IF(元マスター!$AO$1:$AO$384&lt;&gt;"",ROW($A$1:$A$384)),ROW())),"")</f>
        <v/>
      </c>
    </row>
    <row r="49" spans="1:21" x14ac:dyDescent="0.55000000000000004">
      <c r="A49" s="32" t="str">
        <f>IFERROR(INDEX(元マスター!$A:$A,MATCH($U49,元マスター!$AO:$AO,0)),"")</f>
        <v/>
      </c>
      <c r="B49" s="32" t="str">
        <f>IFERROR(IF($U49="","",IF($E49="1",INDEX(男子登録情報!$N:$N,MATCH($K49,男子登録情報!$B:$B,0)),INDEX(女子登録情報!$N:$N,MATCH($K49,女子登録情報!$B:$B,0)))),"")</f>
        <v/>
      </c>
      <c r="C49" s="32" t="str">
        <f>IFERROR(IF($U49="","",IF($E49="1",INDEX(男子登録情報!$O:$O,MATCH($K49,男子登録情報!$B:$B,0)),INDEX(女子登録情報!$O:$O,MATCH($K49,女子登録情報!$B:$B,0)))),"")</f>
        <v/>
      </c>
      <c r="D49" s="32" t="str">
        <f>IFERROR(IF($U49="","",IF($E49="1",INDEX(男子登録情報!$P:$P,MATCH($K49,男子登録情報!$B:$B,0)),INDEX(女子登録情報!$P:$P,MATCH($K49,女子登録情報!$B:$B,0)))),"")</f>
        <v/>
      </c>
      <c r="E49" s="32" t="str">
        <f>IF($U49="","",IF(ISERROR(MATCH($A49,男子登録情報!$S:$S,0)),"2","1"))</f>
        <v/>
      </c>
      <c r="F49" s="32" t="str">
        <f>IFERROR(IF($U49="","",IF($E49="1",INDEX(男子登録情報!$Q:$Q,MATCH($K49,男子登録情報!$B:$B,0)),INDEX(女子登録情報!$Q:$Q,MATCH($K49,女子登録情報!$B:$B,0)))),"")</f>
        <v/>
      </c>
      <c r="G49" s="32" t="str">
        <f>IFERROR(IF($U49="","",IF($E49="1",INDEX(男子登録情報!$M:$M,MATCH($K49,男子登録情報!$B:$B,0)),INDEX(女子登録情報!$M:$M,MATCH($K49,女子登録情報!$B:$B,0)))),"")</f>
        <v/>
      </c>
      <c r="H49" s="32" t="str">
        <f>IFERROR(IF($U49="","",IF($E49="1",INDEX(男子登録情報!$R:$R,MATCH($K49,男子登録情報!$B:$B,0)),INDEX(女子登録情報!$R:$R,MATCH($K49,女子登録情報!$B:$B,0)))),"")</f>
        <v/>
      </c>
      <c r="I49" s="32"/>
      <c r="J49" s="32"/>
      <c r="K49" s="32" t="str">
        <f>IFERROR(INDEX(元マスター!$B:$B,MATCH($U49,元マスター!$AO:$AO,0)),"")</f>
        <v/>
      </c>
      <c r="L49" s="32" t="str">
        <f>IFERROR(IF(INDEX(元マスター!$C:$C,MATCH($U49,元マスター!$AO:$AO,0))="","",INDEX(元マスター!$C:$C,MATCH($U49,元マスター!$AO:$AO,0))),"")</f>
        <v/>
      </c>
      <c r="M49" s="32" t="str">
        <f>IFERROR(IF(INDEX(元マスター!$D:$D,MATCH($U49,元マスター!$AO:$AO,0))="","",INDEX(元マスター!$D:$D,MATCH($U49,元マスター!$AO:$AO,0))),"")</f>
        <v/>
      </c>
      <c r="N49" s="32" t="str">
        <f>IFERROR(IF(INDEX(元マスター!$E:$E,MATCH($U49,元マスター!$AO:$AO,0))="","",INDEX(元マスター!$E:$E,MATCH($U49,元マスター!$AO:$AO,0))),"")</f>
        <v/>
      </c>
      <c r="O49" s="32" t="str">
        <f>IFERROR(IF(INDEX(元マスター!$F:$F,MATCH($U49,元マスター!$AO:$AO,0))="","",INDEX(元マスター!$F:$F,MATCH($U49,元マスター!$AO:$AO,0))),"")</f>
        <v/>
      </c>
      <c r="P49" s="32" t="str">
        <f>IFERROR(IF(INDEX(元マスター!$G:$G,MATCH($U49,元マスター!$AO:$AO,0))="","",INDEX(元マスター!$G:$G,MATCH($U49,元マスター!$AO:$AO,0))),"")</f>
        <v/>
      </c>
      <c r="Q49" s="32" t="str">
        <f>IFERROR(IF(INDEX(元マスター!$H:$H,MATCH($U49,元マスター!$AO:$AO,0))="","",INDEX(元マスター!$H:$H,MATCH($U49,元マスター!$AO:$AO,0))),"")</f>
        <v/>
      </c>
      <c r="R49" s="32" t="str">
        <f>IFERROR(IF(INDEX(元マスター!$I:$I,MATCH($U49,元マスター!$AO:$AO,0))="","",INDEX(元マスター!$I:$I,MATCH($U49,元マスター!$AO:$AO,0))),"")</f>
        <v/>
      </c>
      <c r="S49" s="32" t="str">
        <f>IFERROR(IF(INDEX(元マスター!$J:$J,MATCH($U49,元マスター!$AO:$AO,0))="","",INDEX(元マスター!$J:$J,MATCH($U49,元マスター!$AO:$AO,0))),"")</f>
        <v/>
      </c>
      <c r="U49" s="32" t="str" cm="1">
        <f t="array" ref="U49">IFERROR(INDEX(元マスター!$AO$1:$AO$384,SMALL(IF(元マスター!$AO$1:$AO$384&lt;&gt;"",ROW($A$1:$A$384)),ROW())),"")</f>
        <v/>
      </c>
    </row>
    <row r="50" spans="1:21" x14ac:dyDescent="0.55000000000000004">
      <c r="A50" s="32" t="str">
        <f>IFERROR(INDEX(元マスター!$A:$A,MATCH($U50,元マスター!$AO:$AO,0)),"")</f>
        <v/>
      </c>
      <c r="B50" s="32" t="str">
        <f>IFERROR(IF($U50="","",IF($E50="1",INDEX(男子登録情報!$N:$N,MATCH($K50,男子登録情報!$B:$B,0)),INDEX(女子登録情報!$N:$N,MATCH($K50,女子登録情報!$B:$B,0)))),"")</f>
        <v/>
      </c>
      <c r="C50" s="32" t="str">
        <f>IFERROR(IF($U50="","",IF($E50="1",INDEX(男子登録情報!$O:$O,MATCH($K50,男子登録情報!$B:$B,0)),INDEX(女子登録情報!$O:$O,MATCH($K50,女子登録情報!$B:$B,0)))),"")</f>
        <v/>
      </c>
      <c r="D50" s="32" t="str">
        <f>IFERROR(IF($U50="","",IF($E50="1",INDEX(男子登録情報!$P:$P,MATCH($K50,男子登録情報!$B:$B,0)),INDEX(女子登録情報!$P:$P,MATCH($K50,女子登録情報!$B:$B,0)))),"")</f>
        <v/>
      </c>
      <c r="E50" s="32" t="str">
        <f>IF($U50="","",IF(ISERROR(MATCH($A50,男子登録情報!$S:$S,0)),"2","1"))</f>
        <v/>
      </c>
      <c r="F50" s="32" t="str">
        <f>IFERROR(IF($U50="","",IF($E50="1",INDEX(男子登録情報!$Q:$Q,MATCH($K50,男子登録情報!$B:$B,0)),INDEX(女子登録情報!$Q:$Q,MATCH($K50,女子登録情報!$B:$B,0)))),"")</f>
        <v/>
      </c>
      <c r="G50" s="32" t="str">
        <f>IFERROR(IF($U50="","",IF($E50="1",INDEX(男子登録情報!$M:$M,MATCH($K50,男子登録情報!$B:$B,0)),INDEX(女子登録情報!$M:$M,MATCH($K50,女子登録情報!$B:$B,0)))),"")</f>
        <v/>
      </c>
      <c r="H50" s="32" t="str">
        <f>IFERROR(IF($U50="","",IF($E50="1",INDEX(男子登録情報!$R:$R,MATCH($K50,男子登録情報!$B:$B,0)),INDEX(女子登録情報!$R:$R,MATCH($K50,女子登録情報!$B:$B,0)))),"")</f>
        <v/>
      </c>
      <c r="I50" s="32"/>
      <c r="J50" s="32"/>
      <c r="K50" s="32" t="str">
        <f>IFERROR(INDEX(元マスター!$B:$B,MATCH($U50,元マスター!$AO:$AO,0)),"")</f>
        <v/>
      </c>
      <c r="L50" s="32" t="str">
        <f>IFERROR(IF(INDEX(元マスター!$C:$C,MATCH($U50,元マスター!$AO:$AO,0))="","",INDEX(元マスター!$C:$C,MATCH($U50,元マスター!$AO:$AO,0))),"")</f>
        <v/>
      </c>
      <c r="M50" s="32" t="str">
        <f>IFERROR(IF(INDEX(元マスター!$D:$D,MATCH($U50,元マスター!$AO:$AO,0))="","",INDEX(元マスター!$D:$D,MATCH($U50,元マスター!$AO:$AO,0))),"")</f>
        <v/>
      </c>
      <c r="N50" s="32" t="str">
        <f>IFERROR(IF(INDEX(元マスター!$E:$E,MATCH($U50,元マスター!$AO:$AO,0))="","",INDEX(元マスター!$E:$E,MATCH($U50,元マスター!$AO:$AO,0))),"")</f>
        <v/>
      </c>
      <c r="O50" s="32" t="str">
        <f>IFERROR(IF(INDEX(元マスター!$F:$F,MATCH($U50,元マスター!$AO:$AO,0))="","",INDEX(元マスター!$F:$F,MATCH($U50,元マスター!$AO:$AO,0))),"")</f>
        <v/>
      </c>
      <c r="P50" s="32" t="str">
        <f>IFERROR(IF(INDEX(元マスター!$G:$G,MATCH($U50,元マスター!$AO:$AO,0))="","",INDEX(元マスター!$G:$G,MATCH($U50,元マスター!$AO:$AO,0))),"")</f>
        <v/>
      </c>
      <c r="Q50" s="32" t="str">
        <f>IFERROR(IF(INDEX(元マスター!$H:$H,MATCH($U50,元マスター!$AO:$AO,0))="","",INDEX(元マスター!$H:$H,MATCH($U50,元マスター!$AO:$AO,0))),"")</f>
        <v/>
      </c>
      <c r="R50" s="32" t="str">
        <f>IFERROR(IF(INDEX(元マスター!$I:$I,MATCH($U50,元マスター!$AO:$AO,0))="","",INDEX(元マスター!$I:$I,MATCH($U50,元マスター!$AO:$AO,0))),"")</f>
        <v/>
      </c>
      <c r="S50" s="32" t="str">
        <f>IFERROR(IF(INDEX(元マスター!$J:$J,MATCH($U50,元マスター!$AO:$AO,0))="","",INDEX(元マスター!$J:$J,MATCH($U50,元マスター!$AO:$AO,0))),"")</f>
        <v/>
      </c>
      <c r="U50" s="32" t="str" cm="1">
        <f t="array" ref="U50">IFERROR(INDEX(元マスター!$AO$1:$AO$384,SMALL(IF(元マスター!$AO$1:$AO$384&lt;&gt;"",ROW($A$1:$A$384)),ROW())),"")</f>
        <v/>
      </c>
    </row>
    <row r="51" spans="1:21" x14ac:dyDescent="0.55000000000000004">
      <c r="A51" s="32" t="str">
        <f>IFERROR(INDEX(元マスター!$A:$A,MATCH($U51,元マスター!$AO:$AO,0)),"")</f>
        <v/>
      </c>
      <c r="B51" s="32" t="str">
        <f>IFERROR(IF($U51="","",IF($E51="1",INDEX(男子登録情報!$N:$N,MATCH($K51,男子登録情報!$B:$B,0)),INDEX(女子登録情報!$N:$N,MATCH($K51,女子登録情報!$B:$B,0)))),"")</f>
        <v/>
      </c>
      <c r="C51" s="32" t="str">
        <f>IFERROR(IF($U51="","",IF($E51="1",INDEX(男子登録情報!$O:$O,MATCH($K51,男子登録情報!$B:$B,0)),INDEX(女子登録情報!$O:$O,MATCH($K51,女子登録情報!$B:$B,0)))),"")</f>
        <v/>
      </c>
      <c r="D51" s="32" t="str">
        <f>IFERROR(IF($U51="","",IF($E51="1",INDEX(男子登録情報!$P:$P,MATCH($K51,男子登録情報!$B:$B,0)),INDEX(女子登録情報!$P:$P,MATCH($K51,女子登録情報!$B:$B,0)))),"")</f>
        <v/>
      </c>
      <c r="E51" s="32" t="str">
        <f>IF($U51="","",IF(ISERROR(MATCH($A51,男子登録情報!$S:$S,0)),"2","1"))</f>
        <v/>
      </c>
      <c r="F51" s="32" t="str">
        <f>IFERROR(IF($U51="","",IF($E51="1",INDEX(男子登録情報!$Q:$Q,MATCH($K51,男子登録情報!$B:$B,0)),INDEX(女子登録情報!$Q:$Q,MATCH($K51,女子登録情報!$B:$B,0)))),"")</f>
        <v/>
      </c>
      <c r="G51" s="32" t="str">
        <f>IFERROR(IF($U51="","",IF($E51="1",INDEX(男子登録情報!$M:$M,MATCH($K51,男子登録情報!$B:$B,0)),INDEX(女子登録情報!$M:$M,MATCH($K51,女子登録情報!$B:$B,0)))),"")</f>
        <v/>
      </c>
      <c r="H51" s="32" t="str">
        <f>IFERROR(IF($U51="","",IF($E51="1",INDEX(男子登録情報!$R:$R,MATCH($K51,男子登録情報!$B:$B,0)),INDEX(女子登録情報!$R:$R,MATCH($K51,女子登録情報!$B:$B,0)))),"")</f>
        <v/>
      </c>
      <c r="I51" s="32"/>
      <c r="J51" s="32"/>
      <c r="K51" s="32" t="str">
        <f>IFERROR(INDEX(元マスター!$B:$B,MATCH($U51,元マスター!$AO:$AO,0)),"")</f>
        <v/>
      </c>
      <c r="L51" s="32" t="str">
        <f>IFERROR(IF(INDEX(元マスター!$C:$C,MATCH($U51,元マスター!$AO:$AO,0))="","",INDEX(元マスター!$C:$C,MATCH($U51,元マスター!$AO:$AO,0))),"")</f>
        <v/>
      </c>
      <c r="M51" s="32" t="str">
        <f>IFERROR(IF(INDEX(元マスター!$D:$D,MATCH($U51,元マスター!$AO:$AO,0))="","",INDEX(元マスター!$D:$D,MATCH($U51,元マスター!$AO:$AO,0))),"")</f>
        <v/>
      </c>
      <c r="N51" s="32" t="str">
        <f>IFERROR(IF(INDEX(元マスター!$E:$E,MATCH($U51,元マスター!$AO:$AO,0))="","",INDEX(元マスター!$E:$E,MATCH($U51,元マスター!$AO:$AO,0))),"")</f>
        <v/>
      </c>
      <c r="O51" s="32" t="str">
        <f>IFERROR(IF(INDEX(元マスター!$F:$F,MATCH($U51,元マスター!$AO:$AO,0))="","",INDEX(元マスター!$F:$F,MATCH($U51,元マスター!$AO:$AO,0))),"")</f>
        <v/>
      </c>
      <c r="P51" s="32" t="str">
        <f>IFERROR(IF(INDEX(元マスター!$G:$G,MATCH($U51,元マスター!$AO:$AO,0))="","",INDEX(元マスター!$G:$G,MATCH($U51,元マスター!$AO:$AO,0))),"")</f>
        <v/>
      </c>
      <c r="Q51" s="32" t="str">
        <f>IFERROR(IF(INDEX(元マスター!$H:$H,MATCH($U51,元マスター!$AO:$AO,0))="","",INDEX(元マスター!$H:$H,MATCH($U51,元マスター!$AO:$AO,0))),"")</f>
        <v/>
      </c>
      <c r="R51" s="32" t="str">
        <f>IFERROR(IF(INDEX(元マスター!$I:$I,MATCH($U51,元マスター!$AO:$AO,0))="","",INDEX(元マスター!$I:$I,MATCH($U51,元マスター!$AO:$AO,0))),"")</f>
        <v/>
      </c>
      <c r="S51" s="32" t="str">
        <f>IFERROR(IF(INDEX(元マスター!$J:$J,MATCH($U51,元マスター!$AO:$AO,0))="","",INDEX(元マスター!$J:$J,MATCH($U51,元マスター!$AO:$AO,0))),"")</f>
        <v/>
      </c>
      <c r="U51" s="32" t="str" cm="1">
        <f t="array" ref="U51">IFERROR(INDEX(元マスター!$AO$1:$AO$384,SMALL(IF(元マスター!$AO$1:$AO$384&lt;&gt;"",ROW($A$1:$A$384)),ROW())),"")</f>
        <v/>
      </c>
    </row>
    <row r="52" spans="1:21" x14ac:dyDescent="0.55000000000000004">
      <c r="A52" s="32" t="str">
        <f>IFERROR(INDEX(元マスター!$A:$A,MATCH($U52,元マスター!$AO:$AO,0)),"")</f>
        <v/>
      </c>
      <c r="B52" s="32" t="str">
        <f>IFERROR(IF($U52="","",IF($E52="1",INDEX(男子登録情報!$N:$N,MATCH($K52,男子登録情報!$B:$B,0)),INDEX(女子登録情報!$N:$N,MATCH($K52,女子登録情報!$B:$B,0)))),"")</f>
        <v/>
      </c>
      <c r="C52" s="32" t="str">
        <f>IFERROR(IF($U52="","",IF($E52="1",INDEX(男子登録情報!$O:$O,MATCH($K52,男子登録情報!$B:$B,0)),INDEX(女子登録情報!$O:$O,MATCH($K52,女子登録情報!$B:$B,0)))),"")</f>
        <v/>
      </c>
      <c r="D52" s="32" t="str">
        <f>IFERROR(IF($U52="","",IF($E52="1",INDEX(男子登録情報!$P:$P,MATCH($K52,男子登録情報!$B:$B,0)),INDEX(女子登録情報!$P:$P,MATCH($K52,女子登録情報!$B:$B,0)))),"")</f>
        <v/>
      </c>
      <c r="E52" s="32" t="str">
        <f>IF($U52="","",IF(ISERROR(MATCH($A52,男子登録情報!$S:$S,0)),"2","1"))</f>
        <v/>
      </c>
      <c r="F52" s="32" t="str">
        <f>IFERROR(IF($U52="","",IF($E52="1",INDEX(男子登録情報!$Q:$Q,MATCH($K52,男子登録情報!$B:$B,0)),INDEX(女子登録情報!$Q:$Q,MATCH($K52,女子登録情報!$B:$B,0)))),"")</f>
        <v/>
      </c>
      <c r="G52" s="32" t="str">
        <f>IFERROR(IF($U52="","",IF($E52="1",INDEX(男子登録情報!$M:$M,MATCH($K52,男子登録情報!$B:$B,0)),INDEX(女子登録情報!$M:$M,MATCH($K52,女子登録情報!$B:$B,0)))),"")</f>
        <v/>
      </c>
      <c r="H52" s="32" t="str">
        <f>IFERROR(IF($U52="","",IF($E52="1",INDEX(男子登録情報!$R:$R,MATCH($K52,男子登録情報!$B:$B,0)),INDEX(女子登録情報!$R:$R,MATCH($K52,女子登録情報!$B:$B,0)))),"")</f>
        <v/>
      </c>
      <c r="I52" s="32"/>
      <c r="J52" s="32"/>
      <c r="K52" s="32" t="str">
        <f>IFERROR(INDEX(元マスター!$B:$B,MATCH($U52,元マスター!$AO:$AO,0)),"")</f>
        <v/>
      </c>
      <c r="L52" s="32" t="str">
        <f>IFERROR(IF(INDEX(元マスター!$C:$C,MATCH($U52,元マスター!$AO:$AO,0))="","",INDEX(元マスター!$C:$C,MATCH($U52,元マスター!$AO:$AO,0))),"")</f>
        <v/>
      </c>
      <c r="M52" s="32" t="str">
        <f>IFERROR(IF(INDEX(元マスター!$D:$D,MATCH($U52,元マスター!$AO:$AO,0))="","",INDEX(元マスター!$D:$D,MATCH($U52,元マスター!$AO:$AO,0))),"")</f>
        <v/>
      </c>
      <c r="N52" s="32" t="str">
        <f>IFERROR(IF(INDEX(元マスター!$E:$E,MATCH($U52,元マスター!$AO:$AO,0))="","",INDEX(元マスター!$E:$E,MATCH($U52,元マスター!$AO:$AO,0))),"")</f>
        <v/>
      </c>
      <c r="O52" s="32" t="str">
        <f>IFERROR(IF(INDEX(元マスター!$F:$F,MATCH($U52,元マスター!$AO:$AO,0))="","",INDEX(元マスター!$F:$F,MATCH($U52,元マスター!$AO:$AO,0))),"")</f>
        <v/>
      </c>
      <c r="P52" s="32" t="str">
        <f>IFERROR(IF(INDEX(元マスター!$G:$G,MATCH($U52,元マスター!$AO:$AO,0))="","",INDEX(元マスター!$G:$G,MATCH($U52,元マスター!$AO:$AO,0))),"")</f>
        <v/>
      </c>
      <c r="Q52" s="32" t="str">
        <f>IFERROR(IF(INDEX(元マスター!$H:$H,MATCH($U52,元マスター!$AO:$AO,0))="","",INDEX(元マスター!$H:$H,MATCH($U52,元マスター!$AO:$AO,0))),"")</f>
        <v/>
      </c>
      <c r="R52" s="32" t="str">
        <f>IFERROR(IF(INDEX(元マスター!$I:$I,MATCH($U52,元マスター!$AO:$AO,0))="","",INDEX(元マスター!$I:$I,MATCH($U52,元マスター!$AO:$AO,0))),"")</f>
        <v/>
      </c>
      <c r="S52" s="32" t="str">
        <f>IFERROR(IF(INDEX(元マスター!$J:$J,MATCH($U52,元マスター!$AO:$AO,0))="","",INDEX(元マスター!$J:$J,MATCH($U52,元マスター!$AO:$AO,0))),"")</f>
        <v/>
      </c>
      <c r="U52" s="32" t="str" cm="1">
        <f t="array" ref="U52">IFERROR(INDEX(元マスター!$AO$1:$AO$384,SMALL(IF(元マスター!$AO$1:$AO$384&lt;&gt;"",ROW($A$1:$A$384)),ROW())),"")</f>
        <v/>
      </c>
    </row>
    <row r="53" spans="1:21" x14ac:dyDescent="0.55000000000000004">
      <c r="A53" s="32" t="str">
        <f>IFERROR(INDEX(元マスター!$A:$A,MATCH($U53,元マスター!$AO:$AO,0)),"")</f>
        <v/>
      </c>
      <c r="B53" s="32" t="str">
        <f>IFERROR(IF($U53="","",IF($E53="1",INDEX(男子登録情報!$N:$N,MATCH($K53,男子登録情報!$B:$B,0)),INDEX(女子登録情報!$N:$N,MATCH($K53,女子登録情報!$B:$B,0)))),"")</f>
        <v/>
      </c>
      <c r="C53" s="32" t="str">
        <f>IFERROR(IF($U53="","",IF($E53="1",INDEX(男子登録情報!$O:$O,MATCH($K53,男子登録情報!$B:$B,0)),INDEX(女子登録情報!$O:$O,MATCH($K53,女子登録情報!$B:$B,0)))),"")</f>
        <v/>
      </c>
      <c r="D53" s="32" t="str">
        <f>IFERROR(IF($U53="","",IF($E53="1",INDEX(男子登録情報!$P:$P,MATCH($K53,男子登録情報!$B:$B,0)),INDEX(女子登録情報!$P:$P,MATCH($K53,女子登録情報!$B:$B,0)))),"")</f>
        <v/>
      </c>
      <c r="E53" s="32" t="str">
        <f>IF($U53="","",IF(ISERROR(MATCH($A53,男子登録情報!$S:$S,0)),"2","1"))</f>
        <v/>
      </c>
      <c r="F53" s="32" t="str">
        <f>IFERROR(IF($U53="","",IF($E53="1",INDEX(男子登録情報!$Q:$Q,MATCH($K53,男子登録情報!$B:$B,0)),INDEX(女子登録情報!$Q:$Q,MATCH($K53,女子登録情報!$B:$B,0)))),"")</f>
        <v/>
      </c>
      <c r="G53" s="32" t="str">
        <f>IFERROR(IF($U53="","",IF($E53="1",INDEX(男子登録情報!$M:$M,MATCH($K53,男子登録情報!$B:$B,0)),INDEX(女子登録情報!$M:$M,MATCH($K53,女子登録情報!$B:$B,0)))),"")</f>
        <v/>
      </c>
      <c r="H53" s="32" t="str">
        <f>IFERROR(IF($U53="","",IF($E53="1",INDEX(男子登録情報!$R:$R,MATCH($K53,男子登録情報!$B:$B,0)),INDEX(女子登録情報!$R:$R,MATCH($K53,女子登録情報!$B:$B,0)))),"")</f>
        <v/>
      </c>
      <c r="I53" s="32"/>
      <c r="J53" s="32"/>
      <c r="K53" s="32" t="str">
        <f>IFERROR(INDEX(元マスター!$B:$B,MATCH($U53,元マスター!$AO:$AO,0)),"")</f>
        <v/>
      </c>
      <c r="L53" s="32" t="str">
        <f>IFERROR(IF(INDEX(元マスター!$C:$C,MATCH($U53,元マスター!$AO:$AO,0))="","",INDEX(元マスター!$C:$C,MATCH($U53,元マスター!$AO:$AO,0))),"")</f>
        <v/>
      </c>
      <c r="M53" s="32" t="str">
        <f>IFERROR(IF(INDEX(元マスター!$D:$D,MATCH($U53,元マスター!$AO:$AO,0))="","",INDEX(元マスター!$D:$D,MATCH($U53,元マスター!$AO:$AO,0))),"")</f>
        <v/>
      </c>
      <c r="N53" s="32" t="str">
        <f>IFERROR(IF(INDEX(元マスター!$E:$E,MATCH($U53,元マスター!$AO:$AO,0))="","",INDEX(元マスター!$E:$E,MATCH($U53,元マスター!$AO:$AO,0))),"")</f>
        <v/>
      </c>
      <c r="O53" s="32" t="str">
        <f>IFERROR(IF(INDEX(元マスター!$F:$F,MATCH($U53,元マスター!$AO:$AO,0))="","",INDEX(元マスター!$F:$F,MATCH($U53,元マスター!$AO:$AO,0))),"")</f>
        <v/>
      </c>
      <c r="P53" s="32" t="str">
        <f>IFERROR(IF(INDEX(元マスター!$G:$G,MATCH($U53,元マスター!$AO:$AO,0))="","",INDEX(元マスター!$G:$G,MATCH($U53,元マスター!$AO:$AO,0))),"")</f>
        <v/>
      </c>
      <c r="Q53" s="32" t="str">
        <f>IFERROR(IF(INDEX(元マスター!$H:$H,MATCH($U53,元マスター!$AO:$AO,0))="","",INDEX(元マスター!$H:$H,MATCH($U53,元マスター!$AO:$AO,0))),"")</f>
        <v/>
      </c>
      <c r="R53" s="32" t="str">
        <f>IFERROR(IF(INDEX(元マスター!$I:$I,MATCH($U53,元マスター!$AO:$AO,0))="","",INDEX(元マスター!$I:$I,MATCH($U53,元マスター!$AO:$AO,0))),"")</f>
        <v/>
      </c>
      <c r="S53" s="32" t="str">
        <f>IFERROR(IF(INDEX(元マスター!$J:$J,MATCH($U53,元マスター!$AO:$AO,0))="","",INDEX(元マスター!$J:$J,MATCH($U53,元マスター!$AO:$AO,0))),"")</f>
        <v/>
      </c>
      <c r="U53" s="32" t="str" cm="1">
        <f t="array" ref="U53">IFERROR(INDEX(元マスター!$AO$1:$AO$384,SMALL(IF(元マスター!$AO$1:$AO$384&lt;&gt;"",ROW($A$1:$A$384)),ROW())),"")</f>
        <v/>
      </c>
    </row>
    <row r="54" spans="1:21" x14ac:dyDescent="0.55000000000000004">
      <c r="A54" s="32" t="str">
        <f>IFERROR(INDEX(元マスター!$A:$A,MATCH($U54,元マスター!$AO:$AO,0)),"")</f>
        <v/>
      </c>
      <c r="B54" s="32" t="str">
        <f>IFERROR(IF($U54="","",IF($E54="1",INDEX(男子登録情報!$N:$N,MATCH($K54,男子登録情報!$B:$B,0)),INDEX(女子登録情報!$N:$N,MATCH($K54,女子登録情報!$B:$B,0)))),"")</f>
        <v/>
      </c>
      <c r="C54" s="32" t="str">
        <f>IFERROR(IF($U54="","",IF($E54="1",INDEX(男子登録情報!$O:$O,MATCH($K54,男子登録情報!$B:$B,0)),INDEX(女子登録情報!$O:$O,MATCH($K54,女子登録情報!$B:$B,0)))),"")</f>
        <v/>
      </c>
      <c r="D54" s="32" t="str">
        <f>IFERROR(IF($U54="","",IF($E54="1",INDEX(男子登録情報!$P:$P,MATCH($K54,男子登録情報!$B:$B,0)),INDEX(女子登録情報!$P:$P,MATCH($K54,女子登録情報!$B:$B,0)))),"")</f>
        <v/>
      </c>
      <c r="E54" s="32" t="str">
        <f>IF($U54="","",IF(ISERROR(MATCH($A54,男子登録情報!$S:$S,0)),"2","1"))</f>
        <v/>
      </c>
      <c r="F54" s="32" t="str">
        <f>IFERROR(IF($U54="","",IF($E54="1",INDEX(男子登録情報!$Q:$Q,MATCH($K54,男子登録情報!$B:$B,0)),INDEX(女子登録情報!$Q:$Q,MATCH($K54,女子登録情報!$B:$B,0)))),"")</f>
        <v/>
      </c>
      <c r="G54" s="32" t="str">
        <f>IFERROR(IF($U54="","",IF($E54="1",INDEX(男子登録情報!$M:$M,MATCH($K54,男子登録情報!$B:$B,0)),INDEX(女子登録情報!$M:$M,MATCH($K54,女子登録情報!$B:$B,0)))),"")</f>
        <v/>
      </c>
      <c r="H54" s="32" t="str">
        <f>IFERROR(IF($U54="","",IF($E54="1",INDEX(男子登録情報!$R:$R,MATCH($K54,男子登録情報!$B:$B,0)),INDEX(女子登録情報!$R:$R,MATCH($K54,女子登録情報!$B:$B,0)))),"")</f>
        <v/>
      </c>
      <c r="I54" s="32"/>
      <c r="J54" s="32"/>
      <c r="K54" s="32" t="str">
        <f>IFERROR(INDEX(元マスター!$B:$B,MATCH($U54,元マスター!$AO:$AO,0)),"")</f>
        <v/>
      </c>
      <c r="L54" s="32" t="str">
        <f>IFERROR(IF(INDEX(元マスター!$C:$C,MATCH($U54,元マスター!$AO:$AO,0))="","",INDEX(元マスター!$C:$C,MATCH($U54,元マスター!$AO:$AO,0))),"")</f>
        <v/>
      </c>
      <c r="M54" s="32" t="str">
        <f>IFERROR(IF(INDEX(元マスター!$D:$D,MATCH($U54,元マスター!$AO:$AO,0))="","",INDEX(元マスター!$D:$D,MATCH($U54,元マスター!$AO:$AO,0))),"")</f>
        <v/>
      </c>
      <c r="N54" s="32" t="str">
        <f>IFERROR(IF(INDEX(元マスター!$E:$E,MATCH($U54,元マスター!$AO:$AO,0))="","",INDEX(元マスター!$E:$E,MATCH($U54,元マスター!$AO:$AO,0))),"")</f>
        <v/>
      </c>
      <c r="O54" s="32" t="str">
        <f>IFERROR(IF(INDEX(元マスター!$F:$F,MATCH($U54,元マスター!$AO:$AO,0))="","",INDEX(元マスター!$F:$F,MATCH($U54,元マスター!$AO:$AO,0))),"")</f>
        <v/>
      </c>
      <c r="P54" s="32" t="str">
        <f>IFERROR(IF(INDEX(元マスター!$G:$G,MATCH($U54,元マスター!$AO:$AO,0))="","",INDEX(元マスター!$G:$G,MATCH($U54,元マスター!$AO:$AO,0))),"")</f>
        <v/>
      </c>
      <c r="Q54" s="32" t="str">
        <f>IFERROR(IF(INDEX(元マスター!$H:$H,MATCH($U54,元マスター!$AO:$AO,0))="","",INDEX(元マスター!$H:$H,MATCH($U54,元マスター!$AO:$AO,0))),"")</f>
        <v/>
      </c>
      <c r="R54" s="32" t="str">
        <f>IFERROR(IF(INDEX(元マスター!$I:$I,MATCH($U54,元マスター!$AO:$AO,0))="","",INDEX(元マスター!$I:$I,MATCH($U54,元マスター!$AO:$AO,0))),"")</f>
        <v/>
      </c>
      <c r="S54" s="32" t="str">
        <f>IFERROR(IF(INDEX(元マスター!$J:$J,MATCH($U54,元マスター!$AO:$AO,0))="","",INDEX(元マスター!$J:$J,MATCH($U54,元マスター!$AO:$AO,0))),"")</f>
        <v/>
      </c>
      <c r="U54" s="32" t="str" cm="1">
        <f t="array" ref="U54">IFERROR(INDEX(元マスター!$AO$1:$AO$384,SMALL(IF(元マスター!$AO$1:$AO$384&lt;&gt;"",ROW($A$1:$A$384)),ROW())),"")</f>
        <v/>
      </c>
    </row>
    <row r="55" spans="1:21" x14ac:dyDescent="0.55000000000000004">
      <c r="A55" s="32" t="str">
        <f>IFERROR(INDEX(元マスター!$A:$A,MATCH($U55,元マスター!$AO:$AO,0)),"")</f>
        <v/>
      </c>
      <c r="B55" s="32" t="str">
        <f>IFERROR(IF($U55="","",IF($E55="1",INDEX(男子登録情報!$N:$N,MATCH($K55,男子登録情報!$B:$B,0)),INDEX(女子登録情報!$N:$N,MATCH($K55,女子登録情報!$B:$B,0)))),"")</f>
        <v/>
      </c>
      <c r="C55" s="32" t="str">
        <f>IFERROR(IF($U55="","",IF($E55="1",INDEX(男子登録情報!$O:$O,MATCH($K55,男子登録情報!$B:$B,0)),INDEX(女子登録情報!$O:$O,MATCH($K55,女子登録情報!$B:$B,0)))),"")</f>
        <v/>
      </c>
      <c r="D55" s="32" t="str">
        <f>IFERROR(IF($U55="","",IF($E55="1",INDEX(男子登録情報!$P:$P,MATCH($K55,男子登録情報!$B:$B,0)),INDEX(女子登録情報!$P:$P,MATCH($K55,女子登録情報!$B:$B,0)))),"")</f>
        <v/>
      </c>
      <c r="E55" s="32" t="str">
        <f>IF($U55="","",IF(ISERROR(MATCH($A55,男子登録情報!$S:$S,0)),"2","1"))</f>
        <v/>
      </c>
      <c r="F55" s="32" t="str">
        <f>IFERROR(IF($U55="","",IF($E55="1",INDEX(男子登録情報!$Q:$Q,MATCH($K55,男子登録情報!$B:$B,0)),INDEX(女子登録情報!$Q:$Q,MATCH($K55,女子登録情報!$B:$B,0)))),"")</f>
        <v/>
      </c>
      <c r="G55" s="32" t="str">
        <f>IFERROR(IF($U55="","",IF($E55="1",INDEX(男子登録情報!$M:$M,MATCH($K55,男子登録情報!$B:$B,0)),INDEX(女子登録情報!$M:$M,MATCH($K55,女子登録情報!$B:$B,0)))),"")</f>
        <v/>
      </c>
      <c r="H55" s="32" t="str">
        <f>IFERROR(IF($U55="","",IF($E55="1",INDEX(男子登録情報!$R:$R,MATCH($K55,男子登録情報!$B:$B,0)),INDEX(女子登録情報!$R:$R,MATCH($K55,女子登録情報!$B:$B,0)))),"")</f>
        <v/>
      </c>
      <c r="I55" s="32"/>
      <c r="J55" s="32"/>
      <c r="K55" s="32" t="str">
        <f>IFERROR(INDEX(元マスター!$B:$B,MATCH($U55,元マスター!$AO:$AO,0)),"")</f>
        <v/>
      </c>
      <c r="L55" s="32" t="str">
        <f>IFERROR(IF(INDEX(元マスター!$C:$C,MATCH($U55,元マスター!$AO:$AO,0))="","",INDEX(元マスター!$C:$C,MATCH($U55,元マスター!$AO:$AO,0))),"")</f>
        <v/>
      </c>
      <c r="M55" s="32" t="str">
        <f>IFERROR(IF(INDEX(元マスター!$D:$D,MATCH($U55,元マスター!$AO:$AO,0))="","",INDEX(元マスター!$D:$D,MATCH($U55,元マスター!$AO:$AO,0))),"")</f>
        <v/>
      </c>
      <c r="N55" s="32" t="str">
        <f>IFERROR(IF(INDEX(元マスター!$E:$E,MATCH($U55,元マスター!$AO:$AO,0))="","",INDEX(元マスター!$E:$E,MATCH($U55,元マスター!$AO:$AO,0))),"")</f>
        <v/>
      </c>
      <c r="O55" s="32" t="str">
        <f>IFERROR(IF(INDEX(元マスター!$F:$F,MATCH($U55,元マスター!$AO:$AO,0))="","",INDEX(元マスター!$F:$F,MATCH($U55,元マスター!$AO:$AO,0))),"")</f>
        <v/>
      </c>
      <c r="P55" s="32" t="str">
        <f>IFERROR(IF(INDEX(元マスター!$G:$G,MATCH($U55,元マスター!$AO:$AO,0))="","",INDEX(元マスター!$G:$G,MATCH($U55,元マスター!$AO:$AO,0))),"")</f>
        <v/>
      </c>
      <c r="Q55" s="32" t="str">
        <f>IFERROR(IF(INDEX(元マスター!$H:$H,MATCH($U55,元マスター!$AO:$AO,0))="","",INDEX(元マスター!$H:$H,MATCH($U55,元マスター!$AO:$AO,0))),"")</f>
        <v/>
      </c>
      <c r="R55" s="32" t="str">
        <f>IFERROR(IF(INDEX(元マスター!$I:$I,MATCH($U55,元マスター!$AO:$AO,0))="","",INDEX(元マスター!$I:$I,MATCH($U55,元マスター!$AO:$AO,0))),"")</f>
        <v/>
      </c>
      <c r="S55" s="32" t="str">
        <f>IFERROR(IF(INDEX(元マスター!$J:$J,MATCH($U55,元マスター!$AO:$AO,0))="","",INDEX(元マスター!$J:$J,MATCH($U55,元マスター!$AO:$AO,0))),"")</f>
        <v/>
      </c>
      <c r="U55" s="32" t="str" cm="1">
        <f t="array" ref="U55">IFERROR(INDEX(元マスター!$AO$1:$AO$384,SMALL(IF(元マスター!$AO$1:$AO$384&lt;&gt;"",ROW($A$1:$A$384)),ROW())),"")</f>
        <v/>
      </c>
    </row>
    <row r="56" spans="1:21" x14ac:dyDescent="0.55000000000000004">
      <c r="A56" s="32" t="str">
        <f>IFERROR(INDEX(元マスター!$A:$A,MATCH($U56,元マスター!$AO:$AO,0)),"")</f>
        <v/>
      </c>
      <c r="B56" s="32" t="str">
        <f>IFERROR(IF($U56="","",IF($E56="1",INDEX(男子登録情報!$N:$N,MATCH($K56,男子登録情報!$B:$B,0)),INDEX(女子登録情報!$N:$N,MATCH($K56,女子登録情報!$B:$B,0)))),"")</f>
        <v/>
      </c>
      <c r="C56" s="32" t="str">
        <f>IFERROR(IF($U56="","",IF($E56="1",INDEX(男子登録情報!$O:$O,MATCH($K56,男子登録情報!$B:$B,0)),INDEX(女子登録情報!$O:$O,MATCH($K56,女子登録情報!$B:$B,0)))),"")</f>
        <v/>
      </c>
      <c r="D56" s="32" t="str">
        <f>IFERROR(IF($U56="","",IF($E56="1",INDEX(男子登録情報!$P:$P,MATCH($K56,男子登録情報!$B:$B,0)),INDEX(女子登録情報!$P:$P,MATCH($K56,女子登録情報!$B:$B,0)))),"")</f>
        <v/>
      </c>
      <c r="E56" s="32" t="str">
        <f>IF($U56="","",IF(ISERROR(MATCH($A56,男子登録情報!$S:$S,0)),"2","1"))</f>
        <v/>
      </c>
      <c r="F56" s="32" t="str">
        <f>IFERROR(IF($U56="","",IF($E56="1",INDEX(男子登録情報!$Q:$Q,MATCH($K56,男子登録情報!$B:$B,0)),INDEX(女子登録情報!$Q:$Q,MATCH($K56,女子登録情報!$B:$B,0)))),"")</f>
        <v/>
      </c>
      <c r="G56" s="32" t="str">
        <f>IFERROR(IF($U56="","",IF($E56="1",INDEX(男子登録情報!$M:$M,MATCH($K56,男子登録情報!$B:$B,0)),INDEX(女子登録情報!$M:$M,MATCH($K56,女子登録情報!$B:$B,0)))),"")</f>
        <v/>
      </c>
      <c r="H56" s="32" t="str">
        <f>IFERROR(IF($U56="","",IF($E56="1",INDEX(男子登録情報!$R:$R,MATCH($K56,男子登録情報!$B:$B,0)),INDEX(女子登録情報!$R:$R,MATCH($K56,女子登録情報!$B:$B,0)))),"")</f>
        <v/>
      </c>
      <c r="I56" s="32"/>
      <c r="J56" s="32"/>
      <c r="K56" s="32" t="str">
        <f>IFERROR(INDEX(元マスター!$B:$B,MATCH($U56,元マスター!$AO:$AO,0)),"")</f>
        <v/>
      </c>
      <c r="L56" s="32" t="str">
        <f>IFERROR(IF(INDEX(元マスター!$C:$C,MATCH($U56,元マスター!$AO:$AO,0))="","",INDEX(元マスター!$C:$C,MATCH($U56,元マスター!$AO:$AO,0))),"")</f>
        <v/>
      </c>
      <c r="M56" s="32" t="str">
        <f>IFERROR(IF(INDEX(元マスター!$D:$D,MATCH($U56,元マスター!$AO:$AO,0))="","",INDEX(元マスター!$D:$D,MATCH($U56,元マスター!$AO:$AO,0))),"")</f>
        <v/>
      </c>
      <c r="N56" s="32" t="str">
        <f>IFERROR(IF(INDEX(元マスター!$E:$E,MATCH($U56,元マスター!$AO:$AO,0))="","",INDEX(元マスター!$E:$E,MATCH($U56,元マスター!$AO:$AO,0))),"")</f>
        <v/>
      </c>
      <c r="O56" s="32" t="str">
        <f>IFERROR(IF(INDEX(元マスター!$F:$F,MATCH($U56,元マスター!$AO:$AO,0))="","",INDEX(元マスター!$F:$F,MATCH($U56,元マスター!$AO:$AO,0))),"")</f>
        <v/>
      </c>
      <c r="P56" s="32" t="str">
        <f>IFERROR(IF(INDEX(元マスター!$G:$G,MATCH($U56,元マスター!$AO:$AO,0))="","",INDEX(元マスター!$G:$G,MATCH($U56,元マスター!$AO:$AO,0))),"")</f>
        <v/>
      </c>
      <c r="Q56" s="32" t="str">
        <f>IFERROR(IF(INDEX(元マスター!$H:$H,MATCH($U56,元マスター!$AO:$AO,0))="","",INDEX(元マスター!$H:$H,MATCH($U56,元マスター!$AO:$AO,0))),"")</f>
        <v/>
      </c>
      <c r="R56" s="32" t="str">
        <f>IFERROR(IF(INDEX(元マスター!$I:$I,MATCH($U56,元マスター!$AO:$AO,0))="","",INDEX(元マスター!$I:$I,MATCH($U56,元マスター!$AO:$AO,0))),"")</f>
        <v/>
      </c>
      <c r="S56" s="32" t="str">
        <f>IFERROR(IF(INDEX(元マスター!$J:$J,MATCH($U56,元マスター!$AO:$AO,0))="","",INDEX(元マスター!$J:$J,MATCH($U56,元マスター!$AO:$AO,0))),"")</f>
        <v/>
      </c>
      <c r="U56" s="32" t="str" cm="1">
        <f t="array" ref="U56">IFERROR(INDEX(元マスター!$AO$1:$AO$384,SMALL(IF(元マスター!$AO$1:$AO$384&lt;&gt;"",ROW($A$1:$A$384)),ROW())),"")</f>
        <v/>
      </c>
    </row>
    <row r="57" spans="1:21" x14ac:dyDescent="0.55000000000000004">
      <c r="A57" s="32" t="str">
        <f>IFERROR(INDEX(元マスター!$A:$A,MATCH($U57,元マスター!$AO:$AO,0)),"")</f>
        <v/>
      </c>
      <c r="B57" s="32" t="str">
        <f>IFERROR(IF($U57="","",IF($E57="1",INDEX(男子登録情報!$N:$N,MATCH($K57,男子登録情報!$B:$B,0)),INDEX(女子登録情報!$N:$N,MATCH($K57,女子登録情報!$B:$B,0)))),"")</f>
        <v/>
      </c>
      <c r="C57" s="32" t="str">
        <f>IFERROR(IF($U57="","",IF($E57="1",INDEX(男子登録情報!$O:$O,MATCH($K57,男子登録情報!$B:$B,0)),INDEX(女子登録情報!$O:$O,MATCH($K57,女子登録情報!$B:$B,0)))),"")</f>
        <v/>
      </c>
      <c r="D57" s="32" t="str">
        <f>IFERROR(IF($U57="","",IF($E57="1",INDEX(男子登録情報!$P:$P,MATCH($K57,男子登録情報!$B:$B,0)),INDEX(女子登録情報!$P:$P,MATCH($K57,女子登録情報!$B:$B,0)))),"")</f>
        <v/>
      </c>
      <c r="E57" s="32" t="str">
        <f>IF($U57="","",IF(ISERROR(MATCH($A57,男子登録情報!$S:$S,0)),"2","1"))</f>
        <v/>
      </c>
      <c r="F57" s="32" t="str">
        <f>IFERROR(IF($U57="","",IF($E57="1",INDEX(男子登録情報!$Q:$Q,MATCH($K57,男子登録情報!$B:$B,0)),INDEX(女子登録情報!$Q:$Q,MATCH($K57,女子登録情報!$B:$B,0)))),"")</f>
        <v/>
      </c>
      <c r="G57" s="32" t="str">
        <f>IFERROR(IF($U57="","",IF($E57="1",INDEX(男子登録情報!$M:$M,MATCH($K57,男子登録情報!$B:$B,0)),INDEX(女子登録情報!$M:$M,MATCH($K57,女子登録情報!$B:$B,0)))),"")</f>
        <v/>
      </c>
      <c r="H57" s="32" t="str">
        <f>IFERROR(IF($U57="","",IF($E57="1",INDEX(男子登録情報!$R:$R,MATCH($K57,男子登録情報!$B:$B,0)),INDEX(女子登録情報!$R:$R,MATCH($K57,女子登録情報!$B:$B,0)))),"")</f>
        <v/>
      </c>
      <c r="I57" s="32"/>
      <c r="J57" s="32"/>
      <c r="K57" s="32" t="str">
        <f>IFERROR(INDEX(元マスター!$B:$B,MATCH($U57,元マスター!$AO:$AO,0)),"")</f>
        <v/>
      </c>
      <c r="L57" s="32" t="str">
        <f>IFERROR(IF(INDEX(元マスター!$C:$C,MATCH($U57,元マスター!$AO:$AO,0))="","",INDEX(元マスター!$C:$C,MATCH($U57,元マスター!$AO:$AO,0))),"")</f>
        <v/>
      </c>
      <c r="M57" s="32" t="str">
        <f>IFERROR(IF(INDEX(元マスター!$D:$D,MATCH($U57,元マスター!$AO:$AO,0))="","",INDEX(元マスター!$D:$D,MATCH($U57,元マスター!$AO:$AO,0))),"")</f>
        <v/>
      </c>
      <c r="N57" s="32" t="str">
        <f>IFERROR(IF(INDEX(元マスター!$E:$E,MATCH($U57,元マスター!$AO:$AO,0))="","",INDEX(元マスター!$E:$E,MATCH($U57,元マスター!$AO:$AO,0))),"")</f>
        <v/>
      </c>
      <c r="O57" s="32" t="str">
        <f>IFERROR(IF(INDEX(元マスター!$F:$F,MATCH($U57,元マスター!$AO:$AO,0))="","",INDEX(元マスター!$F:$F,MATCH($U57,元マスター!$AO:$AO,0))),"")</f>
        <v/>
      </c>
      <c r="P57" s="32" t="str">
        <f>IFERROR(IF(INDEX(元マスター!$G:$G,MATCH($U57,元マスター!$AO:$AO,0))="","",INDEX(元マスター!$G:$G,MATCH($U57,元マスター!$AO:$AO,0))),"")</f>
        <v/>
      </c>
      <c r="Q57" s="32" t="str">
        <f>IFERROR(IF(INDEX(元マスター!$H:$H,MATCH($U57,元マスター!$AO:$AO,0))="","",INDEX(元マスター!$H:$H,MATCH($U57,元マスター!$AO:$AO,0))),"")</f>
        <v/>
      </c>
      <c r="R57" s="32" t="str">
        <f>IFERROR(IF(INDEX(元マスター!$I:$I,MATCH($U57,元マスター!$AO:$AO,0))="","",INDEX(元マスター!$I:$I,MATCH($U57,元マスター!$AO:$AO,0))),"")</f>
        <v/>
      </c>
      <c r="S57" s="32" t="str">
        <f>IFERROR(IF(INDEX(元マスター!$J:$J,MATCH($U57,元マスター!$AO:$AO,0))="","",INDEX(元マスター!$J:$J,MATCH($U57,元マスター!$AO:$AO,0))),"")</f>
        <v/>
      </c>
      <c r="U57" s="32" t="str" cm="1">
        <f t="array" ref="U57">IFERROR(INDEX(元マスター!$AO$1:$AO$384,SMALL(IF(元マスター!$AO$1:$AO$384&lt;&gt;"",ROW($A$1:$A$384)),ROW())),"")</f>
        <v/>
      </c>
    </row>
    <row r="58" spans="1:21" x14ac:dyDescent="0.55000000000000004">
      <c r="A58" s="32" t="str">
        <f>IFERROR(INDEX(元マスター!$A:$A,MATCH($U58,元マスター!$AO:$AO,0)),"")</f>
        <v/>
      </c>
      <c r="B58" s="32" t="str">
        <f>IFERROR(IF($U58="","",IF($E58="1",INDEX(男子登録情報!$N:$N,MATCH($K58,男子登録情報!$B:$B,0)),INDEX(女子登録情報!$N:$N,MATCH($K58,女子登録情報!$B:$B,0)))),"")</f>
        <v/>
      </c>
      <c r="C58" s="32" t="str">
        <f>IFERROR(IF($U58="","",IF($E58="1",INDEX(男子登録情報!$O:$O,MATCH($K58,男子登録情報!$B:$B,0)),INDEX(女子登録情報!$O:$O,MATCH($K58,女子登録情報!$B:$B,0)))),"")</f>
        <v/>
      </c>
      <c r="D58" s="32" t="str">
        <f>IFERROR(IF($U58="","",IF($E58="1",INDEX(男子登録情報!$P:$P,MATCH($K58,男子登録情報!$B:$B,0)),INDEX(女子登録情報!$P:$P,MATCH($K58,女子登録情報!$B:$B,0)))),"")</f>
        <v/>
      </c>
      <c r="E58" s="32" t="str">
        <f>IF($U58="","",IF(ISERROR(MATCH($A58,男子登録情報!$S:$S,0)),"2","1"))</f>
        <v/>
      </c>
      <c r="F58" s="32" t="str">
        <f>IFERROR(IF($U58="","",IF($E58="1",INDEX(男子登録情報!$Q:$Q,MATCH($K58,男子登録情報!$B:$B,0)),INDEX(女子登録情報!$Q:$Q,MATCH($K58,女子登録情報!$B:$B,0)))),"")</f>
        <v/>
      </c>
      <c r="G58" s="32" t="str">
        <f>IFERROR(IF($U58="","",IF($E58="1",INDEX(男子登録情報!$M:$M,MATCH($K58,男子登録情報!$B:$B,0)),INDEX(女子登録情報!$M:$M,MATCH($K58,女子登録情報!$B:$B,0)))),"")</f>
        <v/>
      </c>
      <c r="H58" s="32" t="str">
        <f>IFERROR(IF($U58="","",IF($E58="1",INDEX(男子登録情報!$R:$R,MATCH($K58,男子登録情報!$B:$B,0)),INDEX(女子登録情報!$R:$R,MATCH($K58,女子登録情報!$B:$B,0)))),"")</f>
        <v/>
      </c>
      <c r="I58" s="32"/>
      <c r="J58" s="32"/>
      <c r="K58" s="32" t="str">
        <f>IFERROR(INDEX(元マスター!$B:$B,MATCH($U58,元マスター!$AO:$AO,0)),"")</f>
        <v/>
      </c>
      <c r="L58" s="32" t="str">
        <f>IFERROR(IF(INDEX(元マスター!$C:$C,MATCH($U58,元マスター!$AO:$AO,0))="","",INDEX(元マスター!$C:$C,MATCH($U58,元マスター!$AO:$AO,0))),"")</f>
        <v/>
      </c>
      <c r="M58" s="32" t="str">
        <f>IFERROR(IF(INDEX(元マスター!$D:$D,MATCH($U58,元マスター!$AO:$AO,0))="","",INDEX(元マスター!$D:$D,MATCH($U58,元マスター!$AO:$AO,0))),"")</f>
        <v/>
      </c>
      <c r="N58" s="32" t="str">
        <f>IFERROR(IF(INDEX(元マスター!$E:$E,MATCH($U58,元マスター!$AO:$AO,0))="","",INDEX(元マスター!$E:$E,MATCH($U58,元マスター!$AO:$AO,0))),"")</f>
        <v/>
      </c>
      <c r="O58" s="32" t="str">
        <f>IFERROR(IF(INDEX(元マスター!$F:$F,MATCH($U58,元マスター!$AO:$AO,0))="","",INDEX(元マスター!$F:$F,MATCH($U58,元マスター!$AO:$AO,0))),"")</f>
        <v/>
      </c>
      <c r="P58" s="32" t="str">
        <f>IFERROR(IF(INDEX(元マスター!$G:$G,MATCH($U58,元マスター!$AO:$AO,0))="","",INDEX(元マスター!$G:$G,MATCH($U58,元マスター!$AO:$AO,0))),"")</f>
        <v/>
      </c>
      <c r="Q58" s="32" t="str">
        <f>IFERROR(IF(INDEX(元マスター!$H:$H,MATCH($U58,元マスター!$AO:$AO,0))="","",INDEX(元マスター!$H:$H,MATCH($U58,元マスター!$AO:$AO,0))),"")</f>
        <v/>
      </c>
      <c r="R58" s="32" t="str">
        <f>IFERROR(IF(INDEX(元マスター!$I:$I,MATCH($U58,元マスター!$AO:$AO,0))="","",INDEX(元マスター!$I:$I,MATCH($U58,元マスター!$AO:$AO,0))),"")</f>
        <v/>
      </c>
      <c r="S58" s="32" t="str">
        <f>IFERROR(IF(INDEX(元マスター!$J:$J,MATCH($U58,元マスター!$AO:$AO,0))="","",INDEX(元マスター!$J:$J,MATCH($U58,元マスター!$AO:$AO,0))),"")</f>
        <v/>
      </c>
      <c r="U58" s="32" t="str" cm="1">
        <f t="array" ref="U58">IFERROR(INDEX(元マスター!$AO$1:$AO$384,SMALL(IF(元マスター!$AO$1:$AO$384&lt;&gt;"",ROW($A$1:$A$384)),ROW())),"")</f>
        <v/>
      </c>
    </row>
    <row r="59" spans="1:21" x14ac:dyDescent="0.55000000000000004">
      <c r="A59" s="32" t="str">
        <f>IFERROR(INDEX(元マスター!$A:$A,MATCH($U59,元マスター!$AO:$AO,0)),"")</f>
        <v/>
      </c>
      <c r="B59" s="32" t="str">
        <f>IFERROR(IF($U59="","",IF($E59="1",INDEX(男子登録情報!$N:$N,MATCH($K59,男子登録情報!$B:$B,0)),INDEX(女子登録情報!$N:$N,MATCH($K59,女子登録情報!$B:$B,0)))),"")</f>
        <v/>
      </c>
      <c r="C59" s="32" t="str">
        <f>IFERROR(IF($U59="","",IF($E59="1",INDEX(男子登録情報!$O:$O,MATCH($K59,男子登録情報!$B:$B,0)),INDEX(女子登録情報!$O:$O,MATCH($K59,女子登録情報!$B:$B,0)))),"")</f>
        <v/>
      </c>
      <c r="D59" s="32" t="str">
        <f>IFERROR(IF($U59="","",IF($E59="1",INDEX(男子登録情報!$P:$P,MATCH($K59,男子登録情報!$B:$B,0)),INDEX(女子登録情報!$P:$P,MATCH($K59,女子登録情報!$B:$B,0)))),"")</f>
        <v/>
      </c>
      <c r="E59" s="32" t="str">
        <f>IF($U59="","",IF(ISERROR(MATCH($A59,男子登録情報!$S:$S,0)),"2","1"))</f>
        <v/>
      </c>
      <c r="F59" s="32" t="str">
        <f>IFERROR(IF($U59="","",IF($E59="1",INDEX(男子登録情報!$Q:$Q,MATCH($K59,男子登録情報!$B:$B,0)),INDEX(女子登録情報!$Q:$Q,MATCH($K59,女子登録情報!$B:$B,0)))),"")</f>
        <v/>
      </c>
      <c r="G59" s="32" t="str">
        <f>IFERROR(IF($U59="","",IF($E59="1",INDEX(男子登録情報!$M:$M,MATCH($K59,男子登録情報!$B:$B,0)),INDEX(女子登録情報!$M:$M,MATCH($K59,女子登録情報!$B:$B,0)))),"")</f>
        <v/>
      </c>
      <c r="H59" s="32" t="str">
        <f>IFERROR(IF($U59="","",IF($E59="1",INDEX(男子登録情報!$R:$R,MATCH($K59,男子登録情報!$B:$B,0)),INDEX(女子登録情報!$R:$R,MATCH($K59,女子登録情報!$B:$B,0)))),"")</f>
        <v/>
      </c>
      <c r="I59" s="32"/>
      <c r="J59" s="32"/>
      <c r="K59" s="32" t="str">
        <f>IFERROR(INDEX(元マスター!$B:$B,MATCH($U59,元マスター!$AO:$AO,0)),"")</f>
        <v/>
      </c>
      <c r="L59" s="32" t="str">
        <f>IFERROR(IF(INDEX(元マスター!$C:$C,MATCH($U59,元マスター!$AO:$AO,0))="","",INDEX(元マスター!$C:$C,MATCH($U59,元マスター!$AO:$AO,0))),"")</f>
        <v/>
      </c>
      <c r="M59" s="32" t="str">
        <f>IFERROR(IF(INDEX(元マスター!$D:$D,MATCH($U59,元マスター!$AO:$AO,0))="","",INDEX(元マスター!$D:$D,MATCH($U59,元マスター!$AO:$AO,0))),"")</f>
        <v/>
      </c>
      <c r="N59" s="32" t="str">
        <f>IFERROR(IF(INDEX(元マスター!$E:$E,MATCH($U59,元マスター!$AO:$AO,0))="","",INDEX(元マスター!$E:$E,MATCH($U59,元マスター!$AO:$AO,0))),"")</f>
        <v/>
      </c>
      <c r="O59" s="32" t="str">
        <f>IFERROR(IF(INDEX(元マスター!$F:$F,MATCH($U59,元マスター!$AO:$AO,0))="","",INDEX(元マスター!$F:$F,MATCH($U59,元マスター!$AO:$AO,0))),"")</f>
        <v/>
      </c>
      <c r="P59" s="32" t="str">
        <f>IFERROR(IF(INDEX(元マスター!$G:$G,MATCH($U59,元マスター!$AO:$AO,0))="","",INDEX(元マスター!$G:$G,MATCH($U59,元マスター!$AO:$AO,0))),"")</f>
        <v/>
      </c>
      <c r="Q59" s="32" t="str">
        <f>IFERROR(IF(INDEX(元マスター!$H:$H,MATCH($U59,元マスター!$AO:$AO,0))="","",INDEX(元マスター!$H:$H,MATCH($U59,元マスター!$AO:$AO,0))),"")</f>
        <v/>
      </c>
      <c r="R59" s="32" t="str">
        <f>IFERROR(IF(INDEX(元マスター!$I:$I,MATCH($U59,元マスター!$AO:$AO,0))="","",INDEX(元マスター!$I:$I,MATCH($U59,元マスター!$AO:$AO,0))),"")</f>
        <v/>
      </c>
      <c r="S59" s="32" t="str">
        <f>IFERROR(IF(INDEX(元マスター!$J:$J,MATCH($U59,元マスター!$AO:$AO,0))="","",INDEX(元マスター!$J:$J,MATCH($U59,元マスター!$AO:$AO,0))),"")</f>
        <v/>
      </c>
      <c r="U59" s="32" t="str" cm="1">
        <f t="array" ref="U59">IFERROR(INDEX(元マスター!$AO$1:$AO$384,SMALL(IF(元マスター!$AO$1:$AO$384&lt;&gt;"",ROW($A$1:$A$384)),ROW())),"")</f>
        <v/>
      </c>
    </row>
    <row r="60" spans="1:21" x14ac:dyDescent="0.55000000000000004">
      <c r="A60" s="32" t="str">
        <f>IFERROR(INDEX(元マスター!$A:$A,MATCH($U60,元マスター!$AO:$AO,0)),"")</f>
        <v/>
      </c>
      <c r="B60" s="32" t="str">
        <f>IFERROR(IF($U60="","",IF($E60="1",INDEX(男子登録情報!$N:$N,MATCH($K60,男子登録情報!$B:$B,0)),INDEX(女子登録情報!$N:$N,MATCH($K60,女子登録情報!$B:$B,0)))),"")</f>
        <v/>
      </c>
      <c r="C60" s="32" t="str">
        <f>IFERROR(IF($U60="","",IF($E60="1",INDEX(男子登録情報!$O:$O,MATCH($K60,男子登録情報!$B:$B,0)),INDEX(女子登録情報!$O:$O,MATCH($K60,女子登録情報!$B:$B,0)))),"")</f>
        <v/>
      </c>
      <c r="D60" s="32" t="str">
        <f>IFERROR(IF($U60="","",IF($E60="1",INDEX(男子登録情報!$P:$P,MATCH($K60,男子登録情報!$B:$B,0)),INDEX(女子登録情報!$P:$P,MATCH($K60,女子登録情報!$B:$B,0)))),"")</f>
        <v/>
      </c>
      <c r="E60" s="32" t="str">
        <f>IF($U60="","",IF(ISERROR(MATCH($A60,男子登録情報!$S:$S,0)),"2","1"))</f>
        <v/>
      </c>
      <c r="F60" s="32" t="str">
        <f>IFERROR(IF($U60="","",IF($E60="1",INDEX(男子登録情報!$Q:$Q,MATCH($K60,男子登録情報!$B:$B,0)),INDEX(女子登録情報!$Q:$Q,MATCH($K60,女子登録情報!$B:$B,0)))),"")</f>
        <v/>
      </c>
      <c r="G60" s="32" t="str">
        <f>IFERROR(IF($U60="","",IF($E60="1",INDEX(男子登録情報!$M:$M,MATCH($K60,男子登録情報!$B:$B,0)),INDEX(女子登録情報!$M:$M,MATCH($K60,女子登録情報!$B:$B,0)))),"")</f>
        <v/>
      </c>
      <c r="H60" s="32" t="str">
        <f>IFERROR(IF($U60="","",IF($E60="1",INDEX(男子登録情報!$R:$R,MATCH($K60,男子登録情報!$B:$B,0)),INDEX(女子登録情報!$R:$R,MATCH($K60,女子登録情報!$B:$B,0)))),"")</f>
        <v/>
      </c>
      <c r="I60" s="32"/>
      <c r="J60" s="32"/>
      <c r="K60" s="32" t="str">
        <f>IFERROR(INDEX(元マスター!$B:$B,MATCH($U60,元マスター!$AO:$AO,0)),"")</f>
        <v/>
      </c>
      <c r="L60" s="32" t="str">
        <f>IFERROR(IF(INDEX(元マスター!$C:$C,MATCH($U60,元マスター!$AO:$AO,0))="","",INDEX(元マスター!$C:$C,MATCH($U60,元マスター!$AO:$AO,0))),"")</f>
        <v/>
      </c>
      <c r="M60" s="32" t="str">
        <f>IFERROR(IF(INDEX(元マスター!$D:$D,MATCH($U60,元マスター!$AO:$AO,0))="","",INDEX(元マスター!$D:$D,MATCH($U60,元マスター!$AO:$AO,0))),"")</f>
        <v/>
      </c>
      <c r="N60" s="32" t="str">
        <f>IFERROR(IF(INDEX(元マスター!$E:$E,MATCH($U60,元マスター!$AO:$AO,0))="","",INDEX(元マスター!$E:$E,MATCH($U60,元マスター!$AO:$AO,0))),"")</f>
        <v/>
      </c>
      <c r="O60" s="32" t="str">
        <f>IFERROR(IF(INDEX(元マスター!$F:$F,MATCH($U60,元マスター!$AO:$AO,0))="","",INDEX(元マスター!$F:$F,MATCH($U60,元マスター!$AO:$AO,0))),"")</f>
        <v/>
      </c>
      <c r="P60" s="32" t="str">
        <f>IFERROR(IF(INDEX(元マスター!$G:$G,MATCH($U60,元マスター!$AO:$AO,0))="","",INDEX(元マスター!$G:$G,MATCH($U60,元マスター!$AO:$AO,0))),"")</f>
        <v/>
      </c>
      <c r="Q60" s="32" t="str">
        <f>IFERROR(IF(INDEX(元マスター!$H:$H,MATCH($U60,元マスター!$AO:$AO,0))="","",INDEX(元マスター!$H:$H,MATCH($U60,元マスター!$AO:$AO,0))),"")</f>
        <v/>
      </c>
      <c r="R60" s="32" t="str">
        <f>IFERROR(IF(INDEX(元マスター!$I:$I,MATCH($U60,元マスター!$AO:$AO,0))="","",INDEX(元マスター!$I:$I,MATCH($U60,元マスター!$AO:$AO,0))),"")</f>
        <v/>
      </c>
      <c r="S60" s="32" t="str">
        <f>IFERROR(IF(INDEX(元マスター!$J:$J,MATCH($U60,元マスター!$AO:$AO,0))="","",INDEX(元マスター!$J:$J,MATCH($U60,元マスター!$AO:$AO,0))),"")</f>
        <v/>
      </c>
      <c r="U60" s="32" t="str" cm="1">
        <f t="array" ref="U60">IFERROR(INDEX(元マスター!$AO$1:$AO$384,SMALL(IF(元マスター!$AO$1:$AO$384&lt;&gt;"",ROW($A$1:$A$384)),ROW())),"")</f>
        <v/>
      </c>
    </row>
    <row r="61" spans="1:21" x14ac:dyDescent="0.55000000000000004">
      <c r="A61" s="32" t="str">
        <f>IFERROR(INDEX(元マスター!$A:$A,MATCH($U61,元マスター!$AO:$AO,0)),"")</f>
        <v/>
      </c>
      <c r="B61" s="32" t="str">
        <f>IFERROR(IF($U61="","",IF($E61="1",INDEX(男子登録情報!$N:$N,MATCH($K61,男子登録情報!$B:$B,0)),INDEX(女子登録情報!$N:$N,MATCH($K61,女子登録情報!$B:$B,0)))),"")</f>
        <v/>
      </c>
      <c r="C61" s="32" t="str">
        <f>IFERROR(IF($U61="","",IF($E61="1",INDEX(男子登録情報!$O:$O,MATCH($K61,男子登録情報!$B:$B,0)),INDEX(女子登録情報!$O:$O,MATCH($K61,女子登録情報!$B:$B,0)))),"")</f>
        <v/>
      </c>
      <c r="D61" s="32" t="str">
        <f>IFERROR(IF($U61="","",IF($E61="1",INDEX(男子登録情報!$P:$P,MATCH($K61,男子登録情報!$B:$B,0)),INDEX(女子登録情報!$P:$P,MATCH($K61,女子登録情報!$B:$B,0)))),"")</f>
        <v/>
      </c>
      <c r="E61" s="32" t="str">
        <f>IF($U61="","",IF(ISERROR(MATCH($A61,男子登録情報!$S:$S,0)),"2","1"))</f>
        <v/>
      </c>
      <c r="F61" s="32" t="str">
        <f>IFERROR(IF($U61="","",IF($E61="1",INDEX(男子登録情報!$Q:$Q,MATCH($K61,男子登録情報!$B:$B,0)),INDEX(女子登録情報!$Q:$Q,MATCH($K61,女子登録情報!$B:$B,0)))),"")</f>
        <v/>
      </c>
      <c r="G61" s="32" t="str">
        <f>IFERROR(IF($U61="","",IF($E61="1",INDEX(男子登録情報!$M:$M,MATCH($K61,男子登録情報!$B:$B,0)),INDEX(女子登録情報!$M:$M,MATCH($K61,女子登録情報!$B:$B,0)))),"")</f>
        <v/>
      </c>
      <c r="H61" s="32" t="str">
        <f>IFERROR(IF($U61="","",IF($E61="1",INDEX(男子登録情報!$R:$R,MATCH($K61,男子登録情報!$B:$B,0)),INDEX(女子登録情報!$R:$R,MATCH($K61,女子登録情報!$B:$B,0)))),"")</f>
        <v/>
      </c>
      <c r="I61" s="32"/>
      <c r="J61" s="32"/>
      <c r="K61" s="32" t="str">
        <f>IFERROR(INDEX(元マスター!$B:$B,MATCH($U61,元マスター!$AO:$AO,0)),"")</f>
        <v/>
      </c>
      <c r="L61" s="32" t="str">
        <f>IFERROR(IF(INDEX(元マスター!$C:$C,MATCH($U61,元マスター!$AO:$AO,0))="","",INDEX(元マスター!$C:$C,MATCH($U61,元マスター!$AO:$AO,0))),"")</f>
        <v/>
      </c>
      <c r="M61" s="32" t="str">
        <f>IFERROR(IF(INDEX(元マスター!$D:$D,MATCH($U61,元マスター!$AO:$AO,0))="","",INDEX(元マスター!$D:$D,MATCH($U61,元マスター!$AO:$AO,0))),"")</f>
        <v/>
      </c>
      <c r="N61" s="32" t="str">
        <f>IFERROR(IF(INDEX(元マスター!$E:$E,MATCH($U61,元マスター!$AO:$AO,0))="","",INDEX(元マスター!$E:$E,MATCH($U61,元マスター!$AO:$AO,0))),"")</f>
        <v/>
      </c>
      <c r="O61" s="32" t="str">
        <f>IFERROR(IF(INDEX(元マスター!$F:$F,MATCH($U61,元マスター!$AO:$AO,0))="","",INDEX(元マスター!$F:$F,MATCH($U61,元マスター!$AO:$AO,0))),"")</f>
        <v/>
      </c>
      <c r="P61" s="32" t="str">
        <f>IFERROR(IF(INDEX(元マスター!$G:$G,MATCH($U61,元マスター!$AO:$AO,0))="","",INDEX(元マスター!$G:$G,MATCH($U61,元マスター!$AO:$AO,0))),"")</f>
        <v/>
      </c>
      <c r="Q61" s="32" t="str">
        <f>IFERROR(IF(INDEX(元マスター!$H:$H,MATCH($U61,元マスター!$AO:$AO,0))="","",INDEX(元マスター!$H:$H,MATCH($U61,元マスター!$AO:$AO,0))),"")</f>
        <v/>
      </c>
      <c r="R61" s="32" t="str">
        <f>IFERROR(IF(INDEX(元マスター!$I:$I,MATCH($U61,元マスター!$AO:$AO,0))="","",INDEX(元マスター!$I:$I,MATCH($U61,元マスター!$AO:$AO,0))),"")</f>
        <v/>
      </c>
      <c r="S61" s="32" t="str">
        <f>IFERROR(IF(INDEX(元マスター!$J:$J,MATCH($U61,元マスター!$AO:$AO,0))="","",INDEX(元マスター!$J:$J,MATCH($U61,元マスター!$AO:$AO,0))),"")</f>
        <v/>
      </c>
      <c r="U61" s="32" t="str" cm="1">
        <f t="array" ref="U61">IFERROR(INDEX(元マスター!$AO$1:$AO$384,SMALL(IF(元マスター!$AO$1:$AO$384&lt;&gt;"",ROW($A$1:$A$384)),ROW())),"")</f>
        <v/>
      </c>
    </row>
    <row r="62" spans="1:21" x14ac:dyDescent="0.55000000000000004">
      <c r="A62" s="32" t="str">
        <f>IFERROR(INDEX(元マスター!$A:$A,MATCH($U62,元マスター!$AO:$AO,0)),"")</f>
        <v/>
      </c>
      <c r="B62" s="32" t="str">
        <f>IFERROR(IF($U62="","",IF($E62="1",INDEX(男子登録情報!$N:$N,MATCH($K62,男子登録情報!$B:$B,0)),INDEX(女子登録情報!$N:$N,MATCH($K62,女子登録情報!$B:$B,0)))),"")</f>
        <v/>
      </c>
      <c r="C62" s="32" t="str">
        <f>IFERROR(IF($U62="","",IF($E62="1",INDEX(男子登録情報!$O:$O,MATCH($K62,男子登録情報!$B:$B,0)),INDEX(女子登録情報!$O:$O,MATCH($K62,女子登録情報!$B:$B,0)))),"")</f>
        <v/>
      </c>
      <c r="D62" s="32" t="str">
        <f>IFERROR(IF($U62="","",IF($E62="1",INDEX(男子登録情報!$P:$P,MATCH($K62,男子登録情報!$B:$B,0)),INDEX(女子登録情報!$P:$P,MATCH($K62,女子登録情報!$B:$B,0)))),"")</f>
        <v/>
      </c>
      <c r="E62" s="32" t="str">
        <f>IF($U62="","",IF(ISERROR(MATCH($A62,男子登録情報!$S:$S,0)),"2","1"))</f>
        <v/>
      </c>
      <c r="F62" s="32" t="str">
        <f>IFERROR(IF($U62="","",IF($E62="1",INDEX(男子登録情報!$Q:$Q,MATCH($K62,男子登録情報!$B:$B,0)),INDEX(女子登録情報!$Q:$Q,MATCH($K62,女子登録情報!$B:$B,0)))),"")</f>
        <v/>
      </c>
      <c r="G62" s="32" t="str">
        <f>IFERROR(IF($U62="","",IF($E62="1",INDEX(男子登録情報!$M:$M,MATCH($K62,男子登録情報!$B:$B,0)),INDEX(女子登録情報!$M:$M,MATCH($K62,女子登録情報!$B:$B,0)))),"")</f>
        <v/>
      </c>
      <c r="H62" s="32" t="str">
        <f>IFERROR(IF($U62="","",IF($E62="1",INDEX(男子登録情報!$R:$R,MATCH($K62,男子登録情報!$B:$B,0)),INDEX(女子登録情報!$R:$R,MATCH($K62,女子登録情報!$B:$B,0)))),"")</f>
        <v/>
      </c>
      <c r="I62" s="32"/>
      <c r="J62" s="32"/>
      <c r="K62" s="32" t="str">
        <f>IFERROR(INDEX(元マスター!$B:$B,MATCH($U62,元マスター!$AO:$AO,0)),"")</f>
        <v/>
      </c>
      <c r="L62" s="32" t="str">
        <f>IFERROR(IF(INDEX(元マスター!$C:$C,MATCH($U62,元マスター!$AO:$AO,0))="","",INDEX(元マスター!$C:$C,MATCH($U62,元マスター!$AO:$AO,0))),"")</f>
        <v/>
      </c>
      <c r="M62" s="32" t="str">
        <f>IFERROR(IF(INDEX(元マスター!$D:$D,MATCH($U62,元マスター!$AO:$AO,0))="","",INDEX(元マスター!$D:$D,MATCH($U62,元マスター!$AO:$AO,0))),"")</f>
        <v/>
      </c>
      <c r="N62" s="32" t="str">
        <f>IFERROR(IF(INDEX(元マスター!$E:$E,MATCH($U62,元マスター!$AO:$AO,0))="","",INDEX(元マスター!$E:$E,MATCH($U62,元マスター!$AO:$AO,0))),"")</f>
        <v/>
      </c>
      <c r="O62" s="32" t="str">
        <f>IFERROR(IF(INDEX(元マスター!$F:$F,MATCH($U62,元マスター!$AO:$AO,0))="","",INDEX(元マスター!$F:$F,MATCH($U62,元マスター!$AO:$AO,0))),"")</f>
        <v/>
      </c>
      <c r="P62" s="32" t="str">
        <f>IFERROR(IF(INDEX(元マスター!$G:$G,MATCH($U62,元マスター!$AO:$AO,0))="","",INDEX(元マスター!$G:$G,MATCH($U62,元マスター!$AO:$AO,0))),"")</f>
        <v/>
      </c>
      <c r="Q62" s="32" t="str">
        <f>IFERROR(IF(INDEX(元マスター!$H:$H,MATCH($U62,元マスター!$AO:$AO,0))="","",INDEX(元マスター!$H:$H,MATCH($U62,元マスター!$AO:$AO,0))),"")</f>
        <v/>
      </c>
      <c r="R62" s="32" t="str">
        <f>IFERROR(IF(INDEX(元マスター!$I:$I,MATCH($U62,元マスター!$AO:$AO,0))="","",INDEX(元マスター!$I:$I,MATCH($U62,元マスター!$AO:$AO,0))),"")</f>
        <v/>
      </c>
      <c r="S62" s="32" t="str">
        <f>IFERROR(IF(INDEX(元マスター!$J:$J,MATCH($U62,元マスター!$AO:$AO,0))="","",INDEX(元マスター!$J:$J,MATCH($U62,元マスター!$AO:$AO,0))),"")</f>
        <v/>
      </c>
      <c r="U62" s="32" t="str" cm="1">
        <f t="array" ref="U62">IFERROR(INDEX(元マスター!$AO$1:$AO$384,SMALL(IF(元マスター!$AO$1:$AO$384&lt;&gt;"",ROW($A$1:$A$384)),ROW())),"")</f>
        <v/>
      </c>
    </row>
    <row r="63" spans="1:21" x14ac:dyDescent="0.55000000000000004">
      <c r="A63" s="32" t="str">
        <f>IFERROR(INDEX(元マスター!$A:$A,MATCH($U63,元マスター!$AO:$AO,0)),"")</f>
        <v/>
      </c>
      <c r="B63" s="32" t="str">
        <f>IFERROR(IF($U63="","",IF($E63="1",INDEX(男子登録情報!$N:$N,MATCH($K63,男子登録情報!$B:$B,0)),INDEX(女子登録情報!$N:$N,MATCH($K63,女子登録情報!$B:$B,0)))),"")</f>
        <v/>
      </c>
      <c r="C63" s="32" t="str">
        <f>IFERROR(IF($U63="","",IF($E63="1",INDEX(男子登録情報!$O:$O,MATCH($K63,男子登録情報!$B:$B,0)),INDEX(女子登録情報!$O:$O,MATCH($K63,女子登録情報!$B:$B,0)))),"")</f>
        <v/>
      </c>
      <c r="D63" s="32" t="str">
        <f>IFERROR(IF($U63="","",IF($E63="1",INDEX(男子登録情報!$P:$P,MATCH($K63,男子登録情報!$B:$B,0)),INDEX(女子登録情報!$P:$P,MATCH($K63,女子登録情報!$B:$B,0)))),"")</f>
        <v/>
      </c>
      <c r="E63" s="32" t="str">
        <f>IF($U63="","",IF(ISERROR(MATCH($A63,男子登録情報!$S:$S,0)),"2","1"))</f>
        <v/>
      </c>
      <c r="F63" s="32" t="str">
        <f>IFERROR(IF($U63="","",IF($E63="1",INDEX(男子登録情報!$Q:$Q,MATCH($K63,男子登録情報!$B:$B,0)),INDEX(女子登録情報!$Q:$Q,MATCH($K63,女子登録情報!$B:$B,0)))),"")</f>
        <v/>
      </c>
      <c r="G63" s="32" t="str">
        <f>IFERROR(IF($U63="","",IF($E63="1",INDEX(男子登録情報!$M:$M,MATCH($K63,男子登録情報!$B:$B,0)),INDEX(女子登録情報!$M:$M,MATCH($K63,女子登録情報!$B:$B,0)))),"")</f>
        <v/>
      </c>
      <c r="H63" s="32" t="str">
        <f>IFERROR(IF($U63="","",IF($E63="1",INDEX(男子登録情報!$R:$R,MATCH($K63,男子登録情報!$B:$B,0)),INDEX(女子登録情報!$R:$R,MATCH($K63,女子登録情報!$B:$B,0)))),"")</f>
        <v/>
      </c>
      <c r="I63" s="32"/>
      <c r="J63" s="32"/>
      <c r="K63" s="32" t="str">
        <f>IFERROR(INDEX(元マスター!$B:$B,MATCH($U63,元マスター!$AO:$AO,0)),"")</f>
        <v/>
      </c>
      <c r="L63" s="32" t="str">
        <f>IFERROR(IF(INDEX(元マスター!$C:$C,MATCH($U63,元マスター!$AO:$AO,0))="","",INDEX(元マスター!$C:$C,MATCH($U63,元マスター!$AO:$AO,0))),"")</f>
        <v/>
      </c>
      <c r="M63" s="32" t="str">
        <f>IFERROR(IF(INDEX(元マスター!$D:$D,MATCH($U63,元マスター!$AO:$AO,0))="","",INDEX(元マスター!$D:$D,MATCH($U63,元マスター!$AO:$AO,0))),"")</f>
        <v/>
      </c>
      <c r="N63" s="32" t="str">
        <f>IFERROR(IF(INDEX(元マスター!$E:$E,MATCH($U63,元マスター!$AO:$AO,0))="","",INDEX(元マスター!$E:$E,MATCH($U63,元マスター!$AO:$AO,0))),"")</f>
        <v/>
      </c>
      <c r="O63" s="32" t="str">
        <f>IFERROR(IF(INDEX(元マスター!$F:$F,MATCH($U63,元マスター!$AO:$AO,0))="","",INDEX(元マスター!$F:$F,MATCH($U63,元マスター!$AO:$AO,0))),"")</f>
        <v/>
      </c>
      <c r="P63" s="32" t="str">
        <f>IFERROR(IF(INDEX(元マスター!$G:$G,MATCH($U63,元マスター!$AO:$AO,0))="","",INDEX(元マスター!$G:$G,MATCH($U63,元マスター!$AO:$AO,0))),"")</f>
        <v/>
      </c>
      <c r="Q63" s="32" t="str">
        <f>IFERROR(IF(INDEX(元マスター!$H:$H,MATCH($U63,元マスター!$AO:$AO,0))="","",INDEX(元マスター!$H:$H,MATCH($U63,元マスター!$AO:$AO,0))),"")</f>
        <v/>
      </c>
      <c r="R63" s="32" t="str">
        <f>IFERROR(IF(INDEX(元マスター!$I:$I,MATCH($U63,元マスター!$AO:$AO,0))="","",INDEX(元マスター!$I:$I,MATCH($U63,元マスター!$AO:$AO,0))),"")</f>
        <v/>
      </c>
      <c r="S63" s="32" t="str">
        <f>IFERROR(IF(INDEX(元マスター!$J:$J,MATCH($U63,元マスター!$AO:$AO,0))="","",INDEX(元マスター!$J:$J,MATCH($U63,元マスター!$AO:$AO,0))),"")</f>
        <v/>
      </c>
      <c r="U63" s="32" t="str" cm="1">
        <f t="array" ref="U63">IFERROR(INDEX(元マスター!$AO$1:$AO$384,SMALL(IF(元マスター!$AO$1:$AO$384&lt;&gt;"",ROW($A$1:$A$384)),ROW())),"")</f>
        <v/>
      </c>
    </row>
    <row r="64" spans="1:21" x14ac:dyDescent="0.55000000000000004">
      <c r="A64" s="32" t="str">
        <f>IFERROR(INDEX(元マスター!$A:$A,MATCH($U64,元マスター!$AO:$AO,0)),"")</f>
        <v/>
      </c>
      <c r="B64" s="32" t="str">
        <f>IFERROR(IF($U64="","",IF($E64="1",INDEX(男子登録情報!$N:$N,MATCH($K64,男子登録情報!$B:$B,0)),INDEX(女子登録情報!$N:$N,MATCH($K64,女子登録情報!$B:$B,0)))),"")</f>
        <v/>
      </c>
      <c r="C64" s="32" t="str">
        <f>IFERROR(IF($U64="","",IF($E64="1",INDEX(男子登録情報!$O:$O,MATCH($K64,男子登録情報!$B:$B,0)),INDEX(女子登録情報!$O:$O,MATCH($K64,女子登録情報!$B:$B,0)))),"")</f>
        <v/>
      </c>
      <c r="D64" s="32" t="str">
        <f>IFERROR(IF($U64="","",IF($E64="1",INDEX(男子登録情報!$P:$P,MATCH($K64,男子登録情報!$B:$B,0)),INDEX(女子登録情報!$P:$P,MATCH($K64,女子登録情報!$B:$B,0)))),"")</f>
        <v/>
      </c>
      <c r="E64" s="32" t="str">
        <f>IF($U64="","",IF(ISERROR(MATCH($A64,男子登録情報!$S:$S,0)),"2","1"))</f>
        <v/>
      </c>
      <c r="F64" s="32" t="str">
        <f>IFERROR(IF($U64="","",IF($E64="1",INDEX(男子登録情報!$Q:$Q,MATCH($K64,男子登録情報!$B:$B,0)),INDEX(女子登録情報!$Q:$Q,MATCH($K64,女子登録情報!$B:$B,0)))),"")</f>
        <v/>
      </c>
      <c r="G64" s="32" t="str">
        <f>IFERROR(IF($U64="","",IF($E64="1",INDEX(男子登録情報!$M:$M,MATCH($K64,男子登録情報!$B:$B,0)),INDEX(女子登録情報!$M:$M,MATCH($K64,女子登録情報!$B:$B,0)))),"")</f>
        <v/>
      </c>
      <c r="H64" s="32" t="str">
        <f>IFERROR(IF($U64="","",IF($E64="1",INDEX(男子登録情報!$R:$R,MATCH($K64,男子登録情報!$B:$B,0)),INDEX(女子登録情報!$R:$R,MATCH($K64,女子登録情報!$B:$B,0)))),"")</f>
        <v/>
      </c>
      <c r="I64" s="32"/>
      <c r="J64" s="32"/>
      <c r="K64" s="32" t="str">
        <f>IFERROR(INDEX(元マスター!$B:$B,MATCH($U64,元マスター!$AO:$AO,0)),"")</f>
        <v/>
      </c>
      <c r="L64" s="32" t="str">
        <f>IFERROR(IF(INDEX(元マスター!$C:$C,MATCH($U64,元マスター!$AO:$AO,0))="","",INDEX(元マスター!$C:$C,MATCH($U64,元マスター!$AO:$AO,0))),"")</f>
        <v/>
      </c>
      <c r="M64" s="32" t="str">
        <f>IFERROR(IF(INDEX(元マスター!$D:$D,MATCH($U64,元マスター!$AO:$AO,0))="","",INDEX(元マスター!$D:$D,MATCH($U64,元マスター!$AO:$AO,0))),"")</f>
        <v/>
      </c>
      <c r="N64" s="32" t="str">
        <f>IFERROR(IF(INDEX(元マスター!$E:$E,MATCH($U64,元マスター!$AO:$AO,0))="","",INDEX(元マスター!$E:$E,MATCH($U64,元マスター!$AO:$AO,0))),"")</f>
        <v/>
      </c>
      <c r="O64" s="32" t="str">
        <f>IFERROR(IF(INDEX(元マスター!$F:$F,MATCH($U64,元マスター!$AO:$AO,0))="","",INDEX(元マスター!$F:$F,MATCH($U64,元マスター!$AO:$AO,0))),"")</f>
        <v/>
      </c>
      <c r="P64" s="32" t="str">
        <f>IFERROR(IF(INDEX(元マスター!$G:$G,MATCH($U64,元マスター!$AO:$AO,0))="","",INDEX(元マスター!$G:$G,MATCH($U64,元マスター!$AO:$AO,0))),"")</f>
        <v/>
      </c>
      <c r="Q64" s="32" t="str">
        <f>IFERROR(IF(INDEX(元マスター!$H:$H,MATCH($U64,元マスター!$AO:$AO,0))="","",INDEX(元マスター!$H:$H,MATCH($U64,元マスター!$AO:$AO,0))),"")</f>
        <v/>
      </c>
      <c r="R64" s="32" t="str">
        <f>IFERROR(IF(INDEX(元マスター!$I:$I,MATCH($U64,元マスター!$AO:$AO,0))="","",INDEX(元マスター!$I:$I,MATCH($U64,元マスター!$AO:$AO,0))),"")</f>
        <v/>
      </c>
      <c r="S64" s="32" t="str">
        <f>IFERROR(IF(INDEX(元マスター!$J:$J,MATCH($U64,元マスター!$AO:$AO,0))="","",INDEX(元マスター!$J:$J,MATCH($U64,元マスター!$AO:$AO,0))),"")</f>
        <v/>
      </c>
      <c r="U64" s="32" t="str" cm="1">
        <f t="array" ref="U64">IFERROR(INDEX(元マスター!$AO$1:$AO$384,SMALL(IF(元マスター!$AO$1:$AO$384&lt;&gt;"",ROW($A$1:$A$384)),ROW())),"")</f>
        <v/>
      </c>
    </row>
    <row r="65" spans="1:21" x14ac:dyDescent="0.55000000000000004">
      <c r="A65" s="32" t="str">
        <f>IFERROR(INDEX(元マスター!$A:$A,MATCH($U65,元マスター!$AO:$AO,0)),"")</f>
        <v/>
      </c>
      <c r="B65" s="32" t="str">
        <f>IFERROR(IF($U65="","",IF($E65="1",INDEX(男子登録情報!$N:$N,MATCH($K65,男子登録情報!$B:$B,0)),INDEX(女子登録情報!$N:$N,MATCH($K65,女子登録情報!$B:$B,0)))),"")</f>
        <v/>
      </c>
      <c r="C65" s="32" t="str">
        <f>IFERROR(IF($U65="","",IF($E65="1",INDEX(男子登録情報!$O:$O,MATCH($K65,男子登録情報!$B:$B,0)),INDEX(女子登録情報!$O:$O,MATCH($K65,女子登録情報!$B:$B,0)))),"")</f>
        <v/>
      </c>
      <c r="D65" s="32" t="str">
        <f>IFERROR(IF($U65="","",IF($E65="1",INDEX(男子登録情報!$P:$P,MATCH($K65,男子登録情報!$B:$B,0)),INDEX(女子登録情報!$P:$P,MATCH($K65,女子登録情報!$B:$B,0)))),"")</f>
        <v/>
      </c>
      <c r="E65" s="32" t="str">
        <f>IF($U65="","",IF(ISERROR(MATCH($A65,男子登録情報!$S:$S,0)),"2","1"))</f>
        <v/>
      </c>
      <c r="F65" s="32" t="str">
        <f>IFERROR(IF($U65="","",IF($E65="1",INDEX(男子登録情報!$Q:$Q,MATCH($K65,男子登録情報!$B:$B,0)),INDEX(女子登録情報!$Q:$Q,MATCH($K65,女子登録情報!$B:$B,0)))),"")</f>
        <v/>
      </c>
      <c r="G65" s="32" t="str">
        <f>IFERROR(IF($U65="","",IF($E65="1",INDEX(男子登録情報!$M:$M,MATCH($K65,男子登録情報!$B:$B,0)),INDEX(女子登録情報!$M:$M,MATCH($K65,女子登録情報!$B:$B,0)))),"")</f>
        <v/>
      </c>
      <c r="H65" s="32" t="str">
        <f>IFERROR(IF($U65="","",IF($E65="1",INDEX(男子登録情報!$R:$R,MATCH($K65,男子登録情報!$B:$B,0)),INDEX(女子登録情報!$R:$R,MATCH($K65,女子登録情報!$B:$B,0)))),"")</f>
        <v/>
      </c>
      <c r="I65" s="32"/>
      <c r="J65" s="32"/>
      <c r="K65" s="32" t="str">
        <f>IFERROR(INDEX(元マスター!$B:$B,MATCH($U65,元マスター!$AO:$AO,0)),"")</f>
        <v/>
      </c>
      <c r="L65" s="32" t="str">
        <f>IFERROR(IF(INDEX(元マスター!$C:$C,MATCH($U65,元マスター!$AO:$AO,0))="","",INDEX(元マスター!$C:$C,MATCH($U65,元マスター!$AO:$AO,0))),"")</f>
        <v/>
      </c>
      <c r="M65" s="32" t="str">
        <f>IFERROR(IF(INDEX(元マスター!$D:$D,MATCH($U65,元マスター!$AO:$AO,0))="","",INDEX(元マスター!$D:$D,MATCH($U65,元マスター!$AO:$AO,0))),"")</f>
        <v/>
      </c>
      <c r="N65" s="32" t="str">
        <f>IFERROR(IF(INDEX(元マスター!$E:$E,MATCH($U65,元マスター!$AO:$AO,0))="","",INDEX(元マスター!$E:$E,MATCH($U65,元マスター!$AO:$AO,0))),"")</f>
        <v/>
      </c>
      <c r="O65" s="32" t="str">
        <f>IFERROR(IF(INDEX(元マスター!$F:$F,MATCH($U65,元マスター!$AO:$AO,0))="","",INDEX(元マスター!$F:$F,MATCH($U65,元マスター!$AO:$AO,0))),"")</f>
        <v/>
      </c>
      <c r="P65" s="32" t="str">
        <f>IFERROR(IF(INDEX(元マスター!$G:$G,MATCH($U65,元マスター!$AO:$AO,0))="","",INDEX(元マスター!$G:$G,MATCH($U65,元マスター!$AO:$AO,0))),"")</f>
        <v/>
      </c>
      <c r="Q65" s="32" t="str">
        <f>IFERROR(IF(INDEX(元マスター!$H:$H,MATCH($U65,元マスター!$AO:$AO,0))="","",INDEX(元マスター!$H:$H,MATCH($U65,元マスター!$AO:$AO,0))),"")</f>
        <v/>
      </c>
      <c r="R65" s="32" t="str">
        <f>IFERROR(IF(INDEX(元マスター!$I:$I,MATCH($U65,元マスター!$AO:$AO,0))="","",INDEX(元マスター!$I:$I,MATCH($U65,元マスター!$AO:$AO,0))),"")</f>
        <v/>
      </c>
      <c r="S65" s="32" t="str">
        <f>IFERROR(IF(INDEX(元マスター!$J:$J,MATCH($U65,元マスター!$AO:$AO,0))="","",INDEX(元マスター!$J:$J,MATCH($U65,元マスター!$AO:$AO,0))),"")</f>
        <v/>
      </c>
      <c r="U65" s="32" t="str" cm="1">
        <f t="array" ref="U65">IFERROR(INDEX(元マスター!$AO$1:$AO$384,SMALL(IF(元マスター!$AO$1:$AO$384&lt;&gt;"",ROW($A$1:$A$384)),ROW())),"")</f>
        <v/>
      </c>
    </row>
    <row r="66" spans="1:21" x14ac:dyDescent="0.55000000000000004">
      <c r="A66" s="32" t="str">
        <f>IFERROR(INDEX(元マスター!$A:$A,MATCH($U66,元マスター!$AO:$AO,0)),"")</f>
        <v/>
      </c>
      <c r="B66" s="32" t="str">
        <f>IFERROR(IF($U66="","",IF($E66="1",INDEX(男子登録情報!$N:$N,MATCH($K66,男子登録情報!$B:$B,0)),INDEX(女子登録情報!$N:$N,MATCH($K66,女子登録情報!$B:$B,0)))),"")</f>
        <v/>
      </c>
      <c r="C66" s="32" t="str">
        <f>IFERROR(IF($U66="","",IF($E66="1",INDEX(男子登録情報!$O:$O,MATCH($K66,男子登録情報!$B:$B,0)),INDEX(女子登録情報!$O:$O,MATCH($K66,女子登録情報!$B:$B,0)))),"")</f>
        <v/>
      </c>
      <c r="D66" s="32" t="str">
        <f>IFERROR(IF($U66="","",IF($E66="1",INDEX(男子登録情報!$P:$P,MATCH($K66,男子登録情報!$B:$B,0)),INDEX(女子登録情報!$P:$P,MATCH($K66,女子登録情報!$B:$B,0)))),"")</f>
        <v/>
      </c>
      <c r="E66" s="32" t="str">
        <f>IF($U66="","",IF(ISERROR(MATCH($A66,男子登録情報!$S:$S,0)),"2","1"))</f>
        <v/>
      </c>
      <c r="F66" s="32" t="str">
        <f>IFERROR(IF($U66="","",IF($E66="1",INDEX(男子登録情報!$Q:$Q,MATCH($K66,男子登録情報!$B:$B,0)),INDEX(女子登録情報!$Q:$Q,MATCH($K66,女子登録情報!$B:$B,0)))),"")</f>
        <v/>
      </c>
      <c r="G66" s="32" t="str">
        <f>IFERROR(IF($U66="","",IF($E66="1",INDEX(男子登録情報!$M:$M,MATCH($K66,男子登録情報!$B:$B,0)),INDEX(女子登録情報!$M:$M,MATCH($K66,女子登録情報!$B:$B,0)))),"")</f>
        <v/>
      </c>
      <c r="H66" s="32" t="str">
        <f>IFERROR(IF($U66="","",IF($E66="1",INDEX(男子登録情報!$R:$R,MATCH($K66,男子登録情報!$B:$B,0)),INDEX(女子登録情報!$R:$R,MATCH($K66,女子登録情報!$B:$B,0)))),"")</f>
        <v/>
      </c>
      <c r="I66" s="32"/>
      <c r="J66" s="32"/>
      <c r="K66" s="32" t="str">
        <f>IFERROR(INDEX(元マスター!$B:$B,MATCH($U66,元マスター!$AO:$AO,0)),"")</f>
        <v/>
      </c>
      <c r="L66" s="32" t="str">
        <f>IFERROR(IF(INDEX(元マスター!$C:$C,MATCH($U66,元マスター!$AO:$AO,0))="","",INDEX(元マスター!$C:$C,MATCH($U66,元マスター!$AO:$AO,0))),"")</f>
        <v/>
      </c>
      <c r="M66" s="32" t="str">
        <f>IFERROR(IF(INDEX(元マスター!$D:$D,MATCH($U66,元マスター!$AO:$AO,0))="","",INDEX(元マスター!$D:$D,MATCH($U66,元マスター!$AO:$AO,0))),"")</f>
        <v/>
      </c>
      <c r="N66" s="32" t="str">
        <f>IFERROR(IF(INDEX(元マスター!$E:$E,MATCH($U66,元マスター!$AO:$AO,0))="","",INDEX(元マスター!$E:$E,MATCH($U66,元マスター!$AO:$AO,0))),"")</f>
        <v/>
      </c>
      <c r="O66" s="32" t="str">
        <f>IFERROR(IF(INDEX(元マスター!$F:$F,MATCH($U66,元マスター!$AO:$AO,0))="","",INDEX(元マスター!$F:$F,MATCH($U66,元マスター!$AO:$AO,0))),"")</f>
        <v/>
      </c>
      <c r="P66" s="32" t="str">
        <f>IFERROR(IF(INDEX(元マスター!$G:$G,MATCH($U66,元マスター!$AO:$AO,0))="","",INDEX(元マスター!$G:$G,MATCH($U66,元マスター!$AO:$AO,0))),"")</f>
        <v/>
      </c>
      <c r="Q66" s="32" t="str">
        <f>IFERROR(IF(INDEX(元マスター!$H:$H,MATCH($U66,元マスター!$AO:$AO,0))="","",INDEX(元マスター!$H:$H,MATCH($U66,元マスター!$AO:$AO,0))),"")</f>
        <v/>
      </c>
      <c r="R66" s="32" t="str">
        <f>IFERROR(IF(INDEX(元マスター!$I:$I,MATCH($U66,元マスター!$AO:$AO,0))="","",INDEX(元マスター!$I:$I,MATCH($U66,元マスター!$AO:$AO,0))),"")</f>
        <v/>
      </c>
      <c r="S66" s="32" t="str">
        <f>IFERROR(IF(INDEX(元マスター!$J:$J,MATCH($U66,元マスター!$AO:$AO,0))="","",INDEX(元マスター!$J:$J,MATCH($U66,元マスター!$AO:$AO,0))),"")</f>
        <v/>
      </c>
      <c r="U66" s="32" t="str" cm="1">
        <f t="array" ref="U66">IFERROR(INDEX(元マスター!$AO$1:$AO$384,SMALL(IF(元マスター!$AO$1:$AO$384&lt;&gt;"",ROW($A$1:$A$384)),ROW())),"")</f>
        <v/>
      </c>
    </row>
    <row r="67" spans="1:21" x14ac:dyDescent="0.55000000000000004">
      <c r="A67" s="32" t="str">
        <f>IFERROR(INDEX(元マスター!$A:$A,MATCH($U67,元マスター!$AO:$AO,0)),"")</f>
        <v/>
      </c>
      <c r="B67" s="32" t="str">
        <f>IFERROR(IF($U67="","",IF($E67="1",INDEX(男子登録情報!$N:$N,MATCH($K67,男子登録情報!$B:$B,0)),INDEX(女子登録情報!$N:$N,MATCH($K67,女子登録情報!$B:$B,0)))),"")</f>
        <v/>
      </c>
      <c r="C67" s="32" t="str">
        <f>IFERROR(IF($U67="","",IF($E67="1",INDEX(男子登録情報!$O:$O,MATCH($K67,男子登録情報!$B:$B,0)),INDEX(女子登録情報!$O:$O,MATCH($K67,女子登録情報!$B:$B,0)))),"")</f>
        <v/>
      </c>
      <c r="D67" s="32" t="str">
        <f>IFERROR(IF($U67="","",IF($E67="1",INDEX(男子登録情報!$P:$P,MATCH($K67,男子登録情報!$B:$B,0)),INDEX(女子登録情報!$P:$P,MATCH($K67,女子登録情報!$B:$B,0)))),"")</f>
        <v/>
      </c>
      <c r="E67" s="32" t="str">
        <f>IF($U67="","",IF(ISERROR(MATCH($A67,男子登録情報!$S:$S,0)),"2","1"))</f>
        <v/>
      </c>
      <c r="F67" s="32" t="str">
        <f>IFERROR(IF($U67="","",IF($E67="1",INDEX(男子登録情報!$Q:$Q,MATCH($K67,男子登録情報!$B:$B,0)),INDEX(女子登録情報!$Q:$Q,MATCH($K67,女子登録情報!$B:$B,0)))),"")</f>
        <v/>
      </c>
      <c r="G67" s="32" t="str">
        <f>IFERROR(IF($U67="","",IF($E67="1",INDEX(男子登録情報!$M:$M,MATCH($K67,男子登録情報!$B:$B,0)),INDEX(女子登録情報!$M:$M,MATCH($K67,女子登録情報!$B:$B,0)))),"")</f>
        <v/>
      </c>
      <c r="H67" s="32" t="str">
        <f>IFERROR(IF($U67="","",IF($E67="1",INDEX(男子登録情報!$R:$R,MATCH($K67,男子登録情報!$B:$B,0)),INDEX(女子登録情報!$R:$R,MATCH($K67,女子登録情報!$B:$B,0)))),"")</f>
        <v/>
      </c>
      <c r="I67" s="32"/>
      <c r="J67" s="32"/>
      <c r="K67" s="32" t="str">
        <f>IFERROR(INDEX(元マスター!$B:$B,MATCH($U67,元マスター!$AO:$AO,0)),"")</f>
        <v/>
      </c>
      <c r="L67" s="32" t="str">
        <f>IFERROR(IF(INDEX(元マスター!$C:$C,MATCH($U67,元マスター!$AO:$AO,0))="","",INDEX(元マスター!$C:$C,MATCH($U67,元マスター!$AO:$AO,0))),"")</f>
        <v/>
      </c>
      <c r="M67" s="32" t="str">
        <f>IFERROR(IF(INDEX(元マスター!$D:$D,MATCH($U67,元マスター!$AO:$AO,0))="","",INDEX(元マスター!$D:$D,MATCH($U67,元マスター!$AO:$AO,0))),"")</f>
        <v/>
      </c>
      <c r="N67" s="32" t="str">
        <f>IFERROR(IF(INDEX(元マスター!$E:$E,MATCH($U67,元マスター!$AO:$AO,0))="","",INDEX(元マスター!$E:$E,MATCH($U67,元マスター!$AO:$AO,0))),"")</f>
        <v/>
      </c>
      <c r="O67" s="32" t="str">
        <f>IFERROR(IF(INDEX(元マスター!$F:$F,MATCH($U67,元マスター!$AO:$AO,0))="","",INDEX(元マスター!$F:$F,MATCH($U67,元マスター!$AO:$AO,0))),"")</f>
        <v/>
      </c>
      <c r="P67" s="32" t="str">
        <f>IFERROR(IF(INDEX(元マスター!$G:$G,MATCH($U67,元マスター!$AO:$AO,0))="","",INDEX(元マスター!$G:$G,MATCH($U67,元マスター!$AO:$AO,0))),"")</f>
        <v/>
      </c>
      <c r="Q67" s="32" t="str">
        <f>IFERROR(IF(INDEX(元マスター!$H:$H,MATCH($U67,元マスター!$AO:$AO,0))="","",INDEX(元マスター!$H:$H,MATCH($U67,元マスター!$AO:$AO,0))),"")</f>
        <v/>
      </c>
      <c r="R67" s="32" t="str">
        <f>IFERROR(IF(INDEX(元マスター!$I:$I,MATCH($U67,元マスター!$AO:$AO,0))="","",INDEX(元マスター!$I:$I,MATCH($U67,元マスター!$AO:$AO,0))),"")</f>
        <v/>
      </c>
      <c r="S67" s="32" t="str">
        <f>IFERROR(IF(INDEX(元マスター!$J:$J,MATCH($U67,元マスター!$AO:$AO,0))="","",INDEX(元マスター!$J:$J,MATCH($U67,元マスター!$AO:$AO,0))),"")</f>
        <v/>
      </c>
      <c r="U67" s="32" t="str" cm="1">
        <f t="array" ref="U67">IFERROR(INDEX(元マスター!$AO$1:$AO$384,SMALL(IF(元マスター!$AO$1:$AO$384&lt;&gt;"",ROW($A$1:$A$384)),ROW())),"")</f>
        <v/>
      </c>
    </row>
    <row r="68" spans="1:21" x14ac:dyDescent="0.55000000000000004">
      <c r="A68" s="32" t="str">
        <f>IFERROR(INDEX(元マスター!$A:$A,MATCH($U68,元マスター!$AO:$AO,0)),"")</f>
        <v/>
      </c>
      <c r="B68" s="32" t="str">
        <f>IFERROR(IF($U68="","",IF($E68="1",INDEX(男子登録情報!$N:$N,MATCH($K68,男子登録情報!$B:$B,0)),INDEX(女子登録情報!$N:$N,MATCH($K68,女子登録情報!$B:$B,0)))),"")</f>
        <v/>
      </c>
      <c r="C68" s="32" t="str">
        <f>IFERROR(IF($U68="","",IF($E68="1",INDEX(男子登録情報!$O:$O,MATCH($K68,男子登録情報!$B:$B,0)),INDEX(女子登録情報!$O:$O,MATCH($K68,女子登録情報!$B:$B,0)))),"")</f>
        <v/>
      </c>
      <c r="D68" s="32" t="str">
        <f>IFERROR(IF($U68="","",IF($E68="1",INDEX(男子登録情報!$P:$P,MATCH($K68,男子登録情報!$B:$B,0)),INDEX(女子登録情報!$P:$P,MATCH($K68,女子登録情報!$B:$B,0)))),"")</f>
        <v/>
      </c>
      <c r="E68" s="32" t="str">
        <f>IF($U68="","",IF(ISERROR(MATCH($A68,男子登録情報!$S:$S,0)),"2","1"))</f>
        <v/>
      </c>
      <c r="F68" s="32" t="str">
        <f>IFERROR(IF($U68="","",IF($E68="1",INDEX(男子登録情報!$Q:$Q,MATCH($K68,男子登録情報!$B:$B,0)),INDEX(女子登録情報!$Q:$Q,MATCH($K68,女子登録情報!$B:$B,0)))),"")</f>
        <v/>
      </c>
      <c r="G68" s="32" t="str">
        <f>IFERROR(IF($U68="","",IF($E68="1",INDEX(男子登録情報!$M:$M,MATCH($K68,男子登録情報!$B:$B,0)),INDEX(女子登録情報!$M:$M,MATCH($K68,女子登録情報!$B:$B,0)))),"")</f>
        <v/>
      </c>
      <c r="H68" s="32" t="str">
        <f>IFERROR(IF($U68="","",IF($E68="1",INDEX(男子登録情報!$R:$R,MATCH($K68,男子登録情報!$B:$B,0)),INDEX(女子登録情報!$R:$R,MATCH($K68,女子登録情報!$B:$B,0)))),"")</f>
        <v/>
      </c>
      <c r="I68" s="32"/>
      <c r="J68" s="32"/>
      <c r="K68" s="32" t="str">
        <f>IFERROR(INDEX(元マスター!$B:$B,MATCH($U68,元マスター!$AO:$AO,0)),"")</f>
        <v/>
      </c>
      <c r="L68" s="32" t="str">
        <f>IFERROR(IF(INDEX(元マスター!$C:$C,MATCH($U68,元マスター!$AO:$AO,0))="","",INDEX(元マスター!$C:$C,MATCH($U68,元マスター!$AO:$AO,0))),"")</f>
        <v/>
      </c>
      <c r="M68" s="32" t="str">
        <f>IFERROR(IF(INDEX(元マスター!$D:$D,MATCH($U68,元マスター!$AO:$AO,0))="","",INDEX(元マスター!$D:$D,MATCH($U68,元マスター!$AO:$AO,0))),"")</f>
        <v/>
      </c>
      <c r="N68" s="32" t="str">
        <f>IFERROR(IF(INDEX(元マスター!$E:$E,MATCH($U68,元マスター!$AO:$AO,0))="","",INDEX(元マスター!$E:$E,MATCH($U68,元マスター!$AO:$AO,0))),"")</f>
        <v/>
      </c>
      <c r="O68" s="32" t="str">
        <f>IFERROR(IF(INDEX(元マスター!$F:$F,MATCH($U68,元マスター!$AO:$AO,0))="","",INDEX(元マスター!$F:$F,MATCH($U68,元マスター!$AO:$AO,0))),"")</f>
        <v/>
      </c>
      <c r="P68" s="32" t="str">
        <f>IFERROR(IF(INDEX(元マスター!$G:$G,MATCH($U68,元マスター!$AO:$AO,0))="","",INDEX(元マスター!$G:$G,MATCH($U68,元マスター!$AO:$AO,0))),"")</f>
        <v/>
      </c>
      <c r="Q68" s="32" t="str">
        <f>IFERROR(IF(INDEX(元マスター!$H:$H,MATCH($U68,元マスター!$AO:$AO,0))="","",INDEX(元マスター!$H:$H,MATCH($U68,元マスター!$AO:$AO,0))),"")</f>
        <v/>
      </c>
      <c r="R68" s="32" t="str">
        <f>IFERROR(IF(INDEX(元マスター!$I:$I,MATCH($U68,元マスター!$AO:$AO,0))="","",INDEX(元マスター!$I:$I,MATCH($U68,元マスター!$AO:$AO,0))),"")</f>
        <v/>
      </c>
      <c r="S68" s="32" t="str">
        <f>IFERROR(IF(INDEX(元マスター!$J:$J,MATCH($U68,元マスター!$AO:$AO,0))="","",INDEX(元マスター!$J:$J,MATCH($U68,元マスター!$AO:$AO,0))),"")</f>
        <v/>
      </c>
      <c r="U68" s="32" t="str" cm="1">
        <f t="array" ref="U68">IFERROR(INDEX(元マスター!$AO$1:$AO$384,SMALL(IF(元マスター!$AO$1:$AO$384&lt;&gt;"",ROW($A$1:$A$384)),ROW())),"")</f>
        <v/>
      </c>
    </row>
    <row r="69" spans="1:21" x14ac:dyDescent="0.55000000000000004">
      <c r="A69" s="32" t="str">
        <f>IFERROR(INDEX(元マスター!$A:$A,MATCH($U69,元マスター!$AO:$AO,0)),"")</f>
        <v/>
      </c>
      <c r="B69" s="32" t="str">
        <f>IFERROR(IF($U69="","",IF($E69="1",INDEX(男子登録情報!$N:$N,MATCH($K69,男子登録情報!$B:$B,0)),INDEX(女子登録情報!$N:$N,MATCH($K69,女子登録情報!$B:$B,0)))),"")</f>
        <v/>
      </c>
      <c r="C69" s="32" t="str">
        <f>IFERROR(IF($U69="","",IF($E69="1",INDEX(男子登録情報!$O:$O,MATCH($K69,男子登録情報!$B:$B,0)),INDEX(女子登録情報!$O:$O,MATCH($K69,女子登録情報!$B:$B,0)))),"")</f>
        <v/>
      </c>
      <c r="D69" s="32" t="str">
        <f>IFERROR(IF($U69="","",IF($E69="1",INDEX(男子登録情報!$P:$P,MATCH($K69,男子登録情報!$B:$B,0)),INDEX(女子登録情報!$P:$P,MATCH($K69,女子登録情報!$B:$B,0)))),"")</f>
        <v/>
      </c>
      <c r="E69" s="32" t="str">
        <f>IF($U69="","",IF(ISERROR(MATCH($A69,男子登録情報!$S:$S,0)),"2","1"))</f>
        <v/>
      </c>
      <c r="F69" s="32" t="str">
        <f>IFERROR(IF($U69="","",IF($E69="1",INDEX(男子登録情報!$Q:$Q,MATCH($K69,男子登録情報!$B:$B,0)),INDEX(女子登録情報!$Q:$Q,MATCH($K69,女子登録情報!$B:$B,0)))),"")</f>
        <v/>
      </c>
      <c r="G69" s="32" t="str">
        <f>IFERROR(IF($U69="","",IF($E69="1",INDEX(男子登録情報!$M:$M,MATCH($K69,男子登録情報!$B:$B,0)),INDEX(女子登録情報!$M:$M,MATCH($K69,女子登録情報!$B:$B,0)))),"")</f>
        <v/>
      </c>
      <c r="H69" s="32" t="str">
        <f>IFERROR(IF($U69="","",IF($E69="1",INDEX(男子登録情報!$R:$R,MATCH($K69,男子登録情報!$B:$B,0)),INDEX(女子登録情報!$R:$R,MATCH($K69,女子登録情報!$B:$B,0)))),"")</f>
        <v/>
      </c>
      <c r="I69" s="32"/>
      <c r="J69" s="32"/>
      <c r="K69" s="32" t="str">
        <f>IFERROR(INDEX(元マスター!$B:$B,MATCH($U69,元マスター!$AO:$AO,0)),"")</f>
        <v/>
      </c>
      <c r="L69" s="32" t="str">
        <f>IFERROR(IF(INDEX(元マスター!$C:$C,MATCH($U69,元マスター!$AO:$AO,0))="","",INDEX(元マスター!$C:$C,MATCH($U69,元マスター!$AO:$AO,0))),"")</f>
        <v/>
      </c>
      <c r="M69" s="32" t="str">
        <f>IFERROR(IF(INDEX(元マスター!$D:$D,MATCH($U69,元マスター!$AO:$AO,0))="","",INDEX(元マスター!$D:$D,MATCH($U69,元マスター!$AO:$AO,0))),"")</f>
        <v/>
      </c>
      <c r="N69" s="32" t="str">
        <f>IFERROR(IF(INDEX(元マスター!$E:$E,MATCH($U69,元マスター!$AO:$AO,0))="","",INDEX(元マスター!$E:$E,MATCH($U69,元マスター!$AO:$AO,0))),"")</f>
        <v/>
      </c>
      <c r="O69" s="32" t="str">
        <f>IFERROR(IF(INDEX(元マスター!$F:$F,MATCH($U69,元マスター!$AO:$AO,0))="","",INDEX(元マスター!$F:$F,MATCH($U69,元マスター!$AO:$AO,0))),"")</f>
        <v/>
      </c>
      <c r="P69" s="32" t="str">
        <f>IFERROR(IF(INDEX(元マスター!$G:$G,MATCH($U69,元マスター!$AO:$AO,0))="","",INDEX(元マスター!$G:$G,MATCH($U69,元マスター!$AO:$AO,0))),"")</f>
        <v/>
      </c>
      <c r="Q69" s="32" t="str">
        <f>IFERROR(IF(INDEX(元マスター!$H:$H,MATCH($U69,元マスター!$AO:$AO,0))="","",INDEX(元マスター!$H:$H,MATCH($U69,元マスター!$AO:$AO,0))),"")</f>
        <v/>
      </c>
      <c r="R69" s="32" t="str">
        <f>IFERROR(IF(INDEX(元マスター!$I:$I,MATCH($U69,元マスター!$AO:$AO,0))="","",INDEX(元マスター!$I:$I,MATCH($U69,元マスター!$AO:$AO,0))),"")</f>
        <v/>
      </c>
      <c r="S69" s="32" t="str">
        <f>IFERROR(IF(INDEX(元マスター!$J:$J,MATCH($U69,元マスター!$AO:$AO,0))="","",INDEX(元マスター!$J:$J,MATCH($U69,元マスター!$AO:$AO,0))),"")</f>
        <v/>
      </c>
      <c r="U69" s="32" t="str" cm="1">
        <f t="array" ref="U69">IFERROR(INDEX(元マスター!$AO$1:$AO$384,SMALL(IF(元マスター!$AO$1:$AO$384&lt;&gt;"",ROW($A$1:$A$384)),ROW())),"")</f>
        <v/>
      </c>
    </row>
    <row r="70" spans="1:21" x14ac:dyDescent="0.55000000000000004">
      <c r="A70" s="32" t="str">
        <f>IFERROR(INDEX(元マスター!$A:$A,MATCH($U70,元マスター!$AO:$AO,0)),"")</f>
        <v/>
      </c>
      <c r="B70" s="32" t="str">
        <f>IFERROR(IF($U70="","",IF($E70="1",INDEX(男子登録情報!$N:$N,MATCH($K70,男子登録情報!$B:$B,0)),INDEX(女子登録情報!$N:$N,MATCH($K70,女子登録情報!$B:$B,0)))),"")</f>
        <v/>
      </c>
      <c r="C70" s="32" t="str">
        <f>IFERROR(IF($U70="","",IF($E70="1",INDEX(男子登録情報!$O:$O,MATCH($K70,男子登録情報!$B:$B,0)),INDEX(女子登録情報!$O:$O,MATCH($K70,女子登録情報!$B:$B,0)))),"")</f>
        <v/>
      </c>
      <c r="D70" s="32" t="str">
        <f>IFERROR(IF($U70="","",IF($E70="1",INDEX(男子登録情報!$P:$P,MATCH($K70,男子登録情報!$B:$B,0)),INDEX(女子登録情報!$P:$P,MATCH($K70,女子登録情報!$B:$B,0)))),"")</f>
        <v/>
      </c>
      <c r="E70" s="32" t="str">
        <f>IF($U70="","",IF(ISERROR(MATCH($A70,男子登録情報!$S:$S,0)),"2","1"))</f>
        <v/>
      </c>
      <c r="F70" s="32" t="str">
        <f>IFERROR(IF($U70="","",IF($E70="1",INDEX(男子登録情報!$Q:$Q,MATCH($K70,男子登録情報!$B:$B,0)),INDEX(女子登録情報!$Q:$Q,MATCH($K70,女子登録情報!$B:$B,0)))),"")</f>
        <v/>
      </c>
      <c r="G70" s="32" t="str">
        <f>IFERROR(IF($U70="","",IF($E70="1",INDEX(男子登録情報!$M:$M,MATCH($K70,男子登録情報!$B:$B,0)),INDEX(女子登録情報!$M:$M,MATCH($K70,女子登録情報!$B:$B,0)))),"")</f>
        <v/>
      </c>
      <c r="H70" s="32" t="str">
        <f>IFERROR(IF($U70="","",IF($E70="1",INDEX(男子登録情報!$R:$R,MATCH($K70,男子登録情報!$B:$B,0)),INDEX(女子登録情報!$R:$R,MATCH($K70,女子登録情報!$B:$B,0)))),"")</f>
        <v/>
      </c>
      <c r="I70" s="32"/>
      <c r="J70" s="32"/>
      <c r="K70" s="32" t="str">
        <f>IFERROR(INDEX(元マスター!$B:$B,MATCH($U70,元マスター!$AO:$AO,0)),"")</f>
        <v/>
      </c>
      <c r="L70" s="32" t="str">
        <f>IFERROR(IF(INDEX(元マスター!$C:$C,MATCH($U70,元マスター!$AO:$AO,0))="","",INDEX(元マスター!$C:$C,MATCH($U70,元マスター!$AO:$AO,0))),"")</f>
        <v/>
      </c>
      <c r="M70" s="32" t="str">
        <f>IFERROR(IF(INDEX(元マスター!$D:$D,MATCH($U70,元マスター!$AO:$AO,0))="","",INDEX(元マスター!$D:$D,MATCH($U70,元マスター!$AO:$AO,0))),"")</f>
        <v/>
      </c>
      <c r="N70" s="32" t="str">
        <f>IFERROR(IF(INDEX(元マスター!$E:$E,MATCH($U70,元マスター!$AO:$AO,0))="","",INDEX(元マスター!$E:$E,MATCH($U70,元マスター!$AO:$AO,0))),"")</f>
        <v/>
      </c>
      <c r="O70" s="32" t="str">
        <f>IFERROR(IF(INDEX(元マスター!$F:$F,MATCH($U70,元マスター!$AO:$AO,0))="","",INDEX(元マスター!$F:$F,MATCH($U70,元マスター!$AO:$AO,0))),"")</f>
        <v/>
      </c>
      <c r="P70" s="32" t="str">
        <f>IFERROR(IF(INDEX(元マスター!$G:$G,MATCH($U70,元マスター!$AO:$AO,0))="","",INDEX(元マスター!$G:$G,MATCH($U70,元マスター!$AO:$AO,0))),"")</f>
        <v/>
      </c>
      <c r="Q70" s="32" t="str">
        <f>IFERROR(IF(INDEX(元マスター!$H:$H,MATCH($U70,元マスター!$AO:$AO,0))="","",INDEX(元マスター!$H:$H,MATCH($U70,元マスター!$AO:$AO,0))),"")</f>
        <v/>
      </c>
      <c r="R70" s="32" t="str">
        <f>IFERROR(IF(INDEX(元マスター!$I:$I,MATCH($U70,元マスター!$AO:$AO,0))="","",INDEX(元マスター!$I:$I,MATCH($U70,元マスター!$AO:$AO,0))),"")</f>
        <v/>
      </c>
      <c r="S70" s="32" t="str">
        <f>IFERROR(IF(INDEX(元マスター!$J:$J,MATCH($U70,元マスター!$AO:$AO,0))="","",INDEX(元マスター!$J:$J,MATCH($U70,元マスター!$AO:$AO,0))),"")</f>
        <v/>
      </c>
      <c r="U70" s="32" t="str" cm="1">
        <f t="array" ref="U70">IFERROR(INDEX(元マスター!$AO$1:$AO$384,SMALL(IF(元マスター!$AO$1:$AO$384&lt;&gt;"",ROW($A$1:$A$384)),ROW())),"")</f>
        <v/>
      </c>
    </row>
    <row r="71" spans="1:21" x14ac:dyDescent="0.55000000000000004">
      <c r="A71" s="32" t="str">
        <f>IFERROR(INDEX(元マスター!$A:$A,MATCH($U71,元マスター!$AO:$AO,0)),"")</f>
        <v/>
      </c>
      <c r="B71" s="32" t="str">
        <f>IFERROR(IF($U71="","",IF($E71="1",INDEX(男子登録情報!$N:$N,MATCH($K71,男子登録情報!$B:$B,0)),INDEX(女子登録情報!$N:$N,MATCH($K71,女子登録情報!$B:$B,0)))),"")</f>
        <v/>
      </c>
      <c r="C71" s="32" t="str">
        <f>IFERROR(IF($U71="","",IF($E71="1",INDEX(男子登録情報!$O:$O,MATCH($K71,男子登録情報!$B:$B,0)),INDEX(女子登録情報!$O:$O,MATCH($K71,女子登録情報!$B:$B,0)))),"")</f>
        <v/>
      </c>
      <c r="D71" s="32" t="str">
        <f>IFERROR(IF($U71="","",IF($E71="1",INDEX(男子登録情報!$P:$P,MATCH($K71,男子登録情報!$B:$B,0)),INDEX(女子登録情報!$P:$P,MATCH($K71,女子登録情報!$B:$B,0)))),"")</f>
        <v/>
      </c>
      <c r="E71" s="32" t="str">
        <f>IF($U71="","",IF(ISERROR(MATCH($A71,男子登録情報!$S:$S,0)),"2","1"))</f>
        <v/>
      </c>
      <c r="F71" s="32" t="str">
        <f>IFERROR(IF($U71="","",IF($E71="1",INDEX(男子登録情報!$Q:$Q,MATCH($K71,男子登録情報!$B:$B,0)),INDEX(女子登録情報!$Q:$Q,MATCH($K71,女子登録情報!$B:$B,0)))),"")</f>
        <v/>
      </c>
      <c r="G71" s="32" t="str">
        <f>IFERROR(IF($U71="","",IF($E71="1",INDEX(男子登録情報!$M:$M,MATCH($K71,男子登録情報!$B:$B,0)),INDEX(女子登録情報!$M:$M,MATCH($K71,女子登録情報!$B:$B,0)))),"")</f>
        <v/>
      </c>
      <c r="H71" s="32" t="str">
        <f>IFERROR(IF($U71="","",IF($E71="1",INDEX(男子登録情報!$R:$R,MATCH($K71,男子登録情報!$B:$B,0)),INDEX(女子登録情報!$R:$R,MATCH($K71,女子登録情報!$B:$B,0)))),"")</f>
        <v/>
      </c>
      <c r="I71" s="32"/>
      <c r="J71" s="32"/>
      <c r="K71" s="32" t="str">
        <f>IFERROR(INDEX(元マスター!$B:$B,MATCH($U71,元マスター!$AO:$AO,0)),"")</f>
        <v/>
      </c>
      <c r="L71" s="32" t="str">
        <f>IFERROR(IF(INDEX(元マスター!$C:$C,MATCH($U71,元マスター!$AO:$AO,0))="","",INDEX(元マスター!$C:$C,MATCH($U71,元マスター!$AO:$AO,0))),"")</f>
        <v/>
      </c>
      <c r="M71" s="32" t="str">
        <f>IFERROR(IF(INDEX(元マスター!$D:$D,MATCH($U71,元マスター!$AO:$AO,0))="","",INDEX(元マスター!$D:$D,MATCH($U71,元マスター!$AO:$AO,0))),"")</f>
        <v/>
      </c>
      <c r="N71" s="32" t="str">
        <f>IFERROR(IF(INDEX(元マスター!$E:$E,MATCH($U71,元マスター!$AO:$AO,0))="","",INDEX(元マスター!$E:$E,MATCH($U71,元マスター!$AO:$AO,0))),"")</f>
        <v/>
      </c>
      <c r="O71" s="32" t="str">
        <f>IFERROR(IF(INDEX(元マスター!$F:$F,MATCH($U71,元マスター!$AO:$AO,0))="","",INDEX(元マスター!$F:$F,MATCH($U71,元マスター!$AO:$AO,0))),"")</f>
        <v/>
      </c>
      <c r="P71" s="32" t="str">
        <f>IFERROR(IF(INDEX(元マスター!$G:$G,MATCH($U71,元マスター!$AO:$AO,0))="","",INDEX(元マスター!$G:$G,MATCH($U71,元マスター!$AO:$AO,0))),"")</f>
        <v/>
      </c>
      <c r="Q71" s="32" t="str">
        <f>IFERROR(IF(INDEX(元マスター!$H:$H,MATCH($U71,元マスター!$AO:$AO,0))="","",INDEX(元マスター!$H:$H,MATCH($U71,元マスター!$AO:$AO,0))),"")</f>
        <v/>
      </c>
      <c r="R71" s="32" t="str">
        <f>IFERROR(IF(INDEX(元マスター!$I:$I,MATCH($U71,元マスター!$AO:$AO,0))="","",INDEX(元マスター!$I:$I,MATCH($U71,元マスター!$AO:$AO,0))),"")</f>
        <v/>
      </c>
      <c r="S71" s="32" t="str">
        <f>IFERROR(IF(INDEX(元マスター!$J:$J,MATCH($U71,元マスター!$AO:$AO,0))="","",INDEX(元マスター!$J:$J,MATCH($U71,元マスター!$AO:$AO,0))),"")</f>
        <v/>
      </c>
      <c r="U71" s="32" t="str" cm="1">
        <f t="array" ref="U71">IFERROR(INDEX(元マスター!$AO$1:$AO$384,SMALL(IF(元マスター!$AO$1:$AO$384&lt;&gt;"",ROW($A$1:$A$384)),ROW())),"")</f>
        <v/>
      </c>
    </row>
    <row r="72" spans="1:21" x14ac:dyDescent="0.55000000000000004">
      <c r="A72" s="32" t="str">
        <f>IFERROR(INDEX(元マスター!$A:$A,MATCH($U72,元マスター!$AO:$AO,0)),"")</f>
        <v/>
      </c>
      <c r="B72" s="32" t="str">
        <f>IFERROR(IF($U72="","",IF($E72="1",INDEX(男子登録情報!$N:$N,MATCH($K72,男子登録情報!$B:$B,0)),INDEX(女子登録情報!$N:$N,MATCH($K72,女子登録情報!$B:$B,0)))),"")</f>
        <v/>
      </c>
      <c r="C72" s="32" t="str">
        <f>IFERROR(IF($U72="","",IF($E72="1",INDEX(男子登録情報!$O:$O,MATCH($K72,男子登録情報!$B:$B,0)),INDEX(女子登録情報!$O:$O,MATCH($K72,女子登録情報!$B:$B,0)))),"")</f>
        <v/>
      </c>
      <c r="D72" s="32" t="str">
        <f>IFERROR(IF($U72="","",IF($E72="1",INDEX(男子登録情報!$P:$P,MATCH($K72,男子登録情報!$B:$B,0)),INDEX(女子登録情報!$P:$P,MATCH($K72,女子登録情報!$B:$B,0)))),"")</f>
        <v/>
      </c>
      <c r="E72" s="32" t="str">
        <f>IF($U72="","",IF(ISERROR(MATCH($A72,男子登録情報!$S:$S,0)),"2","1"))</f>
        <v/>
      </c>
      <c r="F72" s="32" t="str">
        <f>IFERROR(IF($U72="","",IF($E72="1",INDEX(男子登録情報!$Q:$Q,MATCH($K72,男子登録情報!$B:$B,0)),INDEX(女子登録情報!$Q:$Q,MATCH($K72,女子登録情報!$B:$B,0)))),"")</f>
        <v/>
      </c>
      <c r="G72" s="32" t="str">
        <f>IFERROR(IF($U72="","",IF($E72="1",INDEX(男子登録情報!$M:$M,MATCH($K72,男子登録情報!$B:$B,0)),INDEX(女子登録情報!$M:$M,MATCH($K72,女子登録情報!$B:$B,0)))),"")</f>
        <v/>
      </c>
      <c r="H72" s="32" t="str">
        <f>IFERROR(IF($U72="","",IF($E72="1",INDEX(男子登録情報!$R:$R,MATCH($K72,男子登録情報!$B:$B,0)),INDEX(女子登録情報!$R:$R,MATCH($K72,女子登録情報!$B:$B,0)))),"")</f>
        <v/>
      </c>
      <c r="I72" s="32"/>
      <c r="J72" s="32"/>
      <c r="K72" s="32" t="str">
        <f>IFERROR(INDEX(元マスター!$B:$B,MATCH($U72,元マスター!$AO:$AO,0)),"")</f>
        <v/>
      </c>
      <c r="L72" s="32" t="str">
        <f>IFERROR(IF(INDEX(元マスター!$C:$C,MATCH($U72,元マスター!$AO:$AO,0))="","",INDEX(元マスター!$C:$C,MATCH($U72,元マスター!$AO:$AO,0))),"")</f>
        <v/>
      </c>
      <c r="M72" s="32" t="str">
        <f>IFERROR(IF(INDEX(元マスター!$D:$D,MATCH($U72,元マスター!$AO:$AO,0))="","",INDEX(元マスター!$D:$D,MATCH($U72,元マスター!$AO:$AO,0))),"")</f>
        <v/>
      </c>
      <c r="N72" s="32" t="str">
        <f>IFERROR(IF(INDEX(元マスター!$E:$E,MATCH($U72,元マスター!$AO:$AO,0))="","",INDEX(元マスター!$E:$E,MATCH($U72,元マスター!$AO:$AO,0))),"")</f>
        <v/>
      </c>
      <c r="O72" s="32" t="str">
        <f>IFERROR(IF(INDEX(元マスター!$F:$F,MATCH($U72,元マスター!$AO:$AO,0))="","",INDEX(元マスター!$F:$F,MATCH($U72,元マスター!$AO:$AO,0))),"")</f>
        <v/>
      </c>
      <c r="P72" s="32" t="str">
        <f>IFERROR(IF(INDEX(元マスター!$G:$G,MATCH($U72,元マスター!$AO:$AO,0))="","",INDEX(元マスター!$G:$G,MATCH($U72,元マスター!$AO:$AO,0))),"")</f>
        <v/>
      </c>
      <c r="Q72" s="32" t="str">
        <f>IFERROR(IF(INDEX(元マスター!$H:$H,MATCH($U72,元マスター!$AO:$AO,0))="","",INDEX(元マスター!$H:$H,MATCH($U72,元マスター!$AO:$AO,0))),"")</f>
        <v/>
      </c>
      <c r="R72" s="32" t="str">
        <f>IFERROR(IF(INDEX(元マスター!$I:$I,MATCH($U72,元マスター!$AO:$AO,0))="","",INDEX(元マスター!$I:$I,MATCH($U72,元マスター!$AO:$AO,0))),"")</f>
        <v/>
      </c>
      <c r="S72" s="32" t="str">
        <f>IFERROR(IF(INDEX(元マスター!$J:$J,MATCH($U72,元マスター!$AO:$AO,0))="","",INDEX(元マスター!$J:$J,MATCH($U72,元マスター!$AO:$AO,0))),"")</f>
        <v/>
      </c>
      <c r="U72" s="32" t="str" cm="1">
        <f t="array" ref="U72">IFERROR(INDEX(元マスター!$AO$1:$AO$384,SMALL(IF(元マスター!$AO$1:$AO$384&lt;&gt;"",ROW($A$1:$A$384)),ROW())),"")</f>
        <v/>
      </c>
    </row>
    <row r="73" spans="1:21" x14ac:dyDescent="0.55000000000000004">
      <c r="A73" s="32" t="str">
        <f>IFERROR(INDEX(元マスター!$A:$A,MATCH($U73,元マスター!$AO:$AO,0)),"")</f>
        <v/>
      </c>
      <c r="B73" s="32" t="str">
        <f>IFERROR(IF($U73="","",IF($E73="1",INDEX(男子登録情報!$N:$N,MATCH($K73,男子登録情報!$B:$B,0)),INDEX(女子登録情報!$N:$N,MATCH($K73,女子登録情報!$B:$B,0)))),"")</f>
        <v/>
      </c>
      <c r="C73" s="32" t="str">
        <f>IFERROR(IF($U73="","",IF($E73="1",INDEX(男子登録情報!$O:$O,MATCH($K73,男子登録情報!$B:$B,0)),INDEX(女子登録情報!$O:$O,MATCH($K73,女子登録情報!$B:$B,0)))),"")</f>
        <v/>
      </c>
      <c r="D73" s="32" t="str">
        <f>IFERROR(IF($U73="","",IF($E73="1",INDEX(男子登録情報!$P:$P,MATCH($K73,男子登録情報!$B:$B,0)),INDEX(女子登録情報!$P:$P,MATCH($K73,女子登録情報!$B:$B,0)))),"")</f>
        <v/>
      </c>
      <c r="E73" s="32" t="str">
        <f>IF($U73="","",IF(ISERROR(MATCH($A73,男子登録情報!$S:$S,0)),"2","1"))</f>
        <v/>
      </c>
      <c r="F73" s="32" t="str">
        <f>IFERROR(IF($U73="","",IF($E73="1",INDEX(男子登録情報!$Q:$Q,MATCH($K73,男子登録情報!$B:$B,0)),INDEX(女子登録情報!$Q:$Q,MATCH($K73,女子登録情報!$B:$B,0)))),"")</f>
        <v/>
      </c>
      <c r="G73" s="32" t="str">
        <f>IFERROR(IF($U73="","",IF($E73="1",INDEX(男子登録情報!$M:$M,MATCH($K73,男子登録情報!$B:$B,0)),INDEX(女子登録情報!$M:$M,MATCH($K73,女子登録情報!$B:$B,0)))),"")</f>
        <v/>
      </c>
      <c r="H73" s="32" t="str">
        <f>IFERROR(IF($U73="","",IF($E73="1",INDEX(男子登録情報!$R:$R,MATCH($K73,男子登録情報!$B:$B,0)),INDEX(女子登録情報!$R:$R,MATCH($K73,女子登録情報!$B:$B,0)))),"")</f>
        <v/>
      </c>
      <c r="I73" s="32"/>
      <c r="J73" s="32"/>
      <c r="K73" s="32" t="str">
        <f>IFERROR(INDEX(元マスター!$B:$B,MATCH($U73,元マスター!$AO:$AO,0)),"")</f>
        <v/>
      </c>
      <c r="L73" s="32" t="str">
        <f>IFERROR(IF(INDEX(元マスター!$C:$C,MATCH($U73,元マスター!$AO:$AO,0))="","",INDEX(元マスター!$C:$C,MATCH($U73,元マスター!$AO:$AO,0))),"")</f>
        <v/>
      </c>
      <c r="M73" s="32" t="str">
        <f>IFERROR(IF(INDEX(元マスター!$D:$D,MATCH($U73,元マスター!$AO:$AO,0))="","",INDEX(元マスター!$D:$D,MATCH($U73,元マスター!$AO:$AO,0))),"")</f>
        <v/>
      </c>
      <c r="N73" s="32" t="str">
        <f>IFERROR(IF(INDEX(元マスター!$E:$E,MATCH($U73,元マスター!$AO:$AO,0))="","",INDEX(元マスター!$E:$E,MATCH($U73,元マスター!$AO:$AO,0))),"")</f>
        <v/>
      </c>
      <c r="O73" s="32" t="str">
        <f>IFERROR(IF(INDEX(元マスター!$F:$F,MATCH($U73,元マスター!$AO:$AO,0))="","",INDEX(元マスター!$F:$F,MATCH($U73,元マスター!$AO:$AO,0))),"")</f>
        <v/>
      </c>
      <c r="P73" s="32" t="str">
        <f>IFERROR(IF(INDEX(元マスター!$G:$G,MATCH($U73,元マスター!$AO:$AO,0))="","",INDEX(元マスター!$G:$G,MATCH($U73,元マスター!$AO:$AO,0))),"")</f>
        <v/>
      </c>
      <c r="Q73" s="32" t="str">
        <f>IFERROR(IF(INDEX(元マスター!$H:$H,MATCH($U73,元マスター!$AO:$AO,0))="","",INDEX(元マスター!$H:$H,MATCH($U73,元マスター!$AO:$AO,0))),"")</f>
        <v/>
      </c>
      <c r="R73" s="32" t="str">
        <f>IFERROR(IF(INDEX(元マスター!$I:$I,MATCH($U73,元マスター!$AO:$AO,0))="","",INDEX(元マスター!$I:$I,MATCH($U73,元マスター!$AO:$AO,0))),"")</f>
        <v/>
      </c>
      <c r="S73" s="32" t="str">
        <f>IFERROR(IF(INDEX(元マスター!$J:$J,MATCH($U73,元マスター!$AO:$AO,0))="","",INDEX(元マスター!$J:$J,MATCH($U73,元マスター!$AO:$AO,0))),"")</f>
        <v/>
      </c>
      <c r="U73" s="32" t="str" cm="1">
        <f t="array" ref="U73">IFERROR(INDEX(元マスター!$AO$1:$AO$384,SMALL(IF(元マスター!$AO$1:$AO$384&lt;&gt;"",ROW($A$1:$A$384)),ROW())),"")</f>
        <v/>
      </c>
    </row>
    <row r="74" spans="1:21" x14ac:dyDescent="0.55000000000000004">
      <c r="A74" s="32" t="str">
        <f>IFERROR(INDEX(元マスター!$A:$A,MATCH($U74,元マスター!$AO:$AO,0)),"")</f>
        <v/>
      </c>
      <c r="B74" s="32" t="str">
        <f>IFERROR(IF($U74="","",IF($E74="1",INDEX(男子登録情報!$N:$N,MATCH($K74,男子登録情報!$B:$B,0)),INDEX(女子登録情報!$N:$N,MATCH($K74,女子登録情報!$B:$B,0)))),"")</f>
        <v/>
      </c>
      <c r="C74" s="32" t="str">
        <f>IFERROR(IF($U74="","",IF($E74="1",INDEX(男子登録情報!$O:$O,MATCH($K74,男子登録情報!$B:$B,0)),INDEX(女子登録情報!$O:$O,MATCH($K74,女子登録情報!$B:$B,0)))),"")</f>
        <v/>
      </c>
      <c r="D74" s="32" t="str">
        <f>IFERROR(IF($U74="","",IF($E74="1",INDEX(男子登録情報!$P:$P,MATCH($K74,男子登録情報!$B:$B,0)),INDEX(女子登録情報!$P:$P,MATCH($K74,女子登録情報!$B:$B,0)))),"")</f>
        <v/>
      </c>
      <c r="E74" s="32" t="str">
        <f>IF($U74="","",IF(ISERROR(MATCH($A74,男子登録情報!$S:$S,0)),"2","1"))</f>
        <v/>
      </c>
      <c r="F74" s="32" t="str">
        <f>IFERROR(IF($U74="","",IF($E74="1",INDEX(男子登録情報!$Q:$Q,MATCH($K74,男子登録情報!$B:$B,0)),INDEX(女子登録情報!$Q:$Q,MATCH($K74,女子登録情報!$B:$B,0)))),"")</f>
        <v/>
      </c>
      <c r="G74" s="32" t="str">
        <f>IFERROR(IF($U74="","",IF($E74="1",INDEX(男子登録情報!$M:$M,MATCH($K74,男子登録情報!$B:$B,0)),INDEX(女子登録情報!$M:$M,MATCH($K74,女子登録情報!$B:$B,0)))),"")</f>
        <v/>
      </c>
      <c r="H74" s="32" t="str">
        <f>IFERROR(IF($U74="","",IF($E74="1",INDEX(男子登録情報!$R:$R,MATCH($K74,男子登録情報!$B:$B,0)),INDEX(女子登録情報!$R:$R,MATCH($K74,女子登録情報!$B:$B,0)))),"")</f>
        <v/>
      </c>
      <c r="I74" s="32"/>
      <c r="J74" s="32"/>
      <c r="K74" s="32" t="str">
        <f>IFERROR(INDEX(元マスター!$B:$B,MATCH($U74,元マスター!$AO:$AO,0)),"")</f>
        <v/>
      </c>
      <c r="L74" s="32" t="str">
        <f>IFERROR(IF(INDEX(元マスター!$C:$C,MATCH($U74,元マスター!$AO:$AO,0))="","",INDEX(元マスター!$C:$C,MATCH($U74,元マスター!$AO:$AO,0))),"")</f>
        <v/>
      </c>
      <c r="M74" s="32" t="str">
        <f>IFERROR(IF(INDEX(元マスター!$D:$D,MATCH($U74,元マスター!$AO:$AO,0))="","",INDEX(元マスター!$D:$D,MATCH($U74,元マスター!$AO:$AO,0))),"")</f>
        <v/>
      </c>
      <c r="N74" s="32" t="str">
        <f>IFERROR(IF(INDEX(元マスター!$E:$E,MATCH($U74,元マスター!$AO:$AO,0))="","",INDEX(元マスター!$E:$E,MATCH($U74,元マスター!$AO:$AO,0))),"")</f>
        <v/>
      </c>
      <c r="O74" s="32" t="str">
        <f>IFERROR(IF(INDEX(元マスター!$F:$F,MATCH($U74,元マスター!$AO:$AO,0))="","",INDEX(元マスター!$F:$F,MATCH($U74,元マスター!$AO:$AO,0))),"")</f>
        <v/>
      </c>
      <c r="P74" s="32" t="str">
        <f>IFERROR(IF(INDEX(元マスター!$G:$G,MATCH($U74,元マスター!$AO:$AO,0))="","",INDEX(元マスター!$G:$G,MATCH($U74,元マスター!$AO:$AO,0))),"")</f>
        <v/>
      </c>
      <c r="Q74" s="32" t="str">
        <f>IFERROR(IF(INDEX(元マスター!$H:$H,MATCH($U74,元マスター!$AO:$AO,0))="","",INDEX(元マスター!$H:$H,MATCH($U74,元マスター!$AO:$AO,0))),"")</f>
        <v/>
      </c>
      <c r="R74" s="32" t="str">
        <f>IFERROR(IF(INDEX(元マスター!$I:$I,MATCH($U74,元マスター!$AO:$AO,0))="","",INDEX(元マスター!$I:$I,MATCH($U74,元マスター!$AO:$AO,0))),"")</f>
        <v/>
      </c>
      <c r="S74" s="32" t="str">
        <f>IFERROR(IF(INDEX(元マスター!$J:$J,MATCH($U74,元マスター!$AO:$AO,0))="","",INDEX(元マスター!$J:$J,MATCH($U74,元マスター!$AO:$AO,0))),"")</f>
        <v/>
      </c>
      <c r="U74" s="32" t="str" cm="1">
        <f t="array" ref="U74">IFERROR(INDEX(元マスター!$AO$1:$AO$384,SMALL(IF(元マスター!$AO$1:$AO$384&lt;&gt;"",ROW($A$1:$A$384)),ROW())),"")</f>
        <v/>
      </c>
    </row>
    <row r="75" spans="1:21" x14ac:dyDescent="0.55000000000000004">
      <c r="A75" s="32" t="str">
        <f>IFERROR(INDEX(元マスター!$A:$A,MATCH($U75,元マスター!$AO:$AO,0)),"")</f>
        <v/>
      </c>
      <c r="B75" s="32" t="str">
        <f>IFERROR(IF($U75="","",IF($E75="1",INDEX(男子登録情報!$N:$N,MATCH($K75,男子登録情報!$B:$B,0)),INDEX(女子登録情報!$N:$N,MATCH($K75,女子登録情報!$B:$B,0)))),"")</f>
        <v/>
      </c>
      <c r="C75" s="32" t="str">
        <f>IFERROR(IF($U75="","",IF($E75="1",INDEX(男子登録情報!$O:$O,MATCH($K75,男子登録情報!$B:$B,0)),INDEX(女子登録情報!$O:$O,MATCH($K75,女子登録情報!$B:$B,0)))),"")</f>
        <v/>
      </c>
      <c r="D75" s="32" t="str">
        <f>IFERROR(IF($U75="","",IF($E75="1",INDEX(男子登録情報!$P:$P,MATCH($K75,男子登録情報!$B:$B,0)),INDEX(女子登録情報!$P:$P,MATCH($K75,女子登録情報!$B:$B,0)))),"")</f>
        <v/>
      </c>
      <c r="E75" s="32" t="str">
        <f>IF($U75="","",IF(ISERROR(MATCH($A75,男子登録情報!$S:$S,0)),"2","1"))</f>
        <v/>
      </c>
      <c r="F75" s="32" t="str">
        <f>IFERROR(IF($U75="","",IF($E75="1",INDEX(男子登録情報!$Q:$Q,MATCH($K75,男子登録情報!$B:$B,0)),INDEX(女子登録情報!$Q:$Q,MATCH($K75,女子登録情報!$B:$B,0)))),"")</f>
        <v/>
      </c>
      <c r="G75" s="32" t="str">
        <f>IFERROR(IF($U75="","",IF($E75="1",INDEX(男子登録情報!$M:$M,MATCH($K75,男子登録情報!$B:$B,0)),INDEX(女子登録情報!$M:$M,MATCH($K75,女子登録情報!$B:$B,0)))),"")</f>
        <v/>
      </c>
      <c r="H75" s="32" t="str">
        <f>IFERROR(IF($U75="","",IF($E75="1",INDEX(男子登録情報!$R:$R,MATCH($K75,男子登録情報!$B:$B,0)),INDEX(女子登録情報!$R:$R,MATCH($K75,女子登録情報!$B:$B,0)))),"")</f>
        <v/>
      </c>
      <c r="I75" s="32"/>
      <c r="J75" s="32"/>
      <c r="K75" s="32" t="str">
        <f>IFERROR(INDEX(元マスター!$B:$B,MATCH($U75,元マスター!$AO:$AO,0)),"")</f>
        <v/>
      </c>
      <c r="L75" s="32" t="str">
        <f>IFERROR(IF(INDEX(元マスター!$C:$C,MATCH($U75,元マスター!$AO:$AO,0))="","",INDEX(元マスター!$C:$C,MATCH($U75,元マスター!$AO:$AO,0))),"")</f>
        <v/>
      </c>
      <c r="M75" s="32" t="str">
        <f>IFERROR(IF(INDEX(元マスター!$D:$D,MATCH($U75,元マスター!$AO:$AO,0))="","",INDEX(元マスター!$D:$D,MATCH($U75,元マスター!$AO:$AO,0))),"")</f>
        <v/>
      </c>
      <c r="N75" s="32" t="str">
        <f>IFERROR(IF(INDEX(元マスター!$E:$E,MATCH($U75,元マスター!$AO:$AO,0))="","",INDEX(元マスター!$E:$E,MATCH($U75,元マスター!$AO:$AO,0))),"")</f>
        <v/>
      </c>
      <c r="O75" s="32" t="str">
        <f>IFERROR(IF(INDEX(元マスター!$F:$F,MATCH($U75,元マスター!$AO:$AO,0))="","",INDEX(元マスター!$F:$F,MATCH($U75,元マスター!$AO:$AO,0))),"")</f>
        <v/>
      </c>
      <c r="P75" s="32" t="str">
        <f>IFERROR(IF(INDEX(元マスター!$G:$G,MATCH($U75,元マスター!$AO:$AO,0))="","",INDEX(元マスター!$G:$G,MATCH($U75,元マスター!$AO:$AO,0))),"")</f>
        <v/>
      </c>
      <c r="Q75" s="32" t="str">
        <f>IFERROR(IF(INDEX(元マスター!$H:$H,MATCH($U75,元マスター!$AO:$AO,0))="","",INDEX(元マスター!$H:$H,MATCH($U75,元マスター!$AO:$AO,0))),"")</f>
        <v/>
      </c>
      <c r="R75" s="32" t="str">
        <f>IFERROR(IF(INDEX(元マスター!$I:$I,MATCH($U75,元マスター!$AO:$AO,0))="","",INDEX(元マスター!$I:$I,MATCH($U75,元マスター!$AO:$AO,0))),"")</f>
        <v/>
      </c>
      <c r="S75" s="32" t="str">
        <f>IFERROR(IF(INDEX(元マスター!$J:$J,MATCH($U75,元マスター!$AO:$AO,0))="","",INDEX(元マスター!$J:$J,MATCH($U75,元マスター!$AO:$AO,0))),"")</f>
        <v/>
      </c>
      <c r="U75" s="32" t="str" cm="1">
        <f t="array" ref="U75">IFERROR(INDEX(元マスター!$AO$1:$AO$384,SMALL(IF(元マスター!$AO$1:$AO$384&lt;&gt;"",ROW($A$1:$A$384)),ROW())),"")</f>
        <v/>
      </c>
    </row>
    <row r="76" spans="1:21" x14ac:dyDescent="0.55000000000000004">
      <c r="A76" s="32" t="str">
        <f>IFERROR(INDEX(元マスター!$A:$A,MATCH($U76,元マスター!$AO:$AO,0)),"")</f>
        <v/>
      </c>
      <c r="B76" s="32" t="str">
        <f>IFERROR(IF($U76="","",IF($E76="1",INDEX(男子登録情報!$N:$N,MATCH($K76,男子登録情報!$B:$B,0)),INDEX(女子登録情報!$N:$N,MATCH($K76,女子登録情報!$B:$B,0)))),"")</f>
        <v/>
      </c>
      <c r="C76" s="32" t="str">
        <f>IFERROR(IF($U76="","",IF($E76="1",INDEX(男子登録情報!$O:$O,MATCH($K76,男子登録情報!$B:$B,0)),INDEX(女子登録情報!$O:$O,MATCH($K76,女子登録情報!$B:$B,0)))),"")</f>
        <v/>
      </c>
      <c r="D76" s="32" t="str">
        <f>IFERROR(IF($U76="","",IF($E76="1",INDEX(男子登録情報!$P:$P,MATCH($K76,男子登録情報!$B:$B,0)),INDEX(女子登録情報!$P:$P,MATCH($K76,女子登録情報!$B:$B,0)))),"")</f>
        <v/>
      </c>
      <c r="E76" s="32" t="str">
        <f>IF($U76="","",IF(ISERROR(MATCH($A76,男子登録情報!$S:$S,0)),"2","1"))</f>
        <v/>
      </c>
      <c r="F76" s="32" t="str">
        <f>IFERROR(IF($U76="","",IF($E76="1",INDEX(男子登録情報!$Q:$Q,MATCH($K76,男子登録情報!$B:$B,0)),INDEX(女子登録情報!$Q:$Q,MATCH($K76,女子登録情報!$B:$B,0)))),"")</f>
        <v/>
      </c>
      <c r="G76" s="32" t="str">
        <f>IFERROR(IF($U76="","",IF($E76="1",INDEX(男子登録情報!$M:$M,MATCH($K76,男子登録情報!$B:$B,0)),INDEX(女子登録情報!$M:$M,MATCH($K76,女子登録情報!$B:$B,0)))),"")</f>
        <v/>
      </c>
      <c r="H76" s="32" t="str">
        <f>IFERROR(IF($U76="","",IF($E76="1",INDEX(男子登録情報!$R:$R,MATCH($K76,男子登録情報!$B:$B,0)),INDEX(女子登録情報!$R:$R,MATCH($K76,女子登録情報!$B:$B,0)))),"")</f>
        <v/>
      </c>
      <c r="I76" s="32"/>
      <c r="J76" s="32"/>
      <c r="K76" s="32" t="str">
        <f>IFERROR(INDEX(元マスター!$B:$B,MATCH($U76,元マスター!$AO:$AO,0)),"")</f>
        <v/>
      </c>
      <c r="L76" s="32" t="str">
        <f>IFERROR(IF(INDEX(元マスター!$C:$C,MATCH($U76,元マスター!$AO:$AO,0))="","",INDEX(元マスター!$C:$C,MATCH($U76,元マスター!$AO:$AO,0))),"")</f>
        <v/>
      </c>
      <c r="M76" s="32" t="str">
        <f>IFERROR(IF(INDEX(元マスター!$D:$D,MATCH($U76,元マスター!$AO:$AO,0))="","",INDEX(元マスター!$D:$D,MATCH($U76,元マスター!$AO:$AO,0))),"")</f>
        <v/>
      </c>
      <c r="N76" s="32" t="str">
        <f>IFERROR(IF(INDEX(元マスター!$E:$E,MATCH($U76,元マスター!$AO:$AO,0))="","",INDEX(元マスター!$E:$E,MATCH($U76,元マスター!$AO:$AO,0))),"")</f>
        <v/>
      </c>
      <c r="O76" s="32" t="str">
        <f>IFERROR(IF(INDEX(元マスター!$F:$F,MATCH($U76,元マスター!$AO:$AO,0))="","",INDEX(元マスター!$F:$F,MATCH($U76,元マスター!$AO:$AO,0))),"")</f>
        <v/>
      </c>
      <c r="P76" s="32" t="str">
        <f>IFERROR(IF(INDEX(元マスター!$G:$G,MATCH($U76,元マスター!$AO:$AO,0))="","",INDEX(元マスター!$G:$G,MATCH($U76,元マスター!$AO:$AO,0))),"")</f>
        <v/>
      </c>
      <c r="Q76" s="32" t="str">
        <f>IFERROR(IF(INDEX(元マスター!$H:$H,MATCH($U76,元マスター!$AO:$AO,0))="","",INDEX(元マスター!$H:$H,MATCH($U76,元マスター!$AO:$AO,0))),"")</f>
        <v/>
      </c>
      <c r="R76" s="32" t="str">
        <f>IFERROR(IF(INDEX(元マスター!$I:$I,MATCH($U76,元マスター!$AO:$AO,0))="","",INDEX(元マスター!$I:$I,MATCH($U76,元マスター!$AO:$AO,0))),"")</f>
        <v/>
      </c>
      <c r="S76" s="32" t="str">
        <f>IFERROR(IF(INDEX(元マスター!$J:$J,MATCH($U76,元マスター!$AO:$AO,0))="","",INDEX(元マスター!$J:$J,MATCH($U76,元マスター!$AO:$AO,0))),"")</f>
        <v/>
      </c>
      <c r="U76" s="32" t="str" cm="1">
        <f t="array" ref="U76">IFERROR(INDEX(元マスター!$AO$1:$AO$384,SMALL(IF(元マスター!$AO$1:$AO$384&lt;&gt;"",ROW($A$1:$A$384)),ROW())),"")</f>
        <v/>
      </c>
    </row>
    <row r="77" spans="1:21" x14ac:dyDescent="0.55000000000000004">
      <c r="A77" s="32" t="str">
        <f>IFERROR(INDEX(元マスター!$A:$A,MATCH($U77,元マスター!$AO:$AO,0)),"")</f>
        <v/>
      </c>
      <c r="B77" s="32" t="str">
        <f>IFERROR(IF($U77="","",IF($E77="1",INDEX(男子登録情報!$N:$N,MATCH($K77,男子登録情報!$B:$B,0)),INDEX(女子登録情報!$N:$N,MATCH($K77,女子登録情報!$B:$B,0)))),"")</f>
        <v/>
      </c>
      <c r="C77" s="32" t="str">
        <f>IFERROR(IF($U77="","",IF($E77="1",INDEX(男子登録情報!$O:$O,MATCH($K77,男子登録情報!$B:$B,0)),INDEX(女子登録情報!$O:$O,MATCH($K77,女子登録情報!$B:$B,0)))),"")</f>
        <v/>
      </c>
      <c r="D77" s="32" t="str">
        <f>IFERROR(IF($U77="","",IF($E77="1",INDEX(男子登録情報!$P:$P,MATCH($K77,男子登録情報!$B:$B,0)),INDEX(女子登録情報!$P:$P,MATCH($K77,女子登録情報!$B:$B,0)))),"")</f>
        <v/>
      </c>
      <c r="E77" s="32" t="str">
        <f>IF($U77="","",IF(ISERROR(MATCH($A77,男子登録情報!$S:$S,0)),"2","1"))</f>
        <v/>
      </c>
      <c r="F77" s="32" t="str">
        <f>IFERROR(IF($U77="","",IF($E77="1",INDEX(男子登録情報!$Q:$Q,MATCH($K77,男子登録情報!$B:$B,0)),INDEX(女子登録情報!$Q:$Q,MATCH($K77,女子登録情報!$B:$B,0)))),"")</f>
        <v/>
      </c>
      <c r="G77" s="32" t="str">
        <f>IFERROR(IF($U77="","",IF($E77="1",INDEX(男子登録情報!$M:$M,MATCH($K77,男子登録情報!$B:$B,0)),INDEX(女子登録情報!$M:$M,MATCH($K77,女子登録情報!$B:$B,0)))),"")</f>
        <v/>
      </c>
      <c r="H77" s="32" t="str">
        <f>IFERROR(IF($U77="","",IF($E77="1",INDEX(男子登録情報!$R:$R,MATCH($K77,男子登録情報!$B:$B,0)),INDEX(女子登録情報!$R:$R,MATCH($K77,女子登録情報!$B:$B,0)))),"")</f>
        <v/>
      </c>
      <c r="I77" s="32"/>
      <c r="J77" s="32"/>
      <c r="K77" s="32" t="str">
        <f>IFERROR(INDEX(元マスター!$B:$B,MATCH($U77,元マスター!$AO:$AO,0)),"")</f>
        <v/>
      </c>
      <c r="L77" s="32" t="str">
        <f>IFERROR(IF(INDEX(元マスター!$C:$C,MATCH($U77,元マスター!$AO:$AO,0))="","",INDEX(元マスター!$C:$C,MATCH($U77,元マスター!$AO:$AO,0))),"")</f>
        <v/>
      </c>
      <c r="M77" s="32" t="str">
        <f>IFERROR(IF(INDEX(元マスター!$D:$D,MATCH($U77,元マスター!$AO:$AO,0))="","",INDEX(元マスター!$D:$D,MATCH($U77,元マスター!$AO:$AO,0))),"")</f>
        <v/>
      </c>
      <c r="N77" s="32" t="str">
        <f>IFERROR(IF(INDEX(元マスター!$E:$E,MATCH($U77,元マスター!$AO:$AO,0))="","",INDEX(元マスター!$E:$E,MATCH($U77,元マスター!$AO:$AO,0))),"")</f>
        <v/>
      </c>
      <c r="O77" s="32" t="str">
        <f>IFERROR(IF(INDEX(元マスター!$F:$F,MATCH($U77,元マスター!$AO:$AO,0))="","",INDEX(元マスター!$F:$F,MATCH($U77,元マスター!$AO:$AO,0))),"")</f>
        <v/>
      </c>
      <c r="P77" s="32" t="str">
        <f>IFERROR(IF(INDEX(元マスター!$G:$G,MATCH($U77,元マスター!$AO:$AO,0))="","",INDEX(元マスター!$G:$G,MATCH($U77,元マスター!$AO:$AO,0))),"")</f>
        <v/>
      </c>
      <c r="Q77" s="32" t="str">
        <f>IFERROR(IF(INDEX(元マスター!$H:$H,MATCH($U77,元マスター!$AO:$AO,0))="","",INDEX(元マスター!$H:$H,MATCH($U77,元マスター!$AO:$AO,0))),"")</f>
        <v/>
      </c>
      <c r="R77" s="32" t="str">
        <f>IFERROR(IF(INDEX(元マスター!$I:$I,MATCH($U77,元マスター!$AO:$AO,0))="","",INDEX(元マスター!$I:$I,MATCH($U77,元マスター!$AO:$AO,0))),"")</f>
        <v/>
      </c>
      <c r="S77" s="32" t="str">
        <f>IFERROR(IF(INDEX(元マスター!$J:$J,MATCH($U77,元マスター!$AO:$AO,0))="","",INDEX(元マスター!$J:$J,MATCH($U77,元マスター!$AO:$AO,0))),"")</f>
        <v/>
      </c>
      <c r="U77" s="32" t="str" cm="1">
        <f t="array" ref="U77">IFERROR(INDEX(元マスター!$AO$1:$AO$384,SMALL(IF(元マスター!$AO$1:$AO$384&lt;&gt;"",ROW($A$1:$A$384)),ROW())),"")</f>
        <v/>
      </c>
    </row>
    <row r="78" spans="1:21" x14ac:dyDescent="0.55000000000000004">
      <c r="A78" s="32" t="str">
        <f>IFERROR(INDEX(元マスター!$A:$A,MATCH($U78,元マスター!$AO:$AO,0)),"")</f>
        <v/>
      </c>
      <c r="B78" s="32" t="str">
        <f>IFERROR(IF($U78="","",IF($E78="1",INDEX(男子登録情報!$N:$N,MATCH($K78,男子登録情報!$B:$B,0)),INDEX(女子登録情報!$N:$N,MATCH($K78,女子登録情報!$B:$B,0)))),"")</f>
        <v/>
      </c>
      <c r="C78" s="32" t="str">
        <f>IFERROR(IF($U78="","",IF($E78="1",INDEX(男子登録情報!$O:$O,MATCH($K78,男子登録情報!$B:$B,0)),INDEX(女子登録情報!$O:$O,MATCH($K78,女子登録情報!$B:$B,0)))),"")</f>
        <v/>
      </c>
      <c r="D78" s="32" t="str">
        <f>IFERROR(IF($U78="","",IF($E78="1",INDEX(男子登録情報!$P:$P,MATCH($K78,男子登録情報!$B:$B,0)),INDEX(女子登録情報!$P:$P,MATCH($K78,女子登録情報!$B:$B,0)))),"")</f>
        <v/>
      </c>
      <c r="E78" s="32" t="str">
        <f>IF($U78="","",IF(ISERROR(MATCH($A78,男子登録情報!$S:$S,0)),"2","1"))</f>
        <v/>
      </c>
      <c r="F78" s="32" t="str">
        <f>IFERROR(IF($U78="","",IF($E78="1",INDEX(男子登録情報!$Q:$Q,MATCH($K78,男子登録情報!$B:$B,0)),INDEX(女子登録情報!$Q:$Q,MATCH($K78,女子登録情報!$B:$B,0)))),"")</f>
        <v/>
      </c>
      <c r="G78" s="32" t="str">
        <f>IFERROR(IF($U78="","",IF($E78="1",INDEX(男子登録情報!$M:$M,MATCH($K78,男子登録情報!$B:$B,0)),INDEX(女子登録情報!$M:$M,MATCH($K78,女子登録情報!$B:$B,0)))),"")</f>
        <v/>
      </c>
      <c r="H78" s="32" t="str">
        <f>IFERROR(IF($U78="","",IF($E78="1",INDEX(男子登録情報!$R:$R,MATCH($K78,男子登録情報!$B:$B,0)),INDEX(女子登録情報!$R:$R,MATCH($K78,女子登録情報!$B:$B,0)))),"")</f>
        <v/>
      </c>
      <c r="I78" s="32"/>
      <c r="J78" s="32"/>
      <c r="K78" s="32" t="str">
        <f>IFERROR(INDEX(元マスター!$B:$B,MATCH($U78,元マスター!$AO:$AO,0)),"")</f>
        <v/>
      </c>
      <c r="L78" s="32" t="str">
        <f>IFERROR(IF(INDEX(元マスター!$C:$C,MATCH($U78,元マスター!$AO:$AO,0))="","",INDEX(元マスター!$C:$C,MATCH($U78,元マスター!$AO:$AO,0))),"")</f>
        <v/>
      </c>
      <c r="M78" s="32" t="str">
        <f>IFERROR(IF(INDEX(元マスター!$D:$D,MATCH($U78,元マスター!$AO:$AO,0))="","",INDEX(元マスター!$D:$D,MATCH($U78,元マスター!$AO:$AO,0))),"")</f>
        <v/>
      </c>
      <c r="N78" s="32" t="str">
        <f>IFERROR(IF(INDEX(元マスター!$E:$E,MATCH($U78,元マスター!$AO:$AO,0))="","",INDEX(元マスター!$E:$E,MATCH($U78,元マスター!$AO:$AO,0))),"")</f>
        <v/>
      </c>
      <c r="O78" s="32" t="str">
        <f>IFERROR(IF(INDEX(元マスター!$F:$F,MATCH($U78,元マスター!$AO:$AO,0))="","",INDEX(元マスター!$F:$F,MATCH($U78,元マスター!$AO:$AO,0))),"")</f>
        <v/>
      </c>
      <c r="P78" s="32" t="str">
        <f>IFERROR(IF(INDEX(元マスター!$G:$G,MATCH($U78,元マスター!$AO:$AO,0))="","",INDEX(元マスター!$G:$G,MATCH($U78,元マスター!$AO:$AO,0))),"")</f>
        <v/>
      </c>
      <c r="Q78" s="32" t="str">
        <f>IFERROR(IF(INDEX(元マスター!$H:$H,MATCH($U78,元マスター!$AO:$AO,0))="","",INDEX(元マスター!$H:$H,MATCH($U78,元マスター!$AO:$AO,0))),"")</f>
        <v/>
      </c>
      <c r="R78" s="32" t="str">
        <f>IFERROR(IF(INDEX(元マスター!$I:$I,MATCH($U78,元マスター!$AO:$AO,0))="","",INDEX(元マスター!$I:$I,MATCH($U78,元マスター!$AO:$AO,0))),"")</f>
        <v/>
      </c>
      <c r="S78" s="32" t="str">
        <f>IFERROR(IF(INDEX(元マスター!$J:$J,MATCH($U78,元マスター!$AO:$AO,0))="","",INDEX(元マスター!$J:$J,MATCH($U78,元マスター!$AO:$AO,0))),"")</f>
        <v/>
      </c>
      <c r="U78" s="32" t="str" cm="1">
        <f t="array" ref="U78">IFERROR(INDEX(元マスター!$AO$1:$AO$384,SMALL(IF(元マスター!$AO$1:$AO$384&lt;&gt;"",ROW($A$1:$A$384)),ROW())),"")</f>
        <v/>
      </c>
    </row>
    <row r="79" spans="1:21" x14ac:dyDescent="0.55000000000000004">
      <c r="A79" s="32" t="str">
        <f>IFERROR(INDEX(元マスター!$A:$A,MATCH($U79,元マスター!$AO:$AO,0)),"")</f>
        <v/>
      </c>
      <c r="B79" s="32" t="str">
        <f>IFERROR(IF($U79="","",IF($E79="1",INDEX(男子登録情報!$N:$N,MATCH($K79,男子登録情報!$B:$B,0)),INDEX(女子登録情報!$N:$N,MATCH($K79,女子登録情報!$B:$B,0)))),"")</f>
        <v/>
      </c>
      <c r="C79" s="32" t="str">
        <f>IFERROR(IF($U79="","",IF($E79="1",INDEX(男子登録情報!$O:$O,MATCH($K79,男子登録情報!$B:$B,0)),INDEX(女子登録情報!$O:$O,MATCH($K79,女子登録情報!$B:$B,0)))),"")</f>
        <v/>
      </c>
      <c r="D79" s="32" t="str">
        <f>IFERROR(IF($U79="","",IF($E79="1",INDEX(男子登録情報!$P:$P,MATCH($K79,男子登録情報!$B:$B,0)),INDEX(女子登録情報!$P:$P,MATCH($K79,女子登録情報!$B:$B,0)))),"")</f>
        <v/>
      </c>
      <c r="E79" s="32" t="str">
        <f>IF($U79="","",IF(ISERROR(MATCH($A79,男子登録情報!$S:$S,0)),"2","1"))</f>
        <v/>
      </c>
      <c r="F79" s="32" t="str">
        <f>IFERROR(IF($U79="","",IF($E79="1",INDEX(男子登録情報!$Q:$Q,MATCH($K79,男子登録情報!$B:$B,0)),INDEX(女子登録情報!$Q:$Q,MATCH($K79,女子登録情報!$B:$B,0)))),"")</f>
        <v/>
      </c>
      <c r="G79" s="32" t="str">
        <f>IFERROR(IF($U79="","",IF($E79="1",INDEX(男子登録情報!$M:$M,MATCH($K79,男子登録情報!$B:$B,0)),INDEX(女子登録情報!$M:$M,MATCH($K79,女子登録情報!$B:$B,0)))),"")</f>
        <v/>
      </c>
      <c r="H79" s="32" t="str">
        <f>IFERROR(IF($U79="","",IF($E79="1",INDEX(男子登録情報!$R:$R,MATCH($K79,男子登録情報!$B:$B,0)),INDEX(女子登録情報!$R:$R,MATCH($K79,女子登録情報!$B:$B,0)))),"")</f>
        <v/>
      </c>
      <c r="I79" s="32"/>
      <c r="J79" s="32"/>
      <c r="K79" s="32" t="str">
        <f>IFERROR(INDEX(元マスター!$B:$B,MATCH($U79,元マスター!$AO:$AO,0)),"")</f>
        <v/>
      </c>
      <c r="L79" s="32" t="str">
        <f>IFERROR(IF(INDEX(元マスター!$C:$C,MATCH($U79,元マスター!$AO:$AO,0))="","",INDEX(元マスター!$C:$C,MATCH($U79,元マスター!$AO:$AO,0))),"")</f>
        <v/>
      </c>
      <c r="M79" s="32" t="str">
        <f>IFERROR(IF(INDEX(元マスター!$D:$D,MATCH($U79,元マスター!$AO:$AO,0))="","",INDEX(元マスター!$D:$D,MATCH($U79,元マスター!$AO:$AO,0))),"")</f>
        <v/>
      </c>
      <c r="N79" s="32" t="str">
        <f>IFERROR(IF(INDEX(元マスター!$E:$E,MATCH($U79,元マスター!$AO:$AO,0))="","",INDEX(元マスター!$E:$E,MATCH($U79,元マスター!$AO:$AO,0))),"")</f>
        <v/>
      </c>
      <c r="O79" s="32" t="str">
        <f>IFERROR(IF(INDEX(元マスター!$F:$F,MATCH($U79,元マスター!$AO:$AO,0))="","",INDEX(元マスター!$F:$F,MATCH($U79,元マスター!$AO:$AO,0))),"")</f>
        <v/>
      </c>
      <c r="P79" s="32" t="str">
        <f>IFERROR(IF(INDEX(元マスター!$G:$G,MATCH($U79,元マスター!$AO:$AO,0))="","",INDEX(元マスター!$G:$G,MATCH($U79,元マスター!$AO:$AO,0))),"")</f>
        <v/>
      </c>
      <c r="Q79" s="32" t="str">
        <f>IFERROR(IF(INDEX(元マスター!$H:$H,MATCH($U79,元マスター!$AO:$AO,0))="","",INDEX(元マスター!$H:$H,MATCH($U79,元マスター!$AO:$AO,0))),"")</f>
        <v/>
      </c>
      <c r="R79" s="32" t="str">
        <f>IFERROR(IF(INDEX(元マスター!$I:$I,MATCH($U79,元マスター!$AO:$AO,0))="","",INDEX(元マスター!$I:$I,MATCH($U79,元マスター!$AO:$AO,0))),"")</f>
        <v/>
      </c>
      <c r="S79" s="32" t="str">
        <f>IFERROR(IF(INDEX(元マスター!$J:$J,MATCH($U79,元マスター!$AO:$AO,0))="","",INDEX(元マスター!$J:$J,MATCH($U79,元マスター!$AO:$AO,0))),"")</f>
        <v/>
      </c>
      <c r="U79" s="32" t="str" cm="1">
        <f t="array" ref="U79">IFERROR(INDEX(元マスター!$AO$1:$AO$384,SMALL(IF(元マスター!$AO$1:$AO$384&lt;&gt;"",ROW($A$1:$A$384)),ROW())),"")</f>
        <v/>
      </c>
    </row>
    <row r="80" spans="1:21" x14ac:dyDescent="0.55000000000000004">
      <c r="A80" s="32" t="str">
        <f>IFERROR(INDEX(元マスター!$A:$A,MATCH($U80,元マスター!$AO:$AO,0)),"")</f>
        <v/>
      </c>
      <c r="B80" s="32" t="str">
        <f>IFERROR(IF($U80="","",IF($E80="1",INDEX(男子登録情報!$N:$N,MATCH($K80,男子登録情報!$B:$B,0)),INDEX(女子登録情報!$N:$N,MATCH($K80,女子登録情報!$B:$B,0)))),"")</f>
        <v/>
      </c>
      <c r="C80" s="32" t="str">
        <f>IFERROR(IF($U80="","",IF($E80="1",INDEX(男子登録情報!$O:$O,MATCH($K80,男子登録情報!$B:$B,0)),INDEX(女子登録情報!$O:$O,MATCH($K80,女子登録情報!$B:$B,0)))),"")</f>
        <v/>
      </c>
      <c r="D80" s="32" t="str">
        <f>IFERROR(IF($U80="","",IF($E80="1",INDEX(男子登録情報!$P:$P,MATCH($K80,男子登録情報!$B:$B,0)),INDEX(女子登録情報!$P:$P,MATCH($K80,女子登録情報!$B:$B,0)))),"")</f>
        <v/>
      </c>
      <c r="E80" s="32" t="str">
        <f>IF($U80="","",IF(ISERROR(MATCH($A80,男子登録情報!$S:$S,0)),"2","1"))</f>
        <v/>
      </c>
      <c r="F80" s="32" t="str">
        <f>IFERROR(IF($U80="","",IF($E80="1",INDEX(男子登録情報!$Q:$Q,MATCH($K80,男子登録情報!$B:$B,0)),INDEX(女子登録情報!$Q:$Q,MATCH($K80,女子登録情報!$B:$B,0)))),"")</f>
        <v/>
      </c>
      <c r="G80" s="32" t="str">
        <f>IFERROR(IF($U80="","",IF($E80="1",INDEX(男子登録情報!$M:$M,MATCH($K80,男子登録情報!$B:$B,0)),INDEX(女子登録情報!$M:$M,MATCH($K80,女子登録情報!$B:$B,0)))),"")</f>
        <v/>
      </c>
      <c r="H80" s="32" t="str">
        <f>IFERROR(IF($U80="","",IF($E80="1",INDEX(男子登録情報!$R:$R,MATCH($K80,男子登録情報!$B:$B,0)),INDEX(女子登録情報!$R:$R,MATCH($K80,女子登録情報!$B:$B,0)))),"")</f>
        <v/>
      </c>
      <c r="I80" s="32"/>
      <c r="J80" s="32"/>
      <c r="K80" s="32" t="str">
        <f>IFERROR(INDEX(元マスター!$B:$B,MATCH($U80,元マスター!$AO:$AO,0)),"")</f>
        <v/>
      </c>
      <c r="L80" s="32" t="str">
        <f>IFERROR(IF(INDEX(元マスター!$C:$C,MATCH($U80,元マスター!$AO:$AO,0))="","",INDEX(元マスター!$C:$C,MATCH($U80,元マスター!$AO:$AO,0))),"")</f>
        <v/>
      </c>
      <c r="M80" s="32" t="str">
        <f>IFERROR(IF(INDEX(元マスター!$D:$D,MATCH($U80,元マスター!$AO:$AO,0))="","",INDEX(元マスター!$D:$D,MATCH($U80,元マスター!$AO:$AO,0))),"")</f>
        <v/>
      </c>
      <c r="N80" s="32" t="str">
        <f>IFERROR(IF(INDEX(元マスター!$E:$E,MATCH($U80,元マスター!$AO:$AO,0))="","",INDEX(元マスター!$E:$E,MATCH($U80,元マスター!$AO:$AO,0))),"")</f>
        <v/>
      </c>
      <c r="O80" s="32" t="str">
        <f>IFERROR(IF(INDEX(元マスター!$F:$F,MATCH($U80,元マスター!$AO:$AO,0))="","",INDEX(元マスター!$F:$F,MATCH($U80,元マスター!$AO:$AO,0))),"")</f>
        <v/>
      </c>
      <c r="P80" s="32" t="str">
        <f>IFERROR(IF(INDEX(元マスター!$G:$G,MATCH($U80,元マスター!$AO:$AO,0))="","",INDEX(元マスター!$G:$G,MATCH($U80,元マスター!$AO:$AO,0))),"")</f>
        <v/>
      </c>
      <c r="Q80" s="32" t="str">
        <f>IFERROR(IF(INDEX(元マスター!$H:$H,MATCH($U80,元マスター!$AO:$AO,0))="","",INDEX(元マスター!$H:$H,MATCH($U80,元マスター!$AO:$AO,0))),"")</f>
        <v/>
      </c>
      <c r="R80" s="32" t="str">
        <f>IFERROR(IF(INDEX(元マスター!$I:$I,MATCH($U80,元マスター!$AO:$AO,0))="","",INDEX(元マスター!$I:$I,MATCH($U80,元マスター!$AO:$AO,0))),"")</f>
        <v/>
      </c>
      <c r="S80" s="32" t="str">
        <f>IFERROR(IF(INDEX(元マスター!$J:$J,MATCH($U80,元マスター!$AO:$AO,0))="","",INDEX(元マスター!$J:$J,MATCH($U80,元マスター!$AO:$AO,0))),"")</f>
        <v/>
      </c>
      <c r="U80" s="32" t="str" cm="1">
        <f t="array" ref="U80">IFERROR(INDEX(元マスター!$AO$1:$AO$384,SMALL(IF(元マスター!$AO$1:$AO$384&lt;&gt;"",ROW($A$1:$A$384)),ROW())),"")</f>
        <v/>
      </c>
    </row>
    <row r="81" spans="1:21" x14ac:dyDescent="0.55000000000000004">
      <c r="A81" s="32" t="str">
        <f>IFERROR(INDEX(元マスター!$A:$A,MATCH($U81,元マスター!$AO:$AO,0)),"")</f>
        <v/>
      </c>
      <c r="B81" s="32" t="str">
        <f>IFERROR(IF($U81="","",IF($E81="1",INDEX(男子登録情報!$N:$N,MATCH($K81,男子登録情報!$B:$B,0)),INDEX(女子登録情報!$N:$N,MATCH($K81,女子登録情報!$B:$B,0)))),"")</f>
        <v/>
      </c>
      <c r="C81" s="32" t="str">
        <f>IFERROR(IF($U81="","",IF($E81="1",INDEX(男子登録情報!$O:$O,MATCH($K81,男子登録情報!$B:$B,0)),INDEX(女子登録情報!$O:$O,MATCH($K81,女子登録情報!$B:$B,0)))),"")</f>
        <v/>
      </c>
      <c r="D81" s="32" t="str">
        <f>IFERROR(IF($U81="","",IF($E81="1",INDEX(男子登録情報!$P:$P,MATCH($K81,男子登録情報!$B:$B,0)),INDEX(女子登録情報!$P:$P,MATCH($K81,女子登録情報!$B:$B,0)))),"")</f>
        <v/>
      </c>
      <c r="E81" s="32" t="str">
        <f>IF($U81="","",IF(ISERROR(MATCH($A81,男子登録情報!$S:$S,0)),"2","1"))</f>
        <v/>
      </c>
      <c r="F81" s="32" t="str">
        <f>IFERROR(IF($U81="","",IF($E81="1",INDEX(男子登録情報!$Q:$Q,MATCH($K81,男子登録情報!$B:$B,0)),INDEX(女子登録情報!$Q:$Q,MATCH($K81,女子登録情報!$B:$B,0)))),"")</f>
        <v/>
      </c>
      <c r="G81" s="32" t="str">
        <f>IFERROR(IF($U81="","",IF($E81="1",INDEX(男子登録情報!$M:$M,MATCH($K81,男子登録情報!$B:$B,0)),INDEX(女子登録情報!$M:$M,MATCH($K81,女子登録情報!$B:$B,0)))),"")</f>
        <v/>
      </c>
      <c r="H81" s="32" t="str">
        <f>IFERROR(IF($U81="","",IF($E81="1",INDEX(男子登録情報!$R:$R,MATCH($K81,男子登録情報!$B:$B,0)),INDEX(女子登録情報!$R:$R,MATCH($K81,女子登録情報!$B:$B,0)))),"")</f>
        <v/>
      </c>
      <c r="I81" s="32"/>
      <c r="J81" s="32"/>
      <c r="K81" s="32" t="str">
        <f>IFERROR(INDEX(元マスター!$B:$B,MATCH($U81,元マスター!$AO:$AO,0)),"")</f>
        <v/>
      </c>
      <c r="L81" s="32" t="str">
        <f>IFERROR(IF(INDEX(元マスター!$C:$C,MATCH($U81,元マスター!$AO:$AO,0))="","",INDEX(元マスター!$C:$C,MATCH($U81,元マスター!$AO:$AO,0))),"")</f>
        <v/>
      </c>
      <c r="M81" s="32" t="str">
        <f>IFERROR(IF(INDEX(元マスター!$D:$D,MATCH($U81,元マスター!$AO:$AO,0))="","",INDEX(元マスター!$D:$D,MATCH($U81,元マスター!$AO:$AO,0))),"")</f>
        <v/>
      </c>
      <c r="N81" s="32" t="str">
        <f>IFERROR(IF(INDEX(元マスター!$E:$E,MATCH($U81,元マスター!$AO:$AO,0))="","",INDEX(元マスター!$E:$E,MATCH($U81,元マスター!$AO:$AO,0))),"")</f>
        <v/>
      </c>
      <c r="O81" s="32" t="str">
        <f>IFERROR(IF(INDEX(元マスター!$F:$F,MATCH($U81,元マスター!$AO:$AO,0))="","",INDEX(元マスター!$F:$F,MATCH($U81,元マスター!$AO:$AO,0))),"")</f>
        <v/>
      </c>
      <c r="P81" s="32" t="str">
        <f>IFERROR(IF(INDEX(元マスター!$G:$G,MATCH($U81,元マスター!$AO:$AO,0))="","",INDEX(元マスター!$G:$G,MATCH($U81,元マスター!$AO:$AO,0))),"")</f>
        <v/>
      </c>
      <c r="Q81" s="32" t="str">
        <f>IFERROR(IF(INDEX(元マスター!$H:$H,MATCH($U81,元マスター!$AO:$AO,0))="","",INDEX(元マスター!$H:$H,MATCH($U81,元マスター!$AO:$AO,0))),"")</f>
        <v/>
      </c>
      <c r="R81" s="32" t="str">
        <f>IFERROR(IF(INDEX(元マスター!$I:$I,MATCH($U81,元マスター!$AO:$AO,0))="","",INDEX(元マスター!$I:$I,MATCH($U81,元マスター!$AO:$AO,0))),"")</f>
        <v/>
      </c>
      <c r="S81" s="32" t="str">
        <f>IFERROR(IF(INDEX(元マスター!$J:$J,MATCH($U81,元マスター!$AO:$AO,0))="","",INDEX(元マスター!$J:$J,MATCH($U81,元マスター!$AO:$AO,0))),"")</f>
        <v/>
      </c>
      <c r="U81" s="32" t="str" cm="1">
        <f t="array" ref="U81">IFERROR(INDEX(元マスター!$AO$1:$AO$384,SMALL(IF(元マスター!$AO$1:$AO$384&lt;&gt;"",ROW($A$1:$A$384)),ROW())),"")</f>
        <v/>
      </c>
    </row>
    <row r="82" spans="1:21" x14ac:dyDescent="0.55000000000000004">
      <c r="A82" s="32" t="str">
        <f>IFERROR(INDEX(元マスター!$A:$A,MATCH($U82,元マスター!$AO:$AO,0)),"")</f>
        <v/>
      </c>
      <c r="B82" s="32" t="str">
        <f>IFERROR(IF($U82="","",IF($E82="1",INDEX(男子登録情報!$N:$N,MATCH($K82,男子登録情報!$B:$B,0)),INDEX(女子登録情報!$N:$N,MATCH($K82,女子登録情報!$B:$B,0)))),"")</f>
        <v/>
      </c>
      <c r="C82" s="32" t="str">
        <f>IFERROR(IF($U82="","",IF($E82="1",INDEX(男子登録情報!$O:$O,MATCH($K82,男子登録情報!$B:$B,0)),INDEX(女子登録情報!$O:$O,MATCH($K82,女子登録情報!$B:$B,0)))),"")</f>
        <v/>
      </c>
      <c r="D82" s="32" t="str">
        <f>IFERROR(IF($U82="","",IF($E82="1",INDEX(男子登録情報!$P:$P,MATCH($K82,男子登録情報!$B:$B,0)),INDEX(女子登録情報!$P:$P,MATCH($K82,女子登録情報!$B:$B,0)))),"")</f>
        <v/>
      </c>
      <c r="E82" s="32" t="str">
        <f>IF($U82="","",IF(ISERROR(MATCH($A82,男子登録情報!$S:$S,0)),"2","1"))</f>
        <v/>
      </c>
      <c r="F82" s="32" t="str">
        <f>IFERROR(IF($U82="","",IF($E82="1",INDEX(男子登録情報!$Q:$Q,MATCH($K82,男子登録情報!$B:$B,0)),INDEX(女子登録情報!$Q:$Q,MATCH($K82,女子登録情報!$B:$B,0)))),"")</f>
        <v/>
      </c>
      <c r="G82" s="32" t="str">
        <f>IFERROR(IF($U82="","",IF($E82="1",INDEX(男子登録情報!$M:$M,MATCH($K82,男子登録情報!$B:$B,0)),INDEX(女子登録情報!$M:$M,MATCH($K82,女子登録情報!$B:$B,0)))),"")</f>
        <v/>
      </c>
      <c r="H82" s="32" t="str">
        <f>IFERROR(IF($U82="","",IF($E82="1",INDEX(男子登録情報!$R:$R,MATCH($K82,男子登録情報!$B:$B,0)),INDEX(女子登録情報!$R:$R,MATCH($K82,女子登録情報!$B:$B,0)))),"")</f>
        <v/>
      </c>
      <c r="I82" s="32"/>
      <c r="J82" s="32"/>
      <c r="K82" s="32" t="str">
        <f>IFERROR(INDEX(元マスター!$B:$B,MATCH($U82,元マスター!$AO:$AO,0)),"")</f>
        <v/>
      </c>
      <c r="L82" s="32" t="str">
        <f>IFERROR(IF(INDEX(元マスター!$C:$C,MATCH($U82,元マスター!$AO:$AO,0))="","",INDEX(元マスター!$C:$C,MATCH($U82,元マスター!$AO:$AO,0))),"")</f>
        <v/>
      </c>
      <c r="M82" s="32" t="str">
        <f>IFERROR(IF(INDEX(元マスター!$D:$D,MATCH($U82,元マスター!$AO:$AO,0))="","",INDEX(元マスター!$D:$D,MATCH($U82,元マスター!$AO:$AO,0))),"")</f>
        <v/>
      </c>
      <c r="N82" s="32" t="str">
        <f>IFERROR(IF(INDEX(元マスター!$E:$E,MATCH($U82,元マスター!$AO:$AO,0))="","",INDEX(元マスター!$E:$E,MATCH($U82,元マスター!$AO:$AO,0))),"")</f>
        <v/>
      </c>
      <c r="O82" s="32" t="str">
        <f>IFERROR(IF(INDEX(元マスター!$F:$F,MATCH($U82,元マスター!$AO:$AO,0))="","",INDEX(元マスター!$F:$F,MATCH($U82,元マスター!$AO:$AO,0))),"")</f>
        <v/>
      </c>
      <c r="P82" s="32" t="str">
        <f>IFERROR(IF(INDEX(元マスター!$G:$G,MATCH($U82,元マスター!$AO:$AO,0))="","",INDEX(元マスター!$G:$G,MATCH($U82,元マスター!$AO:$AO,0))),"")</f>
        <v/>
      </c>
      <c r="Q82" s="32" t="str">
        <f>IFERROR(IF(INDEX(元マスター!$H:$H,MATCH($U82,元マスター!$AO:$AO,0))="","",INDEX(元マスター!$H:$H,MATCH($U82,元マスター!$AO:$AO,0))),"")</f>
        <v/>
      </c>
      <c r="R82" s="32" t="str">
        <f>IFERROR(IF(INDEX(元マスター!$I:$I,MATCH($U82,元マスター!$AO:$AO,0))="","",INDEX(元マスター!$I:$I,MATCH($U82,元マスター!$AO:$AO,0))),"")</f>
        <v/>
      </c>
      <c r="S82" s="32" t="str">
        <f>IFERROR(IF(INDEX(元マスター!$J:$J,MATCH($U82,元マスター!$AO:$AO,0))="","",INDEX(元マスター!$J:$J,MATCH($U82,元マスター!$AO:$AO,0))),"")</f>
        <v/>
      </c>
      <c r="U82" s="32" t="str" cm="1">
        <f t="array" ref="U82">IFERROR(INDEX(元マスター!$AO$1:$AO$384,SMALL(IF(元マスター!$AO$1:$AO$384&lt;&gt;"",ROW($A$1:$A$384)),ROW())),"")</f>
        <v/>
      </c>
    </row>
    <row r="83" spans="1:21" x14ac:dyDescent="0.55000000000000004">
      <c r="A83" s="32" t="str">
        <f>IFERROR(INDEX(元マスター!$A:$A,MATCH($U83,元マスター!$AO:$AO,0)),"")</f>
        <v/>
      </c>
      <c r="B83" s="32" t="str">
        <f>IFERROR(IF($U83="","",IF($E83="1",INDEX(男子登録情報!$N:$N,MATCH($K83,男子登録情報!$B:$B,0)),INDEX(女子登録情報!$N:$N,MATCH($K83,女子登録情報!$B:$B,0)))),"")</f>
        <v/>
      </c>
      <c r="C83" s="32" t="str">
        <f>IFERROR(IF($U83="","",IF($E83="1",INDEX(男子登録情報!$O:$O,MATCH($K83,男子登録情報!$B:$B,0)),INDEX(女子登録情報!$O:$O,MATCH($K83,女子登録情報!$B:$B,0)))),"")</f>
        <v/>
      </c>
      <c r="D83" s="32" t="str">
        <f>IFERROR(IF($U83="","",IF($E83="1",INDEX(男子登録情報!$P:$P,MATCH($K83,男子登録情報!$B:$B,0)),INDEX(女子登録情報!$P:$P,MATCH($K83,女子登録情報!$B:$B,0)))),"")</f>
        <v/>
      </c>
      <c r="E83" s="32" t="str">
        <f>IF($U83="","",IF(ISERROR(MATCH($A83,男子登録情報!$S:$S,0)),"2","1"))</f>
        <v/>
      </c>
      <c r="F83" s="32" t="str">
        <f>IFERROR(IF($U83="","",IF($E83="1",INDEX(男子登録情報!$Q:$Q,MATCH($K83,男子登録情報!$B:$B,0)),INDEX(女子登録情報!$Q:$Q,MATCH($K83,女子登録情報!$B:$B,0)))),"")</f>
        <v/>
      </c>
      <c r="G83" s="32" t="str">
        <f>IFERROR(IF($U83="","",IF($E83="1",INDEX(男子登録情報!$M:$M,MATCH($K83,男子登録情報!$B:$B,0)),INDEX(女子登録情報!$M:$M,MATCH($K83,女子登録情報!$B:$B,0)))),"")</f>
        <v/>
      </c>
      <c r="H83" s="32" t="str">
        <f>IFERROR(IF($U83="","",IF($E83="1",INDEX(男子登録情報!$R:$R,MATCH($K83,男子登録情報!$B:$B,0)),INDEX(女子登録情報!$R:$R,MATCH($K83,女子登録情報!$B:$B,0)))),"")</f>
        <v/>
      </c>
      <c r="I83" s="32"/>
      <c r="J83" s="32"/>
      <c r="K83" s="32" t="str">
        <f>IFERROR(INDEX(元マスター!$B:$B,MATCH($U83,元マスター!$AO:$AO,0)),"")</f>
        <v/>
      </c>
      <c r="L83" s="32" t="str">
        <f>IFERROR(IF(INDEX(元マスター!$C:$C,MATCH($U83,元マスター!$AO:$AO,0))="","",INDEX(元マスター!$C:$C,MATCH($U83,元マスター!$AO:$AO,0))),"")</f>
        <v/>
      </c>
      <c r="M83" s="32" t="str">
        <f>IFERROR(IF(INDEX(元マスター!$D:$D,MATCH($U83,元マスター!$AO:$AO,0))="","",INDEX(元マスター!$D:$D,MATCH($U83,元マスター!$AO:$AO,0))),"")</f>
        <v/>
      </c>
      <c r="N83" s="32" t="str">
        <f>IFERROR(IF(INDEX(元マスター!$E:$E,MATCH($U83,元マスター!$AO:$AO,0))="","",INDEX(元マスター!$E:$E,MATCH($U83,元マスター!$AO:$AO,0))),"")</f>
        <v/>
      </c>
      <c r="O83" s="32" t="str">
        <f>IFERROR(IF(INDEX(元マスター!$F:$F,MATCH($U83,元マスター!$AO:$AO,0))="","",INDEX(元マスター!$F:$F,MATCH($U83,元マスター!$AO:$AO,0))),"")</f>
        <v/>
      </c>
      <c r="P83" s="32" t="str">
        <f>IFERROR(IF(INDEX(元マスター!$G:$G,MATCH($U83,元マスター!$AO:$AO,0))="","",INDEX(元マスター!$G:$G,MATCH($U83,元マスター!$AO:$AO,0))),"")</f>
        <v/>
      </c>
      <c r="Q83" s="32" t="str">
        <f>IFERROR(IF(INDEX(元マスター!$H:$H,MATCH($U83,元マスター!$AO:$AO,0))="","",INDEX(元マスター!$H:$H,MATCH($U83,元マスター!$AO:$AO,0))),"")</f>
        <v/>
      </c>
      <c r="R83" s="32" t="str">
        <f>IFERROR(IF(INDEX(元マスター!$I:$I,MATCH($U83,元マスター!$AO:$AO,0))="","",INDEX(元マスター!$I:$I,MATCH($U83,元マスター!$AO:$AO,0))),"")</f>
        <v/>
      </c>
      <c r="S83" s="32" t="str">
        <f>IFERROR(IF(INDEX(元マスター!$J:$J,MATCH($U83,元マスター!$AO:$AO,0))="","",INDEX(元マスター!$J:$J,MATCH($U83,元マスター!$AO:$AO,0))),"")</f>
        <v/>
      </c>
      <c r="U83" s="32" t="str" cm="1">
        <f t="array" ref="U83">IFERROR(INDEX(元マスター!$AO$1:$AO$384,SMALL(IF(元マスター!$AO$1:$AO$384&lt;&gt;"",ROW($A$1:$A$384)),ROW())),"")</f>
        <v/>
      </c>
    </row>
    <row r="84" spans="1:21" x14ac:dyDescent="0.55000000000000004">
      <c r="A84" s="32" t="str">
        <f>IFERROR(INDEX(元マスター!$A:$A,MATCH($U84,元マスター!$AO:$AO,0)),"")</f>
        <v/>
      </c>
      <c r="B84" s="32" t="str">
        <f>IFERROR(IF($U84="","",IF($E84="1",INDEX(男子登録情報!$N:$N,MATCH($K84,男子登録情報!$B:$B,0)),INDEX(女子登録情報!$N:$N,MATCH($K84,女子登録情報!$B:$B,0)))),"")</f>
        <v/>
      </c>
      <c r="C84" s="32" t="str">
        <f>IFERROR(IF($U84="","",IF($E84="1",INDEX(男子登録情報!$O:$O,MATCH($K84,男子登録情報!$B:$B,0)),INDEX(女子登録情報!$O:$O,MATCH($K84,女子登録情報!$B:$B,0)))),"")</f>
        <v/>
      </c>
      <c r="D84" s="32" t="str">
        <f>IFERROR(IF($U84="","",IF($E84="1",INDEX(男子登録情報!$P:$P,MATCH($K84,男子登録情報!$B:$B,0)),INDEX(女子登録情報!$P:$P,MATCH($K84,女子登録情報!$B:$B,0)))),"")</f>
        <v/>
      </c>
      <c r="E84" s="32" t="str">
        <f>IF($U84="","",IF(ISERROR(MATCH($A84,男子登録情報!$S:$S,0)),"2","1"))</f>
        <v/>
      </c>
      <c r="F84" s="32" t="str">
        <f>IFERROR(IF($U84="","",IF($E84="1",INDEX(男子登録情報!$Q:$Q,MATCH($K84,男子登録情報!$B:$B,0)),INDEX(女子登録情報!$Q:$Q,MATCH($K84,女子登録情報!$B:$B,0)))),"")</f>
        <v/>
      </c>
      <c r="G84" s="32" t="str">
        <f>IFERROR(IF($U84="","",IF($E84="1",INDEX(男子登録情報!$M:$M,MATCH($K84,男子登録情報!$B:$B,0)),INDEX(女子登録情報!$M:$M,MATCH($K84,女子登録情報!$B:$B,0)))),"")</f>
        <v/>
      </c>
      <c r="H84" s="32" t="str">
        <f>IFERROR(IF($U84="","",IF($E84="1",INDEX(男子登録情報!$R:$R,MATCH($K84,男子登録情報!$B:$B,0)),INDEX(女子登録情報!$R:$R,MATCH($K84,女子登録情報!$B:$B,0)))),"")</f>
        <v/>
      </c>
      <c r="I84" s="32"/>
      <c r="J84" s="32"/>
      <c r="K84" s="32" t="str">
        <f>IFERROR(INDEX(元マスター!$B:$B,MATCH($U84,元マスター!$AO:$AO,0)),"")</f>
        <v/>
      </c>
      <c r="L84" s="32" t="str">
        <f>IFERROR(IF(INDEX(元マスター!$C:$C,MATCH($U84,元マスター!$AO:$AO,0))="","",INDEX(元マスター!$C:$C,MATCH($U84,元マスター!$AO:$AO,0))),"")</f>
        <v/>
      </c>
      <c r="M84" s="32" t="str">
        <f>IFERROR(IF(INDEX(元マスター!$D:$D,MATCH($U84,元マスター!$AO:$AO,0))="","",INDEX(元マスター!$D:$D,MATCH($U84,元マスター!$AO:$AO,0))),"")</f>
        <v/>
      </c>
      <c r="N84" s="32" t="str">
        <f>IFERROR(IF(INDEX(元マスター!$E:$E,MATCH($U84,元マスター!$AO:$AO,0))="","",INDEX(元マスター!$E:$E,MATCH($U84,元マスター!$AO:$AO,0))),"")</f>
        <v/>
      </c>
      <c r="O84" s="32" t="str">
        <f>IFERROR(IF(INDEX(元マスター!$F:$F,MATCH($U84,元マスター!$AO:$AO,0))="","",INDEX(元マスター!$F:$F,MATCH($U84,元マスター!$AO:$AO,0))),"")</f>
        <v/>
      </c>
      <c r="P84" s="32" t="str">
        <f>IFERROR(IF(INDEX(元マスター!$G:$G,MATCH($U84,元マスター!$AO:$AO,0))="","",INDEX(元マスター!$G:$G,MATCH($U84,元マスター!$AO:$AO,0))),"")</f>
        <v/>
      </c>
      <c r="Q84" s="32" t="str">
        <f>IFERROR(IF(INDEX(元マスター!$H:$H,MATCH($U84,元マスター!$AO:$AO,0))="","",INDEX(元マスター!$H:$H,MATCH($U84,元マスター!$AO:$AO,0))),"")</f>
        <v/>
      </c>
      <c r="R84" s="32" t="str">
        <f>IFERROR(IF(INDEX(元マスター!$I:$I,MATCH($U84,元マスター!$AO:$AO,0))="","",INDEX(元マスター!$I:$I,MATCH($U84,元マスター!$AO:$AO,0))),"")</f>
        <v/>
      </c>
      <c r="S84" s="32" t="str">
        <f>IFERROR(IF(INDEX(元マスター!$J:$J,MATCH($U84,元マスター!$AO:$AO,0))="","",INDEX(元マスター!$J:$J,MATCH($U84,元マスター!$AO:$AO,0))),"")</f>
        <v/>
      </c>
      <c r="U84" s="32" t="str" cm="1">
        <f t="array" ref="U84">IFERROR(INDEX(元マスター!$AO$1:$AO$384,SMALL(IF(元マスター!$AO$1:$AO$384&lt;&gt;"",ROW($A$1:$A$384)),ROW())),"")</f>
        <v/>
      </c>
    </row>
    <row r="85" spans="1:21" x14ac:dyDescent="0.55000000000000004">
      <c r="A85" s="32" t="str">
        <f>IFERROR(INDEX(元マスター!$A:$A,MATCH($U85,元マスター!$AO:$AO,0)),"")</f>
        <v/>
      </c>
      <c r="B85" s="32" t="str">
        <f>IFERROR(IF($U85="","",IF($E85="1",INDEX(男子登録情報!$N:$N,MATCH($K85,男子登録情報!$B:$B,0)),INDEX(女子登録情報!$N:$N,MATCH($K85,女子登録情報!$B:$B,0)))),"")</f>
        <v/>
      </c>
      <c r="C85" s="32" t="str">
        <f>IFERROR(IF($U85="","",IF($E85="1",INDEX(男子登録情報!$O:$O,MATCH($K85,男子登録情報!$B:$B,0)),INDEX(女子登録情報!$O:$O,MATCH($K85,女子登録情報!$B:$B,0)))),"")</f>
        <v/>
      </c>
      <c r="D85" s="32" t="str">
        <f>IFERROR(IF($U85="","",IF($E85="1",INDEX(男子登録情報!$P:$P,MATCH($K85,男子登録情報!$B:$B,0)),INDEX(女子登録情報!$P:$P,MATCH($K85,女子登録情報!$B:$B,0)))),"")</f>
        <v/>
      </c>
      <c r="E85" s="32" t="str">
        <f>IF($U85="","",IF(ISERROR(MATCH($A85,男子登録情報!$S:$S,0)),"2","1"))</f>
        <v/>
      </c>
      <c r="F85" s="32" t="str">
        <f>IFERROR(IF($U85="","",IF($E85="1",INDEX(男子登録情報!$Q:$Q,MATCH($K85,男子登録情報!$B:$B,0)),INDEX(女子登録情報!$Q:$Q,MATCH($K85,女子登録情報!$B:$B,0)))),"")</f>
        <v/>
      </c>
      <c r="G85" s="32" t="str">
        <f>IFERROR(IF($U85="","",IF($E85="1",INDEX(男子登録情報!$M:$M,MATCH($K85,男子登録情報!$B:$B,0)),INDEX(女子登録情報!$M:$M,MATCH($K85,女子登録情報!$B:$B,0)))),"")</f>
        <v/>
      </c>
      <c r="H85" s="32" t="str">
        <f>IFERROR(IF($U85="","",IF($E85="1",INDEX(男子登録情報!$R:$R,MATCH($K85,男子登録情報!$B:$B,0)),INDEX(女子登録情報!$R:$R,MATCH($K85,女子登録情報!$B:$B,0)))),"")</f>
        <v/>
      </c>
      <c r="I85" s="32"/>
      <c r="J85" s="32"/>
      <c r="K85" s="32" t="str">
        <f>IFERROR(INDEX(元マスター!$B:$B,MATCH($U85,元マスター!$AO:$AO,0)),"")</f>
        <v/>
      </c>
      <c r="L85" s="32" t="str">
        <f>IFERROR(IF(INDEX(元マスター!$C:$C,MATCH($U85,元マスター!$AO:$AO,0))="","",INDEX(元マスター!$C:$C,MATCH($U85,元マスター!$AO:$AO,0))),"")</f>
        <v/>
      </c>
      <c r="M85" s="32" t="str">
        <f>IFERROR(IF(INDEX(元マスター!$D:$D,MATCH($U85,元マスター!$AO:$AO,0))="","",INDEX(元マスター!$D:$D,MATCH($U85,元マスター!$AO:$AO,0))),"")</f>
        <v/>
      </c>
      <c r="N85" s="32" t="str">
        <f>IFERROR(IF(INDEX(元マスター!$E:$E,MATCH($U85,元マスター!$AO:$AO,0))="","",INDEX(元マスター!$E:$E,MATCH($U85,元マスター!$AO:$AO,0))),"")</f>
        <v/>
      </c>
      <c r="O85" s="32" t="str">
        <f>IFERROR(IF(INDEX(元マスター!$F:$F,MATCH($U85,元マスター!$AO:$AO,0))="","",INDEX(元マスター!$F:$F,MATCH($U85,元マスター!$AO:$AO,0))),"")</f>
        <v/>
      </c>
      <c r="P85" s="32" t="str">
        <f>IFERROR(IF(INDEX(元マスター!$G:$G,MATCH($U85,元マスター!$AO:$AO,0))="","",INDEX(元マスター!$G:$G,MATCH($U85,元マスター!$AO:$AO,0))),"")</f>
        <v/>
      </c>
      <c r="Q85" s="32" t="str">
        <f>IFERROR(IF(INDEX(元マスター!$H:$H,MATCH($U85,元マスター!$AO:$AO,0))="","",INDEX(元マスター!$H:$H,MATCH($U85,元マスター!$AO:$AO,0))),"")</f>
        <v/>
      </c>
      <c r="R85" s="32" t="str">
        <f>IFERROR(IF(INDEX(元マスター!$I:$I,MATCH($U85,元マスター!$AO:$AO,0))="","",INDEX(元マスター!$I:$I,MATCH($U85,元マスター!$AO:$AO,0))),"")</f>
        <v/>
      </c>
      <c r="S85" s="32" t="str">
        <f>IFERROR(IF(INDEX(元マスター!$J:$J,MATCH($U85,元マスター!$AO:$AO,0))="","",INDEX(元マスター!$J:$J,MATCH($U85,元マスター!$AO:$AO,0))),"")</f>
        <v/>
      </c>
      <c r="U85" s="32" t="str" cm="1">
        <f t="array" ref="U85">IFERROR(INDEX(元マスター!$AO$1:$AO$384,SMALL(IF(元マスター!$AO$1:$AO$384&lt;&gt;"",ROW($A$1:$A$384)),ROW())),"")</f>
        <v/>
      </c>
    </row>
    <row r="86" spans="1:21" x14ac:dyDescent="0.55000000000000004">
      <c r="A86" s="32" t="str">
        <f>IFERROR(INDEX(元マスター!$A:$A,MATCH($U86,元マスター!$AO:$AO,0)),"")</f>
        <v/>
      </c>
      <c r="B86" s="32" t="str">
        <f>IFERROR(IF($U86="","",IF($E86="1",INDEX(男子登録情報!$N:$N,MATCH($K86,男子登録情報!$B:$B,0)),INDEX(女子登録情報!$N:$N,MATCH($K86,女子登録情報!$B:$B,0)))),"")</f>
        <v/>
      </c>
      <c r="C86" s="32" t="str">
        <f>IFERROR(IF($U86="","",IF($E86="1",INDEX(男子登録情報!$O:$O,MATCH($K86,男子登録情報!$B:$B,0)),INDEX(女子登録情報!$O:$O,MATCH($K86,女子登録情報!$B:$B,0)))),"")</f>
        <v/>
      </c>
      <c r="D86" s="32" t="str">
        <f>IFERROR(IF($U86="","",IF($E86="1",INDEX(男子登録情報!$P:$P,MATCH($K86,男子登録情報!$B:$B,0)),INDEX(女子登録情報!$P:$P,MATCH($K86,女子登録情報!$B:$B,0)))),"")</f>
        <v/>
      </c>
      <c r="E86" s="32" t="str">
        <f>IF($U86="","",IF(ISERROR(MATCH($A86,男子登録情報!$S:$S,0)),"2","1"))</f>
        <v/>
      </c>
      <c r="F86" s="32" t="str">
        <f>IFERROR(IF($U86="","",IF($E86="1",INDEX(男子登録情報!$Q:$Q,MATCH($K86,男子登録情報!$B:$B,0)),INDEX(女子登録情報!$Q:$Q,MATCH($K86,女子登録情報!$B:$B,0)))),"")</f>
        <v/>
      </c>
      <c r="G86" s="32" t="str">
        <f>IFERROR(IF($U86="","",IF($E86="1",INDEX(男子登録情報!$M:$M,MATCH($K86,男子登録情報!$B:$B,0)),INDEX(女子登録情報!$M:$M,MATCH($K86,女子登録情報!$B:$B,0)))),"")</f>
        <v/>
      </c>
      <c r="H86" s="32" t="str">
        <f>IFERROR(IF($U86="","",IF($E86="1",INDEX(男子登録情報!$R:$R,MATCH($K86,男子登録情報!$B:$B,0)),INDEX(女子登録情報!$R:$R,MATCH($K86,女子登録情報!$B:$B,0)))),"")</f>
        <v/>
      </c>
      <c r="I86" s="32"/>
      <c r="J86" s="32"/>
      <c r="K86" s="32" t="str">
        <f>IFERROR(INDEX(元マスター!$B:$B,MATCH($U86,元マスター!$AO:$AO,0)),"")</f>
        <v/>
      </c>
      <c r="L86" s="32" t="str">
        <f>IFERROR(IF(INDEX(元マスター!$C:$C,MATCH($U86,元マスター!$AO:$AO,0))="","",INDEX(元マスター!$C:$C,MATCH($U86,元マスター!$AO:$AO,0))),"")</f>
        <v/>
      </c>
      <c r="M86" s="32" t="str">
        <f>IFERROR(IF(INDEX(元マスター!$D:$D,MATCH($U86,元マスター!$AO:$AO,0))="","",INDEX(元マスター!$D:$D,MATCH($U86,元マスター!$AO:$AO,0))),"")</f>
        <v/>
      </c>
      <c r="N86" s="32" t="str">
        <f>IFERROR(IF(INDEX(元マスター!$E:$E,MATCH($U86,元マスター!$AO:$AO,0))="","",INDEX(元マスター!$E:$E,MATCH($U86,元マスター!$AO:$AO,0))),"")</f>
        <v/>
      </c>
      <c r="O86" s="32" t="str">
        <f>IFERROR(IF(INDEX(元マスター!$F:$F,MATCH($U86,元マスター!$AO:$AO,0))="","",INDEX(元マスター!$F:$F,MATCH($U86,元マスター!$AO:$AO,0))),"")</f>
        <v/>
      </c>
      <c r="P86" s="32" t="str">
        <f>IFERROR(IF(INDEX(元マスター!$G:$G,MATCH($U86,元マスター!$AO:$AO,0))="","",INDEX(元マスター!$G:$G,MATCH($U86,元マスター!$AO:$AO,0))),"")</f>
        <v/>
      </c>
      <c r="Q86" s="32" t="str">
        <f>IFERROR(IF(INDEX(元マスター!$H:$H,MATCH($U86,元マスター!$AO:$AO,0))="","",INDEX(元マスター!$H:$H,MATCH($U86,元マスター!$AO:$AO,0))),"")</f>
        <v/>
      </c>
      <c r="R86" s="32" t="str">
        <f>IFERROR(IF(INDEX(元マスター!$I:$I,MATCH($U86,元マスター!$AO:$AO,0))="","",INDEX(元マスター!$I:$I,MATCH($U86,元マスター!$AO:$AO,0))),"")</f>
        <v/>
      </c>
      <c r="S86" s="32" t="str">
        <f>IFERROR(IF(INDEX(元マスター!$J:$J,MATCH($U86,元マスター!$AO:$AO,0))="","",INDEX(元マスター!$J:$J,MATCH($U86,元マスター!$AO:$AO,0))),"")</f>
        <v/>
      </c>
      <c r="U86" s="32" t="str" cm="1">
        <f t="array" ref="U86">IFERROR(INDEX(元マスター!$AO$1:$AO$384,SMALL(IF(元マスター!$AO$1:$AO$384&lt;&gt;"",ROW($A$1:$A$384)),ROW())),"")</f>
        <v/>
      </c>
    </row>
    <row r="87" spans="1:21" x14ac:dyDescent="0.55000000000000004">
      <c r="A87" s="32" t="str">
        <f>IFERROR(INDEX(元マスター!$A:$A,MATCH($U87,元マスター!$AO:$AO,0)),"")</f>
        <v/>
      </c>
      <c r="B87" s="32" t="str">
        <f>IFERROR(IF($U87="","",IF($E87="1",INDEX(男子登録情報!$N:$N,MATCH($K87,男子登録情報!$B:$B,0)),INDEX(女子登録情報!$N:$N,MATCH($K87,女子登録情報!$B:$B,0)))),"")</f>
        <v/>
      </c>
      <c r="C87" s="32" t="str">
        <f>IFERROR(IF($U87="","",IF($E87="1",INDEX(男子登録情報!$O:$O,MATCH($K87,男子登録情報!$B:$B,0)),INDEX(女子登録情報!$O:$O,MATCH($K87,女子登録情報!$B:$B,0)))),"")</f>
        <v/>
      </c>
      <c r="D87" s="32" t="str">
        <f>IFERROR(IF($U87="","",IF($E87="1",INDEX(男子登録情報!$P:$P,MATCH($K87,男子登録情報!$B:$B,0)),INDEX(女子登録情報!$P:$P,MATCH($K87,女子登録情報!$B:$B,0)))),"")</f>
        <v/>
      </c>
      <c r="E87" s="32" t="str">
        <f>IF($U87="","",IF(ISERROR(MATCH($A87,男子登録情報!$S:$S,0)),"2","1"))</f>
        <v/>
      </c>
      <c r="F87" s="32" t="str">
        <f>IFERROR(IF($U87="","",IF($E87="1",INDEX(男子登録情報!$Q:$Q,MATCH($K87,男子登録情報!$B:$B,0)),INDEX(女子登録情報!$Q:$Q,MATCH($K87,女子登録情報!$B:$B,0)))),"")</f>
        <v/>
      </c>
      <c r="G87" s="32" t="str">
        <f>IFERROR(IF($U87="","",IF($E87="1",INDEX(男子登録情報!$M:$M,MATCH($K87,男子登録情報!$B:$B,0)),INDEX(女子登録情報!$M:$M,MATCH($K87,女子登録情報!$B:$B,0)))),"")</f>
        <v/>
      </c>
      <c r="H87" s="32" t="str">
        <f>IFERROR(IF($U87="","",IF($E87="1",INDEX(男子登録情報!$R:$R,MATCH($K87,男子登録情報!$B:$B,0)),INDEX(女子登録情報!$R:$R,MATCH($K87,女子登録情報!$B:$B,0)))),"")</f>
        <v/>
      </c>
      <c r="I87" s="32"/>
      <c r="J87" s="32"/>
      <c r="K87" s="32" t="str">
        <f>IFERROR(INDEX(元マスター!$B:$B,MATCH($U87,元マスター!$AO:$AO,0)),"")</f>
        <v/>
      </c>
      <c r="L87" s="32" t="str">
        <f>IFERROR(IF(INDEX(元マスター!$C:$C,MATCH($U87,元マスター!$AO:$AO,0))="","",INDEX(元マスター!$C:$C,MATCH($U87,元マスター!$AO:$AO,0))),"")</f>
        <v/>
      </c>
      <c r="M87" s="32" t="str">
        <f>IFERROR(IF(INDEX(元マスター!$D:$D,MATCH($U87,元マスター!$AO:$AO,0))="","",INDEX(元マスター!$D:$D,MATCH($U87,元マスター!$AO:$AO,0))),"")</f>
        <v/>
      </c>
      <c r="N87" s="32" t="str">
        <f>IFERROR(IF(INDEX(元マスター!$E:$E,MATCH($U87,元マスター!$AO:$AO,0))="","",INDEX(元マスター!$E:$E,MATCH($U87,元マスター!$AO:$AO,0))),"")</f>
        <v/>
      </c>
      <c r="O87" s="32" t="str">
        <f>IFERROR(IF(INDEX(元マスター!$F:$F,MATCH($U87,元マスター!$AO:$AO,0))="","",INDEX(元マスター!$F:$F,MATCH($U87,元マスター!$AO:$AO,0))),"")</f>
        <v/>
      </c>
      <c r="P87" s="32" t="str">
        <f>IFERROR(IF(INDEX(元マスター!$G:$G,MATCH($U87,元マスター!$AO:$AO,0))="","",INDEX(元マスター!$G:$G,MATCH($U87,元マスター!$AO:$AO,0))),"")</f>
        <v/>
      </c>
      <c r="Q87" s="32" t="str">
        <f>IFERROR(IF(INDEX(元マスター!$H:$H,MATCH($U87,元マスター!$AO:$AO,0))="","",INDEX(元マスター!$H:$H,MATCH($U87,元マスター!$AO:$AO,0))),"")</f>
        <v/>
      </c>
      <c r="R87" s="32" t="str">
        <f>IFERROR(IF(INDEX(元マスター!$I:$I,MATCH($U87,元マスター!$AO:$AO,0))="","",INDEX(元マスター!$I:$I,MATCH($U87,元マスター!$AO:$AO,0))),"")</f>
        <v/>
      </c>
      <c r="S87" s="32" t="str">
        <f>IFERROR(IF(INDEX(元マスター!$J:$J,MATCH($U87,元マスター!$AO:$AO,0))="","",INDEX(元マスター!$J:$J,MATCH($U87,元マスター!$AO:$AO,0))),"")</f>
        <v/>
      </c>
      <c r="U87" s="32" t="str" cm="1">
        <f t="array" ref="U87">IFERROR(INDEX(元マスター!$AO$1:$AO$384,SMALL(IF(元マスター!$AO$1:$AO$384&lt;&gt;"",ROW($A$1:$A$384)),ROW())),"")</f>
        <v/>
      </c>
    </row>
    <row r="88" spans="1:21" x14ac:dyDescent="0.55000000000000004">
      <c r="A88" s="32" t="str">
        <f>IFERROR(INDEX(元マスター!$A:$A,MATCH($U88,元マスター!$AO:$AO,0)),"")</f>
        <v/>
      </c>
      <c r="B88" s="32" t="str">
        <f>IFERROR(IF($U88="","",IF($E88="1",INDEX(男子登録情報!$N:$N,MATCH($K88,男子登録情報!$B:$B,0)),INDEX(女子登録情報!$N:$N,MATCH($K88,女子登録情報!$B:$B,0)))),"")</f>
        <v/>
      </c>
      <c r="C88" s="32" t="str">
        <f>IFERROR(IF($U88="","",IF($E88="1",INDEX(男子登録情報!$O:$O,MATCH($K88,男子登録情報!$B:$B,0)),INDEX(女子登録情報!$O:$O,MATCH($K88,女子登録情報!$B:$B,0)))),"")</f>
        <v/>
      </c>
      <c r="D88" s="32" t="str">
        <f>IFERROR(IF($U88="","",IF($E88="1",INDEX(男子登録情報!$P:$P,MATCH($K88,男子登録情報!$B:$B,0)),INDEX(女子登録情報!$P:$P,MATCH($K88,女子登録情報!$B:$B,0)))),"")</f>
        <v/>
      </c>
      <c r="E88" s="32" t="str">
        <f>IF($U88="","",IF(ISERROR(MATCH($A88,男子登録情報!$S:$S,0)),"2","1"))</f>
        <v/>
      </c>
      <c r="F88" s="32" t="str">
        <f>IFERROR(IF($U88="","",IF($E88="1",INDEX(男子登録情報!$Q:$Q,MATCH($K88,男子登録情報!$B:$B,0)),INDEX(女子登録情報!$Q:$Q,MATCH($K88,女子登録情報!$B:$B,0)))),"")</f>
        <v/>
      </c>
      <c r="G88" s="32" t="str">
        <f>IFERROR(IF($U88="","",IF($E88="1",INDEX(男子登録情報!$M:$M,MATCH($K88,男子登録情報!$B:$B,0)),INDEX(女子登録情報!$M:$M,MATCH($K88,女子登録情報!$B:$B,0)))),"")</f>
        <v/>
      </c>
      <c r="H88" s="32" t="str">
        <f>IFERROR(IF($U88="","",IF($E88="1",INDEX(男子登録情報!$R:$R,MATCH($K88,男子登録情報!$B:$B,0)),INDEX(女子登録情報!$R:$R,MATCH($K88,女子登録情報!$B:$B,0)))),"")</f>
        <v/>
      </c>
      <c r="I88" s="32"/>
      <c r="J88" s="32"/>
      <c r="K88" s="32" t="str">
        <f>IFERROR(INDEX(元マスター!$B:$B,MATCH($U88,元マスター!$AO:$AO,0)),"")</f>
        <v/>
      </c>
      <c r="L88" s="32" t="str">
        <f>IFERROR(IF(INDEX(元マスター!$C:$C,MATCH($U88,元マスター!$AO:$AO,0))="","",INDEX(元マスター!$C:$C,MATCH($U88,元マスター!$AO:$AO,0))),"")</f>
        <v/>
      </c>
      <c r="M88" s="32" t="str">
        <f>IFERROR(IF(INDEX(元マスター!$D:$D,MATCH($U88,元マスター!$AO:$AO,0))="","",INDEX(元マスター!$D:$D,MATCH($U88,元マスター!$AO:$AO,0))),"")</f>
        <v/>
      </c>
      <c r="N88" s="32" t="str">
        <f>IFERROR(IF(INDEX(元マスター!$E:$E,MATCH($U88,元マスター!$AO:$AO,0))="","",INDEX(元マスター!$E:$E,MATCH($U88,元マスター!$AO:$AO,0))),"")</f>
        <v/>
      </c>
      <c r="O88" s="32" t="str">
        <f>IFERROR(IF(INDEX(元マスター!$F:$F,MATCH($U88,元マスター!$AO:$AO,0))="","",INDEX(元マスター!$F:$F,MATCH($U88,元マスター!$AO:$AO,0))),"")</f>
        <v/>
      </c>
      <c r="P88" s="32" t="str">
        <f>IFERROR(IF(INDEX(元マスター!$G:$G,MATCH($U88,元マスター!$AO:$AO,0))="","",INDEX(元マスター!$G:$G,MATCH($U88,元マスター!$AO:$AO,0))),"")</f>
        <v/>
      </c>
      <c r="Q88" s="32" t="str">
        <f>IFERROR(IF(INDEX(元マスター!$H:$H,MATCH($U88,元マスター!$AO:$AO,0))="","",INDEX(元マスター!$H:$H,MATCH($U88,元マスター!$AO:$AO,0))),"")</f>
        <v/>
      </c>
      <c r="R88" s="32" t="str">
        <f>IFERROR(IF(INDEX(元マスター!$I:$I,MATCH($U88,元マスター!$AO:$AO,0))="","",INDEX(元マスター!$I:$I,MATCH($U88,元マスター!$AO:$AO,0))),"")</f>
        <v/>
      </c>
      <c r="S88" s="32" t="str">
        <f>IFERROR(IF(INDEX(元マスター!$J:$J,MATCH($U88,元マスター!$AO:$AO,0))="","",INDEX(元マスター!$J:$J,MATCH($U88,元マスター!$AO:$AO,0))),"")</f>
        <v/>
      </c>
      <c r="U88" s="32" t="str" cm="1">
        <f t="array" ref="U88">IFERROR(INDEX(元マスター!$AO$1:$AO$384,SMALL(IF(元マスター!$AO$1:$AO$384&lt;&gt;"",ROW($A$1:$A$384)),ROW())),"")</f>
        <v/>
      </c>
    </row>
    <row r="89" spans="1:21" x14ac:dyDescent="0.55000000000000004">
      <c r="A89" s="32" t="str">
        <f>IFERROR(INDEX(元マスター!$A:$A,MATCH($U89,元マスター!$AO:$AO,0)),"")</f>
        <v/>
      </c>
      <c r="B89" s="32" t="str">
        <f>IFERROR(IF($U89="","",IF($E89="1",INDEX(男子登録情報!$N:$N,MATCH($K89,男子登録情報!$B:$B,0)),INDEX(女子登録情報!$N:$N,MATCH($K89,女子登録情報!$B:$B,0)))),"")</f>
        <v/>
      </c>
      <c r="C89" s="32" t="str">
        <f>IFERROR(IF($U89="","",IF($E89="1",INDEX(男子登録情報!$O:$O,MATCH($K89,男子登録情報!$B:$B,0)),INDEX(女子登録情報!$O:$O,MATCH($K89,女子登録情報!$B:$B,0)))),"")</f>
        <v/>
      </c>
      <c r="D89" s="32" t="str">
        <f>IFERROR(IF($U89="","",IF($E89="1",INDEX(男子登録情報!$P:$P,MATCH($K89,男子登録情報!$B:$B,0)),INDEX(女子登録情報!$P:$P,MATCH($K89,女子登録情報!$B:$B,0)))),"")</f>
        <v/>
      </c>
      <c r="E89" s="32" t="str">
        <f>IF($U89="","",IF(ISERROR(MATCH($A89,男子登録情報!$S:$S,0)),"2","1"))</f>
        <v/>
      </c>
      <c r="F89" s="32" t="str">
        <f>IFERROR(IF($U89="","",IF($E89="1",INDEX(男子登録情報!$Q:$Q,MATCH($K89,男子登録情報!$B:$B,0)),INDEX(女子登録情報!$Q:$Q,MATCH($K89,女子登録情報!$B:$B,0)))),"")</f>
        <v/>
      </c>
      <c r="G89" s="32" t="str">
        <f>IFERROR(IF($U89="","",IF($E89="1",INDEX(男子登録情報!$M:$M,MATCH($K89,男子登録情報!$B:$B,0)),INDEX(女子登録情報!$M:$M,MATCH($K89,女子登録情報!$B:$B,0)))),"")</f>
        <v/>
      </c>
      <c r="H89" s="32" t="str">
        <f>IFERROR(IF($U89="","",IF($E89="1",INDEX(男子登録情報!$R:$R,MATCH($K89,男子登録情報!$B:$B,0)),INDEX(女子登録情報!$R:$R,MATCH($K89,女子登録情報!$B:$B,0)))),"")</f>
        <v/>
      </c>
      <c r="I89" s="32"/>
      <c r="J89" s="32"/>
      <c r="K89" s="32" t="str">
        <f>IFERROR(INDEX(元マスター!$B:$B,MATCH($U89,元マスター!$AO:$AO,0)),"")</f>
        <v/>
      </c>
      <c r="L89" s="32" t="str">
        <f>IFERROR(IF(INDEX(元マスター!$C:$C,MATCH($U89,元マスター!$AO:$AO,0))="","",INDEX(元マスター!$C:$C,MATCH($U89,元マスター!$AO:$AO,0))),"")</f>
        <v/>
      </c>
      <c r="M89" s="32" t="str">
        <f>IFERROR(IF(INDEX(元マスター!$D:$D,MATCH($U89,元マスター!$AO:$AO,0))="","",INDEX(元マスター!$D:$D,MATCH($U89,元マスター!$AO:$AO,0))),"")</f>
        <v/>
      </c>
      <c r="N89" s="32" t="str">
        <f>IFERROR(IF(INDEX(元マスター!$E:$E,MATCH($U89,元マスター!$AO:$AO,0))="","",INDEX(元マスター!$E:$E,MATCH($U89,元マスター!$AO:$AO,0))),"")</f>
        <v/>
      </c>
      <c r="O89" s="32" t="str">
        <f>IFERROR(IF(INDEX(元マスター!$F:$F,MATCH($U89,元マスター!$AO:$AO,0))="","",INDEX(元マスター!$F:$F,MATCH($U89,元マスター!$AO:$AO,0))),"")</f>
        <v/>
      </c>
      <c r="P89" s="32" t="str">
        <f>IFERROR(IF(INDEX(元マスター!$G:$G,MATCH($U89,元マスター!$AO:$AO,0))="","",INDEX(元マスター!$G:$G,MATCH($U89,元マスター!$AO:$AO,0))),"")</f>
        <v/>
      </c>
      <c r="Q89" s="32" t="str">
        <f>IFERROR(IF(INDEX(元マスター!$H:$H,MATCH($U89,元マスター!$AO:$AO,0))="","",INDEX(元マスター!$H:$H,MATCH($U89,元マスター!$AO:$AO,0))),"")</f>
        <v/>
      </c>
      <c r="R89" s="32" t="str">
        <f>IFERROR(IF(INDEX(元マスター!$I:$I,MATCH($U89,元マスター!$AO:$AO,0))="","",INDEX(元マスター!$I:$I,MATCH($U89,元マスター!$AO:$AO,0))),"")</f>
        <v/>
      </c>
      <c r="S89" s="32" t="str">
        <f>IFERROR(IF(INDEX(元マスター!$J:$J,MATCH($U89,元マスター!$AO:$AO,0))="","",INDEX(元マスター!$J:$J,MATCH($U89,元マスター!$AO:$AO,0))),"")</f>
        <v/>
      </c>
      <c r="U89" s="32" t="str" cm="1">
        <f t="array" ref="U89">IFERROR(INDEX(元マスター!$AO$1:$AO$384,SMALL(IF(元マスター!$AO$1:$AO$384&lt;&gt;"",ROW($A$1:$A$384)),ROW())),"")</f>
        <v/>
      </c>
    </row>
    <row r="90" spans="1:21" x14ac:dyDescent="0.55000000000000004">
      <c r="A90" s="32" t="str">
        <f>IFERROR(INDEX(元マスター!$A:$A,MATCH($U90,元マスター!$AO:$AO,0)),"")</f>
        <v/>
      </c>
      <c r="B90" s="32" t="str">
        <f>IFERROR(IF($U90="","",IF($E90="1",INDEX(男子登録情報!$N:$N,MATCH($K90,男子登録情報!$B:$B,0)),INDEX(女子登録情報!$N:$N,MATCH($K90,女子登録情報!$B:$B,0)))),"")</f>
        <v/>
      </c>
      <c r="C90" s="32" t="str">
        <f>IFERROR(IF($U90="","",IF($E90="1",INDEX(男子登録情報!$O:$O,MATCH($K90,男子登録情報!$B:$B,0)),INDEX(女子登録情報!$O:$O,MATCH($K90,女子登録情報!$B:$B,0)))),"")</f>
        <v/>
      </c>
      <c r="D90" s="32" t="str">
        <f>IFERROR(IF($U90="","",IF($E90="1",INDEX(男子登録情報!$P:$P,MATCH($K90,男子登録情報!$B:$B,0)),INDEX(女子登録情報!$P:$P,MATCH($K90,女子登録情報!$B:$B,0)))),"")</f>
        <v/>
      </c>
      <c r="E90" s="32" t="str">
        <f>IF($U90="","",IF(ISERROR(MATCH($A90,男子登録情報!$S:$S,0)),"2","1"))</f>
        <v/>
      </c>
      <c r="F90" s="32" t="str">
        <f>IFERROR(IF($U90="","",IF($E90="1",INDEX(男子登録情報!$Q:$Q,MATCH($K90,男子登録情報!$B:$B,0)),INDEX(女子登録情報!$Q:$Q,MATCH($K90,女子登録情報!$B:$B,0)))),"")</f>
        <v/>
      </c>
      <c r="G90" s="32" t="str">
        <f>IFERROR(IF($U90="","",IF($E90="1",INDEX(男子登録情報!$M:$M,MATCH($K90,男子登録情報!$B:$B,0)),INDEX(女子登録情報!$M:$M,MATCH($K90,女子登録情報!$B:$B,0)))),"")</f>
        <v/>
      </c>
      <c r="H90" s="32" t="str">
        <f>IFERROR(IF($U90="","",IF($E90="1",INDEX(男子登録情報!$R:$R,MATCH($K90,男子登録情報!$B:$B,0)),INDEX(女子登録情報!$R:$R,MATCH($K90,女子登録情報!$B:$B,0)))),"")</f>
        <v/>
      </c>
      <c r="I90" s="32"/>
      <c r="J90" s="32"/>
      <c r="K90" s="32" t="str">
        <f>IFERROR(INDEX(元マスター!$B:$B,MATCH($U90,元マスター!$AO:$AO,0)),"")</f>
        <v/>
      </c>
      <c r="L90" s="32" t="str">
        <f>IFERROR(IF(INDEX(元マスター!$C:$C,MATCH($U90,元マスター!$AO:$AO,0))="","",INDEX(元マスター!$C:$C,MATCH($U90,元マスター!$AO:$AO,0))),"")</f>
        <v/>
      </c>
      <c r="M90" s="32" t="str">
        <f>IFERROR(IF(INDEX(元マスター!$D:$D,MATCH($U90,元マスター!$AO:$AO,0))="","",INDEX(元マスター!$D:$D,MATCH($U90,元マスター!$AO:$AO,0))),"")</f>
        <v/>
      </c>
      <c r="N90" s="32" t="str">
        <f>IFERROR(IF(INDEX(元マスター!$E:$E,MATCH($U90,元マスター!$AO:$AO,0))="","",INDEX(元マスター!$E:$E,MATCH($U90,元マスター!$AO:$AO,0))),"")</f>
        <v/>
      </c>
      <c r="O90" s="32" t="str">
        <f>IFERROR(IF(INDEX(元マスター!$F:$F,MATCH($U90,元マスター!$AO:$AO,0))="","",INDEX(元マスター!$F:$F,MATCH($U90,元マスター!$AO:$AO,0))),"")</f>
        <v/>
      </c>
      <c r="P90" s="32" t="str">
        <f>IFERROR(IF(INDEX(元マスター!$G:$G,MATCH($U90,元マスター!$AO:$AO,0))="","",INDEX(元マスター!$G:$G,MATCH($U90,元マスター!$AO:$AO,0))),"")</f>
        <v/>
      </c>
      <c r="Q90" s="32" t="str">
        <f>IFERROR(IF(INDEX(元マスター!$H:$H,MATCH($U90,元マスター!$AO:$AO,0))="","",INDEX(元マスター!$H:$H,MATCH($U90,元マスター!$AO:$AO,0))),"")</f>
        <v/>
      </c>
      <c r="R90" s="32" t="str">
        <f>IFERROR(IF(INDEX(元マスター!$I:$I,MATCH($U90,元マスター!$AO:$AO,0))="","",INDEX(元マスター!$I:$I,MATCH($U90,元マスター!$AO:$AO,0))),"")</f>
        <v/>
      </c>
      <c r="S90" s="32" t="str">
        <f>IFERROR(IF(INDEX(元マスター!$J:$J,MATCH($U90,元マスター!$AO:$AO,0))="","",INDEX(元マスター!$J:$J,MATCH($U90,元マスター!$AO:$AO,0))),"")</f>
        <v/>
      </c>
      <c r="U90" s="32" t="str" cm="1">
        <f t="array" ref="U90">IFERROR(INDEX(元マスター!$AO$1:$AO$384,SMALL(IF(元マスター!$AO$1:$AO$384&lt;&gt;"",ROW($A$1:$A$384)),ROW())),"")</f>
        <v/>
      </c>
    </row>
    <row r="91" spans="1:21" x14ac:dyDescent="0.55000000000000004">
      <c r="A91" s="32" t="str">
        <f>IFERROR(INDEX(元マスター!$A:$A,MATCH($U91,元マスター!$AO:$AO,0)),"")</f>
        <v/>
      </c>
      <c r="B91" s="32" t="str">
        <f>IFERROR(IF($U91="","",IF($E91="1",INDEX(男子登録情報!$N:$N,MATCH($K91,男子登録情報!$B:$B,0)),INDEX(女子登録情報!$N:$N,MATCH($K91,女子登録情報!$B:$B,0)))),"")</f>
        <v/>
      </c>
      <c r="C91" s="32" t="str">
        <f>IFERROR(IF($U91="","",IF($E91="1",INDEX(男子登録情報!$O:$O,MATCH($K91,男子登録情報!$B:$B,0)),INDEX(女子登録情報!$O:$O,MATCH($K91,女子登録情報!$B:$B,0)))),"")</f>
        <v/>
      </c>
      <c r="D91" s="32" t="str">
        <f>IFERROR(IF($U91="","",IF($E91="1",INDEX(男子登録情報!$P:$P,MATCH($K91,男子登録情報!$B:$B,0)),INDEX(女子登録情報!$P:$P,MATCH($K91,女子登録情報!$B:$B,0)))),"")</f>
        <v/>
      </c>
      <c r="E91" s="32" t="str">
        <f>IF($U91="","",IF(ISERROR(MATCH($A91,男子登録情報!$S:$S,0)),"2","1"))</f>
        <v/>
      </c>
      <c r="F91" s="32" t="str">
        <f>IFERROR(IF($U91="","",IF($E91="1",INDEX(男子登録情報!$Q:$Q,MATCH($K91,男子登録情報!$B:$B,0)),INDEX(女子登録情報!$Q:$Q,MATCH($K91,女子登録情報!$B:$B,0)))),"")</f>
        <v/>
      </c>
      <c r="G91" s="32" t="str">
        <f>IFERROR(IF($U91="","",IF($E91="1",INDEX(男子登録情報!$M:$M,MATCH($K91,男子登録情報!$B:$B,0)),INDEX(女子登録情報!$M:$M,MATCH($K91,女子登録情報!$B:$B,0)))),"")</f>
        <v/>
      </c>
      <c r="H91" s="32" t="str">
        <f>IFERROR(IF($U91="","",IF($E91="1",INDEX(男子登録情報!$R:$R,MATCH($K91,男子登録情報!$B:$B,0)),INDEX(女子登録情報!$R:$R,MATCH($K91,女子登録情報!$B:$B,0)))),"")</f>
        <v/>
      </c>
      <c r="I91" s="32"/>
      <c r="J91" s="32"/>
      <c r="K91" s="32" t="str">
        <f>IFERROR(INDEX(元マスター!$B:$B,MATCH($U91,元マスター!$AO:$AO,0)),"")</f>
        <v/>
      </c>
      <c r="L91" s="32" t="str">
        <f>IFERROR(IF(INDEX(元マスター!$C:$C,MATCH($U91,元マスター!$AO:$AO,0))="","",INDEX(元マスター!$C:$C,MATCH($U91,元マスター!$AO:$AO,0))),"")</f>
        <v/>
      </c>
      <c r="M91" s="32" t="str">
        <f>IFERROR(IF(INDEX(元マスター!$D:$D,MATCH($U91,元マスター!$AO:$AO,0))="","",INDEX(元マスター!$D:$D,MATCH($U91,元マスター!$AO:$AO,0))),"")</f>
        <v/>
      </c>
      <c r="N91" s="32" t="str">
        <f>IFERROR(IF(INDEX(元マスター!$E:$E,MATCH($U91,元マスター!$AO:$AO,0))="","",INDEX(元マスター!$E:$E,MATCH($U91,元マスター!$AO:$AO,0))),"")</f>
        <v/>
      </c>
      <c r="O91" s="32" t="str">
        <f>IFERROR(IF(INDEX(元マスター!$F:$F,MATCH($U91,元マスター!$AO:$AO,0))="","",INDEX(元マスター!$F:$F,MATCH($U91,元マスター!$AO:$AO,0))),"")</f>
        <v/>
      </c>
      <c r="P91" s="32" t="str">
        <f>IFERROR(IF(INDEX(元マスター!$G:$G,MATCH($U91,元マスター!$AO:$AO,0))="","",INDEX(元マスター!$G:$G,MATCH($U91,元マスター!$AO:$AO,0))),"")</f>
        <v/>
      </c>
      <c r="Q91" s="32" t="str">
        <f>IFERROR(IF(INDEX(元マスター!$H:$H,MATCH($U91,元マスター!$AO:$AO,0))="","",INDEX(元マスター!$H:$H,MATCH($U91,元マスター!$AO:$AO,0))),"")</f>
        <v/>
      </c>
      <c r="R91" s="32" t="str">
        <f>IFERROR(IF(INDEX(元マスター!$I:$I,MATCH($U91,元マスター!$AO:$AO,0))="","",INDEX(元マスター!$I:$I,MATCH($U91,元マスター!$AO:$AO,0))),"")</f>
        <v/>
      </c>
      <c r="S91" s="32" t="str">
        <f>IFERROR(IF(INDEX(元マスター!$J:$J,MATCH($U91,元マスター!$AO:$AO,0))="","",INDEX(元マスター!$J:$J,MATCH($U91,元マスター!$AO:$AO,0))),"")</f>
        <v/>
      </c>
      <c r="U91" s="32" t="str" cm="1">
        <f t="array" ref="U91">IFERROR(INDEX(元マスター!$AO$1:$AO$384,SMALL(IF(元マスター!$AO$1:$AO$384&lt;&gt;"",ROW($A$1:$A$384)),ROW())),"")</f>
        <v/>
      </c>
    </row>
    <row r="92" spans="1:21" x14ac:dyDescent="0.55000000000000004">
      <c r="A92" s="32" t="str">
        <f>IFERROR(INDEX(元マスター!$A:$A,MATCH($U92,元マスター!$AO:$AO,0)),"")</f>
        <v/>
      </c>
      <c r="B92" s="32" t="str">
        <f>IFERROR(IF($U92="","",IF($E92="1",INDEX(男子登録情報!$N:$N,MATCH($K92,男子登録情報!$B:$B,0)),INDEX(女子登録情報!$N:$N,MATCH($K92,女子登録情報!$B:$B,0)))),"")</f>
        <v/>
      </c>
      <c r="C92" s="32" t="str">
        <f>IFERROR(IF($U92="","",IF($E92="1",INDEX(男子登録情報!$O:$O,MATCH($K92,男子登録情報!$B:$B,0)),INDEX(女子登録情報!$O:$O,MATCH($K92,女子登録情報!$B:$B,0)))),"")</f>
        <v/>
      </c>
      <c r="D92" s="32" t="str">
        <f>IFERROR(IF($U92="","",IF($E92="1",INDEX(男子登録情報!$P:$P,MATCH($K92,男子登録情報!$B:$B,0)),INDEX(女子登録情報!$P:$P,MATCH($K92,女子登録情報!$B:$B,0)))),"")</f>
        <v/>
      </c>
      <c r="E92" s="32" t="str">
        <f>IF($U92="","",IF(ISERROR(MATCH($A92,男子登録情報!$S:$S,0)),"2","1"))</f>
        <v/>
      </c>
      <c r="F92" s="32" t="str">
        <f>IFERROR(IF($U92="","",IF($E92="1",INDEX(男子登録情報!$Q:$Q,MATCH($K92,男子登録情報!$B:$B,0)),INDEX(女子登録情報!$Q:$Q,MATCH($K92,女子登録情報!$B:$B,0)))),"")</f>
        <v/>
      </c>
      <c r="G92" s="32" t="str">
        <f>IFERROR(IF($U92="","",IF($E92="1",INDEX(男子登録情報!$M:$M,MATCH($K92,男子登録情報!$B:$B,0)),INDEX(女子登録情報!$M:$M,MATCH($K92,女子登録情報!$B:$B,0)))),"")</f>
        <v/>
      </c>
      <c r="H92" s="32" t="str">
        <f>IFERROR(IF($U92="","",IF($E92="1",INDEX(男子登録情報!$R:$R,MATCH($K92,男子登録情報!$B:$B,0)),INDEX(女子登録情報!$R:$R,MATCH($K92,女子登録情報!$B:$B,0)))),"")</f>
        <v/>
      </c>
      <c r="I92" s="32"/>
      <c r="J92" s="32"/>
      <c r="K92" s="32" t="str">
        <f>IFERROR(INDEX(元マスター!$B:$B,MATCH($U92,元マスター!$AO:$AO,0)),"")</f>
        <v/>
      </c>
      <c r="L92" s="32" t="str">
        <f>IFERROR(IF(INDEX(元マスター!$C:$C,MATCH($U92,元マスター!$AO:$AO,0))="","",INDEX(元マスター!$C:$C,MATCH($U92,元マスター!$AO:$AO,0))),"")</f>
        <v/>
      </c>
      <c r="M92" s="32" t="str">
        <f>IFERROR(IF(INDEX(元マスター!$D:$D,MATCH($U92,元マスター!$AO:$AO,0))="","",INDEX(元マスター!$D:$D,MATCH($U92,元マスター!$AO:$AO,0))),"")</f>
        <v/>
      </c>
      <c r="N92" s="32" t="str">
        <f>IFERROR(IF(INDEX(元マスター!$E:$E,MATCH($U92,元マスター!$AO:$AO,0))="","",INDEX(元マスター!$E:$E,MATCH($U92,元マスター!$AO:$AO,0))),"")</f>
        <v/>
      </c>
      <c r="O92" s="32" t="str">
        <f>IFERROR(IF(INDEX(元マスター!$F:$F,MATCH($U92,元マスター!$AO:$AO,0))="","",INDEX(元マスター!$F:$F,MATCH($U92,元マスター!$AO:$AO,0))),"")</f>
        <v/>
      </c>
      <c r="P92" s="32" t="str">
        <f>IFERROR(IF(INDEX(元マスター!$G:$G,MATCH($U92,元マスター!$AO:$AO,0))="","",INDEX(元マスター!$G:$G,MATCH($U92,元マスター!$AO:$AO,0))),"")</f>
        <v/>
      </c>
      <c r="Q92" s="32" t="str">
        <f>IFERROR(IF(INDEX(元マスター!$H:$H,MATCH($U92,元マスター!$AO:$AO,0))="","",INDEX(元マスター!$H:$H,MATCH($U92,元マスター!$AO:$AO,0))),"")</f>
        <v/>
      </c>
      <c r="R92" s="32" t="str">
        <f>IFERROR(IF(INDEX(元マスター!$I:$I,MATCH($U92,元マスター!$AO:$AO,0))="","",INDEX(元マスター!$I:$I,MATCH($U92,元マスター!$AO:$AO,0))),"")</f>
        <v/>
      </c>
      <c r="S92" s="32" t="str">
        <f>IFERROR(IF(INDEX(元マスター!$J:$J,MATCH($U92,元マスター!$AO:$AO,0))="","",INDEX(元マスター!$J:$J,MATCH($U92,元マスター!$AO:$AO,0))),"")</f>
        <v/>
      </c>
      <c r="U92" s="32" t="str" cm="1">
        <f t="array" ref="U92">IFERROR(INDEX(元マスター!$AO$1:$AO$384,SMALL(IF(元マスター!$AO$1:$AO$384&lt;&gt;"",ROW($A$1:$A$384)),ROW())),"")</f>
        <v/>
      </c>
    </row>
    <row r="93" spans="1:21" x14ac:dyDescent="0.55000000000000004">
      <c r="A93" s="32" t="str">
        <f>IFERROR(INDEX(元マスター!$A:$A,MATCH($U93,元マスター!$AO:$AO,0)),"")</f>
        <v/>
      </c>
      <c r="B93" s="32" t="str">
        <f>IFERROR(IF($U93="","",IF($E93="1",INDEX(男子登録情報!$N:$N,MATCH($K93,男子登録情報!$B:$B,0)),INDEX(女子登録情報!$N:$N,MATCH($K93,女子登録情報!$B:$B,0)))),"")</f>
        <v/>
      </c>
      <c r="C93" s="32" t="str">
        <f>IFERROR(IF($U93="","",IF($E93="1",INDEX(男子登録情報!$O:$O,MATCH($K93,男子登録情報!$B:$B,0)),INDEX(女子登録情報!$O:$O,MATCH($K93,女子登録情報!$B:$B,0)))),"")</f>
        <v/>
      </c>
      <c r="D93" s="32" t="str">
        <f>IFERROR(IF($U93="","",IF($E93="1",INDEX(男子登録情報!$P:$P,MATCH($K93,男子登録情報!$B:$B,0)),INDEX(女子登録情報!$P:$P,MATCH($K93,女子登録情報!$B:$B,0)))),"")</f>
        <v/>
      </c>
      <c r="E93" s="32" t="str">
        <f>IF($U93="","",IF(ISERROR(MATCH($A93,男子登録情報!$S:$S,0)),"2","1"))</f>
        <v/>
      </c>
      <c r="F93" s="32" t="str">
        <f>IFERROR(IF($U93="","",IF($E93="1",INDEX(男子登録情報!$Q:$Q,MATCH($K93,男子登録情報!$B:$B,0)),INDEX(女子登録情報!$Q:$Q,MATCH($K93,女子登録情報!$B:$B,0)))),"")</f>
        <v/>
      </c>
      <c r="G93" s="32" t="str">
        <f>IFERROR(IF($U93="","",IF($E93="1",INDEX(男子登録情報!$M:$M,MATCH($K93,男子登録情報!$B:$B,0)),INDEX(女子登録情報!$M:$M,MATCH($K93,女子登録情報!$B:$B,0)))),"")</f>
        <v/>
      </c>
      <c r="H93" s="32" t="str">
        <f>IFERROR(IF($U93="","",IF($E93="1",INDEX(男子登録情報!$R:$R,MATCH($K93,男子登録情報!$B:$B,0)),INDEX(女子登録情報!$R:$R,MATCH($K93,女子登録情報!$B:$B,0)))),"")</f>
        <v/>
      </c>
      <c r="I93" s="32"/>
      <c r="J93" s="32"/>
      <c r="K93" s="32" t="str">
        <f>IFERROR(INDEX(元マスター!$B:$B,MATCH($U93,元マスター!$AO:$AO,0)),"")</f>
        <v/>
      </c>
      <c r="L93" s="32" t="str">
        <f>IFERROR(IF(INDEX(元マスター!$C:$C,MATCH($U93,元マスター!$AO:$AO,0))="","",INDEX(元マスター!$C:$C,MATCH($U93,元マスター!$AO:$AO,0))),"")</f>
        <v/>
      </c>
      <c r="M93" s="32" t="str">
        <f>IFERROR(IF(INDEX(元マスター!$D:$D,MATCH($U93,元マスター!$AO:$AO,0))="","",INDEX(元マスター!$D:$D,MATCH($U93,元マスター!$AO:$AO,0))),"")</f>
        <v/>
      </c>
      <c r="N93" s="32" t="str">
        <f>IFERROR(IF(INDEX(元マスター!$E:$E,MATCH($U93,元マスター!$AO:$AO,0))="","",INDEX(元マスター!$E:$E,MATCH($U93,元マスター!$AO:$AO,0))),"")</f>
        <v/>
      </c>
      <c r="O93" s="32" t="str">
        <f>IFERROR(IF(INDEX(元マスター!$F:$F,MATCH($U93,元マスター!$AO:$AO,0))="","",INDEX(元マスター!$F:$F,MATCH($U93,元マスター!$AO:$AO,0))),"")</f>
        <v/>
      </c>
      <c r="P93" s="32" t="str">
        <f>IFERROR(IF(INDEX(元マスター!$G:$G,MATCH($U93,元マスター!$AO:$AO,0))="","",INDEX(元マスター!$G:$G,MATCH($U93,元マスター!$AO:$AO,0))),"")</f>
        <v/>
      </c>
      <c r="Q93" s="32" t="str">
        <f>IFERROR(IF(INDEX(元マスター!$H:$H,MATCH($U93,元マスター!$AO:$AO,0))="","",INDEX(元マスター!$H:$H,MATCH($U93,元マスター!$AO:$AO,0))),"")</f>
        <v/>
      </c>
      <c r="R93" s="32" t="str">
        <f>IFERROR(IF(INDEX(元マスター!$I:$I,MATCH($U93,元マスター!$AO:$AO,0))="","",INDEX(元マスター!$I:$I,MATCH($U93,元マスター!$AO:$AO,0))),"")</f>
        <v/>
      </c>
      <c r="S93" s="32" t="str">
        <f>IFERROR(IF(INDEX(元マスター!$J:$J,MATCH($U93,元マスター!$AO:$AO,0))="","",INDEX(元マスター!$J:$J,MATCH($U93,元マスター!$AO:$AO,0))),"")</f>
        <v/>
      </c>
      <c r="U93" s="32" t="str" cm="1">
        <f t="array" ref="U93">IFERROR(INDEX(元マスター!$AO$1:$AO$384,SMALL(IF(元マスター!$AO$1:$AO$384&lt;&gt;"",ROW($A$1:$A$384)),ROW())),"")</f>
        <v/>
      </c>
    </row>
    <row r="94" spans="1:21" x14ac:dyDescent="0.55000000000000004">
      <c r="A94" s="32" t="str">
        <f>IFERROR(INDEX(元マスター!$A:$A,MATCH($U94,元マスター!$AO:$AO,0)),"")</f>
        <v/>
      </c>
      <c r="B94" s="32" t="str">
        <f>IFERROR(IF($U94="","",IF($E94="1",INDEX(男子登録情報!$N:$N,MATCH($K94,男子登録情報!$B:$B,0)),INDEX(女子登録情報!$N:$N,MATCH($K94,女子登録情報!$B:$B,0)))),"")</f>
        <v/>
      </c>
      <c r="C94" s="32" t="str">
        <f>IFERROR(IF($U94="","",IF($E94="1",INDEX(男子登録情報!$O:$O,MATCH($K94,男子登録情報!$B:$B,0)),INDEX(女子登録情報!$O:$O,MATCH($K94,女子登録情報!$B:$B,0)))),"")</f>
        <v/>
      </c>
      <c r="D94" s="32" t="str">
        <f>IFERROR(IF($U94="","",IF($E94="1",INDEX(男子登録情報!$P:$P,MATCH($K94,男子登録情報!$B:$B,0)),INDEX(女子登録情報!$P:$P,MATCH($K94,女子登録情報!$B:$B,0)))),"")</f>
        <v/>
      </c>
      <c r="E94" s="32" t="str">
        <f>IF($U94="","",IF(ISERROR(MATCH($A94,男子登録情報!$S:$S,0)),"2","1"))</f>
        <v/>
      </c>
      <c r="F94" s="32" t="str">
        <f>IFERROR(IF($U94="","",IF($E94="1",INDEX(男子登録情報!$Q:$Q,MATCH($K94,男子登録情報!$B:$B,0)),INDEX(女子登録情報!$Q:$Q,MATCH($K94,女子登録情報!$B:$B,0)))),"")</f>
        <v/>
      </c>
      <c r="G94" s="32" t="str">
        <f>IFERROR(IF($U94="","",IF($E94="1",INDEX(男子登録情報!$M:$M,MATCH($K94,男子登録情報!$B:$B,0)),INDEX(女子登録情報!$M:$M,MATCH($K94,女子登録情報!$B:$B,0)))),"")</f>
        <v/>
      </c>
      <c r="H94" s="32" t="str">
        <f>IFERROR(IF($U94="","",IF($E94="1",INDEX(男子登録情報!$R:$R,MATCH($K94,男子登録情報!$B:$B,0)),INDEX(女子登録情報!$R:$R,MATCH($K94,女子登録情報!$B:$B,0)))),"")</f>
        <v/>
      </c>
      <c r="I94" s="32"/>
      <c r="J94" s="32"/>
      <c r="K94" s="32" t="str">
        <f>IFERROR(INDEX(元マスター!$B:$B,MATCH($U94,元マスター!$AO:$AO,0)),"")</f>
        <v/>
      </c>
      <c r="L94" s="32" t="str">
        <f>IFERROR(IF(INDEX(元マスター!$C:$C,MATCH($U94,元マスター!$AO:$AO,0))="","",INDEX(元マスター!$C:$C,MATCH($U94,元マスター!$AO:$AO,0))),"")</f>
        <v/>
      </c>
      <c r="M94" s="32" t="str">
        <f>IFERROR(IF(INDEX(元マスター!$D:$D,MATCH($U94,元マスター!$AO:$AO,0))="","",INDEX(元マスター!$D:$D,MATCH($U94,元マスター!$AO:$AO,0))),"")</f>
        <v/>
      </c>
      <c r="N94" s="32" t="str">
        <f>IFERROR(IF(INDEX(元マスター!$E:$E,MATCH($U94,元マスター!$AO:$AO,0))="","",INDEX(元マスター!$E:$E,MATCH($U94,元マスター!$AO:$AO,0))),"")</f>
        <v/>
      </c>
      <c r="O94" s="32" t="str">
        <f>IFERROR(IF(INDEX(元マスター!$F:$F,MATCH($U94,元マスター!$AO:$AO,0))="","",INDEX(元マスター!$F:$F,MATCH($U94,元マスター!$AO:$AO,0))),"")</f>
        <v/>
      </c>
      <c r="P94" s="32" t="str">
        <f>IFERROR(IF(INDEX(元マスター!$G:$G,MATCH($U94,元マスター!$AO:$AO,0))="","",INDEX(元マスター!$G:$G,MATCH($U94,元マスター!$AO:$AO,0))),"")</f>
        <v/>
      </c>
      <c r="Q94" s="32" t="str">
        <f>IFERROR(IF(INDEX(元マスター!$H:$H,MATCH($U94,元マスター!$AO:$AO,0))="","",INDEX(元マスター!$H:$H,MATCH($U94,元マスター!$AO:$AO,0))),"")</f>
        <v/>
      </c>
      <c r="R94" s="32" t="str">
        <f>IFERROR(IF(INDEX(元マスター!$I:$I,MATCH($U94,元マスター!$AO:$AO,0))="","",INDEX(元マスター!$I:$I,MATCH($U94,元マスター!$AO:$AO,0))),"")</f>
        <v/>
      </c>
      <c r="S94" s="32" t="str">
        <f>IFERROR(IF(INDEX(元マスター!$J:$J,MATCH($U94,元マスター!$AO:$AO,0))="","",INDEX(元マスター!$J:$J,MATCH($U94,元マスター!$AO:$AO,0))),"")</f>
        <v/>
      </c>
      <c r="U94" s="32" t="str" cm="1">
        <f t="array" ref="U94">IFERROR(INDEX(元マスター!$AO$1:$AO$384,SMALL(IF(元マスター!$AO$1:$AO$384&lt;&gt;"",ROW($A$1:$A$384)),ROW())),"")</f>
        <v/>
      </c>
    </row>
    <row r="95" spans="1:21" x14ac:dyDescent="0.55000000000000004">
      <c r="A95" s="32" t="str">
        <f>IFERROR(INDEX(元マスター!$A:$A,MATCH($U95,元マスター!$AO:$AO,0)),"")</f>
        <v/>
      </c>
      <c r="B95" s="32" t="str">
        <f>IFERROR(IF($U95="","",IF($E95="1",INDEX(男子登録情報!$N:$N,MATCH($K95,男子登録情報!$B:$B,0)),INDEX(女子登録情報!$N:$N,MATCH($K95,女子登録情報!$B:$B,0)))),"")</f>
        <v/>
      </c>
      <c r="C95" s="32" t="str">
        <f>IFERROR(IF($U95="","",IF($E95="1",INDEX(男子登録情報!$O:$O,MATCH($K95,男子登録情報!$B:$B,0)),INDEX(女子登録情報!$O:$O,MATCH($K95,女子登録情報!$B:$B,0)))),"")</f>
        <v/>
      </c>
      <c r="D95" s="32" t="str">
        <f>IFERROR(IF($U95="","",IF($E95="1",INDEX(男子登録情報!$P:$P,MATCH($K95,男子登録情報!$B:$B,0)),INDEX(女子登録情報!$P:$P,MATCH($K95,女子登録情報!$B:$B,0)))),"")</f>
        <v/>
      </c>
      <c r="E95" s="32" t="str">
        <f>IF($U95="","",IF(ISERROR(MATCH($A95,男子登録情報!$S:$S,0)),"2","1"))</f>
        <v/>
      </c>
      <c r="F95" s="32" t="str">
        <f>IFERROR(IF($U95="","",IF($E95="1",INDEX(男子登録情報!$Q:$Q,MATCH($K95,男子登録情報!$B:$B,0)),INDEX(女子登録情報!$Q:$Q,MATCH($K95,女子登録情報!$B:$B,0)))),"")</f>
        <v/>
      </c>
      <c r="G95" s="32" t="str">
        <f>IFERROR(IF($U95="","",IF($E95="1",INDEX(男子登録情報!$M:$M,MATCH($K95,男子登録情報!$B:$B,0)),INDEX(女子登録情報!$M:$M,MATCH($K95,女子登録情報!$B:$B,0)))),"")</f>
        <v/>
      </c>
      <c r="H95" s="32" t="str">
        <f>IFERROR(IF($U95="","",IF($E95="1",INDEX(男子登録情報!$R:$R,MATCH($K95,男子登録情報!$B:$B,0)),INDEX(女子登録情報!$R:$R,MATCH($K95,女子登録情報!$B:$B,0)))),"")</f>
        <v/>
      </c>
      <c r="I95" s="32"/>
      <c r="J95" s="32"/>
      <c r="K95" s="32" t="str">
        <f>IFERROR(INDEX(元マスター!$B:$B,MATCH($U95,元マスター!$AO:$AO,0)),"")</f>
        <v/>
      </c>
      <c r="L95" s="32" t="str">
        <f>IFERROR(IF(INDEX(元マスター!$C:$C,MATCH($U95,元マスター!$AO:$AO,0))="","",INDEX(元マスター!$C:$C,MATCH($U95,元マスター!$AO:$AO,0))),"")</f>
        <v/>
      </c>
      <c r="M95" s="32" t="str">
        <f>IFERROR(IF(INDEX(元マスター!$D:$D,MATCH($U95,元マスター!$AO:$AO,0))="","",INDEX(元マスター!$D:$D,MATCH($U95,元マスター!$AO:$AO,0))),"")</f>
        <v/>
      </c>
      <c r="N95" s="32" t="str">
        <f>IFERROR(IF(INDEX(元マスター!$E:$E,MATCH($U95,元マスター!$AO:$AO,0))="","",INDEX(元マスター!$E:$E,MATCH($U95,元マスター!$AO:$AO,0))),"")</f>
        <v/>
      </c>
      <c r="O95" s="32" t="str">
        <f>IFERROR(IF(INDEX(元マスター!$F:$F,MATCH($U95,元マスター!$AO:$AO,0))="","",INDEX(元マスター!$F:$F,MATCH($U95,元マスター!$AO:$AO,0))),"")</f>
        <v/>
      </c>
      <c r="P95" s="32" t="str">
        <f>IFERROR(IF(INDEX(元マスター!$G:$G,MATCH($U95,元マスター!$AO:$AO,0))="","",INDEX(元マスター!$G:$G,MATCH($U95,元マスター!$AO:$AO,0))),"")</f>
        <v/>
      </c>
      <c r="Q95" s="32" t="str">
        <f>IFERROR(IF(INDEX(元マスター!$H:$H,MATCH($U95,元マスター!$AO:$AO,0))="","",INDEX(元マスター!$H:$H,MATCH($U95,元マスター!$AO:$AO,0))),"")</f>
        <v/>
      </c>
      <c r="R95" s="32" t="str">
        <f>IFERROR(IF(INDEX(元マスター!$I:$I,MATCH($U95,元マスター!$AO:$AO,0))="","",INDEX(元マスター!$I:$I,MATCH($U95,元マスター!$AO:$AO,0))),"")</f>
        <v/>
      </c>
      <c r="S95" s="32" t="str">
        <f>IFERROR(IF(INDEX(元マスター!$J:$J,MATCH($U95,元マスター!$AO:$AO,0))="","",INDEX(元マスター!$J:$J,MATCH($U95,元マスター!$AO:$AO,0))),"")</f>
        <v/>
      </c>
      <c r="U95" s="32" t="str" cm="1">
        <f t="array" ref="U95">IFERROR(INDEX(元マスター!$AO$1:$AO$384,SMALL(IF(元マスター!$AO$1:$AO$384&lt;&gt;"",ROW($A$1:$A$384)),ROW())),"")</f>
        <v/>
      </c>
    </row>
    <row r="96" spans="1:21" x14ac:dyDescent="0.55000000000000004">
      <c r="A96" s="32" t="str">
        <f>IFERROR(INDEX(元マスター!$A:$A,MATCH($U96,元マスター!$AO:$AO,0)),"")</f>
        <v/>
      </c>
      <c r="B96" s="32" t="str">
        <f>IFERROR(IF($U96="","",IF($E96="1",INDEX(男子登録情報!$N:$N,MATCH($K96,男子登録情報!$B:$B,0)),INDEX(女子登録情報!$N:$N,MATCH($K96,女子登録情報!$B:$B,0)))),"")</f>
        <v/>
      </c>
      <c r="C96" s="32" t="str">
        <f>IFERROR(IF($U96="","",IF($E96="1",INDEX(男子登録情報!$O:$O,MATCH($K96,男子登録情報!$B:$B,0)),INDEX(女子登録情報!$O:$O,MATCH($K96,女子登録情報!$B:$B,0)))),"")</f>
        <v/>
      </c>
      <c r="D96" s="32" t="str">
        <f>IFERROR(IF($U96="","",IF($E96="1",INDEX(男子登録情報!$P:$P,MATCH($K96,男子登録情報!$B:$B,0)),INDEX(女子登録情報!$P:$P,MATCH($K96,女子登録情報!$B:$B,0)))),"")</f>
        <v/>
      </c>
      <c r="E96" s="32" t="str">
        <f>IF($U96="","",IF(ISERROR(MATCH($A96,男子登録情報!$S:$S,0)),"2","1"))</f>
        <v/>
      </c>
      <c r="F96" s="32" t="str">
        <f>IFERROR(IF($U96="","",IF($E96="1",INDEX(男子登録情報!$Q:$Q,MATCH($K96,男子登録情報!$B:$B,0)),INDEX(女子登録情報!$Q:$Q,MATCH($K96,女子登録情報!$B:$B,0)))),"")</f>
        <v/>
      </c>
      <c r="G96" s="32" t="str">
        <f>IFERROR(IF($U96="","",IF($E96="1",INDEX(男子登録情報!$M:$M,MATCH($K96,男子登録情報!$B:$B,0)),INDEX(女子登録情報!$M:$M,MATCH($K96,女子登録情報!$B:$B,0)))),"")</f>
        <v/>
      </c>
      <c r="H96" s="32" t="str">
        <f>IFERROR(IF($U96="","",IF($E96="1",INDEX(男子登録情報!$R:$R,MATCH($K96,男子登録情報!$B:$B,0)),INDEX(女子登録情報!$R:$R,MATCH($K96,女子登録情報!$B:$B,0)))),"")</f>
        <v/>
      </c>
      <c r="I96" s="32"/>
      <c r="J96" s="32"/>
      <c r="K96" s="32" t="str">
        <f>IFERROR(INDEX(元マスター!$B:$B,MATCH($U96,元マスター!$AO:$AO,0)),"")</f>
        <v/>
      </c>
      <c r="L96" s="32" t="str">
        <f>IFERROR(IF(INDEX(元マスター!$C:$C,MATCH($U96,元マスター!$AO:$AO,0))="","",INDEX(元マスター!$C:$C,MATCH($U96,元マスター!$AO:$AO,0))),"")</f>
        <v/>
      </c>
      <c r="M96" s="32" t="str">
        <f>IFERROR(IF(INDEX(元マスター!$D:$D,MATCH($U96,元マスター!$AO:$AO,0))="","",INDEX(元マスター!$D:$D,MATCH($U96,元マスター!$AO:$AO,0))),"")</f>
        <v/>
      </c>
      <c r="N96" s="32" t="str">
        <f>IFERROR(IF(INDEX(元マスター!$E:$E,MATCH($U96,元マスター!$AO:$AO,0))="","",INDEX(元マスター!$E:$E,MATCH($U96,元マスター!$AO:$AO,0))),"")</f>
        <v/>
      </c>
      <c r="O96" s="32" t="str">
        <f>IFERROR(IF(INDEX(元マスター!$F:$F,MATCH($U96,元マスター!$AO:$AO,0))="","",INDEX(元マスター!$F:$F,MATCH($U96,元マスター!$AO:$AO,0))),"")</f>
        <v/>
      </c>
      <c r="P96" s="32" t="str">
        <f>IFERROR(IF(INDEX(元マスター!$G:$G,MATCH($U96,元マスター!$AO:$AO,0))="","",INDEX(元マスター!$G:$G,MATCH($U96,元マスター!$AO:$AO,0))),"")</f>
        <v/>
      </c>
      <c r="Q96" s="32" t="str">
        <f>IFERROR(IF(INDEX(元マスター!$H:$H,MATCH($U96,元マスター!$AO:$AO,0))="","",INDEX(元マスター!$H:$H,MATCH($U96,元マスター!$AO:$AO,0))),"")</f>
        <v/>
      </c>
      <c r="R96" s="32" t="str">
        <f>IFERROR(IF(INDEX(元マスター!$I:$I,MATCH($U96,元マスター!$AO:$AO,0))="","",INDEX(元マスター!$I:$I,MATCH($U96,元マスター!$AO:$AO,0))),"")</f>
        <v/>
      </c>
      <c r="S96" s="32" t="str">
        <f>IFERROR(IF(INDEX(元マスター!$J:$J,MATCH($U96,元マスター!$AO:$AO,0))="","",INDEX(元マスター!$J:$J,MATCH($U96,元マスター!$AO:$AO,0))),"")</f>
        <v/>
      </c>
      <c r="U96" s="32" t="str" cm="1">
        <f t="array" ref="U96">IFERROR(INDEX(元マスター!$AO$1:$AO$384,SMALL(IF(元マスター!$AO$1:$AO$384&lt;&gt;"",ROW($A$1:$A$384)),ROW())),"")</f>
        <v/>
      </c>
    </row>
    <row r="97" spans="1:21" x14ac:dyDescent="0.55000000000000004">
      <c r="A97" s="32" t="str">
        <f>IFERROR(INDEX(元マスター!$A:$A,MATCH($U97,元マスター!$AO:$AO,0)),"")</f>
        <v/>
      </c>
      <c r="B97" s="32" t="str">
        <f>IFERROR(IF($U97="","",IF($E97="1",INDEX(男子登録情報!$N:$N,MATCH($K97,男子登録情報!$B:$B,0)),INDEX(女子登録情報!$N:$N,MATCH($K97,女子登録情報!$B:$B,0)))),"")</f>
        <v/>
      </c>
      <c r="C97" s="32" t="str">
        <f>IFERROR(IF($U97="","",IF($E97="1",INDEX(男子登録情報!$O:$O,MATCH($K97,男子登録情報!$B:$B,0)),INDEX(女子登録情報!$O:$O,MATCH($K97,女子登録情報!$B:$B,0)))),"")</f>
        <v/>
      </c>
      <c r="D97" s="32" t="str">
        <f>IFERROR(IF($U97="","",IF($E97="1",INDEX(男子登録情報!$P:$P,MATCH($K97,男子登録情報!$B:$B,0)),INDEX(女子登録情報!$P:$P,MATCH($K97,女子登録情報!$B:$B,0)))),"")</f>
        <v/>
      </c>
      <c r="E97" s="32" t="str">
        <f>IF($U97="","",IF(ISERROR(MATCH($A97,男子登録情報!$S:$S,0)),"2","1"))</f>
        <v/>
      </c>
      <c r="F97" s="32" t="str">
        <f>IFERROR(IF($U97="","",IF($E97="1",INDEX(男子登録情報!$Q:$Q,MATCH($K97,男子登録情報!$B:$B,0)),INDEX(女子登録情報!$Q:$Q,MATCH($K97,女子登録情報!$B:$B,0)))),"")</f>
        <v/>
      </c>
      <c r="G97" s="32" t="str">
        <f>IFERROR(IF($U97="","",IF($E97="1",INDEX(男子登録情報!$M:$M,MATCH($K97,男子登録情報!$B:$B,0)),INDEX(女子登録情報!$M:$M,MATCH($K97,女子登録情報!$B:$B,0)))),"")</f>
        <v/>
      </c>
      <c r="H97" s="32" t="str">
        <f>IFERROR(IF($U97="","",IF($E97="1",INDEX(男子登録情報!$R:$R,MATCH($K97,男子登録情報!$B:$B,0)),INDEX(女子登録情報!$R:$R,MATCH($K97,女子登録情報!$B:$B,0)))),"")</f>
        <v/>
      </c>
      <c r="I97" s="32"/>
      <c r="J97" s="32"/>
      <c r="K97" s="32" t="str">
        <f>IFERROR(INDEX(元マスター!$B:$B,MATCH($U97,元マスター!$AO:$AO,0)),"")</f>
        <v/>
      </c>
      <c r="L97" s="32" t="str">
        <f>IFERROR(IF(INDEX(元マスター!$C:$C,MATCH($U97,元マスター!$AO:$AO,0))="","",INDEX(元マスター!$C:$C,MATCH($U97,元マスター!$AO:$AO,0))),"")</f>
        <v/>
      </c>
      <c r="M97" s="32" t="str">
        <f>IFERROR(IF(INDEX(元マスター!$D:$D,MATCH($U97,元マスター!$AO:$AO,0))="","",INDEX(元マスター!$D:$D,MATCH($U97,元マスター!$AO:$AO,0))),"")</f>
        <v/>
      </c>
      <c r="N97" s="32" t="str">
        <f>IFERROR(IF(INDEX(元マスター!$E:$E,MATCH($U97,元マスター!$AO:$AO,0))="","",INDEX(元マスター!$E:$E,MATCH($U97,元マスター!$AO:$AO,0))),"")</f>
        <v/>
      </c>
      <c r="O97" s="32" t="str">
        <f>IFERROR(IF(INDEX(元マスター!$F:$F,MATCH($U97,元マスター!$AO:$AO,0))="","",INDEX(元マスター!$F:$F,MATCH($U97,元マスター!$AO:$AO,0))),"")</f>
        <v/>
      </c>
      <c r="P97" s="32" t="str">
        <f>IFERROR(IF(INDEX(元マスター!$G:$G,MATCH($U97,元マスター!$AO:$AO,0))="","",INDEX(元マスター!$G:$G,MATCH($U97,元マスター!$AO:$AO,0))),"")</f>
        <v/>
      </c>
      <c r="Q97" s="32" t="str">
        <f>IFERROR(IF(INDEX(元マスター!$H:$H,MATCH($U97,元マスター!$AO:$AO,0))="","",INDEX(元マスター!$H:$H,MATCH($U97,元マスター!$AO:$AO,0))),"")</f>
        <v/>
      </c>
      <c r="R97" s="32" t="str">
        <f>IFERROR(IF(INDEX(元マスター!$I:$I,MATCH($U97,元マスター!$AO:$AO,0))="","",INDEX(元マスター!$I:$I,MATCH($U97,元マスター!$AO:$AO,0))),"")</f>
        <v/>
      </c>
      <c r="S97" s="32" t="str">
        <f>IFERROR(IF(INDEX(元マスター!$J:$J,MATCH($U97,元マスター!$AO:$AO,0))="","",INDEX(元マスター!$J:$J,MATCH($U97,元マスター!$AO:$AO,0))),"")</f>
        <v/>
      </c>
      <c r="U97" s="32" t="str" cm="1">
        <f t="array" ref="U97">IFERROR(INDEX(元マスター!$AO$1:$AO$384,SMALL(IF(元マスター!$AO$1:$AO$384&lt;&gt;"",ROW($A$1:$A$384)),ROW())),"")</f>
        <v/>
      </c>
    </row>
    <row r="98" spans="1:21" x14ac:dyDescent="0.55000000000000004">
      <c r="A98" s="32" t="str">
        <f>IFERROR(INDEX(元マスター!$A:$A,MATCH($U98,元マスター!$AO:$AO,0)),"")</f>
        <v/>
      </c>
      <c r="B98" s="32" t="str">
        <f>IFERROR(IF($U98="","",IF($E98="1",INDEX(男子登録情報!$N:$N,MATCH($K98,男子登録情報!$B:$B,0)),INDEX(女子登録情報!$N:$N,MATCH($K98,女子登録情報!$B:$B,0)))),"")</f>
        <v/>
      </c>
      <c r="C98" s="32" t="str">
        <f>IFERROR(IF($U98="","",IF($E98="1",INDEX(男子登録情報!$O:$O,MATCH($K98,男子登録情報!$B:$B,0)),INDEX(女子登録情報!$O:$O,MATCH($K98,女子登録情報!$B:$B,0)))),"")</f>
        <v/>
      </c>
      <c r="D98" s="32" t="str">
        <f>IFERROR(IF($U98="","",IF($E98="1",INDEX(男子登録情報!$P:$P,MATCH($K98,男子登録情報!$B:$B,0)),INDEX(女子登録情報!$P:$P,MATCH($K98,女子登録情報!$B:$B,0)))),"")</f>
        <v/>
      </c>
      <c r="E98" s="32" t="str">
        <f>IF($U98="","",IF(ISERROR(MATCH($A98,男子登録情報!$S:$S,0)),"2","1"))</f>
        <v/>
      </c>
      <c r="F98" s="32" t="str">
        <f>IFERROR(IF($U98="","",IF($E98="1",INDEX(男子登録情報!$Q:$Q,MATCH($K98,男子登録情報!$B:$B,0)),INDEX(女子登録情報!$Q:$Q,MATCH($K98,女子登録情報!$B:$B,0)))),"")</f>
        <v/>
      </c>
      <c r="G98" s="32" t="str">
        <f>IFERROR(IF($U98="","",IF($E98="1",INDEX(男子登録情報!$M:$M,MATCH($K98,男子登録情報!$B:$B,0)),INDEX(女子登録情報!$M:$M,MATCH($K98,女子登録情報!$B:$B,0)))),"")</f>
        <v/>
      </c>
      <c r="H98" s="32" t="str">
        <f>IFERROR(IF($U98="","",IF($E98="1",INDEX(男子登録情報!$R:$R,MATCH($K98,男子登録情報!$B:$B,0)),INDEX(女子登録情報!$R:$R,MATCH($K98,女子登録情報!$B:$B,0)))),"")</f>
        <v/>
      </c>
      <c r="I98" s="32"/>
      <c r="J98" s="32"/>
      <c r="K98" s="32" t="str">
        <f>IFERROR(INDEX(元マスター!$B:$B,MATCH($U98,元マスター!$AO:$AO,0)),"")</f>
        <v/>
      </c>
      <c r="L98" s="32" t="str">
        <f>IFERROR(IF(INDEX(元マスター!$C:$C,MATCH($U98,元マスター!$AO:$AO,0))="","",INDEX(元マスター!$C:$C,MATCH($U98,元マスター!$AO:$AO,0))),"")</f>
        <v/>
      </c>
      <c r="M98" s="32" t="str">
        <f>IFERROR(IF(INDEX(元マスター!$D:$D,MATCH($U98,元マスター!$AO:$AO,0))="","",INDEX(元マスター!$D:$D,MATCH($U98,元マスター!$AO:$AO,0))),"")</f>
        <v/>
      </c>
      <c r="N98" s="32" t="str">
        <f>IFERROR(IF(INDEX(元マスター!$E:$E,MATCH($U98,元マスター!$AO:$AO,0))="","",INDEX(元マスター!$E:$E,MATCH($U98,元マスター!$AO:$AO,0))),"")</f>
        <v/>
      </c>
      <c r="O98" s="32" t="str">
        <f>IFERROR(IF(INDEX(元マスター!$F:$F,MATCH($U98,元マスター!$AO:$AO,0))="","",INDEX(元マスター!$F:$F,MATCH($U98,元マスター!$AO:$AO,0))),"")</f>
        <v/>
      </c>
      <c r="P98" s="32" t="str">
        <f>IFERROR(IF(INDEX(元マスター!$G:$G,MATCH($U98,元マスター!$AO:$AO,0))="","",INDEX(元マスター!$G:$G,MATCH($U98,元マスター!$AO:$AO,0))),"")</f>
        <v/>
      </c>
      <c r="Q98" s="32" t="str">
        <f>IFERROR(IF(INDEX(元マスター!$H:$H,MATCH($U98,元マスター!$AO:$AO,0))="","",INDEX(元マスター!$H:$H,MATCH($U98,元マスター!$AO:$AO,0))),"")</f>
        <v/>
      </c>
      <c r="R98" s="32" t="str">
        <f>IFERROR(IF(INDEX(元マスター!$I:$I,MATCH($U98,元マスター!$AO:$AO,0))="","",INDEX(元マスター!$I:$I,MATCH($U98,元マスター!$AO:$AO,0))),"")</f>
        <v/>
      </c>
      <c r="S98" s="32" t="str">
        <f>IFERROR(IF(INDEX(元マスター!$J:$J,MATCH($U98,元マスター!$AO:$AO,0))="","",INDEX(元マスター!$J:$J,MATCH($U98,元マスター!$AO:$AO,0))),"")</f>
        <v/>
      </c>
      <c r="U98" s="32" t="str" cm="1">
        <f t="array" ref="U98">IFERROR(INDEX(元マスター!$AO$1:$AO$384,SMALL(IF(元マスター!$AO$1:$AO$384&lt;&gt;"",ROW($A$1:$A$384)),ROW())),"")</f>
        <v/>
      </c>
    </row>
    <row r="99" spans="1:21" x14ac:dyDescent="0.55000000000000004">
      <c r="A99" s="32" t="str">
        <f>IFERROR(INDEX(元マスター!$A:$A,MATCH($U99,元マスター!$AO:$AO,0)),"")</f>
        <v/>
      </c>
      <c r="B99" s="32" t="str">
        <f>IFERROR(IF($U99="","",IF($E99="1",INDEX(男子登録情報!$N:$N,MATCH($K99,男子登録情報!$B:$B,0)),INDEX(女子登録情報!$N:$N,MATCH($K99,女子登録情報!$B:$B,0)))),"")</f>
        <v/>
      </c>
      <c r="C99" s="32" t="str">
        <f>IFERROR(IF($U99="","",IF($E99="1",INDEX(男子登録情報!$O:$O,MATCH($K99,男子登録情報!$B:$B,0)),INDEX(女子登録情報!$O:$O,MATCH($K99,女子登録情報!$B:$B,0)))),"")</f>
        <v/>
      </c>
      <c r="D99" s="32" t="str">
        <f>IFERROR(IF($U99="","",IF($E99="1",INDEX(男子登録情報!$P:$P,MATCH($K99,男子登録情報!$B:$B,0)),INDEX(女子登録情報!$P:$P,MATCH($K99,女子登録情報!$B:$B,0)))),"")</f>
        <v/>
      </c>
      <c r="E99" s="32" t="str">
        <f>IF($U99="","",IF(ISERROR(MATCH($A99,男子登録情報!$S:$S,0)),"2","1"))</f>
        <v/>
      </c>
      <c r="F99" s="32" t="str">
        <f>IFERROR(IF($U99="","",IF($E99="1",INDEX(男子登録情報!$Q:$Q,MATCH($K99,男子登録情報!$B:$B,0)),INDEX(女子登録情報!$Q:$Q,MATCH($K99,女子登録情報!$B:$B,0)))),"")</f>
        <v/>
      </c>
      <c r="G99" s="32" t="str">
        <f>IFERROR(IF($U99="","",IF($E99="1",INDEX(男子登録情報!$M:$M,MATCH($K99,男子登録情報!$B:$B,0)),INDEX(女子登録情報!$M:$M,MATCH($K99,女子登録情報!$B:$B,0)))),"")</f>
        <v/>
      </c>
      <c r="H99" s="32" t="str">
        <f>IFERROR(IF($U99="","",IF($E99="1",INDEX(男子登録情報!$R:$R,MATCH($K99,男子登録情報!$B:$B,0)),INDEX(女子登録情報!$R:$R,MATCH($K99,女子登録情報!$B:$B,0)))),"")</f>
        <v/>
      </c>
      <c r="I99" s="32"/>
      <c r="J99" s="32"/>
      <c r="K99" s="32" t="str">
        <f>IFERROR(INDEX(元マスター!$B:$B,MATCH($U99,元マスター!$AO:$AO,0)),"")</f>
        <v/>
      </c>
      <c r="L99" s="32" t="str">
        <f>IFERROR(IF(INDEX(元マスター!$C:$C,MATCH($U99,元マスター!$AO:$AO,0))="","",INDEX(元マスター!$C:$C,MATCH($U99,元マスター!$AO:$AO,0))),"")</f>
        <v/>
      </c>
      <c r="M99" s="32" t="str">
        <f>IFERROR(IF(INDEX(元マスター!$D:$D,MATCH($U99,元マスター!$AO:$AO,0))="","",INDEX(元マスター!$D:$D,MATCH($U99,元マスター!$AO:$AO,0))),"")</f>
        <v/>
      </c>
      <c r="N99" s="32" t="str">
        <f>IFERROR(IF(INDEX(元マスター!$E:$E,MATCH($U99,元マスター!$AO:$AO,0))="","",INDEX(元マスター!$E:$E,MATCH($U99,元マスター!$AO:$AO,0))),"")</f>
        <v/>
      </c>
      <c r="O99" s="32" t="str">
        <f>IFERROR(IF(INDEX(元マスター!$F:$F,MATCH($U99,元マスター!$AO:$AO,0))="","",INDEX(元マスター!$F:$F,MATCH($U99,元マスター!$AO:$AO,0))),"")</f>
        <v/>
      </c>
      <c r="P99" s="32" t="str">
        <f>IFERROR(IF(INDEX(元マスター!$G:$G,MATCH($U99,元マスター!$AO:$AO,0))="","",INDEX(元マスター!$G:$G,MATCH($U99,元マスター!$AO:$AO,0))),"")</f>
        <v/>
      </c>
      <c r="Q99" s="32" t="str">
        <f>IFERROR(IF(INDEX(元マスター!$H:$H,MATCH($U99,元マスター!$AO:$AO,0))="","",INDEX(元マスター!$H:$H,MATCH($U99,元マスター!$AO:$AO,0))),"")</f>
        <v/>
      </c>
      <c r="R99" s="32" t="str">
        <f>IFERROR(IF(INDEX(元マスター!$I:$I,MATCH($U99,元マスター!$AO:$AO,0))="","",INDEX(元マスター!$I:$I,MATCH($U99,元マスター!$AO:$AO,0))),"")</f>
        <v/>
      </c>
      <c r="S99" s="32" t="str">
        <f>IFERROR(IF(INDEX(元マスター!$J:$J,MATCH($U99,元マスター!$AO:$AO,0))="","",INDEX(元マスター!$J:$J,MATCH($U99,元マスター!$AO:$AO,0))),"")</f>
        <v/>
      </c>
      <c r="U99" s="32" t="str" cm="1">
        <f t="array" ref="U99">IFERROR(INDEX(元マスター!$AO$1:$AO$384,SMALL(IF(元マスター!$AO$1:$AO$384&lt;&gt;"",ROW($A$1:$A$384)),ROW())),"")</f>
        <v/>
      </c>
    </row>
    <row r="100" spans="1:21" x14ac:dyDescent="0.55000000000000004">
      <c r="A100" s="32" t="str">
        <f>IFERROR(INDEX(元マスター!$A:$A,MATCH($U100,元マスター!$AO:$AO,0)),"")</f>
        <v/>
      </c>
      <c r="B100" s="32" t="str">
        <f>IFERROR(IF($U100="","",IF($E100="1",INDEX(男子登録情報!$N:$N,MATCH($K100,男子登録情報!$B:$B,0)),INDEX(女子登録情報!$N:$N,MATCH($K100,女子登録情報!$B:$B,0)))),"")</f>
        <v/>
      </c>
      <c r="C100" s="32" t="str">
        <f>IFERROR(IF($U100="","",IF($E100="1",INDEX(男子登録情報!$O:$O,MATCH($K100,男子登録情報!$B:$B,0)),INDEX(女子登録情報!$O:$O,MATCH($K100,女子登録情報!$B:$B,0)))),"")</f>
        <v/>
      </c>
      <c r="D100" s="32" t="str">
        <f>IFERROR(IF($U100="","",IF($E100="1",INDEX(男子登録情報!$P:$P,MATCH($K100,男子登録情報!$B:$B,0)),INDEX(女子登録情報!$P:$P,MATCH($K100,女子登録情報!$B:$B,0)))),"")</f>
        <v/>
      </c>
      <c r="E100" s="32" t="str">
        <f>IF($U100="","",IF(ISERROR(MATCH($A100,男子登録情報!$S:$S,0)),"2","1"))</f>
        <v/>
      </c>
      <c r="F100" s="32" t="str">
        <f>IFERROR(IF($U100="","",IF($E100="1",INDEX(男子登録情報!$Q:$Q,MATCH($K100,男子登録情報!$B:$B,0)),INDEX(女子登録情報!$Q:$Q,MATCH($K100,女子登録情報!$B:$B,0)))),"")</f>
        <v/>
      </c>
      <c r="G100" s="32" t="str">
        <f>IFERROR(IF($U100="","",IF($E100="1",INDEX(男子登録情報!$M:$M,MATCH($K100,男子登録情報!$B:$B,0)),INDEX(女子登録情報!$M:$M,MATCH($K100,女子登録情報!$B:$B,0)))),"")</f>
        <v/>
      </c>
      <c r="H100" s="32" t="str">
        <f>IFERROR(IF($U100="","",IF($E100="1",INDEX(男子登録情報!$R:$R,MATCH($K100,男子登録情報!$B:$B,0)),INDEX(女子登録情報!$R:$R,MATCH($K100,女子登録情報!$B:$B,0)))),"")</f>
        <v/>
      </c>
      <c r="I100" s="32"/>
      <c r="J100" s="32"/>
      <c r="K100" s="32" t="str">
        <f>IFERROR(INDEX(元マスター!$B:$B,MATCH($U100,元マスター!$AO:$AO,0)),"")</f>
        <v/>
      </c>
      <c r="L100" s="32" t="str">
        <f>IFERROR(IF(INDEX(元マスター!$C:$C,MATCH($U100,元マスター!$AO:$AO,0))="","",INDEX(元マスター!$C:$C,MATCH($U100,元マスター!$AO:$AO,0))),"")</f>
        <v/>
      </c>
      <c r="M100" s="32" t="str">
        <f>IFERROR(IF(INDEX(元マスター!$D:$D,MATCH($U100,元マスター!$AO:$AO,0))="","",INDEX(元マスター!$D:$D,MATCH($U100,元マスター!$AO:$AO,0))),"")</f>
        <v/>
      </c>
      <c r="N100" s="32" t="str">
        <f>IFERROR(IF(INDEX(元マスター!$E:$E,MATCH($U100,元マスター!$AO:$AO,0))="","",INDEX(元マスター!$E:$E,MATCH($U100,元マスター!$AO:$AO,0))),"")</f>
        <v/>
      </c>
      <c r="O100" s="32" t="str">
        <f>IFERROR(IF(INDEX(元マスター!$F:$F,MATCH($U100,元マスター!$AO:$AO,0))="","",INDEX(元マスター!$F:$F,MATCH($U100,元マスター!$AO:$AO,0))),"")</f>
        <v/>
      </c>
      <c r="P100" s="32" t="str">
        <f>IFERROR(IF(INDEX(元マスター!$G:$G,MATCH($U100,元マスター!$AO:$AO,0))="","",INDEX(元マスター!$G:$G,MATCH($U100,元マスター!$AO:$AO,0))),"")</f>
        <v/>
      </c>
      <c r="Q100" s="32" t="str">
        <f>IFERROR(IF(INDEX(元マスター!$H:$H,MATCH($U100,元マスター!$AO:$AO,0))="","",INDEX(元マスター!$H:$H,MATCH($U100,元マスター!$AO:$AO,0))),"")</f>
        <v/>
      </c>
      <c r="R100" s="32" t="str">
        <f>IFERROR(IF(INDEX(元マスター!$I:$I,MATCH($U100,元マスター!$AO:$AO,0))="","",INDEX(元マスター!$I:$I,MATCH($U100,元マスター!$AO:$AO,0))),"")</f>
        <v/>
      </c>
      <c r="S100" s="32" t="str">
        <f>IFERROR(IF(INDEX(元マスター!$J:$J,MATCH($U100,元マスター!$AO:$AO,0))="","",INDEX(元マスター!$J:$J,MATCH($U100,元マスター!$AO:$AO,0))),"")</f>
        <v/>
      </c>
      <c r="U100" s="32" t="str" cm="1">
        <f t="array" ref="U100">IFERROR(INDEX(元マスター!$AO$1:$AO$384,SMALL(IF(元マスター!$AO$1:$AO$384&lt;&gt;"",ROW($A$1:$A$384)),ROW())),"")</f>
        <v/>
      </c>
    </row>
    <row r="101" spans="1:21" x14ac:dyDescent="0.55000000000000004">
      <c r="A101" s="32" t="str">
        <f>IFERROR(INDEX(元マスター!$A:$A,MATCH($U101,元マスター!$AO:$AO,0)),"")</f>
        <v/>
      </c>
      <c r="B101" s="32" t="str">
        <f>IFERROR(IF($U101="","",IF($E101="1",INDEX(男子登録情報!$N:$N,MATCH($K101,男子登録情報!$B:$B,0)),INDEX(女子登録情報!$N:$N,MATCH($K101,女子登録情報!$B:$B,0)))),"")</f>
        <v/>
      </c>
      <c r="C101" s="32" t="str">
        <f>IFERROR(IF($U101="","",IF($E101="1",INDEX(男子登録情報!$O:$O,MATCH($K101,男子登録情報!$B:$B,0)),INDEX(女子登録情報!$O:$O,MATCH($K101,女子登録情報!$B:$B,0)))),"")</f>
        <v/>
      </c>
      <c r="D101" s="32" t="str">
        <f>IFERROR(IF($U101="","",IF($E101="1",INDEX(男子登録情報!$P:$P,MATCH($K101,男子登録情報!$B:$B,0)),INDEX(女子登録情報!$P:$P,MATCH($K101,女子登録情報!$B:$B,0)))),"")</f>
        <v/>
      </c>
      <c r="E101" s="32" t="str">
        <f>IF($U101="","",IF(ISERROR(MATCH($A101,男子登録情報!$S:$S,0)),"2","1"))</f>
        <v/>
      </c>
      <c r="F101" s="32" t="str">
        <f>IFERROR(IF($U101="","",IF($E101="1",INDEX(男子登録情報!$Q:$Q,MATCH($K101,男子登録情報!$B:$B,0)),INDEX(女子登録情報!$Q:$Q,MATCH($K101,女子登録情報!$B:$B,0)))),"")</f>
        <v/>
      </c>
      <c r="G101" s="32" t="str">
        <f>IFERROR(IF($U101="","",IF($E101="1",INDEX(男子登録情報!$M:$M,MATCH($K101,男子登録情報!$B:$B,0)),INDEX(女子登録情報!$M:$M,MATCH($K101,女子登録情報!$B:$B,0)))),"")</f>
        <v/>
      </c>
      <c r="H101" s="32" t="str">
        <f>IFERROR(IF($U101="","",IF($E101="1",INDEX(男子登録情報!$R:$R,MATCH($K101,男子登録情報!$B:$B,0)),INDEX(女子登録情報!$R:$R,MATCH($K101,女子登録情報!$B:$B,0)))),"")</f>
        <v/>
      </c>
      <c r="I101" s="32"/>
      <c r="J101" s="32"/>
      <c r="K101" s="32" t="str">
        <f>IFERROR(INDEX(元マスター!$B:$B,MATCH($U101,元マスター!$AO:$AO,0)),"")</f>
        <v/>
      </c>
      <c r="L101" s="32" t="str">
        <f>IFERROR(IF(INDEX(元マスター!$C:$C,MATCH($U101,元マスター!$AO:$AO,0))="","",INDEX(元マスター!$C:$C,MATCH($U101,元マスター!$AO:$AO,0))),"")</f>
        <v/>
      </c>
      <c r="M101" s="32" t="str">
        <f>IFERROR(IF(INDEX(元マスター!$D:$D,MATCH($U101,元マスター!$AO:$AO,0))="","",INDEX(元マスター!$D:$D,MATCH($U101,元マスター!$AO:$AO,0))),"")</f>
        <v/>
      </c>
      <c r="N101" s="32" t="str">
        <f>IFERROR(IF(INDEX(元マスター!$E:$E,MATCH($U101,元マスター!$AO:$AO,0))="","",INDEX(元マスター!$E:$E,MATCH($U101,元マスター!$AO:$AO,0))),"")</f>
        <v/>
      </c>
      <c r="O101" s="32" t="str">
        <f>IFERROR(IF(INDEX(元マスター!$F:$F,MATCH($U101,元マスター!$AO:$AO,0))="","",INDEX(元マスター!$F:$F,MATCH($U101,元マスター!$AO:$AO,0))),"")</f>
        <v/>
      </c>
      <c r="P101" s="32" t="str">
        <f>IFERROR(IF(INDEX(元マスター!$G:$G,MATCH($U101,元マスター!$AO:$AO,0))="","",INDEX(元マスター!$G:$G,MATCH($U101,元マスター!$AO:$AO,0))),"")</f>
        <v/>
      </c>
      <c r="Q101" s="32" t="str">
        <f>IFERROR(IF(INDEX(元マスター!$H:$H,MATCH($U101,元マスター!$AO:$AO,0))="","",INDEX(元マスター!$H:$H,MATCH($U101,元マスター!$AO:$AO,0))),"")</f>
        <v/>
      </c>
      <c r="R101" s="32" t="str">
        <f>IFERROR(IF(INDEX(元マスター!$I:$I,MATCH($U101,元マスター!$AO:$AO,0))="","",INDEX(元マスター!$I:$I,MATCH($U101,元マスター!$AO:$AO,0))),"")</f>
        <v/>
      </c>
      <c r="S101" s="32" t="str">
        <f>IFERROR(IF(INDEX(元マスター!$J:$J,MATCH($U101,元マスター!$AO:$AO,0))="","",INDEX(元マスター!$J:$J,MATCH($U101,元マスター!$AO:$AO,0))),"")</f>
        <v/>
      </c>
      <c r="U101" s="32" t="str" cm="1">
        <f t="array" ref="U101">IFERROR(INDEX(元マスター!$AO$1:$AO$384,SMALL(IF(元マスター!$AO$1:$AO$384&lt;&gt;"",ROW($A$1:$A$384)),ROW())),"")</f>
        <v/>
      </c>
    </row>
    <row r="102" spans="1:21" x14ac:dyDescent="0.55000000000000004">
      <c r="A102" s="32" t="str">
        <f>IFERROR(INDEX(元マスター!$A:$A,MATCH($U102,元マスター!$AO:$AO,0)),"")</f>
        <v/>
      </c>
      <c r="B102" s="32" t="str">
        <f>IFERROR(IF($U102="","",IF($E102="1",INDEX(男子登録情報!$N:$N,MATCH($K102,男子登録情報!$B:$B,0)),INDEX(女子登録情報!$N:$N,MATCH($K102,女子登録情報!$B:$B,0)))),"")</f>
        <v/>
      </c>
      <c r="C102" s="32" t="str">
        <f>IFERROR(IF($U102="","",IF($E102="1",INDEX(男子登録情報!$O:$O,MATCH($K102,男子登録情報!$B:$B,0)),INDEX(女子登録情報!$O:$O,MATCH($K102,女子登録情報!$B:$B,0)))),"")</f>
        <v/>
      </c>
      <c r="D102" s="32" t="str">
        <f>IFERROR(IF($U102="","",IF($E102="1",INDEX(男子登録情報!$P:$P,MATCH($K102,男子登録情報!$B:$B,0)),INDEX(女子登録情報!$P:$P,MATCH($K102,女子登録情報!$B:$B,0)))),"")</f>
        <v/>
      </c>
      <c r="E102" s="32" t="str">
        <f>IF($U102="","",IF(ISERROR(MATCH($A102,男子登録情報!$S:$S,0)),"2","1"))</f>
        <v/>
      </c>
      <c r="F102" s="32" t="str">
        <f>IFERROR(IF($U102="","",IF($E102="1",INDEX(男子登録情報!$Q:$Q,MATCH($K102,男子登録情報!$B:$B,0)),INDEX(女子登録情報!$Q:$Q,MATCH($K102,女子登録情報!$B:$B,0)))),"")</f>
        <v/>
      </c>
      <c r="G102" s="32" t="str">
        <f>IFERROR(IF($U102="","",IF($E102="1",INDEX(男子登録情報!$M:$M,MATCH($K102,男子登録情報!$B:$B,0)),INDEX(女子登録情報!$M:$M,MATCH($K102,女子登録情報!$B:$B,0)))),"")</f>
        <v/>
      </c>
      <c r="H102" s="32" t="str">
        <f>IFERROR(IF($U102="","",IF($E102="1",INDEX(男子登録情報!$R:$R,MATCH($K102,男子登録情報!$B:$B,0)),INDEX(女子登録情報!$R:$R,MATCH($K102,女子登録情報!$B:$B,0)))),"")</f>
        <v/>
      </c>
      <c r="I102" s="32"/>
      <c r="J102" s="32"/>
      <c r="K102" s="32" t="str">
        <f>IFERROR(INDEX(元マスター!$B:$B,MATCH($U102,元マスター!$AO:$AO,0)),"")</f>
        <v/>
      </c>
      <c r="L102" s="32" t="str">
        <f>IFERROR(IF(INDEX(元マスター!$C:$C,MATCH($U102,元マスター!$AO:$AO,0))="","",INDEX(元マスター!$C:$C,MATCH($U102,元マスター!$AO:$AO,0))),"")</f>
        <v/>
      </c>
      <c r="M102" s="32" t="str">
        <f>IFERROR(IF(INDEX(元マスター!$D:$D,MATCH($U102,元マスター!$AO:$AO,0))="","",INDEX(元マスター!$D:$D,MATCH($U102,元マスター!$AO:$AO,0))),"")</f>
        <v/>
      </c>
      <c r="N102" s="32" t="str">
        <f>IFERROR(IF(INDEX(元マスター!$E:$E,MATCH($U102,元マスター!$AO:$AO,0))="","",INDEX(元マスター!$E:$E,MATCH($U102,元マスター!$AO:$AO,0))),"")</f>
        <v/>
      </c>
      <c r="O102" s="32" t="str">
        <f>IFERROR(IF(INDEX(元マスター!$F:$F,MATCH($U102,元マスター!$AO:$AO,0))="","",INDEX(元マスター!$F:$F,MATCH($U102,元マスター!$AO:$AO,0))),"")</f>
        <v/>
      </c>
      <c r="P102" s="32" t="str">
        <f>IFERROR(IF(INDEX(元マスター!$G:$G,MATCH($U102,元マスター!$AO:$AO,0))="","",INDEX(元マスター!$G:$G,MATCH($U102,元マスター!$AO:$AO,0))),"")</f>
        <v/>
      </c>
      <c r="Q102" s="32" t="str">
        <f>IFERROR(IF(INDEX(元マスター!$H:$H,MATCH($U102,元マスター!$AO:$AO,0))="","",INDEX(元マスター!$H:$H,MATCH($U102,元マスター!$AO:$AO,0))),"")</f>
        <v/>
      </c>
      <c r="R102" s="32" t="str">
        <f>IFERROR(IF(INDEX(元マスター!$I:$I,MATCH($U102,元マスター!$AO:$AO,0))="","",INDEX(元マスター!$I:$I,MATCH($U102,元マスター!$AO:$AO,0))),"")</f>
        <v/>
      </c>
      <c r="S102" s="32" t="str">
        <f>IFERROR(IF(INDEX(元マスター!$J:$J,MATCH($U102,元マスター!$AO:$AO,0))="","",INDEX(元マスター!$J:$J,MATCH($U102,元マスター!$AO:$AO,0))),"")</f>
        <v/>
      </c>
      <c r="U102" s="32" t="str" cm="1">
        <f t="array" ref="U102">IFERROR(INDEX(元マスター!$AO$1:$AO$384,SMALL(IF(元マスター!$AO$1:$AO$384&lt;&gt;"",ROW($A$1:$A$384)),ROW())),"")</f>
        <v/>
      </c>
    </row>
    <row r="103" spans="1:21" x14ac:dyDescent="0.55000000000000004">
      <c r="A103" s="32" t="str">
        <f>IFERROR(INDEX(元マスター!$A:$A,MATCH($U103,元マスター!$AO:$AO,0)),"")</f>
        <v/>
      </c>
      <c r="B103" s="32" t="str">
        <f>IFERROR(IF($U103="","",IF($E103="1",INDEX(男子登録情報!$N:$N,MATCH($K103,男子登録情報!$B:$B,0)),INDEX(女子登録情報!$N:$N,MATCH($K103,女子登録情報!$B:$B,0)))),"")</f>
        <v/>
      </c>
      <c r="C103" s="32" t="str">
        <f>IFERROR(IF($U103="","",IF($E103="1",INDEX(男子登録情報!$O:$O,MATCH($K103,男子登録情報!$B:$B,0)),INDEX(女子登録情報!$O:$O,MATCH($K103,女子登録情報!$B:$B,0)))),"")</f>
        <v/>
      </c>
      <c r="D103" s="32" t="str">
        <f>IFERROR(IF($U103="","",IF($E103="1",INDEX(男子登録情報!$P:$P,MATCH($K103,男子登録情報!$B:$B,0)),INDEX(女子登録情報!$P:$P,MATCH($K103,女子登録情報!$B:$B,0)))),"")</f>
        <v/>
      </c>
      <c r="E103" s="32" t="str">
        <f>IF($U103="","",IF(ISERROR(MATCH($A103,男子登録情報!$S:$S,0)),"2","1"))</f>
        <v/>
      </c>
      <c r="F103" s="32" t="str">
        <f>IFERROR(IF($U103="","",IF($E103="1",INDEX(男子登録情報!$Q:$Q,MATCH($K103,男子登録情報!$B:$B,0)),INDEX(女子登録情報!$Q:$Q,MATCH($K103,女子登録情報!$B:$B,0)))),"")</f>
        <v/>
      </c>
      <c r="G103" s="32" t="str">
        <f>IFERROR(IF($U103="","",IF($E103="1",INDEX(男子登録情報!$M:$M,MATCH($K103,男子登録情報!$B:$B,0)),INDEX(女子登録情報!$M:$M,MATCH($K103,女子登録情報!$B:$B,0)))),"")</f>
        <v/>
      </c>
      <c r="H103" s="32" t="str">
        <f>IFERROR(IF($U103="","",IF($E103="1",INDEX(男子登録情報!$R:$R,MATCH($K103,男子登録情報!$B:$B,0)),INDEX(女子登録情報!$R:$R,MATCH($K103,女子登録情報!$B:$B,0)))),"")</f>
        <v/>
      </c>
      <c r="I103" s="32"/>
      <c r="J103" s="32"/>
      <c r="K103" s="32" t="str">
        <f>IFERROR(INDEX(元マスター!$B:$B,MATCH($U103,元マスター!$AO:$AO,0)),"")</f>
        <v/>
      </c>
      <c r="L103" s="32" t="str">
        <f>IFERROR(IF(INDEX(元マスター!$C:$C,MATCH($U103,元マスター!$AO:$AO,0))="","",INDEX(元マスター!$C:$C,MATCH($U103,元マスター!$AO:$AO,0))),"")</f>
        <v/>
      </c>
      <c r="M103" s="32" t="str">
        <f>IFERROR(IF(INDEX(元マスター!$D:$D,MATCH($U103,元マスター!$AO:$AO,0))="","",INDEX(元マスター!$D:$D,MATCH($U103,元マスター!$AO:$AO,0))),"")</f>
        <v/>
      </c>
      <c r="N103" s="32" t="str">
        <f>IFERROR(IF(INDEX(元マスター!$E:$E,MATCH($U103,元マスター!$AO:$AO,0))="","",INDEX(元マスター!$E:$E,MATCH($U103,元マスター!$AO:$AO,0))),"")</f>
        <v/>
      </c>
      <c r="O103" s="32" t="str">
        <f>IFERROR(IF(INDEX(元マスター!$F:$F,MATCH($U103,元マスター!$AO:$AO,0))="","",INDEX(元マスター!$F:$F,MATCH($U103,元マスター!$AO:$AO,0))),"")</f>
        <v/>
      </c>
      <c r="P103" s="32" t="str">
        <f>IFERROR(IF(INDEX(元マスター!$G:$G,MATCH($U103,元マスター!$AO:$AO,0))="","",INDEX(元マスター!$G:$G,MATCH($U103,元マスター!$AO:$AO,0))),"")</f>
        <v/>
      </c>
      <c r="Q103" s="32" t="str">
        <f>IFERROR(IF(INDEX(元マスター!$H:$H,MATCH($U103,元マスター!$AO:$AO,0))="","",INDEX(元マスター!$H:$H,MATCH($U103,元マスター!$AO:$AO,0))),"")</f>
        <v/>
      </c>
      <c r="R103" s="32" t="str">
        <f>IFERROR(IF(INDEX(元マスター!$I:$I,MATCH($U103,元マスター!$AO:$AO,0))="","",INDEX(元マスター!$I:$I,MATCH($U103,元マスター!$AO:$AO,0))),"")</f>
        <v/>
      </c>
      <c r="S103" s="32" t="str">
        <f>IFERROR(IF(INDEX(元マスター!$J:$J,MATCH($U103,元マスター!$AO:$AO,0))="","",INDEX(元マスター!$J:$J,MATCH($U103,元マスター!$AO:$AO,0))),"")</f>
        <v/>
      </c>
      <c r="U103" s="32" t="str" cm="1">
        <f t="array" ref="U103">IFERROR(INDEX(元マスター!$AO$1:$AO$384,SMALL(IF(元マスター!$AO$1:$AO$384&lt;&gt;"",ROW($A$1:$A$384)),ROW())),"")</f>
        <v/>
      </c>
    </row>
    <row r="104" spans="1:21" x14ac:dyDescent="0.55000000000000004">
      <c r="A104" s="32" t="str">
        <f>IFERROR(INDEX(元マスター!$A:$A,MATCH($U104,元マスター!$AO:$AO,0)),"")</f>
        <v/>
      </c>
      <c r="B104" s="32" t="str">
        <f>IFERROR(IF($U104="","",IF($E104="1",INDEX(男子登録情報!$N:$N,MATCH($K104,男子登録情報!$B:$B,0)),INDEX(女子登録情報!$N:$N,MATCH($K104,女子登録情報!$B:$B,0)))),"")</f>
        <v/>
      </c>
      <c r="C104" s="32" t="str">
        <f>IFERROR(IF($U104="","",IF($E104="1",INDEX(男子登録情報!$O:$O,MATCH($K104,男子登録情報!$B:$B,0)),INDEX(女子登録情報!$O:$O,MATCH($K104,女子登録情報!$B:$B,0)))),"")</f>
        <v/>
      </c>
      <c r="D104" s="32" t="str">
        <f>IFERROR(IF($U104="","",IF($E104="1",INDEX(男子登録情報!$P:$P,MATCH($K104,男子登録情報!$B:$B,0)),INDEX(女子登録情報!$P:$P,MATCH($K104,女子登録情報!$B:$B,0)))),"")</f>
        <v/>
      </c>
      <c r="E104" s="32" t="str">
        <f>IF($U104="","",IF(ISERROR(MATCH($A104,男子登録情報!$S:$S,0)),"2","1"))</f>
        <v/>
      </c>
      <c r="F104" s="32" t="str">
        <f>IFERROR(IF($U104="","",IF($E104="1",INDEX(男子登録情報!$Q:$Q,MATCH($K104,男子登録情報!$B:$B,0)),INDEX(女子登録情報!$Q:$Q,MATCH($K104,女子登録情報!$B:$B,0)))),"")</f>
        <v/>
      </c>
      <c r="G104" s="32" t="str">
        <f>IFERROR(IF($U104="","",IF($E104="1",INDEX(男子登録情報!$M:$M,MATCH($K104,男子登録情報!$B:$B,0)),INDEX(女子登録情報!$M:$M,MATCH($K104,女子登録情報!$B:$B,0)))),"")</f>
        <v/>
      </c>
      <c r="H104" s="32" t="str">
        <f>IFERROR(IF($U104="","",IF($E104="1",INDEX(男子登録情報!$R:$R,MATCH($K104,男子登録情報!$B:$B,0)),INDEX(女子登録情報!$R:$R,MATCH($K104,女子登録情報!$B:$B,0)))),"")</f>
        <v/>
      </c>
      <c r="I104" s="32"/>
      <c r="J104" s="32"/>
      <c r="K104" s="32" t="str">
        <f>IFERROR(INDEX(元マスター!$B:$B,MATCH($U104,元マスター!$AO:$AO,0)),"")</f>
        <v/>
      </c>
      <c r="L104" s="32" t="str">
        <f>IFERROR(IF(INDEX(元マスター!$C:$C,MATCH($U104,元マスター!$AO:$AO,0))="","",INDEX(元マスター!$C:$C,MATCH($U104,元マスター!$AO:$AO,0))),"")</f>
        <v/>
      </c>
      <c r="M104" s="32" t="str">
        <f>IFERROR(IF(INDEX(元マスター!$D:$D,MATCH($U104,元マスター!$AO:$AO,0))="","",INDEX(元マスター!$D:$D,MATCH($U104,元マスター!$AO:$AO,0))),"")</f>
        <v/>
      </c>
      <c r="N104" s="32" t="str">
        <f>IFERROR(IF(INDEX(元マスター!$E:$E,MATCH($U104,元マスター!$AO:$AO,0))="","",INDEX(元マスター!$E:$E,MATCH($U104,元マスター!$AO:$AO,0))),"")</f>
        <v/>
      </c>
      <c r="O104" s="32" t="str">
        <f>IFERROR(IF(INDEX(元マスター!$F:$F,MATCH($U104,元マスター!$AO:$AO,0))="","",INDEX(元マスター!$F:$F,MATCH($U104,元マスター!$AO:$AO,0))),"")</f>
        <v/>
      </c>
      <c r="P104" s="32" t="str">
        <f>IFERROR(IF(INDEX(元マスター!$G:$G,MATCH($U104,元マスター!$AO:$AO,0))="","",INDEX(元マスター!$G:$G,MATCH($U104,元マスター!$AO:$AO,0))),"")</f>
        <v/>
      </c>
      <c r="Q104" s="32" t="str">
        <f>IFERROR(IF(INDEX(元マスター!$H:$H,MATCH($U104,元マスター!$AO:$AO,0))="","",INDEX(元マスター!$H:$H,MATCH($U104,元マスター!$AO:$AO,0))),"")</f>
        <v/>
      </c>
      <c r="R104" s="32" t="str">
        <f>IFERROR(IF(INDEX(元マスター!$I:$I,MATCH($U104,元マスター!$AO:$AO,0))="","",INDEX(元マスター!$I:$I,MATCH($U104,元マスター!$AO:$AO,0))),"")</f>
        <v/>
      </c>
      <c r="S104" s="32" t="str">
        <f>IFERROR(IF(INDEX(元マスター!$J:$J,MATCH($U104,元マスター!$AO:$AO,0))="","",INDEX(元マスター!$J:$J,MATCH($U104,元マスター!$AO:$AO,0))),"")</f>
        <v/>
      </c>
      <c r="U104" s="32" t="str" cm="1">
        <f t="array" ref="U104">IFERROR(INDEX(元マスター!$AO$1:$AO$384,SMALL(IF(元マスター!$AO$1:$AO$384&lt;&gt;"",ROW($A$1:$A$384)),ROW())),"")</f>
        <v/>
      </c>
    </row>
    <row r="105" spans="1:21" x14ac:dyDescent="0.55000000000000004">
      <c r="A105" s="32" t="str">
        <f>IFERROR(INDEX(元マスター!$A:$A,MATCH($U105,元マスター!$AO:$AO,0)),"")</f>
        <v/>
      </c>
      <c r="B105" s="32" t="str">
        <f>IFERROR(IF($U105="","",IF($E105="1",INDEX(男子登録情報!$N:$N,MATCH($K105,男子登録情報!$B:$B,0)),INDEX(女子登録情報!$N:$N,MATCH($K105,女子登録情報!$B:$B,0)))),"")</f>
        <v/>
      </c>
      <c r="C105" s="32" t="str">
        <f>IFERROR(IF($U105="","",IF($E105="1",INDEX(男子登録情報!$O:$O,MATCH($K105,男子登録情報!$B:$B,0)),INDEX(女子登録情報!$O:$O,MATCH($K105,女子登録情報!$B:$B,0)))),"")</f>
        <v/>
      </c>
      <c r="D105" s="32" t="str">
        <f>IFERROR(IF($U105="","",IF($E105="1",INDEX(男子登録情報!$P:$P,MATCH($K105,男子登録情報!$B:$B,0)),INDEX(女子登録情報!$P:$P,MATCH($K105,女子登録情報!$B:$B,0)))),"")</f>
        <v/>
      </c>
      <c r="E105" s="32" t="str">
        <f>IF($U105="","",IF(ISERROR(MATCH($A105,男子登録情報!$S:$S,0)),"2","1"))</f>
        <v/>
      </c>
      <c r="F105" s="32" t="str">
        <f>IFERROR(IF($U105="","",IF($E105="1",INDEX(男子登録情報!$Q:$Q,MATCH($K105,男子登録情報!$B:$B,0)),INDEX(女子登録情報!$Q:$Q,MATCH($K105,女子登録情報!$B:$B,0)))),"")</f>
        <v/>
      </c>
      <c r="G105" s="32" t="str">
        <f>IFERROR(IF($U105="","",IF($E105="1",INDEX(男子登録情報!$M:$M,MATCH($K105,男子登録情報!$B:$B,0)),INDEX(女子登録情報!$M:$M,MATCH($K105,女子登録情報!$B:$B,0)))),"")</f>
        <v/>
      </c>
      <c r="H105" s="32" t="str">
        <f>IFERROR(IF($U105="","",IF($E105="1",INDEX(男子登録情報!$R:$R,MATCH($K105,男子登録情報!$B:$B,0)),INDEX(女子登録情報!$R:$R,MATCH($K105,女子登録情報!$B:$B,0)))),"")</f>
        <v/>
      </c>
      <c r="I105" s="32"/>
      <c r="J105" s="32"/>
      <c r="K105" s="32" t="str">
        <f>IFERROR(INDEX(元マスター!$B:$B,MATCH($U105,元マスター!$AO:$AO,0)),"")</f>
        <v/>
      </c>
      <c r="L105" s="32" t="str">
        <f>IFERROR(IF(INDEX(元マスター!$C:$C,MATCH($U105,元マスター!$AO:$AO,0))="","",INDEX(元マスター!$C:$C,MATCH($U105,元マスター!$AO:$AO,0))),"")</f>
        <v/>
      </c>
      <c r="M105" s="32" t="str">
        <f>IFERROR(IF(INDEX(元マスター!$D:$D,MATCH($U105,元マスター!$AO:$AO,0))="","",INDEX(元マスター!$D:$D,MATCH($U105,元マスター!$AO:$AO,0))),"")</f>
        <v/>
      </c>
      <c r="N105" s="32" t="str">
        <f>IFERROR(IF(INDEX(元マスター!$E:$E,MATCH($U105,元マスター!$AO:$AO,0))="","",INDEX(元マスター!$E:$E,MATCH($U105,元マスター!$AO:$AO,0))),"")</f>
        <v/>
      </c>
      <c r="O105" s="32" t="str">
        <f>IFERROR(IF(INDEX(元マスター!$F:$F,MATCH($U105,元マスター!$AO:$AO,0))="","",INDEX(元マスター!$F:$F,MATCH($U105,元マスター!$AO:$AO,0))),"")</f>
        <v/>
      </c>
      <c r="P105" s="32" t="str">
        <f>IFERROR(IF(INDEX(元マスター!$G:$G,MATCH($U105,元マスター!$AO:$AO,0))="","",INDEX(元マスター!$G:$G,MATCH($U105,元マスター!$AO:$AO,0))),"")</f>
        <v/>
      </c>
      <c r="Q105" s="32" t="str">
        <f>IFERROR(IF(INDEX(元マスター!$H:$H,MATCH($U105,元マスター!$AO:$AO,0))="","",INDEX(元マスター!$H:$H,MATCH($U105,元マスター!$AO:$AO,0))),"")</f>
        <v/>
      </c>
      <c r="R105" s="32" t="str">
        <f>IFERROR(IF(INDEX(元マスター!$I:$I,MATCH($U105,元マスター!$AO:$AO,0))="","",INDEX(元マスター!$I:$I,MATCH($U105,元マスター!$AO:$AO,0))),"")</f>
        <v/>
      </c>
      <c r="S105" s="32" t="str">
        <f>IFERROR(IF(INDEX(元マスター!$J:$J,MATCH($U105,元マスター!$AO:$AO,0))="","",INDEX(元マスター!$J:$J,MATCH($U105,元マスター!$AO:$AO,0))),"")</f>
        <v/>
      </c>
      <c r="U105" s="32" t="str" cm="1">
        <f t="array" ref="U105">IFERROR(INDEX(元マスター!$AO$1:$AO$384,SMALL(IF(元マスター!$AO$1:$AO$384&lt;&gt;"",ROW($A$1:$A$384)),ROW())),"")</f>
        <v/>
      </c>
    </row>
    <row r="106" spans="1:21" x14ac:dyDescent="0.55000000000000004">
      <c r="A106" s="32" t="str">
        <f>IFERROR(INDEX(元マスター!$A:$A,MATCH($U106,元マスター!$AO:$AO,0)),"")</f>
        <v/>
      </c>
      <c r="B106" s="32" t="str">
        <f>IFERROR(IF($U106="","",IF($E106="1",INDEX(男子登録情報!$N:$N,MATCH($K106,男子登録情報!$B:$B,0)),INDEX(女子登録情報!$N:$N,MATCH($K106,女子登録情報!$B:$B,0)))),"")</f>
        <v/>
      </c>
      <c r="C106" s="32" t="str">
        <f>IFERROR(IF($U106="","",IF($E106="1",INDEX(男子登録情報!$O:$O,MATCH($K106,男子登録情報!$B:$B,0)),INDEX(女子登録情報!$O:$O,MATCH($K106,女子登録情報!$B:$B,0)))),"")</f>
        <v/>
      </c>
      <c r="D106" s="32" t="str">
        <f>IFERROR(IF($U106="","",IF($E106="1",INDEX(男子登録情報!$P:$P,MATCH($K106,男子登録情報!$B:$B,0)),INDEX(女子登録情報!$P:$P,MATCH($K106,女子登録情報!$B:$B,0)))),"")</f>
        <v/>
      </c>
      <c r="E106" s="32" t="str">
        <f>IF($U106="","",IF(ISERROR(MATCH($A106,男子登録情報!$S:$S,0)),"2","1"))</f>
        <v/>
      </c>
      <c r="F106" s="32" t="str">
        <f>IFERROR(IF($U106="","",IF($E106="1",INDEX(男子登録情報!$Q:$Q,MATCH($K106,男子登録情報!$B:$B,0)),INDEX(女子登録情報!$Q:$Q,MATCH($K106,女子登録情報!$B:$B,0)))),"")</f>
        <v/>
      </c>
      <c r="G106" s="32" t="str">
        <f>IFERROR(IF($U106="","",IF($E106="1",INDEX(男子登録情報!$M:$M,MATCH($K106,男子登録情報!$B:$B,0)),INDEX(女子登録情報!$M:$M,MATCH($K106,女子登録情報!$B:$B,0)))),"")</f>
        <v/>
      </c>
      <c r="H106" s="32" t="str">
        <f>IFERROR(IF($U106="","",IF($E106="1",INDEX(男子登録情報!$R:$R,MATCH($K106,男子登録情報!$B:$B,0)),INDEX(女子登録情報!$R:$R,MATCH($K106,女子登録情報!$B:$B,0)))),"")</f>
        <v/>
      </c>
      <c r="I106" s="32"/>
      <c r="J106" s="32"/>
      <c r="K106" s="32" t="str">
        <f>IFERROR(INDEX(元マスター!$B:$B,MATCH($U106,元マスター!$AO:$AO,0)),"")</f>
        <v/>
      </c>
      <c r="L106" s="32" t="str">
        <f>IFERROR(IF(INDEX(元マスター!$C:$C,MATCH($U106,元マスター!$AO:$AO,0))="","",INDEX(元マスター!$C:$C,MATCH($U106,元マスター!$AO:$AO,0))),"")</f>
        <v/>
      </c>
      <c r="M106" s="32" t="str">
        <f>IFERROR(IF(INDEX(元マスター!$D:$D,MATCH($U106,元マスター!$AO:$AO,0))="","",INDEX(元マスター!$D:$D,MATCH($U106,元マスター!$AO:$AO,0))),"")</f>
        <v/>
      </c>
      <c r="N106" s="32" t="str">
        <f>IFERROR(IF(INDEX(元マスター!$E:$E,MATCH($U106,元マスター!$AO:$AO,0))="","",INDEX(元マスター!$E:$E,MATCH($U106,元マスター!$AO:$AO,0))),"")</f>
        <v/>
      </c>
      <c r="O106" s="32" t="str">
        <f>IFERROR(IF(INDEX(元マスター!$F:$F,MATCH($U106,元マスター!$AO:$AO,0))="","",INDEX(元マスター!$F:$F,MATCH($U106,元マスター!$AO:$AO,0))),"")</f>
        <v/>
      </c>
      <c r="P106" s="32" t="str">
        <f>IFERROR(IF(INDEX(元マスター!$G:$G,MATCH($U106,元マスター!$AO:$AO,0))="","",INDEX(元マスター!$G:$G,MATCH($U106,元マスター!$AO:$AO,0))),"")</f>
        <v/>
      </c>
      <c r="Q106" s="32" t="str">
        <f>IFERROR(IF(INDEX(元マスター!$H:$H,MATCH($U106,元マスター!$AO:$AO,0))="","",INDEX(元マスター!$H:$H,MATCH($U106,元マスター!$AO:$AO,0))),"")</f>
        <v/>
      </c>
      <c r="R106" s="32" t="str">
        <f>IFERROR(IF(INDEX(元マスター!$I:$I,MATCH($U106,元マスター!$AO:$AO,0))="","",INDEX(元マスター!$I:$I,MATCH($U106,元マスター!$AO:$AO,0))),"")</f>
        <v/>
      </c>
      <c r="S106" s="32" t="str">
        <f>IFERROR(IF(INDEX(元マスター!$J:$J,MATCH($U106,元マスター!$AO:$AO,0))="","",INDEX(元マスター!$J:$J,MATCH($U106,元マスター!$AO:$AO,0))),"")</f>
        <v/>
      </c>
      <c r="U106" s="32" t="str" cm="1">
        <f t="array" ref="U106">IFERROR(INDEX(元マスター!$AO$1:$AO$384,SMALL(IF(元マスター!$AO$1:$AO$384&lt;&gt;"",ROW($A$1:$A$384)),ROW())),"")</f>
        <v/>
      </c>
    </row>
    <row r="107" spans="1:21" x14ac:dyDescent="0.55000000000000004">
      <c r="A107" s="32" t="str">
        <f>IFERROR(INDEX(元マスター!$A:$A,MATCH($U107,元マスター!$AO:$AO,0)),"")</f>
        <v/>
      </c>
      <c r="B107" s="32" t="str">
        <f>IFERROR(IF($U107="","",IF($E107="1",INDEX(男子登録情報!$N:$N,MATCH($K107,男子登録情報!$B:$B,0)),INDEX(女子登録情報!$N:$N,MATCH($K107,女子登録情報!$B:$B,0)))),"")</f>
        <v/>
      </c>
      <c r="C107" s="32" t="str">
        <f>IFERROR(IF($U107="","",IF($E107="1",INDEX(男子登録情報!$O:$O,MATCH($K107,男子登録情報!$B:$B,0)),INDEX(女子登録情報!$O:$O,MATCH($K107,女子登録情報!$B:$B,0)))),"")</f>
        <v/>
      </c>
      <c r="D107" s="32" t="str">
        <f>IFERROR(IF($U107="","",IF($E107="1",INDEX(男子登録情報!$P:$P,MATCH($K107,男子登録情報!$B:$B,0)),INDEX(女子登録情報!$P:$P,MATCH($K107,女子登録情報!$B:$B,0)))),"")</f>
        <v/>
      </c>
      <c r="E107" s="32" t="str">
        <f>IF($U107="","",IF(ISERROR(MATCH($A107,男子登録情報!$S:$S,0)),"2","1"))</f>
        <v/>
      </c>
      <c r="F107" s="32" t="str">
        <f>IFERROR(IF($U107="","",IF($E107="1",INDEX(男子登録情報!$Q:$Q,MATCH($K107,男子登録情報!$B:$B,0)),INDEX(女子登録情報!$Q:$Q,MATCH($K107,女子登録情報!$B:$B,0)))),"")</f>
        <v/>
      </c>
      <c r="G107" s="32" t="str">
        <f>IFERROR(IF($U107="","",IF($E107="1",INDEX(男子登録情報!$M:$M,MATCH($K107,男子登録情報!$B:$B,0)),INDEX(女子登録情報!$M:$M,MATCH($K107,女子登録情報!$B:$B,0)))),"")</f>
        <v/>
      </c>
      <c r="H107" s="32" t="str">
        <f>IFERROR(IF($U107="","",IF($E107="1",INDEX(男子登録情報!$R:$R,MATCH($K107,男子登録情報!$B:$B,0)),INDEX(女子登録情報!$R:$R,MATCH($K107,女子登録情報!$B:$B,0)))),"")</f>
        <v/>
      </c>
      <c r="I107" s="32"/>
      <c r="J107" s="32"/>
      <c r="K107" s="32" t="str">
        <f>IFERROR(INDEX(元マスター!$B:$B,MATCH($U107,元マスター!$AO:$AO,0)),"")</f>
        <v/>
      </c>
      <c r="L107" s="32" t="str">
        <f>IFERROR(IF(INDEX(元マスター!$C:$C,MATCH($U107,元マスター!$AO:$AO,0))="","",INDEX(元マスター!$C:$C,MATCH($U107,元マスター!$AO:$AO,0))),"")</f>
        <v/>
      </c>
      <c r="M107" s="32" t="str">
        <f>IFERROR(IF(INDEX(元マスター!$D:$D,MATCH($U107,元マスター!$AO:$AO,0))="","",INDEX(元マスター!$D:$D,MATCH($U107,元マスター!$AO:$AO,0))),"")</f>
        <v/>
      </c>
      <c r="N107" s="32" t="str">
        <f>IFERROR(IF(INDEX(元マスター!$E:$E,MATCH($U107,元マスター!$AO:$AO,0))="","",INDEX(元マスター!$E:$E,MATCH($U107,元マスター!$AO:$AO,0))),"")</f>
        <v/>
      </c>
      <c r="O107" s="32" t="str">
        <f>IFERROR(IF(INDEX(元マスター!$F:$F,MATCH($U107,元マスター!$AO:$AO,0))="","",INDEX(元マスター!$F:$F,MATCH($U107,元マスター!$AO:$AO,0))),"")</f>
        <v/>
      </c>
      <c r="P107" s="32" t="str">
        <f>IFERROR(IF(INDEX(元マスター!$G:$G,MATCH($U107,元マスター!$AO:$AO,0))="","",INDEX(元マスター!$G:$G,MATCH($U107,元マスター!$AO:$AO,0))),"")</f>
        <v/>
      </c>
      <c r="Q107" s="32" t="str">
        <f>IFERROR(IF(INDEX(元マスター!$H:$H,MATCH($U107,元マスター!$AO:$AO,0))="","",INDEX(元マスター!$H:$H,MATCH($U107,元マスター!$AO:$AO,0))),"")</f>
        <v/>
      </c>
      <c r="R107" s="32" t="str">
        <f>IFERROR(IF(INDEX(元マスター!$I:$I,MATCH($U107,元マスター!$AO:$AO,0))="","",INDEX(元マスター!$I:$I,MATCH($U107,元マスター!$AO:$AO,0))),"")</f>
        <v/>
      </c>
      <c r="S107" s="32" t="str">
        <f>IFERROR(IF(INDEX(元マスター!$J:$J,MATCH($U107,元マスター!$AO:$AO,0))="","",INDEX(元マスター!$J:$J,MATCH($U107,元マスター!$AO:$AO,0))),"")</f>
        <v/>
      </c>
      <c r="U107" s="32" t="str" cm="1">
        <f t="array" ref="U107">IFERROR(INDEX(元マスター!$AO$1:$AO$384,SMALL(IF(元マスター!$AO$1:$AO$384&lt;&gt;"",ROW($A$1:$A$384)),ROW())),"")</f>
        <v/>
      </c>
    </row>
    <row r="108" spans="1:21" x14ac:dyDescent="0.55000000000000004">
      <c r="A108" s="32" t="str">
        <f>IFERROR(INDEX(元マスター!$A:$A,MATCH($U108,元マスター!$AO:$AO,0)),"")</f>
        <v/>
      </c>
      <c r="B108" s="32" t="str">
        <f>IFERROR(IF($U108="","",IF($E108="1",INDEX(男子登録情報!$N:$N,MATCH($K108,男子登録情報!$B:$B,0)),INDEX(女子登録情報!$N:$N,MATCH($K108,女子登録情報!$B:$B,0)))),"")</f>
        <v/>
      </c>
      <c r="C108" s="32" t="str">
        <f>IFERROR(IF($U108="","",IF($E108="1",INDEX(男子登録情報!$O:$O,MATCH($K108,男子登録情報!$B:$B,0)),INDEX(女子登録情報!$O:$O,MATCH($K108,女子登録情報!$B:$B,0)))),"")</f>
        <v/>
      </c>
      <c r="D108" s="32" t="str">
        <f>IFERROR(IF($U108="","",IF($E108="1",INDEX(男子登録情報!$P:$P,MATCH($K108,男子登録情報!$B:$B,0)),INDEX(女子登録情報!$P:$P,MATCH($K108,女子登録情報!$B:$B,0)))),"")</f>
        <v/>
      </c>
      <c r="E108" s="32" t="str">
        <f>IF($U108="","",IF(ISERROR(MATCH($A108,男子登録情報!$S:$S,0)),"2","1"))</f>
        <v/>
      </c>
      <c r="F108" s="32" t="str">
        <f>IFERROR(IF($U108="","",IF($E108="1",INDEX(男子登録情報!$Q:$Q,MATCH($K108,男子登録情報!$B:$B,0)),INDEX(女子登録情報!$Q:$Q,MATCH($K108,女子登録情報!$B:$B,0)))),"")</f>
        <v/>
      </c>
      <c r="G108" s="32" t="str">
        <f>IFERROR(IF($U108="","",IF($E108="1",INDEX(男子登録情報!$M:$M,MATCH($K108,男子登録情報!$B:$B,0)),INDEX(女子登録情報!$M:$M,MATCH($K108,女子登録情報!$B:$B,0)))),"")</f>
        <v/>
      </c>
      <c r="H108" s="32" t="str">
        <f>IFERROR(IF($U108="","",IF($E108="1",INDEX(男子登録情報!$R:$R,MATCH($K108,男子登録情報!$B:$B,0)),INDEX(女子登録情報!$R:$R,MATCH($K108,女子登録情報!$B:$B,0)))),"")</f>
        <v/>
      </c>
      <c r="I108" s="32"/>
      <c r="J108" s="32"/>
      <c r="K108" s="32" t="str">
        <f>IFERROR(INDEX(元マスター!$B:$B,MATCH($U108,元マスター!$AO:$AO,0)),"")</f>
        <v/>
      </c>
      <c r="L108" s="32" t="str">
        <f>IFERROR(IF(INDEX(元マスター!$C:$C,MATCH($U108,元マスター!$AO:$AO,0))="","",INDEX(元マスター!$C:$C,MATCH($U108,元マスター!$AO:$AO,0))),"")</f>
        <v/>
      </c>
      <c r="M108" s="32" t="str">
        <f>IFERROR(IF(INDEX(元マスター!$D:$D,MATCH($U108,元マスター!$AO:$AO,0))="","",INDEX(元マスター!$D:$D,MATCH($U108,元マスター!$AO:$AO,0))),"")</f>
        <v/>
      </c>
      <c r="N108" s="32" t="str">
        <f>IFERROR(IF(INDEX(元マスター!$E:$E,MATCH($U108,元マスター!$AO:$AO,0))="","",INDEX(元マスター!$E:$E,MATCH($U108,元マスター!$AO:$AO,0))),"")</f>
        <v/>
      </c>
      <c r="O108" s="32" t="str">
        <f>IFERROR(IF(INDEX(元マスター!$F:$F,MATCH($U108,元マスター!$AO:$AO,0))="","",INDEX(元マスター!$F:$F,MATCH($U108,元マスター!$AO:$AO,0))),"")</f>
        <v/>
      </c>
      <c r="P108" s="32" t="str">
        <f>IFERROR(IF(INDEX(元マスター!$G:$G,MATCH($U108,元マスター!$AO:$AO,0))="","",INDEX(元マスター!$G:$G,MATCH($U108,元マスター!$AO:$AO,0))),"")</f>
        <v/>
      </c>
      <c r="Q108" s="32" t="str">
        <f>IFERROR(IF(INDEX(元マスター!$H:$H,MATCH($U108,元マスター!$AO:$AO,0))="","",INDEX(元マスター!$H:$H,MATCH($U108,元マスター!$AO:$AO,0))),"")</f>
        <v/>
      </c>
      <c r="R108" s="32" t="str">
        <f>IFERROR(IF(INDEX(元マスター!$I:$I,MATCH($U108,元マスター!$AO:$AO,0))="","",INDEX(元マスター!$I:$I,MATCH($U108,元マスター!$AO:$AO,0))),"")</f>
        <v/>
      </c>
      <c r="S108" s="32" t="str">
        <f>IFERROR(IF(INDEX(元マスター!$J:$J,MATCH($U108,元マスター!$AO:$AO,0))="","",INDEX(元マスター!$J:$J,MATCH($U108,元マスター!$AO:$AO,0))),"")</f>
        <v/>
      </c>
      <c r="U108" s="32" t="str" cm="1">
        <f t="array" ref="U108">IFERROR(INDEX(元マスター!$AO$1:$AO$384,SMALL(IF(元マスター!$AO$1:$AO$384&lt;&gt;"",ROW($A$1:$A$384)),ROW())),"")</f>
        <v/>
      </c>
    </row>
    <row r="109" spans="1:21" x14ac:dyDescent="0.55000000000000004">
      <c r="A109" s="32" t="str">
        <f>IFERROR(INDEX(元マスター!$A:$A,MATCH($U109,元マスター!$AO:$AO,0)),"")</f>
        <v/>
      </c>
      <c r="B109" s="32" t="str">
        <f>IFERROR(IF($U109="","",IF($E109="1",INDEX(男子登録情報!$N:$N,MATCH($K109,男子登録情報!$B:$B,0)),INDEX(女子登録情報!$N:$N,MATCH($K109,女子登録情報!$B:$B,0)))),"")</f>
        <v/>
      </c>
      <c r="C109" s="32" t="str">
        <f>IFERROR(IF($U109="","",IF($E109="1",INDEX(男子登録情報!$O:$O,MATCH($K109,男子登録情報!$B:$B,0)),INDEX(女子登録情報!$O:$O,MATCH($K109,女子登録情報!$B:$B,0)))),"")</f>
        <v/>
      </c>
      <c r="D109" s="32" t="str">
        <f>IFERROR(IF($U109="","",IF($E109="1",INDEX(男子登録情報!$P:$P,MATCH($K109,男子登録情報!$B:$B,0)),INDEX(女子登録情報!$P:$P,MATCH($K109,女子登録情報!$B:$B,0)))),"")</f>
        <v/>
      </c>
      <c r="E109" s="32" t="str">
        <f>IF($U109="","",IF(ISERROR(MATCH($A109,男子登録情報!$S:$S,0)),"2","1"))</f>
        <v/>
      </c>
      <c r="F109" s="32" t="str">
        <f>IFERROR(IF($U109="","",IF($E109="1",INDEX(男子登録情報!$Q:$Q,MATCH($K109,男子登録情報!$B:$B,0)),INDEX(女子登録情報!$Q:$Q,MATCH($K109,女子登録情報!$B:$B,0)))),"")</f>
        <v/>
      </c>
      <c r="G109" s="32" t="str">
        <f>IFERROR(IF($U109="","",IF($E109="1",INDEX(男子登録情報!$M:$M,MATCH($K109,男子登録情報!$B:$B,0)),INDEX(女子登録情報!$M:$M,MATCH($K109,女子登録情報!$B:$B,0)))),"")</f>
        <v/>
      </c>
      <c r="H109" s="32" t="str">
        <f>IFERROR(IF($U109="","",IF($E109="1",INDEX(男子登録情報!$R:$R,MATCH($K109,男子登録情報!$B:$B,0)),INDEX(女子登録情報!$R:$R,MATCH($K109,女子登録情報!$B:$B,0)))),"")</f>
        <v/>
      </c>
      <c r="I109" s="32"/>
      <c r="J109" s="32"/>
      <c r="K109" s="32" t="str">
        <f>IFERROR(INDEX(元マスター!$B:$B,MATCH($U109,元マスター!$AO:$AO,0)),"")</f>
        <v/>
      </c>
      <c r="L109" s="32" t="str">
        <f>IFERROR(IF(INDEX(元マスター!$C:$C,MATCH($U109,元マスター!$AO:$AO,0))="","",INDEX(元マスター!$C:$C,MATCH($U109,元マスター!$AO:$AO,0))),"")</f>
        <v/>
      </c>
      <c r="M109" s="32" t="str">
        <f>IFERROR(IF(INDEX(元マスター!$D:$D,MATCH($U109,元マスター!$AO:$AO,0))="","",INDEX(元マスター!$D:$D,MATCH($U109,元マスター!$AO:$AO,0))),"")</f>
        <v/>
      </c>
      <c r="N109" s="32" t="str">
        <f>IFERROR(IF(INDEX(元マスター!$E:$E,MATCH($U109,元マスター!$AO:$AO,0))="","",INDEX(元マスター!$E:$E,MATCH($U109,元マスター!$AO:$AO,0))),"")</f>
        <v/>
      </c>
      <c r="O109" s="32" t="str">
        <f>IFERROR(IF(INDEX(元マスター!$F:$F,MATCH($U109,元マスター!$AO:$AO,0))="","",INDEX(元マスター!$F:$F,MATCH($U109,元マスター!$AO:$AO,0))),"")</f>
        <v/>
      </c>
      <c r="P109" s="32" t="str">
        <f>IFERROR(IF(INDEX(元マスター!$G:$G,MATCH($U109,元マスター!$AO:$AO,0))="","",INDEX(元マスター!$G:$G,MATCH($U109,元マスター!$AO:$AO,0))),"")</f>
        <v/>
      </c>
      <c r="Q109" s="32" t="str">
        <f>IFERROR(IF(INDEX(元マスター!$H:$H,MATCH($U109,元マスター!$AO:$AO,0))="","",INDEX(元マスター!$H:$H,MATCH($U109,元マスター!$AO:$AO,0))),"")</f>
        <v/>
      </c>
      <c r="R109" s="32" t="str">
        <f>IFERROR(IF(INDEX(元マスター!$I:$I,MATCH($U109,元マスター!$AO:$AO,0))="","",INDEX(元マスター!$I:$I,MATCH($U109,元マスター!$AO:$AO,0))),"")</f>
        <v/>
      </c>
      <c r="S109" s="32" t="str">
        <f>IFERROR(IF(INDEX(元マスター!$J:$J,MATCH($U109,元マスター!$AO:$AO,0))="","",INDEX(元マスター!$J:$J,MATCH($U109,元マスター!$AO:$AO,0))),"")</f>
        <v/>
      </c>
      <c r="U109" s="32" t="str" cm="1">
        <f t="array" ref="U109">IFERROR(INDEX(元マスター!$AO$1:$AO$384,SMALL(IF(元マスター!$AO$1:$AO$384&lt;&gt;"",ROW($A$1:$A$384)),ROW())),"")</f>
        <v/>
      </c>
    </row>
    <row r="110" spans="1:21" x14ac:dyDescent="0.55000000000000004">
      <c r="A110" s="32" t="str">
        <f>IFERROR(INDEX(元マスター!$A:$A,MATCH($U110,元マスター!$AO:$AO,0)),"")</f>
        <v/>
      </c>
      <c r="B110" s="32" t="str">
        <f>IFERROR(IF($U110="","",IF($E110="1",INDEX(男子登録情報!$N:$N,MATCH($K110,男子登録情報!$B:$B,0)),INDEX(女子登録情報!$N:$N,MATCH($K110,女子登録情報!$B:$B,0)))),"")</f>
        <v/>
      </c>
      <c r="C110" s="32" t="str">
        <f>IFERROR(IF($U110="","",IF($E110="1",INDEX(男子登録情報!$O:$O,MATCH($K110,男子登録情報!$B:$B,0)),INDEX(女子登録情報!$O:$O,MATCH($K110,女子登録情報!$B:$B,0)))),"")</f>
        <v/>
      </c>
      <c r="D110" s="32" t="str">
        <f>IFERROR(IF($U110="","",IF($E110="1",INDEX(男子登録情報!$P:$P,MATCH($K110,男子登録情報!$B:$B,0)),INDEX(女子登録情報!$P:$P,MATCH($K110,女子登録情報!$B:$B,0)))),"")</f>
        <v/>
      </c>
      <c r="E110" s="32" t="str">
        <f>IF($U110="","",IF(ISERROR(MATCH($A110,男子登録情報!$S:$S,0)),"2","1"))</f>
        <v/>
      </c>
      <c r="F110" s="32" t="str">
        <f>IFERROR(IF($U110="","",IF($E110="1",INDEX(男子登録情報!$Q:$Q,MATCH($K110,男子登録情報!$B:$B,0)),INDEX(女子登録情報!$Q:$Q,MATCH($K110,女子登録情報!$B:$B,0)))),"")</f>
        <v/>
      </c>
      <c r="G110" s="32" t="str">
        <f>IFERROR(IF($U110="","",IF($E110="1",INDEX(男子登録情報!$M:$M,MATCH($K110,男子登録情報!$B:$B,0)),INDEX(女子登録情報!$M:$M,MATCH($K110,女子登録情報!$B:$B,0)))),"")</f>
        <v/>
      </c>
      <c r="H110" s="32" t="str">
        <f>IFERROR(IF($U110="","",IF($E110="1",INDEX(男子登録情報!$R:$R,MATCH($K110,男子登録情報!$B:$B,0)),INDEX(女子登録情報!$R:$R,MATCH($K110,女子登録情報!$B:$B,0)))),"")</f>
        <v/>
      </c>
      <c r="I110" s="32"/>
      <c r="J110" s="32"/>
      <c r="K110" s="32" t="str">
        <f>IFERROR(INDEX(元マスター!$B:$B,MATCH($U110,元マスター!$AO:$AO,0)),"")</f>
        <v/>
      </c>
      <c r="L110" s="32" t="str">
        <f>IFERROR(IF(INDEX(元マスター!$C:$C,MATCH($U110,元マスター!$AO:$AO,0))="","",INDEX(元マスター!$C:$C,MATCH($U110,元マスター!$AO:$AO,0))),"")</f>
        <v/>
      </c>
      <c r="M110" s="32" t="str">
        <f>IFERROR(IF(INDEX(元マスター!$D:$D,MATCH($U110,元マスター!$AO:$AO,0))="","",INDEX(元マスター!$D:$D,MATCH($U110,元マスター!$AO:$AO,0))),"")</f>
        <v/>
      </c>
      <c r="N110" s="32" t="str">
        <f>IFERROR(IF(INDEX(元マスター!$E:$E,MATCH($U110,元マスター!$AO:$AO,0))="","",INDEX(元マスター!$E:$E,MATCH($U110,元マスター!$AO:$AO,0))),"")</f>
        <v/>
      </c>
      <c r="O110" s="32" t="str">
        <f>IFERROR(IF(INDEX(元マスター!$F:$F,MATCH($U110,元マスター!$AO:$AO,0))="","",INDEX(元マスター!$F:$F,MATCH($U110,元マスター!$AO:$AO,0))),"")</f>
        <v/>
      </c>
      <c r="P110" s="32" t="str">
        <f>IFERROR(IF(INDEX(元マスター!$G:$G,MATCH($U110,元マスター!$AO:$AO,0))="","",INDEX(元マスター!$G:$G,MATCH($U110,元マスター!$AO:$AO,0))),"")</f>
        <v/>
      </c>
      <c r="Q110" s="32" t="str">
        <f>IFERROR(IF(INDEX(元マスター!$H:$H,MATCH($U110,元マスター!$AO:$AO,0))="","",INDEX(元マスター!$H:$H,MATCH($U110,元マスター!$AO:$AO,0))),"")</f>
        <v/>
      </c>
      <c r="R110" s="32" t="str">
        <f>IFERROR(IF(INDEX(元マスター!$I:$I,MATCH($U110,元マスター!$AO:$AO,0))="","",INDEX(元マスター!$I:$I,MATCH($U110,元マスター!$AO:$AO,0))),"")</f>
        <v/>
      </c>
      <c r="S110" s="32" t="str">
        <f>IFERROR(IF(INDEX(元マスター!$J:$J,MATCH($U110,元マスター!$AO:$AO,0))="","",INDEX(元マスター!$J:$J,MATCH($U110,元マスター!$AO:$AO,0))),"")</f>
        <v/>
      </c>
      <c r="U110" s="32" t="str" cm="1">
        <f t="array" ref="U110">IFERROR(INDEX(元マスター!$AO$1:$AO$384,SMALL(IF(元マスター!$AO$1:$AO$384&lt;&gt;"",ROW($A$1:$A$384)),ROW())),"")</f>
        <v/>
      </c>
    </row>
    <row r="111" spans="1:21" x14ac:dyDescent="0.55000000000000004">
      <c r="A111" s="32" t="str">
        <f>IFERROR(INDEX(元マスター!$A:$A,MATCH($U111,元マスター!$AO:$AO,0)),"")</f>
        <v/>
      </c>
      <c r="B111" s="32" t="str">
        <f>IFERROR(IF($U111="","",IF($E111="1",INDEX(男子登録情報!$N:$N,MATCH($K111,男子登録情報!$B:$B,0)),INDEX(女子登録情報!$N:$N,MATCH($K111,女子登録情報!$B:$B,0)))),"")</f>
        <v/>
      </c>
      <c r="C111" s="32" t="str">
        <f>IFERROR(IF($U111="","",IF($E111="1",INDEX(男子登録情報!$O:$O,MATCH($K111,男子登録情報!$B:$B,0)),INDEX(女子登録情報!$O:$O,MATCH($K111,女子登録情報!$B:$B,0)))),"")</f>
        <v/>
      </c>
      <c r="D111" s="32" t="str">
        <f>IFERROR(IF($U111="","",IF($E111="1",INDEX(男子登録情報!$P:$P,MATCH($K111,男子登録情報!$B:$B,0)),INDEX(女子登録情報!$P:$P,MATCH($K111,女子登録情報!$B:$B,0)))),"")</f>
        <v/>
      </c>
      <c r="E111" s="32" t="str">
        <f>IF($U111="","",IF(ISERROR(MATCH($A111,男子登録情報!$S:$S,0)),"2","1"))</f>
        <v/>
      </c>
      <c r="F111" s="32" t="str">
        <f>IFERROR(IF($U111="","",IF($E111="1",INDEX(男子登録情報!$Q:$Q,MATCH($K111,男子登録情報!$B:$B,0)),INDEX(女子登録情報!$Q:$Q,MATCH($K111,女子登録情報!$B:$B,0)))),"")</f>
        <v/>
      </c>
      <c r="G111" s="32" t="str">
        <f>IFERROR(IF($U111="","",IF($E111="1",INDEX(男子登録情報!$M:$M,MATCH($K111,男子登録情報!$B:$B,0)),INDEX(女子登録情報!$M:$M,MATCH($K111,女子登録情報!$B:$B,0)))),"")</f>
        <v/>
      </c>
      <c r="H111" s="32" t="str">
        <f>IFERROR(IF($U111="","",IF($E111="1",INDEX(男子登録情報!$R:$R,MATCH($K111,男子登録情報!$B:$B,0)),INDEX(女子登録情報!$R:$R,MATCH($K111,女子登録情報!$B:$B,0)))),"")</f>
        <v/>
      </c>
      <c r="I111" s="32"/>
      <c r="J111" s="32"/>
      <c r="K111" s="32" t="str">
        <f>IFERROR(INDEX(元マスター!$B:$B,MATCH($U111,元マスター!$AO:$AO,0)),"")</f>
        <v/>
      </c>
      <c r="L111" s="32" t="str">
        <f>IFERROR(IF(INDEX(元マスター!$C:$C,MATCH($U111,元マスター!$AO:$AO,0))="","",INDEX(元マスター!$C:$C,MATCH($U111,元マスター!$AO:$AO,0))),"")</f>
        <v/>
      </c>
      <c r="M111" s="32" t="str">
        <f>IFERROR(IF(INDEX(元マスター!$D:$D,MATCH($U111,元マスター!$AO:$AO,0))="","",INDEX(元マスター!$D:$D,MATCH($U111,元マスター!$AO:$AO,0))),"")</f>
        <v/>
      </c>
      <c r="N111" s="32" t="str">
        <f>IFERROR(IF(INDEX(元マスター!$E:$E,MATCH($U111,元マスター!$AO:$AO,0))="","",INDEX(元マスター!$E:$E,MATCH($U111,元マスター!$AO:$AO,0))),"")</f>
        <v/>
      </c>
      <c r="O111" s="32" t="str">
        <f>IFERROR(IF(INDEX(元マスター!$F:$F,MATCH($U111,元マスター!$AO:$AO,0))="","",INDEX(元マスター!$F:$F,MATCH($U111,元マスター!$AO:$AO,0))),"")</f>
        <v/>
      </c>
      <c r="P111" s="32" t="str">
        <f>IFERROR(IF(INDEX(元マスター!$G:$G,MATCH($U111,元マスター!$AO:$AO,0))="","",INDEX(元マスター!$G:$G,MATCH($U111,元マスター!$AO:$AO,0))),"")</f>
        <v/>
      </c>
      <c r="Q111" s="32" t="str">
        <f>IFERROR(IF(INDEX(元マスター!$H:$H,MATCH($U111,元マスター!$AO:$AO,0))="","",INDEX(元マスター!$H:$H,MATCH($U111,元マスター!$AO:$AO,0))),"")</f>
        <v/>
      </c>
      <c r="R111" s="32" t="str">
        <f>IFERROR(IF(INDEX(元マスター!$I:$I,MATCH($U111,元マスター!$AO:$AO,0))="","",INDEX(元マスター!$I:$I,MATCH($U111,元マスター!$AO:$AO,0))),"")</f>
        <v/>
      </c>
      <c r="S111" s="32" t="str">
        <f>IFERROR(IF(INDEX(元マスター!$J:$J,MATCH($U111,元マスター!$AO:$AO,0))="","",INDEX(元マスター!$J:$J,MATCH($U111,元マスター!$AO:$AO,0))),"")</f>
        <v/>
      </c>
      <c r="U111" s="32" t="str" cm="1">
        <f t="array" ref="U111">IFERROR(INDEX(元マスター!$AO$1:$AO$384,SMALL(IF(元マスター!$AO$1:$AO$384&lt;&gt;"",ROW($A$1:$A$384)),ROW())),"")</f>
        <v/>
      </c>
    </row>
    <row r="112" spans="1:21" x14ac:dyDescent="0.55000000000000004">
      <c r="A112" s="32" t="str">
        <f>IFERROR(INDEX(元マスター!$A:$A,MATCH($U112,元マスター!$AO:$AO,0)),"")</f>
        <v/>
      </c>
      <c r="B112" s="32" t="str">
        <f>IFERROR(IF($U112="","",IF($E112="1",INDEX(男子登録情報!$N:$N,MATCH($K112,男子登録情報!$B:$B,0)),INDEX(女子登録情報!$N:$N,MATCH($K112,女子登録情報!$B:$B,0)))),"")</f>
        <v/>
      </c>
      <c r="C112" s="32" t="str">
        <f>IFERROR(IF($U112="","",IF($E112="1",INDEX(男子登録情報!$O:$O,MATCH($K112,男子登録情報!$B:$B,0)),INDEX(女子登録情報!$O:$O,MATCH($K112,女子登録情報!$B:$B,0)))),"")</f>
        <v/>
      </c>
      <c r="D112" s="32" t="str">
        <f>IFERROR(IF($U112="","",IF($E112="1",INDEX(男子登録情報!$P:$P,MATCH($K112,男子登録情報!$B:$B,0)),INDEX(女子登録情報!$P:$P,MATCH($K112,女子登録情報!$B:$B,0)))),"")</f>
        <v/>
      </c>
      <c r="E112" s="32" t="str">
        <f>IF($U112="","",IF(ISERROR(MATCH($A112,男子登録情報!$S:$S,0)),"2","1"))</f>
        <v/>
      </c>
      <c r="F112" s="32" t="str">
        <f>IFERROR(IF($U112="","",IF($E112="1",INDEX(男子登録情報!$Q:$Q,MATCH($K112,男子登録情報!$B:$B,0)),INDEX(女子登録情報!$Q:$Q,MATCH($K112,女子登録情報!$B:$B,0)))),"")</f>
        <v/>
      </c>
      <c r="G112" s="32" t="str">
        <f>IFERROR(IF($U112="","",IF($E112="1",INDEX(男子登録情報!$M:$M,MATCH($K112,男子登録情報!$B:$B,0)),INDEX(女子登録情報!$M:$M,MATCH($K112,女子登録情報!$B:$B,0)))),"")</f>
        <v/>
      </c>
      <c r="H112" s="32" t="str">
        <f>IFERROR(IF($U112="","",IF($E112="1",INDEX(男子登録情報!$R:$R,MATCH($K112,男子登録情報!$B:$B,0)),INDEX(女子登録情報!$R:$R,MATCH($K112,女子登録情報!$B:$B,0)))),"")</f>
        <v/>
      </c>
      <c r="I112" s="32"/>
      <c r="J112" s="32"/>
      <c r="K112" s="32" t="str">
        <f>IFERROR(INDEX(元マスター!$B:$B,MATCH($U112,元マスター!$AO:$AO,0)),"")</f>
        <v/>
      </c>
      <c r="L112" s="32" t="str">
        <f>IFERROR(IF(INDEX(元マスター!$C:$C,MATCH($U112,元マスター!$AO:$AO,0))="","",INDEX(元マスター!$C:$C,MATCH($U112,元マスター!$AO:$AO,0))),"")</f>
        <v/>
      </c>
      <c r="M112" s="32" t="str">
        <f>IFERROR(IF(INDEX(元マスター!$D:$D,MATCH($U112,元マスター!$AO:$AO,0))="","",INDEX(元マスター!$D:$D,MATCH($U112,元マスター!$AO:$AO,0))),"")</f>
        <v/>
      </c>
      <c r="N112" s="32" t="str">
        <f>IFERROR(IF(INDEX(元マスター!$E:$E,MATCH($U112,元マスター!$AO:$AO,0))="","",INDEX(元マスター!$E:$E,MATCH($U112,元マスター!$AO:$AO,0))),"")</f>
        <v/>
      </c>
      <c r="O112" s="32" t="str">
        <f>IFERROR(IF(INDEX(元マスター!$F:$F,MATCH($U112,元マスター!$AO:$AO,0))="","",INDEX(元マスター!$F:$F,MATCH($U112,元マスター!$AO:$AO,0))),"")</f>
        <v/>
      </c>
      <c r="P112" s="32" t="str">
        <f>IFERROR(IF(INDEX(元マスター!$G:$G,MATCH($U112,元マスター!$AO:$AO,0))="","",INDEX(元マスター!$G:$G,MATCH($U112,元マスター!$AO:$AO,0))),"")</f>
        <v/>
      </c>
      <c r="Q112" s="32" t="str">
        <f>IFERROR(IF(INDEX(元マスター!$H:$H,MATCH($U112,元マスター!$AO:$AO,0))="","",INDEX(元マスター!$H:$H,MATCH($U112,元マスター!$AO:$AO,0))),"")</f>
        <v/>
      </c>
      <c r="R112" s="32" t="str">
        <f>IFERROR(IF(INDEX(元マスター!$I:$I,MATCH($U112,元マスター!$AO:$AO,0))="","",INDEX(元マスター!$I:$I,MATCH($U112,元マスター!$AO:$AO,0))),"")</f>
        <v/>
      </c>
      <c r="S112" s="32" t="str">
        <f>IFERROR(IF(INDEX(元マスター!$J:$J,MATCH($U112,元マスター!$AO:$AO,0))="","",INDEX(元マスター!$J:$J,MATCH($U112,元マスター!$AO:$AO,0))),"")</f>
        <v/>
      </c>
      <c r="U112" s="32" t="str" cm="1">
        <f t="array" ref="U112">IFERROR(INDEX(元マスター!$AO$1:$AO$384,SMALL(IF(元マスター!$AO$1:$AO$384&lt;&gt;"",ROW($A$1:$A$384)),ROW())),"")</f>
        <v/>
      </c>
    </row>
    <row r="113" spans="1:21" x14ac:dyDescent="0.55000000000000004">
      <c r="A113" s="32" t="str">
        <f>IFERROR(INDEX(元マスター!$A:$A,MATCH($U113,元マスター!$AO:$AO,0)),"")</f>
        <v/>
      </c>
      <c r="B113" s="32" t="str">
        <f>IFERROR(IF($U113="","",IF($E113="1",INDEX(男子登録情報!$N:$N,MATCH($K113,男子登録情報!$B:$B,0)),INDEX(女子登録情報!$N:$N,MATCH($K113,女子登録情報!$B:$B,0)))),"")</f>
        <v/>
      </c>
      <c r="C113" s="32" t="str">
        <f>IFERROR(IF($U113="","",IF($E113="1",INDEX(男子登録情報!$O:$O,MATCH($K113,男子登録情報!$B:$B,0)),INDEX(女子登録情報!$O:$O,MATCH($K113,女子登録情報!$B:$B,0)))),"")</f>
        <v/>
      </c>
      <c r="D113" s="32" t="str">
        <f>IFERROR(IF($U113="","",IF($E113="1",INDEX(男子登録情報!$P:$P,MATCH($K113,男子登録情報!$B:$B,0)),INDEX(女子登録情報!$P:$P,MATCH($K113,女子登録情報!$B:$B,0)))),"")</f>
        <v/>
      </c>
      <c r="E113" s="32" t="str">
        <f>IF($U113="","",IF(ISERROR(MATCH($A113,男子登録情報!$S:$S,0)),"2","1"))</f>
        <v/>
      </c>
      <c r="F113" s="32" t="str">
        <f>IFERROR(IF($U113="","",IF($E113="1",INDEX(男子登録情報!$Q:$Q,MATCH($K113,男子登録情報!$B:$B,0)),INDEX(女子登録情報!$Q:$Q,MATCH($K113,女子登録情報!$B:$B,0)))),"")</f>
        <v/>
      </c>
      <c r="G113" s="32" t="str">
        <f>IFERROR(IF($U113="","",IF($E113="1",INDEX(男子登録情報!$M:$M,MATCH($K113,男子登録情報!$B:$B,0)),INDEX(女子登録情報!$M:$M,MATCH($K113,女子登録情報!$B:$B,0)))),"")</f>
        <v/>
      </c>
      <c r="H113" s="32" t="str">
        <f>IFERROR(IF($U113="","",IF($E113="1",INDEX(男子登録情報!$R:$R,MATCH($K113,男子登録情報!$B:$B,0)),INDEX(女子登録情報!$R:$R,MATCH($K113,女子登録情報!$B:$B,0)))),"")</f>
        <v/>
      </c>
      <c r="I113" s="32"/>
      <c r="J113" s="32"/>
      <c r="K113" s="32" t="str">
        <f>IFERROR(INDEX(元マスター!$B:$B,MATCH($U113,元マスター!$AO:$AO,0)),"")</f>
        <v/>
      </c>
      <c r="L113" s="32" t="str">
        <f>IFERROR(IF(INDEX(元マスター!$C:$C,MATCH($U113,元マスター!$AO:$AO,0))="","",INDEX(元マスター!$C:$C,MATCH($U113,元マスター!$AO:$AO,0))),"")</f>
        <v/>
      </c>
      <c r="M113" s="32" t="str">
        <f>IFERROR(IF(INDEX(元マスター!$D:$D,MATCH($U113,元マスター!$AO:$AO,0))="","",INDEX(元マスター!$D:$D,MATCH($U113,元マスター!$AO:$AO,0))),"")</f>
        <v/>
      </c>
      <c r="N113" s="32" t="str">
        <f>IFERROR(IF(INDEX(元マスター!$E:$E,MATCH($U113,元マスター!$AO:$AO,0))="","",INDEX(元マスター!$E:$E,MATCH($U113,元マスター!$AO:$AO,0))),"")</f>
        <v/>
      </c>
      <c r="O113" s="32" t="str">
        <f>IFERROR(IF(INDEX(元マスター!$F:$F,MATCH($U113,元マスター!$AO:$AO,0))="","",INDEX(元マスター!$F:$F,MATCH($U113,元マスター!$AO:$AO,0))),"")</f>
        <v/>
      </c>
      <c r="P113" s="32" t="str">
        <f>IFERROR(IF(INDEX(元マスター!$G:$G,MATCH($U113,元マスター!$AO:$AO,0))="","",INDEX(元マスター!$G:$G,MATCH($U113,元マスター!$AO:$AO,0))),"")</f>
        <v/>
      </c>
      <c r="Q113" s="32" t="str">
        <f>IFERROR(IF(INDEX(元マスター!$H:$H,MATCH($U113,元マスター!$AO:$AO,0))="","",INDEX(元マスター!$H:$H,MATCH($U113,元マスター!$AO:$AO,0))),"")</f>
        <v/>
      </c>
      <c r="R113" s="32" t="str">
        <f>IFERROR(IF(INDEX(元マスター!$I:$I,MATCH($U113,元マスター!$AO:$AO,0))="","",INDEX(元マスター!$I:$I,MATCH($U113,元マスター!$AO:$AO,0))),"")</f>
        <v/>
      </c>
      <c r="S113" s="32" t="str">
        <f>IFERROR(IF(INDEX(元マスター!$J:$J,MATCH($U113,元マスター!$AO:$AO,0))="","",INDEX(元マスター!$J:$J,MATCH($U113,元マスター!$AO:$AO,0))),"")</f>
        <v/>
      </c>
      <c r="U113" s="32" t="str" cm="1">
        <f t="array" ref="U113">IFERROR(INDEX(元マスター!$AO$1:$AO$384,SMALL(IF(元マスター!$AO$1:$AO$384&lt;&gt;"",ROW($A$1:$A$384)),ROW())),"")</f>
        <v/>
      </c>
    </row>
    <row r="114" spans="1:21" x14ac:dyDescent="0.55000000000000004">
      <c r="A114" s="32" t="str">
        <f>IFERROR(INDEX(元マスター!$A:$A,MATCH($U114,元マスター!$AO:$AO,0)),"")</f>
        <v/>
      </c>
      <c r="B114" s="32" t="str">
        <f>IFERROR(IF($U114="","",IF($E114="1",INDEX(男子登録情報!$N:$N,MATCH($K114,男子登録情報!$B:$B,0)),INDEX(女子登録情報!$N:$N,MATCH($K114,女子登録情報!$B:$B,0)))),"")</f>
        <v/>
      </c>
      <c r="C114" s="32" t="str">
        <f>IFERROR(IF($U114="","",IF($E114="1",INDEX(男子登録情報!$O:$O,MATCH($K114,男子登録情報!$B:$B,0)),INDEX(女子登録情報!$O:$O,MATCH($K114,女子登録情報!$B:$B,0)))),"")</f>
        <v/>
      </c>
      <c r="D114" s="32" t="str">
        <f>IFERROR(IF($U114="","",IF($E114="1",INDEX(男子登録情報!$P:$P,MATCH($K114,男子登録情報!$B:$B,0)),INDEX(女子登録情報!$P:$P,MATCH($K114,女子登録情報!$B:$B,0)))),"")</f>
        <v/>
      </c>
      <c r="E114" s="32" t="str">
        <f>IF($U114="","",IF(ISERROR(MATCH($A114,男子登録情報!$S:$S,0)),"2","1"))</f>
        <v/>
      </c>
      <c r="F114" s="32" t="str">
        <f>IFERROR(IF($U114="","",IF($E114="1",INDEX(男子登録情報!$Q:$Q,MATCH($K114,男子登録情報!$B:$B,0)),INDEX(女子登録情報!$Q:$Q,MATCH($K114,女子登録情報!$B:$B,0)))),"")</f>
        <v/>
      </c>
      <c r="G114" s="32" t="str">
        <f>IFERROR(IF($U114="","",IF($E114="1",INDEX(男子登録情報!$M:$M,MATCH($K114,男子登録情報!$B:$B,0)),INDEX(女子登録情報!$M:$M,MATCH($K114,女子登録情報!$B:$B,0)))),"")</f>
        <v/>
      </c>
      <c r="H114" s="32" t="str">
        <f>IFERROR(IF($U114="","",IF($E114="1",INDEX(男子登録情報!$R:$R,MATCH($K114,男子登録情報!$B:$B,0)),INDEX(女子登録情報!$R:$R,MATCH($K114,女子登録情報!$B:$B,0)))),"")</f>
        <v/>
      </c>
      <c r="I114" s="32"/>
      <c r="J114" s="32"/>
      <c r="K114" s="32" t="str">
        <f>IFERROR(INDEX(元マスター!$B:$B,MATCH($U114,元マスター!$AO:$AO,0)),"")</f>
        <v/>
      </c>
      <c r="L114" s="32" t="str">
        <f>IFERROR(IF(INDEX(元マスター!$C:$C,MATCH($U114,元マスター!$AO:$AO,0))="","",INDEX(元マスター!$C:$C,MATCH($U114,元マスター!$AO:$AO,0))),"")</f>
        <v/>
      </c>
      <c r="M114" s="32" t="str">
        <f>IFERROR(IF(INDEX(元マスター!$D:$D,MATCH($U114,元マスター!$AO:$AO,0))="","",INDEX(元マスター!$D:$D,MATCH($U114,元マスター!$AO:$AO,0))),"")</f>
        <v/>
      </c>
      <c r="N114" s="32" t="str">
        <f>IFERROR(IF(INDEX(元マスター!$E:$E,MATCH($U114,元マスター!$AO:$AO,0))="","",INDEX(元マスター!$E:$E,MATCH($U114,元マスター!$AO:$AO,0))),"")</f>
        <v/>
      </c>
      <c r="O114" s="32" t="str">
        <f>IFERROR(IF(INDEX(元マスター!$F:$F,MATCH($U114,元マスター!$AO:$AO,0))="","",INDEX(元マスター!$F:$F,MATCH($U114,元マスター!$AO:$AO,0))),"")</f>
        <v/>
      </c>
      <c r="P114" s="32" t="str">
        <f>IFERROR(IF(INDEX(元マスター!$G:$G,MATCH($U114,元マスター!$AO:$AO,0))="","",INDEX(元マスター!$G:$G,MATCH($U114,元マスター!$AO:$AO,0))),"")</f>
        <v/>
      </c>
      <c r="Q114" s="32" t="str">
        <f>IFERROR(IF(INDEX(元マスター!$H:$H,MATCH($U114,元マスター!$AO:$AO,0))="","",INDEX(元マスター!$H:$H,MATCH($U114,元マスター!$AO:$AO,0))),"")</f>
        <v/>
      </c>
      <c r="R114" s="32" t="str">
        <f>IFERROR(IF(INDEX(元マスター!$I:$I,MATCH($U114,元マスター!$AO:$AO,0))="","",INDEX(元マスター!$I:$I,MATCH($U114,元マスター!$AO:$AO,0))),"")</f>
        <v/>
      </c>
      <c r="S114" s="32" t="str">
        <f>IFERROR(IF(INDEX(元マスター!$J:$J,MATCH($U114,元マスター!$AO:$AO,0))="","",INDEX(元マスター!$J:$J,MATCH($U114,元マスター!$AO:$AO,0))),"")</f>
        <v/>
      </c>
      <c r="U114" s="32" t="str" cm="1">
        <f t="array" ref="U114">IFERROR(INDEX(元マスター!$AO$1:$AO$384,SMALL(IF(元マスター!$AO$1:$AO$384&lt;&gt;"",ROW($A$1:$A$384)),ROW())),"")</f>
        <v/>
      </c>
    </row>
    <row r="115" spans="1:21" x14ac:dyDescent="0.55000000000000004">
      <c r="A115" s="32" t="str">
        <f>IFERROR(INDEX(元マスター!$A:$A,MATCH($U115,元マスター!$AO:$AO,0)),"")</f>
        <v/>
      </c>
      <c r="B115" s="32" t="str">
        <f>IFERROR(IF($U115="","",IF($E115="1",INDEX(男子登録情報!$N:$N,MATCH($K115,男子登録情報!$B:$B,0)),INDEX(女子登録情報!$N:$N,MATCH($K115,女子登録情報!$B:$B,0)))),"")</f>
        <v/>
      </c>
      <c r="C115" s="32" t="str">
        <f>IFERROR(IF($U115="","",IF($E115="1",INDEX(男子登録情報!$O:$O,MATCH($K115,男子登録情報!$B:$B,0)),INDEX(女子登録情報!$O:$O,MATCH($K115,女子登録情報!$B:$B,0)))),"")</f>
        <v/>
      </c>
      <c r="D115" s="32" t="str">
        <f>IFERROR(IF($U115="","",IF($E115="1",INDEX(男子登録情報!$P:$P,MATCH($K115,男子登録情報!$B:$B,0)),INDEX(女子登録情報!$P:$P,MATCH($K115,女子登録情報!$B:$B,0)))),"")</f>
        <v/>
      </c>
      <c r="E115" s="32" t="str">
        <f>IF($U115="","",IF(ISERROR(MATCH($A115,男子登録情報!$S:$S,0)),"2","1"))</f>
        <v/>
      </c>
      <c r="F115" s="32" t="str">
        <f>IFERROR(IF($U115="","",IF($E115="1",INDEX(男子登録情報!$Q:$Q,MATCH($K115,男子登録情報!$B:$B,0)),INDEX(女子登録情報!$Q:$Q,MATCH($K115,女子登録情報!$B:$B,0)))),"")</f>
        <v/>
      </c>
      <c r="G115" s="32" t="str">
        <f>IFERROR(IF($U115="","",IF($E115="1",INDEX(男子登録情報!$M:$M,MATCH($K115,男子登録情報!$B:$B,0)),INDEX(女子登録情報!$M:$M,MATCH($K115,女子登録情報!$B:$B,0)))),"")</f>
        <v/>
      </c>
      <c r="H115" s="32" t="str">
        <f>IFERROR(IF($U115="","",IF($E115="1",INDEX(男子登録情報!$R:$R,MATCH($K115,男子登録情報!$B:$B,0)),INDEX(女子登録情報!$R:$R,MATCH($K115,女子登録情報!$B:$B,0)))),"")</f>
        <v/>
      </c>
      <c r="I115" s="32"/>
      <c r="J115" s="32"/>
      <c r="K115" s="32" t="str">
        <f>IFERROR(INDEX(元マスター!$B:$B,MATCH($U115,元マスター!$AO:$AO,0)),"")</f>
        <v/>
      </c>
      <c r="L115" s="32" t="str">
        <f>IFERROR(IF(INDEX(元マスター!$C:$C,MATCH($U115,元マスター!$AO:$AO,0))="","",INDEX(元マスター!$C:$C,MATCH($U115,元マスター!$AO:$AO,0))),"")</f>
        <v/>
      </c>
      <c r="M115" s="32" t="str">
        <f>IFERROR(IF(INDEX(元マスター!$D:$D,MATCH($U115,元マスター!$AO:$AO,0))="","",INDEX(元マスター!$D:$D,MATCH($U115,元マスター!$AO:$AO,0))),"")</f>
        <v/>
      </c>
      <c r="N115" s="32" t="str">
        <f>IFERROR(IF(INDEX(元マスター!$E:$E,MATCH($U115,元マスター!$AO:$AO,0))="","",INDEX(元マスター!$E:$E,MATCH($U115,元マスター!$AO:$AO,0))),"")</f>
        <v/>
      </c>
      <c r="O115" s="32" t="str">
        <f>IFERROR(IF(INDEX(元マスター!$F:$F,MATCH($U115,元マスター!$AO:$AO,0))="","",INDEX(元マスター!$F:$F,MATCH($U115,元マスター!$AO:$AO,0))),"")</f>
        <v/>
      </c>
      <c r="P115" s="32" t="str">
        <f>IFERROR(IF(INDEX(元マスター!$G:$G,MATCH($U115,元マスター!$AO:$AO,0))="","",INDEX(元マスター!$G:$G,MATCH($U115,元マスター!$AO:$AO,0))),"")</f>
        <v/>
      </c>
      <c r="Q115" s="32" t="str">
        <f>IFERROR(IF(INDEX(元マスター!$H:$H,MATCH($U115,元マスター!$AO:$AO,0))="","",INDEX(元マスター!$H:$H,MATCH($U115,元マスター!$AO:$AO,0))),"")</f>
        <v/>
      </c>
      <c r="R115" s="32" t="str">
        <f>IFERROR(IF(INDEX(元マスター!$I:$I,MATCH($U115,元マスター!$AO:$AO,0))="","",INDEX(元マスター!$I:$I,MATCH($U115,元マスター!$AO:$AO,0))),"")</f>
        <v/>
      </c>
      <c r="S115" s="32" t="str">
        <f>IFERROR(IF(INDEX(元マスター!$J:$J,MATCH($U115,元マスター!$AO:$AO,0))="","",INDEX(元マスター!$J:$J,MATCH($U115,元マスター!$AO:$AO,0))),"")</f>
        <v/>
      </c>
      <c r="U115" s="32" t="str" cm="1">
        <f t="array" ref="U115">IFERROR(INDEX(元マスター!$AO$1:$AO$384,SMALL(IF(元マスター!$AO$1:$AO$384&lt;&gt;"",ROW($A$1:$A$384)),ROW())),"")</f>
        <v/>
      </c>
    </row>
    <row r="116" spans="1:21" x14ac:dyDescent="0.55000000000000004">
      <c r="A116" s="32" t="str">
        <f>IFERROR(INDEX(元マスター!$A:$A,MATCH($U116,元マスター!$AO:$AO,0)),"")</f>
        <v/>
      </c>
      <c r="B116" s="32" t="str">
        <f>IFERROR(IF($U116="","",IF($E116="1",INDEX(男子登録情報!$N:$N,MATCH($K116,男子登録情報!$B:$B,0)),INDEX(女子登録情報!$N:$N,MATCH($K116,女子登録情報!$B:$B,0)))),"")</f>
        <v/>
      </c>
      <c r="C116" s="32" t="str">
        <f>IFERROR(IF($U116="","",IF($E116="1",INDEX(男子登録情報!$O:$O,MATCH($K116,男子登録情報!$B:$B,0)),INDEX(女子登録情報!$O:$O,MATCH($K116,女子登録情報!$B:$B,0)))),"")</f>
        <v/>
      </c>
      <c r="D116" s="32" t="str">
        <f>IFERROR(IF($U116="","",IF($E116="1",INDEX(男子登録情報!$P:$P,MATCH($K116,男子登録情報!$B:$B,0)),INDEX(女子登録情報!$P:$P,MATCH($K116,女子登録情報!$B:$B,0)))),"")</f>
        <v/>
      </c>
      <c r="E116" s="32" t="str">
        <f>IF($U116="","",IF(ISERROR(MATCH($A116,男子登録情報!$S:$S,0)),"2","1"))</f>
        <v/>
      </c>
      <c r="F116" s="32" t="str">
        <f>IFERROR(IF($U116="","",IF($E116="1",INDEX(男子登録情報!$Q:$Q,MATCH($K116,男子登録情報!$B:$B,0)),INDEX(女子登録情報!$Q:$Q,MATCH($K116,女子登録情報!$B:$B,0)))),"")</f>
        <v/>
      </c>
      <c r="G116" s="32" t="str">
        <f>IFERROR(IF($U116="","",IF($E116="1",INDEX(男子登録情報!$M:$M,MATCH($K116,男子登録情報!$B:$B,0)),INDEX(女子登録情報!$M:$M,MATCH($K116,女子登録情報!$B:$B,0)))),"")</f>
        <v/>
      </c>
      <c r="H116" s="32" t="str">
        <f>IFERROR(IF($U116="","",IF($E116="1",INDEX(男子登録情報!$R:$R,MATCH($K116,男子登録情報!$B:$B,0)),INDEX(女子登録情報!$R:$R,MATCH($K116,女子登録情報!$B:$B,0)))),"")</f>
        <v/>
      </c>
      <c r="I116" s="32"/>
      <c r="J116" s="32"/>
      <c r="K116" s="32" t="str">
        <f>IFERROR(INDEX(元マスター!$B:$B,MATCH($U116,元マスター!$AO:$AO,0)),"")</f>
        <v/>
      </c>
      <c r="L116" s="32" t="str">
        <f>IFERROR(IF(INDEX(元マスター!$C:$C,MATCH($U116,元マスター!$AO:$AO,0))="","",INDEX(元マスター!$C:$C,MATCH($U116,元マスター!$AO:$AO,0))),"")</f>
        <v/>
      </c>
      <c r="M116" s="32" t="str">
        <f>IFERROR(IF(INDEX(元マスター!$D:$D,MATCH($U116,元マスター!$AO:$AO,0))="","",INDEX(元マスター!$D:$D,MATCH($U116,元マスター!$AO:$AO,0))),"")</f>
        <v/>
      </c>
      <c r="N116" s="32" t="str">
        <f>IFERROR(IF(INDEX(元マスター!$E:$E,MATCH($U116,元マスター!$AO:$AO,0))="","",INDEX(元マスター!$E:$E,MATCH($U116,元マスター!$AO:$AO,0))),"")</f>
        <v/>
      </c>
      <c r="O116" s="32" t="str">
        <f>IFERROR(IF(INDEX(元マスター!$F:$F,MATCH($U116,元マスター!$AO:$AO,0))="","",INDEX(元マスター!$F:$F,MATCH($U116,元マスター!$AO:$AO,0))),"")</f>
        <v/>
      </c>
      <c r="P116" s="32" t="str">
        <f>IFERROR(IF(INDEX(元マスター!$G:$G,MATCH($U116,元マスター!$AO:$AO,0))="","",INDEX(元マスター!$G:$G,MATCH($U116,元マスター!$AO:$AO,0))),"")</f>
        <v/>
      </c>
      <c r="Q116" s="32" t="str">
        <f>IFERROR(IF(INDEX(元マスター!$H:$H,MATCH($U116,元マスター!$AO:$AO,0))="","",INDEX(元マスター!$H:$H,MATCH($U116,元マスター!$AO:$AO,0))),"")</f>
        <v/>
      </c>
      <c r="R116" s="32" t="str">
        <f>IFERROR(IF(INDEX(元マスター!$I:$I,MATCH($U116,元マスター!$AO:$AO,0))="","",INDEX(元マスター!$I:$I,MATCH($U116,元マスター!$AO:$AO,0))),"")</f>
        <v/>
      </c>
      <c r="S116" s="32" t="str">
        <f>IFERROR(IF(INDEX(元マスター!$J:$J,MATCH($U116,元マスター!$AO:$AO,0))="","",INDEX(元マスター!$J:$J,MATCH($U116,元マスター!$AO:$AO,0))),"")</f>
        <v/>
      </c>
      <c r="U116" s="32" t="str" cm="1">
        <f t="array" ref="U116">IFERROR(INDEX(元マスター!$AO$1:$AO$384,SMALL(IF(元マスター!$AO$1:$AO$384&lt;&gt;"",ROW($A$1:$A$384)),ROW())),"")</f>
        <v/>
      </c>
    </row>
    <row r="117" spans="1:21" x14ac:dyDescent="0.55000000000000004">
      <c r="A117" s="32" t="str">
        <f>IFERROR(INDEX(元マスター!$A:$A,MATCH($U117,元マスター!$AO:$AO,0)),"")</f>
        <v/>
      </c>
      <c r="B117" s="32" t="str">
        <f>IFERROR(IF($U117="","",IF($E117="1",INDEX(男子登録情報!$N:$N,MATCH($K117,男子登録情報!$B:$B,0)),INDEX(女子登録情報!$N:$N,MATCH($K117,女子登録情報!$B:$B,0)))),"")</f>
        <v/>
      </c>
      <c r="C117" s="32" t="str">
        <f>IFERROR(IF($U117="","",IF($E117="1",INDEX(男子登録情報!$O:$O,MATCH($K117,男子登録情報!$B:$B,0)),INDEX(女子登録情報!$O:$O,MATCH($K117,女子登録情報!$B:$B,0)))),"")</f>
        <v/>
      </c>
      <c r="D117" s="32" t="str">
        <f>IFERROR(IF($U117="","",IF($E117="1",INDEX(男子登録情報!$P:$P,MATCH($K117,男子登録情報!$B:$B,0)),INDEX(女子登録情報!$P:$P,MATCH($K117,女子登録情報!$B:$B,0)))),"")</f>
        <v/>
      </c>
      <c r="E117" s="32" t="str">
        <f>IF($U117="","",IF(ISERROR(MATCH($A117,男子登録情報!$S:$S,0)),"2","1"))</f>
        <v/>
      </c>
      <c r="F117" s="32" t="str">
        <f>IFERROR(IF($U117="","",IF($E117="1",INDEX(男子登録情報!$Q:$Q,MATCH($K117,男子登録情報!$B:$B,0)),INDEX(女子登録情報!$Q:$Q,MATCH($K117,女子登録情報!$B:$B,0)))),"")</f>
        <v/>
      </c>
      <c r="G117" s="32" t="str">
        <f>IFERROR(IF($U117="","",IF($E117="1",INDEX(男子登録情報!$M:$M,MATCH($K117,男子登録情報!$B:$B,0)),INDEX(女子登録情報!$M:$M,MATCH($K117,女子登録情報!$B:$B,0)))),"")</f>
        <v/>
      </c>
      <c r="H117" s="32" t="str">
        <f>IFERROR(IF($U117="","",IF($E117="1",INDEX(男子登録情報!$R:$R,MATCH($K117,男子登録情報!$B:$B,0)),INDEX(女子登録情報!$R:$R,MATCH($K117,女子登録情報!$B:$B,0)))),"")</f>
        <v/>
      </c>
      <c r="I117" s="32"/>
      <c r="J117" s="32"/>
      <c r="K117" s="32" t="str">
        <f>IFERROR(INDEX(元マスター!$B:$B,MATCH($U117,元マスター!$AO:$AO,0)),"")</f>
        <v/>
      </c>
      <c r="L117" s="32" t="str">
        <f>IFERROR(IF(INDEX(元マスター!$C:$C,MATCH($U117,元マスター!$AO:$AO,0))="","",INDEX(元マスター!$C:$C,MATCH($U117,元マスター!$AO:$AO,0))),"")</f>
        <v/>
      </c>
      <c r="M117" s="32" t="str">
        <f>IFERROR(IF(INDEX(元マスター!$D:$D,MATCH($U117,元マスター!$AO:$AO,0))="","",INDEX(元マスター!$D:$D,MATCH($U117,元マスター!$AO:$AO,0))),"")</f>
        <v/>
      </c>
      <c r="N117" s="32" t="str">
        <f>IFERROR(IF(INDEX(元マスター!$E:$E,MATCH($U117,元マスター!$AO:$AO,0))="","",INDEX(元マスター!$E:$E,MATCH($U117,元マスター!$AO:$AO,0))),"")</f>
        <v/>
      </c>
      <c r="O117" s="32" t="str">
        <f>IFERROR(IF(INDEX(元マスター!$F:$F,MATCH($U117,元マスター!$AO:$AO,0))="","",INDEX(元マスター!$F:$F,MATCH($U117,元マスター!$AO:$AO,0))),"")</f>
        <v/>
      </c>
      <c r="P117" s="32" t="str">
        <f>IFERROR(IF(INDEX(元マスター!$G:$G,MATCH($U117,元マスター!$AO:$AO,0))="","",INDEX(元マスター!$G:$G,MATCH($U117,元マスター!$AO:$AO,0))),"")</f>
        <v/>
      </c>
      <c r="Q117" s="32" t="str">
        <f>IFERROR(IF(INDEX(元マスター!$H:$H,MATCH($U117,元マスター!$AO:$AO,0))="","",INDEX(元マスター!$H:$H,MATCH($U117,元マスター!$AO:$AO,0))),"")</f>
        <v/>
      </c>
      <c r="R117" s="32" t="str">
        <f>IFERROR(IF(INDEX(元マスター!$I:$I,MATCH($U117,元マスター!$AO:$AO,0))="","",INDEX(元マスター!$I:$I,MATCH($U117,元マスター!$AO:$AO,0))),"")</f>
        <v/>
      </c>
      <c r="S117" s="32" t="str">
        <f>IFERROR(IF(INDEX(元マスター!$J:$J,MATCH($U117,元マスター!$AO:$AO,0))="","",INDEX(元マスター!$J:$J,MATCH($U117,元マスター!$AO:$AO,0))),"")</f>
        <v/>
      </c>
      <c r="U117" s="32" t="str" cm="1">
        <f t="array" ref="U117">IFERROR(INDEX(元マスター!$AO$1:$AO$384,SMALL(IF(元マスター!$AO$1:$AO$384&lt;&gt;"",ROW($A$1:$A$384)),ROW())),"")</f>
        <v/>
      </c>
    </row>
    <row r="118" spans="1:21" x14ac:dyDescent="0.55000000000000004">
      <c r="A118" s="32" t="str">
        <f>IFERROR(INDEX(元マスター!$A:$A,MATCH($U118,元マスター!$AO:$AO,0)),"")</f>
        <v/>
      </c>
      <c r="B118" s="32" t="str">
        <f>IFERROR(IF($U118="","",IF($E118="1",INDEX(男子登録情報!$N:$N,MATCH($K118,男子登録情報!$B:$B,0)),INDEX(女子登録情報!$N:$N,MATCH($K118,女子登録情報!$B:$B,0)))),"")</f>
        <v/>
      </c>
      <c r="C118" s="32" t="str">
        <f>IFERROR(IF($U118="","",IF($E118="1",INDEX(男子登録情報!$O:$O,MATCH($K118,男子登録情報!$B:$B,0)),INDEX(女子登録情報!$O:$O,MATCH($K118,女子登録情報!$B:$B,0)))),"")</f>
        <v/>
      </c>
      <c r="D118" s="32" t="str">
        <f>IFERROR(IF($U118="","",IF($E118="1",INDEX(男子登録情報!$P:$P,MATCH($K118,男子登録情報!$B:$B,0)),INDEX(女子登録情報!$P:$P,MATCH($K118,女子登録情報!$B:$B,0)))),"")</f>
        <v/>
      </c>
      <c r="E118" s="32" t="str">
        <f>IF($U118="","",IF(ISERROR(MATCH($A118,男子登録情報!$S:$S,0)),"2","1"))</f>
        <v/>
      </c>
      <c r="F118" s="32" t="str">
        <f>IFERROR(IF($U118="","",IF($E118="1",INDEX(男子登録情報!$Q:$Q,MATCH($K118,男子登録情報!$B:$B,0)),INDEX(女子登録情報!$Q:$Q,MATCH($K118,女子登録情報!$B:$B,0)))),"")</f>
        <v/>
      </c>
      <c r="G118" s="32" t="str">
        <f>IFERROR(IF($U118="","",IF($E118="1",INDEX(男子登録情報!$M:$M,MATCH($K118,男子登録情報!$B:$B,0)),INDEX(女子登録情報!$M:$M,MATCH($K118,女子登録情報!$B:$B,0)))),"")</f>
        <v/>
      </c>
      <c r="H118" s="32" t="str">
        <f>IFERROR(IF($U118="","",IF($E118="1",INDEX(男子登録情報!$R:$R,MATCH($K118,男子登録情報!$B:$B,0)),INDEX(女子登録情報!$R:$R,MATCH($K118,女子登録情報!$B:$B,0)))),"")</f>
        <v/>
      </c>
      <c r="I118" s="32"/>
      <c r="J118" s="32"/>
      <c r="K118" s="32" t="str">
        <f>IFERROR(INDEX(元マスター!$B:$B,MATCH($U118,元マスター!$AO:$AO,0)),"")</f>
        <v/>
      </c>
      <c r="L118" s="32" t="str">
        <f>IFERROR(IF(INDEX(元マスター!$C:$C,MATCH($U118,元マスター!$AO:$AO,0))="","",INDEX(元マスター!$C:$C,MATCH($U118,元マスター!$AO:$AO,0))),"")</f>
        <v/>
      </c>
      <c r="M118" s="32" t="str">
        <f>IFERROR(IF(INDEX(元マスター!$D:$D,MATCH($U118,元マスター!$AO:$AO,0))="","",INDEX(元マスター!$D:$D,MATCH($U118,元マスター!$AO:$AO,0))),"")</f>
        <v/>
      </c>
      <c r="N118" s="32" t="str">
        <f>IFERROR(IF(INDEX(元マスター!$E:$E,MATCH($U118,元マスター!$AO:$AO,0))="","",INDEX(元マスター!$E:$E,MATCH($U118,元マスター!$AO:$AO,0))),"")</f>
        <v/>
      </c>
      <c r="O118" s="32" t="str">
        <f>IFERROR(IF(INDEX(元マスター!$F:$F,MATCH($U118,元マスター!$AO:$AO,0))="","",INDEX(元マスター!$F:$F,MATCH($U118,元マスター!$AO:$AO,0))),"")</f>
        <v/>
      </c>
      <c r="P118" s="32" t="str">
        <f>IFERROR(IF(INDEX(元マスター!$G:$G,MATCH($U118,元マスター!$AO:$AO,0))="","",INDEX(元マスター!$G:$G,MATCH($U118,元マスター!$AO:$AO,0))),"")</f>
        <v/>
      </c>
      <c r="Q118" s="32" t="str">
        <f>IFERROR(IF(INDEX(元マスター!$H:$H,MATCH($U118,元マスター!$AO:$AO,0))="","",INDEX(元マスター!$H:$H,MATCH($U118,元マスター!$AO:$AO,0))),"")</f>
        <v/>
      </c>
      <c r="R118" s="32" t="str">
        <f>IFERROR(IF(INDEX(元マスター!$I:$I,MATCH($U118,元マスター!$AO:$AO,0))="","",INDEX(元マスター!$I:$I,MATCH($U118,元マスター!$AO:$AO,0))),"")</f>
        <v/>
      </c>
      <c r="S118" s="32" t="str">
        <f>IFERROR(IF(INDEX(元マスター!$J:$J,MATCH($U118,元マスター!$AO:$AO,0))="","",INDEX(元マスター!$J:$J,MATCH($U118,元マスター!$AO:$AO,0))),"")</f>
        <v/>
      </c>
      <c r="U118" s="32" t="str" cm="1">
        <f t="array" ref="U118">IFERROR(INDEX(元マスター!$AO$1:$AO$384,SMALL(IF(元マスター!$AO$1:$AO$384&lt;&gt;"",ROW($A$1:$A$384)),ROW())),"")</f>
        <v/>
      </c>
    </row>
    <row r="119" spans="1:21" x14ac:dyDescent="0.55000000000000004">
      <c r="A119" s="32" t="str">
        <f>IFERROR(INDEX(元マスター!$A:$A,MATCH($U119,元マスター!$AO:$AO,0)),"")</f>
        <v/>
      </c>
      <c r="B119" s="32" t="str">
        <f>IFERROR(IF($U119="","",IF($E119="1",INDEX(男子登録情報!$N:$N,MATCH($K119,男子登録情報!$B:$B,0)),INDEX(女子登録情報!$N:$N,MATCH($K119,女子登録情報!$B:$B,0)))),"")</f>
        <v/>
      </c>
      <c r="C119" s="32" t="str">
        <f>IFERROR(IF($U119="","",IF($E119="1",INDEX(男子登録情報!$O:$O,MATCH($K119,男子登録情報!$B:$B,0)),INDEX(女子登録情報!$O:$O,MATCH($K119,女子登録情報!$B:$B,0)))),"")</f>
        <v/>
      </c>
      <c r="D119" s="32" t="str">
        <f>IFERROR(IF($U119="","",IF($E119="1",INDEX(男子登録情報!$P:$P,MATCH($K119,男子登録情報!$B:$B,0)),INDEX(女子登録情報!$P:$P,MATCH($K119,女子登録情報!$B:$B,0)))),"")</f>
        <v/>
      </c>
      <c r="E119" s="32" t="str">
        <f>IF($U119="","",IF(ISERROR(MATCH($A119,男子登録情報!$S:$S,0)),"2","1"))</f>
        <v/>
      </c>
      <c r="F119" s="32" t="str">
        <f>IFERROR(IF($U119="","",IF($E119="1",INDEX(男子登録情報!$Q:$Q,MATCH($K119,男子登録情報!$B:$B,0)),INDEX(女子登録情報!$Q:$Q,MATCH($K119,女子登録情報!$B:$B,0)))),"")</f>
        <v/>
      </c>
      <c r="G119" s="32" t="str">
        <f>IFERROR(IF($U119="","",IF($E119="1",INDEX(男子登録情報!$M:$M,MATCH($K119,男子登録情報!$B:$B,0)),INDEX(女子登録情報!$M:$M,MATCH($K119,女子登録情報!$B:$B,0)))),"")</f>
        <v/>
      </c>
      <c r="H119" s="32" t="str">
        <f>IFERROR(IF($U119="","",IF($E119="1",INDEX(男子登録情報!$R:$R,MATCH($K119,男子登録情報!$B:$B,0)),INDEX(女子登録情報!$R:$R,MATCH($K119,女子登録情報!$B:$B,0)))),"")</f>
        <v/>
      </c>
      <c r="I119" s="32"/>
      <c r="J119" s="32"/>
      <c r="K119" s="32" t="str">
        <f>IFERROR(INDEX(元マスター!$B:$B,MATCH($U119,元マスター!$AO:$AO,0)),"")</f>
        <v/>
      </c>
      <c r="L119" s="32" t="str">
        <f>IFERROR(IF(INDEX(元マスター!$C:$C,MATCH($U119,元マスター!$AO:$AO,0))="","",INDEX(元マスター!$C:$C,MATCH($U119,元マスター!$AO:$AO,0))),"")</f>
        <v/>
      </c>
      <c r="M119" s="32" t="str">
        <f>IFERROR(IF(INDEX(元マスター!$D:$D,MATCH($U119,元マスター!$AO:$AO,0))="","",INDEX(元マスター!$D:$D,MATCH($U119,元マスター!$AO:$AO,0))),"")</f>
        <v/>
      </c>
      <c r="N119" s="32" t="str">
        <f>IFERROR(IF(INDEX(元マスター!$E:$E,MATCH($U119,元マスター!$AO:$AO,0))="","",INDEX(元マスター!$E:$E,MATCH($U119,元マスター!$AO:$AO,0))),"")</f>
        <v/>
      </c>
      <c r="O119" s="32" t="str">
        <f>IFERROR(IF(INDEX(元マスター!$F:$F,MATCH($U119,元マスター!$AO:$AO,0))="","",INDEX(元マスター!$F:$F,MATCH($U119,元マスター!$AO:$AO,0))),"")</f>
        <v/>
      </c>
      <c r="P119" s="32" t="str">
        <f>IFERROR(IF(INDEX(元マスター!$G:$G,MATCH($U119,元マスター!$AO:$AO,0))="","",INDEX(元マスター!$G:$G,MATCH($U119,元マスター!$AO:$AO,0))),"")</f>
        <v/>
      </c>
      <c r="Q119" s="32" t="str">
        <f>IFERROR(IF(INDEX(元マスター!$H:$H,MATCH($U119,元マスター!$AO:$AO,0))="","",INDEX(元マスター!$H:$H,MATCH($U119,元マスター!$AO:$AO,0))),"")</f>
        <v/>
      </c>
      <c r="R119" s="32" t="str">
        <f>IFERROR(IF(INDEX(元マスター!$I:$I,MATCH($U119,元マスター!$AO:$AO,0))="","",INDEX(元マスター!$I:$I,MATCH($U119,元マスター!$AO:$AO,0))),"")</f>
        <v/>
      </c>
      <c r="S119" s="32" t="str">
        <f>IFERROR(IF(INDEX(元マスター!$J:$J,MATCH($U119,元マスター!$AO:$AO,0))="","",INDEX(元マスター!$J:$J,MATCH($U119,元マスター!$AO:$AO,0))),"")</f>
        <v/>
      </c>
      <c r="U119" s="32" t="str" cm="1">
        <f t="array" ref="U119">IFERROR(INDEX(元マスター!$AO$1:$AO$384,SMALL(IF(元マスター!$AO$1:$AO$384&lt;&gt;"",ROW($A$1:$A$384)),ROW())),"")</f>
        <v/>
      </c>
    </row>
    <row r="120" spans="1:21" x14ac:dyDescent="0.55000000000000004">
      <c r="A120" s="32" t="str">
        <f>IFERROR(INDEX(元マスター!$A:$A,MATCH($U120,元マスター!$AO:$AO,0)),"")</f>
        <v/>
      </c>
      <c r="B120" s="32" t="str">
        <f>IFERROR(IF($U120="","",IF($E120="1",INDEX(男子登録情報!$N:$N,MATCH($K120,男子登録情報!$B:$B,0)),INDEX(女子登録情報!$N:$N,MATCH($K120,女子登録情報!$B:$B,0)))),"")</f>
        <v/>
      </c>
      <c r="C120" s="32" t="str">
        <f>IFERROR(IF($U120="","",IF($E120="1",INDEX(男子登録情報!$O:$O,MATCH($K120,男子登録情報!$B:$B,0)),INDEX(女子登録情報!$O:$O,MATCH($K120,女子登録情報!$B:$B,0)))),"")</f>
        <v/>
      </c>
      <c r="D120" s="32" t="str">
        <f>IFERROR(IF($U120="","",IF($E120="1",INDEX(男子登録情報!$P:$P,MATCH($K120,男子登録情報!$B:$B,0)),INDEX(女子登録情報!$P:$P,MATCH($K120,女子登録情報!$B:$B,0)))),"")</f>
        <v/>
      </c>
      <c r="E120" s="32" t="str">
        <f>IF($U120="","",IF(ISERROR(MATCH($A120,男子登録情報!$S:$S,0)),"2","1"))</f>
        <v/>
      </c>
      <c r="F120" s="32" t="str">
        <f>IFERROR(IF($U120="","",IF($E120="1",INDEX(男子登録情報!$Q:$Q,MATCH($K120,男子登録情報!$B:$B,0)),INDEX(女子登録情報!$Q:$Q,MATCH($K120,女子登録情報!$B:$B,0)))),"")</f>
        <v/>
      </c>
      <c r="G120" s="32" t="str">
        <f>IFERROR(IF($U120="","",IF($E120="1",INDEX(男子登録情報!$M:$M,MATCH($K120,男子登録情報!$B:$B,0)),INDEX(女子登録情報!$M:$M,MATCH($K120,女子登録情報!$B:$B,0)))),"")</f>
        <v/>
      </c>
      <c r="H120" s="32" t="str">
        <f>IFERROR(IF($U120="","",IF($E120="1",INDEX(男子登録情報!$R:$R,MATCH($K120,男子登録情報!$B:$B,0)),INDEX(女子登録情報!$R:$R,MATCH($K120,女子登録情報!$B:$B,0)))),"")</f>
        <v/>
      </c>
      <c r="I120" s="32"/>
      <c r="J120" s="32"/>
      <c r="K120" s="32" t="str">
        <f>IFERROR(INDEX(元マスター!$B:$B,MATCH($U120,元マスター!$AO:$AO,0)),"")</f>
        <v/>
      </c>
      <c r="L120" s="32" t="str">
        <f>IFERROR(IF(INDEX(元マスター!$C:$C,MATCH($U120,元マスター!$AO:$AO,0))="","",INDEX(元マスター!$C:$C,MATCH($U120,元マスター!$AO:$AO,0))),"")</f>
        <v/>
      </c>
      <c r="M120" s="32" t="str">
        <f>IFERROR(IF(INDEX(元マスター!$D:$D,MATCH($U120,元マスター!$AO:$AO,0))="","",INDEX(元マスター!$D:$D,MATCH($U120,元マスター!$AO:$AO,0))),"")</f>
        <v/>
      </c>
      <c r="N120" s="32" t="str">
        <f>IFERROR(IF(INDEX(元マスター!$E:$E,MATCH($U120,元マスター!$AO:$AO,0))="","",INDEX(元マスター!$E:$E,MATCH($U120,元マスター!$AO:$AO,0))),"")</f>
        <v/>
      </c>
      <c r="O120" s="32" t="str">
        <f>IFERROR(IF(INDEX(元マスター!$F:$F,MATCH($U120,元マスター!$AO:$AO,0))="","",INDEX(元マスター!$F:$F,MATCH($U120,元マスター!$AO:$AO,0))),"")</f>
        <v/>
      </c>
      <c r="P120" s="32" t="str">
        <f>IFERROR(IF(INDEX(元マスター!$G:$G,MATCH($U120,元マスター!$AO:$AO,0))="","",INDEX(元マスター!$G:$G,MATCH($U120,元マスター!$AO:$AO,0))),"")</f>
        <v/>
      </c>
      <c r="Q120" s="32" t="str">
        <f>IFERROR(IF(INDEX(元マスター!$H:$H,MATCH($U120,元マスター!$AO:$AO,0))="","",INDEX(元マスター!$H:$H,MATCH($U120,元マスター!$AO:$AO,0))),"")</f>
        <v/>
      </c>
      <c r="R120" s="32" t="str">
        <f>IFERROR(IF(INDEX(元マスター!$I:$I,MATCH($U120,元マスター!$AO:$AO,0))="","",INDEX(元マスター!$I:$I,MATCH($U120,元マスター!$AO:$AO,0))),"")</f>
        <v/>
      </c>
      <c r="S120" s="32" t="str">
        <f>IFERROR(IF(INDEX(元マスター!$J:$J,MATCH($U120,元マスター!$AO:$AO,0))="","",INDEX(元マスター!$J:$J,MATCH($U120,元マスター!$AO:$AO,0))),"")</f>
        <v/>
      </c>
      <c r="U120" s="32" t="str" cm="1">
        <f t="array" ref="U120">IFERROR(INDEX(元マスター!$AO$1:$AO$384,SMALL(IF(元マスター!$AO$1:$AO$384&lt;&gt;"",ROW($A$1:$A$384)),ROW())),"")</f>
        <v/>
      </c>
    </row>
    <row r="121" spans="1:21" x14ac:dyDescent="0.55000000000000004">
      <c r="A121" s="32" t="str">
        <f>IFERROR(INDEX(元マスター!$A:$A,MATCH($U121,元マスター!$AO:$AO,0)),"")</f>
        <v/>
      </c>
      <c r="B121" s="32" t="str">
        <f>IFERROR(IF($U121="","",IF($E121="1",INDEX(男子登録情報!$N:$N,MATCH($K121,男子登録情報!$B:$B,0)),INDEX(女子登録情報!$N:$N,MATCH($K121,女子登録情報!$B:$B,0)))),"")</f>
        <v/>
      </c>
      <c r="C121" s="32" t="str">
        <f>IFERROR(IF($U121="","",IF($E121="1",INDEX(男子登録情報!$O:$O,MATCH($K121,男子登録情報!$B:$B,0)),INDEX(女子登録情報!$O:$O,MATCH($K121,女子登録情報!$B:$B,0)))),"")</f>
        <v/>
      </c>
      <c r="D121" s="32" t="str">
        <f>IFERROR(IF($U121="","",IF($E121="1",INDEX(男子登録情報!$P:$P,MATCH($K121,男子登録情報!$B:$B,0)),INDEX(女子登録情報!$P:$P,MATCH($K121,女子登録情報!$B:$B,0)))),"")</f>
        <v/>
      </c>
      <c r="E121" s="32" t="str">
        <f>IF($U121="","",IF(ISERROR(MATCH($A121,男子登録情報!$S:$S,0)),"2","1"))</f>
        <v/>
      </c>
      <c r="F121" s="32" t="str">
        <f>IFERROR(IF($U121="","",IF($E121="1",INDEX(男子登録情報!$Q:$Q,MATCH($K121,男子登録情報!$B:$B,0)),INDEX(女子登録情報!$Q:$Q,MATCH($K121,女子登録情報!$B:$B,0)))),"")</f>
        <v/>
      </c>
      <c r="G121" s="32" t="str">
        <f>IFERROR(IF($U121="","",IF($E121="1",INDEX(男子登録情報!$M:$M,MATCH($K121,男子登録情報!$B:$B,0)),INDEX(女子登録情報!$M:$M,MATCH($K121,女子登録情報!$B:$B,0)))),"")</f>
        <v/>
      </c>
      <c r="H121" s="32" t="str">
        <f>IFERROR(IF($U121="","",IF($E121="1",INDEX(男子登録情報!$R:$R,MATCH($K121,男子登録情報!$B:$B,0)),INDEX(女子登録情報!$R:$R,MATCH($K121,女子登録情報!$B:$B,0)))),"")</f>
        <v/>
      </c>
      <c r="I121" s="32"/>
      <c r="J121" s="32"/>
      <c r="K121" s="32" t="str">
        <f>IFERROR(INDEX(元マスター!$B:$B,MATCH($U121,元マスター!$AO:$AO,0)),"")</f>
        <v/>
      </c>
      <c r="L121" s="32" t="str">
        <f>IFERROR(IF(INDEX(元マスター!$C:$C,MATCH($U121,元マスター!$AO:$AO,0))="","",INDEX(元マスター!$C:$C,MATCH($U121,元マスター!$AO:$AO,0))),"")</f>
        <v/>
      </c>
      <c r="M121" s="32" t="str">
        <f>IFERROR(IF(INDEX(元マスター!$D:$D,MATCH($U121,元マスター!$AO:$AO,0))="","",INDEX(元マスター!$D:$D,MATCH($U121,元マスター!$AO:$AO,0))),"")</f>
        <v/>
      </c>
      <c r="N121" s="32" t="str">
        <f>IFERROR(IF(INDEX(元マスター!$E:$E,MATCH($U121,元マスター!$AO:$AO,0))="","",INDEX(元マスター!$E:$E,MATCH($U121,元マスター!$AO:$AO,0))),"")</f>
        <v/>
      </c>
      <c r="O121" s="32" t="str">
        <f>IFERROR(IF(INDEX(元マスター!$F:$F,MATCH($U121,元マスター!$AO:$AO,0))="","",INDEX(元マスター!$F:$F,MATCH($U121,元マスター!$AO:$AO,0))),"")</f>
        <v/>
      </c>
      <c r="P121" s="32" t="str">
        <f>IFERROR(IF(INDEX(元マスター!$G:$G,MATCH($U121,元マスター!$AO:$AO,0))="","",INDEX(元マスター!$G:$G,MATCH($U121,元マスター!$AO:$AO,0))),"")</f>
        <v/>
      </c>
      <c r="Q121" s="32" t="str">
        <f>IFERROR(IF(INDEX(元マスター!$H:$H,MATCH($U121,元マスター!$AO:$AO,0))="","",INDEX(元マスター!$H:$H,MATCH($U121,元マスター!$AO:$AO,0))),"")</f>
        <v/>
      </c>
      <c r="R121" s="32" t="str">
        <f>IFERROR(IF(INDEX(元マスター!$I:$I,MATCH($U121,元マスター!$AO:$AO,0))="","",INDEX(元マスター!$I:$I,MATCH($U121,元マスター!$AO:$AO,0))),"")</f>
        <v/>
      </c>
      <c r="S121" s="32" t="str">
        <f>IFERROR(IF(INDEX(元マスター!$J:$J,MATCH($U121,元マスター!$AO:$AO,0))="","",INDEX(元マスター!$J:$J,MATCH($U121,元マスター!$AO:$AO,0))),"")</f>
        <v/>
      </c>
      <c r="U121" s="32" t="str" cm="1">
        <f t="array" ref="U121">IFERROR(INDEX(元マスター!$AO$1:$AO$384,SMALL(IF(元マスター!$AO$1:$AO$384&lt;&gt;"",ROW($A$1:$A$384)),ROW())),"")</f>
        <v/>
      </c>
    </row>
    <row r="122" spans="1:21" x14ac:dyDescent="0.55000000000000004">
      <c r="A122" s="32" t="str">
        <f>IFERROR(INDEX(元マスター!$A:$A,MATCH($U122,元マスター!$AO:$AO,0)),"")</f>
        <v/>
      </c>
      <c r="B122" s="32" t="str">
        <f>IFERROR(IF($U122="","",IF($E122="1",INDEX(男子登録情報!$N:$N,MATCH($K122,男子登録情報!$B:$B,0)),INDEX(女子登録情報!$N:$N,MATCH($K122,女子登録情報!$B:$B,0)))),"")</f>
        <v/>
      </c>
      <c r="C122" s="32" t="str">
        <f>IFERROR(IF($U122="","",IF($E122="1",INDEX(男子登録情報!$O:$O,MATCH($K122,男子登録情報!$B:$B,0)),INDEX(女子登録情報!$O:$O,MATCH($K122,女子登録情報!$B:$B,0)))),"")</f>
        <v/>
      </c>
      <c r="D122" s="32" t="str">
        <f>IFERROR(IF($U122="","",IF($E122="1",INDEX(男子登録情報!$P:$P,MATCH($K122,男子登録情報!$B:$B,0)),INDEX(女子登録情報!$P:$P,MATCH($K122,女子登録情報!$B:$B,0)))),"")</f>
        <v/>
      </c>
      <c r="E122" s="32" t="str">
        <f>IF($U122="","",IF(ISERROR(MATCH($A122,男子登録情報!$S:$S,0)),"2","1"))</f>
        <v/>
      </c>
      <c r="F122" s="32" t="str">
        <f>IFERROR(IF($U122="","",IF($E122="1",INDEX(男子登録情報!$Q:$Q,MATCH($K122,男子登録情報!$B:$B,0)),INDEX(女子登録情報!$Q:$Q,MATCH($K122,女子登録情報!$B:$B,0)))),"")</f>
        <v/>
      </c>
      <c r="G122" s="32" t="str">
        <f>IFERROR(IF($U122="","",IF($E122="1",INDEX(男子登録情報!$M:$M,MATCH($K122,男子登録情報!$B:$B,0)),INDEX(女子登録情報!$M:$M,MATCH($K122,女子登録情報!$B:$B,0)))),"")</f>
        <v/>
      </c>
      <c r="H122" s="32" t="str">
        <f>IFERROR(IF($U122="","",IF($E122="1",INDEX(男子登録情報!$R:$R,MATCH($K122,男子登録情報!$B:$B,0)),INDEX(女子登録情報!$R:$R,MATCH($K122,女子登録情報!$B:$B,0)))),"")</f>
        <v/>
      </c>
      <c r="I122" s="32"/>
      <c r="J122" s="32"/>
      <c r="K122" s="32" t="str">
        <f>IFERROR(INDEX(元マスター!$B:$B,MATCH($U122,元マスター!$AO:$AO,0)),"")</f>
        <v/>
      </c>
      <c r="L122" s="32" t="str">
        <f>IFERROR(IF(INDEX(元マスター!$C:$C,MATCH($U122,元マスター!$AO:$AO,0))="","",INDEX(元マスター!$C:$C,MATCH($U122,元マスター!$AO:$AO,0))),"")</f>
        <v/>
      </c>
      <c r="M122" s="32" t="str">
        <f>IFERROR(IF(INDEX(元マスター!$D:$D,MATCH($U122,元マスター!$AO:$AO,0))="","",INDEX(元マスター!$D:$D,MATCH($U122,元マスター!$AO:$AO,0))),"")</f>
        <v/>
      </c>
      <c r="N122" s="32" t="str">
        <f>IFERROR(IF(INDEX(元マスター!$E:$E,MATCH($U122,元マスター!$AO:$AO,0))="","",INDEX(元マスター!$E:$E,MATCH($U122,元マスター!$AO:$AO,0))),"")</f>
        <v/>
      </c>
      <c r="O122" s="32" t="str">
        <f>IFERROR(IF(INDEX(元マスター!$F:$F,MATCH($U122,元マスター!$AO:$AO,0))="","",INDEX(元マスター!$F:$F,MATCH($U122,元マスター!$AO:$AO,0))),"")</f>
        <v/>
      </c>
      <c r="P122" s="32" t="str">
        <f>IFERROR(IF(INDEX(元マスター!$G:$G,MATCH($U122,元マスター!$AO:$AO,0))="","",INDEX(元マスター!$G:$G,MATCH($U122,元マスター!$AO:$AO,0))),"")</f>
        <v/>
      </c>
      <c r="Q122" s="32" t="str">
        <f>IFERROR(IF(INDEX(元マスター!$H:$H,MATCH($U122,元マスター!$AO:$AO,0))="","",INDEX(元マスター!$H:$H,MATCH($U122,元マスター!$AO:$AO,0))),"")</f>
        <v/>
      </c>
      <c r="R122" s="32" t="str">
        <f>IFERROR(IF(INDEX(元マスター!$I:$I,MATCH($U122,元マスター!$AO:$AO,0))="","",INDEX(元マスター!$I:$I,MATCH($U122,元マスター!$AO:$AO,0))),"")</f>
        <v/>
      </c>
      <c r="S122" s="32" t="str">
        <f>IFERROR(IF(INDEX(元マスター!$J:$J,MATCH($U122,元マスター!$AO:$AO,0))="","",INDEX(元マスター!$J:$J,MATCH($U122,元マスター!$AO:$AO,0))),"")</f>
        <v/>
      </c>
      <c r="U122" s="32" t="str" cm="1">
        <f t="array" ref="U122">IFERROR(INDEX(元マスター!$AO$1:$AO$384,SMALL(IF(元マスター!$AO$1:$AO$384&lt;&gt;"",ROW($A$1:$A$384)),ROW())),"")</f>
        <v/>
      </c>
    </row>
    <row r="123" spans="1:21" x14ac:dyDescent="0.55000000000000004">
      <c r="A123" s="32" t="str">
        <f>IFERROR(INDEX(元マスター!$A:$A,MATCH($U123,元マスター!$AO:$AO,0)),"")</f>
        <v/>
      </c>
      <c r="B123" s="32" t="str">
        <f>IFERROR(IF($U123="","",IF($E123="1",INDEX(男子登録情報!$N:$N,MATCH($K123,男子登録情報!$B:$B,0)),INDEX(女子登録情報!$N:$N,MATCH($K123,女子登録情報!$B:$B,0)))),"")</f>
        <v/>
      </c>
      <c r="C123" s="32" t="str">
        <f>IFERROR(IF($U123="","",IF($E123="1",INDEX(男子登録情報!$O:$O,MATCH($K123,男子登録情報!$B:$B,0)),INDEX(女子登録情報!$O:$O,MATCH($K123,女子登録情報!$B:$B,0)))),"")</f>
        <v/>
      </c>
      <c r="D123" s="32" t="str">
        <f>IFERROR(IF($U123="","",IF($E123="1",INDEX(男子登録情報!$P:$P,MATCH($K123,男子登録情報!$B:$B,0)),INDEX(女子登録情報!$P:$P,MATCH($K123,女子登録情報!$B:$B,0)))),"")</f>
        <v/>
      </c>
      <c r="E123" s="32" t="str">
        <f>IF($U123="","",IF(ISERROR(MATCH($A123,男子登録情報!$S:$S,0)),"2","1"))</f>
        <v/>
      </c>
      <c r="F123" s="32" t="str">
        <f>IFERROR(IF($U123="","",IF($E123="1",INDEX(男子登録情報!$Q:$Q,MATCH($K123,男子登録情報!$B:$B,0)),INDEX(女子登録情報!$Q:$Q,MATCH($K123,女子登録情報!$B:$B,0)))),"")</f>
        <v/>
      </c>
      <c r="G123" s="32" t="str">
        <f>IFERROR(IF($U123="","",IF($E123="1",INDEX(男子登録情報!$M:$M,MATCH($K123,男子登録情報!$B:$B,0)),INDEX(女子登録情報!$M:$M,MATCH($K123,女子登録情報!$B:$B,0)))),"")</f>
        <v/>
      </c>
      <c r="H123" s="32" t="str">
        <f>IFERROR(IF($U123="","",IF($E123="1",INDEX(男子登録情報!$R:$R,MATCH($K123,男子登録情報!$B:$B,0)),INDEX(女子登録情報!$R:$R,MATCH($K123,女子登録情報!$B:$B,0)))),"")</f>
        <v/>
      </c>
      <c r="I123" s="32"/>
      <c r="J123" s="32"/>
      <c r="K123" s="32" t="str">
        <f>IFERROR(INDEX(元マスター!$B:$B,MATCH($U123,元マスター!$AO:$AO,0)),"")</f>
        <v/>
      </c>
      <c r="L123" s="32" t="str">
        <f>IFERROR(IF(INDEX(元マスター!$C:$C,MATCH($U123,元マスター!$AO:$AO,0))="","",INDEX(元マスター!$C:$C,MATCH($U123,元マスター!$AO:$AO,0))),"")</f>
        <v/>
      </c>
      <c r="M123" s="32" t="str">
        <f>IFERROR(IF(INDEX(元マスター!$D:$D,MATCH($U123,元マスター!$AO:$AO,0))="","",INDEX(元マスター!$D:$D,MATCH($U123,元マスター!$AO:$AO,0))),"")</f>
        <v/>
      </c>
      <c r="N123" s="32" t="str">
        <f>IFERROR(IF(INDEX(元マスター!$E:$E,MATCH($U123,元マスター!$AO:$AO,0))="","",INDEX(元マスター!$E:$E,MATCH($U123,元マスター!$AO:$AO,0))),"")</f>
        <v/>
      </c>
      <c r="O123" s="32" t="str">
        <f>IFERROR(IF(INDEX(元マスター!$F:$F,MATCH($U123,元マスター!$AO:$AO,0))="","",INDEX(元マスター!$F:$F,MATCH($U123,元マスター!$AO:$AO,0))),"")</f>
        <v/>
      </c>
      <c r="P123" s="32" t="str">
        <f>IFERROR(IF(INDEX(元マスター!$G:$G,MATCH($U123,元マスター!$AO:$AO,0))="","",INDEX(元マスター!$G:$G,MATCH($U123,元マスター!$AO:$AO,0))),"")</f>
        <v/>
      </c>
      <c r="Q123" s="32" t="str">
        <f>IFERROR(IF(INDEX(元マスター!$H:$H,MATCH($U123,元マスター!$AO:$AO,0))="","",INDEX(元マスター!$H:$H,MATCH($U123,元マスター!$AO:$AO,0))),"")</f>
        <v/>
      </c>
      <c r="R123" s="32" t="str">
        <f>IFERROR(IF(INDEX(元マスター!$I:$I,MATCH($U123,元マスター!$AO:$AO,0))="","",INDEX(元マスター!$I:$I,MATCH($U123,元マスター!$AO:$AO,0))),"")</f>
        <v/>
      </c>
      <c r="S123" s="32" t="str">
        <f>IFERROR(IF(INDEX(元マスター!$J:$J,MATCH($U123,元マスター!$AO:$AO,0))="","",INDEX(元マスター!$J:$J,MATCH($U123,元マスター!$AO:$AO,0))),"")</f>
        <v/>
      </c>
      <c r="U123" s="32" t="str" cm="1">
        <f t="array" ref="U123">IFERROR(INDEX(元マスター!$AO$1:$AO$384,SMALL(IF(元マスター!$AO$1:$AO$384&lt;&gt;"",ROW($A$1:$A$384)),ROW())),"")</f>
        <v/>
      </c>
    </row>
    <row r="124" spans="1:21" x14ac:dyDescent="0.55000000000000004">
      <c r="A124" s="32" t="str">
        <f>IFERROR(INDEX(元マスター!$A:$A,MATCH($U124,元マスター!$AO:$AO,0)),"")</f>
        <v/>
      </c>
      <c r="B124" s="32" t="str">
        <f>IFERROR(IF($U124="","",IF($E124="1",INDEX(男子登録情報!$N:$N,MATCH($K124,男子登録情報!$B:$B,0)),INDEX(女子登録情報!$N:$N,MATCH($K124,女子登録情報!$B:$B,0)))),"")</f>
        <v/>
      </c>
      <c r="C124" s="32" t="str">
        <f>IFERROR(IF($U124="","",IF($E124="1",INDEX(男子登録情報!$O:$O,MATCH($K124,男子登録情報!$B:$B,0)),INDEX(女子登録情報!$O:$O,MATCH($K124,女子登録情報!$B:$B,0)))),"")</f>
        <v/>
      </c>
      <c r="D124" s="32" t="str">
        <f>IFERROR(IF($U124="","",IF($E124="1",INDEX(男子登録情報!$P:$P,MATCH($K124,男子登録情報!$B:$B,0)),INDEX(女子登録情報!$P:$P,MATCH($K124,女子登録情報!$B:$B,0)))),"")</f>
        <v/>
      </c>
      <c r="E124" s="32" t="str">
        <f>IF($U124="","",IF(ISERROR(MATCH($A124,男子登録情報!$S:$S,0)),"2","1"))</f>
        <v/>
      </c>
      <c r="F124" s="32" t="str">
        <f>IFERROR(IF($U124="","",IF($E124="1",INDEX(男子登録情報!$Q:$Q,MATCH($K124,男子登録情報!$B:$B,0)),INDEX(女子登録情報!$Q:$Q,MATCH($K124,女子登録情報!$B:$B,0)))),"")</f>
        <v/>
      </c>
      <c r="G124" s="32" t="str">
        <f>IFERROR(IF($U124="","",IF($E124="1",INDEX(男子登録情報!$M:$M,MATCH($K124,男子登録情報!$B:$B,0)),INDEX(女子登録情報!$M:$M,MATCH($K124,女子登録情報!$B:$B,0)))),"")</f>
        <v/>
      </c>
      <c r="H124" s="32" t="str">
        <f>IFERROR(IF($U124="","",IF($E124="1",INDEX(男子登録情報!$R:$R,MATCH($K124,男子登録情報!$B:$B,0)),INDEX(女子登録情報!$R:$R,MATCH($K124,女子登録情報!$B:$B,0)))),"")</f>
        <v/>
      </c>
      <c r="I124" s="32"/>
      <c r="J124" s="32"/>
      <c r="K124" s="32" t="str">
        <f>IFERROR(INDEX(元マスター!$B:$B,MATCH($U124,元マスター!$AO:$AO,0)),"")</f>
        <v/>
      </c>
      <c r="L124" s="32" t="str">
        <f>IFERROR(IF(INDEX(元マスター!$C:$C,MATCH($U124,元マスター!$AO:$AO,0))="","",INDEX(元マスター!$C:$C,MATCH($U124,元マスター!$AO:$AO,0))),"")</f>
        <v/>
      </c>
      <c r="M124" s="32" t="str">
        <f>IFERROR(IF(INDEX(元マスター!$D:$D,MATCH($U124,元マスター!$AO:$AO,0))="","",INDEX(元マスター!$D:$D,MATCH($U124,元マスター!$AO:$AO,0))),"")</f>
        <v/>
      </c>
      <c r="N124" s="32" t="str">
        <f>IFERROR(IF(INDEX(元マスター!$E:$E,MATCH($U124,元マスター!$AO:$AO,0))="","",INDEX(元マスター!$E:$E,MATCH($U124,元マスター!$AO:$AO,0))),"")</f>
        <v/>
      </c>
      <c r="O124" s="32" t="str">
        <f>IFERROR(IF(INDEX(元マスター!$F:$F,MATCH($U124,元マスター!$AO:$AO,0))="","",INDEX(元マスター!$F:$F,MATCH($U124,元マスター!$AO:$AO,0))),"")</f>
        <v/>
      </c>
      <c r="P124" s="32" t="str">
        <f>IFERROR(IF(INDEX(元マスター!$G:$G,MATCH($U124,元マスター!$AO:$AO,0))="","",INDEX(元マスター!$G:$G,MATCH($U124,元マスター!$AO:$AO,0))),"")</f>
        <v/>
      </c>
      <c r="Q124" s="32" t="str">
        <f>IFERROR(IF(INDEX(元マスター!$H:$H,MATCH($U124,元マスター!$AO:$AO,0))="","",INDEX(元マスター!$H:$H,MATCH($U124,元マスター!$AO:$AO,0))),"")</f>
        <v/>
      </c>
      <c r="R124" s="32" t="str">
        <f>IFERROR(IF(INDEX(元マスター!$I:$I,MATCH($U124,元マスター!$AO:$AO,0))="","",INDEX(元マスター!$I:$I,MATCH($U124,元マスター!$AO:$AO,0))),"")</f>
        <v/>
      </c>
      <c r="S124" s="32" t="str">
        <f>IFERROR(IF(INDEX(元マスター!$J:$J,MATCH($U124,元マスター!$AO:$AO,0))="","",INDEX(元マスター!$J:$J,MATCH($U124,元マスター!$AO:$AO,0))),"")</f>
        <v/>
      </c>
      <c r="U124" s="32" t="str" cm="1">
        <f t="array" ref="U124">IFERROR(INDEX(元マスター!$AO$1:$AO$384,SMALL(IF(元マスター!$AO$1:$AO$384&lt;&gt;"",ROW($A$1:$A$384)),ROW())),"")</f>
        <v/>
      </c>
    </row>
    <row r="125" spans="1:21" x14ac:dyDescent="0.55000000000000004">
      <c r="A125" s="32" t="str">
        <f>IFERROR(INDEX(元マスター!$A:$A,MATCH($U125,元マスター!$AO:$AO,0)),"")</f>
        <v/>
      </c>
      <c r="B125" s="32" t="str">
        <f>IFERROR(IF($U125="","",IF($E125="1",INDEX(男子登録情報!$N:$N,MATCH($K125,男子登録情報!$B:$B,0)),INDEX(女子登録情報!$N:$N,MATCH($K125,女子登録情報!$B:$B,0)))),"")</f>
        <v/>
      </c>
      <c r="C125" s="32" t="str">
        <f>IFERROR(IF($U125="","",IF($E125="1",INDEX(男子登録情報!$O:$O,MATCH($K125,男子登録情報!$B:$B,0)),INDEX(女子登録情報!$O:$O,MATCH($K125,女子登録情報!$B:$B,0)))),"")</f>
        <v/>
      </c>
      <c r="D125" s="32" t="str">
        <f>IFERROR(IF($U125="","",IF($E125="1",INDEX(男子登録情報!$P:$P,MATCH($K125,男子登録情報!$B:$B,0)),INDEX(女子登録情報!$P:$P,MATCH($K125,女子登録情報!$B:$B,0)))),"")</f>
        <v/>
      </c>
      <c r="E125" s="32" t="str">
        <f>IF($U125="","",IF(ISERROR(MATCH($A125,男子登録情報!$S:$S,0)),"2","1"))</f>
        <v/>
      </c>
      <c r="F125" s="32" t="str">
        <f>IFERROR(IF($U125="","",IF($E125="1",INDEX(男子登録情報!$Q:$Q,MATCH($K125,男子登録情報!$B:$B,0)),INDEX(女子登録情報!$Q:$Q,MATCH($K125,女子登録情報!$B:$B,0)))),"")</f>
        <v/>
      </c>
      <c r="G125" s="32" t="str">
        <f>IFERROR(IF($U125="","",IF($E125="1",INDEX(男子登録情報!$M:$M,MATCH($K125,男子登録情報!$B:$B,0)),INDEX(女子登録情報!$M:$M,MATCH($K125,女子登録情報!$B:$B,0)))),"")</f>
        <v/>
      </c>
      <c r="H125" s="32" t="str">
        <f>IFERROR(IF($U125="","",IF($E125="1",INDEX(男子登録情報!$R:$R,MATCH($K125,男子登録情報!$B:$B,0)),INDEX(女子登録情報!$R:$R,MATCH($K125,女子登録情報!$B:$B,0)))),"")</f>
        <v/>
      </c>
      <c r="I125" s="32"/>
      <c r="J125" s="32"/>
      <c r="K125" s="32" t="str">
        <f>IFERROR(INDEX(元マスター!$B:$B,MATCH($U125,元マスター!$AO:$AO,0)),"")</f>
        <v/>
      </c>
      <c r="L125" s="32" t="str">
        <f>IFERROR(IF(INDEX(元マスター!$C:$C,MATCH($U125,元マスター!$AO:$AO,0))="","",INDEX(元マスター!$C:$C,MATCH($U125,元マスター!$AO:$AO,0))),"")</f>
        <v/>
      </c>
      <c r="M125" s="32" t="str">
        <f>IFERROR(IF(INDEX(元マスター!$D:$D,MATCH($U125,元マスター!$AO:$AO,0))="","",INDEX(元マスター!$D:$D,MATCH($U125,元マスター!$AO:$AO,0))),"")</f>
        <v/>
      </c>
      <c r="N125" s="32" t="str">
        <f>IFERROR(IF(INDEX(元マスター!$E:$E,MATCH($U125,元マスター!$AO:$AO,0))="","",INDEX(元マスター!$E:$E,MATCH($U125,元マスター!$AO:$AO,0))),"")</f>
        <v/>
      </c>
      <c r="O125" s="32" t="str">
        <f>IFERROR(IF(INDEX(元マスター!$F:$F,MATCH($U125,元マスター!$AO:$AO,0))="","",INDEX(元マスター!$F:$F,MATCH($U125,元マスター!$AO:$AO,0))),"")</f>
        <v/>
      </c>
      <c r="P125" s="32" t="str">
        <f>IFERROR(IF(INDEX(元マスター!$G:$G,MATCH($U125,元マスター!$AO:$AO,0))="","",INDEX(元マスター!$G:$G,MATCH($U125,元マスター!$AO:$AO,0))),"")</f>
        <v/>
      </c>
      <c r="Q125" s="32" t="str">
        <f>IFERROR(IF(INDEX(元マスター!$H:$H,MATCH($U125,元マスター!$AO:$AO,0))="","",INDEX(元マスター!$H:$H,MATCH($U125,元マスター!$AO:$AO,0))),"")</f>
        <v/>
      </c>
      <c r="R125" s="32" t="str">
        <f>IFERROR(IF(INDEX(元マスター!$I:$I,MATCH($U125,元マスター!$AO:$AO,0))="","",INDEX(元マスター!$I:$I,MATCH($U125,元マスター!$AO:$AO,0))),"")</f>
        <v/>
      </c>
      <c r="S125" s="32" t="str">
        <f>IFERROR(IF(INDEX(元マスター!$J:$J,MATCH($U125,元マスター!$AO:$AO,0))="","",INDEX(元マスター!$J:$J,MATCH($U125,元マスター!$AO:$AO,0))),"")</f>
        <v/>
      </c>
      <c r="U125" s="32" t="str" cm="1">
        <f t="array" ref="U125">IFERROR(INDEX(元マスター!$AO$1:$AO$384,SMALL(IF(元マスター!$AO$1:$AO$384&lt;&gt;"",ROW($A$1:$A$384)),ROW())),"")</f>
        <v/>
      </c>
    </row>
    <row r="126" spans="1:21" x14ac:dyDescent="0.55000000000000004">
      <c r="A126" s="32" t="str">
        <f>IFERROR(INDEX(元マスター!$A:$A,MATCH($U126,元マスター!$AO:$AO,0)),"")</f>
        <v/>
      </c>
      <c r="B126" s="32" t="str">
        <f>IFERROR(IF($U126="","",IF($E126="1",INDEX(男子登録情報!$N:$N,MATCH($K126,男子登録情報!$B:$B,0)),INDEX(女子登録情報!$N:$N,MATCH($K126,女子登録情報!$B:$B,0)))),"")</f>
        <v/>
      </c>
      <c r="C126" s="32" t="str">
        <f>IFERROR(IF($U126="","",IF($E126="1",INDEX(男子登録情報!$O:$O,MATCH($K126,男子登録情報!$B:$B,0)),INDEX(女子登録情報!$O:$O,MATCH($K126,女子登録情報!$B:$B,0)))),"")</f>
        <v/>
      </c>
      <c r="D126" s="32" t="str">
        <f>IFERROR(IF($U126="","",IF($E126="1",INDEX(男子登録情報!$P:$P,MATCH($K126,男子登録情報!$B:$B,0)),INDEX(女子登録情報!$P:$P,MATCH($K126,女子登録情報!$B:$B,0)))),"")</f>
        <v/>
      </c>
      <c r="E126" s="32" t="str">
        <f>IF($U126="","",IF(ISERROR(MATCH($A126,男子登録情報!$S:$S,0)),"2","1"))</f>
        <v/>
      </c>
      <c r="F126" s="32" t="str">
        <f>IFERROR(IF($U126="","",IF($E126="1",INDEX(男子登録情報!$Q:$Q,MATCH($K126,男子登録情報!$B:$B,0)),INDEX(女子登録情報!$Q:$Q,MATCH($K126,女子登録情報!$B:$B,0)))),"")</f>
        <v/>
      </c>
      <c r="G126" s="32" t="str">
        <f>IFERROR(IF($U126="","",IF($E126="1",INDEX(男子登録情報!$M:$M,MATCH($K126,男子登録情報!$B:$B,0)),INDEX(女子登録情報!$M:$M,MATCH($K126,女子登録情報!$B:$B,0)))),"")</f>
        <v/>
      </c>
      <c r="H126" s="32" t="str">
        <f>IFERROR(IF($U126="","",IF($E126="1",INDEX(男子登録情報!$R:$R,MATCH($K126,男子登録情報!$B:$B,0)),INDEX(女子登録情報!$R:$R,MATCH($K126,女子登録情報!$B:$B,0)))),"")</f>
        <v/>
      </c>
      <c r="I126" s="32"/>
      <c r="J126" s="32"/>
      <c r="K126" s="32" t="str">
        <f>IFERROR(INDEX(元マスター!$B:$B,MATCH($U126,元マスター!$AO:$AO,0)),"")</f>
        <v/>
      </c>
      <c r="L126" s="32" t="str">
        <f>IFERROR(IF(INDEX(元マスター!$C:$C,MATCH($U126,元マスター!$AO:$AO,0))="","",INDEX(元マスター!$C:$C,MATCH($U126,元マスター!$AO:$AO,0))),"")</f>
        <v/>
      </c>
      <c r="M126" s="32" t="str">
        <f>IFERROR(IF(INDEX(元マスター!$D:$D,MATCH($U126,元マスター!$AO:$AO,0))="","",INDEX(元マスター!$D:$D,MATCH($U126,元マスター!$AO:$AO,0))),"")</f>
        <v/>
      </c>
      <c r="N126" s="32" t="str">
        <f>IFERROR(IF(INDEX(元マスター!$E:$E,MATCH($U126,元マスター!$AO:$AO,0))="","",INDEX(元マスター!$E:$E,MATCH($U126,元マスター!$AO:$AO,0))),"")</f>
        <v/>
      </c>
      <c r="O126" s="32" t="str">
        <f>IFERROR(IF(INDEX(元マスター!$F:$F,MATCH($U126,元マスター!$AO:$AO,0))="","",INDEX(元マスター!$F:$F,MATCH($U126,元マスター!$AO:$AO,0))),"")</f>
        <v/>
      </c>
      <c r="P126" s="32" t="str">
        <f>IFERROR(IF(INDEX(元マスター!$G:$G,MATCH($U126,元マスター!$AO:$AO,0))="","",INDEX(元マスター!$G:$G,MATCH($U126,元マスター!$AO:$AO,0))),"")</f>
        <v/>
      </c>
      <c r="Q126" s="32" t="str">
        <f>IFERROR(IF(INDEX(元マスター!$H:$H,MATCH($U126,元マスター!$AO:$AO,0))="","",INDEX(元マスター!$H:$H,MATCH($U126,元マスター!$AO:$AO,0))),"")</f>
        <v/>
      </c>
      <c r="R126" s="32" t="str">
        <f>IFERROR(IF(INDEX(元マスター!$I:$I,MATCH($U126,元マスター!$AO:$AO,0))="","",INDEX(元マスター!$I:$I,MATCH($U126,元マスター!$AO:$AO,0))),"")</f>
        <v/>
      </c>
      <c r="S126" s="32" t="str">
        <f>IFERROR(IF(INDEX(元マスター!$J:$J,MATCH($U126,元マスター!$AO:$AO,0))="","",INDEX(元マスター!$J:$J,MATCH($U126,元マスター!$AO:$AO,0))),"")</f>
        <v/>
      </c>
      <c r="U126" s="32" t="str" cm="1">
        <f t="array" ref="U126">IFERROR(INDEX(元マスター!$AO$1:$AO$384,SMALL(IF(元マスター!$AO$1:$AO$384&lt;&gt;"",ROW($A$1:$A$384)),ROW())),"")</f>
        <v/>
      </c>
    </row>
    <row r="127" spans="1:21" x14ac:dyDescent="0.55000000000000004">
      <c r="A127" s="32" t="str">
        <f>IFERROR(INDEX(元マスター!$A:$A,MATCH($U127,元マスター!$AO:$AO,0)),"")</f>
        <v/>
      </c>
      <c r="B127" s="32" t="str">
        <f>IFERROR(IF($U127="","",IF($E127="1",INDEX(男子登録情報!$N:$N,MATCH($K127,男子登録情報!$B:$B,0)),INDEX(女子登録情報!$N:$N,MATCH($K127,女子登録情報!$B:$B,0)))),"")</f>
        <v/>
      </c>
      <c r="C127" s="32" t="str">
        <f>IFERROR(IF($U127="","",IF($E127="1",INDEX(男子登録情報!$O:$O,MATCH($K127,男子登録情報!$B:$B,0)),INDEX(女子登録情報!$O:$O,MATCH($K127,女子登録情報!$B:$B,0)))),"")</f>
        <v/>
      </c>
      <c r="D127" s="32" t="str">
        <f>IFERROR(IF($U127="","",IF($E127="1",INDEX(男子登録情報!$P:$P,MATCH($K127,男子登録情報!$B:$B,0)),INDEX(女子登録情報!$P:$P,MATCH($K127,女子登録情報!$B:$B,0)))),"")</f>
        <v/>
      </c>
      <c r="E127" s="32" t="str">
        <f>IF($U127="","",IF(ISERROR(MATCH($A127,男子登録情報!$S:$S,0)),"2","1"))</f>
        <v/>
      </c>
      <c r="F127" s="32" t="str">
        <f>IFERROR(IF($U127="","",IF($E127="1",INDEX(男子登録情報!$Q:$Q,MATCH($K127,男子登録情報!$B:$B,0)),INDEX(女子登録情報!$Q:$Q,MATCH($K127,女子登録情報!$B:$B,0)))),"")</f>
        <v/>
      </c>
      <c r="G127" s="32" t="str">
        <f>IFERROR(IF($U127="","",IF($E127="1",INDEX(男子登録情報!$M:$M,MATCH($K127,男子登録情報!$B:$B,0)),INDEX(女子登録情報!$M:$M,MATCH($K127,女子登録情報!$B:$B,0)))),"")</f>
        <v/>
      </c>
      <c r="H127" s="32" t="str">
        <f>IFERROR(IF($U127="","",IF($E127="1",INDEX(男子登録情報!$R:$R,MATCH($K127,男子登録情報!$B:$B,0)),INDEX(女子登録情報!$R:$R,MATCH($K127,女子登録情報!$B:$B,0)))),"")</f>
        <v/>
      </c>
      <c r="I127" s="32"/>
      <c r="J127" s="32"/>
      <c r="K127" s="32" t="str">
        <f>IFERROR(INDEX(元マスター!$B:$B,MATCH($U127,元マスター!$AO:$AO,0)),"")</f>
        <v/>
      </c>
      <c r="L127" s="32" t="str">
        <f>IFERROR(IF(INDEX(元マスター!$C:$C,MATCH($U127,元マスター!$AO:$AO,0))="","",INDEX(元マスター!$C:$C,MATCH($U127,元マスター!$AO:$AO,0))),"")</f>
        <v/>
      </c>
      <c r="M127" s="32" t="str">
        <f>IFERROR(IF(INDEX(元マスター!$D:$D,MATCH($U127,元マスター!$AO:$AO,0))="","",INDEX(元マスター!$D:$D,MATCH($U127,元マスター!$AO:$AO,0))),"")</f>
        <v/>
      </c>
      <c r="N127" s="32" t="str">
        <f>IFERROR(IF(INDEX(元マスター!$E:$E,MATCH($U127,元マスター!$AO:$AO,0))="","",INDEX(元マスター!$E:$E,MATCH($U127,元マスター!$AO:$AO,0))),"")</f>
        <v/>
      </c>
      <c r="O127" s="32" t="str">
        <f>IFERROR(IF(INDEX(元マスター!$F:$F,MATCH($U127,元マスター!$AO:$AO,0))="","",INDEX(元マスター!$F:$F,MATCH($U127,元マスター!$AO:$AO,0))),"")</f>
        <v/>
      </c>
      <c r="P127" s="32" t="str">
        <f>IFERROR(IF(INDEX(元マスター!$G:$G,MATCH($U127,元マスター!$AO:$AO,0))="","",INDEX(元マスター!$G:$G,MATCH($U127,元マスター!$AO:$AO,0))),"")</f>
        <v/>
      </c>
      <c r="Q127" s="32" t="str">
        <f>IFERROR(IF(INDEX(元マスター!$H:$H,MATCH($U127,元マスター!$AO:$AO,0))="","",INDEX(元マスター!$H:$H,MATCH($U127,元マスター!$AO:$AO,0))),"")</f>
        <v/>
      </c>
      <c r="R127" s="32" t="str">
        <f>IFERROR(IF(INDEX(元マスター!$I:$I,MATCH($U127,元マスター!$AO:$AO,0))="","",INDEX(元マスター!$I:$I,MATCH($U127,元マスター!$AO:$AO,0))),"")</f>
        <v/>
      </c>
      <c r="S127" s="32" t="str">
        <f>IFERROR(IF(INDEX(元マスター!$J:$J,MATCH($U127,元マスター!$AO:$AO,0))="","",INDEX(元マスター!$J:$J,MATCH($U127,元マスター!$AO:$AO,0))),"")</f>
        <v/>
      </c>
      <c r="U127" s="32" t="str" cm="1">
        <f t="array" ref="U127">IFERROR(INDEX(元マスター!$AO$1:$AO$384,SMALL(IF(元マスター!$AO$1:$AO$384&lt;&gt;"",ROW($A$1:$A$384)),ROW())),"")</f>
        <v/>
      </c>
    </row>
    <row r="128" spans="1:21" x14ac:dyDescent="0.55000000000000004">
      <c r="A128" s="32" t="str">
        <f>IFERROR(INDEX(元マスター!$A:$A,MATCH($U128,元マスター!$AO:$AO,0)),"")</f>
        <v/>
      </c>
      <c r="B128" s="32" t="str">
        <f>IFERROR(IF($U128="","",IF($E128="1",INDEX(男子登録情報!$N:$N,MATCH($K128,男子登録情報!$B:$B,0)),INDEX(女子登録情報!$N:$N,MATCH($K128,女子登録情報!$B:$B,0)))),"")</f>
        <v/>
      </c>
      <c r="C128" s="32" t="str">
        <f>IFERROR(IF($U128="","",IF($E128="1",INDEX(男子登録情報!$O:$O,MATCH($K128,男子登録情報!$B:$B,0)),INDEX(女子登録情報!$O:$O,MATCH($K128,女子登録情報!$B:$B,0)))),"")</f>
        <v/>
      </c>
      <c r="D128" s="32" t="str">
        <f>IFERROR(IF($U128="","",IF($E128="1",INDEX(男子登録情報!$P:$P,MATCH($K128,男子登録情報!$B:$B,0)),INDEX(女子登録情報!$P:$P,MATCH($K128,女子登録情報!$B:$B,0)))),"")</f>
        <v/>
      </c>
      <c r="E128" s="32" t="str">
        <f>IF($U128="","",IF(ISERROR(MATCH($A128,男子登録情報!$S:$S,0)),"2","1"))</f>
        <v/>
      </c>
      <c r="F128" s="32" t="str">
        <f>IFERROR(IF($U128="","",IF($E128="1",INDEX(男子登録情報!$Q:$Q,MATCH($K128,男子登録情報!$B:$B,0)),INDEX(女子登録情報!$Q:$Q,MATCH($K128,女子登録情報!$B:$B,0)))),"")</f>
        <v/>
      </c>
      <c r="G128" s="32" t="str">
        <f>IFERROR(IF($U128="","",IF($E128="1",INDEX(男子登録情報!$M:$M,MATCH($K128,男子登録情報!$B:$B,0)),INDEX(女子登録情報!$M:$M,MATCH($K128,女子登録情報!$B:$B,0)))),"")</f>
        <v/>
      </c>
      <c r="H128" s="32" t="str">
        <f>IFERROR(IF($U128="","",IF($E128="1",INDEX(男子登録情報!$R:$R,MATCH($K128,男子登録情報!$B:$B,0)),INDEX(女子登録情報!$R:$R,MATCH($K128,女子登録情報!$B:$B,0)))),"")</f>
        <v/>
      </c>
      <c r="I128" s="32"/>
      <c r="J128" s="32"/>
      <c r="K128" s="32" t="str">
        <f>IFERROR(INDEX(元マスター!$B:$B,MATCH($U128,元マスター!$AO:$AO,0)),"")</f>
        <v/>
      </c>
      <c r="L128" s="32" t="str">
        <f>IFERROR(IF(INDEX(元マスター!$C:$C,MATCH($U128,元マスター!$AO:$AO,0))="","",INDEX(元マスター!$C:$C,MATCH($U128,元マスター!$AO:$AO,0))),"")</f>
        <v/>
      </c>
      <c r="M128" s="32" t="str">
        <f>IFERROR(IF(INDEX(元マスター!$D:$D,MATCH($U128,元マスター!$AO:$AO,0))="","",INDEX(元マスター!$D:$D,MATCH($U128,元マスター!$AO:$AO,0))),"")</f>
        <v/>
      </c>
      <c r="N128" s="32" t="str">
        <f>IFERROR(IF(INDEX(元マスター!$E:$E,MATCH($U128,元マスター!$AO:$AO,0))="","",INDEX(元マスター!$E:$E,MATCH($U128,元マスター!$AO:$AO,0))),"")</f>
        <v/>
      </c>
      <c r="O128" s="32" t="str">
        <f>IFERROR(IF(INDEX(元マスター!$F:$F,MATCH($U128,元マスター!$AO:$AO,0))="","",INDEX(元マスター!$F:$F,MATCH($U128,元マスター!$AO:$AO,0))),"")</f>
        <v/>
      </c>
      <c r="P128" s="32" t="str">
        <f>IFERROR(IF(INDEX(元マスター!$G:$G,MATCH($U128,元マスター!$AO:$AO,0))="","",INDEX(元マスター!$G:$G,MATCH($U128,元マスター!$AO:$AO,0))),"")</f>
        <v/>
      </c>
      <c r="Q128" s="32" t="str">
        <f>IFERROR(IF(INDEX(元マスター!$H:$H,MATCH($U128,元マスター!$AO:$AO,0))="","",INDEX(元マスター!$H:$H,MATCH($U128,元マスター!$AO:$AO,0))),"")</f>
        <v/>
      </c>
      <c r="R128" s="32" t="str">
        <f>IFERROR(IF(INDEX(元マスター!$I:$I,MATCH($U128,元マスター!$AO:$AO,0))="","",INDEX(元マスター!$I:$I,MATCH($U128,元マスター!$AO:$AO,0))),"")</f>
        <v/>
      </c>
      <c r="S128" s="32" t="str">
        <f>IFERROR(IF(INDEX(元マスター!$J:$J,MATCH($U128,元マスター!$AO:$AO,0))="","",INDEX(元マスター!$J:$J,MATCH($U128,元マスター!$AO:$AO,0))),"")</f>
        <v/>
      </c>
      <c r="U128" s="32" t="str" cm="1">
        <f t="array" ref="U128">IFERROR(INDEX(元マスター!$AO$1:$AO$384,SMALL(IF(元マスター!$AO$1:$AO$384&lt;&gt;"",ROW($A$1:$A$384)),ROW())),"")</f>
        <v/>
      </c>
    </row>
    <row r="129" spans="1:21" x14ac:dyDescent="0.55000000000000004">
      <c r="A129" s="32" t="str">
        <f>IFERROR(INDEX(元マスター!$A:$A,MATCH($U129,元マスター!$AO:$AO,0)),"")</f>
        <v/>
      </c>
      <c r="B129" s="32" t="str">
        <f>IFERROR(IF($U129="","",IF($E129="1",INDEX(男子登録情報!$N:$N,MATCH($K129,男子登録情報!$B:$B,0)),INDEX(女子登録情報!$N:$N,MATCH($K129,女子登録情報!$B:$B,0)))),"")</f>
        <v/>
      </c>
      <c r="C129" s="32" t="str">
        <f>IFERROR(IF($U129="","",IF($E129="1",INDEX(男子登録情報!$O:$O,MATCH($K129,男子登録情報!$B:$B,0)),INDEX(女子登録情報!$O:$O,MATCH($K129,女子登録情報!$B:$B,0)))),"")</f>
        <v/>
      </c>
      <c r="D129" s="32" t="str">
        <f>IFERROR(IF($U129="","",IF($E129="1",INDEX(男子登録情報!$P:$P,MATCH($K129,男子登録情報!$B:$B,0)),INDEX(女子登録情報!$P:$P,MATCH($K129,女子登録情報!$B:$B,0)))),"")</f>
        <v/>
      </c>
      <c r="E129" s="32" t="str">
        <f>IF($U129="","",IF(ISERROR(MATCH($A129,男子登録情報!$S:$S,0)),"2","1"))</f>
        <v/>
      </c>
      <c r="F129" s="32" t="str">
        <f>IFERROR(IF($U129="","",IF($E129="1",INDEX(男子登録情報!$Q:$Q,MATCH($K129,男子登録情報!$B:$B,0)),INDEX(女子登録情報!$Q:$Q,MATCH($K129,女子登録情報!$B:$B,0)))),"")</f>
        <v/>
      </c>
      <c r="G129" s="32" t="str">
        <f>IFERROR(IF($U129="","",IF($E129="1",INDEX(男子登録情報!$M:$M,MATCH($K129,男子登録情報!$B:$B,0)),INDEX(女子登録情報!$M:$M,MATCH($K129,女子登録情報!$B:$B,0)))),"")</f>
        <v/>
      </c>
      <c r="H129" s="32" t="str">
        <f>IFERROR(IF($U129="","",IF($E129="1",INDEX(男子登録情報!$R:$R,MATCH($K129,男子登録情報!$B:$B,0)),INDEX(女子登録情報!$R:$R,MATCH($K129,女子登録情報!$B:$B,0)))),"")</f>
        <v/>
      </c>
      <c r="I129" s="32"/>
      <c r="J129" s="32"/>
      <c r="K129" s="32" t="str">
        <f>IFERROR(INDEX(元マスター!$B:$B,MATCH($U129,元マスター!$AO:$AO,0)),"")</f>
        <v/>
      </c>
      <c r="L129" s="32" t="str">
        <f>IFERROR(IF(INDEX(元マスター!$C:$C,MATCH($U129,元マスター!$AO:$AO,0))="","",INDEX(元マスター!$C:$C,MATCH($U129,元マスター!$AO:$AO,0))),"")</f>
        <v/>
      </c>
      <c r="M129" s="32" t="str">
        <f>IFERROR(IF(INDEX(元マスター!$D:$D,MATCH($U129,元マスター!$AO:$AO,0))="","",INDEX(元マスター!$D:$D,MATCH($U129,元マスター!$AO:$AO,0))),"")</f>
        <v/>
      </c>
      <c r="N129" s="32" t="str">
        <f>IFERROR(IF(INDEX(元マスター!$E:$E,MATCH($U129,元マスター!$AO:$AO,0))="","",INDEX(元マスター!$E:$E,MATCH($U129,元マスター!$AO:$AO,0))),"")</f>
        <v/>
      </c>
      <c r="O129" s="32" t="str">
        <f>IFERROR(IF(INDEX(元マスター!$F:$F,MATCH($U129,元マスター!$AO:$AO,0))="","",INDEX(元マスター!$F:$F,MATCH($U129,元マスター!$AO:$AO,0))),"")</f>
        <v/>
      </c>
      <c r="P129" s="32" t="str">
        <f>IFERROR(IF(INDEX(元マスター!$G:$G,MATCH($U129,元マスター!$AO:$AO,0))="","",INDEX(元マスター!$G:$G,MATCH($U129,元マスター!$AO:$AO,0))),"")</f>
        <v/>
      </c>
      <c r="Q129" s="32" t="str">
        <f>IFERROR(IF(INDEX(元マスター!$H:$H,MATCH($U129,元マスター!$AO:$AO,0))="","",INDEX(元マスター!$H:$H,MATCH($U129,元マスター!$AO:$AO,0))),"")</f>
        <v/>
      </c>
      <c r="R129" s="32" t="str">
        <f>IFERROR(IF(INDEX(元マスター!$I:$I,MATCH($U129,元マスター!$AO:$AO,0))="","",INDEX(元マスター!$I:$I,MATCH($U129,元マスター!$AO:$AO,0))),"")</f>
        <v/>
      </c>
      <c r="S129" s="32" t="str">
        <f>IFERROR(IF(INDEX(元マスター!$J:$J,MATCH($U129,元マスター!$AO:$AO,0))="","",INDEX(元マスター!$J:$J,MATCH($U129,元マスター!$AO:$AO,0))),"")</f>
        <v/>
      </c>
      <c r="U129" s="32" t="str" cm="1">
        <f t="array" ref="U129">IFERROR(INDEX(元マスター!$AO$1:$AO$384,SMALL(IF(元マスター!$AO$1:$AO$384&lt;&gt;"",ROW($A$1:$A$384)),ROW())),"")</f>
        <v/>
      </c>
    </row>
    <row r="130" spans="1:21" x14ac:dyDescent="0.55000000000000004">
      <c r="A130" s="32" t="str">
        <f>IFERROR(INDEX(元マスター!$A:$A,MATCH($U130,元マスター!$AO:$AO,0)),"")</f>
        <v/>
      </c>
      <c r="B130" s="32" t="str">
        <f>IFERROR(IF($U130="","",IF($E130="1",INDEX(男子登録情報!$N:$N,MATCH($K130,男子登録情報!$B:$B,0)),INDEX(女子登録情報!$N:$N,MATCH($K130,女子登録情報!$B:$B,0)))),"")</f>
        <v/>
      </c>
      <c r="C130" s="32" t="str">
        <f>IFERROR(IF($U130="","",IF($E130="1",INDEX(男子登録情報!$O:$O,MATCH($K130,男子登録情報!$B:$B,0)),INDEX(女子登録情報!$O:$O,MATCH($K130,女子登録情報!$B:$B,0)))),"")</f>
        <v/>
      </c>
      <c r="D130" s="32" t="str">
        <f>IFERROR(IF($U130="","",IF($E130="1",INDEX(男子登録情報!$P:$P,MATCH($K130,男子登録情報!$B:$B,0)),INDEX(女子登録情報!$P:$P,MATCH($K130,女子登録情報!$B:$B,0)))),"")</f>
        <v/>
      </c>
      <c r="E130" s="32" t="str">
        <f>IF($U130="","",IF(ISERROR(MATCH($A130,男子登録情報!$S:$S,0)),"2","1"))</f>
        <v/>
      </c>
      <c r="F130" s="32" t="str">
        <f>IFERROR(IF($U130="","",IF($E130="1",INDEX(男子登録情報!$Q:$Q,MATCH($K130,男子登録情報!$B:$B,0)),INDEX(女子登録情報!$Q:$Q,MATCH($K130,女子登録情報!$B:$B,0)))),"")</f>
        <v/>
      </c>
      <c r="G130" s="32" t="str">
        <f>IFERROR(IF($U130="","",IF($E130="1",INDEX(男子登録情報!$M:$M,MATCH($K130,男子登録情報!$B:$B,0)),INDEX(女子登録情報!$M:$M,MATCH($K130,女子登録情報!$B:$B,0)))),"")</f>
        <v/>
      </c>
      <c r="H130" s="32" t="str">
        <f>IFERROR(IF($U130="","",IF($E130="1",INDEX(男子登録情報!$R:$R,MATCH($K130,男子登録情報!$B:$B,0)),INDEX(女子登録情報!$R:$R,MATCH($K130,女子登録情報!$B:$B,0)))),"")</f>
        <v/>
      </c>
      <c r="I130" s="32"/>
      <c r="J130" s="32"/>
      <c r="K130" s="32" t="str">
        <f>IFERROR(INDEX(元マスター!$B:$B,MATCH($U130,元マスター!$AO:$AO,0)),"")</f>
        <v/>
      </c>
      <c r="L130" s="32" t="str">
        <f>IFERROR(IF(INDEX(元マスター!$C:$C,MATCH($U130,元マスター!$AO:$AO,0))="","",INDEX(元マスター!$C:$C,MATCH($U130,元マスター!$AO:$AO,0))),"")</f>
        <v/>
      </c>
      <c r="M130" s="32" t="str">
        <f>IFERROR(IF(INDEX(元マスター!$D:$D,MATCH($U130,元マスター!$AO:$AO,0))="","",INDEX(元マスター!$D:$D,MATCH($U130,元マスター!$AO:$AO,0))),"")</f>
        <v/>
      </c>
      <c r="N130" s="32" t="str">
        <f>IFERROR(IF(INDEX(元マスター!$E:$E,MATCH($U130,元マスター!$AO:$AO,0))="","",INDEX(元マスター!$E:$E,MATCH($U130,元マスター!$AO:$AO,0))),"")</f>
        <v/>
      </c>
      <c r="O130" s="32" t="str">
        <f>IFERROR(IF(INDEX(元マスター!$F:$F,MATCH($U130,元マスター!$AO:$AO,0))="","",INDEX(元マスター!$F:$F,MATCH($U130,元マスター!$AO:$AO,0))),"")</f>
        <v/>
      </c>
      <c r="P130" s="32" t="str">
        <f>IFERROR(IF(INDEX(元マスター!$G:$G,MATCH($U130,元マスター!$AO:$AO,0))="","",INDEX(元マスター!$G:$G,MATCH($U130,元マスター!$AO:$AO,0))),"")</f>
        <v/>
      </c>
      <c r="Q130" s="32" t="str">
        <f>IFERROR(IF(INDEX(元マスター!$H:$H,MATCH($U130,元マスター!$AO:$AO,0))="","",INDEX(元マスター!$H:$H,MATCH($U130,元マスター!$AO:$AO,0))),"")</f>
        <v/>
      </c>
      <c r="R130" s="32" t="str">
        <f>IFERROR(IF(INDEX(元マスター!$I:$I,MATCH($U130,元マスター!$AO:$AO,0))="","",INDEX(元マスター!$I:$I,MATCH($U130,元マスター!$AO:$AO,0))),"")</f>
        <v/>
      </c>
      <c r="S130" s="32" t="str">
        <f>IFERROR(IF(INDEX(元マスター!$J:$J,MATCH($U130,元マスター!$AO:$AO,0))="","",INDEX(元マスター!$J:$J,MATCH($U130,元マスター!$AO:$AO,0))),"")</f>
        <v/>
      </c>
      <c r="U130" s="32" t="str" cm="1">
        <f t="array" ref="U130">IFERROR(INDEX(元マスター!$AO$1:$AO$384,SMALL(IF(元マスター!$AO$1:$AO$384&lt;&gt;"",ROW($A$1:$A$384)),ROW())),"")</f>
        <v/>
      </c>
    </row>
    <row r="131" spans="1:21" x14ac:dyDescent="0.55000000000000004">
      <c r="A131" s="32" t="str">
        <f>IFERROR(INDEX(元マスター!$A:$A,MATCH($U131,元マスター!$AO:$AO,0)),"")</f>
        <v/>
      </c>
      <c r="B131" s="32" t="str">
        <f>IFERROR(IF($U131="","",IF($E131="1",INDEX(男子登録情報!$N:$N,MATCH($K131,男子登録情報!$B:$B,0)),INDEX(女子登録情報!$N:$N,MATCH($K131,女子登録情報!$B:$B,0)))),"")</f>
        <v/>
      </c>
      <c r="C131" s="32" t="str">
        <f>IFERROR(IF($U131="","",IF($E131="1",INDEX(男子登録情報!$O:$O,MATCH($K131,男子登録情報!$B:$B,0)),INDEX(女子登録情報!$O:$O,MATCH($K131,女子登録情報!$B:$B,0)))),"")</f>
        <v/>
      </c>
      <c r="D131" s="32" t="str">
        <f>IFERROR(IF($U131="","",IF($E131="1",INDEX(男子登録情報!$P:$P,MATCH($K131,男子登録情報!$B:$B,0)),INDEX(女子登録情報!$P:$P,MATCH($K131,女子登録情報!$B:$B,0)))),"")</f>
        <v/>
      </c>
      <c r="E131" s="32" t="str">
        <f>IF($U131="","",IF(ISERROR(MATCH($A131,男子登録情報!$S:$S,0)),"2","1"))</f>
        <v/>
      </c>
      <c r="F131" s="32" t="str">
        <f>IFERROR(IF($U131="","",IF($E131="1",INDEX(男子登録情報!$Q:$Q,MATCH($K131,男子登録情報!$B:$B,0)),INDEX(女子登録情報!$Q:$Q,MATCH($K131,女子登録情報!$B:$B,0)))),"")</f>
        <v/>
      </c>
      <c r="G131" s="32" t="str">
        <f>IFERROR(IF($U131="","",IF($E131="1",INDEX(男子登録情報!$M:$M,MATCH($K131,男子登録情報!$B:$B,0)),INDEX(女子登録情報!$M:$M,MATCH($K131,女子登録情報!$B:$B,0)))),"")</f>
        <v/>
      </c>
      <c r="H131" s="32" t="str">
        <f>IFERROR(IF($U131="","",IF($E131="1",INDEX(男子登録情報!$R:$R,MATCH($K131,男子登録情報!$B:$B,0)),INDEX(女子登録情報!$R:$R,MATCH($K131,女子登録情報!$B:$B,0)))),"")</f>
        <v/>
      </c>
      <c r="I131" s="32"/>
      <c r="J131" s="32"/>
      <c r="K131" s="32" t="str">
        <f>IFERROR(INDEX(元マスター!$B:$B,MATCH($U131,元マスター!$AO:$AO,0)),"")</f>
        <v/>
      </c>
      <c r="L131" s="32" t="str">
        <f>IFERROR(IF(INDEX(元マスター!$C:$C,MATCH($U131,元マスター!$AO:$AO,0))="","",INDEX(元マスター!$C:$C,MATCH($U131,元マスター!$AO:$AO,0))),"")</f>
        <v/>
      </c>
      <c r="M131" s="32" t="str">
        <f>IFERROR(IF(INDEX(元マスター!$D:$D,MATCH($U131,元マスター!$AO:$AO,0))="","",INDEX(元マスター!$D:$D,MATCH($U131,元マスター!$AO:$AO,0))),"")</f>
        <v/>
      </c>
      <c r="N131" s="32" t="str">
        <f>IFERROR(IF(INDEX(元マスター!$E:$E,MATCH($U131,元マスター!$AO:$AO,0))="","",INDEX(元マスター!$E:$E,MATCH($U131,元マスター!$AO:$AO,0))),"")</f>
        <v/>
      </c>
      <c r="O131" s="32" t="str">
        <f>IFERROR(IF(INDEX(元マスター!$F:$F,MATCH($U131,元マスター!$AO:$AO,0))="","",INDEX(元マスター!$F:$F,MATCH($U131,元マスター!$AO:$AO,0))),"")</f>
        <v/>
      </c>
      <c r="P131" s="32" t="str">
        <f>IFERROR(IF(INDEX(元マスター!$G:$G,MATCH($U131,元マスター!$AO:$AO,0))="","",INDEX(元マスター!$G:$G,MATCH($U131,元マスター!$AO:$AO,0))),"")</f>
        <v/>
      </c>
      <c r="Q131" s="32" t="str">
        <f>IFERROR(IF(INDEX(元マスター!$H:$H,MATCH($U131,元マスター!$AO:$AO,0))="","",INDEX(元マスター!$H:$H,MATCH($U131,元マスター!$AO:$AO,0))),"")</f>
        <v/>
      </c>
      <c r="R131" s="32" t="str">
        <f>IFERROR(IF(INDEX(元マスター!$I:$I,MATCH($U131,元マスター!$AO:$AO,0))="","",INDEX(元マスター!$I:$I,MATCH($U131,元マスター!$AO:$AO,0))),"")</f>
        <v/>
      </c>
      <c r="S131" s="32" t="str">
        <f>IFERROR(IF(INDEX(元マスター!$J:$J,MATCH($U131,元マスター!$AO:$AO,0))="","",INDEX(元マスター!$J:$J,MATCH($U131,元マスター!$AO:$AO,0))),"")</f>
        <v/>
      </c>
      <c r="U131" s="32" t="str" cm="1">
        <f t="array" ref="U131">IFERROR(INDEX(元マスター!$AO$1:$AO$384,SMALL(IF(元マスター!$AO$1:$AO$384&lt;&gt;"",ROW($A$1:$A$384)),ROW())),"")</f>
        <v/>
      </c>
    </row>
    <row r="132" spans="1:21" x14ac:dyDescent="0.55000000000000004">
      <c r="A132" s="32" t="str">
        <f>IFERROR(INDEX(元マスター!$A:$A,MATCH($U132,元マスター!$AO:$AO,0)),"")</f>
        <v/>
      </c>
      <c r="B132" s="32" t="str">
        <f>IFERROR(IF($U132="","",IF($E132="1",INDEX(男子登録情報!$N:$N,MATCH($K132,男子登録情報!$B:$B,0)),INDEX(女子登録情報!$N:$N,MATCH($K132,女子登録情報!$B:$B,0)))),"")</f>
        <v/>
      </c>
      <c r="C132" s="32" t="str">
        <f>IFERROR(IF($U132="","",IF($E132="1",INDEX(男子登録情報!$O:$O,MATCH($K132,男子登録情報!$B:$B,0)),INDEX(女子登録情報!$O:$O,MATCH($K132,女子登録情報!$B:$B,0)))),"")</f>
        <v/>
      </c>
      <c r="D132" s="32" t="str">
        <f>IFERROR(IF($U132="","",IF($E132="1",INDEX(男子登録情報!$P:$P,MATCH($K132,男子登録情報!$B:$B,0)),INDEX(女子登録情報!$P:$P,MATCH($K132,女子登録情報!$B:$B,0)))),"")</f>
        <v/>
      </c>
      <c r="E132" s="32" t="str">
        <f>IF($U132="","",IF(ISERROR(MATCH($A132,男子登録情報!$S:$S,0)),"2","1"))</f>
        <v/>
      </c>
      <c r="F132" s="32" t="str">
        <f>IFERROR(IF($U132="","",IF($E132="1",INDEX(男子登録情報!$Q:$Q,MATCH($K132,男子登録情報!$B:$B,0)),INDEX(女子登録情報!$Q:$Q,MATCH($K132,女子登録情報!$B:$B,0)))),"")</f>
        <v/>
      </c>
      <c r="G132" s="32" t="str">
        <f>IFERROR(IF($U132="","",IF($E132="1",INDEX(男子登録情報!$M:$M,MATCH($K132,男子登録情報!$B:$B,0)),INDEX(女子登録情報!$M:$M,MATCH($K132,女子登録情報!$B:$B,0)))),"")</f>
        <v/>
      </c>
      <c r="H132" s="32" t="str">
        <f>IFERROR(IF($U132="","",IF($E132="1",INDEX(男子登録情報!$R:$R,MATCH($K132,男子登録情報!$B:$B,0)),INDEX(女子登録情報!$R:$R,MATCH($K132,女子登録情報!$B:$B,0)))),"")</f>
        <v/>
      </c>
      <c r="I132" s="32"/>
      <c r="J132" s="32"/>
      <c r="K132" s="32" t="str">
        <f>IFERROR(INDEX(元マスター!$B:$B,MATCH($U132,元マスター!$AO:$AO,0)),"")</f>
        <v/>
      </c>
      <c r="L132" s="32" t="str">
        <f>IFERROR(IF(INDEX(元マスター!$C:$C,MATCH($U132,元マスター!$AO:$AO,0))="","",INDEX(元マスター!$C:$C,MATCH($U132,元マスター!$AO:$AO,0))),"")</f>
        <v/>
      </c>
      <c r="M132" s="32" t="str">
        <f>IFERROR(IF(INDEX(元マスター!$D:$D,MATCH($U132,元マスター!$AO:$AO,0))="","",INDEX(元マスター!$D:$D,MATCH($U132,元マスター!$AO:$AO,0))),"")</f>
        <v/>
      </c>
      <c r="N132" s="32" t="str">
        <f>IFERROR(IF(INDEX(元マスター!$E:$E,MATCH($U132,元マスター!$AO:$AO,0))="","",INDEX(元マスター!$E:$E,MATCH($U132,元マスター!$AO:$AO,0))),"")</f>
        <v/>
      </c>
      <c r="O132" s="32" t="str">
        <f>IFERROR(IF(INDEX(元マスター!$F:$F,MATCH($U132,元マスター!$AO:$AO,0))="","",INDEX(元マスター!$F:$F,MATCH($U132,元マスター!$AO:$AO,0))),"")</f>
        <v/>
      </c>
      <c r="P132" s="32" t="str">
        <f>IFERROR(IF(INDEX(元マスター!$G:$G,MATCH($U132,元マスター!$AO:$AO,0))="","",INDEX(元マスター!$G:$G,MATCH($U132,元マスター!$AO:$AO,0))),"")</f>
        <v/>
      </c>
      <c r="Q132" s="32" t="str">
        <f>IFERROR(IF(INDEX(元マスター!$H:$H,MATCH($U132,元マスター!$AO:$AO,0))="","",INDEX(元マスター!$H:$H,MATCH($U132,元マスター!$AO:$AO,0))),"")</f>
        <v/>
      </c>
      <c r="R132" s="32" t="str">
        <f>IFERROR(IF(INDEX(元マスター!$I:$I,MATCH($U132,元マスター!$AO:$AO,0))="","",INDEX(元マスター!$I:$I,MATCH($U132,元マスター!$AO:$AO,0))),"")</f>
        <v/>
      </c>
      <c r="S132" s="32" t="str">
        <f>IFERROR(IF(INDEX(元マスター!$J:$J,MATCH($U132,元マスター!$AO:$AO,0))="","",INDEX(元マスター!$J:$J,MATCH($U132,元マスター!$AO:$AO,0))),"")</f>
        <v/>
      </c>
      <c r="U132" s="32" t="str" cm="1">
        <f t="array" ref="U132">IFERROR(INDEX(元マスター!$AO$1:$AO$384,SMALL(IF(元マスター!$AO$1:$AO$384&lt;&gt;"",ROW($A$1:$A$384)),ROW())),"")</f>
        <v/>
      </c>
    </row>
    <row r="133" spans="1:21" x14ac:dyDescent="0.55000000000000004">
      <c r="A133" s="32" t="str">
        <f>IFERROR(INDEX(元マスター!$A:$A,MATCH($U133,元マスター!$AO:$AO,0)),"")</f>
        <v/>
      </c>
      <c r="B133" s="32" t="str">
        <f>IFERROR(IF($U133="","",IF($E133="1",INDEX(男子登録情報!$N:$N,MATCH($K133,男子登録情報!$B:$B,0)),INDEX(女子登録情報!$N:$N,MATCH($K133,女子登録情報!$B:$B,0)))),"")</f>
        <v/>
      </c>
      <c r="C133" s="32" t="str">
        <f>IFERROR(IF($U133="","",IF($E133="1",INDEX(男子登録情報!$O:$O,MATCH($K133,男子登録情報!$B:$B,0)),INDEX(女子登録情報!$O:$O,MATCH($K133,女子登録情報!$B:$B,0)))),"")</f>
        <v/>
      </c>
      <c r="D133" s="32" t="str">
        <f>IFERROR(IF($U133="","",IF($E133="1",INDEX(男子登録情報!$P:$P,MATCH($K133,男子登録情報!$B:$B,0)),INDEX(女子登録情報!$P:$P,MATCH($K133,女子登録情報!$B:$B,0)))),"")</f>
        <v/>
      </c>
      <c r="E133" s="32" t="str">
        <f>IF($U133="","",IF(ISERROR(MATCH($A133,男子登録情報!$S:$S,0)),"2","1"))</f>
        <v/>
      </c>
      <c r="F133" s="32" t="str">
        <f>IFERROR(IF($U133="","",IF($E133="1",INDEX(男子登録情報!$Q:$Q,MATCH($K133,男子登録情報!$B:$B,0)),INDEX(女子登録情報!$Q:$Q,MATCH($K133,女子登録情報!$B:$B,0)))),"")</f>
        <v/>
      </c>
      <c r="G133" s="32" t="str">
        <f>IFERROR(IF($U133="","",IF($E133="1",INDEX(男子登録情報!$M:$M,MATCH($K133,男子登録情報!$B:$B,0)),INDEX(女子登録情報!$M:$M,MATCH($K133,女子登録情報!$B:$B,0)))),"")</f>
        <v/>
      </c>
      <c r="H133" s="32" t="str">
        <f>IFERROR(IF($U133="","",IF($E133="1",INDEX(男子登録情報!$R:$R,MATCH($K133,男子登録情報!$B:$B,0)),INDEX(女子登録情報!$R:$R,MATCH($K133,女子登録情報!$B:$B,0)))),"")</f>
        <v/>
      </c>
      <c r="I133" s="32"/>
      <c r="J133" s="32"/>
      <c r="K133" s="32" t="str">
        <f>IFERROR(INDEX(元マスター!$B:$B,MATCH($U133,元マスター!$AO:$AO,0)),"")</f>
        <v/>
      </c>
      <c r="L133" s="32" t="str">
        <f>IFERROR(IF(INDEX(元マスター!$C:$C,MATCH($U133,元マスター!$AO:$AO,0))="","",INDEX(元マスター!$C:$C,MATCH($U133,元マスター!$AO:$AO,0))),"")</f>
        <v/>
      </c>
      <c r="M133" s="32" t="str">
        <f>IFERROR(IF(INDEX(元マスター!$D:$D,MATCH($U133,元マスター!$AO:$AO,0))="","",INDEX(元マスター!$D:$D,MATCH($U133,元マスター!$AO:$AO,0))),"")</f>
        <v/>
      </c>
      <c r="N133" s="32" t="str">
        <f>IFERROR(IF(INDEX(元マスター!$E:$E,MATCH($U133,元マスター!$AO:$AO,0))="","",INDEX(元マスター!$E:$E,MATCH($U133,元マスター!$AO:$AO,0))),"")</f>
        <v/>
      </c>
      <c r="O133" s="32" t="str">
        <f>IFERROR(IF(INDEX(元マスター!$F:$F,MATCH($U133,元マスター!$AO:$AO,0))="","",INDEX(元マスター!$F:$F,MATCH($U133,元マスター!$AO:$AO,0))),"")</f>
        <v/>
      </c>
      <c r="P133" s="32" t="str">
        <f>IFERROR(IF(INDEX(元マスター!$G:$G,MATCH($U133,元マスター!$AO:$AO,0))="","",INDEX(元マスター!$G:$G,MATCH($U133,元マスター!$AO:$AO,0))),"")</f>
        <v/>
      </c>
      <c r="Q133" s="32" t="str">
        <f>IFERROR(IF(INDEX(元マスター!$H:$H,MATCH($U133,元マスター!$AO:$AO,0))="","",INDEX(元マスター!$H:$H,MATCH($U133,元マスター!$AO:$AO,0))),"")</f>
        <v/>
      </c>
      <c r="R133" s="32" t="str">
        <f>IFERROR(IF(INDEX(元マスター!$I:$I,MATCH($U133,元マスター!$AO:$AO,0))="","",INDEX(元マスター!$I:$I,MATCH($U133,元マスター!$AO:$AO,0))),"")</f>
        <v/>
      </c>
      <c r="S133" s="32" t="str">
        <f>IFERROR(IF(INDEX(元マスター!$J:$J,MATCH($U133,元マスター!$AO:$AO,0))="","",INDEX(元マスター!$J:$J,MATCH($U133,元マスター!$AO:$AO,0))),"")</f>
        <v/>
      </c>
      <c r="U133" s="32" t="str" cm="1">
        <f t="array" ref="U133">IFERROR(INDEX(元マスター!$AO$1:$AO$384,SMALL(IF(元マスター!$AO$1:$AO$384&lt;&gt;"",ROW($A$1:$A$384)),ROW())),"")</f>
        <v/>
      </c>
    </row>
    <row r="134" spans="1:21" x14ac:dyDescent="0.55000000000000004">
      <c r="A134" s="32" t="str">
        <f>IFERROR(INDEX(元マスター!$A:$A,MATCH($U134,元マスター!$AO:$AO,0)),"")</f>
        <v/>
      </c>
      <c r="B134" s="32" t="str">
        <f>IFERROR(IF($U134="","",IF($E134="1",INDEX(男子登録情報!$N:$N,MATCH($K134,男子登録情報!$B:$B,0)),INDEX(女子登録情報!$N:$N,MATCH($K134,女子登録情報!$B:$B,0)))),"")</f>
        <v/>
      </c>
      <c r="C134" s="32" t="str">
        <f>IFERROR(IF($U134="","",IF($E134="1",INDEX(男子登録情報!$O:$O,MATCH($K134,男子登録情報!$B:$B,0)),INDEX(女子登録情報!$O:$O,MATCH($K134,女子登録情報!$B:$B,0)))),"")</f>
        <v/>
      </c>
      <c r="D134" s="32" t="str">
        <f>IFERROR(IF($U134="","",IF($E134="1",INDEX(男子登録情報!$P:$P,MATCH($K134,男子登録情報!$B:$B,0)),INDEX(女子登録情報!$P:$P,MATCH($K134,女子登録情報!$B:$B,0)))),"")</f>
        <v/>
      </c>
      <c r="E134" s="32" t="str">
        <f>IF($U134="","",IF(ISERROR(MATCH($A134,男子登録情報!$S:$S,0)),"2","1"))</f>
        <v/>
      </c>
      <c r="F134" s="32" t="str">
        <f>IFERROR(IF($U134="","",IF($E134="1",INDEX(男子登録情報!$Q:$Q,MATCH($K134,男子登録情報!$B:$B,0)),INDEX(女子登録情報!$Q:$Q,MATCH($K134,女子登録情報!$B:$B,0)))),"")</f>
        <v/>
      </c>
      <c r="G134" s="32" t="str">
        <f>IFERROR(IF($U134="","",IF($E134="1",INDEX(男子登録情報!$M:$M,MATCH($K134,男子登録情報!$B:$B,0)),INDEX(女子登録情報!$M:$M,MATCH($K134,女子登録情報!$B:$B,0)))),"")</f>
        <v/>
      </c>
      <c r="H134" s="32" t="str">
        <f>IFERROR(IF($U134="","",IF($E134="1",INDEX(男子登録情報!$R:$R,MATCH($K134,男子登録情報!$B:$B,0)),INDEX(女子登録情報!$R:$R,MATCH($K134,女子登録情報!$B:$B,0)))),"")</f>
        <v/>
      </c>
      <c r="I134" s="32"/>
      <c r="J134" s="32"/>
      <c r="K134" s="32" t="str">
        <f>IFERROR(INDEX(元マスター!$B:$B,MATCH($U134,元マスター!$AO:$AO,0)),"")</f>
        <v/>
      </c>
      <c r="L134" s="32" t="str">
        <f>IFERROR(IF(INDEX(元マスター!$C:$C,MATCH($U134,元マスター!$AO:$AO,0))="","",INDEX(元マスター!$C:$C,MATCH($U134,元マスター!$AO:$AO,0))),"")</f>
        <v/>
      </c>
      <c r="M134" s="32" t="str">
        <f>IFERROR(IF(INDEX(元マスター!$D:$D,MATCH($U134,元マスター!$AO:$AO,0))="","",INDEX(元マスター!$D:$D,MATCH($U134,元マスター!$AO:$AO,0))),"")</f>
        <v/>
      </c>
      <c r="N134" s="32" t="str">
        <f>IFERROR(IF(INDEX(元マスター!$E:$E,MATCH($U134,元マスター!$AO:$AO,0))="","",INDEX(元マスター!$E:$E,MATCH($U134,元マスター!$AO:$AO,0))),"")</f>
        <v/>
      </c>
      <c r="O134" s="32" t="str">
        <f>IFERROR(IF(INDEX(元マスター!$F:$F,MATCH($U134,元マスター!$AO:$AO,0))="","",INDEX(元マスター!$F:$F,MATCH($U134,元マスター!$AO:$AO,0))),"")</f>
        <v/>
      </c>
      <c r="P134" s="32" t="str">
        <f>IFERROR(IF(INDEX(元マスター!$G:$G,MATCH($U134,元マスター!$AO:$AO,0))="","",INDEX(元マスター!$G:$G,MATCH($U134,元マスター!$AO:$AO,0))),"")</f>
        <v/>
      </c>
      <c r="Q134" s="32" t="str">
        <f>IFERROR(IF(INDEX(元マスター!$H:$H,MATCH($U134,元マスター!$AO:$AO,0))="","",INDEX(元マスター!$H:$H,MATCH($U134,元マスター!$AO:$AO,0))),"")</f>
        <v/>
      </c>
      <c r="R134" s="32" t="str">
        <f>IFERROR(IF(INDEX(元マスター!$I:$I,MATCH($U134,元マスター!$AO:$AO,0))="","",INDEX(元マスター!$I:$I,MATCH($U134,元マスター!$AO:$AO,0))),"")</f>
        <v/>
      </c>
      <c r="S134" s="32" t="str">
        <f>IFERROR(IF(INDEX(元マスター!$J:$J,MATCH($U134,元マスター!$AO:$AO,0))="","",INDEX(元マスター!$J:$J,MATCH($U134,元マスター!$AO:$AO,0))),"")</f>
        <v/>
      </c>
      <c r="U134" s="32" t="str" cm="1">
        <f t="array" ref="U134">IFERROR(INDEX(元マスター!$AO$1:$AO$384,SMALL(IF(元マスター!$AO$1:$AO$384&lt;&gt;"",ROW($A$1:$A$384)),ROW())),"")</f>
        <v/>
      </c>
    </row>
    <row r="135" spans="1:21" x14ac:dyDescent="0.55000000000000004">
      <c r="A135" s="32" t="str">
        <f>IFERROR(INDEX(元マスター!$A:$A,MATCH($U135,元マスター!$AO:$AO,0)),"")</f>
        <v/>
      </c>
      <c r="B135" s="32" t="str">
        <f>IFERROR(IF($U135="","",IF($E135="1",INDEX(男子登録情報!$N:$N,MATCH($K135,男子登録情報!$B:$B,0)),INDEX(女子登録情報!$N:$N,MATCH($K135,女子登録情報!$B:$B,0)))),"")</f>
        <v/>
      </c>
      <c r="C135" s="32" t="str">
        <f>IFERROR(IF($U135="","",IF($E135="1",INDEX(男子登録情報!$O:$O,MATCH($K135,男子登録情報!$B:$B,0)),INDEX(女子登録情報!$O:$O,MATCH($K135,女子登録情報!$B:$B,0)))),"")</f>
        <v/>
      </c>
      <c r="D135" s="32" t="str">
        <f>IFERROR(IF($U135="","",IF($E135="1",INDEX(男子登録情報!$P:$P,MATCH($K135,男子登録情報!$B:$B,0)),INDEX(女子登録情報!$P:$P,MATCH($K135,女子登録情報!$B:$B,0)))),"")</f>
        <v/>
      </c>
      <c r="E135" s="32" t="str">
        <f>IF($U135="","",IF(ISERROR(MATCH($A135,男子登録情報!$S:$S,0)),"2","1"))</f>
        <v/>
      </c>
      <c r="F135" s="32" t="str">
        <f>IFERROR(IF($U135="","",IF($E135="1",INDEX(男子登録情報!$Q:$Q,MATCH($K135,男子登録情報!$B:$B,0)),INDEX(女子登録情報!$Q:$Q,MATCH($K135,女子登録情報!$B:$B,0)))),"")</f>
        <v/>
      </c>
      <c r="G135" s="32" t="str">
        <f>IFERROR(IF($U135="","",IF($E135="1",INDEX(男子登録情報!$M:$M,MATCH($K135,男子登録情報!$B:$B,0)),INDEX(女子登録情報!$M:$M,MATCH($K135,女子登録情報!$B:$B,0)))),"")</f>
        <v/>
      </c>
      <c r="H135" s="32" t="str">
        <f>IFERROR(IF($U135="","",IF($E135="1",INDEX(男子登録情報!$R:$R,MATCH($K135,男子登録情報!$B:$B,0)),INDEX(女子登録情報!$R:$R,MATCH($K135,女子登録情報!$B:$B,0)))),"")</f>
        <v/>
      </c>
      <c r="I135" s="32"/>
      <c r="J135" s="32"/>
      <c r="K135" s="32" t="str">
        <f>IFERROR(INDEX(元マスター!$B:$B,MATCH($U135,元マスター!$AO:$AO,0)),"")</f>
        <v/>
      </c>
      <c r="L135" s="32" t="str">
        <f>IFERROR(IF(INDEX(元マスター!$C:$C,MATCH($U135,元マスター!$AO:$AO,0))="","",INDEX(元マスター!$C:$C,MATCH($U135,元マスター!$AO:$AO,0))),"")</f>
        <v/>
      </c>
      <c r="M135" s="32" t="str">
        <f>IFERROR(IF(INDEX(元マスター!$D:$D,MATCH($U135,元マスター!$AO:$AO,0))="","",INDEX(元マスター!$D:$D,MATCH($U135,元マスター!$AO:$AO,0))),"")</f>
        <v/>
      </c>
      <c r="N135" s="32" t="str">
        <f>IFERROR(IF(INDEX(元マスター!$E:$E,MATCH($U135,元マスター!$AO:$AO,0))="","",INDEX(元マスター!$E:$E,MATCH($U135,元マスター!$AO:$AO,0))),"")</f>
        <v/>
      </c>
      <c r="O135" s="32" t="str">
        <f>IFERROR(IF(INDEX(元マスター!$F:$F,MATCH($U135,元マスター!$AO:$AO,0))="","",INDEX(元マスター!$F:$F,MATCH($U135,元マスター!$AO:$AO,0))),"")</f>
        <v/>
      </c>
      <c r="P135" s="32" t="str">
        <f>IFERROR(IF(INDEX(元マスター!$G:$G,MATCH($U135,元マスター!$AO:$AO,0))="","",INDEX(元マスター!$G:$G,MATCH($U135,元マスター!$AO:$AO,0))),"")</f>
        <v/>
      </c>
      <c r="Q135" s="32" t="str">
        <f>IFERROR(IF(INDEX(元マスター!$H:$H,MATCH($U135,元マスター!$AO:$AO,0))="","",INDEX(元マスター!$H:$H,MATCH($U135,元マスター!$AO:$AO,0))),"")</f>
        <v/>
      </c>
      <c r="R135" s="32" t="str">
        <f>IFERROR(IF(INDEX(元マスター!$I:$I,MATCH($U135,元マスター!$AO:$AO,0))="","",INDEX(元マスター!$I:$I,MATCH($U135,元マスター!$AO:$AO,0))),"")</f>
        <v/>
      </c>
      <c r="S135" s="32" t="str">
        <f>IFERROR(IF(INDEX(元マスター!$J:$J,MATCH($U135,元マスター!$AO:$AO,0))="","",INDEX(元マスター!$J:$J,MATCH($U135,元マスター!$AO:$AO,0))),"")</f>
        <v/>
      </c>
      <c r="U135" s="32" t="str" cm="1">
        <f t="array" ref="U135">IFERROR(INDEX(元マスター!$AO$1:$AO$384,SMALL(IF(元マスター!$AO$1:$AO$384&lt;&gt;"",ROW($A$1:$A$384)),ROW())),"")</f>
        <v/>
      </c>
    </row>
    <row r="136" spans="1:21" x14ac:dyDescent="0.55000000000000004">
      <c r="A136" s="32" t="str">
        <f>IFERROR(INDEX(元マスター!$A:$A,MATCH($U136,元マスター!$AO:$AO,0)),"")</f>
        <v/>
      </c>
      <c r="B136" s="32" t="str">
        <f>IFERROR(IF($U136="","",IF($E136="1",INDEX(男子登録情報!$N:$N,MATCH($K136,男子登録情報!$B:$B,0)),INDEX(女子登録情報!$N:$N,MATCH($K136,女子登録情報!$B:$B,0)))),"")</f>
        <v/>
      </c>
      <c r="C136" s="32" t="str">
        <f>IFERROR(IF($U136="","",IF($E136="1",INDEX(男子登録情報!$O:$O,MATCH($K136,男子登録情報!$B:$B,0)),INDEX(女子登録情報!$O:$O,MATCH($K136,女子登録情報!$B:$B,0)))),"")</f>
        <v/>
      </c>
      <c r="D136" s="32" t="str">
        <f>IFERROR(IF($U136="","",IF($E136="1",INDEX(男子登録情報!$P:$P,MATCH($K136,男子登録情報!$B:$B,0)),INDEX(女子登録情報!$P:$P,MATCH($K136,女子登録情報!$B:$B,0)))),"")</f>
        <v/>
      </c>
      <c r="E136" s="32" t="str">
        <f>IF($U136="","",IF(ISERROR(MATCH($A136,男子登録情報!$S:$S,0)),"2","1"))</f>
        <v/>
      </c>
      <c r="F136" s="32" t="str">
        <f>IFERROR(IF($U136="","",IF($E136="1",INDEX(男子登録情報!$Q:$Q,MATCH($K136,男子登録情報!$B:$B,0)),INDEX(女子登録情報!$Q:$Q,MATCH($K136,女子登録情報!$B:$B,0)))),"")</f>
        <v/>
      </c>
      <c r="G136" s="32" t="str">
        <f>IFERROR(IF($U136="","",IF($E136="1",INDEX(男子登録情報!$M:$M,MATCH($K136,男子登録情報!$B:$B,0)),INDEX(女子登録情報!$M:$M,MATCH($K136,女子登録情報!$B:$B,0)))),"")</f>
        <v/>
      </c>
      <c r="H136" s="32" t="str">
        <f>IFERROR(IF($U136="","",IF($E136="1",INDEX(男子登録情報!$R:$R,MATCH($K136,男子登録情報!$B:$B,0)),INDEX(女子登録情報!$R:$R,MATCH($K136,女子登録情報!$B:$B,0)))),"")</f>
        <v/>
      </c>
      <c r="I136" s="32"/>
      <c r="J136" s="32"/>
      <c r="K136" s="32" t="str">
        <f>IFERROR(INDEX(元マスター!$B:$B,MATCH($U136,元マスター!$AO:$AO,0)),"")</f>
        <v/>
      </c>
      <c r="L136" s="32" t="str">
        <f>IFERROR(IF(INDEX(元マスター!$C:$C,MATCH($U136,元マスター!$AO:$AO,0))="","",INDEX(元マスター!$C:$C,MATCH($U136,元マスター!$AO:$AO,0))),"")</f>
        <v/>
      </c>
      <c r="M136" s="32" t="str">
        <f>IFERROR(IF(INDEX(元マスター!$D:$D,MATCH($U136,元マスター!$AO:$AO,0))="","",INDEX(元マスター!$D:$D,MATCH($U136,元マスター!$AO:$AO,0))),"")</f>
        <v/>
      </c>
      <c r="N136" s="32" t="str">
        <f>IFERROR(IF(INDEX(元マスター!$E:$E,MATCH($U136,元マスター!$AO:$AO,0))="","",INDEX(元マスター!$E:$E,MATCH($U136,元マスター!$AO:$AO,0))),"")</f>
        <v/>
      </c>
      <c r="O136" s="32" t="str">
        <f>IFERROR(IF(INDEX(元マスター!$F:$F,MATCH($U136,元マスター!$AO:$AO,0))="","",INDEX(元マスター!$F:$F,MATCH($U136,元マスター!$AO:$AO,0))),"")</f>
        <v/>
      </c>
      <c r="P136" s="32" t="str">
        <f>IFERROR(IF(INDEX(元マスター!$G:$G,MATCH($U136,元マスター!$AO:$AO,0))="","",INDEX(元マスター!$G:$G,MATCH($U136,元マスター!$AO:$AO,0))),"")</f>
        <v/>
      </c>
      <c r="Q136" s="32" t="str">
        <f>IFERROR(IF(INDEX(元マスター!$H:$H,MATCH($U136,元マスター!$AO:$AO,0))="","",INDEX(元マスター!$H:$H,MATCH($U136,元マスター!$AO:$AO,0))),"")</f>
        <v/>
      </c>
      <c r="R136" s="32" t="str">
        <f>IFERROR(IF(INDEX(元マスター!$I:$I,MATCH($U136,元マスター!$AO:$AO,0))="","",INDEX(元マスター!$I:$I,MATCH($U136,元マスター!$AO:$AO,0))),"")</f>
        <v/>
      </c>
      <c r="S136" s="32" t="str">
        <f>IFERROR(IF(INDEX(元マスター!$J:$J,MATCH($U136,元マスター!$AO:$AO,0))="","",INDEX(元マスター!$J:$J,MATCH($U136,元マスター!$AO:$AO,0))),"")</f>
        <v/>
      </c>
      <c r="U136" s="32" t="str" cm="1">
        <f t="array" ref="U136">IFERROR(INDEX(元マスター!$AO$1:$AO$384,SMALL(IF(元マスター!$AO$1:$AO$384&lt;&gt;"",ROW($A$1:$A$384)),ROW())),"")</f>
        <v/>
      </c>
    </row>
    <row r="137" spans="1:21" x14ac:dyDescent="0.55000000000000004">
      <c r="A137" s="32" t="str">
        <f>IFERROR(INDEX(元マスター!$A:$A,MATCH($U137,元マスター!$AO:$AO,0)),"")</f>
        <v/>
      </c>
      <c r="B137" s="32" t="str">
        <f>IFERROR(IF($U137="","",IF($E137="1",INDEX(男子登録情報!$N:$N,MATCH($K137,男子登録情報!$B:$B,0)),INDEX(女子登録情報!$N:$N,MATCH($K137,女子登録情報!$B:$B,0)))),"")</f>
        <v/>
      </c>
      <c r="C137" s="32" t="str">
        <f>IFERROR(IF($U137="","",IF($E137="1",INDEX(男子登録情報!$O:$O,MATCH($K137,男子登録情報!$B:$B,0)),INDEX(女子登録情報!$O:$O,MATCH($K137,女子登録情報!$B:$B,0)))),"")</f>
        <v/>
      </c>
      <c r="D137" s="32" t="str">
        <f>IFERROR(IF($U137="","",IF($E137="1",INDEX(男子登録情報!$P:$P,MATCH($K137,男子登録情報!$B:$B,0)),INDEX(女子登録情報!$P:$P,MATCH($K137,女子登録情報!$B:$B,0)))),"")</f>
        <v/>
      </c>
      <c r="E137" s="32" t="str">
        <f>IF($U137="","",IF(ISERROR(MATCH($A137,男子登録情報!$S:$S,0)),"2","1"))</f>
        <v/>
      </c>
      <c r="F137" s="32" t="str">
        <f>IFERROR(IF($U137="","",IF($E137="1",INDEX(男子登録情報!$Q:$Q,MATCH($K137,男子登録情報!$B:$B,0)),INDEX(女子登録情報!$Q:$Q,MATCH($K137,女子登録情報!$B:$B,0)))),"")</f>
        <v/>
      </c>
      <c r="G137" s="32" t="str">
        <f>IFERROR(IF($U137="","",IF($E137="1",INDEX(男子登録情報!$M:$M,MATCH($K137,男子登録情報!$B:$B,0)),INDEX(女子登録情報!$M:$M,MATCH($K137,女子登録情報!$B:$B,0)))),"")</f>
        <v/>
      </c>
      <c r="H137" s="32" t="str">
        <f>IFERROR(IF($U137="","",IF($E137="1",INDEX(男子登録情報!$R:$R,MATCH($K137,男子登録情報!$B:$B,0)),INDEX(女子登録情報!$R:$R,MATCH($K137,女子登録情報!$B:$B,0)))),"")</f>
        <v/>
      </c>
      <c r="I137" s="32"/>
      <c r="J137" s="32"/>
      <c r="K137" s="32" t="str">
        <f>IFERROR(INDEX(元マスター!$B:$B,MATCH($U137,元マスター!$AO:$AO,0)),"")</f>
        <v/>
      </c>
      <c r="L137" s="32" t="str">
        <f>IFERROR(IF(INDEX(元マスター!$C:$C,MATCH($U137,元マスター!$AO:$AO,0))="","",INDEX(元マスター!$C:$C,MATCH($U137,元マスター!$AO:$AO,0))),"")</f>
        <v/>
      </c>
      <c r="M137" s="32" t="str">
        <f>IFERROR(IF(INDEX(元マスター!$D:$D,MATCH($U137,元マスター!$AO:$AO,0))="","",INDEX(元マスター!$D:$D,MATCH($U137,元マスター!$AO:$AO,0))),"")</f>
        <v/>
      </c>
      <c r="N137" s="32" t="str">
        <f>IFERROR(IF(INDEX(元マスター!$E:$E,MATCH($U137,元マスター!$AO:$AO,0))="","",INDEX(元マスター!$E:$E,MATCH($U137,元マスター!$AO:$AO,0))),"")</f>
        <v/>
      </c>
      <c r="O137" s="32" t="str">
        <f>IFERROR(IF(INDEX(元マスター!$F:$F,MATCH($U137,元マスター!$AO:$AO,0))="","",INDEX(元マスター!$F:$F,MATCH($U137,元マスター!$AO:$AO,0))),"")</f>
        <v/>
      </c>
      <c r="P137" s="32" t="str">
        <f>IFERROR(IF(INDEX(元マスター!$G:$G,MATCH($U137,元マスター!$AO:$AO,0))="","",INDEX(元マスター!$G:$G,MATCH($U137,元マスター!$AO:$AO,0))),"")</f>
        <v/>
      </c>
      <c r="Q137" s="32" t="str">
        <f>IFERROR(IF(INDEX(元マスター!$H:$H,MATCH($U137,元マスター!$AO:$AO,0))="","",INDEX(元マスター!$H:$H,MATCH($U137,元マスター!$AO:$AO,0))),"")</f>
        <v/>
      </c>
      <c r="R137" s="32" t="str">
        <f>IFERROR(IF(INDEX(元マスター!$I:$I,MATCH($U137,元マスター!$AO:$AO,0))="","",INDEX(元マスター!$I:$I,MATCH($U137,元マスター!$AO:$AO,0))),"")</f>
        <v/>
      </c>
      <c r="S137" s="32" t="str">
        <f>IFERROR(IF(INDEX(元マスター!$J:$J,MATCH($U137,元マスター!$AO:$AO,0))="","",INDEX(元マスター!$J:$J,MATCH($U137,元マスター!$AO:$AO,0))),"")</f>
        <v/>
      </c>
      <c r="U137" s="32" t="str" cm="1">
        <f t="array" ref="U137">IFERROR(INDEX(元マスター!$AO$1:$AO$384,SMALL(IF(元マスター!$AO$1:$AO$384&lt;&gt;"",ROW($A$1:$A$384)),ROW())),"")</f>
        <v/>
      </c>
    </row>
    <row r="138" spans="1:21" x14ac:dyDescent="0.55000000000000004">
      <c r="A138" s="32" t="str">
        <f>IFERROR(INDEX(元マスター!$A:$A,MATCH($U138,元マスター!$AO:$AO,0)),"")</f>
        <v/>
      </c>
      <c r="B138" s="32" t="str">
        <f>IFERROR(IF($U138="","",IF($E138="1",INDEX(男子登録情報!$N:$N,MATCH($K138,男子登録情報!$B:$B,0)),INDEX(女子登録情報!$N:$N,MATCH($K138,女子登録情報!$B:$B,0)))),"")</f>
        <v/>
      </c>
      <c r="C138" s="32" t="str">
        <f>IFERROR(IF($U138="","",IF($E138="1",INDEX(男子登録情報!$O:$O,MATCH($K138,男子登録情報!$B:$B,0)),INDEX(女子登録情報!$O:$O,MATCH($K138,女子登録情報!$B:$B,0)))),"")</f>
        <v/>
      </c>
      <c r="D138" s="32" t="str">
        <f>IFERROR(IF($U138="","",IF($E138="1",INDEX(男子登録情報!$P:$P,MATCH($K138,男子登録情報!$B:$B,0)),INDEX(女子登録情報!$P:$P,MATCH($K138,女子登録情報!$B:$B,0)))),"")</f>
        <v/>
      </c>
      <c r="E138" s="32" t="str">
        <f>IF($U138="","",IF(ISERROR(MATCH($A138,男子登録情報!$S:$S,0)),"2","1"))</f>
        <v/>
      </c>
      <c r="F138" s="32" t="str">
        <f>IFERROR(IF($U138="","",IF($E138="1",INDEX(男子登録情報!$Q:$Q,MATCH($K138,男子登録情報!$B:$B,0)),INDEX(女子登録情報!$Q:$Q,MATCH($K138,女子登録情報!$B:$B,0)))),"")</f>
        <v/>
      </c>
      <c r="G138" s="32" t="str">
        <f>IFERROR(IF($U138="","",IF($E138="1",INDEX(男子登録情報!$M:$M,MATCH($K138,男子登録情報!$B:$B,0)),INDEX(女子登録情報!$M:$M,MATCH($K138,女子登録情報!$B:$B,0)))),"")</f>
        <v/>
      </c>
      <c r="H138" s="32" t="str">
        <f>IFERROR(IF($U138="","",IF($E138="1",INDEX(男子登録情報!$R:$R,MATCH($K138,男子登録情報!$B:$B,0)),INDEX(女子登録情報!$R:$R,MATCH($K138,女子登録情報!$B:$B,0)))),"")</f>
        <v/>
      </c>
      <c r="I138" s="32"/>
      <c r="J138" s="32"/>
      <c r="K138" s="32" t="str">
        <f>IFERROR(INDEX(元マスター!$B:$B,MATCH($U138,元マスター!$AO:$AO,0)),"")</f>
        <v/>
      </c>
      <c r="L138" s="32" t="str">
        <f>IFERROR(IF(INDEX(元マスター!$C:$C,MATCH($U138,元マスター!$AO:$AO,0))="","",INDEX(元マスター!$C:$C,MATCH($U138,元マスター!$AO:$AO,0))),"")</f>
        <v/>
      </c>
      <c r="M138" s="32" t="str">
        <f>IFERROR(IF(INDEX(元マスター!$D:$D,MATCH($U138,元マスター!$AO:$AO,0))="","",INDEX(元マスター!$D:$D,MATCH($U138,元マスター!$AO:$AO,0))),"")</f>
        <v/>
      </c>
      <c r="N138" s="32" t="str">
        <f>IFERROR(IF(INDEX(元マスター!$E:$E,MATCH($U138,元マスター!$AO:$AO,0))="","",INDEX(元マスター!$E:$E,MATCH($U138,元マスター!$AO:$AO,0))),"")</f>
        <v/>
      </c>
      <c r="O138" s="32" t="str">
        <f>IFERROR(IF(INDEX(元マスター!$F:$F,MATCH($U138,元マスター!$AO:$AO,0))="","",INDEX(元マスター!$F:$F,MATCH($U138,元マスター!$AO:$AO,0))),"")</f>
        <v/>
      </c>
      <c r="P138" s="32" t="str">
        <f>IFERROR(IF(INDEX(元マスター!$G:$G,MATCH($U138,元マスター!$AO:$AO,0))="","",INDEX(元マスター!$G:$G,MATCH($U138,元マスター!$AO:$AO,0))),"")</f>
        <v/>
      </c>
      <c r="Q138" s="32" t="str">
        <f>IFERROR(IF(INDEX(元マスター!$H:$H,MATCH($U138,元マスター!$AO:$AO,0))="","",INDEX(元マスター!$H:$H,MATCH($U138,元マスター!$AO:$AO,0))),"")</f>
        <v/>
      </c>
      <c r="R138" s="32" t="str">
        <f>IFERROR(IF(INDEX(元マスター!$I:$I,MATCH($U138,元マスター!$AO:$AO,0))="","",INDEX(元マスター!$I:$I,MATCH($U138,元マスター!$AO:$AO,0))),"")</f>
        <v/>
      </c>
      <c r="S138" s="32" t="str">
        <f>IFERROR(IF(INDEX(元マスター!$J:$J,MATCH($U138,元マスター!$AO:$AO,0))="","",INDEX(元マスター!$J:$J,MATCH($U138,元マスター!$AO:$AO,0))),"")</f>
        <v/>
      </c>
      <c r="U138" s="32" t="str" cm="1">
        <f t="array" ref="U138">IFERROR(INDEX(元マスター!$AO$1:$AO$384,SMALL(IF(元マスター!$AO$1:$AO$384&lt;&gt;"",ROW($A$1:$A$384)),ROW())),"")</f>
        <v/>
      </c>
    </row>
    <row r="139" spans="1:21" x14ac:dyDescent="0.55000000000000004">
      <c r="A139" s="32" t="str">
        <f>IFERROR(INDEX(元マスター!$A:$A,MATCH($U139,元マスター!$AO:$AO,0)),"")</f>
        <v/>
      </c>
      <c r="B139" s="32" t="str">
        <f>IFERROR(IF($U139="","",IF($E139="1",INDEX(男子登録情報!$N:$N,MATCH($K139,男子登録情報!$B:$B,0)),INDEX(女子登録情報!$N:$N,MATCH($K139,女子登録情報!$B:$B,0)))),"")</f>
        <v/>
      </c>
      <c r="C139" s="32" t="str">
        <f>IFERROR(IF($U139="","",IF($E139="1",INDEX(男子登録情報!$O:$O,MATCH($K139,男子登録情報!$B:$B,0)),INDEX(女子登録情報!$O:$O,MATCH($K139,女子登録情報!$B:$B,0)))),"")</f>
        <v/>
      </c>
      <c r="D139" s="32" t="str">
        <f>IFERROR(IF($U139="","",IF($E139="1",INDEX(男子登録情報!$P:$P,MATCH($K139,男子登録情報!$B:$B,0)),INDEX(女子登録情報!$P:$P,MATCH($K139,女子登録情報!$B:$B,0)))),"")</f>
        <v/>
      </c>
      <c r="E139" s="32" t="str">
        <f>IF($U139="","",IF(ISERROR(MATCH($A139,男子登録情報!$S:$S,0)),"2","1"))</f>
        <v/>
      </c>
      <c r="F139" s="32" t="str">
        <f>IFERROR(IF($U139="","",IF($E139="1",INDEX(男子登録情報!$Q:$Q,MATCH($K139,男子登録情報!$B:$B,0)),INDEX(女子登録情報!$Q:$Q,MATCH($K139,女子登録情報!$B:$B,0)))),"")</f>
        <v/>
      </c>
      <c r="G139" s="32" t="str">
        <f>IFERROR(IF($U139="","",IF($E139="1",INDEX(男子登録情報!$M:$M,MATCH($K139,男子登録情報!$B:$B,0)),INDEX(女子登録情報!$M:$M,MATCH($K139,女子登録情報!$B:$B,0)))),"")</f>
        <v/>
      </c>
      <c r="H139" s="32" t="str">
        <f>IFERROR(IF($U139="","",IF($E139="1",INDEX(男子登録情報!$R:$R,MATCH($K139,男子登録情報!$B:$B,0)),INDEX(女子登録情報!$R:$R,MATCH($K139,女子登録情報!$B:$B,0)))),"")</f>
        <v/>
      </c>
      <c r="I139" s="32"/>
      <c r="J139" s="32"/>
      <c r="K139" s="32" t="str">
        <f>IFERROR(INDEX(元マスター!$B:$B,MATCH($U139,元マスター!$AO:$AO,0)),"")</f>
        <v/>
      </c>
      <c r="L139" s="32" t="str">
        <f>IFERROR(IF(INDEX(元マスター!$C:$C,MATCH($U139,元マスター!$AO:$AO,0))="","",INDEX(元マスター!$C:$C,MATCH($U139,元マスター!$AO:$AO,0))),"")</f>
        <v/>
      </c>
      <c r="M139" s="32" t="str">
        <f>IFERROR(IF(INDEX(元マスター!$D:$D,MATCH($U139,元マスター!$AO:$AO,0))="","",INDEX(元マスター!$D:$D,MATCH($U139,元マスター!$AO:$AO,0))),"")</f>
        <v/>
      </c>
      <c r="N139" s="32" t="str">
        <f>IFERROR(IF(INDEX(元マスター!$E:$E,MATCH($U139,元マスター!$AO:$AO,0))="","",INDEX(元マスター!$E:$E,MATCH($U139,元マスター!$AO:$AO,0))),"")</f>
        <v/>
      </c>
      <c r="O139" s="32" t="str">
        <f>IFERROR(IF(INDEX(元マスター!$F:$F,MATCH($U139,元マスター!$AO:$AO,0))="","",INDEX(元マスター!$F:$F,MATCH($U139,元マスター!$AO:$AO,0))),"")</f>
        <v/>
      </c>
      <c r="P139" s="32" t="str">
        <f>IFERROR(IF(INDEX(元マスター!$G:$G,MATCH($U139,元マスター!$AO:$AO,0))="","",INDEX(元マスター!$G:$G,MATCH($U139,元マスター!$AO:$AO,0))),"")</f>
        <v/>
      </c>
      <c r="Q139" s="32" t="str">
        <f>IFERROR(IF(INDEX(元マスター!$H:$H,MATCH($U139,元マスター!$AO:$AO,0))="","",INDEX(元マスター!$H:$H,MATCH($U139,元マスター!$AO:$AO,0))),"")</f>
        <v/>
      </c>
      <c r="R139" s="32" t="str">
        <f>IFERROR(IF(INDEX(元マスター!$I:$I,MATCH($U139,元マスター!$AO:$AO,0))="","",INDEX(元マスター!$I:$I,MATCH($U139,元マスター!$AO:$AO,0))),"")</f>
        <v/>
      </c>
      <c r="S139" s="32" t="str">
        <f>IFERROR(IF(INDEX(元マスター!$J:$J,MATCH($U139,元マスター!$AO:$AO,0))="","",INDEX(元マスター!$J:$J,MATCH($U139,元マスター!$AO:$AO,0))),"")</f>
        <v/>
      </c>
      <c r="U139" s="32" t="str" cm="1">
        <f t="array" ref="U139">IFERROR(INDEX(元マスター!$AO$1:$AO$384,SMALL(IF(元マスター!$AO$1:$AO$384&lt;&gt;"",ROW($A$1:$A$384)),ROW())),"")</f>
        <v/>
      </c>
    </row>
    <row r="140" spans="1:21" x14ac:dyDescent="0.55000000000000004">
      <c r="A140" s="32" t="str">
        <f>IFERROR(INDEX(元マスター!$A:$A,MATCH($U140,元マスター!$AO:$AO,0)),"")</f>
        <v/>
      </c>
      <c r="B140" s="32" t="str">
        <f>IFERROR(IF($U140="","",IF($E140="1",INDEX(男子登録情報!$N:$N,MATCH($K140,男子登録情報!$B:$B,0)),INDEX(女子登録情報!$N:$N,MATCH($K140,女子登録情報!$B:$B,0)))),"")</f>
        <v/>
      </c>
      <c r="C140" s="32" t="str">
        <f>IFERROR(IF($U140="","",IF($E140="1",INDEX(男子登録情報!$O:$O,MATCH($K140,男子登録情報!$B:$B,0)),INDEX(女子登録情報!$O:$O,MATCH($K140,女子登録情報!$B:$B,0)))),"")</f>
        <v/>
      </c>
      <c r="D140" s="32" t="str">
        <f>IFERROR(IF($U140="","",IF($E140="1",INDEX(男子登録情報!$P:$P,MATCH($K140,男子登録情報!$B:$B,0)),INDEX(女子登録情報!$P:$P,MATCH($K140,女子登録情報!$B:$B,0)))),"")</f>
        <v/>
      </c>
      <c r="E140" s="32" t="str">
        <f>IF($U140="","",IF(ISERROR(MATCH($A140,男子登録情報!$S:$S,0)),"2","1"))</f>
        <v/>
      </c>
      <c r="F140" s="32" t="str">
        <f>IFERROR(IF($U140="","",IF($E140="1",INDEX(男子登録情報!$Q:$Q,MATCH($K140,男子登録情報!$B:$B,0)),INDEX(女子登録情報!$Q:$Q,MATCH($K140,女子登録情報!$B:$B,0)))),"")</f>
        <v/>
      </c>
      <c r="G140" s="32" t="str">
        <f>IFERROR(IF($U140="","",IF($E140="1",INDEX(男子登録情報!$M:$M,MATCH($K140,男子登録情報!$B:$B,0)),INDEX(女子登録情報!$M:$M,MATCH($K140,女子登録情報!$B:$B,0)))),"")</f>
        <v/>
      </c>
      <c r="H140" s="32" t="str">
        <f>IFERROR(IF($U140="","",IF($E140="1",INDEX(男子登録情報!$R:$R,MATCH($K140,男子登録情報!$B:$B,0)),INDEX(女子登録情報!$R:$R,MATCH($K140,女子登録情報!$B:$B,0)))),"")</f>
        <v/>
      </c>
      <c r="I140" s="32"/>
      <c r="J140" s="32"/>
      <c r="K140" s="32" t="str">
        <f>IFERROR(INDEX(元マスター!$B:$B,MATCH($U140,元マスター!$AO:$AO,0)),"")</f>
        <v/>
      </c>
      <c r="L140" s="32" t="str">
        <f>IFERROR(IF(INDEX(元マスター!$C:$C,MATCH($U140,元マスター!$AO:$AO,0))="","",INDEX(元マスター!$C:$C,MATCH($U140,元マスター!$AO:$AO,0))),"")</f>
        <v/>
      </c>
      <c r="M140" s="32" t="str">
        <f>IFERROR(IF(INDEX(元マスター!$D:$D,MATCH($U140,元マスター!$AO:$AO,0))="","",INDEX(元マスター!$D:$D,MATCH($U140,元マスター!$AO:$AO,0))),"")</f>
        <v/>
      </c>
      <c r="N140" s="32" t="str">
        <f>IFERROR(IF(INDEX(元マスター!$E:$E,MATCH($U140,元マスター!$AO:$AO,0))="","",INDEX(元マスター!$E:$E,MATCH($U140,元マスター!$AO:$AO,0))),"")</f>
        <v/>
      </c>
      <c r="O140" s="32" t="str">
        <f>IFERROR(IF(INDEX(元マスター!$F:$F,MATCH($U140,元マスター!$AO:$AO,0))="","",INDEX(元マスター!$F:$F,MATCH($U140,元マスター!$AO:$AO,0))),"")</f>
        <v/>
      </c>
      <c r="P140" s="32" t="str">
        <f>IFERROR(IF(INDEX(元マスター!$G:$G,MATCH($U140,元マスター!$AO:$AO,0))="","",INDEX(元マスター!$G:$G,MATCH($U140,元マスター!$AO:$AO,0))),"")</f>
        <v/>
      </c>
      <c r="Q140" s="32" t="str">
        <f>IFERROR(IF(INDEX(元マスター!$H:$H,MATCH($U140,元マスター!$AO:$AO,0))="","",INDEX(元マスター!$H:$H,MATCH($U140,元マスター!$AO:$AO,0))),"")</f>
        <v/>
      </c>
      <c r="R140" s="32" t="str">
        <f>IFERROR(IF(INDEX(元マスター!$I:$I,MATCH($U140,元マスター!$AO:$AO,0))="","",INDEX(元マスター!$I:$I,MATCH($U140,元マスター!$AO:$AO,0))),"")</f>
        <v/>
      </c>
      <c r="S140" s="32" t="str">
        <f>IFERROR(IF(INDEX(元マスター!$J:$J,MATCH($U140,元マスター!$AO:$AO,0))="","",INDEX(元マスター!$J:$J,MATCH($U140,元マスター!$AO:$AO,0))),"")</f>
        <v/>
      </c>
      <c r="U140" s="32" t="str" cm="1">
        <f t="array" ref="U140">IFERROR(INDEX(元マスター!$AO$1:$AO$384,SMALL(IF(元マスター!$AO$1:$AO$384&lt;&gt;"",ROW($A$1:$A$384)),ROW())),"")</f>
        <v/>
      </c>
    </row>
    <row r="141" spans="1:21" x14ac:dyDescent="0.55000000000000004">
      <c r="A141" s="32" t="str">
        <f>IFERROR(INDEX(元マスター!$A:$A,MATCH($U141,元マスター!$AO:$AO,0)),"")</f>
        <v/>
      </c>
      <c r="B141" s="32" t="str">
        <f>IFERROR(IF($U141="","",IF($E141="1",INDEX(男子登録情報!$N:$N,MATCH($K141,男子登録情報!$B:$B,0)),INDEX(女子登録情報!$N:$N,MATCH($K141,女子登録情報!$B:$B,0)))),"")</f>
        <v/>
      </c>
      <c r="C141" s="32" t="str">
        <f>IFERROR(IF($U141="","",IF($E141="1",INDEX(男子登録情報!$O:$O,MATCH($K141,男子登録情報!$B:$B,0)),INDEX(女子登録情報!$O:$O,MATCH($K141,女子登録情報!$B:$B,0)))),"")</f>
        <v/>
      </c>
      <c r="D141" s="32" t="str">
        <f>IFERROR(IF($U141="","",IF($E141="1",INDEX(男子登録情報!$P:$P,MATCH($K141,男子登録情報!$B:$B,0)),INDEX(女子登録情報!$P:$P,MATCH($K141,女子登録情報!$B:$B,0)))),"")</f>
        <v/>
      </c>
      <c r="E141" s="32" t="str">
        <f>IF($U141="","",IF(ISERROR(MATCH($A141,男子登録情報!$S:$S,0)),"2","1"))</f>
        <v/>
      </c>
      <c r="F141" s="32" t="str">
        <f>IFERROR(IF($U141="","",IF($E141="1",INDEX(男子登録情報!$Q:$Q,MATCH($K141,男子登録情報!$B:$B,0)),INDEX(女子登録情報!$Q:$Q,MATCH($K141,女子登録情報!$B:$B,0)))),"")</f>
        <v/>
      </c>
      <c r="G141" s="32" t="str">
        <f>IFERROR(IF($U141="","",IF($E141="1",INDEX(男子登録情報!$M:$M,MATCH($K141,男子登録情報!$B:$B,0)),INDEX(女子登録情報!$M:$M,MATCH($K141,女子登録情報!$B:$B,0)))),"")</f>
        <v/>
      </c>
      <c r="H141" s="32" t="str">
        <f>IFERROR(IF($U141="","",IF($E141="1",INDEX(男子登録情報!$R:$R,MATCH($K141,男子登録情報!$B:$B,0)),INDEX(女子登録情報!$R:$R,MATCH($K141,女子登録情報!$B:$B,0)))),"")</f>
        <v/>
      </c>
      <c r="I141" s="32"/>
      <c r="J141" s="32"/>
      <c r="K141" s="32" t="str">
        <f>IFERROR(INDEX(元マスター!$B:$B,MATCH($U141,元マスター!$AO:$AO,0)),"")</f>
        <v/>
      </c>
      <c r="L141" s="32" t="str">
        <f>IFERROR(IF(INDEX(元マスター!$C:$C,MATCH($U141,元マスター!$AO:$AO,0))="","",INDEX(元マスター!$C:$C,MATCH($U141,元マスター!$AO:$AO,0))),"")</f>
        <v/>
      </c>
      <c r="M141" s="32" t="str">
        <f>IFERROR(IF(INDEX(元マスター!$D:$D,MATCH($U141,元マスター!$AO:$AO,0))="","",INDEX(元マスター!$D:$D,MATCH($U141,元マスター!$AO:$AO,0))),"")</f>
        <v/>
      </c>
      <c r="N141" s="32" t="str">
        <f>IFERROR(IF(INDEX(元マスター!$E:$E,MATCH($U141,元マスター!$AO:$AO,0))="","",INDEX(元マスター!$E:$E,MATCH($U141,元マスター!$AO:$AO,0))),"")</f>
        <v/>
      </c>
      <c r="O141" s="32" t="str">
        <f>IFERROR(IF(INDEX(元マスター!$F:$F,MATCH($U141,元マスター!$AO:$AO,0))="","",INDEX(元マスター!$F:$F,MATCH($U141,元マスター!$AO:$AO,0))),"")</f>
        <v/>
      </c>
      <c r="P141" s="32" t="str">
        <f>IFERROR(IF(INDEX(元マスター!$G:$G,MATCH($U141,元マスター!$AO:$AO,0))="","",INDEX(元マスター!$G:$G,MATCH($U141,元マスター!$AO:$AO,0))),"")</f>
        <v/>
      </c>
      <c r="Q141" s="32" t="str">
        <f>IFERROR(IF(INDEX(元マスター!$H:$H,MATCH($U141,元マスター!$AO:$AO,0))="","",INDEX(元マスター!$H:$H,MATCH($U141,元マスター!$AO:$AO,0))),"")</f>
        <v/>
      </c>
      <c r="R141" s="32" t="str">
        <f>IFERROR(IF(INDEX(元マスター!$I:$I,MATCH($U141,元マスター!$AO:$AO,0))="","",INDEX(元マスター!$I:$I,MATCH($U141,元マスター!$AO:$AO,0))),"")</f>
        <v/>
      </c>
      <c r="S141" s="32" t="str">
        <f>IFERROR(IF(INDEX(元マスター!$J:$J,MATCH($U141,元マスター!$AO:$AO,0))="","",INDEX(元マスター!$J:$J,MATCH($U141,元マスター!$AO:$AO,0))),"")</f>
        <v/>
      </c>
      <c r="U141" s="32" t="str" cm="1">
        <f t="array" ref="U141">IFERROR(INDEX(元マスター!$AO$1:$AO$384,SMALL(IF(元マスター!$AO$1:$AO$384&lt;&gt;"",ROW($A$1:$A$384)),ROW())),"")</f>
        <v/>
      </c>
    </row>
    <row r="142" spans="1:21" x14ac:dyDescent="0.55000000000000004">
      <c r="A142" s="32" t="str">
        <f>IFERROR(INDEX(元マスター!$A:$A,MATCH($U142,元マスター!$AO:$AO,0)),"")</f>
        <v/>
      </c>
      <c r="B142" s="32" t="str">
        <f>IFERROR(IF($U142="","",IF($E142="1",INDEX(男子登録情報!$N:$N,MATCH($K142,男子登録情報!$B:$B,0)),INDEX(女子登録情報!$N:$N,MATCH($K142,女子登録情報!$B:$B,0)))),"")</f>
        <v/>
      </c>
      <c r="C142" s="32" t="str">
        <f>IFERROR(IF($U142="","",IF($E142="1",INDEX(男子登録情報!$O:$O,MATCH($K142,男子登録情報!$B:$B,0)),INDEX(女子登録情報!$O:$O,MATCH($K142,女子登録情報!$B:$B,0)))),"")</f>
        <v/>
      </c>
      <c r="D142" s="32" t="str">
        <f>IFERROR(IF($U142="","",IF($E142="1",INDEX(男子登録情報!$P:$P,MATCH($K142,男子登録情報!$B:$B,0)),INDEX(女子登録情報!$P:$P,MATCH($K142,女子登録情報!$B:$B,0)))),"")</f>
        <v/>
      </c>
      <c r="E142" s="32" t="str">
        <f>IF($U142="","",IF(ISERROR(MATCH($A142,男子登録情報!$S:$S,0)),"2","1"))</f>
        <v/>
      </c>
      <c r="F142" s="32" t="str">
        <f>IFERROR(IF($U142="","",IF($E142="1",INDEX(男子登録情報!$Q:$Q,MATCH($K142,男子登録情報!$B:$B,0)),INDEX(女子登録情報!$Q:$Q,MATCH($K142,女子登録情報!$B:$B,0)))),"")</f>
        <v/>
      </c>
      <c r="G142" s="32" t="str">
        <f>IFERROR(IF($U142="","",IF($E142="1",INDEX(男子登録情報!$M:$M,MATCH($K142,男子登録情報!$B:$B,0)),INDEX(女子登録情報!$M:$M,MATCH($K142,女子登録情報!$B:$B,0)))),"")</f>
        <v/>
      </c>
      <c r="H142" s="32" t="str">
        <f>IFERROR(IF($U142="","",IF($E142="1",INDEX(男子登録情報!$R:$R,MATCH($K142,男子登録情報!$B:$B,0)),INDEX(女子登録情報!$R:$R,MATCH($K142,女子登録情報!$B:$B,0)))),"")</f>
        <v/>
      </c>
      <c r="I142" s="32"/>
      <c r="J142" s="32"/>
      <c r="K142" s="32" t="str">
        <f>IFERROR(INDEX(元マスター!$B:$B,MATCH($U142,元マスター!$AO:$AO,0)),"")</f>
        <v/>
      </c>
      <c r="L142" s="32" t="str">
        <f>IFERROR(IF(INDEX(元マスター!$C:$C,MATCH($U142,元マスター!$AO:$AO,0))="","",INDEX(元マスター!$C:$C,MATCH($U142,元マスター!$AO:$AO,0))),"")</f>
        <v/>
      </c>
      <c r="M142" s="32" t="str">
        <f>IFERROR(IF(INDEX(元マスター!$D:$D,MATCH($U142,元マスター!$AO:$AO,0))="","",INDEX(元マスター!$D:$D,MATCH($U142,元マスター!$AO:$AO,0))),"")</f>
        <v/>
      </c>
      <c r="N142" s="32" t="str">
        <f>IFERROR(IF(INDEX(元マスター!$E:$E,MATCH($U142,元マスター!$AO:$AO,0))="","",INDEX(元マスター!$E:$E,MATCH($U142,元マスター!$AO:$AO,0))),"")</f>
        <v/>
      </c>
      <c r="O142" s="32" t="str">
        <f>IFERROR(IF(INDEX(元マスター!$F:$F,MATCH($U142,元マスター!$AO:$AO,0))="","",INDEX(元マスター!$F:$F,MATCH($U142,元マスター!$AO:$AO,0))),"")</f>
        <v/>
      </c>
      <c r="P142" s="32" t="str">
        <f>IFERROR(IF(INDEX(元マスター!$G:$G,MATCH($U142,元マスター!$AO:$AO,0))="","",INDEX(元マスター!$G:$G,MATCH($U142,元マスター!$AO:$AO,0))),"")</f>
        <v/>
      </c>
      <c r="Q142" s="32" t="str">
        <f>IFERROR(IF(INDEX(元マスター!$H:$H,MATCH($U142,元マスター!$AO:$AO,0))="","",INDEX(元マスター!$H:$H,MATCH($U142,元マスター!$AO:$AO,0))),"")</f>
        <v/>
      </c>
      <c r="R142" s="32" t="str">
        <f>IFERROR(IF(INDEX(元マスター!$I:$I,MATCH($U142,元マスター!$AO:$AO,0))="","",INDEX(元マスター!$I:$I,MATCH($U142,元マスター!$AO:$AO,0))),"")</f>
        <v/>
      </c>
      <c r="S142" s="32" t="str">
        <f>IFERROR(IF(INDEX(元マスター!$J:$J,MATCH($U142,元マスター!$AO:$AO,0))="","",INDEX(元マスター!$J:$J,MATCH($U142,元マスター!$AO:$AO,0))),"")</f>
        <v/>
      </c>
      <c r="U142" s="32" t="str" cm="1">
        <f t="array" ref="U142">IFERROR(INDEX(元マスター!$AO$1:$AO$384,SMALL(IF(元マスター!$AO$1:$AO$384&lt;&gt;"",ROW($A$1:$A$384)),ROW())),"")</f>
        <v/>
      </c>
    </row>
    <row r="143" spans="1:21" x14ac:dyDescent="0.55000000000000004">
      <c r="A143" s="32" t="str">
        <f>IFERROR(INDEX(元マスター!$A:$A,MATCH($U143,元マスター!$AO:$AO,0)),"")</f>
        <v/>
      </c>
      <c r="B143" s="32" t="str">
        <f>IFERROR(IF($U143="","",IF($E143="1",INDEX(男子登録情報!$N:$N,MATCH($K143,男子登録情報!$B:$B,0)),INDEX(女子登録情報!$N:$N,MATCH($K143,女子登録情報!$B:$B,0)))),"")</f>
        <v/>
      </c>
      <c r="C143" s="32" t="str">
        <f>IFERROR(IF($U143="","",IF($E143="1",INDEX(男子登録情報!$O:$O,MATCH($K143,男子登録情報!$B:$B,0)),INDEX(女子登録情報!$O:$O,MATCH($K143,女子登録情報!$B:$B,0)))),"")</f>
        <v/>
      </c>
      <c r="D143" s="32" t="str">
        <f>IFERROR(IF($U143="","",IF($E143="1",INDEX(男子登録情報!$P:$P,MATCH($K143,男子登録情報!$B:$B,0)),INDEX(女子登録情報!$P:$P,MATCH($K143,女子登録情報!$B:$B,0)))),"")</f>
        <v/>
      </c>
      <c r="E143" s="32" t="str">
        <f>IF($U143="","",IF(ISERROR(MATCH($A143,男子登録情報!$S:$S,0)),"2","1"))</f>
        <v/>
      </c>
      <c r="F143" s="32" t="str">
        <f>IFERROR(IF($U143="","",IF($E143="1",INDEX(男子登録情報!$Q:$Q,MATCH($K143,男子登録情報!$B:$B,0)),INDEX(女子登録情報!$Q:$Q,MATCH($K143,女子登録情報!$B:$B,0)))),"")</f>
        <v/>
      </c>
      <c r="G143" s="32" t="str">
        <f>IFERROR(IF($U143="","",IF($E143="1",INDEX(男子登録情報!$M:$M,MATCH($K143,男子登録情報!$B:$B,0)),INDEX(女子登録情報!$M:$M,MATCH($K143,女子登録情報!$B:$B,0)))),"")</f>
        <v/>
      </c>
      <c r="H143" s="32" t="str">
        <f>IFERROR(IF($U143="","",IF($E143="1",INDEX(男子登録情報!$R:$R,MATCH($K143,男子登録情報!$B:$B,0)),INDEX(女子登録情報!$R:$R,MATCH($K143,女子登録情報!$B:$B,0)))),"")</f>
        <v/>
      </c>
      <c r="I143" s="32"/>
      <c r="J143" s="32"/>
      <c r="K143" s="32" t="str">
        <f>IFERROR(INDEX(元マスター!$B:$B,MATCH($U143,元マスター!$AO:$AO,0)),"")</f>
        <v/>
      </c>
      <c r="L143" s="32" t="str">
        <f>IFERROR(IF(INDEX(元マスター!$C:$C,MATCH($U143,元マスター!$AO:$AO,0))="","",INDEX(元マスター!$C:$C,MATCH($U143,元マスター!$AO:$AO,0))),"")</f>
        <v/>
      </c>
      <c r="M143" s="32" t="str">
        <f>IFERROR(IF(INDEX(元マスター!$D:$D,MATCH($U143,元マスター!$AO:$AO,0))="","",INDEX(元マスター!$D:$D,MATCH($U143,元マスター!$AO:$AO,0))),"")</f>
        <v/>
      </c>
      <c r="N143" s="32" t="str">
        <f>IFERROR(IF(INDEX(元マスター!$E:$E,MATCH($U143,元マスター!$AO:$AO,0))="","",INDEX(元マスター!$E:$E,MATCH($U143,元マスター!$AO:$AO,0))),"")</f>
        <v/>
      </c>
      <c r="O143" s="32" t="str">
        <f>IFERROR(IF(INDEX(元マスター!$F:$F,MATCH($U143,元マスター!$AO:$AO,0))="","",INDEX(元マスター!$F:$F,MATCH($U143,元マスター!$AO:$AO,0))),"")</f>
        <v/>
      </c>
      <c r="P143" s="32" t="str">
        <f>IFERROR(IF(INDEX(元マスター!$G:$G,MATCH($U143,元マスター!$AO:$AO,0))="","",INDEX(元マスター!$G:$G,MATCH($U143,元マスター!$AO:$AO,0))),"")</f>
        <v/>
      </c>
      <c r="Q143" s="32" t="str">
        <f>IFERROR(IF(INDEX(元マスター!$H:$H,MATCH($U143,元マスター!$AO:$AO,0))="","",INDEX(元マスター!$H:$H,MATCH($U143,元マスター!$AO:$AO,0))),"")</f>
        <v/>
      </c>
      <c r="R143" s="32" t="str">
        <f>IFERROR(IF(INDEX(元マスター!$I:$I,MATCH($U143,元マスター!$AO:$AO,0))="","",INDEX(元マスター!$I:$I,MATCH($U143,元マスター!$AO:$AO,0))),"")</f>
        <v/>
      </c>
      <c r="S143" s="32" t="str">
        <f>IFERROR(IF(INDEX(元マスター!$J:$J,MATCH($U143,元マスター!$AO:$AO,0))="","",INDEX(元マスター!$J:$J,MATCH($U143,元マスター!$AO:$AO,0))),"")</f>
        <v/>
      </c>
      <c r="U143" s="32" t="str" cm="1">
        <f t="array" ref="U143">IFERROR(INDEX(元マスター!$AO$1:$AO$384,SMALL(IF(元マスター!$AO$1:$AO$384&lt;&gt;"",ROW($A$1:$A$384)),ROW())),"")</f>
        <v/>
      </c>
    </row>
    <row r="144" spans="1:21" x14ac:dyDescent="0.55000000000000004">
      <c r="A144" s="32" t="str">
        <f>IFERROR(INDEX(元マスター!$A:$A,MATCH($U144,元マスター!$AO:$AO,0)),"")</f>
        <v/>
      </c>
      <c r="B144" s="32" t="str">
        <f>IFERROR(IF($U144="","",IF($E144="1",INDEX(男子登録情報!$N:$N,MATCH($K144,男子登録情報!$B:$B,0)),INDEX(女子登録情報!$N:$N,MATCH($K144,女子登録情報!$B:$B,0)))),"")</f>
        <v/>
      </c>
      <c r="C144" s="32" t="str">
        <f>IFERROR(IF($U144="","",IF($E144="1",INDEX(男子登録情報!$O:$O,MATCH($K144,男子登録情報!$B:$B,0)),INDEX(女子登録情報!$O:$O,MATCH($K144,女子登録情報!$B:$B,0)))),"")</f>
        <v/>
      </c>
      <c r="D144" s="32" t="str">
        <f>IFERROR(IF($U144="","",IF($E144="1",INDEX(男子登録情報!$P:$P,MATCH($K144,男子登録情報!$B:$B,0)),INDEX(女子登録情報!$P:$P,MATCH($K144,女子登録情報!$B:$B,0)))),"")</f>
        <v/>
      </c>
      <c r="E144" s="32" t="str">
        <f>IF($U144="","",IF(ISERROR(MATCH($A144,男子登録情報!$S:$S,0)),"2","1"))</f>
        <v/>
      </c>
      <c r="F144" s="32" t="str">
        <f>IFERROR(IF($U144="","",IF($E144="1",INDEX(男子登録情報!$Q:$Q,MATCH($K144,男子登録情報!$B:$B,0)),INDEX(女子登録情報!$Q:$Q,MATCH($K144,女子登録情報!$B:$B,0)))),"")</f>
        <v/>
      </c>
      <c r="G144" s="32" t="str">
        <f>IFERROR(IF($U144="","",IF($E144="1",INDEX(男子登録情報!$M:$M,MATCH($K144,男子登録情報!$B:$B,0)),INDEX(女子登録情報!$M:$M,MATCH($K144,女子登録情報!$B:$B,0)))),"")</f>
        <v/>
      </c>
      <c r="H144" s="32" t="str">
        <f>IFERROR(IF($U144="","",IF($E144="1",INDEX(男子登録情報!$R:$R,MATCH($K144,男子登録情報!$B:$B,0)),INDEX(女子登録情報!$R:$R,MATCH($K144,女子登録情報!$B:$B,0)))),"")</f>
        <v/>
      </c>
      <c r="I144" s="32"/>
      <c r="J144" s="32"/>
      <c r="K144" s="32" t="str">
        <f>IFERROR(INDEX(元マスター!$B:$B,MATCH($U144,元マスター!$AO:$AO,0)),"")</f>
        <v/>
      </c>
      <c r="L144" s="32" t="str">
        <f>IFERROR(IF(INDEX(元マスター!$C:$C,MATCH($U144,元マスター!$AO:$AO,0))="","",INDEX(元マスター!$C:$C,MATCH($U144,元マスター!$AO:$AO,0))),"")</f>
        <v/>
      </c>
      <c r="M144" s="32" t="str">
        <f>IFERROR(IF(INDEX(元マスター!$D:$D,MATCH($U144,元マスター!$AO:$AO,0))="","",INDEX(元マスター!$D:$D,MATCH($U144,元マスター!$AO:$AO,0))),"")</f>
        <v/>
      </c>
      <c r="N144" s="32" t="str">
        <f>IFERROR(IF(INDEX(元マスター!$E:$E,MATCH($U144,元マスター!$AO:$AO,0))="","",INDEX(元マスター!$E:$E,MATCH($U144,元マスター!$AO:$AO,0))),"")</f>
        <v/>
      </c>
      <c r="O144" s="32" t="str">
        <f>IFERROR(IF(INDEX(元マスター!$F:$F,MATCH($U144,元マスター!$AO:$AO,0))="","",INDEX(元マスター!$F:$F,MATCH($U144,元マスター!$AO:$AO,0))),"")</f>
        <v/>
      </c>
      <c r="P144" s="32" t="str">
        <f>IFERROR(IF(INDEX(元マスター!$G:$G,MATCH($U144,元マスター!$AO:$AO,0))="","",INDEX(元マスター!$G:$G,MATCH($U144,元マスター!$AO:$AO,0))),"")</f>
        <v/>
      </c>
      <c r="Q144" s="32" t="str">
        <f>IFERROR(IF(INDEX(元マスター!$H:$H,MATCH($U144,元マスター!$AO:$AO,0))="","",INDEX(元マスター!$H:$H,MATCH($U144,元マスター!$AO:$AO,0))),"")</f>
        <v/>
      </c>
      <c r="R144" s="32" t="str">
        <f>IFERROR(IF(INDEX(元マスター!$I:$I,MATCH($U144,元マスター!$AO:$AO,0))="","",INDEX(元マスター!$I:$I,MATCH($U144,元マスター!$AO:$AO,0))),"")</f>
        <v/>
      </c>
      <c r="S144" s="32" t="str">
        <f>IFERROR(IF(INDEX(元マスター!$J:$J,MATCH($U144,元マスター!$AO:$AO,0))="","",INDEX(元マスター!$J:$J,MATCH($U144,元マスター!$AO:$AO,0))),"")</f>
        <v/>
      </c>
      <c r="U144" s="32" t="str" cm="1">
        <f t="array" ref="U144">IFERROR(INDEX(元マスター!$AO$1:$AO$384,SMALL(IF(元マスター!$AO$1:$AO$384&lt;&gt;"",ROW($A$1:$A$384)),ROW())),"")</f>
        <v/>
      </c>
    </row>
    <row r="145" spans="1:21" x14ac:dyDescent="0.55000000000000004">
      <c r="A145" s="32" t="str">
        <f>IFERROR(INDEX(元マスター!$A:$A,MATCH($U145,元マスター!$AO:$AO,0)),"")</f>
        <v/>
      </c>
      <c r="B145" s="32" t="str">
        <f>IFERROR(IF($U145="","",IF($E145="1",INDEX(男子登録情報!$N:$N,MATCH($K145,男子登録情報!$B:$B,0)),INDEX(女子登録情報!$N:$N,MATCH($K145,女子登録情報!$B:$B,0)))),"")</f>
        <v/>
      </c>
      <c r="C145" s="32" t="str">
        <f>IFERROR(IF($U145="","",IF($E145="1",INDEX(男子登録情報!$O:$O,MATCH($K145,男子登録情報!$B:$B,0)),INDEX(女子登録情報!$O:$O,MATCH($K145,女子登録情報!$B:$B,0)))),"")</f>
        <v/>
      </c>
      <c r="D145" s="32" t="str">
        <f>IFERROR(IF($U145="","",IF($E145="1",INDEX(男子登録情報!$P:$P,MATCH($K145,男子登録情報!$B:$B,0)),INDEX(女子登録情報!$P:$P,MATCH($K145,女子登録情報!$B:$B,0)))),"")</f>
        <v/>
      </c>
      <c r="E145" s="32" t="str">
        <f>IF($U145="","",IF(ISERROR(MATCH($A145,男子登録情報!$S:$S,0)),"2","1"))</f>
        <v/>
      </c>
      <c r="F145" s="32" t="str">
        <f>IFERROR(IF($U145="","",IF($E145="1",INDEX(男子登録情報!$Q:$Q,MATCH($K145,男子登録情報!$B:$B,0)),INDEX(女子登録情報!$Q:$Q,MATCH($K145,女子登録情報!$B:$B,0)))),"")</f>
        <v/>
      </c>
      <c r="G145" s="32" t="str">
        <f>IFERROR(IF($U145="","",IF($E145="1",INDEX(男子登録情報!$M:$M,MATCH($K145,男子登録情報!$B:$B,0)),INDEX(女子登録情報!$M:$M,MATCH($K145,女子登録情報!$B:$B,0)))),"")</f>
        <v/>
      </c>
      <c r="H145" s="32" t="str">
        <f>IFERROR(IF($U145="","",IF($E145="1",INDEX(男子登録情報!$R:$R,MATCH($K145,男子登録情報!$B:$B,0)),INDEX(女子登録情報!$R:$R,MATCH($K145,女子登録情報!$B:$B,0)))),"")</f>
        <v/>
      </c>
      <c r="I145" s="32"/>
      <c r="J145" s="32"/>
      <c r="K145" s="32" t="str">
        <f>IFERROR(INDEX(元マスター!$B:$B,MATCH($U145,元マスター!$AO:$AO,0)),"")</f>
        <v/>
      </c>
      <c r="L145" s="32" t="str">
        <f>IFERROR(IF(INDEX(元マスター!$C:$C,MATCH($U145,元マスター!$AO:$AO,0))="","",INDEX(元マスター!$C:$C,MATCH($U145,元マスター!$AO:$AO,0))),"")</f>
        <v/>
      </c>
      <c r="M145" s="32" t="str">
        <f>IFERROR(IF(INDEX(元マスター!$D:$D,MATCH($U145,元マスター!$AO:$AO,0))="","",INDEX(元マスター!$D:$D,MATCH($U145,元マスター!$AO:$AO,0))),"")</f>
        <v/>
      </c>
      <c r="N145" s="32" t="str">
        <f>IFERROR(IF(INDEX(元マスター!$E:$E,MATCH($U145,元マスター!$AO:$AO,0))="","",INDEX(元マスター!$E:$E,MATCH($U145,元マスター!$AO:$AO,0))),"")</f>
        <v/>
      </c>
      <c r="O145" s="32" t="str">
        <f>IFERROR(IF(INDEX(元マスター!$F:$F,MATCH($U145,元マスター!$AO:$AO,0))="","",INDEX(元マスター!$F:$F,MATCH($U145,元マスター!$AO:$AO,0))),"")</f>
        <v/>
      </c>
      <c r="P145" s="32" t="str">
        <f>IFERROR(IF(INDEX(元マスター!$G:$G,MATCH($U145,元マスター!$AO:$AO,0))="","",INDEX(元マスター!$G:$G,MATCH($U145,元マスター!$AO:$AO,0))),"")</f>
        <v/>
      </c>
      <c r="Q145" s="32" t="str">
        <f>IFERROR(IF(INDEX(元マスター!$H:$H,MATCH($U145,元マスター!$AO:$AO,0))="","",INDEX(元マスター!$H:$H,MATCH($U145,元マスター!$AO:$AO,0))),"")</f>
        <v/>
      </c>
      <c r="R145" s="32" t="str">
        <f>IFERROR(IF(INDEX(元マスター!$I:$I,MATCH($U145,元マスター!$AO:$AO,0))="","",INDEX(元マスター!$I:$I,MATCH($U145,元マスター!$AO:$AO,0))),"")</f>
        <v/>
      </c>
      <c r="S145" s="32" t="str">
        <f>IFERROR(IF(INDEX(元マスター!$J:$J,MATCH($U145,元マスター!$AO:$AO,0))="","",INDEX(元マスター!$J:$J,MATCH($U145,元マスター!$AO:$AO,0))),"")</f>
        <v/>
      </c>
      <c r="U145" s="32" t="str" cm="1">
        <f t="array" ref="U145">IFERROR(INDEX(元マスター!$AO$1:$AO$384,SMALL(IF(元マスター!$AO$1:$AO$384&lt;&gt;"",ROW($A$1:$A$384)),ROW())),"")</f>
        <v/>
      </c>
    </row>
    <row r="146" spans="1:21" x14ac:dyDescent="0.55000000000000004">
      <c r="A146" s="32" t="str">
        <f>IFERROR(INDEX(元マスター!$A:$A,MATCH($U146,元マスター!$AO:$AO,0)),"")</f>
        <v/>
      </c>
      <c r="B146" s="32" t="str">
        <f>IFERROR(IF($U146="","",IF($E146="1",INDEX(男子登録情報!$N:$N,MATCH($K146,男子登録情報!$B:$B,0)),INDEX(女子登録情報!$N:$N,MATCH($K146,女子登録情報!$B:$B,0)))),"")</f>
        <v/>
      </c>
      <c r="C146" s="32" t="str">
        <f>IFERROR(IF($U146="","",IF($E146="1",INDEX(男子登録情報!$O:$O,MATCH($K146,男子登録情報!$B:$B,0)),INDEX(女子登録情報!$O:$O,MATCH($K146,女子登録情報!$B:$B,0)))),"")</f>
        <v/>
      </c>
      <c r="D146" s="32" t="str">
        <f>IFERROR(IF($U146="","",IF($E146="1",INDEX(男子登録情報!$P:$P,MATCH($K146,男子登録情報!$B:$B,0)),INDEX(女子登録情報!$P:$P,MATCH($K146,女子登録情報!$B:$B,0)))),"")</f>
        <v/>
      </c>
      <c r="E146" s="32" t="str">
        <f>IF($U146="","",IF(ISERROR(MATCH($A146,男子登録情報!$S:$S,0)),"2","1"))</f>
        <v/>
      </c>
      <c r="F146" s="32" t="str">
        <f>IFERROR(IF($U146="","",IF($E146="1",INDEX(男子登録情報!$Q:$Q,MATCH($K146,男子登録情報!$B:$B,0)),INDEX(女子登録情報!$Q:$Q,MATCH($K146,女子登録情報!$B:$B,0)))),"")</f>
        <v/>
      </c>
      <c r="G146" s="32" t="str">
        <f>IFERROR(IF($U146="","",IF($E146="1",INDEX(男子登録情報!$M:$M,MATCH($K146,男子登録情報!$B:$B,0)),INDEX(女子登録情報!$M:$M,MATCH($K146,女子登録情報!$B:$B,0)))),"")</f>
        <v/>
      </c>
      <c r="H146" s="32" t="str">
        <f>IFERROR(IF($U146="","",IF($E146="1",INDEX(男子登録情報!$R:$R,MATCH($K146,男子登録情報!$B:$B,0)),INDEX(女子登録情報!$R:$R,MATCH($K146,女子登録情報!$B:$B,0)))),"")</f>
        <v/>
      </c>
      <c r="I146" s="32"/>
      <c r="J146" s="32"/>
      <c r="K146" s="32" t="str">
        <f>IFERROR(INDEX(元マスター!$B:$B,MATCH($U146,元マスター!$AO:$AO,0)),"")</f>
        <v/>
      </c>
      <c r="L146" s="32" t="str">
        <f>IFERROR(IF(INDEX(元マスター!$C:$C,MATCH($U146,元マスター!$AO:$AO,0))="","",INDEX(元マスター!$C:$C,MATCH($U146,元マスター!$AO:$AO,0))),"")</f>
        <v/>
      </c>
      <c r="M146" s="32" t="str">
        <f>IFERROR(IF(INDEX(元マスター!$D:$D,MATCH($U146,元マスター!$AO:$AO,0))="","",INDEX(元マスター!$D:$D,MATCH($U146,元マスター!$AO:$AO,0))),"")</f>
        <v/>
      </c>
      <c r="N146" s="32" t="str">
        <f>IFERROR(IF(INDEX(元マスター!$E:$E,MATCH($U146,元マスター!$AO:$AO,0))="","",INDEX(元マスター!$E:$E,MATCH($U146,元マスター!$AO:$AO,0))),"")</f>
        <v/>
      </c>
      <c r="O146" s="32" t="str">
        <f>IFERROR(IF(INDEX(元マスター!$F:$F,MATCH($U146,元マスター!$AO:$AO,0))="","",INDEX(元マスター!$F:$F,MATCH($U146,元マスター!$AO:$AO,0))),"")</f>
        <v/>
      </c>
      <c r="P146" s="32" t="str">
        <f>IFERROR(IF(INDEX(元マスター!$G:$G,MATCH($U146,元マスター!$AO:$AO,0))="","",INDEX(元マスター!$G:$G,MATCH($U146,元マスター!$AO:$AO,0))),"")</f>
        <v/>
      </c>
      <c r="Q146" s="32" t="str">
        <f>IFERROR(IF(INDEX(元マスター!$H:$H,MATCH($U146,元マスター!$AO:$AO,0))="","",INDEX(元マスター!$H:$H,MATCH($U146,元マスター!$AO:$AO,0))),"")</f>
        <v/>
      </c>
      <c r="R146" s="32" t="str">
        <f>IFERROR(IF(INDEX(元マスター!$I:$I,MATCH($U146,元マスター!$AO:$AO,0))="","",INDEX(元マスター!$I:$I,MATCH($U146,元マスター!$AO:$AO,0))),"")</f>
        <v/>
      </c>
      <c r="S146" s="32" t="str">
        <f>IFERROR(IF(INDEX(元マスター!$J:$J,MATCH($U146,元マスター!$AO:$AO,0))="","",INDEX(元マスター!$J:$J,MATCH($U146,元マスター!$AO:$AO,0))),"")</f>
        <v/>
      </c>
      <c r="U146" s="32" t="str" cm="1">
        <f t="array" ref="U146">IFERROR(INDEX(元マスター!$AO$1:$AO$384,SMALL(IF(元マスター!$AO$1:$AO$384&lt;&gt;"",ROW($A$1:$A$384)),ROW())),"")</f>
        <v/>
      </c>
    </row>
    <row r="147" spans="1:21" x14ac:dyDescent="0.55000000000000004">
      <c r="A147" s="32" t="str">
        <f>IFERROR(INDEX(元マスター!$A:$A,MATCH($U147,元マスター!$AO:$AO,0)),"")</f>
        <v/>
      </c>
      <c r="B147" s="32" t="str">
        <f>IFERROR(IF($U147="","",IF($E147="1",INDEX(男子登録情報!$N:$N,MATCH($K147,男子登録情報!$B:$B,0)),INDEX(女子登録情報!$N:$N,MATCH($K147,女子登録情報!$B:$B,0)))),"")</f>
        <v/>
      </c>
      <c r="C147" s="32" t="str">
        <f>IFERROR(IF($U147="","",IF($E147="1",INDEX(男子登録情報!$O:$O,MATCH($K147,男子登録情報!$B:$B,0)),INDEX(女子登録情報!$O:$O,MATCH($K147,女子登録情報!$B:$B,0)))),"")</f>
        <v/>
      </c>
      <c r="D147" s="32" t="str">
        <f>IFERROR(IF($U147="","",IF($E147="1",INDEX(男子登録情報!$P:$P,MATCH($K147,男子登録情報!$B:$B,0)),INDEX(女子登録情報!$P:$P,MATCH($K147,女子登録情報!$B:$B,0)))),"")</f>
        <v/>
      </c>
      <c r="E147" s="32" t="str">
        <f>IF($U147="","",IF(ISERROR(MATCH($A147,男子登録情報!$S:$S,0)),"2","1"))</f>
        <v/>
      </c>
      <c r="F147" s="32" t="str">
        <f>IFERROR(IF($U147="","",IF($E147="1",INDEX(男子登録情報!$Q:$Q,MATCH($K147,男子登録情報!$B:$B,0)),INDEX(女子登録情報!$Q:$Q,MATCH($K147,女子登録情報!$B:$B,0)))),"")</f>
        <v/>
      </c>
      <c r="G147" s="32" t="str">
        <f>IFERROR(IF($U147="","",IF($E147="1",INDEX(男子登録情報!$M:$M,MATCH($K147,男子登録情報!$B:$B,0)),INDEX(女子登録情報!$M:$M,MATCH($K147,女子登録情報!$B:$B,0)))),"")</f>
        <v/>
      </c>
      <c r="H147" s="32" t="str">
        <f>IFERROR(IF($U147="","",IF($E147="1",INDEX(男子登録情報!$R:$R,MATCH($K147,男子登録情報!$B:$B,0)),INDEX(女子登録情報!$R:$R,MATCH($K147,女子登録情報!$B:$B,0)))),"")</f>
        <v/>
      </c>
      <c r="I147" s="32"/>
      <c r="J147" s="32"/>
      <c r="K147" s="32" t="str">
        <f>IFERROR(INDEX(元マスター!$B:$B,MATCH($U147,元マスター!$AO:$AO,0)),"")</f>
        <v/>
      </c>
      <c r="L147" s="32" t="str">
        <f>IFERROR(IF(INDEX(元マスター!$C:$C,MATCH($U147,元マスター!$AO:$AO,0))="","",INDEX(元マスター!$C:$C,MATCH($U147,元マスター!$AO:$AO,0))),"")</f>
        <v/>
      </c>
      <c r="M147" s="32" t="str">
        <f>IFERROR(IF(INDEX(元マスター!$D:$D,MATCH($U147,元マスター!$AO:$AO,0))="","",INDEX(元マスター!$D:$D,MATCH($U147,元マスター!$AO:$AO,0))),"")</f>
        <v/>
      </c>
      <c r="N147" s="32" t="str">
        <f>IFERROR(IF(INDEX(元マスター!$E:$E,MATCH($U147,元マスター!$AO:$AO,0))="","",INDEX(元マスター!$E:$E,MATCH($U147,元マスター!$AO:$AO,0))),"")</f>
        <v/>
      </c>
      <c r="O147" s="32" t="str">
        <f>IFERROR(IF(INDEX(元マスター!$F:$F,MATCH($U147,元マスター!$AO:$AO,0))="","",INDEX(元マスター!$F:$F,MATCH($U147,元マスター!$AO:$AO,0))),"")</f>
        <v/>
      </c>
      <c r="P147" s="32" t="str">
        <f>IFERROR(IF(INDEX(元マスター!$G:$G,MATCH($U147,元マスター!$AO:$AO,0))="","",INDEX(元マスター!$G:$G,MATCH($U147,元マスター!$AO:$AO,0))),"")</f>
        <v/>
      </c>
      <c r="Q147" s="32" t="str">
        <f>IFERROR(IF(INDEX(元マスター!$H:$H,MATCH($U147,元マスター!$AO:$AO,0))="","",INDEX(元マスター!$H:$H,MATCH($U147,元マスター!$AO:$AO,0))),"")</f>
        <v/>
      </c>
      <c r="R147" s="32" t="str">
        <f>IFERROR(IF(INDEX(元マスター!$I:$I,MATCH($U147,元マスター!$AO:$AO,0))="","",INDEX(元マスター!$I:$I,MATCH($U147,元マスター!$AO:$AO,0))),"")</f>
        <v/>
      </c>
      <c r="S147" s="32" t="str">
        <f>IFERROR(IF(INDEX(元マスター!$J:$J,MATCH($U147,元マスター!$AO:$AO,0))="","",INDEX(元マスター!$J:$J,MATCH($U147,元マスター!$AO:$AO,0))),"")</f>
        <v/>
      </c>
      <c r="U147" s="32" t="str" cm="1">
        <f t="array" ref="U147">IFERROR(INDEX(元マスター!$AO$1:$AO$384,SMALL(IF(元マスター!$AO$1:$AO$384&lt;&gt;"",ROW($A$1:$A$384)),ROW())),"")</f>
        <v/>
      </c>
    </row>
    <row r="148" spans="1:21" x14ac:dyDescent="0.55000000000000004">
      <c r="A148" s="32" t="str">
        <f>IFERROR(INDEX(元マスター!$A:$A,MATCH($U148,元マスター!$AO:$AO,0)),"")</f>
        <v/>
      </c>
      <c r="B148" s="32" t="str">
        <f>IFERROR(IF($U148="","",IF($E148="1",INDEX(男子登録情報!$N:$N,MATCH($K148,男子登録情報!$B:$B,0)),INDEX(女子登録情報!$N:$N,MATCH($K148,女子登録情報!$B:$B,0)))),"")</f>
        <v/>
      </c>
      <c r="C148" s="32" t="str">
        <f>IFERROR(IF($U148="","",IF($E148="1",INDEX(男子登録情報!$O:$O,MATCH($K148,男子登録情報!$B:$B,0)),INDEX(女子登録情報!$O:$O,MATCH($K148,女子登録情報!$B:$B,0)))),"")</f>
        <v/>
      </c>
      <c r="D148" s="32" t="str">
        <f>IFERROR(IF($U148="","",IF($E148="1",INDEX(男子登録情報!$P:$P,MATCH($K148,男子登録情報!$B:$B,0)),INDEX(女子登録情報!$P:$P,MATCH($K148,女子登録情報!$B:$B,0)))),"")</f>
        <v/>
      </c>
      <c r="E148" s="32" t="str">
        <f>IF($U148="","",IF(ISERROR(MATCH($A148,男子登録情報!$S:$S,0)),"2","1"))</f>
        <v/>
      </c>
      <c r="F148" s="32" t="str">
        <f>IFERROR(IF($U148="","",IF($E148="1",INDEX(男子登録情報!$Q:$Q,MATCH($K148,男子登録情報!$B:$B,0)),INDEX(女子登録情報!$Q:$Q,MATCH($K148,女子登録情報!$B:$B,0)))),"")</f>
        <v/>
      </c>
      <c r="G148" s="32" t="str">
        <f>IFERROR(IF($U148="","",IF($E148="1",INDEX(男子登録情報!$M:$M,MATCH($K148,男子登録情報!$B:$B,0)),INDEX(女子登録情報!$M:$M,MATCH($K148,女子登録情報!$B:$B,0)))),"")</f>
        <v/>
      </c>
      <c r="H148" s="32" t="str">
        <f>IFERROR(IF($U148="","",IF($E148="1",INDEX(男子登録情報!$R:$R,MATCH($K148,男子登録情報!$B:$B,0)),INDEX(女子登録情報!$R:$R,MATCH($K148,女子登録情報!$B:$B,0)))),"")</f>
        <v/>
      </c>
      <c r="I148" s="32"/>
      <c r="J148" s="32"/>
      <c r="K148" s="32" t="str">
        <f>IFERROR(INDEX(元マスター!$B:$B,MATCH($U148,元マスター!$AO:$AO,0)),"")</f>
        <v/>
      </c>
      <c r="L148" s="32" t="str">
        <f>IFERROR(IF(INDEX(元マスター!$C:$C,MATCH($U148,元マスター!$AO:$AO,0))="","",INDEX(元マスター!$C:$C,MATCH($U148,元マスター!$AO:$AO,0))),"")</f>
        <v/>
      </c>
      <c r="M148" s="32" t="str">
        <f>IFERROR(IF(INDEX(元マスター!$D:$D,MATCH($U148,元マスター!$AO:$AO,0))="","",INDEX(元マスター!$D:$D,MATCH($U148,元マスター!$AO:$AO,0))),"")</f>
        <v/>
      </c>
      <c r="N148" s="32" t="str">
        <f>IFERROR(IF(INDEX(元マスター!$E:$E,MATCH($U148,元マスター!$AO:$AO,0))="","",INDEX(元マスター!$E:$E,MATCH($U148,元マスター!$AO:$AO,0))),"")</f>
        <v/>
      </c>
      <c r="O148" s="32" t="str">
        <f>IFERROR(IF(INDEX(元マスター!$F:$F,MATCH($U148,元マスター!$AO:$AO,0))="","",INDEX(元マスター!$F:$F,MATCH($U148,元マスター!$AO:$AO,0))),"")</f>
        <v/>
      </c>
      <c r="P148" s="32" t="str">
        <f>IFERROR(IF(INDEX(元マスター!$G:$G,MATCH($U148,元マスター!$AO:$AO,0))="","",INDEX(元マスター!$G:$G,MATCH($U148,元マスター!$AO:$AO,0))),"")</f>
        <v/>
      </c>
      <c r="Q148" s="32" t="str">
        <f>IFERROR(IF(INDEX(元マスター!$H:$H,MATCH($U148,元マスター!$AO:$AO,0))="","",INDEX(元マスター!$H:$H,MATCH($U148,元マスター!$AO:$AO,0))),"")</f>
        <v/>
      </c>
      <c r="R148" s="32" t="str">
        <f>IFERROR(IF(INDEX(元マスター!$I:$I,MATCH($U148,元マスター!$AO:$AO,0))="","",INDEX(元マスター!$I:$I,MATCH($U148,元マスター!$AO:$AO,0))),"")</f>
        <v/>
      </c>
      <c r="S148" s="32" t="str">
        <f>IFERROR(IF(INDEX(元マスター!$J:$J,MATCH($U148,元マスター!$AO:$AO,0))="","",INDEX(元マスター!$J:$J,MATCH($U148,元マスター!$AO:$AO,0))),"")</f>
        <v/>
      </c>
      <c r="U148" s="32" t="str" cm="1">
        <f t="array" ref="U148">IFERROR(INDEX(元マスター!$AO$1:$AO$384,SMALL(IF(元マスター!$AO$1:$AO$384&lt;&gt;"",ROW($A$1:$A$384)),ROW())),"")</f>
        <v/>
      </c>
    </row>
    <row r="149" spans="1:21" x14ac:dyDescent="0.55000000000000004">
      <c r="A149" s="32" t="str">
        <f>IFERROR(INDEX(元マスター!$A:$A,MATCH($U149,元マスター!$AO:$AO,0)),"")</f>
        <v/>
      </c>
      <c r="B149" s="32" t="str">
        <f>IFERROR(IF($U149="","",IF($E149="1",INDEX(男子登録情報!$N:$N,MATCH($K149,男子登録情報!$B:$B,0)),INDEX(女子登録情報!$N:$N,MATCH($K149,女子登録情報!$B:$B,0)))),"")</f>
        <v/>
      </c>
      <c r="C149" s="32" t="str">
        <f>IFERROR(IF($U149="","",IF($E149="1",INDEX(男子登録情報!$O:$O,MATCH($K149,男子登録情報!$B:$B,0)),INDEX(女子登録情報!$O:$O,MATCH($K149,女子登録情報!$B:$B,0)))),"")</f>
        <v/>
      </c>
      <c r="D149" s="32" t="str">
        <f>IFERROR(IF($U149="","",IF($E149="1",INDEX(男子登録情報!$P:$P,MATCH($K149,男子登録情報!$B:$B,0)),INDEX(女子登録情報!$P:$P,MATCH($K149,女子登録情報!$B:$B,0)))),"")</f>
        <v/>
      </c>
      <c r="E149" s="32" t="str">
        <f>IF($U149="","",IF(ISERROR(MATCH($A149,男子登録情報!$S:$S,0)),"2","1"))</f>
        <v/>
      </c>
      <c r="F149" s="32" t="str">
        <f>IFERROR(IF($U149="","",IF($E149="1",INDEX(男子登録情報!$Q:$Q,MATCH($K149,男子登録情報!$B:$B,0)),INDEX(女子登録情報!$Q:$Q,MATCH($K149,女子登録情報!$B:$B,0)))),"")</f>
        <v/>
      </c>
      <c r="G149" s="32" t="str">
        <f>IFERROR(IF($U149="","",IF($E149="1",INDEX(男子登録情報!$M:$M,MATCH($K149,男子登録情報!$B:$B,0)),INDEX(女子登録情報!$M:$M,MATCH($K149,女子登録情報!$B:$B,0)))),"")</f>
        <v/>
      </c>
      <c r="H149" s="32" t="str">
        <f>IFERROR(IF($U149="","",IF($E149="1",INDEX(男子登録情報!$R:$R,MATCH($K149,男子登録情報!$B:$B,0)),INDEX(女子登録情報!$R:$R,MATCH($K149,女子登録情報!$B:$B,0)))),"")</f>
        <v/>
      </c>
      <c r="I149" s="32"/>
      <c r="J149" s="32"/>
      <c r="K149" s="32" t="str">
        <f>IFERROR(INDEX(元マスター!$B:$B,MATCH($U149,元マスター!$AO:$AO,0)),"")</f>
        <v/>
      </c>
      <c r="L149" s="32" t="str">
        <f>IFERROR(IF(INDEX(元マスター!$C:$C,MATCH($U149,元マスター!$AO:$AO,0))="","",INDEX(元マスター!$C:$C,MATCH($U149,元マスター!$AO:$AO,0))),"")</f>
        <v/>
      </c>
      <c r="M149" s="32" t="str">
        <f>IFERROR(IF(INDEX(元マスター!$D:$D,MATCH($U149,元マスター!$AO:$AO,0))="","",INDEX(元マスター!$D:$D,MATCH($U149,元マスター!$AO:$AO,0))),"")</f>
        <v/>
      </c>
      <c r="N149" s="32" t="str">
        <f>IFERROR(IF(INDEX(元マスター!$E:$E,MATCH($U149,元マスター!$AO:$AO,0))="","",INDEX(元マスター!$E:$E,MATCH($U149,元マスター!$AO:$AO,0))),"")</f>
        <v/>
      </c>
      <c r="O149" s="32" t="str">
        <f>IFERROR(IF(INDEX(元マスター!$F:$F,MATCH($U149,元マスター!$AO:$AO,0))="","",INDEX(元マスター!$F:$F,MATCH($U149,元マスター!$AO:$AO,0))),"")</f>
        <v/>
      </c>
      <c r="P149" s="32" t="str">
        <f>IFERROR(IF(INDEX(元マスター!$G:$G,MATCH($U149,元マスター!$AO:$AO,0))="","",INDEX(元マスター!$G:$G,MATCH($U149,元マスター!$AO:$AO,0))),"")</f>
        <v/>
      </c>
      <c r="Q149" s="32" t="str">
        <f>IFERROR(IF(INDEX(元マスター!$H:$H,MATCH($U149,元マスター!$AO:$AO,0))="","",INDEX(元マスター!$H:$H,MATCH($U149,元マスター!$AO:$AO,0))),"")</f>
        <v/>
      </c>
      <c r="R149" s="32" t="str">
        <f>IFERROR(IF(INDEX(元マスター!$I:$I,MATCH($U149,元マスター!$AO:$AO,0))="","",INDEX(元マスター!$I:$I,MATCH($U149,元マスター!$AO:$AO,0))),"")</f>
        <v/>
      </c>
      <c r="S149" s="32" t="str">
        <f>IFERROR(IF(INDEX(元マスター!$J:$J,MATCH($U149,元マスター!$AO:$AO,0))="","",INDEX(元マスター!$J:$J,MATCH($U149,元マスター!$AO:$AO,0))),"")</f>
        <v/>
      </c>
      <c r="U149" s="32" t="str" cm="1">
        <f t="array" ref="U149">IFERROR(INDEX(元マスター!$AO$1:$AO$384,SMALL(IF(元マスター!$AO$1:$AO$384&lt;&gt;"",ROW($A$1:$A$384)),ROW())),"")</f>
        <v/>
      </c>
    </row>
    <row r="150" spans="1:21" x14ac:dyDescent="0.55000000000000004">
      <c r="A150" s="32" t="str">
        <f>IFERROR(INDEX(元マスター!$A:$A,MATCH($U150,元マスター!$AO:$AO,0)),"")</f>
        <v/>
      </c>
      <c r="B150" s="32" t="str">
        <f>IFERROR(IF($U150="","",IF($E150="1",INDEX(男子登録情報!$N:$N,MATCH($K150,男子登録情報!$B:$B,0)),INDEX(女子登録情報!$N:$N,MATCH($K150,女子登録情報!$B:$B,0)))),"")</f>
        <v/>
      </c>
      <c r="C150" s="32" t="str">
        <f>IFERROR(IF($U150="","",IF($E150="1",INDEX(男子登録情報!$O:$O,MATCH($K150,男子登録情報!$B:$B,0)),INDEX(女子登録情報!$O:$O,MATCH($K150,女子登録情報!$B:$B,0)))),"")</f>
        <v/>
      </c>
      <c r="D150" s="32" t="str">
        <f>IFERROR(IF($U150="","",IF($E150="1",INDEX(男子登録情報!$P:$P,MATCH($K150,男子登録情報!$B:$B,0)),INDEX(女子登録情報!$P:$P,MATCH($K150,女子登録情報!$B:$B,0)))),"")</f>
        <v/>
      </c>
      <c r="E150" s="32" t="str">
        <f>IF($U150="","",IF(ISERROR(MATCH($A150,男子登録情報!$S:$S,0)),"2","1"))</f>
        <v/>
      </c>
      <c r="F150" s="32" t="str">
        <f>IFERROR(IF($U150="","",IF($E150="1",INDEX(男子登録情報!$Q:$Q,MATCH($K150,男子登録情報!$B:$B,0)),INDEX(女子登録情報!$Q:$Q,MATCH($K150,女子登録情報!$B:$B,0)))),"")</f>
        <v/>
      </c>
      <c r="G150" s="32" t="str">
        <f>IFERROR(IF($U150="","",IF($E150="1",INDEX(男子登録情報!$M:$M,MATCH($K150,男子登録情報!$B:$B,0)),INDEX(女子登録情報!$M:$M,MATCH($K150,女子登録情報!$B:$B,0)))),"")</f>
        <v/>
      </c>
      <c r="H150" s="32" t="str">
        <f>IFERROR(IF($U150="","",IF($E150="1",INDEX(男子登録情報!$R:$R,MATCH($K150,男子登録情報!$B:$B,0)),INDEX(女子登録情報!$R:$R,MATCH($K150,女子登録情報!$B:$B,0)))),"")</f>
        <v/>
      </c>
      <c r="I150" s="32"/>
      <c r="J150" s="32"/>
      <c r="K150" s="32" t="str">
        <f>IFERROR(INDEX(元マスター!$B:$B,MATCH($U150,元マスター!$AO:$AO,0)),"")</f>
        <v/>
      </c>
      <c r="L150" s="32" t="str">
        <f>IFERROR(IF(INDEX(元マスター!$C:$C,MATCH($U150,元マスター!$AO:$AO,0))="","",INDEX(元マスター!$C:$C,MATCH($U150,元マスター!$AO:$AO,0))),"")</f>
        <v/>
      </c>
      <c r="M150" s="32" t="str">
        <f>IFERROR(IF(INDEX(元マスター!$D:$D,MATCH($U150,元マスター!$AO:$AO,0))="","",INDEX(元マスター!$D:$D,MATCH($U150,元マスター!$AO:$AO,0))),"")</f>
        <v/>
      </c>
      <c r="N150" s="32" t="str">
        <f>IFERROR(IF(INDEX(元マスター!$E:$E,MATCH($U150,元マスター!$AO:$AO,0))="","",INDEX(元マスター!$E:$E,MATCH($U150,元マスター!$AO:$AO,0))),"")</f>
        <v/>
      </c>
      <c r="O150" s="32" t="str">
        <f>IFERROR(IF(INDEX(元マスター!$F:$F,MATCH($U150,元マスター!$AO:$AO,0))="","",INDEX(元マスター!$F:$F,MATCH($U150,元マスター!$AO:$AO,0))),"")</f>
        <v/>
      </c>
      <c r="P150" s="32" t="str">
        <f>IFERROR(IF(INDEX(元マスター!$G:$G,MATCH($U150,元マスター!$AO:$AO,0))="","",INDEX(元マスター!$G:$G,MATCH($U150,元マスター!$AO:$AO,0))),"")</f>
        <v/>
      </c>
      <c r="Q150" s="32" t="str">
        <f>IFERROR(IF(INDEX(元マスター!$H:$H,MATCH($U150,元マスター!$AO:$AO,0))="","",INDEX(元マスター!$H:$H,MATCH($U150,元マスター!$AO:$AO,0))),"")</f>
        <v/>
      </c>
      <c r="R150" s="32" t="str">
        <f>IFERROR(IF(INDEX(元マスター!$I:$I,MATCH($U150,元マスター!$AO:$AO,0))="","",INDEX(元マスター!$I:$I,MATCH($U150,元マスター!$AO:$AO,0))),"")</f>
        <v/>
      </c>
      <c r="S150" s="32" t="str">
        <f>IFERROR(IF(INDEX(元マスター!$J:$J,MATCH($U150,元マスター!$AO:$AO,0))="","",INDEX(元マスター!$J:$J,MATCH($U150,元マスター!$AO:$AO,0))),"")</f>
        <v/>
      </c>
      <c r="U150" s="32" t="str" cm="1">
        <f t="array" ref="U150">IFERROR(INDEX(元マスター!$AO$1:$AO$384,SMALL(IF(元マスター!$AO$1:$AO$384&lt;&gt;"",ROW($A$1:$A$384)),ROW())),"")</f>
        <v/>
      </c>
    </row>
    <row r="151" spans="1:21" x14ac:dyDescent="0.55000000000000004">
      <c r="A151" s="32" t="str">
        <f>IFERROR(INDEX(元マスター!$A:$A,MATCH($U151,元マスター!$AO:$AO,0)),"")</f>
        <v/>
      </c>
      <c r="B151" s="32" t="str">
        <f>IFERROR(IF($U151="","",IF($E151="1",INDEX(男子登録情報!$N:$N,MATCH($K151,男子登録情報!$B:$B,0)),INDEX(女子登録情報!$N:$N,MATCH($K151,女子登録情報!$B:$B,0)))),"")</f>
        <v/>
      </c>
      <c r="C151" s="32" t="str">
        <f>IFERROR(IF($U151="","",IF($E151="1",INDEX(男子登録情報!$O:$O,MATCH($K151,男子登録情報!$B:$B,0)),INDEX(女子登録情報!$O:$O,MATCH($K151,女子登録情報!$B:$B,0)))),"")</f>
        <v/>
      </c>
      <c r="D151" s="32" t="str">
        <f>IFERROR(IF($U151="","",IF($E151="1",INDEX(男子登録情報!$P:$P,MATCH($K151,男子登録情報!$B:$B,0)),INDEX(女子登録情報!$P:$P,MATCH($K151,女子登録情報!$B:$B,0)))),"")</f>
        <v/>
      </c>
      <c r="E151" s="32" t="str">
        <f>IF($U151="","",IF(ISERROR(MATCH($A151,男子登録情報!$S:$S,0)),"2","1"))</f>
        <v/>
      </c>
      <c r="F151" s="32" t="str">
        <f>IFERROR(IF($U151="","",IF($E151="1",INDEX(男子登録情報!$Q:$Q,MATCH($K151,男子登録情報!$B:$B,0)),INDEX(女子登録情報!$Q:$Q,MATCH($K151,女子登録情報!$B:$B,0)))),"")</f>
        <v/>
      </c>
      <c r="G151" s="32" t="str">
        <f>IFERROR(IF($U151="","",IF($E151="1",INDEX(男子登録情報!$M:$M,MATCH($K151,男子登録情報!$B:$B,0)),INDEX(女子登録情報!$M:$M,MATCH($K151,女子登録情報!$B:$B,0)))),"")</f>
        <v/>
      </c>
      <c r="H151" s="32" t="str">
        <f>IFERROR(IF($U151="","",IF($E151="1",INDEX(男子登録情報!$R:$R,MATCH($K151,男子登録情報!$B:$B,0)),INDEX(女子登録情報!$R:$R,MATCH($K151,女子登録情報!$B:$B,0)))),"")</f>
        <v/>
      </c>
      <c r="I151" s="32"/>
      <c r="J151" s="32"/>
      <c r="K151" s="32" t="str">
        <f>IFERROR(INDEX(元マスター!$B:$B,MATCH($U151,元マスター!$AO:$AO,0)),"")</f>
        <v/>
      </c>
      <c r="L151" s="32" t="str">
        <f>IFERROR(IF(INDEX(元マスター!$C:$C,MATCH($U151,元マスター!$AO:$AO,0))="","",INDEX(元マスター!$C:$C,MATCH($U151,元マスター!$AO:$AO,0))),"")</f>
        <v/>
      </c>
      <c r="M151" s="32" t="str">
        <f>IFERROR(IF(INDEX(元マスター!$D:$D,MATCH($U151,元マスター!$AO:$AO,0))="","",INDEX(元マスター!$D:$D,MATCH($U151,元マスター!$AO:$AO,0))),"")</f>
        <v/>
      </c>
      <c r="N151" s="32" t="str">
        <f>IFERROR(IF(INDEX(元マスター!$E:$E,MATCH($U151,元マスター!$AO:$AO,0))="","",INDEX(元マスター!$E:$E,MATCH($U151,元マスター!$AO:$AO,0))),"")</f>
        <v/>
      </c>
      <c r="O151" s="32" t="str">
        <f>IFERROR(IF(INDEX(元マスター!$F:$F,MATCH($U151,元マスター!$AO:$AO,0))="","",INDEX(元マスター!$F:$F,MATCH($U151,元マスター!$AO:$AO,0))),"")</f>
        <v/>
      </c>
      <c r="P151" s="32" t="str">
        <f>IFERROR(IF(INDEX(元マスター!$G:$G,MATCH($U151,元マスター!$AO:$AO,0))="","",INDEX(元マスター!$G:$G,MATCH($U151,元マスター!$AO:$AO,0))),"")</f>
        <v/>
      </c>
      <c r="Q151" s="32" t="str">
        <f>IFERROR(IF(INDEX(元マスター!$H:$H,MATCH($U151,元マスター!$AO:$AO,0))="","",INDEX(元マスター!$H:$H,MATCH($U151,元マスター!$AO:$AO,0))),"")</f>
        <v/>
      </c>
      <c r="R151" s="32" t="str">
        <f>IFERROR(IF(INDEX(元マスター!$I:$I,MATCH($U151,元マスター!$AO:$AO,0))="","",INDEX(元マスター!$I:$I,MATCH($U151,元マスター!$AO:$AO,0))),"")</f>
        <v/>
      </c>
      <c r="S151" s="32" t="str">
        <f>IFERROR(IF(INDEX(元マスター!$J:$J,MATCH($U151,元マスター!$AO:$AO,0))="","",INDEX(元マスター!$J:$J,MATCH($U151,元マスター!$AO:$AO,0))),"")</f>
        <v/>
      </c>
      <c r="U151" s="32" t="str" cm="1">
        <f t="array" ref="U151">IFERROR(INDEX(元マスター!$AO$1:$AO$384,SMALL(IF(元マスター!$AO$1:$AO$384&lt;&gt;"",ROW($A$1:$A$384)),ROW())),"")</f>
        <v/>
      </c>
    </row>
    <row r="152" spans="1:21" x14ac:dyDescent="0.55000000000000004">
      <c r="A152" s="32" t="str">
        <f>IFERROR(INDEX(元マスター!$A:$A,MATCH($U152,元マスター!$AO:$AO,0)),"")</f>
        <v/>
      </c>
      <c r="B152" s="32" t="str">
        <f>IFERROR(IF($U152="","",IF($E152="1",INDEX(男子登録情報!$N:$N,MATCH($K152,男子登録情報!$B:$B,0)),INDEX(女子登録情報!$N:$N,MATCH($K152,女子登録情報!$B:$B,0)))),"")</f>
        <v/>
      </c>
      <c r="C152" s="32" t="str">
        <f>IFERROR(IF($U152="","",IF($E152="1",INDEX(男子登録情報!$O:$O,MATCH($K152,男子登録情報!$B:$B,0)),INDEX(女子登録情報!$O:$O,MATCH($K152,女子登録情報!$B:$B,0)))),"")</f>
        <v/>
      </c>
      <c r="D152" s="32" t="str">
        <f>IFERROR(IF($U152="","",IF($E152="1",INDEX(男子登録情報!$P:$P,MATCH($K152,男子登録情報!$B:$B,0)),INDEX(女子登録情報!$P:$P,MATCH($K152,女子登録情報!$B:$B,0)))),"")</f>
        <v/>
      </c>
      <c r="E152" s="32" t="str">
        <f>IF($U152="","",IF(ISERROR(MATCH($A152,男子登録情報!$S:$S,0)),"2","1"))</f>
        <v/>
      </c>
      <c r="F152" s="32" t="str">
        <f>IFERROR(IF($U152="","",IF($E152="1",INDEX(男子登録情報!$Q:$Q,MATCH($K152,男子登録情報!$B:$B,0)),INDEX(女子登録情報!$Q:$Q,MATCH($K152,女子登録情報!$B:$B,0)))),"")</f>
        <v/>
      </c>
      <c r="G152" s="32" t="str">
        <f>IFERROR(IF($U152="","",IF($E152="1",INDEX(男子登録情報!$M:$M,MATCH($K152,男子登録情報!$B:$B,0)),INDEX(女子登録情報!$M:$M,MATCH($K152,女子登録情報!$B:$B,0)))),"")</f>
        <v/>
      </c>
      <c r="H152" s="32" t="str">
        <f>IFERROR(IF($U152="","",IF($E152="1",INDEX(男子登録情報!$R:$R,MATCH($K152,男子登録情報!$B:$B,0)),INDEX(女子登録情報!$R:$R,MATCH($K152,女子登録情報!$B:$B,0)))),"")</f>
        <v/>
      </c>
      <c r="I152" s="32"/>
      <c r="J152" s="32"/>
      <c r="K152" s="32" t="str">
        <f>IFERROR(INDEX(元マスター!$B:$B,MATCH($U152,元マスター!$AO:$AO,0)),"")</f>
        <v/>
      </c>
      <c r="L152" s="32" t="str">
        <f>IFERROR(IF(INDEX(元マスター!$C:$C,MATCH($U152,元マスター!$AO:$AO,0))="","",INDEX(元マスター!$C:$C,MATCH($U152,元マスター!$AO:$AO,0))),"")</f>
        <v/>
      </c>
      <c r="M152" s="32" t="str">
        <f>IFERROR(IF(INDEX(元マスター!$D:$D,MATCH($U152,元マスター!$AO:$AO,0))="","",INDEX(元マスター!$D:$D,MATCH($U152,元マスター!$AO:$AO,0))),"")</f>
        <v/>
      </c>
      <c r="N152" s="32" t="str">
        <f>IFERROR(IF(INDEX(元マスター!$E:$E,MATCH($U152,元マスター!$AO:$AO,0))="","",INDEX(元マスター!$E:$E,MATCH($U152,元マスター!$AO:$AO,0))),"")</f>
        <v/>
      </c>
      <c r="O152" s="32" t="str">
        <f>IFERROR(IF(INDEX(元マスター!$F:$F,MATCH($U152,元マスター!$AO:$AO,0))="","",INDEX(元マスター!$F:$F,MATCH($U152,元マスター!$AO:$AO,0))),"")</f>
        <v/>
      </c>
      <c r="P152" s="32" t="str">
        <f>IFERROR(IF(INDEX(元マスター!$G:$G,MATCH($U152,元マスター!$AO:$AO,0))="","",INDEX(元マスター!$G:$G,MATCH($U152,元マスター!$AO:$AO,0))),"")</f>
        <v/>
      </c>
      <c r="Q152" s="32" t="str">
        <f>IFERROR(IF(INDEX(元マスター!$H:$H,MATCH($U152,元マスター!$AO:$AO,0))="","",INDEX(元マスター!$H:$H,MATCH($U152,元マスター!$AO:$AO,0))),"")</f>
        <v/>
      </c>
      <c r="R152" s="32" t="str">
        <f>IFERROR(IF(INDEX(元マスター!$I:$I,MATCH($U152,元マスター!$AO:$AO,0))="","",INDEX(元マスター!$I:$I,MATCH($U152,元マスター!$AO:$AO,0))),"")</f>
        <v/>
      </c>
      <c r="S152" s="32" t="str">
        <f>IFERROR(IF(INDEX(元マスター!$J:$J,MATCH($U152,元マスター!$AO:$AO,0))="","",INDEX(元マスター!$J:$J,MATCH($U152,元マスター!$AO:$AO,0))),"")</f>
        <v/>
      </c>
      <c r="U152" s="32" t="str" cm="1">
        <f t="array" ref="U152">IFERROR(INDEX(元マスター!$AO$1:$AO$384,SMALL(IF(元マスター!$AO$1:$AO$384&lt;&gt;"",ROW($A$1:$A$384)),ROW())),"")</f>
        <v/>
      </c>
    </row>
    <row r="153" spans="1:21" x14ac:dyDescent="0.55000000000000004">
      <c r="A153" s="32" t="str">
        <f>IFERROR(INDEX(元マスター!$A:$A,MATCH($U153,元マスター!$AO:$AO,0)),"")</f>
        <v/>
      </c>
      <c r="B153" s="32" t="str">
        <f>IFERROR(IF($U153="","",IF($E153="1",INDEX(男子登録情報!$N:$N,MATCH($K153,男子登録情報!$B:$B,0)),INDEX(女子登録情報!$N:$N,MATCH($K153,女子登録情報!$B:$B,0)))),"")</f>
        <v/>
      </c>
      <c r="C153" s="32" t="str">
        <f>IFERROR(IF($U153="","",IF($E153="1",INDEX(男子登録情報!$O:$O,MATCH($K153,男子登録情報!$B:$B,0)),INDEX(女子登録情報!$O:$O,MATCH($K153,女子登録情報!$B:$B,0)))),"")</f>
        <v/>
      </c>
      <c r="D153" s="32" t="str">
        <f>IFERROR(IF($U153="","",IF($E153="1",INDEX(男子登録情報!$P:$P,MATCH($K153,男子登録情報!$B:$B,0)),INDEX(女子登録情報!$P:$P,MATCH($K153,女子登録情報!$B:$B,0)))),"")</f>
        <v/>
      </c>
      <c r="E153" s="32" t="str">
        <f>IF($U153="","",IF(ISERROR(MATCH($A153,男子登録情報!$S:$S,0)),"2","1"))</f>
        <v/>
      </c>
      <c r="F153" s="32" t="str">
        <f>IFERROR(IF($U153="","",IF($E153="1",INDEX(男子登録情報!$Q:$Q,MATCH($K153,男子登録情報!$B:$B,0)),INDEX(女子登録情報!$Q:$Q,MATCH($K153,女子登録情報!$B:$B,0)))),"")</f>
        <v/>
      </c>
      <c r="G153" s="32" t="str">
        <f>IFERROR(IF($U153="","",IF($E153="1",INDEX(男子登録情報!$M:$M,MATCH($K153,男子登録情報!$B:$B,0)),INDEX(女子登録情報!$M:$M,MATCH($K153,女子登録情報!$B:$B,0)))),"")</f>
        <v/>
      </c>
      <c r="H153" s="32" t="str">
        <f>IFERROR(IF($U153="","",IF($E153="1",INDEX(男子登録情報!$R:$R,MATCH($K153,男子登録情報!$B:$B,0)),INDEX(女子登録情報!$R:$R,MATCH($K153,女子登録情報!$B:$B,0)))),"")</f>
        <v/>
      </c>
      <c r="I153" s="32"/>
      <c r="J153" s="32"/>
      <c r="K153" s="32" t="str">
        <f>IFERROR(INDEX(元マスター!$B:$B,MATCH($U153,元マスター!$AO:$AO,0)),"")</f>
        <v/>
      </c>
      <c r="L153" s="32" t="str">
        <f>IFERROR(IF(INDEX(元マスター!$C:$C,MATCH($U153,元マスター!$AO:$AO,0))="","",INDEX(元マスター!$C:$C,MATCH($U153,元マスター!$AO:$AO,0))),"")</f>
        <v/>
      </c>
      <c r="M153" s="32" t="str">
        <f>IFERROR(IF(INDEX(元マスター!$D:$D,MATCH($U153,元マスター!$AO:$AO,0))="","",INDEX(元マスター!$D:$D,MATCH($U153,元マスター!$AO:$AO,0))),"")</f>
        <v/>
      </c>
      <c r="N153" s="32" t="str">
        <f>IFERROR(IF(INDEX(元マスター!$E:$E,MATCH($U153,元マスター!$AO:$AO,0))="","",INDEX(元マスター!$E:$E,MATCH($U153,元マスター!$AO:$AO,0))),"")</f>
        <v/>
      </c>
      <c r="O153" s="32" t="str">
        <f>IFERROR(IF(INDEX(元マスター!$F:$F,MATCH($U153,元マスター!$AO:$AO,0))="","",INDEX(元マスター!$F:$F,MATCH($U153,元マスター!$AO:$AO,0))),"")</f>
        <v/>
      </c>
      <c r="P153" s="32" t="str">
        <f>IFERROR(IF(INDEX(元マスター!$G:$G,MATCH($U153,元マスター!$AO:$AO,0))="","",INDEX(元マスター!$G:$G,MATCH($U153,元マスター!$AO:$AO,0))),"")</f>
        <v/>
      </c>
      <c r="Q153" s="32" t="str">
        <f>IFERROR(IF(INDEX(元マスター!$H:$H,MATCH($U153,元マスター!$AO:$AO,0))="","",INDEX(元マスター!$H:$H,MATCH($U153,元マスター!$AO:$AO,0))),"")</f>
        <v/>
      </c>
      <c r="R153" s="32" t="str">
        <f>IFERROR(IF(INDEX(元マスター!$I:$I,MATCH($U153,元マスター!$AO:$AO,0))="","",INDEX(元マスター!$I:$I,MATCH($U153,元マスター!$AO:$AO,0))),"")</f>
        <v/>
      </c>
      <c r="S153" s="32" t="str">
        <f>IFERROR(IF(INDEX(元マスター!$J:$J,MATCH($U153,元マスター!$AO:$AO,0))="","",INDEX(元マスター!$J:$J,MATCH($U153,元マスター!$AO:$AO,0))),"")</f>
        <v/>
      </c>
      <c r="U153" s="32" t="str" cm="1">
        <f t="array" ref="U153">IFERROR(INDEX(元マスター!$AO$1:$AO$384,SMALL(IF(元マスター!$AO$1:$AO$384&lt;&gt;"",ROW($A$1:$A$384)),ROW())),"")</f>
        <v/>
      </c>
    </row>
    <row r="154" spans="1:21" x14ac:dyDescent="0.55000000000000004">
      <c r="A154" s="32" t="str">
        <f>IFERROR(INDEX(元マスター!$A:$A,MATCH($U154,元マスター!$AO:$AO,0)),"")</f>
        <v/>
      </c>
      <c r="B154" s="32" t="str">
        <f>IFERROR(IF($U154="","",IF($E154="1",INDEX(男子登録情報!$N:$N,MATCH($K154,男子登録情報!$B:$B,0)),INDEX(女子登録情報!$N:$N,MATCH($K154,女子登録情報!$B:$B,0)))),"")</f>
        <v/>
      </c>
      <c r="C154" s="32" t="str">
        <f>IFERROR(IF($U154="","",IF($E154="1",INDEX(男子登録情報!$O:$O,MATCH($K154,男子登録情報!$B:$B,0)),INDEX(女子登録情報!$O:$O,MATCH($K154,女子登録情報!$B:$B,0)))),"")</f>
        <v/>
      </c>
      <c r="D154" s="32" t="str">
        <f>IFERROR(IF($U154="","",IF($E154="1",INDEX(男子登録情報!$P:$P,MATCH($K154,男子登録情報!$B:$B,0)),INDEX(女子登録情報!$P:$P,MATCH($K154,女子登録情報!$B:$B,0)))),"")</f>
        <v/>
      </c>
      <c r="E154" s="32" t="str">
        <f>IF($U154="","",IF(ISERROR(MATCH($A154,男子登録情報!$S:$S,0)),"2","1"))</f>
        <v/>
      </c>
      <c r="F154" s="32" t="str">
        <f>IFERROR(IF($U154="","",IF($E154="1",INDEX(男子登録情報!$Q:$Q,MATCH($K154,男子登録情報!$B:$B,0)),INDEX(女子登録情報!$Q:$Q,MATCH($K154,女子登録情報!$B:$B,0)))),"")</f>
        <v/>
      </c>
      <c r="G154" s="32" t="str">
        <f>IFERROR(IF($U154="","",IF($E154="1",INDEX(男子登録情報!$M:$M,MATCH($K154,男子登録情報!$B:$B,0)),INDEX(女子登録情報!$M:$M,MATCH($K154,女子登録情報!$B:$B,0)))),"")</f>
        <v/>
      </c>
      <c r="H154" s="32" t="str">
        <f>IFERROR(IF($U154="","",IF($E154="1",INDEX(男子登録情報!$R:$R,MATCH($K154,男子登録情報!$B:$B,0)),INDEX(女子登録情報!$R:$R,MATCH($K154,女子登録情報!$B:$B,0)))),"")</f>
        <v/>
      </c>
      <c r="I154" s="32"/>
      <c r="J154" s="32"/>
      <c r="K154" s="32" t="str">
        <f>IFERROR(INDEX(元マスター!$B:$B,MATCH($U154,元マスター!$AO:$AO,0)),"")</f>
        <v/>
      </c>
      <c r="L154" s="32" t="str">
        <f>IFERROR(IF(INDEX(元マスター!$C:$C,MATCH($U154,元マスター!$AO:$AO,0))="","",INDEX(元マスター!$C:$C,MATCH($U154,元マスター!$AO:$AO,0))),"")</f>
        <v/>
      </c>
      <c r="M154" s="32" t="str">
        <f>IFERROR(IF(INDEX(元マスター!$D:$D,MATCH($U154,元マスター!$AO:$AO,0))="","",INDEX(元マスター!$D:$D,MATCH($U154,元マスター!$AO:$AO,0))),"")</f>
        <v/>
      </c>
      <c r="N154" s="32" t="str">
        <f>IFERROR(IF(INDEX(元マスター!$E:$E,MATCH($U154,元マスター!$AO:$AO,0))="","",INDEX(元マスター!$E:$E,MATCH($U154,元マスター!$AO:$AO,0))),"")</f>
        <v/>
      </c>
      <c r="O154" s="32" t="str">
        <f>IFERROR(IF(INDEX(元マスター!$F:$F,MATCH($U154,元マスター!$AO:$AO,0))="","",INDEX(元マスター!$F:$F,MATCH($U154,元マスター!$AO:$AO,0))),"")</f>
        <v/>
      </c>
      <c r="P154" s="32" t="str">
        <f>IFERROR(IF(INDEX(元マスター!$G:$G,MATCH($U154,元マスター!$AO:$AO,0))="","",INDEX(元マスター!$G:$G,MATCH($U154,元マスター!$AO:$AO,0))),"")</f>
        <v/>
      </c>
      <c r="Q154" s="32" t="str">
        <f>IFERROR(IF(INDEX(元マスター!$H:$H,MATCH($U154,元マスター!$AO:$AO,0))="","",INDEX(元マスター!$H:$H,MATCH($U154,元マスター!$AO:$AO,0))),"")</f>
        <v/>
      </c>
      <c r="R154" s="32" t="str">
        <f>IFERROR(IF(INDEX(元マスター!$I:$I,MATCH($U154,元マスター!$AO:$AO,0))="","",INDEX(元マスター!$I:$I,MATCH($U154,元マスター!$AO:$AO,0))),"")</f>
        <v/>
      </c>
      <c r="S154" s="32" t="str">
        <f>IFERROR(IF(INDEX(元マスター!$J:$J,MATCH($U154,元マスター!$AO:$AO,0))="","",INDEX(元マスター!$J:$J,MATCH($U154,元マスター!$AO:$AO,0))),"")</f>
        <v/>
      </c>
      <c r="U154" s="32" t="str" cm="1">
        <f t="array" ref="U154">IFERROR(INDEX(元マスター!$AO$1:$AO$384,SMALL(IF(元マスター!$AO$1:$AO$384&lt;&gt;"",ROW($A$1:$A$384)),ROW())),"")</f>
        <v/>
      </c>
    </row>
    <row r="155" spans="1:21" x14ac:dyDescent="0.55000000000000004">
      <c r="A155" s="32" t="str">
        <f>IFERROR(INDEX(元マスター!$A:$A,MATCH($U155,元マスター!$AO:$AO,0)),"")</f>
        <v/>
      </c>
      <c r="B155" s="32" t="str">
        <f>IFERROR(IF($U155="","",IF($E155="1",INDEX(男子登録情報!$N:$N,MATCH($K155,男子登録情報!$B:$B,0)),INDEX(女子登録情報!$N:$N,MATCH($K155,女子登録情報!$B:$B,0)))),"")</f>
        <v/>
      </c>
      <c r="C155" s="32" t="str">
        <f>IFERROR(IF($U155="","",IF($E155="1",INDEX(男子登録情報!$O:$O,MATCH($K155,男子登録情報!$B:$B,0)),INDEX(女子登録情報!$O:$O,MATCH($K155,女子登録情報!$B:$B,0)))),"")</f>
        <v/>
      </c>
      <c r="D155" s="32" t="str">
        <f>IFERROR(IF($U155="","",IF($E155="1",INDEX(男子登録情報!$P:$P,MATCH($K155,男子登録情報!$B:$B,0)),INDEX(女子登録情報!$P:$P,MATCH($K155,女子登録情報!$B:$B,0)))),"")</f>
        <v/>
      </c>
      <c r="E155" s="32" t="str">
        <f>IF($U155="","",IF(ISERROR(MATCH($A155,男子登録情報!$S:$S,0)),"2","1"))</f>
        <v/>
      </c>
      <c r="F155" s="32" t="str">
        <f>IFERROR(IF($U155="","",IF($E155="1",INDEX(男子登録情報!$Q:$Q,MATCH($K155,男子登録情報!$B:$B,0)),INDEX(女子登録情報!$Q:$Q,MATCH($K155,女子登録情報!$B:$B,0)))),"")</f>
        <v/>
      </c>
      <c r="G155" s="32" t="str">
        <f>IFERROR(IF($U155="","",IF($E155="1",INDEX(男子登録情報!$M:$M,MATCH($K155,男子登録情報!$B:$B,0)),INDEX(女子登録情報!$M:$M,MATCH($K155,女子登録情報!$B:$B,0)))),"")</f>
        <v/>
      </c>
      <c r="H155" s="32" t="str">
        <f>IFERROR(IF($U155="","",IF($E155="1",INDEX(男子登録情報!$R:$R,MATCH($K155,男子登録情報!$B:$B,0)),INDEX(女子登録情報!$R:$R,MATCH($K155,女子登録情報!$B:$B,0)))),"")</f>
        <v/>
      </c>
      <c r="I155" s="32"/>
      <c r="J155" s="32"/>
      <c r="K155" s="32" t="str">
        <f>IFERROR(INDEX(元マスター!$B:$B,MATCH($U155,元マスター!$AO:$AO,0)),"")</f>
        <v/>
      </c>
      <c r="L155" s="32" t="str">
        <f>IFERROR(IF(INDEX(元マスター!$C:$C,MATCH($U155,元マスター!$AO:$AO,0))="","",INDEX(元マスター!$C:$C,MATCH($U155,元マスター!$AO:$AO,0))),"")</f>
        <v/>
      </c>
      <c r="M155" s="32" t="str">
        <f>IFERROR(IF(INDEX(元マスター!$D:$D,MATCH($U155,元マスター!$AO:$AO,0))="","",INDEX(元マスター!$D:$D,MATCH($U155,元マスター!$AO:$AO,0))),"")</f>
        <v/>
      </c>
      <c r="N155" s="32" t="str">
        <f>IFERROR(IF(INDEX(元マスター!$E:$E,MATCH($U155,元マスター!$AO:$AO,0))="","",INDEX(元マスター!$E:$E,MATCH($U155,元マスター!$AO:$AO,0))),"")</f>
        <v/>
      </c>
      <c r="O155" s="32" t="str">
        <f>IFERROR(IF(INDEX(元マスター!$F:$F,MATCH($U155,元マスター!$AO:$AO,0))="","",INDEX(元マスター!$F:$F,MATCH($U155,元マスター!$AO:$AO,0))),"")</f>
        <v/>
      </c>
      <c r="P155" s="32" t="str">
        <f>IFERROR(IF(INDEX(元マスター!$G:$G,MATCH($U155,元マスター!$AO:$AO,0))="","",INDEX(元マスター!$G:$G,MATCH($U155,元マスター!$AO:$AO,0))),"")</f>
        <v/>
      </c>
      <c r="Q155" s="32" t="str">
        <f>IFERROR(IF(INDEX(元マスター!$H:$H,MATCH($U155,元マスター!$AO:$AO,0))="","",INDEX(元マスター!$H:$H,MATCH($U155,元マスター!$AO:$AO,0))),"")</f>
        <v/>
      </c>
      <c r="R155" s="32" t="str">
        <f>IFERROR(IF(INDEX(元マスター!$I:$I,MATCH($U155,元マスター!$AO:$AO,0))="","",INDEX(元マスター!$I:$I,MATCH($U155,元マスター!$AO:$AO,0))),"")</f>
        <v/>
      </c>
      <c r="S155" s="32" t="str">
        <f>IFERROR(IF(INDEX(元マスター!$J:$J,MATCH($U155,元マスター!$AO:$AO,0))="","",INDEX(元マスター!$J:$J,MATCH($U155,元マスター!$AO:$AO,0))),"")</f>
        <v/>
      </c>
      <c r="U155" s="32" t="str" cm="1">
        <f t="array" ref="U155">IFERROR(INDEX(元マスター!$AO$1:$AO$384,SMALL(IF(元マスター!$AO$1:$AO$384&lt;&gt;"",ROW($A$1:$A$384)),ROW())),"")</f>
        <v/>
      </c>
    </row>
    <row r="156" spans="1:21" x14ac:dyDescent="0.55000000000000004">
      <c r="A156" s="32" t="str">
        <f>IFERROR(INDEX(元マスター!$A:$A,MATCH($U156,元マスター!$AO:$AO,0)),"")</f>
        <v/>
      </c>
      <c r="B156" s="32" t="str">
        <f>IFERROR(IF($U156="","",IF($E156="1",INDEX(男子登録情報!$N:$N,MATCH($K156,男子登録情報!$B:$B,0)),INDEX(女子登録情報!$N:$N,MATCH($K156,女子登録情報!$B:$B,0)))),"")</f>
        <v/>
      </c>
      <c r="C156" s="32" t="str">
        <f>IFERROR(IF($U156="","",IF($E156="1",INDEX(男子登録情報!$O:$O,MATCH($K156,男子登録情報!$B:$B,0)),INDEX(女子登録情報!$O:$O,MATCH($K156,女子登録情報!$B:$B,0)))),"")</f>
        <v/>
      </c>
      <c r="D156" s="32" t="str">
        <f>IFERROR(IF($U156="","",IF($E156="1",INDEX(男子登録情報!$P:$P,MATCH($K156,男子登録情報!$B:$B,0)),INDEX(女子登録情報!$P:$P,MATCH($K156,女子登録情報!$B:$B,0)))),"")</f>
        <v/>
      </c>
      <c r="E156" s="32" t="str">
        <f>IF($U156="","",IF(ISERROR(MATCH($A156,男子登録情報!$S:$S,0)),"2","1"))</f>
        <v/>
      </c>
      <c r="F156" s="32" t="str">
        <f>IFERROR(IF($U156="","",IF($E156="1",INDEX(男子登録情報!$Q:$Q,MATCH($K156,男子登録情報!$B:$B,0)),INDEX(女子登録情報!$Q:$Q,MATCH($K156,女子登録情報!$B:$B,0)))),"")</f>
        <v/>
      </c>
      <c r="G156" s="32" t="str">
        <f>IFERROR(IF($U156="","",IF($E156="1",INDEX(男子登録情報!$M:$M,MATCH($K156,男子登録情報!$B:$B,0)),INDEX(女子登録情報!$M:$M,MATCH($K156,女子登録情報!$B:$B,0)))),"")</f>
        <v/>
      </c>
      <c r="H156" s="32" t="str">
        <f>IFERROR(IF($U156="","",IF($E156="1",INDEX(男子登録情報!$R:$R,MATCH($K156,男子登録情報!$B:$B,0)),INDEX(女子登録情報!$R:$R,MATCH($K156,女子登録情報!$B:$B,0)))),"")</f>
        <v/>
      </c>
      <c r="I156" s="32"/>
      <c r="J156" s="32"/>
      <c r="K156" s="32" t="str">
        <f>IFERROR(INDEX(元マスター!$B:$B,MATCH($U156,元マスター!$AO:$AO,0)),"")</f>
        <v/>
      </c>
      <c r="L156" s="32" t="str">
        <f>IFERROR(IF(INDEX(元マスター!$C:$C,MATCH($U156,元マスター!$AO:$AO,0))="","",INDEX(元マスター!$C:$C,MATCH($U156,元マスター!$AO:$AO,0))),"")</f>
        <v/>
      </c>
      <c r="M156" s="32" t="str">
        <f>IFERROR(IF(INDEX(元マスター!$D:$D,MATCH($U156,元マスター!$AO:$AO,0))="","",INDEX(元マスター!$D:$D,MATCH($U156,元マスター!$AO:$AO,0))),"")</f>
        <v/>
      </c>
      <c r="N156" s="32" t="str">
        <f>IFERROR(IF(INDEX(元マスター!$E:$E,MATCH($U156,元マスター!$AO:$AO,0))="","",INDEX(元マスター!$E:$E,MATCH($U156,元マスター!$AO:$AO,0))),"")</f>
        <v/>
      </c>
      <c r="O156" s="32" t="str">
        <f>IFERROR(IF(INDEX(元マスター!$F:$F,MATCH($U156,元マスター!$AO:$AO,0))="","",INDEX(元マスター!$F:$F,MATCH($U156,元マスター!$AO:$AO,0))),"")</f>
        <v/>
      </c>
      <c r="P156" s="32" t="str">
        <f>IFERROR(IF(INDEX(元マスター!$G:$G,MATCH($U156,元マスター!$AO:$AO,0))="","",INDEX(元マスター!$G:$G,MATCH($U156,元マスター!$AO:$AO,0))),"")</f>
        <v/>
      </c>
      <c r="Q156" s="32" t="str">
        <f>IFERROR(IF(INDEX(元マスター!$H:$H,MATCH($U156,元マスター!$AO:$AO,0))="","",INDEX(元マスター!$H:$H,MATCH($U156,元マスター!$AO:$AO,0))),"")</f>
        <v/>
      </c>
      <c r="R156" s="32" t="str">
        <f>IFERROR(IF(INDEX(元マスター!$I:$I,MATCH($U156,元マスター!$AO:$AO,0))="","",INDEX(元マスター!$I:$I,MATCH($U156,元マスター!$AO:$AO,0))),"")</f>
        <v/>
      </c>
      <c r="S156" s="32" t="str">
        <f>IFERROR(IF(INDEX(元マスター!$J:$J,MATCH($U156,元マスター!$AO:$AO,0))="","",INDEX(元マスター!$J:$J,MATCH($U156,元マスター!$AO:$AO,0))),"")</f>
        <v/>
      </c>
      <c r="U156" s="32" t="str" cm="1">
        <f t="array" ref="U156">IFERROR(INDEX(元マスター!$AO$1:$AO$384,SMALL(IF(元マスター!$AO$1:$AO$384&lt;&gt;"",ROW($A$1:$A$384)),ROW())),"")</f>
        <v/>
      </c>
    </row>
    <row r="157" spans="1:21" x14ac:dyDescent="0.55000000000000004">
      <c r="A157" s="32" t="str">
        <f>IFERROR(INDEX(元マスター!$A:$A,MATCH($U157,元マスター!$AO:$AO,0)),"")</f>
        <v/>
      </c>
      <c r="B157" s="32" t="str">
        <f>IFERROR(IF($U157="","",IF($E157="1",INDEX(男子登録情報!$N:$N,MATCH($K157,男子登録情報!$B:$B,0)),INDEX(女子登録情報!$N:$N,MATCH($K157,女子登録情報!$B:$B,0)))),"")</f>
        <v/>
      </c>
      <c r="C157" s="32" t="str">
        <f>IFERROR(IF($U157="","",IF($E157="1",INDEX(男子登録情報!$O:$O,MATCH($K157,男子登録情報!$B:$B,0)),INDEX(女子登録情報!$O:$O,MATCH($K157,女子登録情報!$B:$B,0)))),"")</f>
        <v/>
      </c>
      <c r="D157" s="32" t="str">
        <f>IFERROR(IF($U157="","",IF($E157="1",INDEX(男子登録情報!$P:$P,MATCH($K157,男子登録情報!$B:$B,0)),INDEX(女子登録情報!$P:$P,MATCH($K157,女子登録情報!$B:$B,0)))),"")</f>
        <v/>
      </c>
      <c r="E157" s="32" t="str">
        <f>IF($U157="","",IF(ISERROR(MATCH($A157,男子登録情報!$S:$S,0)),"2","1"))</f>
        <v/>
      </c>
      <c r="F157" s="32" t="str">
        <f>IFERROR(IF($U157="","",IF($E157="1",INDEX(男子登録情報!$Q:$Q,MATCH($K157,男子登録情報!$B:$B,0)),INDEX(女子登録情報!$Q:$Q,MATCH($K157,女子登録情報!$B:$B,0)))),"")</f>
        <v/>
      </c>
      <c r="G157" s="32" t="str">
        <f>IFERROR(IF($U157="","",IF($E157="1",INDEX(男子登録情報!$M:$M,MATCH($K157,男子登録情報!$B:$B,0)),INDEX(女子登録情報!$M:$M,MATCH($K157,女子登録情報!$B:$B,0)))),"")</f>
        <v/>
      </c>
      <c r="H157" s="32" t="str">
        <f>IFERROR(IF($U157="","",IF($E157="1",INDEX(男子登録情報!$R:$R,MATCH($K157,男子登録情報!$B:$B,0)),INDEX(女子登録情報!$R:$R,MATCH($K157,女子登録情報!$B:$B,0)))),"")</f>
        <v/>
      </c>
      <c r="I157" s="32"/>
      <c r="J157" s="32"/>
      <c r="K157" s="32" t="str">
        <f>IFERROR(INDEX(元マスター!$B:$B,MATCH($U157,元マスター!$AO:$AO,0)),"")</f>
        <v/>
      </c>
      <c r="L157" s="32" t="str">
        <f>IFERROR(IF(INDEX(元マスター!$C:$C,MATCH($U157,元マスター!$AO:$AO,0))="","",INDEX(元マスター!$C:$C,MATCH($U157,元マスター!$AO:$AO,0))),"")</f>
        <v/>
      </c>
      <c r="M157" s="32" t="str">
        <f>IFERROR(IF(INDEX(元マスター!$D:$D,MATCH($U157,元マスター!$AO:$AO,0))="","",INDEX(元マスター!$D:$D,MATCH($U157,元マスター!$AO:$AO,0))),"")</f>
        <v/>
      </c>
      <c r="N157" s="32" t="str">
        <f>IFERROR(IF(INDEX(元マスター!$E:$E,MATCH($U157,元マスター!$AO:$AO,0))="","",INDEX(元マスター!$E:$E,MATCH($U157,元マスター!$AO:$AO,0))),"")</f>
        <v/>
      </c>
      <c r="O157" s="32" t="str">
        <f>IFERROR(IF(INDEX(元マスター!$F:$F,MATCH($U157,元マスター!$AO:$AO,0))="","",INDEX(元マスター!$F:$F,MATCH($U157,元マスター!$AO:$AO,0))),"")</f>
        <v/>
      </c>
      <c r="P157" s="32" t="str">
        <f>IFERROR(IF(INDEX(元マスター!$G:$G,MATCH($U157,元マスター!$AO:$AO,0))="","",INDEX(元マスター!$G:$G,MATCH($U157,元マスター!$AO:$AO,0))),"")</f>
        <v/>
      </c>
      <c r="Q157" s="32" t="str">
        <f>IFERROR(IF(INDEX(元マスター!$H:$H,MATCH($U157,元マスター!$AO:$AO,0))="","",INDEX(元マスター!$H:$H,MATCH($U157,元マスター!$AO:$AO,0))),"")</f>
        <v/>
      </c>
      <c r="R157" s="32" t="str">
        <f>IFERROR(IF(INDEX(元マスター!$I:$I,MATCH($U157,元マスター!$AO:$AO,0))="","",INDEX(元マスター!$I:$I,MATCH($U157,元マスター!$AO:$AO,0))),"")</f>
        <v/>
      </c>
      <c r="S157" s="32" t="str">
        <f>IFERROR(IF(INDEX(元マスター!$J:$J,MATCH($U157,元マスター!$AO:$AO,0))="","",INDEX(元マスター!$J:$J,MATCH($U157,元マスター!$AO:$AO,0))),"")</f>
        <v/>
      </c>
      <c r="U157" s="32" t="str" cm="1">
        <f t="array" ref="U157">IFERROR(INDEX(元マスター!$AO$1:$AO$384,SMALL(IF(元マスター!$AO$1:$AO$384&lt;&gt;"",ROW($A$1:$A$384)),ROW())),"")</f>
        <v/>
      </c>
    </row>
    <row r="158" spans="1:21" x14ac:dyDescent="0.55000000000000004">
      <c r="A158" s="32" t="str">
        <f>IFERROR(INDEX(元マスター!$A:$A,MATCH($U158,元マスター!$AO:$AO,0)),"")</f>
        <v/>
      </c>
      <c r="B158" s="32" t="str">
        <f>IFERROR(IF($U158="","",IF($E158="1",INDEX(男子登録情報!$N:$N,MATCH($K158,男子登録情報!$B:$B,0)),INDEX(女子登録情報!$N:$N,MATCH($K158,女子登録情報!$B:$B,0)))),"")</f>
        <v/>
      </c>
      <c r="C158" s="32" t="str">
        <f>IFERROR(IF($U158="","",IF($E158="1",INDEX(男子登録情報!$O:$O,MATCH($K158,男子登録情報!$B:$B,0)),INDEX(女子登録情報!$O:$O,MATCH($K158,女子登録情報!$B:$B,0)))),"")</f>
        <v/>
      </c>
      <c r="D158" s="32" t="str">
        <f>IFERROR(IF($U158="","",IF($E158="1",INDEX(男子登録情報!$P:$P,MATCH($K158,男子登録情報!$B:$B,0)),INDEX(女子登録情報!$P:$P,MATCH($K158,女子登録情報!$B:$B,0)))),"")</f>
        <v/>
      </c>
      <c r="E158" s="32" t="str">
        <f>IF($U158="","",IF(ISERROR(MATCH($A158,男子登録情報!$S:$S,0)),"2","1"))</f>
        <v/>
      </c>
      <c r="F158" s="32" t="str">
        <f>IFERROR(IF($U158="","",IF($E158="1",INDEX(男子登録情報!$Q:$Q,MATCH($K158,男子登録情報!$B:$B,0)),INDEX(女子登録情報!$Q:$Q,MATCH($K158,女子登録情報!$B:$B,0)))),"")</f>
        <v/>
      </c>
      <c r="G158" s="32" t="str">
        <f>IFERROR(IF($U158="","",IF($E158="1",INDEX(男子登録情報!$M:$M,MATCH($K158,男子登録情報!$B:$B,0)),INDEX(女子登録情報!$M:$M,MATCH($K158,女子登録情報!$B:$B,0)))),"")</f>
        <v/>
      </c>
      <c r="H158" s="32" t="str">
        <f>IFERROR(IF($U158="","",IF($E158="1",INDEX(男子登録情報!$R:$R,MATCH($K158,男子登録情報!$B:$B,0)),INDEX(女子登録情報!$R:$R,MATCH($K158,女子登録情報!$B:$B,0)))),"")</f>
        <v/>
      </c>
      <c r="I158" s="32"/>
      <c r="J158" s="32"/>
      <c r="K158" s="32" t="str">
        <f>IFERROR(INDEX(元マスター!$B:$B,MATCH($U158,元マスター!$AO:$AO,0)),"")</f>
        <v/>
      </c>
      <c r="L158" s="32" t="str">
        <f>IFERROR(IF(INDEX(元マスター!$C:$C,MATCH($U158,元マスター!$AO:$AO,0))="","",INDEX(元マスター!$C:$C,MATCH($U158,元マスター!$AO:$AO,0))),"")</f>
        <v/>
      </c>
      <c r="M158" s="32" t="str">
        <f>IFERROR(IF(INDEX(元マスター!$D:$D,MATCH($U158,元マスター!$AO:$AO,0))="","",INDEX(元マスター!$D:$D,MATCH($U158,元マスター!$AO:$AO,0))),"")</f>
        <v/>
      </c>
      <c r="N158" s="32" t="str">
        <f>IFERROR(IF(INDEX(元マスター!$E:$E,MATCH($U158,元マスター!$AO:$AO,0))="","",INDEX(元マスター!$E:$E,MATCH($U158,元マスター!$AO:$AO,0))),"")</f>
        <v/>
      </c>
      <c r="O158" s="32" t="str">
        <f>IFERROR(IF(INDEX(元マスター!$F:$F,MATCH($U158,元マスター!$AO:$AO,0))="","",INDEX(元マスター!$F:$F,MATCH($U158,元マスター!$AO:$AO,0))),"")</f>
        <v/>
      </c>
      <c r="P158" s="32" t="str">
        <f>IFERROR(IF(INDEX(元マスター!$G:$G,MATCH($U158,元マスター!$AO:$AO,0))="","",INDEX(元マスター!$G:$G,MATCH($U158,元マスター!$AO:$AO,0))),"")</f>
        <v/>
      </c>
      <c r="Q158" s="32" t="str">
        <f>IFERROR(IF(INDEX(元マスター!$H:$H,MATCH($U158,元マスター!$AO:$AO,0))="","",INDEX(元マスター!$H:$H,MATCH($U158,元マスター!$AO:$AO,0))),"")</f>
        <v/>
      </c>
      <c r="R158" s="32" t="str">
        <f>IFERROR(IF(INDEX(元マスター!$I:$I,MATCH($U158,元マスター!$AO:$AO,0))="","",INDEX(元マスター!$I:$I,MATCH($U158,元マスター!$AO:$AO,0))),"")</f>
        <v/>
      </c>
      <c r="S158" s="32" t="str">
        <f>IFERROR(IF(INDEX(元マスター!$J:$J,MATCH($U158,元マスター!$AO:$AO,0))="","",INDEX(元マスター!$J:$J,MATCH($U158,元マスター!$AO:$AO,0))),"")</f>
        <v/>
      </c>
      <c r="U158" s="32" t="str" cm="1">
        <f t="array" ref="U158">IFERROR(INDEX(元マスター!$AO$1:$AO$384,SMALL(IF(元マスター!$AO$1:$AO$384&lt;&gt;"",ROW($A$1:$A$384)),ROW())),"")</f>
        <v/>
      </c>
    </row>
    <row r="159" spans="1:21" x14ac:dyDescent="0.55000000000000004">
      <c r="A159" s="32" t="str">
        <f>IFERROR(INDEX(元マスター!$A:$A,MATCH($U159,元マスター!$AO:$AO,0)),"")</f>
        <v/>
      </c>
      <c r="B159" s="32" t="str">
        <f>IFERROR(IF($U159="","",IF($E159="1",INDEX(男子登録情報!$N:$N,MATCH($K159,男子登録情報!$B:$B,0)),INDEX(女子登録情報!$N:$N,MATCH($K159,女子登録情報!$B:$B,0)))),"")</f>
        <v/>
      </c>
      <c r="C159" s="32" t="str">
        <f>IFERROR(IF($U159="","",IF($E159="1",INDEX(男子登録情報!$O:$O,MATCH($K159,男子登録情報!$B:$B,0)),INDEX(女子登録情報!$O:$O,MATCH($K159,女子登録情報!$B:$B,0)))),"")</f>
        <v/>
      </c>
      <c r="D159" s="32" t="str">
        <f>IFERROR(IF($U159="","",IF($E159="1",INDEX(男子登録情報!$P:$P,MATCH($K159,男子登録情報!$B:$B,0)),INDEX(女子登録情報!$P:$P,MATCH($K159,女子登録情報!$B:$B,0)))),"")</f>
        <v/>
      </c>
      <c r="E159" s="32" t="str">
        <f>IF($U159="","",IF(ISERROR(MATCH($A159,男子登録情報!$S:$S,0)),"2","1"))</f>
        <v/>
      </c>
      <c r="F159" s="32" t="str">
        <f>IFERROR(IF($U159="","",IF($E159="1",INDEX(男子登録情報!$Q:$Q,MATCH($K159,男子登録情報!$B:$B,0)),INDEX(女子登録情報!$Q:$Q,MATCH($K159,女子登録情報!$B:$B,0)))),"")</f>
        <v/>
      </c>
      <c r="G159" s="32" t="str">
        <f>IFERROR(IF($U159="","",IF($E159="1",INDEX(男子登録情報!$M:$M,MATCH($K159,男子登録情報!$B:$B,0)),INDEX(女子登録情報!$M:$M,MATCH($K159,女子登録情報!$B:$B,0)))),"")</f>
        <v/>
      </c>
      <c r="H159" s="32" t="str">
        <f>IFERROR(IF($U159="","",IF($E159="1",INDEX(男子登録情報!$R:$R,MATCH($K159,男子登録情報!$B:$B,0)),INDEX(女子登録情報!$R:$R,MATCH($K159,女子登録情報!$B:$B,0)))),"")</f>
        <v/>
      </c>
      <c r="I159" s="32"/>
      <c r="J159" s="32"/>
      <c r="K159" s="32" t="str">
        <f>IFERROR(INDEX(元マスター!$B:$B,MATCH($U159,元マスター!$AO:$AO,0)),"")</f>
        <v/>
      </c>
      <c r="L159" s="32" t="str">
        <f>IFERROR(IF(INDEX(元マスター!$C:$C,MATCH($U159,元マスター!$AO:$AO,0))="","",INDEX(元マスター!$C:$C,MATCH($U159,元マスター!$AO:$AO,0))),"")</f>
        <v/>
      </c>
      <c r="M159" s="32" t="str">
        <f>IFERROR(IF(INDEX(元マスター!$D:$D,MATCH($U159,元マスター!$AO:$AO,0))="","",INDEX(元マスター!$D:$D,MATCH($U159,元マスター!$AO:$AO,0))),"")</f>
        <v/>
      </c>
      <c r="N159" s="32" t="str">
        <f>IFERROR(IF(INDEX(元マスター!$E:$E,MATCH($U159,元マスター!$AO:$AO,0))="","",INDEX(元マスター!$E:$E,MATCH($U159,元マスター!$AO:$AO,0))),"")</f>
        <v/>
      </c>
      <c r="O159" s="32" t="str">
        <f>IFERROR(IF(INDEX(元マスター!$F:$F,MATCH($U159,元マスター!$AO:$AO,0))="","",INDEX(元マスター!$F:$F,MATCH($U159,元マスター!$AO:$AO,0))),"")</f>
        <v/>
      </c>
      <c r="P159" s="32" t="str">
        <f>IFERROR(IF(INDEX(元マスター!$G:$G,MATCH($U159,元マスター!$AO:$AO,0))="","",INDEX(元マスター!$G:$G,MATCH($U159,元マスター!$AO:$AO,0))),"")</f>
        <v/>
      </c>
      <c r="Q159" s="32" t="str">
        <f>IFERROR(IF(INDEX(元マスター!$H:$H,MATCH($U159,元マスター!$AO:$AO,0))="","",INDEX(元マスター!$H:$H,MATCH($U159,元マスター!$AO:$AO,0))),"")</f>
        <v/>
      </c>
      <c r="R159" s="32" t="str">
        <f>IFERROR(IF(INDEX(元マスター!$I:$I,MATCH($U159,元マスター!$AO:$AO,0))="","",INDEX(元マスター!$I:$I,MATCH($U159,元マスター!$AO:$AO,0))),"")</f>
        <v/>
      </c>
      <c r="S159" s="32" t="str">
        <f>IFERROR(IF(INDEX(元マスター!$J:$J,MATCH($U159,元マスター!$AO:$AO,0))="","",INDEX(元マスター!$J:$J,MATCH($U159,元マスター!$AO:$AO,0))),"")</f>
        <v/>
      </c>
      <c r="U159" s="32" t="str" cm="1">
        <f t="array" ref="U159">IFERROR(INDEX(元マスター!$AO$1:$AO$384,SMALL(IF(元マスター!$AO$1:$AO$384&lt;&gt;"",ROW($A$1:$A$384)),ROW())),"")</f>
        <v/>
      </c>
    </row>
    <row r="160" spans="1:21" x14ac:dyDescent="0.55000000000000004">
      <c r="A160" s="32" t="str">
        <f>IFERROR(INDEX(元マスター!$A:$A,MATCH($U160,元マスター!$AO:$AO,0)),"")</f>
        <v/>
      </c>
      <c r="B160" s="32" t="str">
        <f>IFERROR(IF($U160="","",IF($E160="1",INDEX(男子登録情報!$N:$N,MATCH($K160,男子登録情報!$B:$B,0)),INDEX(女子登録情報!$N:$N,MATCH($K160,女子登録情報!$B:$B,0)))),"")</f>
        <v/>
      </c>
      <c r="C160" s="32" t="str">
        <f>IFERROR(IF($U160="","",IF($E160="1",INDEX(男子登録情報!$O:$O,MATCH($K160,男子登録情報!$B:$B,0)),INDEX(女子登録情報!$O:$O,MATCH($K160,女子登録情報!$B:$B,0)))),"")</f>
        <v/>
      </c>
      <c r="D160" s="32" t="str">
        <f>IFERROR(IF($U160="","",IF($E160="1",INDEX(男子登録情報!$P:$P,MATCH($K160,男子登録情報!$B:$B,0)),INDEX(女子登録情報!$P:$P,MATCH($K160,女子登録情報!$B:$B,0)))),"")</f>
        <v/>
      </c>
      <c r="E160" s="32" t="str">
        <f>IF($U160="","",IF(ISERROR(MATCH($A160,男子登録情報!$S:$S,0)),"2","1"))</f>
        <v/>
      </c>
      <c r="F160" s="32" t="str">
        <f>IFERROR(IF($U160="","",IF($E160="1",INDEX(男子登録情報!$Q:$Q,MATCH($K160,男子登録情報!$B:$B,0)),INDEX(女子登録情報!$Q:$Q,MATCH($K160,女子登録情報!$B:$B,0)))),"")</f>
        <v/>
      </c>
      <c r="G160" s="32" t="str">
        <f>IFERROR(IF($U160="","",IF($E160="1",INDEX(男子登録情報!$M:$M,MATCH($K160,男子登録情報!$B:$B,0)),INDEX(女子登録情報!$M:$M,MATCH($K160,女子登録情報!$B:$B,0)))),"")</f>
        <v/>
      </c>
      <c r="H160" s="32" t="str">
        <f>IFERROR(IF($U160="","",IF($E160="1",INDEX(男子登録情報!$R:$R,MATCH($K160,男子登録情報!$B:$B,0)),INDEX(女子登録情報!$R:$R,MATCH($K160,女子登録情報!$B:$B,0)))),"")</f>
        <v/>
      </c>
      <c r="I160" s="32"/>
      <c r="J160" s="32"/>
      <c r="K160" s="32" t="str">
        <f>IFERROR(INDEX(元マスター!$B:$B,MATCH($U160,元マスター!$AO:$AO,0)),"")</f>
        <v/>
      </c>
      <c r="L160" s="32" t="str">
        <f>IFERROR(IF(INDEX(元マスター!$C:$C,MATCH($U160,元マスター!$AO:$AO,0))="","",INDEX(元マスター!$C:$C,MATCH($U160,元マスター!$AO:$AO,0))),"")</f>
        <v/>
      </c>
      <c r="M160" s="32" t="str">
        <f>IFERROR(IF(INDEX(元マスター!$D:$D,MATCH($U160,元マスター!$AO:$AO,0))="","",INDEX(元マスター!$D:$D,MATCH($U160,元マスター!$AO:$AO,0))),"")</f>
        <v/>
      </c>
      <c r="N160" s="32" t="str">
        <f>IFERROR(IF(INDEX(元マスター!$E:$E,MATCH($U160,元マスター!$AO:$AO,0))="","",INDEX(元マスター!$E:$E,MATCH($U160,元マスター!$AO:$AO,0))),"")</f>
        <v/>
      </c>
      <c r="O160" s="32" t="str">
        <f>IFERROR(IF(INDEX(元マスター!$F:$F,MATCH($U160,元マスター!$AO:$AO,0))="","",INDEX(元マスター!$F:$F,MATCH($U160,元マスター!$AO:$AO,0))),"")</f>
        <v/>
      </c>
      <c r="P160" s="32" t="str">
        <f>IFERROR(IF(INDEX(元マスター!$G:$G,MATCH($U160,元マスター!$AO:$AO,0))="","",INDEX(元マスター!$G:$G,MATCH($U160,元マスター!$AO:$AO,0))),"")</f>
        <v/>
      </c>
      <c r="Q160" s="32" t="str">
        <f>IFERROR(IF(INDEX(元マスター!$H:$H,MATCH($U160,元マスター!$AO:$AO,0))="","",INDEX(元マスター!$H:$H,MATCH($U160,元マスター!$AO:$AO,0))),"")</f>
        <v/>
      </c>
      <c r="R160" s="32" t="str">
        <f>IFERROR(IF(INDEX(元マスター!$I:$I,MATCH($U160,元マスター!$AO:$AO,0))="","",INDEX(元マスター!$I:$I,MATCH($U160,元マスター!$AO:$AO,0))),"")</f>
        <v/>
      </c>
      <c r="S160" s="32" t="str">
        <f>IFERROR(IF(INDEX(元マスター!$J:$J,MATCH($U160,元マスター!$AO:$AO,0))="","",INDEX(元マスター!$J:$J,MATCH($U160,元マスター!$AO:$AO,0))),"")</f>
        <v/>
      </c>
      <c r="U160" s="32" t="str" cm="1">
        <f t="array" ref="U160">IFERROR(INDEX(元マスター!$AO$1:$AO$384,SMALL(IF(元マスター!$AO$1:$AO$384&lt;&gt;"",ROW($A$1:$A$384)),ROW())),"")</f>
        <v/>
      </c>
    </row>
    <row r="161" spans="1:21" x14ac:dyDescent="0.55000000000000004">
      <c r="A161" s="32" t="str">
        <f>IFERROR(INDEX(元マスター!$A:$A,MATCH($U161,元マスター!$AO:$AO,0)),"")</f>
        <v/>
      </c>
      <c r="B161" s="32" t="str">
        <f>IFERROR(IF($U161="","",IF($E161="1",INDEX(男子登録情報!$N:$N,MATCH($K161,男子登録情報!$B:$B,0)),INDEX(女子登録情報!$N:$N,MATCH($K161,女子登録情報!$B:$B,0)))),"")</f>
        <v/>
      </c>
      <c r="C161" s="32" t="str">
        <f>IFERROR(IF($U161="","",IF($E161="1",INDEX(男子登録情報!$O:$O,MATCH($K161,男子登録情報!$B:$B,0)),INDEX(女子登録情報!$O:$O,MATCH($K161,女子登録情報!$B:$B,0)))),"")</f>
        <v/>
      </c>
      <c r="D161" s="32" t="str">
        <f>IFERROR(IF($U161="","",IF($E161="1",INDEX(男子登録情報!$P:$P,MATCH($K161,男子登録情報!$B:$B,0)),INDEX(女子登録情報!$P:$P,MATCH($K161,女子登録情報!$B:$B,0)))),"")</f>
        <v/>
      </c>
      <c r="E161" s="32" t="str">
        <f>IF($U161="","",IF(ISERROR(MATCH($A161,男子登録情報!$S:$S,0)),"2","1"))</f>
        <v/>
      </c>
      <c r="F161" s="32" t="str">
        <f>IFERROR(IF($U161="","",IF($E161="1",INDEX(男子登録情報!$Q:$Q,MATCH($K161,男子登録情報!$B:$B,0)),INDEX(女子登録情報!$Q:$Q,MATCH($K161,女子登録情報!$B:$B,0)))),"")</f>
        <v/>
      </c>
      <c r="G161" s="32" t="str">
        <f>IFERROR(IF($U161="","",IF($E161="1",INDEX(男子登録情報!$M:$M,MATCH($K161,男子登録情報!$B:$B,0)),INDEX(女子登録情報!$M:$M,MATCH($K161,女子登録情報!$B:$B,0)))),"")</f>
        <v/>
      </c>
      <c r="H161" s="32" t="str">
        <f>IFERROR(IF($U161="","",IF($E161="1",INDEX(男子登録情報!$R:$R,MATCH($K161,男子登録情報!$B:$B,0)),INDEX(女子登録情報!$R:$R,MATCH($K161,女子登録情報!$B:$B,0)))),"")</f>
        <v/>
      </c>
      <c r="I161" s="32"/>
      <c r="J161" s="32"/>
      <c r="K161" s="32" t="str">
        <f>IFERROR(INDEX(元マスター!$B:$B,MATCH($U161,元マスター!$AO:$AO,0)),"")</f>
        <v/>
      </c>
      <c r="L161" s="32" t="str">
        <f>IFERROR(IF(INDEX(元マスター!$C:$C,MATCH($U161,元マスター!$AO:$AO,0))="","",INDEX(元マスター!$C:$C,MATCH($U161,元マスター!$AO:$AO,0))),"")</f>
        <v/>
      </c>
      <c r="M161" s="32" t="str">
        <f>IFERROR(IF(INDEX(元マスター!$D:$D,MATCH($U161,元マスター!$AO:$AO,0))="","",INDEX(元マスター!$D:$D,MATCH($U161,元マスター!$AO:$AO,0))),"")</f>
        <v/>
      </c>
      <c r="N161" s="32" t="str">
        <f>IFERROR(IF(INDEX(元マスター!$E:$E,MATCH($U161,元マスター!$AO:$AO,0))="","",INDEX(元マスター!$E:$E,MATCH($U161,元マスター!$AO:$AO,0))),"")</f>
        <v/>
      </c>
      <c r="O161" s="32" t="str">
        <f>IFERROR(IF(INDEX(元マスター!$F:$F,MATCH($U161,元マスター!$AO:$AO,0))="","",INDEX(元マスター!$F:$F,MATCH($U161,元マスター!$AO:$AO,0))),"")</f>
        <v/>
      </c>
      <c r="P161" s="32" t="str">
        <f>IFERROR(IF(INDEX(元マスター!$G:$G,MATCH($U161,元マスター!$AO:$AO,0))="","",INDEX(元マスター!$G:$G,MATCH($U161,元マスター!$AO:$AO,0))),"")</f>
        <v/>
      </c>
      <c r="Q161" s="32" t="str">
        <f>IFERROR(IF(INDEX(元マスター!$H:$H,MATCH($U161,元マスター!$AO:$AO,0))="","",INDEX(元マスター!$H:$H,MATCH($U161,元マスター!$AO:$AO,0))),"")</f>
        <v/>
      </c>
      <c r="R161" s="32" t="str">
        <f>IFERROR(IF(INDEX(元マスター!$I:$I,MATCH($U161,元マスター!$AO:$AO,0))="","",INDEX(元マスター!$I:$I,MATCH($U161,元マスター!$AO:$AO,0))),"")</f>
        <v/>
      </c>
      <c r="S161" s="32" t="str">
        <f>IFERROR(IF(INDEX(元マスター!$J:$J,MATCH($U161,元マスター!$AO:$AO,0))="","",INDEX(元マスター!$J:$J,MATCH($U161,元マスター!$AO:$AO,0))),"")</f>
        <v/>
      </c>
      <c r="U161" s="32" t="str" cm="1">
        <f t="array" ref="U161">IFERROR(INDEX(元マスター!$AO$1:$AO$384,SMALL(IF(元マスター!$AO$1:$AO$384&lt;&gt;"",ROW($A$1:$A$384)),ROW())),"")</f>
        <v/>
      </c>
    </row>
    <row r="162" spans="1:21" x14ac:dyDescent="0.55000000000000004">
      <c r="A162" s="32" t="str">
        <f>IFERROR(INDEX(元マスター!$A:$A,MATCH($U162,元マスター!$AO:$AO,0)),"")</f>
        <v/>
      </c>
      <c r="B162" s="32" t="str">
        <f>IFERROR(IF($U162="","",IF($E162="1",INDEX(男子登録情報!$N:$N,MATCH($K162,男子登録情報!$B:$B,0)),INDEX(女子登録情報!$N:$N,MATCH($K162,女子登録情報!$B:$B,0)))),"")</f>
        <v/>
      </c>
      <c r="C162" s="32" t="str">
        <f>IFERROR(IF($U162="","",IF($E162="1",INDEX(男子登録情報!$O:$O,MATCH($K162,男子登録情報!$B:$B,0)),INDEX(女子登録情報!$O:$O,MATCH($K162,女子登録情報!$B:$B,0)))),"")</f>
        <v/>
      </c>
      <c r="D162" s="32" t="str">
        <f>IFERROR(IF($U162="","",IF($E162="1",INDEX(男子登録情報!$P:$P,MATCH($K162,男子登録情報!$B:$B,0)),INDEX(女子登録情報!$P:$P,MATCH($K162,女子登録情報!$B:$B,0)))),"")</f>
        <v/>
      </c>
      <c r="E162" s="32" t="str">
        <f>IF($U162="","",IF(ISERROR(MATCH($A162,男子登録情報!$S:$S,0)),"2","1"))</f>
        <v/>
      </c>
      <c r="F162" s="32" t="str">
        <f>IFERROR(IF($U162="","",IF($E162="1",INDEX(男子登録情報!$Q:$Q,MATCH($K162,男子登録情報!$B:$B,0)),INDEX(女子登録情報!$Q:$Q,MATCH($K162,女子登録情報!$B:$B,0)))),"")</f>
        <v/>
      </c>
      <c r="G162" s="32" t="str">
        <f>IFERROR(IF($U162="","",IF($E162="1",INDEX(男子登録情報!$M:$M,MATCH($K162,男子登録情報!$B:$B,0)),INDEX(女子登録情報!$M:$M,MATCH($K162,女子登録情報!$B:$B,0)))),"")</f>
        <v/>
      </c>
      <c r="H162" s="32" t="str">
        <f>IFERROR(IF($U162="","",IF($E162="1",INDEX(男子登録情報!$R:$R,MATCH($K162,男子登録情報!$B:$B,0)),INDEX(女子登録情報!$R:$R,MATCH($K162,女子登録情報!$B:$B,0)))),"")</f>
        <v/>
      </c>
      <c r="I162" s="32"/>
      <c r="J162" s="32"/>
      <c r="K162" s="32" t="str">
        <f>IFERROR(INDEX(元マスター!$B:$B,MATCH($U162,元マスター!$AO:$AO,0)),"")</f>
        <v/>
      </c>
      <c r="L162" s="32" t="str">
        <f>IFERROR(IF(INDEX(元マスター!$C:$C,MATCH($U162,元マスター!$AO:$AO,0))="","",INDEX(元マスター!$C:$C,MATCH($U162,元マスター!$AO:$AO,0))),"")</f>
        <v/>
      </c>
      <c r="M162" s="32" t="str">
        <f>IFERROR(IF(INDEX(元マスター!$D:$D,MATCH($U162,元マスター!$AO:$AO,0))="","",INDEX(元マスター!$D:$D,MATCH($U162,元マスター!$AO:$AO,0))),"")</f>
        <v/>
      </c>
      <c r="N162" s="32" t="str">
        <f>IFERROR(IF(INDEX(元マスター!$E:$E,MATCH($U162,元マスター!$AO:$AO,0))="","",INDEX(元マスター!$E:$E,MATCH($U162,元マスター!$AO:$AO,0))),"")</f>
        <v/>
      </c>
      <c r="O162" s="32" t="str">
        <f>IFERROR(IF(INDEX(元マスター!$F:$F,MATCH($U162,元マスター!$AO:$AO,0))="","",INDEX(元マスター!$F:$F,MATCH($U162,元マスター!$AO:$AO,0))),"")</f>
        <v/>
      </c>
      <c r="P162" s="32" t="str">
        <f>IFERROR(IF(INDEX(元マスター!$G:$G,MATCH($U162,元マスター!$AO:$AO,0))="","",INDEX(元マスター!$G:$G,MATCH($U162,元マスター!$AO:$AO,0))),"")</f>
        <v/>
      </c>
      <c r="Q162" s="32" t="str">
        <f>IFERROR(IF(INDEX(元マスター!$H:$H,MATCH($U162,元マスター!$AO:$AO,0))="","",INDEX(元マスター!$H:$H,MATCH($U162,元マスター!$AO:$AO,0))),"")</f>
        <v/>
      </c>
      <c r="R162" s="32" t="str">
        <f>IFERROR(IF(INDEX(元マスター!$I:$I,MATCH($U162,元マスター!$AO:$AO,0))="","",INDEX(元マスター!$I:$I,MATCH($U162,元マスター!$AO:$AO,0))),"")</f>
        <v/>
      </c>
      <c r="S162" s="32" t="str">
        <f>IFERROR(IF(INDEX(元マスター!$J:$J,MATCH($U162,元マスター!$AO:$AO,0))="","",INDEX(元マスター!$J:$J,MATCH($U162,元マスター!$AO:$AO,0))),"")</f>
        <v/>
      </c>
      <c r="U162" s="32" t="str" cm="1">
        <f t="array" ref="U162">IFERROR(INDEX(元マスター!$AO$1:$AO$384,SMALL(IF(元マスター!$AO$1:$AO$384&lt;&gt;"",ROW($A$1:$A$384)),ROW())),"")</f>
        <v/>
      </c>
    </row>
    <row r="163" spans="1:21" x14ac:dyDescent="0.55000000000000004">
      <c r="A163" s="32" t="str">
        <f>IFERROR(INDEX(元マスター!$A:$A,MATCH($U163,元マスター!$AO:$AO,0)),"")</f>
        <v/>
      </c>
      <c r="B163" s="32" t="str">
        <f>IFERROR(IF($U163="","",IF($E163="1",INDEX(男子登録情報!$N:$N,MATCH($K163,男子登録情報!$B:$B,0)),INDEX(女子登録情報!$N:$N,MATCH($K163,女子登録情報!$B:$B,0)))),"")</f>
        <v/>
      </c>
      <c r="C163" s="32" t="str">
        <f>IFERROR(IF($U163="","",IF($E163="1",INDEX(男子登録情報!$O:$O,MATCH($K163,男子登録情報!$B:$B,0)),INDEX(女子登録情報!$O:$O,MATCH($K163,女子登録情報!$B:$B,0)))),"")</f>
        <v/>
      </c>
      <c r="D163" s="32" t="str">
        <f>IFERROR(IF($U163="","",IF($E163="1",INDEX(男子登録情報!$P:$P,MATCH($K163,男子登録情報!$B:$B,0)),INDEX(女子登録情報!$P:$P,MATCH($K163,女子登録情報!$B:$B,0)))),"")</f>
        <v/>
      </c>
      <c r="E163" s="32" t="str">
        <f>IF($U163="","",IF(ISERROR(MATCH($A163,男子登録情報!$S:$S,0)),"2","1"))</f>
        <v/>
      </c>
      <c r="F163" s="32" t="str">
        <f>IFERROR(IF($U163="","",IF($E163="1",INDEX(男子登録情報!$Q:$Q,MATCH($K163,男子登録情報!$B:$B,0)),INDEX(女子登録情報!$Q:$Q,MATCH($K163,女子登録情報!$B:$B,0)))),"")</f>
        <v/>
      </c>
      <c r="G163" s="32" t="str">
        <f>IFERROR(IF($U163="","",IF($E163="1",INDEX(男子登録情報!$M:$M,MATCH($K163,男子登録情報!$B:$B,0)),INDEX(女子登録情報!$M:$M,MATCH($K163,女子登録情報!$B:$B,0)))),"")</f>
        <v/>
      </c>
      <c r="H163" s="32" t="str">
        <f>IFERROR(IF($U163="","",IF($E163="1",INDEX(男子登録情報!$R:$R,MATCH($K163,男子登録情報!$B:$B,0)),INDEX(女子登録情報!$R:$R,MATCH($K163,女子登録情報!$B:$B,0)))),"")</f>
        <v/>
      </c>
      <c r="I163" s="32"/>
      <c r="J163" s="32"/>
      <c r="K163" s="32" t="str">
        <f>IFERROR(INDEX(元マスター!$B:$B,MATCH($U163,元マスター!$AO:$AO,0)),"")</f>
        <v/>
      </c>
      <c r="L163" s="32" t="str">
        <f>IFERROR(IF(INDEX(元マスター!$C:$C,MATCH($U163,元マスター!$AO:$AO,0))="","",INDEX(元マスター!$C:$C,MATCH($U163,元マスター!$AO:$AO,0))),"")</f>
        <v/>
      </c>
      <c r="M163" s="32" t="str">
        <f>IFERROR(IF(INDEX(元マスター!$D:$D,MATCH($U163,元マスター!$AO:$AO,0))="","",INDEX(元マスター!$D:$D,MATCH($U163,元マスター!$AO:$AO,0))),"")</f>
        <v/>
      </c>
      <c r="N163" s="32" t="str">
        <f>IFERROR(IF(INDEX(元マスター!$E:$E,MATCH($U163,元マスター!$AO:$AO,0))="","",INDEX(元マスター!$E:$E,MATCH($U163,元マスター!$AO:$AO,0))),"")</f>
        <v/>
      </c>
      <c r="O163" s="32" t="str">
        <f>IFERROR(IF(INDEX(元マスター!$F:$F,MATCH($U163,元マスター!$AO:$AO,0))="","",INDEX(元マスター!$F:$F,MATCH($U163,元マスター!$AO:$AO,0))),"")</f>
        <v/>
      </c>
      <c r="P163" s="32" t="str">
        <f>IFERROR(IF(INDEX(元マスター!$G:$G,MATCH($U163,元マスター!$AO:$AO,0))="","",INDEX(元マスター!$G:$G,MATCH($U163,元マスター!$AO:$AO,0))),"")</f>
        <v/>
      </c>
      <c r="Q163" s="32" t="str">
        <f>IFERROR(IF(INDEX(元マスター!$H:$H,MATCH($U163,元マスター!$AO:$AO,0))="","",INDEX(元マスター!$H:$H,MATCH($U163,元マスター!$AO:$AO,0))),"")</f>
        <v/>
      </c>
      <c r="R163" s="32" t="str">
        <f>IFERROR(IF(INDEX(元マスター!$I:$I,MATCH($U163,元マスター!$AO:$AO,0))="","",INDEX(元マスター!$I:$I,MATCH($U163,元マスター!$AO:$AO,0))),"")</f>
        <v/>
      </c>
      <c r="S163" s="32" t="str">
        <f>IFERROR(IF(INDEX(元マスター!$J:$J,MATCH($U163,元マスター!$AO:$AO,0))="","",INDEX(元マスター!$J:$J,MATCH($U163,元マスター!$AO:$AO,0))),"")</f>
        <v/>
      </c>
      <c r="U163" s="32" t="str" cm="1">
        <f t="array" ref="U163">IFERROR(INDEX(元マスター!$AO$1:$AO$384,SMALL(IF(元マスター!$AO$1:$AO$384&lt;&gt;"",ROW($A$1:$A$384)),ROW())),"")</f>
        <v/>
      </c>
    </row>
    <row r="164" spans="1:21" x14ac:dyDescent="0.55000000000000004">
      <c r="A164" s="32" t="str">
        <f>IFERROR(INDEX(元マスター!$A:$A,MATCH($U164,元マスター!$AO:$AO,0)),"")</f>
        <v/>
      </c>
      <c r="B164" s="32" t="str">
        <f>IFERROR(IF($U164="","",IF($E164="1",INDEX(男子登録情報!$N:$N,MATCH($K164,男子登録情報!$B:$B,0)),INDEX(女子登録情報!$N:$N,MATCH($K164,女子登録情報!$B:$B,0)))),"")</f>
        <v/>
      </c>
      <c r="C164" s="32" t="str">
        <f>IFERROR(IF($U164="","",IF($E164="1",INDEX(男子登録情報!$O:$O,MATCH($K164,男子登録情報!$B:$B,0)),INDEX(女子登録情報!$O:$O,MATCH($K164,女子登録情報!$B:$B,0)))),"")</f>
        <v/>
      </c>
      <c r="D164" s="32" t="str">
        <f>IFERROR(IF($U164="","",IF($E164="1",INDEX(男子登録情報!$P:$P,MATCH($K164,男子登録情報!$B:$B,0)),INDEX(女子登録情報!$P:$P,MATCH($K164,女子登録情報!$B:$B,0)))),"")</f>
        <v/>
      </c>
      <c r="E164" s="32" t="str">
        <f>IF($U164="","",IF(ISERROR(MATCH($A164,男子登録情報!$S:$S,0)),"2","1"))</f>
        <v/>
      </c>
      <c r="F164" s="32" t="str">
        <f>IFERROR(IF($U164="","",IF($E164="1",INDEX(男子登録情報!$Q:$Q,MATCH($K164,男子登録情報!$B:$B,0)),INDEX(女子登録情報!$Q:$Q,MATCH($K164,女子登録情報!$B:$B,0)))),"")</f>
        <v/>
      </c>
      <c r="G164" s="32" t="str">
        <f>IFERROR(IF($U164="","",IF($E164="1",INDEX(男子登録情報!$M:$M,MATCH($K164,男子登録情報!$B:$B,0)),INDEX(女子登録情報!$M:$M,MATCH($K164,女子登録情報!$B:$B,0)))),"")</f>
        <v/>
      </c>
      <c r="H164" s="32" t="str">
        <f>IFERROR(IF($U164="","",IF($E164="1",INDEX(男子登録情報!$R:$R,MATCH($K164,男子登録情報!$B:$B,0)),INDEX(女子登録情報!$R:$R,MATCH($K164,女子登録情報!$B:$B,0)))),"")</f>
        <v/>
      </c>
      <c r="I164" s="32"/>
      <c r="J164" s="32"/>
      <c r="K164" s="32" t="str">
        <f>IFERROR(INDEX(元マスター!$B:$B,MATCH($U164,元マスター!$AO:$AO,0)),"")</f>
        <v/>
      </c>
      <c r="L164" s="32" t="str">
        <f>IFERROR(IF(INDEX(元マスター!$C:$C,MATCH($U164,元マスター!$AO:$AO,0))="","",INDEX(元マスター!$C:$C,MATCH($U164,元マスター!$AO:$AO,0))),"")</f>
        <v/>
      </c>
      <c r="M164" s="32" t="str">
        <f>IFERROR(IF(INDEX(元マスター!$D:$D,MATCH($U164,元マスター!$AO:$AO,0))="","",INDEX(元マスター!$D:$D,MATCH($U164,元マスター!$AO:$AO,0))),"")</f>
        <v/>
      </c>
      <c r="N164" s="32" t="str">
        <f>IFERROR(IF(INDEX(元マスター!$E:$E,MATCH($U164,元マスター!$AO:$AO,0))="","",INDEX(元マスター!$E:$E,MATCH($U164,元マスター!$AO:$AO,0))),"")</f>
        <v/>
      </c>
      <c r="O164" s="32" t="str">
        <f>IFERROR(IF(INDEX(元マスター!$F:$F,MATCH($U164,元マスター!$AO:$AO,0))="","",INDEX(元マスター!$F:$F,MATCH($U164,元マスター!$AO:$AO,0))),"")</f>
        <v/>
      </c>
      <c r="P164" s="32" t="str">
        <f>IFERROR(IF(INDEX(元マスター!$G:$G,MATCH($U164,元マスター!$AO:$AO,0))="","",INDEX(元マスター!$G:$G,MATCH($U164,元マスター!$AO:$AO,0))),"")</f>
        <v/>
      </c>
      <c r="Q164" s="32" t="str">
        <f>IFERROR(IF(INDEX(元マスター!$H:$H,MATCH($U164,元マスター!$AO:$AO,0))="","",INDEX(元マスター!$H:$H,MATCH($U164,元マスター!$AO:$AO,0))),"")</f>
        <v/>
      </c>
      <c r="R164" s="32" t="str">
        <f>IFERROR(IF(INDEX(元マスター!$I:$I,MATCH($U164,元マスター!$AO:$AO,0))="","",INDEX(元マスター!$I:$I,MATCH($U164,元マスター!$AO:$AO,0))),"")</f>
        <v/>
      </c>
      <c r="S164" s="32" t="str">
        <f>IFERROR(IF(INDEX(元マスター!$J:$J,MATCH($U164,元マスター!$AO:$AO,0))="","",INDEX(元マスター!$J:$J,MATCH($U164,元マスター!$AO:$AO,0))),"")</f>
        <v/>
      </c>
      <c r="U164" s="32" t="str" cm="1">
        <f t="array" ref="U164">IFERROR(INDEX(元マスター!$AO$1:$AO$384,SMALL(IF(元マスター!$AO$1:$AO$384&lt;&gt;"",ROW($A$1:$A$384)),ROW())),"")</f>
        <v/>
      </c>
    </row>
    <row r="165" spans="1:21" x14ac:dyDescent="0.55000000000000004">
      <c r="A165" s="32" t="str">
        <f>IFERROR(INDEX(元マスター!$A:$A,MATCH($U165,元マスター!$AO:$AO,0)),"")</f>
        <v/>
      </c>
      <c r="B165" s="32" t="str">
        <f>IFERROR(IF($U165="","",IF($E165="1",INDEX(男子登録情報!$N:$N,MATCH($K165,男子登録情報!$B:$B,0)),INDEX(女子登録情報!$N:$N,MATCH($K165,女子登録情報!$B:$B,0)))),"")</f>
        <v/>
      </c>
      <c r="C165" s="32" t="str">
        <f>IFERROR(IF($U165="","",IF($E165="1",INDEX(男子登録情報!$O:$O,MATCH($K165,男子登録情報!$B:$B,0)),INDEX(女子登録情報!$O:$O,MATCH($K165,女子登録情報!$B:$B,0)))),"")</f>
        <v/>
      </c>
      <c r="D165" s="32" t="str">
        <f>IFERROR(IF($U165="","",IF($E165="1",INDEX(男子登録情報!$P:$P,MATCH($K165,男子登録情報!$B:$B,0)),INDEX(女子登録情報!$P:$P,MATCH($K165,女子登録情報!$B:$B,0)))),"")</f>
        <v/>
      </c>
      <c r="E165" s="32" t="str">
        <f>IF($U165="","",IF(ISERROR(MATCH($A165,男子登録情報!$S:$S,0)),"2","1"))</f>
        <v/>
      </c>
      <c r="F165" s="32" t="str">
        <f>IFERROR(IF($U165="","",IF($E165="1",INDEX(男子登録情報!$Q:$Q,MATCH($K165,男子登録情報!$B:$B,0)),INDEX(女子登録情報!$Q:$Q,MATCH($K165,女子登録情報!$B:$B,0)))),"")</f>
        <v/>
      </c>
      <c r="G165" s="32" t="str">
        <f>IFERROR(IF($U165="","",IF($E165="1",INDEX(男子登録情報!$M:$M,MATCH($K165,男子登録情報!$B:$B,0)),INDEX(女子登録情報!$M:$M,MATCH($K165,女子登録情報!$B:$B,0)))),"")</f>
        <v/>
      </c>
      <c r="H165" s="32" t="str">
        <f>IFERROR(IF($U165="","",IF($E165="1",INDEX(男子登録情報!$R:$R,MATCH($K165,男子登録情報!$B:$B,0)),INDEX(女子登録情報!$R:$R,MATCH($K165,女子登録情報!$B:$B,0)))),"")</f>
        <v/>
      </c>
      <c r="I165" s="32"/>
      <c r="J165" s="32"/>
      <c r="K165" s="32" t="str">
        <f>IFERROR(INDEX(元マスター!$B:$B,MATCH($U165,元マスター!$AO:$AO,0)),"")</f>
        <v/>
      </c>
      <c r="L165" s="32" t="str">
        <f>IFERROR(IF(INDEX(元マスター!$C:$C,MATCH($U165,元マスター!$AO:$AO,0))="","",INDEX(元マスター!$C:$C,MATCH($U165,元マスター!$AO:$AO,0))),"")</f>
        <v/>
      </c>
      <c r="M165" s="32" t="str">
        <f>IFERROR(IF(INDEX(元マスター!$D:$D,MATCH($U165,元マスター!$AO:$AO,0))="","",INDEX(元マスター!$D:$D,MATCH($U165,元マスター!$AO:$AO,0))),"")</f>
        <v/>
      </c>
      <c r="N165" s="32" t="str">
        <f>IFERROR(IF(INDEX(元マスター!$E:$E,MATCH($U165,元マスター!$AO:$AO,0))="","",INDEX(元マスター!$E:$E,MATCH($U165,元マスター!$AO:$AO,0))),"")</f>
        <v/>
      </c>
      <c r="O165" s="32" t="str">
        <f>IFERROR(IF(INDEX(元マスター!$F:$F,MATCH($U165,元マスター!$AO:$AO,0))="","",INDEX(元マスター!$F:$F,MATCH($U165,元マスター!$AO:$AO,0))),"")</f>
        <v/>
      </c>
      <c r="P165" s="32" t="str">
        <f>IFERROR(IF(INDEX(元マスター!$G:$G,MATCH($U165,元マスター!$AO:$AO,0))="","",INDEX(元マスター!$G:$G,MATCH($U165,元マスター!$AO:$AO,0))),"")</f>
        <v/>
      </c>
      <c r="Q165" s="32" t="str">
        <f>IFERROR(IF(INDEX(元マスター!$H:$H,MATCH($U165,元マスター!$AO:$AO,0))="","",INDEX(元マスター!$H:$H,MATCH($U165,元マスター!$AO:$AO,0))),"")</f>
        <v/>
      </c>
      <c r="R165" s="32" t="str">
        <f>IFERROR(IF(INDEX(元マスター!$I:$I,MATCH($U165,元マスター!$AO:$AO,0))="","",INDEX(元マスター!$I:$I,MATCH($U165,元マスター!$AO:$AO,0))),"")</f>
        <v/>
      </c>
      <c r="S165" s="32" t="str">
        <f>IFERROR(IF(INDEX(元マスター!$J:$J,MATCH($U165,元マスター!$AO:$AO,0))="","",INDEX(元マスター!$J:$J,MATCH($U165,元マスター!$AO:$AO,0))),"")</f>
        <v/>
      </c>
      <c r="U165" s="32" t="str" cm="1">
        <f t="array" ref="U165">IFERROR(INDEX(元マスター!$AO$1:$AO$384,SMALL(IF(元マスター!$AO$1:$AO$384&lt;&gt;"",ROW($A$1:$A$384)),ROW())),"")</f>
        <v/>
      </c>
    </row>
    <row r="166" spans="1:21" x14ac:dyDescent="0.55000000000000004">
      <c r="A166" s="32" t="str">
        <f>IFERROR(INDEX(元マスター!$A:$A,MATCH($U166,元マスター!$AO:$AO,0)),"")</f>
        <v/>
      </c>
      <c r="B166" s="32" t="str">
        <f>IFERROR(IF($U166="","",IF($E166="1",INDEX(男子登録情報!$N:$N,MATCH($K166,男子登録情報!$B:$B,0)),INDEX(女子登録情報!$N:$N,MATCH($K166,女子登録情報!$B:$B,0)))),"")</f>
        <v/>
      </c>
      <c r="C166" s="32" t="str">
        <f>IFERROR(IF($U166="","",IF($E166="1",INDEX(男子登録情報!$O:$O,MATCH($K166,男子登録情報!$B:$B,0)),INDEX(女子登録情報!$O:$O,MATCH($K166,女子登録情報!$B:$B,0)))),"")</f>
        <v/>
      </c>
      <c r="D166" s="32" t="str">
        <f>IFERROR(IF($U166="","",IF($E166="1",INDEX(男子登録情報!$P:$P,MATCH($K166,男子登録情報!$B:$B,0)),INDEX(女子登録情報!$P:$P,MATCH($K166,女子登録情報!$B:$B,0)))),"")</f>
        <v/>
      </c>
      <c r="E166" s="32" t="str">
        <f>IF($U166="","",IF(ISERROR(MATCH($A166,男子登録情報!$S:$S,0)),"2","1"))</f>
        <v/>
      </c>
      <c r="F166" s="32" t="str">
        <f>IFERROR(IF($U166="","",IF($E166="1",INDEX(男子登録情報!$Q:$Q,MATCH($K166,男子登録情報!$B:$B,0)),INDEX(女子登録情報!$Q:$Q,MATCH($K166,女子登録情報!$B:$B,0)))),"")</f>
        <v/>
      </c>
      <c r="G166" s="32" t="str">
        <f>IFERROR(IF($U166="","",IF($E166="1",INDEX(男子登録情報!$M:$M,MATCH($K166,男子登録情報!$B:$B,0)),INDEX(女子登録情報!$M:$M,MATCH($K166,女子登録情報!$B:$B,0)))),"")</f>
        <v/>
      </c>
      <c r="H166" s="32" t="str">
        <f>IFERROR(IF($U166="","",IF($E166="1",INDEX(男子登録情報!$R:$R,MATCH($K166,男子登録情報!$B:$B,0)),INDEX(女子登録情報!$R:$R,MATCH($K166,女子登録情報!$B:$B,0)))),"")</f>
        <v/>
      </c>
      <c r="I166" s="32"/>
      <c r="J166" s="32"/>
      <c r="K166" s="32" t="str">
        <f>IFERROR(INDEX(元マスター!$B:$B,MATCH($U166,元マスター!$AO:$AO,0)),"")</f>
        <v/>
      </c>
      <c r="L166" s="32" t="str">
        <f>IFERROR(IF(INDEX(元マスター!$C:$C,MATCH($U166,元マスター!$AO:$AO,0))="","",INDEX(元マスター!$C:$C,MATCH($U166,元マスター!$AO:$AO,0))),"")</f>
        <v/>
      </c>
      <c r="M166" s="32" t="str">
        <f>IFERROR(IF(INDEX(元マスター!$D:$D,MATCH($U166,元マスター!$AO:$AO,0))="","",INDEX(元マスター!$D:$D,MATCH($U166,元マスター!$AO:$AO,0))),"")</f>
        <v/>
      </c>
      <c r="N166" s="32" t="str">
        <f>IFERROR(IF(INDEX(元マスター!$E:$E,MATCH($U166,元マスター!$AO:$AO,0))="","",INDEX(元マスター!$E:$E,MATCH($U166,元マスター!$AO:$AO,0))),"")</f>
        <v/>
      </c>
      <c r="O166" s="32" t="str">
        <f>IFERROR(IF(INDEX(元マスター!$F:$F,MATCH($U166,元マスター!$AO:$AO,0))="","",INDEX(元マスター!$F:$F,MATCH($U166,元マスター!$AO:$AO,0))),"")</f>
        <v/>
      </c>
      <c r="P166" s="32" t="str">
        <f>IFERROR(IF(INDEX(元マスター!$G:$G,MATCH($U166,元マスター!$AO:$AO,0))="","",INDEX(元マスター!$G:$G,MATCH($U166,元マスター!$AO:$AO,0))),"")</f>
        <v/>
      </c>
      <c r="Q166" s="32" t="str">
        <f>IFERROR(IF(INDEX(元マスター!$H:$H,MATCH($U166,元マスター!$AO:$AO,0))="","",INDEX(元マスター!$H:$H,MATCH($U166,元マスター!$AO:$AO,0))),"")</f>
        <v/>
      </c>
      <c r="R166" s="32" t="str">
        <f>IFERROR(IF(INDEX(元マスター!$I:$I,MATCH($U166,元マスター!$AO:$AO,0))="","",INDEX(元マスター!$I:$I,MATCH($U166,元マスター!$AO:$AO,0))),"")</f>
        <v/>
      </c>
      <c r="S166" s="32" t="str">
        <f>IFERROR(IF(INDEX(元マスター!$J:$J,MATCH($U166,元マスター!$AO:$AO,0))="","",INDEX(元マスター!$J:$J,MATCH($U166,元マスター!$AO:$AO,0))),"")</f>
        <v/>
      </c>
      <c r="U166" s="32" t="str" cm="1">
        <f t="array" ref="U166">IFERROR(INDEX(元マスター!$AO$1:$AO$384,SMALL(IF(元マスター!$AO$1:$AO$384&lt;&gt;"",ROW($A$1:$A$384)),ROW())),"")</f>
        <v/>
      </c>
    </row>
    <row r="167" spans="1:21" x14ac:dyDescent="0.55000000000000004">
      <c r="A167" s="32" t="str">
        <f>IFERROR(INDEX(元マスター!$A:$A,MATCH($U167,元マスター!$AO:$AO,0)),"")</f>
        <v/>
      </c>
      <c r="B167" s="32" t="str">
        <f>IFERROR(IF($U167="","",IF($E167="1",INDEX(男子登録情報!$N:$N,MATCH($K167,男子登録情報!$B:$B,0)),INDEX(女子登録情報!$N:$N,MATCH($K167,女子登録情報!$B:$B,0)))),"")</f>
        <v/>
      </c>
      <c r="C167" s="32" t="str">
        <f>IFERROR(IF($U167="","",IF($E167="1",INDEX(男子登録情報!$O:$O,MATCH($K167,男子登録情報!$B:$B,0)),INDEX(女子登録情報!$O:$O,MATCH($K167,女子登録情報!$B:$B,0)))),"")</f>
        <v/>
      </c>
      <c r="D167" s="32" t="str">
        <f>IFERROR(IF($U167="","",IF($E167="1",INDEX(男子登録情報!$P:$P,MATCH($K167,男子登録情報!$B:$B,0)),INDEX(女子登録情報!$P:$P,MATCH($K167,女子登録情報!$B:$B,0)))),"")</f>
        <v/>
      </c>
      <c r="E167" s="32" t="str">
        <f>IF($U167="","",IF(ISERROR(MATCH($A167,男子登録情報!$S:$S,0)),"2","1"))</f>
        <v/>
      </c>
      <c r="F167" s="32" t="str">
        <f>IFERROR(IF($U167="","",IF($E167="1",INDEX(男子登録情報!$Q:$Q,MATCH($K167,男子登録情報!$B:$B,0)),INDEX(女子登録情報!$Q:$Q,MATCH($K167,女子登録情報!$B:$B,0)))),"")</f>
        <v/>
      </c>
      <c r="G167" s="32" t="str">
        <f>IFERROR(IF($U167="","",IF($E167="1",INDEX(男子登録情報!$M:$M,MATCH($K167,男子登録情報!$B:$B,0)),INDEX(女子登録情報!$M:$M,MATCH($K167,女子登録情報!$B:$B,0)))),"")</f>
        <v/>
      </c>
      <c r="H167" s="32" t="str">
        <f>IFERROR(IF($U167="","",IF($E167="1",INDEX(男子登録情報!$R:$R,MATCH($K167,男子登録情報!$B:$B,0)),INDEX(女子登録情報!$R:$R,MATCH($K167,女子登録情報!$B:$B,0)))),"")</f>
        <v/>
      </c>
      <c r="I167" s="32"/>
      <c r="J167" s="32"/>
      <c r="K167" s="32" t="str">
        <f>IFERROR(INDEX(元マスター!$B:$B,MATCH($U167,元マスター!$AO:$AO,0)),"")</f>
        <v/>
      </c>
      <c r="L167" s="32" t="str">
        <f>IFERROR(IF(INDEX(元マスター!$C:$C,MATCH($U167,元マスター!$AO:$AO,0))="","",INDEX(元マスター!$C:$C,MATCH($U167,元マスター!$AO:$AO,0))),"")</f>
        <v/>
      </c>
      <c r="M167" s="32" t="str">
        <f>IFERROR(IF(INDEX(元マスター!$D:$D,MATCH($U167,元マスター!$AO:$AO,0))="","",INDEX(元マスター!$D:$D,MATCH($U167,元マスター!$AO:$AO,0))),"")</f>
        <v/>
      </c>
      <c r="N167" s="32" t="str">
        <f>IFERROR(IF(INDEX(元マスター!$E:$E,MATCH($U167,元マスター!$AO:$AO,0))="","",INDEX(元マスター!$E:$E,MATCH($U167,元マスター!$AO:$AO,0))),"")</f>
        <v/>
      </c>
      <c r="O167" s="32" t="str">
        <f>IFERROR(IF(INDEX(元マスター!$F:$F,MATCH($U167,元マスター!$AO:$AO,0))="","",INDEX(元マスター!$F:$F,MATCH($U167,元マスター!$AO:$AO,0))),"")</f>
        <v/>
      </c>
      <c r="P167" s="32" t="str">
        <f>IFERROR(IF(INDEX(元マスター!$G:$G,MATCH($U167,元マスター!$AO:$AO,0))="","",INDEX(元マスター!$G:$G,MATCH($U167,元マスター!$AO:$AO,0))),"")</f>
        <v/>
      </c>
      <c r="Q167" s="32" t="str">
        <f>IFERROR(IF(INDEX(元マスター!$H:$H,MATCH($U167,元マスター!$AO:$AO,0))="","",INDEX(元マスター!$H:$H,MATCH($U167,元マスター!$AO:$AO,0))),"")</f>
        <v/>
      </c>
      <c r="R167" s="32" t="str">
        <f>IFERROR(IF(INDEX(元マスター!$I:$I,MATCH($U167,元マスター!$AO:$AO,0))="","",INDEX(元マスター!$I:$I,MATCH($U167,元マスター!$AO:$AO,0))),"")</f>
        <v/>
      </c>
      <c r="S167" s="32" t="str">
        <f>IFERROR(IF(INDEX(元マスター!$J:$J,MATCH($U167,元マスター!$AO:$AO,0))="","",INDEX(元マスター!$J:$J,MATCH($U167,元マスター!$AO:$AO,0))),"")</f>
        <v/>
      </c>
      <c r="U167" s="32" t="str" cm="1">
        <f t="array" ref="U167">IFERROR(INDEX(元マスター!$AO$1:$AO$384,SMALL(IF(元マスター!$AO$1:$AO$384&lt;&gt;"",ROW($A$1:$A$384)),ROW())),"")</f>
        <v/>
      </c>
    </row>
    <row r="168" spans="1:21" x14ac:dyDescent="0.55000000000000004">
      <c r="A168" s="32" t="str">
        <f>IFERROR(INDEX(元マスター!$A:$A,MATCH($U168,元マスター!$AO:$AO,0)),"")</f>
        <v/>
      </c>
      <c r="B168" s="32" t="str">
        <f>IFERROR(IF($U168="","",IF($E168="1",INDEX(男子登録情報!$N:$N,MATCH($K168,男子登録情報!$B:$B,0)),INDEX(女子登録情報!$N:$N,MATCH($K168,女子登録情報!$B:$B,0)))),"")</f>
        <v/>
      </c>
      <c r="C168" s="32" t="str">
        <f>IFERROR(IF($U168="","",IF($E168="1",INDEX(男子登録情報!$O:$O,MATCH($K168,男子登録情報!$B:$B,0)),INDEX(女子登録情報!$O:$O,MATCH($K168,女子登録情報!$B:$B,0)))),"")</f>
        <v/>
      </c>
      <c r="D168" s="32" t="str">
        <f>IFERROR(IF($U168="","",IF($E168="1",INDEX(男子登録情報!$P:$P,MATCH($K168,男子登録情報!$B:$B,0)),INDEX(女子登録情報!$P:$P,MATCH($K168,女子登録情報!$B:$B,0)))),"")</f>
        <v/>
      </c>
      <c r="E168" s="32" t="str">
        <f>IF($U168="","",IF(ISERROR(MATCH($A168,男子登録情報!$S:$S,0)),"2","1"))</f>
        <v/>
      </c>
      <c r="F168" s="32" t="str">
        <f>IFERROR(IF($U168="","",IF($E168="1",INDEX(男子登録情報!$Q:$Q,MATCH($K168,男子登録情報!$B:$B,0)),INDEX(女子登録情報!$Q:$Q,MATCH($K168,女子登録情報!$B:$B,0)))),"")</f>
        <v/>
      </c>
      <c r="G168" s="32" t="str">
        <f>IFERROR(IF($U168="","",IF($E168="1",INDEX(男子登録情報!$M:$M,MATCH($K168,男子登録情報!$B:$B,0)),INDEX(女子登録情報!$M:$M,MATCH($K168,女子登録情報!$B:$B,0)))),"")</f>
        <v/>
      </c>
      <c r="H168" s="32" t="str">
        <f>IFERROR(IF($U168="","",IF($E168="1",INDEX(男子登録情報!$R:$R,MATCH($K168,男子登録情報!$B:$B,0)),INDEX(女子登録情報!$R:$R,MATCH($K168,女子登録情報!$B:$B,0)))),"")</f>
        <v/>
      </c>
      <c r="I168" s="32"/>
      <c r="J168" s="32"/>
      <c r="K168" s="32" t="str">
        <f>IFERROR(INDEX(元マスター!$B:$B,MATCH($U168,元マスター!$AO:$AO,0)),"")</f>
        <v/>
      </c>
      <c r="L168" s="32" t="str">
        <f>IFERROR(IF(INDEX(元マスター!$C:$C,MATCH($U168,元マスター!$AO:$AO,0))="","",INDEX(元マスター!$C:$C,MATCH($U168,元マスター!$AO:$AO,0))),"")</f>
        <v/>
      </c>
      <c r="M168" s="32" t="str">
        <f>IFERROR(IF(INDEX(元マスター!$D:$D,MATCH($U168,元マスター!$AO:$AO,0))="","",INDEX(元マスター!$D:$D,MATCH($U168,元マスター!$AO:$AO,0))),"")</f>
        <v/>
      </c>
      <c r="N168" s="32" t="str">
        <f>IFERROR(IF(INDEX(元マスター!$E:$E,MATCH($U168,元マスター!$AO:$AO,0))="","",INDEX(元マスター!$E:$E,MATCH($U168,元マスター!$AO:$AO,0))),"")</f>
        <v/>
      </c>
      <c r="O168" s="32" t="str">
        <f>IFERROR(IF(INDEX(元マスター!$F:$F,MATCH($U168,元マスター!$AO:$AO,0))="","",INDEX(元マスター!$F:$F,MATCH($U168,元マスター!$AO:$AO,0))),"")</f>
        <v/>
      </c>
      <c r="P168" s="32" t="str">
        <f>IFERROR(IF(INDEX(元マスター!$G:$G,MATCH($U168,元マスター!$AO:$AO,0))="","",INDEX(元マスター!$G:$G,MATCH($U168,元マスター!$AO:$AO,0))),"")</f>
        <v/>
      </c>
      <c r="Q168" s="32" t="str">
        <f>IFERROR(IF(INDEX(元マスター!$H:$H,MATCH($U168,元マスター!$AO:$AO,0))="","",INDEX(元マスター!$H:$H,MATCH($U168,元マスター!$AO:$AO,0))),"")</f>
        <v/>
      </c>
      <c r="R168" s="32" t="str">
        <f>IFERROR(IF(INDEX(元マスター!$I:$I,MATCH($U168,元マスター!$AO:$AO,0))="","",INDEX(元マスター!$I:$I,MATCH($U168,元マスター!$AO:$AO,0))),"")</f>
        <v/>
      </c>
      <c r="S168" s="32" t="str">
        <f>IFERROR(IF(INDEX(元マスター!$J:$J,MATCH($U168,元マスター!$AO:$AO,0))="","",INDEX(元マスター!$J:$J,MATCH($U168,元マスター!$AO:$AO,0))),"")</f>
        <v/>
      </c>
      <c r="U168" s="32" t="str" cm="1">
        <f t="array" ref="U168">IFERROR(INDEX(元マスター!$AO$1:$AO$384,SMALL(IF(元マスター!$AO$1:$AO$384&lt;&gt;"",ROW($A$1:$A$384)),ROW())),"")</f>
        <v/>
      </c>
    </row>
    <row r="169" spans="1:21" x14ac:dyDescent="0.55000000000000004">
      <c r="A169" s="32" t="str">
        <f>IFERROR(INDEX(元マスター!$A:$A,MATCH($U169,元マスター!$AO:$AO,0)),"")</f>
        <v/>
      </c>
      <c r="B169" s="32" t="str">
        <f>IFERROR(IF($U169="","",IF($E169="1",INDEX(男子登録情報!$N:$N,MATCH($K169,男子登録情報!$B:$B,0)),INDEX(女子登録情報!$N:$N,MATCH($K169,女子登録情報!$B:$B,0)))),"")</f>
        <v/>
      </c>
      <c r="C169" s="32" t="str">
        <f>IFERROR(IF($U169="","",IF($E169="1",INDEX(男子登録情報!$O:$O,MATCH($K169,男子登録情報!$B:$B,0)),INDEX(女子登録情報!$O:$O,MATCH($K169,女子登録情報!$B:$B,0)))),"")</f>
        <v/>
      </c>
      <c r="D169" s="32" t="str">
        <f>IFERROR(IF($U169="","",IF($E169="1",INDEX(男子登録情報!$P:$P,MATCH($K169,男子登録情報!$B:$B,0)),INDEX(女子登録情報!$P:$P,MATCH($K169,女子登録情報!$B:$B,0)))),"")</f>
        <v/>
      </c>
      <c r="E169" s="32" t="str">
        <f>IF($U169="","",IF(ISERROR(MATCH($A169,男子登録情報!$S:$S,0)),"2","1"))</f>
        <v/>
      </c>
      <c r="F169" s="32" t="str">
        <f>IFERROR(IF($U169="","",IF($E169="1",INDEX(男子登録情報!$Q:$Q,MATCH($K169,男子登録情報!$B:$B,0)),INDEX(女子登録情報!$Q:$Q,MATCH($K169,女子登録情報!$B:$B,0)))),"")</f>
        <v/>
      </c>
      <c r="G169" s="32" t="str">
        <f>IFERROR(IF($U169="","",IF($E169="1",INDEX(男子登録情報!$M:$M,MATCH($K169,男子登録情報!$B:$B,0)),INDEX(女子登録情報!$M:$M,MATCH($K169,女子登録情報!$B:$B,0)))),"")</f>
        <v/>
      </c>
      <c r="H169" s="32" t="str">
        <f>IFERROR(IF($U169="","",IF($E169="1",INDEX(男子登録情報!$R:$R,MATCH($K169,男子登録情報!$B:$B,0)),INDEX(女子登録情報!$R:$R,MATCH($K169,女子登録情報!$B:$B,0)))),"")</f>
        <v/>
      </c>
      <c r="I169" s="32"/>
      <c r="J169" s="32"/>
      <c r="K169" s="32" t="str">
        <f>IFERROR(INDEX(元マスター!$B:$B,MATCH($U169,元マスター!$AO:$AO,0)),"")</f>
        <v/>
      </c>
      <c r="L169" s="32" t="str">
        <f>IFERROR(IF(INDEX(元マスター!$C:$C,MATCH($U169,元マスター!$AO:$AO,0))="","",INDEX(元マスター!$C:$C,MATCH($U169,元マスター!$AO:$AO,0))),"")</f>
        <v/>
      </c>
      <c r="M169" s="32" t="str">
        <f>IFERROR(IF(INDEX(元マスター!$D:$D,MATCH($U169,元マスター!$AO:$AO,0))="","",INDEX(元マスター!$D:$D,MATCH($U169,元マスター!$AO:$AO,0))),"")</f>
        <v/>
      </c>
      <c r="N169" s="32" t="str">
        <f>IFERROR(IF(INDEX(元マスター!$E:$E,MATCH($U169,元マスター!$AO:$AO,0))="","",INDEX(元マスター!$E:$E,MATCH($U169,元マスター!$AO:$AO,0))),"")</f>
        <v/>
      </c>
      <c r="O169" s="32" t="str">
        <f>IFERROR(IF(INDEX(元マスター!$F:$F,MATCH($U169,元マスター!$AO:$AO,0))="","",INDEX(元マスター!$F:$F,MATCH($U169,元マスター!$AO:$AO,0))),"")</f>
        <v/>
      </c>
      <c r="P169" s="32" t="str">
        <f>IFERROR(IF(INDEX(元マスター!$G:$G,MATCH($U169,元マスター!$AO:$AO,0))="","",INDEX(元マスター!$G:$G,MATCH($U169,元マスター!$AO:$AO,0))),"")</f>
        <v/>
      </c>
      <c r="Q169" s="32" t="str">
        <f>IFERROR(IF(INDEX(元マスター!$H:$H,MATCH($U169,元マスター!$AO:$AO,0))="","",INDEX(元マスター!$H:$H,MATCH($U169,元マスター!$AO:$AO,0))),"")</f>
        <v/>
      </c>
      <c r="R169" s="32" t="str">
        <f>IFERROR(IF(INDEX(元マスター!$I:$I,MATCH($U169,元マスター!$AO:$AO,0))="","",INDEX(元マスター!$I:$I,MATCH($U169,元マスター!$AO:$AO,0))),"")</f>
        <v/>
      </c>
      <c r="S169" s="32" t="str">
        <f>IFERROR(IF(INDEX(元マスター!$J:$J,MATCH($U169,元マスター!$AO:$AO,0))="","",INDEX(元マスター!$J:$J,MATCH($U169,元マスター!$AO:$AO,0))),"")</f>
        <v/>
      </c>
      <c r="U169" s="32" t="str" cm="1">
        <f t="array" ref="U169">IFERROR(INDEX(元マスター!$AO$1:$AO$384,SMALL(IF(元マスター!$AO$1:$AO$384&lt;&gt;"",ROW($A$1:$A$384)),ROW())),"")</f>
        <v/>
      </c>
    </row>
    <row r="170" spans="1:21" x14ac:dyDescent="0.55000000000000004">
      <c r="A170" s="32" t="str">
        <f>IFERROR(INDEX(元マスター!$A:$A,MATCH($U170,元マスター!$AO:$AO,0)),"")</f>
        <v/>
      </c>
      <c r="B170" s="32" t="str">
        <f>IFERROR(IF($U170="","",IF($E170="1",INDEX(男子登録情報!$N:$N,MATCH($K170,男子登録情報!$B:$B,0)),INDEX(女子登録情報!$N:$N,MATCH($K170,女子登録情報!$B:$B,0)))),"")</f>
        <v/>
      </c>
      <c r="C170" s="32" t="str">
        <f>IFERROR(IF($U170="","",IF($E170="1",INDEX(男子登録情報!$O:$O,MATCH($K170,男子登録情報!$B:$B,0)),INDEX(女子登録情報!$O:$O,MATCH($K170,女子登録情報!$B:$B,0)))),"")</f>
        <v/>
      </c>
      <c r="D170" s="32" t="str">
        <f>IFERROR(IF($U170="","",IF($E170="1",INDEX(男子登録情報!$P:$P,MATCH($K170,男子登録情報!$B:$B,0)),INDEX(女子登録情報!$P:$P,MATCH($K170,女子登録情報!$B:$B,0)))),"")</f>
        <v/>
      </c>
      <c r="E170" s="32" t="str">
        <f>IF($U170="","",IF(ISERROR(MATCH($A170,男子登録情報!$S:$S,0)),"2","1"))</f>
        <v/>
      </c>
      <c r="F170" s="32" t="str">
        <f>IFERROR(IF($U170="","",IF($E170="1",INDEX(男子登録情報!$Q:$Q,MATCH($K170,男子登録情報!$B:$B,0)),INDEX(女子登録情報!$Q:$Q,MATCH($K170,女子登録情報!$B:$B,0)))),"")</f>
        <v/>
      </c>
      <c r="G170" s="32" t="str">
        <f>IFERROR(IF($U170="","",IF($E170="1",INDEX(男子登録情報!$M:$M,MATCH($K170,男子登録情報!$B:$B,0)),INDEX(女子登録情報!$M:$M,MATCH($K170,女子登録情報!$B:$B,0)))),"")</f>
        <v/>
      </c>
      <c r="H170" s="32" t="str">
        <f>IFERROR(IF($U170="","",IF($E170="1",INDEX(男子登録情報!$R:$R,MATCH($K170,男子登録情報!$B:$B,0)),INDEX(女子登録情報!$R:$R,MATCH($K170,女子登録情報!$B:$B,0)))),"")</f>
        <v/>
      </c>
      <c r="I170" s="32"/>
      <c r="J170" s="32"/>
      <c r="K170" s="32" t="str">
        <f>IFERROR(INDEX(元マスター!$B:$B,MATCH($U170,元マスター!$AO:$AO,0)),"")</f>
        <v/>
      </c>
      <c r="L170" s="32" t="str">
        <f>IFERROR(IF(INDEX(元マスター!$C:$C,MATCH($U170,元マスター!$AO:$AO,0))="","",INDEX(元マスター!$C:$C,MATCH($U170,元マスター!$AO:$AO,0))),"")</f>
        <v/>
      </c>
      <c r="M170" s="32" t="str">
        <f>IFERROR(IF(INDEX(元マスター!$D:$D,MATCH($U170,元マスター!$AO:$AO,0))="","",INDEX(元マスター!$D:$D,MATCH($U170,元マスター!$AO:$AO,0))),"")</f>
        <v/>
      </c>
      <c r="N170" s="32" t="str">
        <f>IFERROR(IF(INDEX(元マスター!$E:$E,MATCH($U170,元マスター!$AO:$AO,0))="","",INDEX(元マスター!$E:$E,MATCH($U170,元マスター!$AO:$AO,0))),"")</f>
        <v/>
      </c>
      <c r="O170" s="32" t="str">
        <f>IFERROR(IF(INDEX(元マスター!$F:$F,MATCH($U170,元マスター!$AO:$AO,0))="","",INDEX(元マスター!$F:$F,MATCH($U170,元マスター!$AO:$AO,0))),"")</f>
        <v/>
      </c>
      <c r="P170" s="32" t="str">
        <f>IFERROR(IF(INDEX(元マスター!$G:$G,MATCH($U170,元マスター!$AO:$AO,0))="","",INDEX(元マスター!$G:$G,MATCH($U170,元マスター!$AO:$AO,0))),"")</f>
        <v/>
      </c>
      <c r="Q170" s="32" t="str">
        <f>IFERROR(IF(INDEX(元マスター!$H:$H,MATCH($U170,元マスター!$AO:$AO,0))="","",INDEX(元マスター!$H:$H,MATCH($U170,元マスター!$AO:$AO,0))),"")</f>
        <v/>
      </c>
      <c r="R170" s="32" t="str">
        <f>IFERROR(IF(INDEX(元マスター!$I:$I,MATCH($U170,元マスター!$AO:$AO,0))="","",INDEX(元マスター!$I:$I,MATCH($U170,元マスター!$AO:$AO,0))),"")</f>
        <v/>
      </c>
      <c r="S170" s="32" t="str">
        <f>IFERROR(IF(INDEX(元マスター!$J:$J,MATCH($U170,元マスター!$AO:$AO,0))="","",INDEX(元マスター!$J:$J,MATCH($U170,元マスター!$AO:$AO,0))),"")</f>
        <v/>
      </c>
      <c r="U170" s="32" t="str" cm="1">
        <f t="array" ref="U170">IFERROR(INDEX(元マスター!$AO$1:$AO$384,SMALL(IF(元マスター!$AO$1:$AO$384&lt;&gt;"",ROW($A$1:$A$384)),ROW())),"")</f>
        <v/>
      </c>
    </row>
    <row r="171" spans="1:21" x14ac:dyDescent="0.55000000000000004">
      <c r="A171" s="32" t="str">
        <f>IFERROR(INDEX(元マスター!$A:$A,MATCH($U171,元マスター!$AO:$AO,0)),"")</f>
        <v/>
      </c>
      <c r="B171" s="32" t="str">
        <f>IFERROR(IF($U171="","",IF($E171="1",INDEX(男子登録情報!$N:$N,MATCH($K171,男子登録情報!$B:$B,0)),INDEX(女子登録情報!$N:$N,MATCH($K171,女子登録情報!$B:$B,0)))),"")</f>
        <v/>
      </c>
      <c r="C171" s="32" t="str">
        <f>IFERROR(IF($U171="","",IF($E171="1",INDEX(男子登録情報!$O:$O,MATCH($K171,男子登録情報!$B:$B,0)),INDEX(女子登録情報!$O:$O,MATCH($K171,女子登録情報!$B:$B,0)))),"")</f>
        <v/>
      </c>
      <c r="D171" s="32" t="str">
        <f>IFERROR(IF($U171="","",IF($E171="1",INDEX(男子登録情報!$P:$P,MATCH($K171,男子登録情報!$B:$B,0)),INDEX(女子登録情報!$P:$P,MATCH($K171,女子登録情報!$B:$B,0)))),"")</f>
        <v/>
      </c>
      <c r="E171" s="32" t="str">
        <f>IF($U171="","",IF(ISERROR(MATCH($A171,男子登録情報!$S:$S,0)),"2","1"))</f>
        <v/>
      </c>
      <c r="F171" s="32" t="str">
        <f>IFERROR(IF($U171="","",IF($E171="1",INDEX(男子登録情報!$Q:$Q,MATCH($K171,男子登録情報!$B:$B,0)),INDEX(女子登録情報!$Q:$Q,MATCH($K171,女子登録情報!$B:$B,0)))),"")</f>
        <v/>
      </c>
      <c r="G171" s="32" t="str">
        <f>IFERROR(IF($U171="","",IF($E171="1",INDEX(男子登録情報!$M:$M,MATCH($K171,男子登録情報!$B:$B,0)),INDEX(女子登録情報!$M:$M,MATCH($K171,女子登録情報!$B:$B,0)))),"")</f>
        <v/>
      </c>
      <c r="H171" s="32" t="str">
        <f>IFERROR(IF($U171="","",IF($E171="1",INDEX(男子登録情報!$R:$R,MATCH($K171,男子登録情報!$B:$B,0)),INDEX(女子登録情報!$R:$R,MATCH($K171,女子登録情報!$B:$B,0)))),"")</f>
        <v/>
      </c>
      <c r="I171" s="32"/>
      <c r="J171" s="32"/>
      <c r="K171" s="32" t="str">
        <f>IFERROR(INDEX(元マスター!$B:$B,MATCH($U171,元マスター!$AO:$AO,0)),"")</f>
        <v/>
      </c>
      <c r="L171" s="32" t="str">
        <f>IFERROR(IF(INDEX(元マスター!$C:$C,MATCH($U171,元マスター!$AO:$AO,0))="","",INDEX(元マスター!$C:$C,MATCH($U171,元マスター!$AO:$AO,0))),"")</f>
        <v/>
      </c>
      <c r="M171" s="32" t="str">
        <f>IFERROR(IF(INDEX(元マスター!$D:$D,MATCH($U171,元マスター!$AO:$AO,0))="","",INDEX(元マスター!$D:$D,MATCH($U171,元マスター!$AO:$AO,0))),"")</f>
        <v/>
      </c>
      <c r="N171" s="32" t="str">
        <f>IFERROR(IF(INDEX(元マスター!$E:$E,MATCH($U171,元マスター!$AO:$AO,0))="","",INDEX(元マスター!$E:$E,MATCH($U171,元マスター!$AO:$AO,0))),"")</f>
        <v/>
      </c>
      <c r="O171" s="32" t="str">
        <f>IFERROR(IF(INDEX(元マスター!$F:$F,MATCH($U171,元マスター!$AO:$AO,0))="","",INDEX(元マスター!$F:$F,MATCH($U171,元マスター!$AO:$AO,0))),"")</f>
        <v/>
      </c>
      <c r="P171" s="32" t="str">
        <f>IFERROR(IF(INDEX(元マスター!$G:$G,MATCH($U171,元マスター!$AO:$AO,0))="","",INDEX(元マスター!$G:$G,MATCH($U171,元マスター!$AO:$AO,0))),"")</f>
        <v/>
      </c>
      <c r="Q171" s="32" t="str">
        <f>IFERROR(IF(INDEX(元マスター!$H:$H,MATCH($U171,元マスター!$AO:$AO,0))="","",INDEX(元マスター!$H:$H,MATCH($U171,元マスター!$AO:$AO,0))),"")</f>
        <v/>
      </c>
      <c r="R171" s="32" t="str">
        <f>IFERROR(IF(INDEX(元マスター!$I:$I,MATCH($U171,元マスター!$AO:$AO,0))="","",INDEX(元マスター!$I:$I,MATCH($U171,元マスター!$AO:$AO,0))),"")</f>
        <v/>
      </c>
      <c r="S171" s="32" t="str">
        <f>IFERROR(IF(INDEX(元マスター!$J:$J,MATCH($U171,元マスター!$AO:$AO,0))="","",INDEX(元マスター!$J:$J,MATCH($U171,元マスター!$AO:$AO,0))),"")</f>
        <v/>
      </c>
      <c r="U171" s="32" t="str" cm="1">
        <f t="array" ref="U171">IFERROR(INDEX(元マスター!$AO$1:$AO$384,SMALL(IF(元マスター!$AO$1:$AO$384&lt;&gt;"",ROW($A$1:$A$384)),ROW())),"")</f>
        <v/>
      </c>
    </row>
    <row r="172" spans="1:21" x14ac:dyDescent="0.55000000000000004">
      <c r="A172" s="32" t="str">
        <f>IFERROR(INDEX(元マスター!$A:$A,MATCH($U172,元マスター!$AO:$AO,0)),"")</f>
        <v/>
      </c>
      <c r="B172" s="32" t="str">
        <f>IFERROR(IF($U172="","",IF($E172="1",INDEX(男子登録情報!$N:$N,MATCH($K172,男子登録情報!$B:$B,0)),INDEX(女子登録情報!$N:$N,MATCH($K172,女子登録情報!$B:$B,0)))),"")</f>
        <v/>
      </c>
      <c r="C172" s="32" t="str">
        <f>IFERROR(IF($U172="","",IF($E172="1",INDEX(男子登録情報!$O:$O,MATCH($K172,男子登録情報!$B:$B,0)),INDEX(女子登録情報!$O:$O,MATCH($K172,女子登録情報!$B:$B,0)))),"")</f>
        <v/>
      </c>
      <c r="D172" s="32" t="str">
        <f>IFERROR(IF($U172="","",IF($E172="1",INDEX(男子登録情報!$P:$P,MATCH($K172,男子登録情報!$B:$B,0)),INDEX(女子登録情報!$P:$P,MATCH($K172,女子登録情報!$B:$B,0)))),"")</f>
        <v/>
      </c>
      <c r="E172" s="32" t="str">
        <f>IF($U172="","",IF(ISERROR(MATCH($A172,男子登録情報!$S:$S,0)),"2","1"))</f>
        <v/>
      </c>
      <c r="F172" s="32" t="str">
        <f>IFERROR(IF($U172="","",IF($E172="1",INDEX(男子登録情報!$Q:$Q,MATCH($K172,男子登録情報!$B:$B,0)),INDEX(女子登録情報!$Q:$Q,MATCH($K172,女子登録情報!$B:$B,0)))),"")</f>
        <v/>
      </c>
      <c r="G172" s="32" t="str">
        <f>IFERROR(IF($U172="","",IF($E172="1",INDEX(男子登録情報!$M:$M,MATCH($K172,男子登録情報!$B:$B,0)),INDEX(女子登録情報!$M:$M,MATCH($K172,女子登録情報!$B:$B,0)))),"")</f>
        <v/>
      </c>
      <c r="H172" s="32" t="str">
        <f>IFERROR(IF($U172="","",IF($E172="1",INDEX(男子登録情報!$R:$R,MATCH($K172,男子登録情報!$B:$B,0)),INDEX(女子登録情報!$R:$R,MATCH($K172,女子登録情報!$B:$B,0)))),"")</f>
        <v/>
      </c>
      <c r="I172" s="32"/>
      <c r="J172" s="32"/>
      <c r="K172" s="32" t="str">
        <f>IFERROR(INDEX(元マスター!$B:$B,MATCH($U172,元マスター!$AO:$AO,0)),"")</f>
        <v/>
      </c>
      <c r="L172" s="32" t="str">
        <f>IFERROR(IF(INDEX(元マスター!$C:$C,MATCH($U172,元マスター!$AO:$AO,0))="","",INDEX(元マスター!$C:$C,MATCH($U172,元マスター!$AO:$AO,0))),"")</f>
        <v/>
      </c>
      <c r="M172" s="32" t="str">
        <f>IFERROR(IF(INDEX(元マスター!$D:$D,MATCH($U172,元マスター!$AO:$AO,0))="","",INDEX(元マスター!$D:$D,MATCH($U172,元マスター!$AO:$AO,0))),"")</f>
        <v/>
      </c>
      <c r="N172" s="32" t="str">
        <f>IFERROR(IF(INDEX(元マスター!$E:$E,MATCH($U172,元マスター!$AO:$AO,0))="","",INDEX(元マスター!$E:$E,MATCH($U172,元マスター!$AO:$AO,0))),"")</f>
        <v/>
      </c>
      <c r="O172" s="32" t="str">
        <f>IFERROR(IF(INDEX(元マスター!$F:$F,MATCH($U172,元マスター!$AO:$AO,0))="","",INDEX(元マスター!$F:$F,MATCH($U172,元マスター!$AO:$AO,0))),"")</f>
        <v/>
      </c>
      <c r="P172" s="32" t="str">
        <f>IFERROR(IF(INDEX(元マスター!$G:$G,MATCH($U172,元マスター!$AO:$AO,0))="","",INDEX(元マスター!$G:$G,MATCH($U172,元マスター!$AO:$AO,0))),"")</f>
        <v/>
      </c>
      <c r="Q172" s="32" t="str">
        <f>IFERROR(IF(INDEX(元マスター!$H:$H,MATCH($U172,元マスター!$AO:$AO,0))="","",INDEX(元マスター!$H:$H,MATCH($U172,元マスター!$AO:$AO,0))),"")</f>
        <v/>
      </c>
      <c r="R172" s="32" t="str">
        <f>IFERROR(IF(INDEX(元マスター!$I:$I,MATCH($U172,元マスター!$AO:$AO,0))="","",INDEX(元マスター!$I:$I,MATCH($U172,元マスター!$AO:$AO,0))),"")</f>
        <v/>
      </c>
      <c r="S172" s="32" t="str">
        <f>IFERROR(IF(INDEX(元マスター!$J:$J,MATCH($U172,元マスター!$AO:$AO,0))="","",INDEX(元マスター!$J:$J,MATCH($U172,元マスター!$AO:$AO,0))),"")</f>
        <v/>
      </c>
      <c r="U172" s="32" t="str" cm="1">
        <f t="array" ref="U172">IFERROR(INDEX(元マスター!$AO$1:$AO$384,SMALL(IF(元マスター!$AO$1:$AO$384&lt;&gt;"",ROW($A$1:$A$384)),ROW())),"")</f>
        <v/>
      </c>
    </row>
    <row r="173" spans="1:21" x14ac:dyDescent="0.55000000000000004">
      <c r="A173" s="32" t="str">
        <f>IFERROR(INDEX(元マスター!$A:$A,MATCH($U173,元マスター!$AO:$AO,0)),"")</f>
        <v/>
      </c>
      <c r="B173" s="32" t="str">
        <f>IFERROR(IF($U173="","",IF($E173="1",INDEX(男子登録情報!$N:$N,MATCH($K173,男子登録情報!$B:$B,0)),INDEX(女子登録情報!$N:$N,MATCH($K173,女子登録情報!$B:$B,0)))),"")</f>
        <v/>
      </c>
      <c r="C173" s="32" t="str">
        <f>IFERROR(IF($U173="","",IF($E173="1",INDEX(男子登録情報!$O:$O,MATCH($K173,男子登録情報!$B:$B,0)),INDEX(女子登録情報!$O:$O,MATCH($K173,女子登録情報!$B:$B,0)))),"")</f>
        <v/>
      </c>
      <c r="D173" s="32" t="str">
        <f>IFERROR(IF($U173="","",IF($E173="1",INDEX(男子登録情報!$P:$P,MATCH($K173,男子登録情報!$B:$B,0)),INDEX(女子登録情報!$P:$P,MATCH($K173,女子登録情報!$B:$B,0)))),"")</f>
        <v/>
      </c>
      <c r="E173" s="32" t="str">
        <f>IF($U173="","",IF(ISERROR(MATCH($A173,男子登録情報!$S:$S,0)),"2","1"))</f>
        <v/>
      </c>
      <c r="F173" s="32" t="str">
        <f>IFERROR(IF($U173="","",IF($E173="1",INDEX(男子登録情報!$Q:$Q,MATCH($K173,男子登録情報!$B:$B,0)),INDEX(女子登録情報!$Q:$Q,MATCH($K173,女子登録情報!$B:$B,0)))),"")</f>
        <v/>
      </c>
      <c r="G173" s="32" t="str">
        <f>IFERROR(IF($U173="","",IF($E173="1",INDEX(男子登録情報!$M:$M,MATCH($K173,男子登録情報!$B:$B,0)),INDEX(女子登録情報!$M:$M,MATCH($K173,女子登録情報!$B:$B,0)))),"")</f>
        <v/>
      </c>
      <c r="H173" s="32" t="str">
        <f>IFERROR(IF($U173="","",IF($E173="1",INDEX(男子登録情報!$R:$R,MATCH($K173,男子登録情報!$B:$B,0)),INDEX(女子登録情報!$R:$R,MATCH($K173,女子登録情報!$B:$B,0)))),"")</f>
        <v/>
      </c>
      <c r="I173" s="32"/>
      <c r="J173" s="32"/>
      <c r="K173" s="32" t="str">
        <f>IFERROR(INDEX(元マスター!$B:$B,MATCH($U173,元マスター!$AO:$AO,0)),"")</f>
        <v/>
      </c>
      <c r="L173" s="32" t="str">
        <f>IFERROR(IF(INDEX(元マスター!$C:$C,MATCH($U173,元マスター!$AO:$AO,0))="","",INDEX(元マスター!$C:$C,MATCH($U173,元マスター!$AO:$AO,0))),"")</f>
        <v/>
      </c>
      <c r="M173" s="32" t="str">
        <f>IFERROR(IF(INDEX(元マスター!$D:$D,MATCH($U173,元マスター!$AO:$AO,0))="","",INDEX(元マスター!$D:$D,MATCH($U173,元マスター!$AO:$AO,0))),"")</f>
        <v/>
      </c>
      <c r="N173" s="32" t="str">
        <f>IFERROR(IF(INDEX(元マスター!$E:$E,MATCH($U173,元マスター!$AO:$AO,0))="","",INDEX(元マスター!$E:$E,MATCH($U173,元マスター!$AO:$AO,0))),"")</f>
        <v/>
      </c>
      <c r="O173" s="32" t="str">
        <f>IFERROR(IF(INDEX(元マスター!$F:$F,MATCH($U173,元マスター!$AO:$AO,0))="","",INDEX(元マスター!$F:$F,MATCH($U173,元マスター!$AO:$AO,0))),"")</f>
        <v/>
      </c>
      <c r="P173" s="32" t="str">
        <f>IFERROR(IF(INDEX(元マスター!$G:$G,MATCH($U173,元マスター!$AO:$AO,0))="","",INDEX(元マスター!$G:$G,MATCH($U173,元マスター!$AO:$AO,0))),"")</f>
        <v/>
      </c>
      <c r="Q173" s="32" t="str">
        <f>IFERROR(IF(INDEX(元マスター!$H:$H,MATCH($U173,元マスター!$AO:$AO,0))="","",INDEX(元マスター!$H:$H,MATCH($U173,元マスター!$AO:$AO,0))),"")</f>
        <v/>
      </c>
      <c r="R173" s="32" t="str">
        <f>IFERROR(IF(INDEX(元マスター!$I:$I,MATCH($U173,元マスター!$AO:$AO,0))="","",INDEX(元マスター!$I:$I,MATCH($U173,元マスター!$AO:$AO,0))),"")</f>
        <v/>
      </c>
      <c r="S173" s="32" t="str">
        <f>IFERROR(IF(INDEX(元マスター!$J:$J,MATCH($U173,元マスター!$AO:$AO,0))="","",INDEX(元マスター!$J:$J,MATCH($U173,元マスター!$AO:$AO,0))),"")</f>
        <v/>
      </c>
      <c r="U173" s="32" t="str" cm="1">
        <f t="array" ref="U173">IFERROR(INDEX(元マスター!$AO$1:$AO$384,SMALL(IF(元マスター!$AO$1:$AO$384&lt;&gt;"",ROW($A$1:$A$384)),ROW())),"")</f>
        <v/>
      </c>
    </row>
    <row r="174" spans="1:21" x14ac:dyDescent="0.55000000000000004">
      <c r="A174" s="32" t="str">
        <f>IFERROR(INDEX(元マスター!$A:$A,MATCH($U174,元マスター!$AO:$AO,0)),"")</f>
        <v/>
      </c>
      <c r="B174" s="32" t="str">
        <f>IFERROR(IF($U174="","",IF($E174="1",INDEX(男子登録情報!$N:$N,MATCH($K174,男子登録情報!$B:$B,0)),INDEX(女子登録情報!$N:$N,MATCH($K174,女子登録情報!$B:$B,0)))),"")</f>
        <v/>
      </c>
      <c r="C174" s="32" t="str">
        <f>IFERROR(IF($U174="","",IF($E174="1",INDEX(男子登録情報!$O:$O,MATCH($K174,男子登録情報!$B:$B,0)),INDEX(女子登録情報!$O:$O,MATCH($K174,女子登録情報!$B:$B,0)))),"")</f>
        <v/>
      </c>
      <c r="D174" s="32" t="str">
        <f>IFERROR(IF($U174="","",IF($E174="1",INDEX(男子登録情報!$P:$P,MATCH($K174,男子登録情報!$B:$B,0)),INDEX(女子登録情報!$P:$P,MATCH($K174,女子登録情報!$B:$B,0)))),"")</f>
        <v/>
      </c>
      <c r="E174" s="32" t="str">
        <f>IF($U174="","",IF(ISERROR(MATCH($A174,男子登録情報!$S:$S,0)),"2","1"))</f>
        <v/>
      </c>
      <c r="F174" s="32" t="str">
        <f>IFERROR(IF($U174="","",IF($E174="1",INDEX(男子登録情報!$Q:$Q,MATCH($K174,男子登録情報!$B:$B,0)),INDEX(女子登録情報!$Q:$Q,MATCH($K174,女子登録情報!$B:$B,0)))),"")</f>
        <v/>
      </c>
      <c r="G174" s="32" t="str">
        <f>IFERROR(IF($U174="","",IF($E174="1",INDEX(男子登録情報!$M:$M,MATCH($K174,男子登録情報!$B:$B,0)),INDEX(女子登録情報!$M:$M,MATCH($K174,女子登録情報!$B:$B,0)))),"")</f>
        <v/>
      </c>
      <c r="H174" s="32" t="str">
        <f>IFERROR(IF($U174="","",IF($E174="1",INDEX(男子登録情報!$R:$R,MATCH($K174,男子登録情報!$B:$B,0)),INDEX(女子登録情報!$R:$R,MATCH($K174,女子登録情報!$B:$B,0)))),"")</f>
        <v/>
      </c>
      <c r="I174" s="32"/>
      <c r="J174" s="32"/>
      <c r="K174" s="32" t="str">
        <f>IFERROR(INDEX(元マスター!$B:$B,MATCH($U174,元マスター!$AO:$AO,0)),"")</f>
        <v/>
      </c>
      <c r="L174" s="32" t="str">
        <f>IFERROR(IF(INDEX(元マスター!$C:$C,MATCH($U174,元マスター!$AO:$AO,0))="","",INDEX(元マスター!$C:$C,MATCH($U174,元マスター!$AO:$AO,0))),"")</f>
        <v/>
      </c>
      <c r="M174" s="32" t="str">
        <f>IFERROR(IF(INDEX(元マスター!$D:$D,MATCH($U174,元マスター!$AO:$AO,0))="","",INDEX(元マスター!$D:$D,MATCH($U174,元マスター!$AO:$AO,0))),"")</f>
        <v/>
      </c>
      <c r="N174" s="32" t="str">
        <f>IFERROR(IF(INDEX(元マスター!$E:$E,MATCH($U174,元マスター!$AO:$AO,0))="","",INDEX(元マスター!$E:$E,MATCH($U174,元マスター!$AO:$AO,0))),"")</f>
        <v/>
      </c>
      <c r="O174" s="32" t="str">
        <f>IFERROR(IF(INDEX(元マスター!$F:$F,MATCH($U174,元マスター!$AO:$AO,0))="","",INDEX(元マスター!$F:$F,MATCH($U174,元マスター!$AO:$AO,0))),"")</f>
        <v/>
      </c>
      <c r="P174" s="32" t="str">
        <f>IFERROR(IF(INDEX(元マスター!$G:$G,MATCH($U174,元マスター!$AO:$AO,0))="","",INDEX(元マスター!$G:$G,MATCH($U174,元マスター!$AO:$AO,0))),"")</f>
        <v/>
      </c>
      <c r="Q174" s="32" t="str">
        <f>IFERROR(IF(INDEX(元マスター!$H:$H,MATCH($U174,元マスター!$AO:$AO,0))="","",INDEX(元マスター!$H:$H,MATCH($U174,元マスター!$AO:$AO,0))),"")</f>
        <v/>
      </c>
      <c r="R174" s="32" t="str">
        <f>IFERROR(IF(INDEX(元マスター!$I:$I,MATCH($U174,元マスター!$AO:$AO,0))="","",INDEX(元マスター!$I:$I,MATCH($U174,元マスター!$AO:$AO,0))),"")</f>
        <v/>
      </c>
      <c r="S174" s="32" t="str">
        <f>IFERROR(IF(INDEX(元マスター!$J:$J,MATCH($U174,元マスター!$AO:$AO,0))="","",INDEX(元マスター!$J:$J,MATCH($U174,元マスター!$AO:$AO,0))),"")</f>
        <v/>
      </c>
      <c r="U174" s="32" t="str" cm="1">
        <f t="array" ref="U174">IFERROR(INDEX(元マスター!$AO$1:$AO$384,SMALL(IF(元マスター!$AO$1:$AO$384&lt;&gt;"",ROW($A$1:$A$384)),ROW())),"")</f>
        <v/>
      </c>
    </row>
    <row r="175" spans="1:21" x14ac:dyDescent="0.55000000000000004">
      <c r="A175" s="32" t="str">
        <f>IFERROR(INDEX(元マスター!$A:$A,MATCH($U175,元マスター!$AO:$AO,0)),"")</f>
        <v/>
      </c>
      <c r="B175" s="32" t="str">
        <f>IFERROR(IF($U175="","",IF($E175="1",INDEX(男子登録情報!$N:$N,MATCH($K175,男子登録情報!$B:$B,0)),INDEX(女子登録情報!$N:$N,MATCH($K175,女子登録情報!$B:$B,0)))),"")</f>
        <v/>
      </c>
      <c r="C175" s="32" t="str">
        <f>IFERROR(IF($U175="","",IF($E175="1",INDEX(男子登録情報!$O:$O,MATCH($K175,男子登録情報!$B:$B,0)),INDEX(女子登録情報!$O:$O,MATCH($K175,女子登録情報!$B:$B,0)))),"")</f>
        <v/>
      </c>
      <c r="D175" s="32" t="str">
        <f>IFERROR(IF($U175="","",IF($E175="1",INDEX(男子登録情報!$P:$P,MATCH($K175,男子登録情報!$B:$B,0)),INDEX(女子登録情報!$P:$P,MATCH($K175,女子登録情報!$B:$B,0)))),"")</f>
        <v/>
      </c>
      <c r="E175" s="32" t="str">
        <f>IF($U175="","",IF(ISERROR(MATCH($A175,男子登録情報!$S:$S,0)),"2","1"))</f>
        <v/>
      </c>
      <c r="F175" s="32" t="str">
        <f>IFERROR(IF($U175="","",IF($E175="1",INDEX(男子登録情報!$Q:$Q,MATCH($K175,男子登録情報!$B:$B,0)),INDEX(女子登録情報!$Q:$Q,MATCH($K175,女子登録情報!$B:$B,0)))),"")</f>
        <v/>
      </c>
      <c r="G175" s="32" t="str">
        <f>IFERROR(IF($U175="","",IF($E175="1",INDEX(男子登録情報!$M:$M,MATCH($K175,男子登録情報!$B:$B,0)),INDEX(女子登録情報!$M:$M,MATCH($K175,女子登録情報!$B:$B,0)))),"")</f>
        <v/>
      </c>
      <c r="H175" s="32" t="str">
        <f>IFERROR(IF($U175="","",IF($E175="1",INDEX(男子登録情報!$R:$R,MATCH($K175,男子登録情報!$B:$B,0)),INDEX(女子登録情報!$R:$R,MATCH($K175,女子登録情報!$B:$B,0)))),"")</f>
        <v/>
      </c>
      <c r="I175" s="32"/>
      <c r="J175" s="32"/>
      <c r="K175" s="32" t="str">
        <f>IFERROR(INDEX(元マスター!$B:$B,MATCH($U175,元マスター!$AO:$AO,0)),"")</f>
        <v/>
      </c>
      <c r="L175" s="32" t="str">
        <f>IFERROR(IF(INDEX(元マスター!$C:$C,MATCH($U175,元マスター!$AO:$AO,0))="","",INDEX(元マスター!$C:$C,MATCH($U175,元マスター!$AO:$AO,0))),"")</f>
        <v/>
      </c>
      <c r="M175" s="32" t="str">
        <f>IFERROR(IF(INDEX(元マスター!$D:$D,MATCH($U175,元マスター!$AO:$AO,0))="","",INDEX(元マスター!$D:$D,MATCH($U175,元マスター!$AO:$AO,0))),"")</f>
        <v/>
      </c>
      <c r="N175" s="32" t="str">
        <f>IFERROR(IF(INDEX(元マスター!$E:$E,MATCH($U175,元マスター!$AO:$AO,0))="","",INDEX(元マスター!$E:$E,MATCH($U175,元マスター!$AO:$AO,0))),"")</f>
        <v/>
      </c>
      <c r="O175" s="32" t="str">
        <f>IFERROR(IF(INDEX(元マスター!$F:$F,MATCH($U175,元マスター!$AO:$AO,0))="","",INDEX(元マスター!$F:$F,MATCH($U175,元マスター!$AO:$AO,0))),"")</f>
        <v/>
      </c>
      <c r="P175" s="32" t="str">
        <f>IFERROR(IF(INDEX(元マスター!$G:$G,MATCH($U175,元マスター!$AO:$AO,0))="","",INDEX(元マスター!$G:$G,MATCH($U175,元マスター!$AO:$AO,0))),"")</f>
        <v/>
      </c>
      <c r="Q175" s="32" t="str">
        <f>IFERROR(IF(INDEX(元マスター!$H:$H,MATCH($U175,元マスター!$AO:$AO,0))="","",INDEX(元マスター!$H:$H,MATCH($U175,元マスター!$AO:$AO,0))),"")</f>
        <v/>
      </c>
      <c r="R175" s="32" t="str">
        <f>IFERROR(IF(INDEX(元マスター!$I:$I,MATCH($U175,元マスター!$AO:$AO,0))="","",INDEX(元マスター!$I:$I,MATCH($U175,元マスター!$AO:$AO,0))),"")</f>
        <v/>
      </c>
      <c r="S175" s="32" t="str">
        <f>IFERROR(IF(INDEX(元マスター!$J:$J,MATCH($U175,元マスター!$AO:$AO,0))="","",INDEX(元マスター!$J:$J,MATCH($U175,元マスター!$AO:$AO,0))),"")</f>
        <v/>
      </c>
      <c r="U175" s="32" t="str" cm="1">
        <f t="array" ref="U175">IFERROR(INDEX(元マスター!$AO$1:$AO$384,SMALL(IF(元マスター!$AO$1:$AO$384&lt;&gt;"",ROW($A$1:$A$384)),ROW())),"")</f>
        <v/>
      </c>
    </row>
    <row r="176" spans="1:21" x14ac:dyDescent="0.55000000000000004">
      <c r="A176" s="32" t="str">
        <f>IFERROR(INDEX(元マスター!$A:$A,MATCH($U176,元マスター!$AO:$AO,0)),"")</f>
        <v/>
      </c>
      <c r="B176" s="32" t="str">
        <f>IFERROR(IF($U176="","",IF($E176="1",INDEX(男子登録情報!$N:$N,MATCH($K176,男子登録情報!$B:$B,0)),INDEX(女子登録情報!$N:$N,MATCH($K176,女子登録情報!$B:$B,0)))),"")</f>
        <v/>
      </c>
      <c r="C176" s="32" t="str">
        <f>IFERROR(IF($U176="","",IF($E176="1",INDEX(男子登録情報!$O:$O,MATCH($K176,男子登録情報!$B:$B,0)),INDEX(女子登録情報!$O:$O,MATCH($K176,女子登録情報!$B:$B,0)))),"")</f>
        <v/>
      </c>
      <c r="D176" s="32" t="str">
        <f>IFERROR(IF($U176="","",IF($E176="1",INDEX(男子登録情報!$P:$P,MATCH($K176,男子登録情報!$B:$B,0)),INDEX(女子登録情報!$P:$P,MATCH($K176,女子登録情報!$B:$B,0)))),"")</f>
        <v/>
      </c>
      <c r="E176" s="32" t="str">
        <f>IF($U176="","",IF(ISERROR(MATCH($A176,男子登録情報!$S:$S,0)),"2","1"))</f>
        <v/>
      </c>
      <c r="F176" s="32" t="str">
        <f>IFERROR(IF($U176="","",IF($E176="1",INDEX(男子登録情報!$Q:$Q,MATCH($K176,男子登録情報!$B:$B,0)),INDEX(女子登録情報!$Q:$Q,MATCH($K176,女子登録情報!$B:$B,0)))),"")</f>
        <v/>
      </c>
      <c r="G176" s="32" t="str">
        <f>IFERROR(IF($U176="","",IF($E176="1",INDEX(男子登録情報!$M:$M,MATCH($K176,男子登録情報!$B:$B,0)),INDEX(女子登録情報!$M:$M,MATCH($K176,女子登録情報!$B:$B,0)))),"")</f>
        <v/>
      </c>
      <c r="H176" s="32" t="str">
        <f>IFERROR(IF($U176="","",IF($E176="1",INDEX(男子登録情報!$R:$R,MATCH($K176,男子登録情報!$B:$B,0)),INDEX(女子登録情報!$R:$R,MATCH($K176,女子登録情報!$B:$B,0)))),"")</f>
        <v/>
      </c>
      <c r="I176" s="32"/>
      <c r="J176" s="32"/>
      <c r="K176" s="32" t="str">
        <f>IFERROR(INDEX(元マスター!$B:$B,MATCH($U176,元マスター!$AO:$AO,0)),"")</f>
        <v/>
      </c>
      <c r="L176" s="32" t="str">
        <f>IFERROR(IF(INDEX(元マスター!$C:$C,MATCH($U176,元マスター!$AO:$AO,0))="","",INDEX(元マスター!$C:$C,MATCH($U176,元マスター!$AO:$AO,0))),"")</f>
        <v/>
      </c>
      <c r="M176" s="32" t="str">
        <f>IFERROR(IF(INDEX(元マスター!$D:$D,MATCH($U176,元マスター!$AO:$AO,0))="","",INDEX(元マスター!$D:$D,MATCH($U176,元マスター!$AO:$AO,0))),"")</f>
        <v/>
      </c>
      <c r="N176" s="32" t="str">
        <f>IFERROR(IF(INDEX(元マスター!$E:$E,MATCH($U176,元マスター!$AO:$AO,0))="","",INDEX(元マスター!$E:$E,MATCH($U176,元マスター!$AO:$AO,0))),"")</f>
        <v/>
      </c>
      <c r="O176" s="32" t="str">
        <f>IFERROR(IF(INDEX(元マスター!$F:$F,MATCH($U176,元マスター!$AO:$AO,0))="","",INDEX(元マスター!$F:$F,MATCH($U176,元マスター!$AO:$AO,0))),"")</f>
        <v/>
      </c>
      <c r="P176" s="32" t="str">
        <f>IFERROR(IF(INDEX(元マスター!$G:$G,MATCH($U176,元マスター!$AO:$AO,0))="","",INDEX(元マスター!$G:$G,MATCH($U176,元マスター!$AO:$AO,0))),"")</f>
        <v/>
      </c>
      <c r="Q176" s="32" t="str">
        <f>IFERROR(IF(INDEX(元マスター!$H:$H,MATCH($U176,元マスター!$AO:$AO,0))="","",INDEX(元マスター!$H:$H,MATCH($U176,元マスター!$AO:$AO,0))),"")</f>
        <v/>
      </c>
      <c r="R176" s="32" t="str">
        <f>IFERROR(IF(INDEX(元マスター!$I:$I,MATCH($U176,元マスター!$AO:$AO,0))="","",INDEX(元マスター!$I:$I,MATCH($U176,元マスター!$AO:$AO,0))),"")</f>
        <v/>
      </c>
      <c r="S176" s="32" t="str">
        <f>IFERROR(IF(INDEX(元マスター!$J:$J,MATCH($U176,元マスター!$AO:$AO,0))="","",INDEX(元マスター!$J:$J,MATCH($U176,元マスター!$AO:$AO,0))),"")</f>
        <v/>
      </c>
      <c r="U176" s="32" t="str" cm="1">
        <f t="array" ref="U176">IFERROR(INDEX(元マスター!$AO$1:$AO$384,SMALL(IF(元マスター!$AO$1:$AO$384&lt;&gt;"",ROW($A$1:$A$384)),ROW())),"")</f>
        <v/>
      </c>
    </row>
    <row r="177" spans="1:21" x14ac:dyDescent="0.55000000000000004">
      <c r="A177" s="32" t="str">
        <f>IFERROR(INDEX(元マスター!$A:$A,MATCH($U177,元マスター!$AO:$AO,0)),"")</f>
        <v/>
      </c>
      <c r="B177" s="32" t="str">
        <f>IFERROR(IF($U177="","",IF($E177="1",INDEX(男子登録情報!$N:$N,MATCH($K177,男子登録情報!$B:$B,0)),INDEX(女子登録情報!$N:$N,MATCH($K177,女子登録情報!$B:$B,0)))),"")</f>
        <v/>
      </c>
      <c r="C177" s="32" t="str">
        <f>IFERROR(IF($U177="","",IF($E177="1",INDEX(男子登録情報!$O:$O,MATCH($K177,男子登録情報!$B:$B,0)),INDEX(女子登録情報!$O:$O,MATCH($K177,女子登録情報!$B:$B,0)))),"")</f>
        <v/>
      </c>
      <c r="D177" s="32" t="str">
        <f>IFERROR(IF($U177="","",IF($E177="1",INDEX(男子登録情報!$P:$P,MATCH($K177,男子登録情報!$B:$B,0)),INDEX(女子登録情報!$P:$P,MATCH($K177,女子登録情報!$B:$B,0)))),"")</f>
        <v/>
      </c>
      <c r="E177" s="32" t="str">
        <f>IF($U177="","",IF(ISERROR(MATCH($A177,男子登録情報!$S:$S,0)),"2","1"))</f>
        <v/>
      </c>
      <c r="F177" s="32" t="str">
        <f>IFERROR(IF($U177="","",IF($E177="1",INDEX(男子登録情報!$Q:$Q,MATCH($K177,男子登録情報!$B:$B,0)),INDEX(女子登録情報!$Q:$Q,MATCH($K177,女子登録情報!$B:$B,0)))),"")</f>
        <v/>
      </c>
      <c r="G177" s="32" t="str">
        <f>IFERROR(IF($U177="","",IF($E177="1",INDEX(男子登録情報!$M:$M,MATCH($K177,男子登録情報!$B:$B,0)),INDEX(女子登録情報!$M:$M,MATCH($K177,女子登録情報!$B:$B,0)))),"")</f>
        <v/>
      </c>
      <c r="H177" s="32" t="str">
        <f>IFERROR(IF($U177="","",IF($E177="1",INDEX(男子登録情報!$R:$R,MATCH($K177,男子登録情報!$B:$B,0)),INDEX(女子登録情報!$R:$R,MATCH($K177,女子登録情報!$B:$B,0)))),"")</f>
        <v/>
      </c>
      <c r="I177" s="32"/>
      <c r="J177" s="32"/>
      <c r="K177" s="32" t="str">
        <f>IFERROR(INDEX(元マスター!$B:$B,MATCH($U177,元マスター!$AO:$AO,0)),"")</f>
        <v/>
      </c>
      <c r="L177" s="32" t="str">
        <f>IFERROR(IF(INDEX(元マスター!$C:$C,MATCH($U177,元マスター!$AO:$AO,0))="","",INDEX(元マスター!$C:$C,MATCH($U177,元マスター!$AO:$AO,0))),"")</f>
        <v/>
      </c>
      <c r="M177" s="32" t="str">
        <f>IFERROR(IF(INDEX(元マスター!$D:$D,MATCH($U177,元マスター!$AO:$AO,0))="","",INDEX(元マスター!$D:$D,MATCH($U177,元マスター!$AO:$AO,0))),"")</f>
        <v/>
      </c>
      <c r="N177" s="32" t="str">
        <f>IFERROR(IF(INDEX(元マスター!$E:$E,MATCH($U177,元マスター!$AO:$AO,0))="","",INDEX(元マスター!$E:$E,MATCH($U177,元マスター!$AO:$AO,0))),"")</f>
        <v/>
      </c>
      <c r="O177" s="32" t="str">
        <f>IFERROR(IF(INDEX(元マスター!$F:$F,MATCH($U177,元マスター!$AO:$AO,0))="","",INDEX(元マスター!$F:$F,MATCH($U177,元マスター!$AO:$AO,0))),"")</f>
        <v/>
      </c>
      <c r="P177" s="32" t="str">
        <f>IFERROR(IF(INDEX(元マスター!$G:$G,MATCH($U177,元マスター!$AO:$AO,0))="","",INDEX(元マスター!$G:$G,MATCH($U177,元マスター!$AO:$AO,0))),"")</f>
        <v/>
      </c>
      <c r="Q177" s="32" t="str">
        <f>IFERROR(IF(INDEX(元マスター!$H:$H,MATCH($U177,元マスター!$AO:$AO,0))="","",INDEX(元マスター!$H:$H,MATCH($U177,元マスター!$AO:$AO,0))),"")</f>
        <v/>
      </c>
      <c r="R177" s="32" t="str">
        <f>IFERROR(IF(INDEX(元マスター!$I:$I,MATCH($U177,元マスター!$AO:$AO,0))="","",INDEX(元マスター!$I:$I,MATCH($U177,元マスター!$AO:$AO,0))),"")</f>
        <v/>
      </c>
      <c r="S177" s="32" t="str">
        <f>IFERROR(IF(INDEX(元マスター!$J:$J,MATCH($U177,元マスター!$AO:$AO,0))="","",INDEX(元マスター!$J:$J,MATCH($U177,元マスター!$AO:$AO,0))),"")</f>
        <v/>
      </c>
      <c r="U177" s="32" t="str" cm="1">
        <f t="array" ref="U177">IFERROR(INDEX(元マスター!$AO$1:$AO$384,SMALL(IF(元マスター!$AO$1:$AO$384&lt;&gt;"",ROW($A$1:$A$384)),ROW())),"")</f>
        <v/>
      </c>
    </row>
    <row r="178" spans="1:21" x14ac:dyDescent="0.55000000000000004">
      <c r="A178" s="32" t="str">
        <f>IFERROR(INDEX(元マスター!$A:$A,MATCH($U178,元マスター!$AO:$AO,0)),"")</f>
        <v/>
      </c>
      <c r="B178" s="32" t="str">
        <f>IFERROR(IF($U178="","",IF($E178="1",INDEX(男子登録情報!$N:$N,MATCH($K178,男子登録情報!$B:$B,0)),INDEX(女子登録情報!$N:$N,MATCH($K178,女子登録情報!$B:$B,0)))),"")</f>
        <v/>
      </c>
      <c r="C178" s="32" t="str">
        <f>IFERROR(IF($U178="","",IF($E178="1",INDEX(男子登録情報!$O:$O,MATCH($K178,男子登録情報!$B:$B,0)),INDEX(女子登録情報!$O:$O,MATCH($K178,女子登録情報!$B:$B,0)))),"")</f>
        <v/>
      </c>
      <c r="D178" s="32" t="str">
        <f>IFERROR(IF($U178="","",IF($E178="1",INDEX(男子登録情報!$P:$P,MATCH($K178,男子登録情報!$B:$B,0)),INDEX(女子登録情報!$P:$P,MATCH($K178,女子登録情報!$B:$B,0)))),"")</f>
        <v/>
      </c>
      <c r="E178" s="32" t="str">
        <f>IF($U178="","",IF(ISERROR(MATCH($A178,男子登録情報!$S:$S,0)),"2","1"))</f>
        <v/>
      </c>
      <c r="F178" s="32" t="str">
        <f>IFERROR(IF($U178="","",IF($E178="1",INDEX(男子登録情報!$Q:$Q,MATCH($K178,男子登録情報!$B:$B,0)),INDEX(女子登録情報!$Q:$Q,MATCH($K178,女子登録情報!$B:$B,0)))),"")</f>
        <v/>
      </c>
      <c r="G178" s="32" t="str">
        <f>IFERROR(IF($U178="","",IF($E178="1",INDEX(男子登録情報!$M:$M,MATCH($K178,男子登録情報!$B:$B,0)),INDEX(女子登録情報!$M:$M,MATCH($K178,女子登録情報!$B:$B,0)))),"")</f>
        <v/>
      </c>
      <c r="H178" s="32" t="str">
        <f>IFERROR(IF($U178="","",IF($E178="1",INDEX(男子登録情報!$R:$R,MATCH($K178,男子登録情報!$B:$B,0)),INDEX(女子登録情報!$R:$R,MATCH($K178,女子登録情報!$B:$B,0)))),"")</f>
        <v/>
      </c>
      <c r="I178" s="32"/>
      <c r="J178" s="32"/>
      <c r="K178" s="32" t="str">
        <f>IFERROR(INDEX(元マスター!$B:$B,MATCH($U178,元マスター!$AO:$AO,0)),"")</f>
        <v/>
      </c>
      <c r="L178" s="32" t="str">
        <f>IFERROR(IF(INDEX(元マスター!$C:$C,MATCH($U178,元マスター!$AO:$AO,0))="","",INDEX(元マスター!$C:$C,MATCH($U178,元マスター!$AO:$AO,0))),"")</f>
        <v/>
      </c>
      <c r="M178" s="32" t="str">
        <f>IFERROR(IF(INDEX(元マスター!$D:$D,MATCH($U178,元マスター!$AO:$AO,0))="","",INDEX(元マスター!$D:$D,MATCH($U178,元マスター!$AO:$AO,0))),"")</f>
        <v/>
      </c>
      <c r="N178" s="32" t="str">
        <f>IFERROR(IF(INDEX(元マスター!$E:$E,MATCH($U178,元マスター!$AO:$AO,0))="","",INDEX(元マスター!$E:$E,MATCH($U178,元マスター!$AO:$AO,0))),"")</f>
        <v/>
      </c>
      <c r="O178" s="32" t="str">
        <f>IFERROR(IF(INDEX(元マスター!$F:$F,MATCH($U178,元マスター!$AO:$AO,0))="","",INDEX(元マスター!$F:$F,MATCH($U178,元マスター!$AO:$AO,0))),"")</f>
        <v/>
      </c>
      <c r="P178" s="32" t="str">
        <f>IFERROR(IF(INDEX(元マスター!$G:$G,MATCH($U178,元マスター!$AO:$AO,0))="","",INDEX(元マスター!$G:$G,MATCH($U178,元マスター!$AO:$AO,0))),"")</f>
        <v/>
      </c>
      <c r="Q178" s="32" t="str">
        <f>IFERROR(IF(INDEX(元マスター!$H:$H,MATCH($U178,元マスター!$AO:$AO,0))="","",INDEX(元マスター!$H:$H,MATCH($U178,元マスター!$AO:$AO,0))),"")</f>
        <v/>
      </c>
      <c r="R178" s="32" t="str">
        <f>IFERROR(IF(INDEX(元マスター!$I:$I,MATCH($U178,元マスター!$AO:$AO,0))="","",INDEX(元マスター!$I:$I,MATCH($U178,元マスター!$AO:$AO,0))),"")</f>
        <v/>
      </c>
      <c r="S178" s="32" t="str">
        <f>IFERROR(IF(INDEX(元マスター!$J:$J,MATCH($U178,元マスター!$AO:$AO,0))="","",INDEX(元マスター!$J:$J,MATCH($U178,元マスター!$AO:$AO,0))),"")</f>
        <v/>
      </c>
      <c r="U178" s="32" t="str" cm="1">
        <f t="array" ref="U178">IFERROR(INDEX(元マスター!$AO$1:$AO$384,SMALL(IF(元マスター!$AO$1:$AO$384&lt;&gt;"",ROW($A$1:$A$384)),ROW())),"")</f>
        <v/>
      </c>
    </row>
    <row r="179" spans="1:21" x14ac:dyDescent="0.55000000000000004">
      <c r="A179" s="32" t="str">
        <f>IFERROR(INDEX(元マスター!$A:$A,MATCH($U179,元マスター!$AO:$AO,0)),"")</f>
        <v/>
      </c>
      <c r="B179" s="32" t="str">
        <f>IFERROR(IF($U179="","",IF($E179="1",INDEX(男子登録情報!$N:$N,MATCH($K179,男子登録情報!$B:$B,0)),INDEX(女子登録情報!$N:$N,MATCH($K179,女子登録情報!$B:$B,0)))),"")</f>
        <v/>
      </c>
      <c r="C179" s="32" t="str">
        <f>IFERROR(IF($U179="","",IF($E179="1",INDEX(男子登録情報!$O:$O,MATCH($K179,男子登録情報!$B:$B,0)),INDEX(女子登録情報!$O:$O,MATCH($K179,女子登録情報!$B:$B,0)))),"")</f>
        <v/>
      </c>
      <c r="D179" s="32" t="str">
        <f>IFERROR(IF($U179="","",IF($E179="1",INDEX(男子登録情報!$P:$P,MATCH($K179,男子登録情報!$B:$B,0)),INDEX(女子登録情報!$P:$P,MATCH($K179,女子登録情報!$B:$B,0)))),"")</f>
        <v/>
      </c>
      <c r="E179" s="32" t="str">
        <f>IF($U179="","",IF(ISERROR(MATCH($A179,男子登録情報!$S:$S,0)),"2","1"))</f>
        <v/>
      </c>
      <c r="F179" s="32" t="str">
        <f>IFERROR(IF($U179="","",IF($E179="1",INDEX(男子登録情報!$Q:$Q,MATCH($K179,男子登録情報!$B:$B,0)),INDEX(女子登録情報!$Q:$Q,MATCH($K179,女子登録情報!$B:$B,0)))),"")</f>
        <v/>
      </c>
      <c r="G179" s="32" t="str">
        <f>IFERROR(IF($U179="","",IF($E179="1",INDEX(男子登録情報!$M:$M,MATCH($K179,男子登録情報!$B:$B,0)),INDEX(女子登録情報!$M:$M,MATCH($K179,女子登録情報!$B:$B,0)))),"")</f>
        <v/>
      </c>
      <c r="H179" s="32" t="str">
        <f>IFERROR(IF($U179="","",IF($E179="1",INDEX(男子登録情報!$R:$R,MATCH($K179,男子登録情報!$B:$B,0)),INDEX(女子登録情報!$R:$R,MATCH($K179,女子登録情報!$B:$B,0)))),"")</f>
        <v/>
      </c>
      <c r="I179" s="32"/>
      <c r="J179" s="32"/>
      <c r="K179" s="32" t="str">
        <f>IFERROR(INDEX(元マスター!$B:$B,MATCH($U179,元マスター!$AO:$AO,0)),"")</f>
        <v/>
      </c>
      <c r="L179" s="32" t="str">
        <f>IFERROR(IF(INDEX(元マスター!$C:$C,MATCH($U179,元マスター!$AO:$AO,0))="","",INDEX(元マスター!$C:$C,MATCH($U179,元マスター!$AO:$AO,0))),"")</f>
        <v/>
      </c>
      <c r="M179" s="32" t="str">
        <f>IFERROR(IF(INDEX(元マスター!$D:$D,MATCH($U179,元マスター!$AO:$AO,0))="","",INDEX(元マスター!$D:$D,MATCH($U179,元マスター!$AO:$AO,0))),"")</f>
        <v/>
      </c>
      <c r="N179" s="32" t="str">
        <f>IFERROR(IF(INDEX(元マスター!$E:$E,MATCH($U179,元マスター!$AO:$AO,0))="","",INDEX(元マスター!$E:$E,MATCH($U179,元マスター!$AO:$AO,0))),"")</f>
        <v/>
      </c>
      <c r="O179" s="32" t="str">
        <f>IFERROR(IF(INDEX(元マスター!$F:$F,MATCH($U179,元マスター!$AO:$AO,0))="","",INDEX(元マスター!$F:$F,MATCH($U179,元マスター!$AO:$AO,0))),"")</f>
        <v/>
      </c>
      <c r="P179" s="32" t="str">
        <f>IFERROR(IF(INDEX(元マスター!$G:$G,MATCH($U179,元マスター!$AO:$AO,0))="","",INDEX(元マスター!$G:$G,MATCH($U179,元マスター!$AO:$AO,0))),"")</f>
        <v/>
      </c>
      <c r="Q179" s="32" t="str">
        <f>IFERROR(IF(INDEX(元マスター!$H:$H,MATCH($U179,元マスター!$AO:$AO,0))="","",INDEX(元マスター!$H:$H,MATCH($U179,元マスター!$AO:$AO,0))),"")</f>
        <v/>
      </c>
      <c r="R179" s="32" t="str">
        <f>IFERROR(IF(INDEX(元マスター!$I:$I,MATCH($U179,元マスター!$AO:$AO,0))="","",INDEX(元マスター!$I:$I,MATCH($U179,元マスター!$AO:$AO,0))),"")</f>
        <v/>
      </c>
      <c r="S179" s="32" t="str">
        <f>IFERROR(IF(INDEX(元マスター!$J:$J,MATCH($U179,元マスター!$AO:$AO,0))="","",INDEX(元マスター!$J:$J,MATCH($U179,元マスター!$AO:$AO,0))),"")</f>
        <v/>
      </c>
      <c r="U179" s="32" t="str" cm="1">
        <f t="array" ref="U179">IFERROR(INDEX(元マスター!$AO$1:$AO$384,SMALL(IF(元マスター!$AO$1:$AO$384&lt;&gt;"",ROW($A$1:$A$384)),ROW())),"")</f>
        <v/>
      </c>
    </row>
    <row r="180" spans="1:21" x14ac:dyDescent="0.55000000000000004">
      <c r="A180" s="32" t="str">
        <f>IFERROR(INDEX(元マスター!$A:$A,MATCH($U180,元マスター!$AO:$AO,0)),"")</f>
        <v/>
      </c>
      <c r="B180" s="32" t="str">
        <f>IFERROR(IF($U180="","",IF($E180="1",INDEX(男子登録情報!$N:$N,MATCH($K180,男子登録情報!$B:$B,0)),INDEX(女子登録情報!$N:$N,MATCH($K180,女子登録情報!$B:$B,0)))),"")</f>
        <v/>
      </c>
      <c r="C180" s="32" t="str">
        <f>IFERROR(IF($U180="","",IF($E180="1",INDEX(男子登録情報!$O:$O,MATCH($K180,男子登録情報!$B:$B,0)),INDEX(女子登録情報!$O:$O,MATCH($K180,女子登録情報!$B:$B,0)))),"")</f>
        <v/>
      </c>
      <c r="D180" s="32" t="str">
        <f>IFERROR(IF($U180="","",IF($E180="1",INDEX(男子登録情報!$P:$P,MATCH($K180,男子登録情報!$B:$B,0)),INDEX(女子登録情報!$P:$P,MATCH($K180,女子登録情報!$B:$B,0)))),"")</f>
        <v/>
      </c>
      <c r="E180" s="32" t="str">
        <f>IF($U180="","",IF(ISERROR(MATCH($A180,男子登録情報!$S:$S,0)),"2","1"))</f>
        <v/>
      </c>
      <c r="F180" s="32" t="str">
        <f>IFERROR(IF($U180="","",IF($E180="1",INDEX(男子登録情報!$Q:$Q,MATCH($K180,男子登録情報!$B:$B,0)),INDEX(女子登録情報!$Q:$Q,MATCH($K180,女子登録情報!$B:$B,0)))),"")</f>
        <v/>
      </c>
      <c r="G180" s="32" t="str">
        <f>IFERROR(IF($U180="","",IF($E180="1",INDEX(男子登録情報!$M:$M,MATCH($K180,男子登録情報!$B:$B,0)),INDEX(女子登録情報!$M:$M,MATCH($K180,女子登録情報!$B:$B,0)))),"")</f>
        <v/>
      </c>
      <c r="H180" s="32" t="str">
        <f>IFERROR(IF($U180="","",IF($E180="1",INDEX(男子登録情報!$R:$R,MATCH($K180,男子登録情報!$B:$B,0)),INDEX(女子登録情報!$R:$R,MATCH($K180,女子登録情報!$B:$B,0)))),"")</f>
        <v/>
      </c>
      <c r="I180" s="32"/>
      <c r="J180" s="32"/>
      <c r="K180" s="32" t="str">
        <f>IFERROR(INDEX(元マスター!$B:$B,MATCH($U180,元マスター!$AO:$AO,0)),"")</f>
        <v/>
      </c>
      <c r="L180" s="32" t="str">
        <f>IFERROR(IF(INDEX(元マスター!$C:$C,MATCH($U180,元マスター!$AO:$AO,0))="","",INDEX(元マスター!$C:$C,MATCH($U180,元マスター!$AO:$AO,0))),"")</f>
        <v/>
      </c>
      <c r="M180" s="32" t="str">
        <f>IFERROR(IF(INDEX(元マスター!$D:$D,MATCH($U180,元マスター!$AO:$AO,0))="","",INDEX(元マスター!$D:$D,MATCH($U180,元マスター!$AO:$AO,0))),"")</f>
        <v/>
      </c>
      <c r="N180" s="32" t="str">
        <f>IFERROR(IF(INDEX(元マスター!$E:$E,MATCH($U180,元マスター!$AO:$AO,0))="","",INDEX(元マスター!$E:$E,MATCH($U180,元マスター!$AO:$AO,0))),"")</f>
        <v/>
      </c>
      <c r="O180" s="32" t="str">
        <f>IFERROR(IF(INDEX(元マスター!$F:$F,MATCH($U180,元マスター!$AO:$AO,0))="","",INDEX(元マスター!$F:$F,MATCH($U180,元マスター!$AO:$AO,0))),"")</f>
        <v/>
      </c>
      <c r="P180" s="32" t="str">
        <f>IFERROR(IF(INDEX(元マスター!$G:$G,MATCH($U180,元マスター!$AO:$AO,0))="","",INDEX(元マスター!$G:$G,MATCH($U180,元マスター!$AO:$AO,0))),"")</f>
        <v/>
      </c>
      <c r="Q180" s="32" t="str">
        <f>IFERROR(IF(INDEX(元マスター!$H:$H,MATCH($U180,元マスター!$AO:$AO,0))="","",INDEX(元マスター!$H:$H,MATCH($U180,元マスター!$AO:$AO,0))),"")</f>
        <v/>
      </c>
      <c r="R180" s="32" t="str">
        <f>IFERROR(IF(INDEX(元マスター!$I:$I,MATCH($U180,元マスター!$AO:$AO,0))="","",INDEX(元マスター!$I:$I,MATCH($U180,元マスター!$AO:$AO,0))),"")</f>
        <v/>
      </c>
      <c r="S180" s="32" t="str">
        <f>IFERROR(IF(INDEX(元マスター!$J:$J,MATCH($U180,元マスター!$AO:$AO,0))="","",INDEX(元マスター!$J:$J,MATCH($U180,元マスター!$AO:$AO,0))),"")</f>
        <v/>
      </c>
      <c r="U180" s="32" t="str" cm="1">
        <f t="array" ref="U180">IFERROR(INDEX(元マスター!$AO$1:$AO$384,SMALL(IF(元マスター!$AO$1:$AO$384&lt;&gt;"",ROW($A$1:$A$384)),ROW())),"")</f>
        <v/>
      </c>
    </row>
    <row r="181" spans="1:21" x14ac:dyDescent="0.55000000000000004">
      <c r="A181" s="32" t="str">
        <f>IFERROR(INDEX(元マスター!$A:$A,MATCH($U181,元マスター!$AO:$AO,0)),"")</f>
        <v/>
      </c>
      <c r="B181" s="32" t="str">
        <f>IFERROR(IF($U181="","",IF($E181="1",INDEX(男子登録情報!$N:$N,MATCH($K181,男子登録情報!$B:$B,0)),INDEX(女子登録情報!$N:$N,MATCH($K181,女子登録情報!$B:$B,0)))),"")</f>
        <v/>
      </c>
      <c r="C181" s="32" t="str">
        <f>IFERROR(IF($U181="","",IF($E181="1",INDEX(男子登録情報!$O:$O,MATCH($K181,男子登録情報!$B:$B,0)),INDEX(女子登録情報!$O:$O,MATCH($K181,女子登録情報!$B:$B,0)))),"")</f>
        <v/>
      </c>
      <c r="D181" s="32" t="str">
        <f>IFERROR(IF($U181="","",IF($E181="1",INDEX(男子登録情報!$P:$P,MATCH($K181,男子登録情報!$B:$B,0)),INDEX(女子登録情報!$P:$P,MATCH($K181,女子登録情報!$B:$B,0)))),"")</f>
        <v/>
      </c>
      <c r="E181" s="32" t="str">
        <f>IF($U181="","",IF(ISERROR(MATCH($A181,男子登録情報!$S:$S,0)),"2","1"))</f>
        <v/>
      </c>
      <c r="F181" s="32" t="str">
        <f>IFERROR(IF($U181="","",IF($E181="1",INDEX(男子登録情報!$Q:$Q,MATCH($K181,男子登録情報!$B:$B,0)),INDEX(女子登録情報!$Q:$Q,MATCH($K181,女子登録情報!$B:$B,0)))),"")</f>
        <v/>
      </c>
      <c r="G181" s="32" t="str">
        <f>IFERROR(IF($U181="","",IF($E181="1",INDEX(男子登録情報!$M:$M,MATCH($K181,男子登録情報!$B:$B,0)),INDEX(女子登録情報!$M:$M,MATCH($K181,女子登録情報!$B:$B,0)))),"")</f>
        <v/>
      </c>
      <c r="H181" s="32" t="str">
        <f>IFERROR(IF($U181="","",IF($E181="1",INDEX(男子登録情報!$R:$R,MATCH($K181,男子登録情報!$B:$B,0)),INDEX(女子登録情報!$R:$R,MATCH($K181,女子登録情報!$B:$B,0)))),"")</f>
        <v/>
      </c>
      <c r="I181" s="32"/>
      <c r="J181" s="32"/>
      <c r="K181" s="32" t="str">
        <f>IFERROR(INDEX(元マスター!$B:$B,MATCH($U181,元マスター!$AO:$AO,0)),"")</f>
        <v/>
      </c>
      <c r="L181" s="32" t="str">
        <f>IFERROR(IF(INDEX(元マスター!$C:$C,MATCH($U181,元マスター!$AO:$AO,0))="","",INDEX(元マスター!$C:$C,MATCH($U181,元マスター!$AO:$AO,0))),"")</f>
        <v/>
      </c>
      <c r="M181" s="32" t="str">
        <f>IFERROR(IF(INDEX(元マスター!$D:$D,MATCH($U181,元マスター!$AO:$AO,0))="","",INDEX(元マスター!$D:$D,MATCH($U181,元マスター!$AO:$AO,0))),"")</f>
        <v/>
      </c>
      <c r="N181" s="32" t="str">
        <f>IFERROR(IF(INDEX(元マスター!$E:$E,MATCH($U181,元マスター!$AO:$AO,0))="","",INDEX(元マスター!$E:$E,MATCH($U181,元マスター!$AO:$AO,0))),"")</f>
        <v/>
      </c>
      <c r="O181" s="32" t="str">
        <f>IFERROR(IF(INDEX(元マスター!$F:$F,MATCH($U181,元マスター!$AO:$AO,0))="","",INDEX(元マスター!$F:$F,MATCH($U181,元マスター!$AO:$AO,0))),"")</f>
        <v/>
      </c>
      <c r="P181" s="32" t="str">
        <f>IFERROR(IF(INDEX(元マスター!$G:$G,MATCH($U181,元マスター!$AO:$AO,0))="","",INDEX(元マスター!$G:$G,MATCH($U181,元マスター!$AO:$AO,0))),"")</f>
        <v/>
      </c>
      <c r="Q181" s="32" t="str">
        <f>IFERROR(IF(INDEX(元マスター!$H:$H,MATCH($U181,元マスター!$AO:$AO,0))="","",INDEX(元マスター!$H:$H,MATCH($U181,元マスター!$AO:$AO,0))),"")</f>
        <v/>
      </c>
      <c r="R181" s="32" t="str">
        <f>IFERROR(IF(INDEX(元マスター!$I:$I,MATCH($U181,元マスター!$AO:$AO,0))="","",INDEX(元マスター!$I:$I,MATCH($U181,元マスター!$AO:$AO,0))),"")</f>
        <v/>
      </c>
      <c r="S181" s="32" t="str">
        <f>IFERROR(IF(INDEX(元マスター!$J:$J,MATCH($U181,元マスター!$AO:$AO,0))="","",INDEX(元マスター!$J:$J,MATCH($U181,元マスター!$AO:$AO,0))),"")</f>
        <v/>
      </c>
      <c r="U181" s="32" t="str" cm="1">
        <f t="array" ref="U181">IFERROR(INDEX(元マスター!$AO$1:$AO$384,SMALL(IF(元マスター!$AO$1:$AO$384&lt;&gt;"",ROW($A$1:$A$384)),ROW())),"")</f>
        <v/>
      </c>
    </row>
    <row r="182" spans="1:21" x14ac:dyDescent="0.55000000000000004">
      <c r="A182" s="32" t="str">
        <f>IFERROR(INDEX(元マスター!$A:$A,MATCH($U182,元マスター!$AO:$AO,0)),"")</f>
        <v/>
      </c>
      <c r="B182" s="32" t="str">
        <f>IFERROR(IF($U182="","",IF($E182="1",INDEX(男子登録情報!$N:$N,MATCH($K182,男子登録情報!$B:$B,0)),INDEX(女子登録情報!$N:$N,MATCH($K182,女子登録情報!$B:$B,0)))),"")</f>
        <v/>
      </c>
      <c r="C182" s="32" t="str">
        <f>IFERROR(IF($U182="","",IF($E182="1",INDEX(男子登録情報!$O:$O,MATCH($K182,男子登録情報!$B:$B,0)),INDEX(女子登録情報!$O:$O,MATCH($K182,女子登録情報!$B:$B,0)))),"")</f>
        <v/>
      </c>
      <c r="D182" s="32" t="str">
        <f>IFERROR(IF($U182="","",IF($E182="1",INDEX(男子登録情報!$P:$P,MATCH($K182,男子登録情報!$B:$B,0)),INDEX(女子登録情報!$P:$P,MATCH($K182,女子登録情報!$B:$B,0)))),"")</f>
        <v/>
      </c>
      <c r="E182" s="32" t="str">
        <f>IF($U182="","",IF(ISERROR(MATCH($A182,男子登録情報!$S:$S,0)),"2","1"))</f>
        <v/>
      </c>
      <c r="F182" s="32" t="str">
        <f>IFERROR(IF($U182="","",IF($E182="1",INDEX(男子登録情報!$Q:$Q,MATCH($K182,男子登録情報!$B:$B,0)),INDEX(女子登録情報!$Q:$Q,MATCH($K182,女子登録情報!$B:$B,0)))),"")</f>
        <v/>
      </c>
      <c r="G182" s="32" t="str">
        <f>IFERROR(IF($U182="","",IF($E182="1",INDEX(男子登録情報!$M:$M,MATCH($K182,男子登録情報!$B:$B,0)),INDEX(女子登録情報!$M:$M,MATCH($K182,女子登録情報!$B:$B,0)))),"")</f>
        <v/>
      </c>
      <c r="H182" s="32" t="str">
        <f>IFERROR(IF($U182="","",IF($E182="1",INDEX(男子登録情報!$R:$R,MATCH($K182,男子登録情報!$B:$B,0)),INDEX(女子登録情報!$R:$R,MATCH($K182,女子登録情報!$B:$B,0)))),"")</f>
        <v/>
      </c>
      <c r="I182" s="32"/>
      <c r="J182" s="32"/>
      <c r="K182" s="32" t="str">
        <f>IFERROR(INDEX(元マスター!$B:$B,MATCH($U182,元マスター!$AO:$AO,0)),"")</f>
        <v/>
      </c>
      <c r="L182" s="32" t="str">
        <f>IFERROR(IF(INDEX(元マスター!$C:$C,MATCH($U182,元マスター!$AO:$AO,0))="","",INDEX(元マスター!$C:$C,MATCH($U182,元マスター!$AO:$AO,0))),"")</f>
        <v/>
      </c>
      <c r="M182" s="32" t="str">
        <f>IFERROR(IF(INDEX(元マスター!$D:$D,MATCH($U182,元マスター!$AO:$AO,0))="","",INDEX(元マスター!$D:$D,MATCH($U182,元マスター!$AO:$AO,0))),"")</f>
        <v/>
      </c>
      <c r="N182" s="32" t="str">
        <f>IFERROR(IF(INDEX(元マスター!$E:$E,MATCH($U182,元マスター!$AO:$AO,0))="","",INDEX(元マスター!$E:$E,MATCH($U182,元マスター!$AO:$AO,0))),"")</f>
        <v/>
      </c>
      <c r="O182" s="32" t="str">
        <f>IFERROR(IF(INDEX(元マスター!$F:$F,MATCH($U182,元マスター!$AO:$AO,0))="","",INDEX(元マスター!$F:$F,MATCH($U182,元マスター!$AO:$AO,0))),"")</f>
        <v/>
      </c>
      <c r="P182" s="32" t="str">
        <f>IFERROR(IF(INDEX(元マスター!$G:$G,MATCH($U182,元マスター!$AO:$AO,0))="","",INDEX(元マスター!$G:$G,MATCH($U182,元マスター!$AO:$AO,0))),"")</f>
        <v/>
      </c>
      <c r="Q182" s="32" t="str">
        <f>IFERROR(IF(INDEX(元マスター!$H:$H,MATCH($U182,元マスター!$AO:$AO,0))="","",INDEX(元マスター!$H:$H,MATCH($U182,元マスター!$AO:$AO,0))),"")</f>
        <v/>
      </c>
      <c r="R182" s="32" t="str">
        <f>IFERROR(IF(INDEX(元マスター!$I:$I,MATCH($U182,元マスター!$AO:$AO,0))="","",INDEX(元マスター!$I:$I,MATCH($U182,元マスター!$AO:$AO,0))),"")</f>
        <v/>
      </c>
      <c r="S182" s="32" t="str">
        <f>IFERROR(IF(INDEX(元マスター!$J:$J,MATCH($U182,元マスター!$AO:$AO,0))="","",INDEX(元マスター!$J:$J,MATCH($U182,元マスター!$AO:$AO,0))),"")</f>
        <v/>
      </c>
      <c r="U182" s="32" t="str" cm="1">
        <f t="array" ref="U182">IFERROR(INDEX(元マスター!$AO$1:$AO$384,SMALL(IF(元マスター!$AO$1:$AO$384&lt;&gt;"",ROW($A$1:$A$384)),ROW())),"")</f>
        <v/>
      </c>
    </row>
    <row r="183" spans="1:21" x14ac:dyDescent="0.55000000000000004">
      <c r="A183" s="32" t="str">
        <f>IFERROR(INDEX(元マスター!$A:$A,MATCH($U183,元マスター!$AO:$AO,0)),"")</f>
        <v/>
      </c>
      <c r="B183" s="32" t="str">
        <f>IFERROR(IF($U183="","",IF($E183="1",INDEX(男子登録情報!$N:$N,MATCH($K183,男子登録情報!$B:$B,0)),INDEX(女子登録情報!$N:$N,MATCH($K183,女子登録情報!$B:$B,0)))),"")</f>
        <v/>
      </c>
      <c r="C183" s="32" t="str">
        <f>IFERROR(IF($U183="","",IF($E183="1",INDEX(男子登録情報!$O:$O,MATCH($K183,男子登録情報!$B:$B,0)),INDEX(女子登録情報!$O:$O,MATCH($K183,女子登録情報!$B:$B,0)))),"")</f>
        <v/>
      </c>
      <c r="D183" s="32" t="str">
        <f>IFERROR(IF($U183="","",IF($E183="1",INDEX(男子登録情報!$P:$P,MATCH($K183,男子登録情報!$B:$B,0)),INDEX(女子登録情報!$P:$P,MATCH($K183,女子登録情報!$B:$B,0)))),"")</f>
        <v/>
      </c>
      <c r="E183" s="32" t="str">
        <f>IF($U183="","",IF(ISERROR(MATCH($A183,男子登録情報!$S:$S,0)),"2","1"))</f>
        <v/>
      </c>
      <c r="F183" s="32" t="str">
        <f>IFERROR(IF($U183="","",IF($E183="1",INDEX(男子登録情報!$Q:$Q,MATCH($K183,男子登録情報!$B:$B,0)),INDEX(女子登録情報!$Q:$Q,MATCH($K183,女子登録情報!$B:$B,0)))),"")</f>
        <v/>
      </c>
      <c r="G183" s="32" t="str">
        <f>IFERROR(IF($U183="","",IF($E183="1",INDEX(男子登録情報!$M:$M,MATCH($K183,男子登録情報!$B:$B,0)),INDEX(女子登録情報!$M:$M,MATCH($K183,女子登録情報!$B:$B,0)))),"")</f>
        <v/>
      </c>
      <c r="H183" s="32" t="str">
        <f>IFERROR(IF($U183="","",IF($E183="1",INDEX(男子登録情報!$R:$R,MATCH($K183,男子登録情報!$B:$B,0)),INDEX(女子登録情報!$R:$R,MATCH($K183,女子登録情報!$B:$B,0)))),"")</f>
        <v/>
      </c>
      <c r="I183" s="32"/>
      <c r="J183" s="32"/>
      <c r="K183" s="32" t="str">
        <f>IFERROR(INDEX(元マスター!$B:$B,MATCH($U183,元マスター!$AO:$AO,0)),"")</f>
        <v/>
      </c>
      <c r="L183" s="32" t="str">
        <f>IFERROR(IF(INDEX(元マスター!$C:$C,MATCH($U183,元マスター!$AO:$AO,0))="","",INDEX(元マスター!$C:$C,MATCH($U183,元マスター!$AO:$AO,0))),"")</f>
        <v/>
      </c>
      <c r="M183" s="32" t="str">
        <f>IFERROR(IF(INDEX(元マスター!$D:$D,MATCH($U183,元マスター!$AO:$AO,0))="","",INDEX(元マスター!$D:$D,MATCH($U183,元マスター!$AO:$AO,0))),"")</f>
        <v/>
      </c>
      <c r="N183" s="32" t="str">
        <f>IFERROR(IF(INDEX(元マスター!$E:$E,MATCH($U183,元マスター!$AO:$AO,0))="","",INDEX(元マスター!$E:$E,MATCH($U183,元マスター!$AO:$AO,0))),"")</f>
        <v/>
      </c>
      <c r="O183" s="32" t="str">
        <f>IFERROR(IF(INDEX(元マスター!$F:$F,MATCH($U183,元マスター!$AO:$AO,0))="","",INDEX(元マスター!$F:$F,MATCH($U183,元マスター!$AO:$AO,0))),"")</f>
        <v/>
      </c>
      <c r="P183" s="32" t="str">
        <f>IFERROR(IF(INDEX(元マスター!$G:$G,MATCH($U183,元マスター!$AO:$AO,0))="","",INDEX(元マスター!$G:$G,MATCH($U183,元マスター!$AO:$AO,0))),"")</f>
        <v/>
      </c>
      <c r="Q183" s="32" t="str">
        <f>IFERROR(IF(INDEX(元マスター!$H:$H,MATCH($U183,元マスター!$AO:$AO,0))="","",INDEX(元マスター!$H:$H,MATCH($U183,元マスター!$AO:$AO,0))),"")</f>
        <v/>
      </c>
      <c r="R183" s="32" t="str">
        <f>IFERROR(IF(INDEX(元マスター!$I:$I,MATCH($U183,元マスター!$AO:$AO,0))="","",INDEX(元マスター!$I:$I,MATCH($U183,元マスター!$AO:$AO,0))),"")</f>
        <v/>
      </c>
      <c r="S183" s="32" t="str">
        <f>IFERROR(IF(INDEX(元マスター!$J:$J,MATCH($U183,元マスター!$AO:$AO,0))="","",INDEX(元マスター!$J:$J,MATCH($U183,元マスター!$AO:$AO,0))),"")</f>
        <v/>
      </c>
      <c r="U183" s="32" t="str" cm="1">
        <f t="array" ref="U183">IFERROR(INDEX(元マスター!$AO$1:$AO$384,SMALL(IF(元マスター!$AO$1:$AO$384&lt;&gt;"",ROW($A$1:$A$384)),ROW())),"")</f>
        <v/>
      </c>
    </row>
    <row r="184" spans="1:21" x14ac:dyDescent="0.55000000000000004">
      <c r="A184" s="32" t="str">
        <f>IFERROR(INDEX(元マスター!$A:$A,MATCH($U184,元マスター!$AO:$AO,0)),"")</f>
        <v/>
      </c>
      <c r="B184" s="32" t="str">
        <f>IFERROR(IF($U184="","",IF($E184="1",INDEX(男子登録情報!$N:$N,MATCH($K184,男子登録情報!$B:$B,0)),INDEX(女子登録情報!$N:$N,MATCH($K184,女子登録情報!$B:$B,0)))),"")</f>
        <v/>
      </c>
      <c r="C184" s="32" t="str">
        <f>IFERROR(IF($U184="","",IF($E184="1",INDEX(男子登録情報!$O:$O,MATCH($K184,男子登録情報!$B:$B,0)),INDEX(女子登録情報!$O:$O,MATCH($K184,女子登録情報!$B:$B,0)))),"")</f>
        <v/>
      </c>
      <c r="D184" s="32" t="str">
        <f>IFERROR(IF($U184="","",IF($E184="1",INDEX(男子登録情報!$P:$P,MATCH($K184,男子登録情報!$B:$B,0)),INDEX(女子登録情報!$P:$P,MATCH($K184,女子登録情報!$B:$B,0)))),"")</f>
        <v/>
      </c>
      <c r="E184" s="32" t="str">
        <f>IF($U184="","",IF(ISERROR(MATCH($A184,男子登録情報!$S:$S,0)),"2","1"))</f>
        <v/>
      </c>
      <c r="F184" s="32" t="str">
        <f>IFERROR(IF($U184="","",IF($E184="1",INDEX(男子登録情報!$Q:$Q,MATCH($K184,男子登録情報!$B:$B,0)),INDEX(女子登録情報!$Q:$Q,MATCH($K184,女子登録情報!$B:$B,0)))),"")</f>
        <v/>
      </c>
      <c r="G184" s="32" t="str">
        <f>IFERROR(IF($U184="","",IF($E184="1",INDEX(男子登録情報!$M:$M,MATCH($K184,男子登録情報!$B:$B,0)),INDEX(女子登録情報!$M:$M,MATCH($K184,女子登録情報!$B:$B,0)))),"")</f>
        <v/>
      </c>
      <c r="H184" s="32" t="str">
        <f>IFERROR(IF($U184="","",IF($E184="1",INDEX(男子登録情報!$R:$R,MATCH($K184,男子登録情報!$B:$B,0)),INDEX(女子登録情報!$R:$R,MATCH($K184,女子登録情報!$B:$B,0)))),"")</f>
        <v/>
      </c>
      <c r="I184" s="32"/>
      <c r="J184" s="32"/>
      <c r="K184" s="32" t="str">
        <f>IFERROR(INDEX(元マスター!$B:$B,MATCH($U184,元マスター!$AO:$AO,0)),"")</f>
        <v/>
      </c>
      <c r="L184" s="32" t="str">
        <f>IFERROR(IF(INDEX(元マスター!$C:$C,MATCH($U184,元マスター!$AO:$AO,0))="","",INDEX(元マスター!$C:$C,MATCH($U184,元マスター!$AO:$AO,0))),"")</f>
        <v/>
      </c>
      <c r="M184" s="32" t="str">
        <f>IFERROR(IF(INDEX(元マスター!$D:$D,MATCH($U184,元マスター!$AO:$AO,0))="","",INDEX(元マスター!$D:$D,MATCH($U184,元マスター!$AO:$AO,0))),"")</f>
        <v/>
      </c>
      <c r="N184" s="32" t="str">
        <f>IFERROR(IF(INDEX(元マスター!$E:$E,MATCH($U184,元マスター!$AO:$AO,0))="","",INDEX(元マスター!$E:$E,MATCH($U184,元マスター!$AO:$AO,0))),"")</f>
        <v/>
      </c>
      <c r="O184" s="32" t="str">
        <f>IFERROR(IF(INDEX(元マスター!$F:$F,MATCH($U184,元マスター!$AO:$AO,0))="","",INDEX(元マスター!$F:$F,MATCH($U184,元マスター!$AO:$AO,0))),"")</f>
        <v/>
      </c>
      <c r="P184" s="32" t="str">
        <f>IFERROR(IF(INDEX(元マスター!$G:$G,MATCH($U184,元マスター!$AO:$AO,0))="","",INDEX(元マスター!$G:$G,MATCH($U184,元マスター!$AO:$AO,0))),"")</f>
        <v/>
      </c>
      <c r="Q184" s="32" t="str">
        <f>IFERROR(IF(INDEX(元マスター!$H:$H,MATCH($U184,元マスター!$AO:$AO,0))="","",INDEX(元マスター!$H:$H,MATCH($U184,元マスター!$AO:$AO,0))),"")</f>
        <v/>
      </c>
      <c r="R184" s="32" t="str">
        <f>IFERROR(IF(INDEX(元マスター!$I:$I,MATCH($U184,元マスター!$AO:$AO,0))="","",INDEX(元マスター!$I:$I,MATCH($U184,元マスター!$AO:$AO,0))),"")</f>
        <v/>
      </c>
      <c r="S184" s="32" t="str">
        <f>IFERROR(IF(INDEX(元マスター!$J:$J,MATCH($U184,元マスター!$AO:$AO,0))="","",INDEX(元マスター!$J:$J,MATCH($U184,元マスター!$AO:$AO,0))),"")</f>
        <v/>
      </c>
      <c r="U184" s="32" t="str" cm="1">
        <f t="array" ref="U184">IFERROR(INDEX(元マスター!$AO$1:$AO$384,SMALL(IF(元マスター!$AO$1:$AO$384&lt;&gt;"",ROW($A$1:$A$384)),ROW())),"")</f>
        <v/>
      </c>
    </row>
    <row r="185" spans="1:21" x14ac:dyDescent="0.55000000000000004">
      <c r="A185" s="32" t="str">
        <f>IFERROR(INDEX(元マスター!$A:$A,MATCH($U185,元マスター!$AO:$AO,0)),"")</f>
        <v/>
      </c>
      <c r="B185" s="32" t="str">
        <f>IFERROR(IF($U185="","",IF($E185="1",INDEX(男子登録情報!$N:$N,MATCH($K185,男子登録情報!$B:$B,0)),INDEX(女子登録情報!$N:$N,MATCH($K185,女子登録情報!$B:$B,0)))),"")</f>
        <v/>
      </c>
      <c r="C185" s="32" t="str">
        <f>IFERROR(IF($U185="","",IF($E185="1",INDEX(男子登録情報!$O:$O,MATCH($K185,男子登録情報!$B:$B,0)),INDEX(女子登録情報!$O:$O,MATCH($K185,女子登録情報!$B:$B,0)))),"")</f>
        <v/>
      </c>
      <c r="D185" s="32" t="str">
        <f>IFERROR(IF($U185="","",IF($E185="1",INDEX(男子登録情報!$P:$P,MATCH($K185,男子登録情報!$B:$B,0)),INDEX(女子登録情報!$P:$P,MATCH($K185,女子登録情報!$B:$B,0)))),"")</f>
        <v/>
      </c>
      <c r="E185" s="32" t="str">
        <f>IF($U185="","",IF(ISERROR(MATCH($A185,男子登録情報!$S:$S,0)),"2","1"))</f>
        <v/>
      </c>
      <c r="F185" s="32" t="str">
        <f>IFERROR(IF($U185="","",IF($E185="1",INDEX(男子登録情報!$Q:$Q,MATCH($K185,男子登録情報!$B:$B,0)),INDEX(女子登録情報!$Q:$Q,MATCH($K185,女子登録情報!$B:$B,0)))),"")</f>
        <v/>
      </c>
      <c r="G185" s="32" t="str">
        <f>IFERROR(IF($U185="","",IF($E185="1",INDEX(男子登録情報!$M:$M,MATCH($K185,男子登録情報!$B:$B,0)),INDEX(女子登録情報!$M:$M,MATCH($K185,女子登録情報!$B:$B,0)))),"")</f>
        <v/>
      </c>
      <c r="H185" s="32" t="str">
        <f>IFERROR(IF($U185="","",IF($E185="1",INDEX(男子登録情報!$R:$R,MATCH($K185,男子登録情報!$B:$B,0)),INDEX(女子登録情報!$R:$R,MATCH($K185,女子登録情報!$B:$B,0)))),"")</f>
        <v/>
      </c>
      <c r="I185" s="32"/>
      <c r="J185" s="32"/>
      <c r="K185" s="32" t="str">
        <f>IFERROR(INDEX(元マスター!$B:$B,MATCH($U185,元マスター!$AO:$AO,0)),"")</f>
        <v/>
      </c>
      <c r="L185" s="32" t="str">
        <f>IFERROR(IF(INDEX(元マスター!$C:$C,MATCH($U185,元マスター!$AO:$AO,0))="","",INDEX(元マスター!$C:$C,MATCH($U185,元マスター!$AO:$AO,0))),"")</f>
        <v/>
      </c>
      <c r="M185" s="32" t="str">
        <f>IFERROR(IF(INDEX(元マスター!$D:$D,MATCH($U185,元マスター!$AO:$AO,0))="","",INDEX(元マスター!$D:$D,MATCH($U185,元マスター!$AO:$AO,0))),"")</f>
        <v/>
      </c>
      <c r="N185" s="32" t="str">
        <f>IFERROR(IF(INDEX(元マスター!$E:$E,MATCH($U185,元マスター!$AO:$AO,0))="","",INDEX(元マスター!$E:$E,MATCH($U185,元マスター!$AO:$AO,0))),"")</f>
        <v/>
      </c>
      <c r="O185" s="32" t="str">
        <f>IFERROR(IF(INDEX(元マスター!$F:$F,MATCH($U185,元マスター!$AO:$AO,0))="","",INDEX(元マスター!$F:$F,MATCH($U185,元マスター!$AO:$AO,0))),"")</f>
        <v/>
      </c>
      <c r="P185" s="32" t="str">
        <f>IFERROR(IF(INDEX(元マスター!$G:$G,MATCH($U185,元マスター!$AO:$AO,0))="","",INDEX(元マスター!$G:$G,MATCH($U185,元マスター!$AO:$AO,0))),"")</f>
        <v/>
      </c>
      <c r="Q185" s="32" t="str">
        <f>IFERROR(IF(INDEX(元マスター!$H:$H,MATCH($U185,元マスター!$AO:$AO,0))="","",INDEX(元マスター!$H:$H,MATCH($U185,元マスター!$AO:$AO,0))),"")</f>
        <v/>
      </c>
      <c r="R185" s="32" t="str">
        <f>IFERROR(IF(INDEX(元マスター!$I:$I,MATCH($U185,元マスター!$AO:$AO,0))="","",INDEX(元マスター!$I:$I,MATCH($U185,元マスター!$AO:$AO,0))),"")</f>
        <v/>
      </c>
      <c r="S185" s="32" t="str">
        <f>IFERROR(IF(INDEX(元マスター!$J:$J,MATCH($U185,元マスター!$AO:$AO,0))="","",INDEX(元マスター!$J:$J,MATCH($U185,元マスター!$AO:$AO,0))),"")</f>
        <v/>
      </c>
      <c r="U185" s="32" t="str" cm="1">
        <f t="array" ref="U185">IFERROR(INDEX(元マスター!$AO$1:$AO$384,SMALL(IF(元マスター!$AO$1:$AO$384&lt;&gt;"",ROW($A$1:$A$384)),ROW())),"")</f>
        <v/>
      </c>
    </row>
    <row r="186" spans="1:21" x14ac:dyDescent="0.55000000000000004">
      <c r="A186" s="32" t="str">
        <f>IFERROR(INDEX(元マスター!$A:$A,MATCH($U186,元マスター!$AO:$AO,0)),"")</f>
        <v/>
      </c>
      <c r="B186" s="32" t="str">
        <f>IFERROR(IF($U186="","",IF($E186="1",INDEX(男子登録情報!$N:$N,MATCH($K186,男子登録情報!$B:$B,0)),INDEX(女子登録情報!$N:$N,MATCH($K186,女子登録情報!$B:$B,0)))),"")</f>
        <v/>
      </c>
      <c r="C186" s="32" t="str">
        <f>IFERROR(IF($U186="","",IF($E186="1",INDEX(男子登録情報!$O:$O,MATCH($K186,男子登録情報!$B:$B,0)),INDEX(女子登録情報!$O:$O,MATCH($K186,女子登録情報!$B:$B,0)))),"")</f>
        <v/>
      </c>
      <c r="D186" s="32" t="str">
        <f>IFERROR(IF($U186="","",IF($E186="1",INDEX(男子登録情報!$P:$P,MATCH($K186,男子登録情報!$B:$B,0)),INDEX(女子登録情報!$P:$P,MATCH($K186,女子登録情報!$B:$B,0)))),"")</f>
        <v/>
      </c>
      <c r="E186" s="32" t="str">
        <f>IF($U186="","",IF(ISERROR(MATCH($A186,男子登録情報!$S:$S,0)),"2","1"))</f>
        <v/>
      </c>
      <c r="F186" s="32" t="str">
        <f>IFERROR(IF($U186="","",IF($E186="1",INDEX(男子登録情報!$Q:$Q,MATCH($K186,男子登録情報!$B:$B,0)),INDEX(女子登録情報!$Q:$Q,MATCH($K186,女子登録情報!$B:$B,0)))),"")</f>
        <v/>
      </c>
      <c r="G186" s="32" t="str">
        <f>IFERROR(IF($U186="","",IF($E186="1",INDEX(男子登録情報!$M:$M,MATCH($K186,男子登録情報!$B:$B,0)),INDEX(女子登録情報!$M:$M,MATCH($K186,女子登録情報!$B:$B,0)))),"")</f>
        <v/>
      </c>
      <c r="H186" s="32" t="str">
        <f>IFERROR(IF($U186="","",IF($E186="1",INDEX(男子登録情報!$R:$R,MATCH($K186,男子登録情報!$B:$B,0)),INDEX(女子登録情報!$R:$R,MATCH($K186,女子登録情報!$B:$B,0)))),"")</f>
        <v/>
      </c>
      <c r="I186" s="32"/>
      <c r="J186" s="32"/>
      <c r="K186" s="32" t="str">
        <f>IFERROR(INDEX(元マスター!$B:$B,MATCH($U186,元マスター!$AO:$AO,0)),"")</f>
        <v/>
      </c>
      <c r="L186" s="32" t="str">
        <f>IFERROR(IF(INDEX(元マスター!$C:$C,MATCH($U186,元マスター!$AO:$AO,0))="","",INDEX(元マスター!$C:$C,MATCH($U186,元マスター!$AO:$AO,0))),"")</f>
        <v/>
      </c>
      <c r="M186" s="32" t="str">
        <f>IFERROR(IF(INDEX(元マスター!$D:$D,MATCH($U186,元マスター!$AO:$AO,0))="","",INDEX(元マスター!$D:$D,MATCH($U186,元マスター!$AO:$AO,0))),"")</f>
        <v/>
      </c>
      <c r="N186" s="32" t="str">
        <f>IFERROR(IF(INDEX(元マスター!$E:$E,MATCH($U186,元マスター!$AO:$AO,0))="","",INDEX(元マスター!$E:$E,MATCH($U186,元マスター!$AO:$AO,0))),"")</f>
        <v/>
      </c>
      <c r="O186" s="32" t="str">
        <f>IFERROR(IF(INDEX(元マスター!$F:$F,MATCH($U186,元マスター!$AO:$AO,0))="","",INDEX(元マスター!$F:$F,MATCH($U186,元マスター!$AO:$AO,0))),"")</f>
        <v/>
      </c>
      <c r="P186" s="32" t="str">
        <f>IFERROR(IF(INDEX(元マスター!$G:$G,MATCH($U186,元マスター!$AO:$AO,0))="","",INDEX(元マスター!$G:$G,MATCH($U186,元マスター!$AO:$AO,0))),"")</f>
        <v/>
      </c>
      <c r="Q186" s="32" t="str">
        <f>IFERROR(IF(INDEX(元マスター!$H:$H,MATCH($U186,元マスター!$AO:$AO,0))="","",INDEX(元マスター!$H:$H,MATCH($U186,元マスター!$AO:$AO,0))),"")</f>
        <v/>
      </c>
      <c r="R186" s="32" t="str">
        <f>IFERROR(IF(INDEX(元マスター!$I:$I,MATCH($U186,元マスター!$AO:$AO,0))="","",INDEX(元マスター!$I:$I,MATCH($U186,元マスター!$AO:$AO,0))),"")</f>
        <v/>
      </c>
      <c r="S186" s="32" t="str">
        <f>IFERROR(IF(INDEX(元マスター!$J:$J,MATCH($U186,元マスター!$AO:$AO,0))="","",INDEX(元マスター!$J:$J,MATCH($U186,元マスター!$AO:$AO,0))),"")</f>
        <v/>
      </c>
      <c r="U186" s="32" t="str" cm="1">
        <f t="array" ref="U186">IFERROR(INDEX(元マスター!$AO$1:$AO$384,SMALL(IF(元マスター!$AO$1:$AO$384&lt;&gt;"",ROW($A$1:$A$384)),ROW())),"")</f>
        <v/>
      </c>
    </row>
    <row r="187" spans="1:21" x14ac:dyDescent="0.55000000000000004">
      <c r="A187" s="32" t="str">
        <f>IFERROR(INDEX(元マスター!$A:$A,MATCH($U187,元マスター!$AO:$AO,0)),"")</f>
        <v/>
      </c>
      <c r="B187" s="32" t="str">
        <f>IFERROR(IF($U187="","",IF($E187="1",INDEX(男子登録情報!$N:$N,MATCH($K187,男子登録情報!$B:$B,0)),INDEX(女子登録情報!$N:$N,MATCH($K187,女子登録情報!$B:$B,0)))),"")</f>
        <v/>
      </c>
      <c r="C187" s="32" t="str">
        <f>IFERROR(IF($U187="","",IF($E187="1",INDEX(男子登録情報!$O:$O,MATCH($K187,男子登録情報!$B:$B,0)),INDEX(女子登録情報!$O:$O,MATCH($K187,女子登録情報!$B:$B,0)))),"")</f>
        <v/>
      </c>
      <c r="D187" s="32" t="str">
        <f>IFERROR(IF($U187="","",IF($E187="1",INDEX(男子登録情報!$P:$P,MATCH($K187,男子登録情報!$B:$B,0)),INDEX(女子登録情報!$P:$P,MATCH($K187,女子登録情報!$B:$B,0)))),"")</f>
        <v/>
      </c>
      <c r="E187" s="32" t="str">
        <f>IF($U187="","",IF(ISERROR(MATCH($A187,男子登録情報!$S:$S,0)),"2","1"))</f>
        <v/>
      </c>
      <c r="F187" s="32" t="str">
        <f>IFERROR(IF($U187="","",IF($E187="1",INDEX(男子登録情報!$Q:$Q,MATCH($K187,男子登録情報!$B:$B,0)),INDEX(女子登録情報!$Q:$Q,MATCH($K187,女子登録情報!$B:$B,0)))),"")</f>
        <v/>
      </c>
      <c r="G187" s="32" t="str">
        <f>IFERROR(IF($U187="","",IF($E187="1",INDEX(男子登録情報!$M:$M,MATCH($K187,男子登録情報!$B:$B,0)),INDEX(女子登録情報!$M:$M,MATCH($K187,女子登録情報!$B:$B,0)))),"")</f>
        <v/>
      </c>
      <c r="H187" s="32" t="str">
        <f>IFERROR(IF($U187="","",IF($E187="1",INDEX(男子登録情報!$R:$R,MATCH($K187,男子登録情報!$B:$B,0)),INDEX(女子登録情報!$R:$R,MATCH($K187,女子登録情報!$B:$B,0)))),"")</f>
        <v/>
      </c>
      <c r="I187" s="32"/>
      <c r="J187" s="32"/>
      <c r="K187" s="32" t="str">
        <f>IFERROR(INDEX(元マスター!$B:$B,MATCH($U187,元マスター!$AO:$AO,0)),"")</f>
        <v/>
      </c>
      <c r="L187" s="32" t="str">
        <f>IFERROR(IF(INDEX(元マスター!$C:$C,MATCH($U187,元マスター!$AO:$AO,0))="","",INDEX(元マスター!$C:$C,MATCH($U187,元マスター!$AO:$AO,0))),"")</f>
        <v/>
      </c>
      <c r="M187" s="32" t="str">
        <f>IFERROR(IF(INDEX(元マスター!$D:$D,MATCH($U187,元マスター!$AO:$AO,0))="","",INDEX(元マスター!$D:$D,MATCH($U187,元マスター!$AO:$AO,0))),"")</f>
        <v/>
      </c>
      <c r="N187" s="32" t="str">
        <f>IFERROR(IF(INDEX(元マスター!$E:$E,MATCH($U187,元マスター!$AO:$AO,0))="","",INDEX(元マスター!$E:$E,MATCH($U187,元マスター!$AO:$AO,0))),"")</f>
        <v/>
      </c>
      <c r="O187" s="32" t="str">
        <f>IFERROR(IF(INDEX(元マスター!$F:$F,MATCH($U187,元マスター!$AO:$AO,0))="","",INDEX(元マスター!$F:$F,MATCH($U187,元マスター!$AO:$AO,0))),"")</f>
        <v/>
      </c>
      <c r="P187" s="32" t="str">
        <f>IFERROR(IF(INDEX(元マスター!$G:$G,MATCH($U187,元マスター!$AO:$AO,0))="","",INDEX(元マスター!$G:$G,MATCH($U187,元マスター!$AO:$AO,0))),"")</f>
        <v/>
      </c>
      <c r="Q187" s="32" t="str">
        <f>IFERROR(IF(INDEX(元マスター!$H:$H,MATCH($U187,元マスター!$AO:$AO,0))="","",INDEX(元マスター!$H:$H,MATCH($U187,元マスター!$AO:$AO,0))),"")</f>
        <v/>
      </c>
      <c r="R187" s="32" t="str">
        <f>IFERROR(IF(INDEX(元マスター!$I:$I,MATCH($U187,元マスター!$AO:$AO,0))="","",INDEX(元マスター!$I:$I,MATCH($U187,元マスター!$AO:$AO,0))),"")</f>
        <v/>
      </c>
      <c r="S187" s="32" t="str">
        <f>IFERROR(IF(INDEX(元マスター!$J:$J,MATCH($U187,元マスター!$AO:$AO,0))="","",INDEX(元マスター!$J:$J,MATCH($U187,元マスター!$AO:$AO,0))),"")</f>
        <v/>
      </c>
      <c r="U187" s="32" t="str" cm="1">
        <f t="array" ref="U187">IFERROR(INDEX(元マスター!$AO$1:$AO$384,SMALL(IF(元マスター!$AO$1:$AO$384&lt;&gt;"",ROW($A$1:$A$384)),ROW())),"")</f>
        <v/>
      </c>
    </row>
    <row r="188" spans="1:21" x14ac:dyDescent="0.55000000000000004">
      <c r="A188" s="32" t="str">
        <f>IFERROR(INDEX(元マスター!$A:$A,MATCH($U188,元マスター!$AO:$AO,0)),"")</f>
        <v/>
      </c>
      <c r="B188" s="32" t="str">
        <f>IFERROR(IF($U188="","",IF($E188="1",INDEX(男子登録情報!$N:$N,MATCH($K188,男子登録情報!$B:$B,0)),INDEX(女子登録情報!$N:$N,MATCH($K188,女子登録情報!$B:$B,0)))),"")</f>
        <v/>
      </c>
      <c r="C188" s="32" t="str">
        <f>IFERROR(IF($U188="","",IF($E188="1",INDEX(男子登録情報!$O:$O,MATCH($K188,男子登録情報!$B:$B,0)),INDEX(女子登録情報!$O:$O,MATCH($K188,女子登録情報!$B:$B,0)))),"")</f>
        <v/>
      </c>
      <c r="D188" s="32" t="str">
        <f>IFERROR(IF($U188="","",IF($E188="1",INDEX(男子登録情報!$P:$P,MATCH($K188,男子登録情報!$B:$B,0)),INDEX(女子登録情報!$P:$P,MATCH($K188,女子登録情報!$B:$B,0)))),"")</f>
        <v/>
      </c>
      <c r="E188" s="32" t="str">
        <f>IF($U188="","",IF(ISERROR(MATCH($A188,男子登録情報!$S:$S,0)),"2","1"))</f>
        <v/>
      </c>
      <c r="F188" s="32" t="str">
        <f>IFERROR(IF($U188="","",IF($E188="1",INDEX(男子登録情報!$Q:$Q,MATCH($K188,男子登録情報!$B:$B,0)),INDEX(女子登録情報!$Q:$Q,MATCH($K188,女子登録情報!$B:$B,0)))),"")</f>
        <v/>
      </c>
      <c r="G188" s="32" t="str">
        <f>IFERROR(IF($U188="","",IF($E188="1",INDEX(男子登録情報!$M:$M,MATCH($K188,男子登録情報!$B:$B,0)),INDEX(女子登録情報!$M:$M,MATCH($K188,女子登録情報!$B:$B,0)))),"")</f>
        <v/>
      </c>
      <c r="H188" s="32" t="str">
        <f>IFERROR(IF($U188="","",IF($E188="1",INDEX(男子登録情報!$R:$R,MATCH($K188,男子登録情報!$B:$B,0)),INDEX(女子登録情報!$R:$R,MATCH($K188,女子登録情報!$B:$B,0)))),"")</f>
        <v/>
      </c>
      <c r="I188" s="32"/>
      <c r="J188" s="32"/>
      <c r="K188" s="32" t="str">
        <f>IFERROR(INDEX(元マスター!$B:$B,MATCH($U188,元マスター!$AO:$AO,0)),"")</f>
        <v/>
      </c>
      <c r="L188" s="32" t="str">
        <f>IFERROR(IF(INDEX(元マスター!$C:$C,MATCH($U188,元マスター!$AO:$AO,0))="","",INDEX(元マスター!$C:$C,MATCH($U188,元マスター!$AO:$AO,0))),"")</f>
        <v/>
      </c>
      <c r="M188" s="32" t="str">
        <f>IFERROR(IF(INDEX(元マスター!$D:$D,MATCH($U188,元マスター!$AO:$AO,0))="","",INDEX(元マスター!$D:$D,MATCH($U188,元マスター!$AO:$AO,0))),"")</f>
        <v/>
      </c>
      <c r="N188" s="32" t="str">
        <f>IFERROR(IF(INDEX(元マスター!$E:$E,MATCH($U188,元マスター!$AO:$AO,0))="","",INDEX(元マスター!$E:$E,MATCH($U188,元マスター!$AO:$AO,0))),"")</f>
        <v/>
      </c>
      <c r="O188" s="32" t="str">
        <f>IFERROR(IF(INDEX(元マスター!$F:$F,MATCH($U188,元マスター!$AO:$AO,0))="","",INDEX(元マスター!$F:$F,MATCH($U188,元マスター!$AO:$AO,0))),"")</f>
        <v/>
      </c>
      <c r="P188" s="32" t="str">
        <f>IFERROR(IF(INDEX(元マスター!$G:$G,MATCH($U188,元マスター!$AO:$AO,0))="","",INDEX(元マスター!$G:$G,MATCH($U188,元マスター!$AO:$AO,0))),"")</f>
        <v/>
      </c>
      <c r="Q188" s="32" t="str">
        <f>IFERROR(IF(INDEX(元マスター!$H:$H,MATCH($U188,元マスター!$AO:$AO,0))="","",INDEX(元マスター!$H:$H,MATCH($U188,元マスター!$AO:$AO,0))),"")</f>
        <v/>
      </c>
      <c r="R188" s="32" t="str">
        <f>IFERROR(IF(INDEX(元マスター!$I:$I,MATCH($U188,元マスター!$AO:$AO,0))="","",INDEX(元マスター!$I:$I,MATCH($U188,元マスター!$AO:$AO,0))),"")</f>
        <v/>
      </c>
      <c r="S188" s="32" t="str">
        <f>IFERROR(IF(INDEX(元マスター!$J:$J,MATCH($U188,元マスター!$AO:$AO,0))="","",INDEX(元マスター!$J:$J,MATCH($U188,元マスター!$AO:$AO,0))),"")</f>
        <v/>
      </c>
      <c r="U188" s="32" t="str" cm="1">
        <f t="array" ref="U188">IFERROR(INDEX(元マスター!$AO$1:$AO$384,SMALL(IF(元マスター!$AO$1:$AO$384&lt;&gt;"",ROW($A$1:$A$384)),ROW())),"")</f>
        <v/>
      </c>
    </row>
    <row r="189" spans="1:21" x14ac:dyDescent="0.55000000000000004">
      <c r="A189" s="32" t="str">
        <f>IFERROR(INDEX(元マスター!$A:$A,MATCH($U189,元マスター!$AO:$AO,0)),"")</f>
        <v/>
      </c>
      <c r="B189" s="32" t="str">
        <f>IFERROR(IF($U189="","",IF($E189="1",INDEX(男子登録情報!$N:$N,MATCH($K189,男子登録情報!$B:$B,0)),INDEX(女子登録情報!$N:$N,MATCH($K189,女子登録情報!$B:$B,0)))),"")</f>
        <v/>
      </c>
      <c r="C189" s="32" t="str">
        <f>IFERROR(IF($U189="","",IF($E189="1",INDEX(男子登録情報!$O:$O,MATCH($K189,男子登録情報!$B:$B,0)),INDEX(女子登録情報!$O:$O,MATCH($K189,女子登録情報!$B:$B,0)))),"")</f>
        <v/>
      </c>
      <c r="D189" s="32" t="str">
        <f>IFERROR(IF($U189="","",IF($E189="1",INDEX(男子登録情報!$P:$P,MATCH($K189,男子登録情報!$B:$B,0)),INDEX(女子登録情報!$P:$P,MATCH($K189,女子登録情報!$B:$B,0)))),"")</f>
        <v/>
      </c>
      <c r="E189" s="32" t="str">
        <f>IF($U189="","",IF(ISERROR(MATCH($A189,男子登録情報!$S:$S,0)),"2","1"))</f>
        <v/>
      </c>
      <c r="F189" s="32" t="str">
        <f>IFERROR(IF($U189="","",IF($E189="1",INDEX(男子登録情報!$Q:$Q,MATCH($K189,男子登録情報!$B:$B,0)),INDEX(女子登録情報!$Q:$Q,MATCH($K189,女子登録情報!$B:$B,0)))),"")</f>
        <v/>
      </c>
      <c r="G189" s="32" t="str">
        <f>IFERROR(IF($U189="","",IF($E189="1",INDEX(男子登録情報!$M:$M,MATCH($K189,男子登録情報!$B:$B,0)),INDEX(女子登録情報!$M:$M,MATCH($K189,女子登録情報!$B:$B,0)))),"")</f>
        <v/>
      </c>
      <c r="H189" s="32" t="str">
        <f>IFERROR(IF($U189="","",IF($E189="1",INDEX(男子登録情報!$R:$R,MATCH($K189,男子登録情報!$B:$B,0)),INDEX(女子登録情報!$R:$R,MATCH($K189,女子登録情報!$B:$B,0)))),"")</f>
        <v/>
      </c>
      <c r="I189" s="32"/>
      <c r="J189" s="32"/>
      <c r="K189" s="32" t="str">
        <f>IFERROR(INDEX(元マスター!$B:$B,MATCH($U189,元マスター!$AO:$AO,0)),"")</f>
        <v/>
      </c>
      <c r="L189" s="32" t="str">
        <f>IFERROR(IF(INDEX(元マスター!$C:$C,MATCH($U189,元マスター!$AO:$AO,0))="","",INDEX(元マスター!$C:$C,MATCH($U189,元マスター!$AO:$AO,0))),"")</f>
        <v/>
      </c>
      <c r="M189" s="32" t="str">
        <f>IFERROR(IF(INDEX(元マスター!$D:$D,MATCH($U189,元マスター!$AO:$AO,0))="","",INDEX(元マスター!$D:$D,MATCH($U189,元マスター!$AO:$AO,0))),"")</f>
        <v/>
      </c>
      <c r="N189" s="32" t="str">
        <f>IFERROR(IF(INDEX(元マスター!$E:$E,MATCH($U189,元マスター!$AO:$AO,0))="","",INDEX(元マスター!$E:$E,MATCH($U189,元マスター!$AO:$AO,0))),"")</f>
        <v/>
      </c>
      <c r="O189" s="32" t="str">
        <f>IFERROR(IF(INDEX(元マスター!$F:$F,MATCH($U189,元マスター!$AO:$AO,0))="","",INDEX(元マスター!$F:$F,MATCH($U189,元マスター!$AO:$AO,0))),"")</f>
        <v/>
      </c>
      <c r="P189" s="32" t="str">
        <f>IFERROR(IF(INDEX(元マスター!$G:$G,MATCH($U189,元マスター!$AO:$AO,0))="","",INDEX(元マスター!$G:$G,MATCH($U189,元マスター!$AO:$AO,0))),"")</f>
        <v/>
      </c>
      <c r="Q189" s="32" t="str">
        <f>IFERROR(IF(INDEX(元マスター!$H:$H,MATCH($U189,元マスター!$AO:$AO,0))="","",INDEX(元マスター!$H:$H,MATCH($U189,元マスター!$AO:$AO,0))),"")</f>
        <v/>
      </c>
      <c r="R189" s="32" t="str">
        <f>IFERROR(IF(INDEX(元マスター!$I:$I,MATCH($U189,元マスター!$AO:$AO,0))="","",INDEX(元マスター!$I:$I,MATCH($U189,元マスター!$AO:$AO,0))),"")</f>
        <v/>
      </c>
      <c r="S189" s="32" t="str">
        <f>IFERROR(IF(INDEX(元マスター!$J:$J,MATCH($U189,元マスター!$AO:$AO,0))="","",INDEX(元マスター!$J:$J,MATCH($U189,元マスター!$AO:$AO,0))),"")</f>
        <v/>
      </c>
      <c r="U189" s="32" t="str" cm="1">
        <f t="array" ref="U189">IFERROR(INDEX(元マスター!$AO$1:$AO$384,SMALL(IF(元マスター!$AO$1:$AO$384&lt;&gt;"",ROW($A$1:$A$384)),ROW())),"")</f>
        <v/>
      </c>
    </row>
    <row r="190" spans="1:21" x14ac:dyDescent="0.55000000000000004">
      <c r="A190" s="32" t="str">
        <f>IFERROR(INDEX(元マスター!$A:$A,MATCH($U190,元マスター!$AO:$AO,0)),"")</f>
        <v/>
      </c>
      <c r="B190" s="32" t="str">
        <f>IFERROR(IF($U190="","",IF($E190="1",INDEX(男子登録情報!$N:$N,MATCH($K190,男子登録情報!$B:$B,0)),INDEX(女子登録情報!$N:$N,MATCH($K190,女子登録情報!$B:$B,0)))),"")</f>
        <v/>
      </c>
      <c r="C190" s="32" t="str">
        <f>IFERROR(IF($U190="","",IF($E190="1",INDEX(男子登録情報!$O:$O,MATCH($K190,男子登録情報!$B:$B,0)),INDEX(女子登録情報!$O:$O,MATCH($K190,女子登録情報!$B:$B,0)))),"")</f>
        <v/>
      </c>
      <c r="D190" s="32" t="str">
        <f>IFERROR(IF($U190="","",IF($E190="1",INDEX(男子登録情報!$P:$P,MATCH($K190,男子登録情報!$B:$B,0)),INDEX(女子登録情報!$P:$P,MATCH($K190,女子登録情報!$B:$B,0)))),"")</f>
        <v/>
      </c>
      <c r="E190" s="32" t="str">
        <f>IF($U190="","",IF(ISERROR(MATCH($A190,男子登録情報!$S:$S,0)),"2","1"))</f>
        <v/>
      </c>
      <c r="F190" s="32" t="str">
        <f>IFERROR(IF($U190="","",IF($E190="1",INDEX(男子登録情報!$Q:$Q,MATCH($K190,男子登録情報!$B:$B,0)),INDEX(女子登録情報!$Q:$Q,MATCH($K190,女子登録情報!$B:$B,0)))),"")</f>
        <v/>
      </c>
      <c r="G190" s="32" t="str">
        <f>IFERROR(IF($U190="","",IF($E190="1",INDEX(男子登録情報!$M:$M,MATCH($K190,男子登録情報!$B:$B,0)),INDEX(女子登録情報!$M:$M,MATCH($K190,女子登録情報!$B:$B,0)))),"")</f>
        <v/>
      </c>
      <c r="H190" s="32" t="str">
        <f>IFERROR(IF($U190="","",IF($E190="1",INDEX(男子登録情報!$R:$R,MATCH($K190,男子登録情報!$B:$B,0)),INDEX(女子登録情報!$R:$R,MATCH($K190,女子登録情報!$B:$B,0)))),"")</f>
        <v/>
      </c>
      <c r="I190" s="32"/>
      <c r="J190" s="32"/>
      <c r="K190" s="32" t="str">
        <f>IFERROR(INDEX(元マスター!$B:$B,MATCH($U190,元マスター!$AO:$AO,0)),"")</f>
        <v/>
      </c>
      <c r="L190" s="32" t="str">
        <f>IFERROR(IF(INDEX(元マスター!$C:$C,MATCH($U190,元マスター!$AO:$AO,0))="","",INDEX(元マスター!$C:$C,MATCH($U190,元マスター!$AO:$AO,0))),"")</f>
        <v/>
      </c>
      <c r="M190" s="32" t="str">
        <f>IFERROR(IF(INDEX(元マスター!$D:$D,MATCH($U190,元マスター!$AO:$AO,0))="","",INDEX(元マスター!$D:$D,MATCH($U190,元マスター!$AO:$AO,0))),"")</f>
        <v/>
      </c>
      <c r="N190" s="32" t="str">
        <f>IFERROR(IF(INDEX(元マスター!$E:$E,MATCH($U190,元マスター!$AO:$AO,0))="","",INDEX(元マスター!$E:$E,MATCH($U190,元マスター!$AO:$AO,0))),"")</f>
        <v/>
      </c>
      <c r="O190" s="32" t="str">
        <f>IFERROR(IF(INDEX(元マスター!$F:$F,MATCH($U190,元マスター!$AO:$AO,0))="","",INDEX(元マスター!$F:$F,MATCH($U190,元マスター!$AO:$AO,0))),"")</f>
        <v/>
      </c>
      <c r="P190" s="32" t="str">
        <f>IFERROR(IF(INDEX(元マスター!$G:$G,MATCH($U190,元マスター!$AO:$AO,0))="","",INDEX(元マスター!$G:$G,MATCH($U190,元マスター!$AO:$AO,0))),"")</f>
        <v/>
      </c>
      <c r="Q190" s="32" t="str">
        <f>IFERROR(IF(INDEX(元マスター!$H:$H,MATCH($U190,元マスター!$AO:$AO,0))="","",INDEX(元マスター!$H:$H,MATCH($U190,元マスター!$AO:$AO,0))),"")</f>
        <v/>
      </c>
      <c r="R190" s="32" t="str">
        <f>IFERROR(IF(INDEX(元マスター!$I:$I,MATCH($U190,元マスター!$AO:$AO,0))="","",INDEX(元マスター!$I:$I,MATCH($U190,元マスター!$AO:$AO,0))),"")</f>
        <v/>
      </c>
      <c r="S190" s="32" t="str">
        <f>IFERROR(IF(INDEX(元マスター!$J:$J,MATCH($U190,元マスター!$AO:$AO,0))="","",INDEX(元マスター!$J:$J,MATCH($U190,元マスター!$AO:$AO,0))),"")</f>
        <v/>
      </c>
      <c r="U190" s="32" t="str" cm="1">
        <f t="array" ref="U190">IFERROR(INDEX(元マスター!$AO$1:$AO$384,SMALL(IF(元マスター!$AO$1:$AO$384&lt;&gt;"",ROW($A$1:$A$384)),ROW())),"")</f>
        <v/>
      </c>
    </row>
    <row r="191" spans="1:21" x14ac:dyDescent="0.55000000000000004">
      <c r="A191" s="32" t="str">
        <f>IFERROR(INDEX(元マスター!$A:$A,MATCH($U191,元マスター!$AO:$AO,0)),"")</f>
        <v/>
      </c>
      <c r="B191" s="32" t="str">
        <f>IFERROR(IF($U191="","",IF($E191="1",INDEX(男子登録情報!$N:$N,MATCH($K191,男子登録情報!$B:$B,0)),INDEX(女子登録情報!$N:$N,MATCH($K191,女子登録情報!$B:$B,0)))),"")</f>
        <v/>
      </c>
      <c r="C191" s="32" t="str">
        <f>IFERROR(IF($U191="","",IF($E191="1",INDEX(男子登録情報!$O:$O,MATCH($K191,男子登録情報!$B:$B,0)),INDEX(女子登録情報!$O:$O,MATCH($K191,女子登録情報!$B:$B,0)))),"")</f>
        <v/>
      </c>
      <c r="D191" s="32" t="str">
        <f>IFERROR(IF($U191="","",IF($E191="1",INDEX(男子登録情報!$P:$P,MATCH($K191,男子登録情報!$B:$B,0)),INDEX(女子登録情報!$P:$P,MATCH($K191,女子登録情報!$B:$B,0)))),"")</f>
        <v/>
      </c>
      <c r="E191" s="32" t="str">
        <f>IF($U191="","",IF(ISERROR(MATCH($A191,男子登録情報!$S:$S,0)),"2","1"))</f>
        <v/>
      </c>
      <c r="F191" s="32" t="str">
        <f>IFERROR(IF($U191="","",IF($E191="1",INDEX(男子登録情報!$Q:$Q,MATCH($K191,男子登録情報!$B:$B,0)),INDEX(女子登録情報!$Q:$Q,MATCH($K191,女子登録情報!$B:$B,0)))),"")</f>
        <v/>
      </c>
      <c r="G191" s="32" t="str">
        <f>IFERROR(IF($U191="","",IF($E191="1",INDEX(男子登録情報!$M:$M,MATCH($K191,男子登録情報!$B:$B,0)),INDEX(女子登録情報!$M:$M,MATCH($K191,女子登録情報!$B:$B,0)))),"")</f>
        <v/>
      </c>
      <c r="H191" s="32" t="str">
        <f>IFERROR(IF($U191="","",IF($E191="1",INDEX(男子登録情報!$R:$R,MATCH($K191,男子登録情報!$B:$B,0)),INDEX(女子登録情報!$R:$R,MATCH($K191,女子登録情報!$B:$B,0)))),"")</f>
        <v/>
      </c>
      <c r="I191" s="32"/>
      <c r="J191" s="32"/>
      <c r="K191" s="32" t="str">
        <f>IFERROR(INDEX(元マスター!$B:$B,MATCH($U191,元マスター!$AO:$AO,0)),"")</f>
        <v/>
      </c>
      <c r="L191" s="32" t="str">
        <f>IFERROR(IF(INDEX(元マスター!$C:$C,MATCH($U191,元マスター!$AO:$AO,0))="","",INDEX(元マスター!$C:$C,MATCH($U191,元マスター!$AO:$AO,0))),"")</f>
        <v/>
      </c>
      <c r="M191" s="32" t="str">
        <f>IFERROR(IF(INDEX(元マスター!$D:$D,MATCH($U191,元マスター!$AO:$AO,0))="","",INDEX(元マスター!$D:$D,MATCH($U191,元マスター!$AO:$AO,0))),"")</f>
        <v/>
      </c>
      <c r="N191" s="32" t="str">
        <f>IFERROR(IF(INDEX(元マスター!$E:$E,MATCH($U191,元マスター!$AO:$AO,0))="","",INDEX(元マスター!$E:$E,MATCH($U191,元マスター!$AO:$AO,0))),"")</f>
        <v/>
      </c>
      <c r="O191" s="32" t="str">
        <f>IFERROR(IF(INDEX(元マスター!$F:$F,MATCH($U191,元マスター!$AO:$AO,0))="","",INDEX(元マスター!$F:$F,MATCH($U191,元マスター!$AO:$AO,0))),"")</f>
        <v/>
      </c>
      <c r="P191" s="32" t="str">
        <f>IFERROR(IF(INDEX(元マスター!$G:$G,MATCH($U191,元マスター!$AO:$AO,0))="","",INDEX(元マスター!$G:$G,MATCH($U191,元マスター!$AO:$AO,0))),"")</f>
        <v/>
      </c>
      <c r="Q191" s="32" t="str">
        <f>IFERROR(IF(INDEX(元マスター!$H:$H,MATCH($U191,元マスター!$AO:$AO,0))="","",INDEX(元マスター!$H:$H,MATCH($U191,元マスター!$AO:$AO,0))),"")</f>
        <v/>
      </c>
      <c r="R191" s="32" t="str">
        <f>IFERROR(IF(INDEX(元マスター!$I:$I,MATCH($U191,元マスター!$AO:$AO,0))="","",INDEX(元マスター!$I:$I,MATCH($U191,元マスター!$AO:$AO,0))),"")</f>
        <v/>
      </c>
      <c r="S191" s="32" t="str">
        <f>IFERROR(IF(INDEX(元マスター!$J:$J,MATCH($U191,元マスター!$AO:$AO,0))="","",INDEX(元マスター!$J:$J,MATCH($U191,元マスター!$AO:$AO,0))),"")</f>
        <v/>
      </c>
      <c r="U191" s="32" t="str" cm="1">
        <f t="array" ref="U191">IFERROR(INDEX(元マスター!$AO$1:$AO$384,SMALL(IF(元マスター!$AO$1:$AO$384&lt;&gt;"",ROW($A$1:$A$384)),ROW())),"")</f>
        <v/>
      </c>
    </row>
    <row r="192" spans="1:21" x14ac:dyDescent="0.55000000000000004">
      <c r="A192" s="32" t="str">
        <f>IFERROR(INDEX(元マスター!$A:$A,MATCH($U192,元マスター!$AO:$AO,0)),"")</f>
        <v/>
      </c>
      <c r="B192" s="32" t="str">
        <f>IFERROR(IF($U192="","",IF($E192="1",INDEX(男子登録情報!$N:$N,MATCH($K192,男子登録情報!$B:$B,0)),INDEX(女子登録情報!$N:$N,MATCH($K192,女子登録情報!$B:$B,0)))),"")</f>
        <v/>
      </c>
      <c r="C192" s="32" t="str">
        <f>IFERROR(IF($U192="","",IF($E192="1",INDEX(男子登録情報!$O:$O,MATCH($K192,男子登録情報!$B:$B,0)),INDEX(女子登録情報!$O:$O,MATCH($K192,女子登録情報!$B:$B,0)))),"")</f>
        <v/>
      </c>
      <c r="D192" s="32" t="str">
        <f>IFERROR(IF($U192="","",IF($E192="1",INDEX(男子登録情報!$P:$P,MATCH($K192,男子登録情報!$B:$B,0)),INDEX(女子登録情報!$P:$P,MATCH($K192,女子登録情報!$B:$B,0)))),"")</f>
        <v/>
      </c>
      <c r="E192" s="32" t="str">
        <f>IF($U192="","",IF(ISERROR(MATCH($A192,男子登録情報!$S:$S,0)),"2","1"))</f>
        <v/>
      </c>
      <c r="F192" s="32" t="str">
        <f>IFERROR(IF($U192="","",IF($E192="1",INDEX(男子登録情報!$Q:$Q,MATCH($K192,男子登録情報!$B:$B,0)),INDEX(女子登録情報!$Q:$Q,MATCH($K192,女子登録情報!$B:$B,0)))),"")</f>
        <v/>
      </c>
      <c r="G192" s="32" t="str">
        <f>IFERROR(IF($U192="","",IF($E192="1",INDEX(男子登録情報!$M:$M,MATCH($K192,男子登録情報!$B:$B,0)),INDEX(女子登録情報!$M:$M,MATCH($K192,女子登録情報!$B:$B,0)))),"")</f>
        <v/>
      </c>
      <c r="H192" s="32" t="str">
        <f>IFERROR(IF($U192="","",IF($E192="1",INDEX(男子登録情報!$R:$R,MATCH($K192,男子登録情報!$B:$B,0)),INDEX(女子登録情報!$R:$R,MATCH($K192,女子登録情報!$B:$B,0)))),"")</f>
        <v/>
      </c>
      <c r="I192" s="32"/>
      <c r="J192" s="32"/>
      <c r="K192" s="32" t="str">
        <f>IFERROR(INDEX(元マスター!$B:$B,MATCH($U192,元マスター!$AO:$AO,0)),"")</f>
        <v/>
      </c>
      <c r="L192" s="32" t="str">
        <f>IFERROR(IF(INDEX(元マスター!$C:$C,MATCH($U192,元マスター!$AO:$AO,0))="","",INDEX(元マスター!$C:$C,MATCH($U192,元マスター!$AO:$AO,0))),"")</f>
        <v/>
      </c>
      <c r="M192" s="32" t="str">
        <f>IFERROR(IF(INDEX(元マスター!$D:$D,MATCH($U192,元マスター!$AO:$AO,0))="","",INDEX(元マスター!$D:$D,MATCH($U192,元マスター!$AO:$AO,0))),"")</f>
        <v/>
      </c>
      <c r="N192" s="32" t="str">
        <f>IFERROR(IF(INDEX(元マスター!$E:$E,MATCH($U192,元マスター!$AO:$AO,0))="","",INDEX(元マスター!$E:$E,MATCH($U192,元マスター!$AO:$AO,0))),"")</f>
        <v/>
      </c>
      <c r="O192" s="32" t="str">
        <f>IFERROR(IF(INDEX(元マスター!$F:$F,MATCH($U192,元マスター!$AO:$AO,0))="","",INDEX(元マスター!$F:$F,MATCH($U192,元マスター!$AO:$AO,0))),"")</f>
        <v/>
      </c>
      <c r="P192" s="32" t="str">
        <f>IFERROR(IF(INDEX(元マスター!$G:$G,MATCH($U192,元マスター!$AO:$AO,0))="","",INDEX(元マスター!$G:$G,MATCH($U192,元マスター!$AO:$AO,0))),"")</f>
        <v/>
      </c>
      <c r="Q192" s="32" t="str">
        <f>IFERROR(IF(INDEX(元マスター!$H:$H,MATCH($U192,元マスター!$AO:$AO,0))="","",INDEX(元マスター!$H:$H,MATCH($U192,元マスター!$AO:$AO,0))),"")</f>
        <v/>
      </c>
      <c r="R192" s="32" t="str">
        <f>IFERROR(IF(INDEX(元マスター!$I:$I,MATCH($U192,元マスター!$AO:$AO,0))="","",INDEX(元マスター!$I:$I,MATCH($U192,元マスター!$AO:$AO,0))),"")</f>
        <v/>
      </c>
      <c r="S192" s="32" t="str">
        <f>IFERROR(IF(INDEX(元マスター!$J:$J,MATCH($U192,元マスター!$AO:$AO,0))="","",INDEX(元マスター!$J:$J,MATCH($U192,元マスター!$AO:$AO,0))),"")</f>
        <v/>
      </c>
      <c r="U192" s="32" t="str" cm="1">
        <f t="array" ref="U192">IFERROR(INDEX(元マスター!$AO$1:$AO$384,SMALL(IF(元マスター!$AO$1:$AO$384&lt;&gt;"",ROW($A$1:$A$384)),ROW())),"")</f>
        <v/>
      </c>
    </row>
    <row r="193" spans="1:21" x14ac:dyDescent="0.55000000000000004">
      <c r="A193" s="32" t="str">
        <f>IFERROR(INDEX(元マスター!$A:$A,MATCH($U193,元マスター!$AO:$AO,0)),"")</f>
        <v/>
      </c>
      <c r="B193" s="32" t="str">
        <f>IFERROR(IF($U193="","",IF($E193="1",INDEX(男子登録情報!$N:$N,MATCH($K193,男子登録情報!$B:$B,0)),INDEX(女子登録情報!$N:$N,MATCH($K193,女子登録情報!$B:$B,0)))),"")</f>
        <v/>
      </c>
      <c r="C193" s="32" t="str">
        <f>IFERROR(IF($U193="","",IF($E193="1",INDEX(男子登録情報!$O:$O,MATCH($K193,男子登録情報!$B:$B,0)),INDEX(女子登録情報!$O:$O,MATCH($K193,女子登録情報!$B:$B,0)))),"")</f>
        <v/>
      </c>
      <c r="D193" s="32" t="str">
        <f>IFERROR(IF($U193="","",IF($E193="1",INDEX(男子登録情報!$P:$P,MATCH($K193,男子登録情報!$B:$B,0)),INDEX(女子登録情報!$P:$P,MATCH($K193,女子登録情報!$B:$B,0)))),"")</f>
        <v/>
      </c>
      <c r="E193" s="32" t="str">
        <f>IF($U193="","",IF(ISERROR(MATCH($A193,男子登録情報!$S:$S,0)),"2","1"))</f>
        <v/>
      </c>
      <c r="F193" s="32" t="str">
        <f>IFERROR(IF($U193="","",IF($E193="1",INDEX(男子登録情報!$Q:$Q,MATCH($K193,男子登録情報!$B:$B,0)),INDEX(女子登録情報!$Q:$Q,MATCH($K193,女子登録情報!$B:$B,0)))),"")</f>
        <v/>
      </c>
      <c r="G193" s="32" t="str">
        <f>IFERROR(IF($U193="","",IF($E193="1",INDEX(男子登録情報!$M:$M,MATCH($K193,男子登録情報!$B:$B,0)),INDEX(女子登録情報!$M:$M,MATCH($K193,女子登録情報!$B:$B,0)))),"")</f>
        <v/>
      </c>
      <c r="H193" s="32" t="str">
        <f>IFERROR(IF($U193="","",IF($E193="1",INDEX(男子登録情報!$R:$R,MATCH($K193,男子登録情報!$B:$B,0)),INDEX(女子登録情報!$R:$R,MATCH($K193,女子登録情報!$B:$B,0)))),"")</f>
        <v/>
      </c>
      <c r="I193" s="32"/>
      <c r="J193" s="32"/>
      <c r="K193" s="32" t="str">
        <f>IFERROR(INDEX(元マスター!$B:$B,MATCH($U193,元マスター!$AO:$AO,0)),"")</f>
        <v/>
      </c>
      <c r="L193" s="32" t="str">
        <f>IFERROR(IF(INDEX(元マスター!$C:$C,MATCH($U193,元マスター!$AO:$AO,0))="","",INDEX(元マスター!$C:$C,MATCH($U193,元マスター!$AO:$AO,0))),"")</f>
        <v/>
      </c>
      <c r="M193" s="32" t="str">
        <f>IFERROR(IF(INDEX(元マスター!$D:$D,MATCH($U193,元マスター!$AO:$AO,0))="","",INDEX(元マスター!$D:$D,MATCH($U193,元マスター!$AO:$AO,0))),"")</f>
        <v/>
      </c>
      <c r="N193" s="32" t="str">
        <f>IFERROR(IF(INDEX(元マスター!$E:$E,MATCH($U193,元マスター!$AO:$AO,0))="","",INDEX(元マスター!$E:$E,MATCH($U193,元マスター!$AO:$AO,0))),"")</f>
        <v/>
      </c>
      <c r="O193" s="32" t="str">
        <f>IFERROR(IF(INDEX(元マスター!$F:$F,MATCH($U193,元マスター!$AO:$AO,0))="","",INDEX(元マスター!$F:$F,MATCH($U193,元マスター!$AO:$AO,0))),"")</f>
        <v/>
      </c>
      <c r="P193" s="32" t="str">
        <f>IFERROR(IF(INDEX(元マスター!$G:$G,MATCH($U193,元マスター!$AO:$AO,0))="","",INDEX(元マスター!$G:$G,MATCH($U193,元マスター!$AO:$AO,0))),"")</f>
        <v/>
      </c>
      <c r="Q193" s="32" t="str">
        <f>IFERROR(IF(INDEX(元マスター!$H:$H,MATCH($U193,元マスター!$AO:$AO,0))="","",INDEX(元マスター!$H:$H,MATCH($U193,元マスター!$AO:$AO,0))),"")</f>
        <v/>
      </c>
      <c r="R193" s="32" t="str">
        <f>IFERROR(IF(INDEX(元マスター!$I:$I,MATCH($U193,元マスター!$AO:$AO,0))="","",INDEX(元マスター!$I:$I,MATCH($U193,元マスター!$AO:$AO,0))),"")</f>
        <v/>
      </c>
      <c r="S193" s="32" t="str">
        <f>IFERROR(IF(INDEX(元マスター!$J:$J,MATCH($U193,元マスター!$AO:$AO,0))="","",INDEX(元マスター!$J:$J,MATCH($U193,元マスター!$AO:$AO,0))),"")</f>
        <v/>
      </c>
      <c r="U193" s="32" t="str" cm="1">
        <f t="array" ref="U193">IFERROR(INDEX(元マスター!$AO$1:$AO$384,SMALL(IF(元マスター!$AO$1:$AO$384&lt;&gt;"",ROW($A$1:$A$384)),ROW())),"")</f>
        <v/>
      </c>
    </row>
    <row r="194" spans="1:21" x14ac:dyDescent="0.55000000000000004">
      <c r="A194" s="32" t="str">
        <f>IFERROR(INDEX(元マスター!$A:$A,MATCH($U194,元マスター!$AO:$AO,0)),"")</f>
        <v/>
      </c>
      <c r="B194" s="32" t="str">
        <f>IFERROR(IF($U194="","",IF($E194="1",INDEX(男子登録情報!$N:$N,MATCH($K194,男子登録情報!$B:$B,0)),INDEX(女子登録情報!$N:$N,MATCH($K194,女子登録情報!$B:$B,0)))),"")</f>
        <v/>
      </c>
      <c r="C194" s="32" t="str">
        <f>IFERROR(IF($U194="","",IF($E194="1",INDEX(男子登録情報!$O:$O,MATCH($K194,男子登録情報!$B:$B,0)),INDEX(女子登録情報!$O:$O,MATCH($K194,女子登録情報!$B:$B,0)))),"")</f>
        <v/>
      </c>
      <c r="D194" s="32" t="str">
        <f>IFERROR(IF($U194="","",IF($E194="1",INDEX(男子登録情報!$P:$P,MATCH($K194,男子登録情報!$B:$B,0)),INDEX(女子登録情報!$P:$P,MATCH($K194,女子登録情報!$B:$B,0)))),"")</f>
        <v/>
      </c>
      <c r="E194" s="32" t="str">
        <f>IF($U194="","",IF(ISERROR(MATCH($A194,男子登録情報!$S:$S,0)),"2","1"))</f>
        <v/>
      </c>
      <c r="F194" s="32" t="str">
        <f>IFERROR(IF($U194="","",IF($E194="1",INDEX(男子登録情報!$Q:$Q,MATCH($K194,男子登録情報!$B:$B,0)),INDEX(女子登録情報!$Q:$Q,MATCH($K194,女子登録情報!$B:$B,0)))),"")</f>
        <v/>
      </c>
      <c r="G194" s="32" t="str">
        <f>IFERROR(IF($U194="","",IF($E194="1",INDEX(男子登録情報!$M:$M,MATCH($K194,男子登録情報!$B:$B,0)),INDEX(女子登録情報!$M:$M,MATCH($K194,女子登録情報!$B:$B,0)))),"")</f>
        <v/>
      </c>
      <c r="H194" s="32" t="str">
        <f>IFERROR(IF($U194="","",IF($E194="1",INDEX(男子登録情報!$R:$R,MATCH($K194,男子登録情報!$B:$B,0)),INDEX(女子登録情報!$R:$R,MATCH($K194,女子登録情報!$B:$B,0)))),"")</f>
        <v/>
      </c>
      <c r="I194" s="32"/>
      <c r="J194" s="32"/>
      <c r="K194" s="32" t="str">
        <f>IFERROR(INDEX(元マスター!$B:$B,MATCH($U194,元マスター!$AO:$AO,0)),"")</f>
        <v/>
      </c>
      <c r="L194" s="32" t="str">
        <f>IFERROR(IF(INDEX(元マスター!$C:$C,MATCH($U194,元マスター!$AO:$AO,0))="","",INDEX(元マスター!$C:$C,MATCH($U194,元マスター!$AO:$AO,0))),"")</f>
        <v/>
      </c>
      <c r="M194" s="32" t="str">
        <f>IFERROR(IF(INDEX(元マスター!$D:$D,MATCH($U194,元マスター!$AO:$AO,0))="","",INDEX(元マスター!$D:$D,MATCH($U194,元マスター!$AO:$AO,0))),"")</f>
        <v/>
      </c>
      <c r="N194" s="32" t="str">
        <f>IFERROR(IF(INDEX(元マスター!$E:$E,MATCH($U194,元マスター!$AO:$AO,0))="","",INDEX(元マスター!$E:$E,MATCH($U194,元マスター!$AO:$AO,0))),"")</f>
        <v/>
      </c>
      <c r="O194" s="32" t="str">
        <f>IFERROR(IF(INDEX(元マスター!$F:$F,MATCH($U194,元マスター!$AO:$AO,0))="","",INDEX(元マスター!$F:$F,MATCH($U194,元マスター!$AO:$AO,0))),"")</f>
        <v/>
      </c>
      <c r="P194" s="32" t="str">
        <f>IFERROR(IF(INDEX(元マスター!$G:$G,MATCH($U194,元マスター!$AO:$AO,0))="","",INDEX(元マスター!$G:$G,MATCH($U194,元マスター!$AO:$AO,0))),"")</f>
        <v/>
      </c>
      <c r="Q194" s="32" t="str">
        <f>IFERROR(IF(INDEX(元マスター!$H:$H,MATCH($U194,元マスター!$AO:$AO,0))="","",INDEX(元マスター!$H:$H,MATCH($U194,元マスター!$AO:$AO,0))),"")</f>
        <v/>
      </c>
      <c r="R194" s="32" t="str">
        <f>IFERROR(IF(INDEX(元マスター!$I:$I,MATCH($U194,元マスター!$AO:$AO,0))="","",INDEX(元マスター!$I:$I,MATCH($U194,元マスター!$AO:$AO,0))),"")</f>
        <v/>
      </c>
      <c r="S194" s="32" t="str">
        <f>IFERROR(IF(INDEX(元マスター!$J:$J,MATCH($U194,元マスター!$AO:$AO,0))="","",INDEX(元マスター!$J:$J,MATCH($U194,元マスター!$AO:$AO,0))),"")</f>
        <v/>
      </c>
      <c r="U194" s="32" t="str" cm="1">
        <f t="array" ref="U194">IFERROR(INDEX(元マスター!$AO$1:$AO$384,SMALL(IF(元マスター!$AO$1:$AO$384&lt;&gt;"",ROW($A$1:$A$384)),ROW())),"")</f>
        <v/>
      </c>
    </row>
    <row r="195" spans="1:21" x14ac:dyDescent="0.55000000000000004">
      <c r="A195" s="32" t="str">
        <f>IFERROR(INDEX(元マスター!$A:$A,MATCH($U195,元マスター!$AO:$AO,0)),"")</f>
        <v/>
      </c>
      <c r="B195" s="32" t="str">
        <f>IFERROR(IF($U195="","",IF($E195="1",INDEX(男子登録情報!$N:$N,MATCH($K195,男子登録情報!$B:$B,0)),INDEX(女子登録情報!$N:$N,MATCH($K195,女子登録情報!$B:$B,0)))),"")</f>
        <v/>
      </c>
      <c r="C195" s="32" t="str">
        <f>IFERROR(IF($U195="","",IF($E195="1",INDEX(男子登録情報!$O:$O,MATCH($K195,男子登録情報!$B:$B,0)),INDEX(女子登録情報!$O:$O,MATCH($K195,女子登録情報!$B:$B,0)))),"")</f>
        <v/>
      </c>
      <c r="D195" s="32" t="str">
        <f>IFERROR(IF($U195="","",IF($E195="1",INDEX(男子登録情報!$P:$P,MATCH($K195,男子登録情報!$B:$B,0)),INDEX(女子登録情報!$P:$P,MATCH($K195,女子登録情報!$B:$B,0)))),"")</f>
        <v/>
      </c>
      <c r="E195" s="32" t="str">
        <f>IF($U195="","",IF(ISERROR(MATCH($A195,男子登録情報!$S:$S,0)),"2","1"))</f>
        <v/>
      </c>
      <c r="F195" s="32" t="str">
        <f>IFERROR(IF($U195="","",IF($E195="1",INDEX(男子登録情報!$Q:$Q,MATCH($K195,男子登録情報!$B:$B,0)),INDEX(女子登録情報!$Q:$Q,MATCH($K195,女子登録情報!$B:$B,0)))),"")</f>
        <v/>
      </c>
      <c r="G195" s="32" t="str">
        <f>IFERROR(IF($U195="","",IF($E195="1",INDEX(男子登録情報!$M:$M,MATCH($K195,男子登録情報!$B:$B,0)),INDEX(女子登録情報!$M:$M,MATCH($K195,女子登録情報!$B:$B,0)))),"")</f>
        <v/>
      </c>
      <c r="H195" s="32" t="str">
        <f>IFERROR(IF($U195="","",IF($E195="1",INDEX(男子登録情報!$R:$R,MATCH($K195,男子登録情報!$B:$B,0)),INDEX(女子登録情報!$R:$R,MATCH($K195,女子登録情報!$B:$B,0)))),"")</f>
        <v/>
      </c>
      <c r="I195" s="32"/>
      <c r="J195" s="32"/>
      <c r="K195" s="32" t="str">
        <f>IFERROR(INDEX(元マスター!$B:$B,MATCH($U195,元マスター!$AO:$AO,0)),"")</f>
        <v/>
      </c>
      <c r="L195" s="32" t="str">
        <f>IFERROR(IF(INDEX(元マスター!$C:$C,MATCH($U195,元マスター!$AO:$AO,0))="","",INDEX(元マスター!$C:$C,MATCH($U195,元マスター!$AO:$AO,0))),"")</f>
        <v/>
      </c>
      <c r="M195" s="32" t="str">
        <f>IFERROR(IF(INDEX(元マスター!$D:$D,MATCH($U195,元マスター!$AO:$AO,0))="","",INDEX(元マスター!$D:$D,MATCH($U195,元マスター!$AO:$AO,0))),"")</f>
        <v/>
      </c>
      <c r="N195" s="32" t="str">
        <f>IFERROR(IF(INDEX(元マスター!$E:$E,MATCH($U195,元マスター!$AO:$AO,0))="","",INDEX(元マスター!$E:$E,MATCH($U195,元マスター!$AO:$AO,0))),"")</f>
        <v/>
      </c>
      <c r="O195" s="32" t="str">
        <f>IFERROR(IF(INDEX(元マスター!$F:$F,MATCH($U195,元マスター!$AO:$AO,0))="","",INDEX(元マスター!$F:$F,MATCH($U195,元マスター!$AO:$AO,0))),"")</f>
        <v/>
      </c>
      <c r="P195" s="32" t="str">
        <f>IFERROR(IF(INDEX(元マスター!$G:$G,MATCH($U195,元マスター!$AO:$AO,0))="","",INDEX(元マスター!$G:$G,MATCH($U195,元マスター!$AO:$AO,0))),"")</f>
        <v/>
      </c>
      <c r="Q195" s="32" t="str">
        <f>IFERROR(IF(INDEX(元マスター!$H:$H,MATCH($U195,元マスター!$AO:$AO,0))="","",INDEX(元マスター!$H:$H,MATCH($U195,元マスター!$AO:$AO,0))),"")</f>
        <v/>
      </c>
      <c r="R195" s="32" t="str">
        <f>IFERROR(IF(INDEX(元マスター!$I:$I,MATCH($U195,元マスター!$AO:$AO,0))="","",INDEX(元マスター!$I:$I,MATCH($U195,元マスター!$AO:$AO,0))),"")</f>
        <v/>
      </c>
      <c r="S195" s="32" t="str">
        <f>IFERROR(IF(INDEX(元マスター!$J:$J,MATCH($U195,元マスター!$AO:$AO,0))="","",INDEX(元マスター!$J:$J,MATCH($U195,元マスター!$AO:$AO,0))),"")</f>
        <v/>
      </c>
      <c r="U195" s="32" t="str" cm="1">
        <f t="array" ref="U195">IFERROR(INDEX(元マスター!$AO$1:$AO$384,SMALL(IF(元マスター!$AO$1:$AO$384&lt;&gt;"",ROW($A$1:$A$384)),ROW())),"")</f>
        <v/>
      </c>
    </row>
    <row r="196" spans="1:21" x14ac:dyDescent="0.55000000000000004">
      <c r="A196" s="32" t="str">
        <f>IFERROR(INDEX(元マスター!$A:$A,MATCH($U196,元マスター!$AO:$AO,0)),"")</f>
        <v/>
      </c>
      <c r="B196" s="32" t="str">
        <f>IFERROR(IF($U196="","",IF($E196="1",INDEX(男子登録情報!$N:$N,MATCH($K196,男子登録情報!$B:$B,0)),INDEX(女子登録情報!$N:$N,MATCH($K196,女子登録情報!$B:$B,0)))),"")</f>
        <v/>
      </c>
      <c r="C196" s="32" t="str">
        <f>IFERROR(IF($U196="","",IF($E196="1",INDEX(男子登録情報!$O:$O,MATCH($K196,男子登録情報!$B:$B,0)),INDEX(女子登録情報!$O:$O,MATCH($K196,女子登録情報!$B:$B,0)))),"")</f>
        <v/>
      </c>
      <c r="D196" s="32" t="str">
        <f>IFERROR(IF($U196="","",IF($E196="1",INDEX(男子登録情報!$P:$P,MATCH($K196,男子登録情報!$B:$B,0)),INDEX(女子登録情報!$P:$P,MATCH($K196,女子登録情報!$B:$B,0)))),"")</f>
        <v/>
      </c>
      <c r="E196" s="32" t="str">
        <f>IF($U196="","",IF(ISERROR(MATCH($A196,男子登録情報!$S:$S,0)),"2","1"))</f>
        <v/>
      </c>
      <c r="F196" s="32" t="str">
        <f>IFERROR(IF($U196="","",IF($E196="1",INDEX(男子登録情報!$Q:$Q,MATCH($K196,男子登録情報!$B:$B,0)),INDEX(女子登録情報!$Q:$Q,MATCH($K196,女子登録情報!$B:$B,0)))),"")</f>
        <v/>
      </c>
      <c r="G196" s="32" t="str">
        <f>IFERROR(IF($U196="","",IF($E196="1",INDEX(男子登録情報!$M:$M,MATCH($K196,男子登録情報!$B:$B,0)),INDEX(女子登録情報!$M:$M,MATCH($K196,女子登録情報!$B:$B,0)))),"")</f>
        <v/>
      </c>
      <c r="H196" s="32" t="str">
        <f>IFERROR(IF($U196="","",IF($E196="1",INDEX(男子登録情報!$R:$R,MATCH($K196,男子登録情報!$B:$B,0)),INDEX(女子登録情報!$R:$R,MATCH($K196,女子登録情報!$B:$B,0)))),"")</f>
        <v/>
      </c>
      <c r="I196" s="32"/>
      <c r="J196" s="32"/>
      <c r="K196" s="32" t="str">
        <f>IFERROR(INDEX(元マスター!$B:$B,MATCH($U196,元マスター!$AO:$AO,0)),"")</f>
        <v/>
      </c>
      <c r="L196" s="32" t="str">
        <f>IFERROR(IF(INDEX(元マスター!$C:$C,MATCH($U196,元マスター!$AO:$AO,0))="","",INDEX(元マスター!$C:$C,MATCH($U196,元マスター!$AO:$AO,0))),"")</f>
        <v/>
      </c>
      <c r="M196" s="32" t="str">
        <f>IFERROR(IF(INDEX(元マスター!$D:$D,MATCH($U196,元マスター!$AO:$AO,0))="","",INDEX(元マスター!$D:$D,MATCH($U196,元マスター!$AO:$AO,0))),"")</f>
        <v/>
      </c>
      <c r="N196" s="32" t="str">
        <f>IFERROR(IF(INDEX(元マスター!$E:$E,MATCH($U196,元マスター!$AO:$AO,0))="","",INDEX(元マスター!$E:$E,MATCH($U196,元マスター!$AO:$AO,0))),"")</f>
        <v/>
      </c>
      <c r="O196" s="32" t="str">
        <f>IFERROR(IF(INDEX(元マスター!$F:$F,MATCH($U196,元マスター!$AO:$AO,0))="","",INDEX(元マスター!$F:$F,MATCH($U196,元マスター!$AO:$AO,0))),"")</f>
        <v/>
      </c>
      <c r="P196" s="32" t="str">
        <f>IFERROR(IF(INDEX(元マスター!$G:$G,MATCH($U196,元マスター!$AO:$AO,0))="","",INDEX(元マスター!$G:$G,MATCH($U196,元マスター!$AO:$AO,0))),"")</f>
        <v/>
      </c>
      <c r="Q196" s="32" t="str">
        <f>IFERROR(IF(INDEX(元マスター!$H:$H,MATCH($U196,元マスター!$AO:$AO,0))="","",INDEX(元マスター!$H:$H,MATCH($U196,元マスター!$AO:$AO,0))),"")</f>
        <v/>
      </c>
      <c r="R196" s="32" t="str">
        <f>IFERROR(IF(INDEX(元マスター!$I:$I,MATCH($U196,元マスター!$AO:$AO,0))="","",INDEX(元マスター!$I:$I,MATCH($U196,元マスター!$AO:$AO,0))),"")</f>
        <v/>
      </c>
      <c r="S196" s="32" t="str">
        <f>IFERROR(IF(INDEX(元マスター!$J:$J,MATCH($U196,元マスター!$AO:$AO,0))="","",INDEX(元マスター!$J:$J,MATCH($U196,元マスター!$AO:$AO,0))),"")</f>
        <v/>
      </c>
      <c r="U196" s="32" t="str" cm="1">
        <f t="array" ref="U196">IFERROR(INDEX(元マスター!$AO$1:$AO$384,SMALL(IF(元マスター!$AO$1:$AO$384&lt;&gt;"",ROW($A$1:$A$384)),ROW())),"")</f>
        <v/>
      </c>
    </row>
    <row r="197" spans="1:21" x14ac:dyDescent="0.55000000000000004">
      <c r="A197" s="32" t="str">
        <f>IFERROR(INDEX(元マスター!$A:$A,MATCH($U197,元マスター!$AO:$AO,0)),"")</f>
        <v/>
      </c>
      <c r="B197" s="32" t="str">
        <f>IFERROR(IF($U197="","",IF($E197="1",INDEX(男子登録情報!$N:$N,MATCH($K197,男子登録情報!$B:$B,0)),INDEX(女子登録情報!$N:$N,MATCH($K197,女子登録情報!$B:$B,0)))),"")</f>
        <v/>
      </c>
      <c r="C197" s="32" t="str">
        <f>IFERROR(IF($U197="","",IF($E197="1",INDEX(男子登録情報!$O:$O,MATCH($K197,男子登録情報!$B:$B,0)),INDEX(女子登録情報!$O:$O,MATCH($K197,女子登録情報!$B:$B,0)))),"")</f>
        <v/>
      </c>
      <c r="D197" s="32" t="str">
        <f>IFERROR(IF($U197="","",IF($E197="1",INDEX(男子登録情報!$P:$P,MATCH($K197,男子登録情報!$B:$B,0)),INDEX(女子登録情報!$P:$P,MATCH($K197,女子登録情報!$B:$B,0)))),"")</f>
        <v/>
      </c>
      <c r="E197" s="32" t="str">
        <f>IF($U197="","",IF(ISERROR(MATCH($A197,男子登録情報!$S:$S,0)),"2","1"))</f>
        <v/>
      </c>
      <c r="F197" s="32" t="str">
        <f>IFERROR(IF($U197="","",IF($E197="1",INDEX(男子登録情報!$Q:$Q,MATCH($K197,男子登録情報!$B:$B,0)),INDEX(女子登録情報!$Q:$Q,MATCH($K197,女子登録情報!$B:$B,0)))),"")</f>
        <v/>
      </c>
      <c r="G197" s="32" t="str">
        <f>IFERROR(IF($U197="","",IF($E197="1",INDEX(男子登録情報!$M:$M,MATCH($K197,男子登録情報!$B:$B,0)),INDEX(女子登録情報!$M:$M,MATCH($K197,女子登録情報!$B:$B,0)))),"")</f>
        <v/>
      </c>
      <c r="H197" s="32" t="str">
        <f>IFERROR(IF($U197="","",IF($E197="1",INDEX(男子登録情報!$R:$R,MATCH($K197,男子登録情報!$B:$B,0)),INDEX(女子登録情報!$R:$R,MATCH($K197,女子登録情報!$B:$B,0)))),"")</f>
        <v/>
      </c>
      <c r="I197" s="32"/>
      <c r="J197" s="32"/>
      <c r="K197" s="32" t="str">
        <f>IFERROR(INDEX(元マスター!$B:$B,MATCH($U197,元マスター!$AO:$AO,0)),"")</f>
        <v/>
      </c>
      <c r="L197" s="32" t="str">
        <f>IFERROR(IF(INDEX(元マスター!$C:$C,MATCH($U197,元マスター!$AO:$AO,0))="","",INDEX(元マスター!$C:$C,MATCH($U197,元マスター!$AO:$AO,0))),"")</f>
        <v/>
      </c>
      <c r="M197" s="32" t="str">
        <f>IFERROR(IF(INDEX(元マスター!$D:$D,MATCH($U197,元マスター!$AO:$AO,0))="","",INDEX(元マスター!$D:$D,MATCH($U197,元マスター!$AO:$AO,0))),"")</f>
        <v/>
      </c>
      <c r="N197" s="32" t="str">
        <f>IFERROR(IF(INDEX(元マスター!$E:$E,MATCH($U197,元マスター!$AO:$AO,0))="","",INDEX(元マスター!$E:$E,MATCH($U197,元マスター!$AO:$AO,0))),"")</f>
        <v/>
      </c>
      <c r="O197" s="32" t="str">
        <f>IFERROR(IF(INDEX(元マスター!$F:$F,MATCH($U197,元マスター!$AO:$AO,0))="","",INDEX(元マスター!$F:$F,MATCH($U197,元マスター!$AO:$AO,0))),"")</f>
        <v/>
      </c>
      <c r="P197" s="32" t="str">
        <f>IFERROR(IF(INDEX(元マスター!$G:$G,MATCH($U197,元マスター!$AO:$AO,0))="","",INDEX(元マスター!$G:$G,MATCH($U197,元マスター!$AO:$AO,0))),"")</f>
        <v/>
      </c>
      <c r="Q197" s="32" t="str">
        <f>IFERROR(IF(INDEX(元マスター!$H:$H,MATCH($U197,元マスター!$AO:$AO,0))="","",INDEX(元マスター!$H:$H,MATCH($U197,元マスター!$AO:$AO,0))),"")</f>
        <v/>
      </c>
      <c r="R197" s="32" t="str">
        <f>IFERROR(IF(INDEX(元マスター!$I:$I,MATCH($U197,元マスター!$AO:$AO,0))="","",INDEX(元マスター!$I:$I,MATCH($U197,元マスター!$AO:$AO,0))),"")</f>
        <v/>
      </c>
      <c r="S197" s="32" t="str">
        <f>IFERROR(IF(INDEX(元マスター!$J:$J,MATCH($U197,元マスター!$AO:$AO,0))="","",INDEX(元マスター!$J:$J,MATCH($U197,元マスター!$AO:$AO,0))),"")</f>
        <v/>
      </c>
      <c r="U197" s="32" t="str" cm="1">
        <f t="array" ref="U197">IFERROR(INDEX(元マスター!$AO$1:$AO$384,SMALL(IF(元マスター!$AO$1:$AO$384&lt;&gt;"",ROW($A$1:$A$384)),ROW())),"")</f>
        <v/>
      </c>
    </row>
    <row r="198" spans="1:21" x14ac:dyDescent="0.55000000000000004">
      <c r="A198" s="32" t="str">
        <f>IFERROR(INDEX(元マスター!$A:$A,MATCH($U198,元マスター!$AO:$AO,0)),"")</f>
        <v/>
      </c>
      <c r="B198" s="32" t="str">
        <f>IFERROR(IF($U198="","",IF($E198="1",INDEX(男子登録情報!$N:$N,MATCH($K198,男子登録情報!$B:$B,0)),INDEX(女子登録情報!$N:$N,MATCH($K198,女子登録情報!$B:$B,0)))),"")</f>
        <v/>
      </c>
      <c r="C198" s="32" t="str">
        <f>IFERROR(IF($U198="","",IF($E198="1",INDEX(男子登録情報!$O:$O,MATCH($K198,男子登録情報!$B:$B,0)),INDEX(女子登録情報!$O:$O,MATCH($K198,女子登録情報!$B:$B,0)))),"")</f>
        <v/>
      </c>
      <c r="D198" s="32" t="str">
        <f>IFERROR(IF($U198="","",IF($E198="1",INDEX(男子登録情報!$P:$P,MATCH($K198,男子登録情報!$B:$B,0)),INDEX(女子登録情報!$P:$P,MATCH($K198,女子登録情報!$B:$B,0)))),"")</f>
        <v/>
      </c>
      <c r="E198" s="32" t="str">
        <f>IF($U198="","",IF(ISERROR(MATCH($A198,男子登録情報!$S:$S,0)),"2","1"))</f>
        <v/>
      </c>
      <c r="F198" s="32" t="str">
        <f>IFERROR(IF($U198="","",IF($E198="1",INDEX(男子登録情報!$Q:$Q,MATCH($K198,男子登録情報!$B:$B,0)),INDEX(女子登録情報!$Q:$Q,MATCH($K198,女子登録情報!$B:$B,0)))),"")</f>
        <v/>
      </c>
      <c r="G198" s="32" t="str">
        <f>IFERROR(IF($U198="","",IF($E198="1",INDEX(男子登録情報!$M:$M,MATCH($K198,男子登録情報!$B:$B,0)),INDEX(女子登録情報!$M:$M,MATCH($K198,女子登録情報!$B:$B,0)))),"")</f>
        <v/>
      </c>
      <c r="H198" s="32" t="str">
        <f>IFERROR(IF($U198="","",IF($E198="1",INDEX(男子登録情報!$R:$R,MATCH($K198,男子登録情報!$B:$B,0)),INDEX(女子登録情報!$R:$R,MATCH($K198,女子登録情報!$B:$B,0)))),"")</f>
        <v/>
      </c>
      <c r="I198" s="32"/>
      <c r="J198" s="32"/>
      <c r="K198" s="32" t="str">
        <f>IFERROR(INDEX(元マスター!$B:$B,MATCH($U198,元マスター!$AO:$AO,0)),"")</f>
        <v/>
      </c>
      <c r="L198" s="32" t="str">
        <f>IFERROR(IF(INDEX(元マスター!$C:$C,MATCH($U198,元マスター!$AO:$AO,0))="","",INDEX(元マスター!$C:$C,MATCH($U198,元マスター!$AO:$AO,0))),"")</f>
        <v/>
      </c>
      <c r="M198" s="32" t="str">
        <f>IFERROR(IF(INDEX(元マスター!$D:$D,MATCH($U198,元マスター!$AO:$AO,0))="","",INDEX(元マスター!$D:$D,MATCH($U198,元マスター!$AO:$AO,0))),"")</f>
        <v/>
      </c>
      <c r="N198" s="32" t="str">
        <f>IFERROR(IF(INDEX(元マスター!$E:$E,MATCH($U198,元マスター!$AO:$AO,0))="","",INDEX(元マスター!$E:$E,MATCH($U198,元マスター!$AO:$AO,0))),"")</f>
        <v/>
      </c>
      <c r="O198" s="32" t="str">
        <f>IFERROR(IF(INDEX(元マスター!$F:$F,MATCH($U198,元マスター!$AO:$AO,0))="","",INDEX(元マスター!$F:$F,MATCH($U198,元マスター!$AO:$AO,0))),"")</f>
        <v/>
      </c>
      <c r="P198" s="32" t="str">
        <f>IFERROR(IF(INDEX(元マスター!$G:$G,MATCH($U198,元マスター!$AO:$AO,0))="","",INDEX(元マスター!$G:$G,MATCH($U198,元マスター!$AO:$AO,0))),"")</f>
        <v/>
      </c>
      <c r="Q198" s="32" t="str">
        <f>IFERROR(IF(INDEX(元マスター!$H:$H,MATCH($U198,元マスター!$AO:$AO,0))="","",INDEX(元マスター!$H:$H,MATCH($U198,元マスター!$AO:$AO,0))),"")</f>
        <v/>
      </c>
      <c r="R198" s="32" t="str">
        <f>IFERROR(IF(INDEX(元マスター!$I:$I,MATCH($U198,元マスター!$AO:$AO,0))="","",INDEX(元マスター!$I:$I,MATCH($U198,元マスター!$AO:$AO,0))),"")</f>
        <v/>
      </c>
      <c r="S198" s="32" t="str">
        <f>IFERROR(IF(INDEX(元マスター!$J:$J,MATCH($U198,元マスター!$AO:$AO,0))="","",INDEX(元マスター!$J:$J,MATCH($U198,元マスター!$AO:$AO,0))),"")</f>
        <v/>
      </c>
      <c r="U198" s="32" t="str" cm="1">
        <f t="array" ref="U198">IFERROR(INDEX(元マスター!$AO$1:$AO$384,SMALL(IF(元マスター!$AO$1:$AO$384&lt;&gt;"",ROW($A$1:$A$384)),ROW())),"")</f>
        <v/>
      </c>
    </row>
    <row r="199" spans="1:21" x14ac:dyDescent="0.55000000000000004">
      <c r="A199" s="32" t="str">
        <f>IFERROR(INDEX(元マスター!$A:$A,MATCH($U199,元マスター!$AO:$AO,0)),"")</f>
        <v/>
      </c>
      <c r="B199" s="32" t="str">
        <f>IFERROR(IF($U199="","",IF($E199="1",INDEX(男子登録情報!$N:$N,MATCH($K199,男子登録情報!$B:$B,0)),INDEX(女子登録情報!$N:$N,MATCH($K199,女子登録情報!$B:$B,0)))),"")</f>
        <v/>
      </c>
      <c r="C199" s="32" t="str">
        <f>IFERROR(IF($U199="","",IF($E199="1",INDEX(男子登録情報!$O:$O,MATCH($K199,男子登録情報!$B:$B,0)),INDEX(女子登録情報!$O:$O,MATCH($K199,女子登録情報!$B:$B,0)))),"")</f>
        <v/>
      </c>
      <c r="D199" s="32" t="str">
        <f>IFERROR(IF($U199="","",IF($E199="1",INDEX(男子登録情報!$P:$P,MATCH($K199,男子登録情報!$B:$B,0)),INDEX(女子登録情報!$P:$P,MATCH($K199,女子登録情報!$B:$B,0)))),"")</f>
        <v/>
      </c>
      <c r="E199" s="32" t="str">
        <f>IF($U199="","",IF(ISERROR(MATCH($A199,男子登録情報!$S:$S,0)),"2","1"))</f>
        <v/>
      </c>
      <c r="F199" s="32" t="str">
        <f>IFERROR(IF($U199="","",IF($E199="1",INDEX(男子登録情報!$Q:$Q,MATCH($K199,男子登録情報!$B:$B,0)),INDEX(女子登録情報!$Q:$Q,MATCH($K199,女子登録情報!$B:$B,0)))),"")</f>
        <v/>
      </c>
      <c r="G199" s="32" t="str">
        <f>IFERROR(IF($U199="","",IF($E199="1",INDEX(男子登録情報!$M:$M,MATCH($K199,男子登録情報!$B:$B,0)),INDEX(女子登録情報!$M:$M,MATCH($K199,女子登録情報!$B:$B,0)))),"")</f>
        <v/>
      </c>
      <c r="H199" s="32" t="str">
        <f>IFERROR(IF($U199="","",IF($E199="1",INDEX(男子登録情報!$R:$R,MATCH($K199,男子登録情報!$B:$B,0)),INDEX(女子登録情報!$R:$R,MATCH($K199,女子登録情報!$B:$B,0)))),"")</f>
        <v/>
      </c>
      <c r="I199" s="32"/>
      <c r="J199" s="32"/>
      <c r="K199" s="32" t="str">
        <f>IFERROR(INDEX(元マスター!$B:$B,MATCH($U199,元マスター!$AO:$AO,0)),"")</f>
        <v/>
      </c>
      <c r="L199" s="32" t="str">
        <f>IFERROR(IF(INDEX(元マスター!$C:$C,MATCH($U199,元マスター!$AO:$AO,0))="","",INDEX(元マスター!$C:$C,MATCH($U199,元マスター!$AO:$AO,0))),"")</f>
        <v/>
      </c>
      <c r="M199" s="32" t="str">
        <f>IFERROR(IF(INDEX(元マスター!$D:$D,MATCH($U199,元マスター!$AO:$AO,0))="","",INDEX(元マスター!$D:$D,MATCH($U199,元マスター!$AO:$AO,0))),"")</f>
        <v/>
      </c>
      <c r="N199" s="32" t="str">
        <f>IFERROR(IF(INDEX(元マスター!$E:$E,MATCH($U199,元マスター!$AO:$AO,0))="","",INDEX(元マスター!$E:$E,MATCH($U199,元マスター!$AO:$AO,0))),"")</f>
        <v/>
      </c>
      <c r="O199" s="32" t="str">
        <f>IFERROR(IF(INDEX(元マスター!$F:$F,MATCH($U199,元マスター!$AO:$AO,0))="","",INDEX(元マスター!$F:$F,MATCH($U199,元マスター!$AO:$AO,0))),"")</f>
        <v/>
      </c>
      <c r="P199" s="32" t="str">
        <f>IFERROR(IF(INDEX(元マスター!$G:$G,MATCH($U199,元マスター!$AO:$AO,0))="","",INDEX(元マスター!$G:$G,MATCH($U199,元マスター!$AO:$AO,0))),"")</f>
        <v/>
      </c>
      <c r="Q199" s="32" t="str">
        <f>IFERROR(IF(INDEX(元マスター!$H:$H,MATCH($U199,元マスター!$AO:$AO,0))="","",INDEX(元マスター!$H:$H,MATCH($U199,元マスター!$AO:$AO,0))),"")</f>
        <v/>
      </c>
      <c r="R199" s="32" t="str">
        <f>IFERROR(IF(INDEX(元マスター!$I:$I,MATCH($U199,元マスター!$AO:$AO,0))="","",INDEX(元マスター!$I:$I,MATCH($U199,元マスター!$AO:$AO,0))),"")</f>
        <v/>
      </c>
      <c r="S199" s="32" t="str">
        <f>IFERROR(IF(INDEX(元マスター!$J:$J,MATCH($U199,元マスター!$AO:$AO,0))="","",INDEX(元マスター!$J:$J,MATCH($U199,元マスター!$AO:$AO,0))),"")</f>
        <v/>
      </c>
      <c r="U199" s="32" t="str" cm="1">
        <f t="array" ref="U199">IFERROR(INDEX(元マスター!$AO$1:$AO$384,SMALL(IF(元マスター!$AO$1:$AO$384&lt;&gt;"",ROW($A$1:$A$384)),ROW())),"")</f>
        <v/>
      </c>
    </row>
    <row r="200" spans="1:21" x14ac:dyDescent="0.55000000000000004">
      <c r="A200" s="32" t="str">
        <f>IFERROR(INDEX(元マスター!$A:$A,MATCH($U200,元マスター!$AO:$AO,0)),"")</f>
        <v/>
      </c>
      <c r="B200" s="32" t="str">
        <f>IFERROR(IF($U200="","",IF($E200="1",INDEX(男子登録情報!$N:$N,MATCH($K200,男子登録情報!$B:$B,0)),INDEX(女子登録情報!$N:$N,MATCH($K200,女子登録情報!$B:$B,0)))),"")</f>
        <v/>
      </c>
      <c r="C200" s="32" t="str">
        <f>IFERROR(IF($U200="","",IF($E200="1",INDEX(男子登録情報!$O:$O,MATCH($K200,男子登録情報!$B:$B,0)),INDEX(女子登録情報!$O:$O,MATCH($K200,女子登録情報!$B:$B,0)))),"")</f>
        <v/>
      </c>
      <c r="D200" s="32" t="str">
        <f>IFERROR(IF($U200="","",IF($E200="1",INDEX(男子登録情報!$P:$P,MATCH($K200,男子登録情報!$B:$B,0)),INDEX(女子登録情報!$P:$P,MATCH($K200,女子登録情報!$B:$B,0)))),"")</f>
        <v/>
      </c>
      <c r="E200" s="32" t="str">
        <f>IF($U200="","",IF(ISERROR(MATCH($A200,男子登録情報!$S:$S,0)),"2","1"))</f>
        <v/>
      </c>
      <c r="F200" s="32" t="str">
        <f>IFERROR(IF($U200="","",IF($E200="1",INDEX(男子登録情報!$Q:$Q,MATCH($K200,男子登録情報!$B:$B,0)),INDEX(女子登録情報!$Q:$Q,MATCH($K200,女子登録情報!$B:$B,0)))),"")</f>
        <v/>
      </c>
      <c r="G200" s="32" t="str">
        <f>IFERROR(IF($U200="","",IF($E200="1",INDEX(男子登録情報!$M:$M,MATCH($K200,男子登録情報!$B:$B,0)),INDEX(女子登録情報!$M:$M,MATCH($K200,女子登録情報!$B:$B,0)))),"")</f>
        <v/>
      </c>
      <c r="H200" s="32" t="str">
        <f>IFERROR(IF($U200="","",IF($E200="1",INDEX(男子登録情報!$R:$R,MATCH($K200,男子登録情報!$B:$B,0)),INDEX(女子登録情報!$R:$R,MATCH($K200,女子登録情報!$B:$B,0)))),"")</f>
        <v/>
      </c>
      <c r="I200" s="32"/>
      <c r="J200" s="32"/>
      <c r="K200" s="32" t="str">
        <f>IFERROR(INDEX(元マスター!$B:$B,MATCH($U200,元マスター!$AO:$AO,0)),"")</f>
        <v/>
      </c>
      <c r="L200" s="32" t="str">
        <f>IFERROR(IF(INDEX(元マスター!$C:$C,MATCH($U200,元マスター!$AO:$AO,0))="","",INDEX(元マスター!$C:$C,MATCH($U200,元マスター!$AO:$AO,0))),"")</f>
        <v/>
      </c>
      <c r="M200" s="32" t="str">
        <f>IFERROR(IF(INDEX(元マスター!$D:$D,MATCH($U200,元マスター!$AO:$AO,0))="","",INDEX(元マスター!$D:$D,MATCH($U200,元マスター!$AO:$AO,0))),"")</f>
        <v/>
      </c>
      <c r="N200" s="32" t="str">
        <f>IFERROR(IF(INDEX(元マスター!$E:$E,MATCH($U200,元マスター!$AO:$AO,0))="","",INDEX(元マスター!$E:$E,MATCH($U200,元マスター!$AO:$AO,0))),"")</f>
        <v/>
      </c>
      <c r="O200" s="32" t="str">
        <f>IFERROR(IF(INDEX(元マスター!$F:$F,MATCH($U200,元マスター!$AO:$AO,0))="","",INDEX(元マスター!$F:$F,MATCH($U200,元マスター!$AO:$AO,0))),"")</f>
        <v/>
      </c>
      <c r="P200" s="32" t="str">
        <f>IFERROR(IF(INDEX(元マスター!$G:$G,MATCH($U200,元マスター!$AO:$AO,0))="","",INDEX(元マスター!$G:$G,MATCH($U200,元マスター!$AO:$AO,0))),"")</f>
        <v/>
      </c>
      <c r="Q200" s="32" t="str">
        <f>IFERROR(IF(INDEX(元マスター!$H:$H,MATCH($U200,元マスター!$AO:$AO,0))="","",INDEX(元マスター!$H:$H,MATCH($U200,元マスター!$AO:$AO,0))),"")</f>
        <v/>
      </c>
      <c r="R200" s="32" t="str">
        <f>IFERROR(IF(INDEX(元マスター!$I:$I,MATCH($U200,元マスター!$AO:$AO,0))="","",INDEX(元マスター!$I:$I,MATCH($U200,元マスター!$AO:$AO,0))),"")</f>
        <v/>
      </c>
      <c r="S200" s="32" t="str">
        <f>IFERROR(IF(INDEX(元マスター!$J:$J,MATCH($U200,元マスター!$AO:$AO,0))="","",INDEX(元マスター!$J:$J,MATCH($U200,元マスター!$AO:$AO,0))),"")</f>
        <v/>
      </c>
      <c r="U200" s="32" t="str" cm="1">
        <f t="array" ref="U200">IFERROR(INDEX(元マスター!$AO$1:$AO$384,SMALL(IF(元マスター!$AO$1:$AO$384&lt;&gt;"",ROW($A$1:$A$384)),ROW())),"")</f>
        <v/>
      </c>
    </row>
    <row r="201" spans="1:21" x14ac:dyDescent="0.55000000000000004">
      <c r="A201" s="32" t="str">
        <f>IFERROR(INDEX(元マスター!$A:$A,MATCH($U201,元マスター!$AO:$AO,0)),"")</f>
        <v/>
      </c>
      <c r="B201" s="32" t="str">
        <f>IFERROR(IF($U201="","",IF($E201="1",INDEX(男子登録情報!$N:$N,MATCH($K201,男子登録情報!$B:$B,0)),INDEX(女子登録情報!$N:$N,MATCH($K201,女子登録情報!$B:$B,0)))),"")</f>
        <v/>
      </c>
      <c r="C201" s="32" t="str">
        <f>IFERROR(IF($U201="","",IF($E201="1",INDEX(男子登録情報!$O:$O,MATCH($K201,男子登録情報!$B:$B,0)),INDEX(女子登録情報!$O:$O,MATCH($K201,女子登録情報!$B:$B,0)))),"")</f>
        <v/>
      </c>
      <c r="D201" s="32" t="str">
        <f>IFERROR(IF($U201="","",IF($E201="1",INDEX(男子登録情報!$P:$P,MATCH($K201,男子登録情報!$B:$B,0)),INDEX(女子登録情報!$P:$P,MATCH($K201,女子登録情報!$B:$B,0)))),"")</f>
        <v/>
      </c>
      <c r="E201" s="32" t="str">
        <f>IF($U201="","",IF(ISERROR(MATCH($A201,男子登録情報!$S:$S,0)),"2","1"))</f>
        <v/>
      </c>
      <c r="F201" s="32" t="str">
        <f>IFERROR(IF($U201="","",IF($E201="1",INDEX(男子登録情報!$Q:$Q,MATCH($K201,男子登録情報!$B:$B,0)),INDEX(女子登録情報!$Q:$Q,MATCH($K201,女子登録情報!$B:$B,0)))),"")</f>
        <v/>
      </c>
      <c r="G201" s="32" t="str">
        <f>IFERROR(IF($U201="","",IF($E201="1",INDEX(男子登録情報!$M:$M,MATCH($K201,男子登録情報!$B:$B,0)),INDEX(女子登録情報!$M:$M,MATCH($K201,女子登録情報!$B:$B,0)))),"")</f>
        <v/>
      </c>
      <c r="H201" s="32" t="str">
        <f>IFERROR(IF($U201="","",IF($E201="1",INDEX(男子登録情報!$R:$R,MATCH($K201,男子登録情報!$B:$B,0)),INDEX(女子登録情報!$R:$R,MATCH($K201,女子登録情報!$B:$B,0)))),"")</f>
        <v/>
      </c>
      <c r="I201" s="32"/>
      <c r="J201" s="32"/>
      <c r="K201" s="32" t="str">
        <f>IFERROR(INDEX(元マスター!$B:$B,MATCH($U201,元マスター!$AO:$AO,0)),"")</f>
        <v/>
      </c>
      <c r="L201" s="32" t="str">
        <f>IFERROR(IF(INDEX(元マスター!$C:$C,MATCH($U201,元マスター!$AO:$AO,0))="","",INDEX(元マスター!$C:$C,MATCH($U201,元マスター!$AO:$AO,0))),"")</f>
        <v/>
      </c>
      <c r="M201" s="32" t="str">
        <f>IFERROR(IF(INDEX(元マスター!$D:$D,MATCH($U201,元マスター!$AO:$AO,0))="","",INDEX(元マスター!$D:$D,MATCH($U201,元マスター!$AO:$AO,0))),"")</f>
        <v/>
      </c>
      <c r="N201" s="32" t="str">
        <f>IFERROR(IF(INDEX(元マスター!$E:$E,MATCH($U201,元マスター!$AO:$AO,0))="","",INDEX(元マスター!$E:$E,MATCH($U201,元マスター!$AO:$AO,0))),"")</f>
        <v/>
      </c>
      <c r="O201" s="32" t="str">
        <f>IFERROR(IF(INDEX(元マスター!$F:$F,MATCH($U201,元マスター!$AO:$AO,0))="","",INDEX(元マスター!$F:$F,MATCH($U201,元マスター!$AO:$AO,0))),"")</f>
        <v/>
      </c>
      <c r="P201" s="32" t="str">
        <f>IFERROR(IF(INDEX(元マスター!$G:$G,MATCH($U201,元マスター!$AO:$AO,0))="","",INDEX(元マスター!$G:$G,MATCH($U201,元マスター!$AO:$AO,0))),"")</f>
        <v/>
      </c>
      <c r="Q201" s="32" t="str">
        <f>IFERROR(IF(INDEX(元マスター!$H:$H,MATCH($U201,元マスター!$AO:$AO,0))="","",INDEX(元マスター!$H:$H,MATCH($U201,元マスター!$AO:$AO,0))),"")</f>
        <v/>
      </c>
      <c r="R201" s="32" t="str">
        <f>IFERROR(IF(INDEX(元マスター!$I:$I,MATCH($U201,元マスター!$AO:$AO,0))="","",INDEX(元マスター!$I:$I,MATCH($U201,元マスター!$AO:$AO,0))),"")</f>
        <v/>
      </c>
      <c r="S201" s="32" t="str">
        <f>IFERROR(IF(INDEX(元マスター!$J:$J,MATCH($U201,元マスター!$AO:$AO,0))="","",INDEX(元マスター!$J:$J,MATCH($U201,元マスター!$AO:$AO,0))),"")</f>
        <v/>
      </c>
      <c r="U201" s="32" t="str" cm="1">
        <f t="array" ref="U201">IFERROR(INDEX(元マスター!$AO$1:$AO$384,SMALL(IF(元マスター!$AO$1:$AO$384&lt;&gt;"",ROW($A$1:$A$384)),ROW())),"")</f>
        <v/>
      </c>
    </row>
    <row r="202" spans="1:21" x14ac:dyDescent="0.55000000000000004">
      <c r="A202" s="32" t="str">
        <f>IFERROR(INDEX(元マスター!$A:$A,MATCH($U202,元マスター!$AO:$AO,0)),"")</f>
        <v/>
      </c>
      <c r="B202" s="32" t="str">
        <f>IFERROR(IF($U202="","",IF($E202="1",INDEX(男子登録情報!$N:$N,MATCH($K202,男子登録情報!$B:$B,0)),INDEX(女子登録情報!$N:$N,MATCH($K202,女子登録情報!$B:$B,0)))),"")</f>
        <v/>
      </c>
      <c r="C202" s="32" t="str">
        <f>IFERROR(IF($U202="","",IF($E202="1",INDEX(男子登録情報!$O:$O,MATCH($K202,男子登録情報!$B:$B,0)),INDEX(女子登録情報!$O:$O,MATCH($K202,女子登録情報!$B:$B,0)))),"")</f>
        <v/>
      </c>
      <c r="D202" s="32" t="str">
        <f>IFERROR(IF($U202="","",IF($E202="1",INDEX(男子登録情報!$P:$P,MATCH($K202,男子登録情報!$B:$B,0)),INDEX(女子登録情報!$P:$P,MATCH($K202,女子登録情報!$B:$B,0)))),"")</f>
        <v/>
      </c>
      <c r="E202" s="32" t="str">
        <f>IF($U202="","",IF(ISERROR(MATCH($A202,男子登録情報!$S:$S,0)),"2","1"))</f>
        <v/>
      </c>
      <c r="F202" s="32" t="str">
        <f>IFERROR(IF($U202="","",IF($E202="1",INDEX(男子登録情報!$Q:$Q,MATCH($K202,男子登録情報!$B:$B,0)),INDEX(女子登録情報!$Q:$Q,MATCH($K202,女子登録情報!$B:$B,0)))),"")</f>
        <v/>
      </c>
      <c r="G202" s="32" t="str">
        <f>IFERROR(IF($U202="","",IF($E202="1",INDEX(男子登録情報!$M:$M,MATCH($K202,男子登録情報!$B:$B,0)),INDEX(女子登録情報!$M:$M,MATCH($K202,女子登録情報!$B:$B,0)))),"")</f>
        <v/>
      </c>
      <c r="H202" s="32" t="str">
        <f>IFERROR(IF($U202="","",IF($E202="1",INDEX(男子登録情報!$R:$R,MATCH($K202,男子登録情報!$B:$B,0)),INDEX(女子登録情報!$R:$R,MATCH($K202,女子登録情報!$B:$B,0)))),"")</f>
        <v/>
      </c>
      <c r="I202" s="32"/>
      <c r="J202" s="32"/>
      <c r="K202" s="32" t="str">
        <f>IFERROR(INDEX(元マスター!$B:$B,MATCH($U202,元マスター!$AO:$AO,0)),"")</f>
        <v/>
      </c>
      <c r="L202" s="32" t="str">
        <f>IFERROR(IF(INDEX(元マスター!$C:$C,MATCH($U202,元マスター!$AO:$AO,0))="","",INDEX(元マスター!$C:$C,MATCH($U202,元マスター!$AO:$AO,0))),"")</f>
        <v/>
      </c>
      <c r="M202" s="32" t="str">
        <f>IFERROR(IF(INDEX(元マスター!$D:$D,MATCH($U202,元マスター!$AO:$AO,0))="","",INDEX(元マスター!$D:$D,MATCH($U202,元マスター!$AO:$AO,0))),"")</f>
        <v/>
      </c>
      <c r="N202" s="32" t="str">
        <f>IFERROR(IF(INDEX(元マスター!$E:$E,MATCH($U202,元マスター!$AO:$AO,0))="","",INDEX(元マスター!$E:$E,MATCH($U202,元マスター!$AO:$AO,0))),"")</f>
        <v/>
      </c>
      <c r="O202" s="32" t="str">
        <f>IFERROR(IF(INDEX(元マスター!$F:$F,MATCH($U202,元マスター!$AO:$AO,0))="","",INDEX(元マスター!$F:$F,MATCH($U202,元マスター!$AO:$AO,0))),"")</f>
        <v/>
      </c>
      <c r="P202" s="32" t="str">
        <f>IFERROR(IF(INDEX(元マスター!$G:$G,MATCH($U202,元マスター!$AO:$AO,0))="","",INDEX(元マスター!$G:$G,MATCH($U202,元マスター!$AO:$AO,0))),"")</f>
        <v/>
      </c>
      <c r="Q202" s="32" t="str">
        <f>IFERROR(IF(INDEX(元マスター!$H:$H,MATCH($U202,元マスター!$AO:$AO,0))="","",INDEX(元マスター!$H:$H,MATCH($U202,元マスター!$AO:$AO,0))),"")</f>
        <v/>
      </c>
      <c r="R202" s="32" t="str">
        <f>IFERROR(IF(INDEX(元マスター!$I:$I,MATCH($U202,元マスター!$AO:$AO,0))="","",INDEX(元マスター!$I:$I,MATCH($U202,元マスター!$AO:$AO,0))),"")</f>
        <v/>
      </c>
      <c r="S202" s="32" t="str">
        <f>IFERROR(IF(INDEX(元マスター!$J:$J,MATCH($U202,元マスター!$AO:$AO,0))="","",INDEX(元マスター!$J:$J,MATCH($U202,元マスター!$AO:$AO,0))),"")</f>
        <v/>
      </c>
      <c r="U202" s="32" t="str" cm="1">
        <f t="array" ref="U202">IFERROR(INDEX(元マスター!$AO$1:$AO$384,SMALL(IF(元マスター!$AO$1:$AO$384&lt;&gt;"",ROW($A$1:$A$384)),ROW())),"")</f>
        <v/>
      </c>
    </row>
    <row r="203" spans="1:21" x14ac:dyDescent="0.55000000000000004">
      <c r="A203" s="32" t="str">
        <f>IFERROR(INDEX(元マスター!$A:$A,MATCH($U203,元マスター!$AO:$AO,0)),"")</f>
        <v/>
      </c>
      <c r="B203" s="32" t="str">
        <f>IFERROR(IF($U203="","",IF($E203="1",INDEX(男子登録情報!$N:$N,MATCH($K203,男子登録情報!$B:$B,0)),INDEX(女子登録情報!$N:$N,MATCH($K203,女子登録情報!$B:$B,0)))),"")</f>
        <v/>
      </c>
      <c r="C203" s="32" t="str">
        <f>IFERROR(IF($U203="","",IF($E203="1",INDEX(男子登録情報!$O:$O,MATCH($K203,男子登録情報!$B:$B,0)),INDEX(女子登録情報!$O:$O,MATCH($K203,女子登録情報!$B:$B,0)))),"")</f>
        <v/>
      </c>
      <c r="D203" s="32" t="str">
        <f>IFERROR(IF($U203="","",IF($E203="1",INDEX(男子登録情報!$P:$P,MATCH($K203,男子登録情報!$B:$B,0)),INDEX(女子登録情報!$P:$P,MATCH($K203,女子登録情報!$B:$B,0)))),"")</f>
        <v/>
      </c>
      <c r="E203" s="32" t="str">
        <f>IF($U203="","",IF(ISERROR(MATCH($A203,男子登録情報!$S:$S,0)),"2","1"))</f>
        <v/>
      </c>
      <c r="F203" s="32" t="str">
        <f>IFERROR(IF($U203="","",IF($E203="1",INDEX(男子登録情報!$Q:$Q,MATCH($K203,男子登録情報!$B:$B,0)),INDEX(女子登録情報!$Q:$Q,MATCH($K203,女子登録情報!$B:$B,0)))),"")</f>
        <v/>
      </c>
      <c r="G203" s="32" t="str">
        <f>IFERROR(IF($U203="","",IF($E203="1",INDEX(男子登録情報!$M:$M,MATCH($K203,男子登録情報!$B:$B,0)),INDEX(女子登録情報!$M:$M,MATCH($K203,女子登録情報!$B:$B,0)))),"")</f>
        <v/>
      </c>
      <c r="H203" s="32" t="str">
        <f>IFERROR(IF($U203="","",IF($E203="1",INDEX(男子登録情報!$R:$R,MATCH($K203,男子登録情報!$B:$B,0)),INDEX(女子登録情報!$R:$R,MATCH($K203,女子登録情報!$B:$B,0)))),"")</f>
        <v/>
      </c>
      <c r="I203" s="32"/>
      <c r="J203" s="32"/>
      <c r="K203" s="32" t="str">
        <f>IFERROR(INDEX(元マスター!$B:$B,MATCH($U203,元マスター!$AO:$AO,0)),"")</f>
        <v/>
      </c>
      <c r="L203" s="32" t="str">
        <f>IFERROR(IF(INDEX(元マスター!$C:$C,MATCH($U203,元マスター!$AO:$AO,0))="","",INDEX(元マスター!$C:$C,MATCH($U203,元マスター!$AO:$AO,0))),"")</f>
        <v/>
      </c>
      <c r="M203" s="32" t="str">
        <f>IFERROR(IF(INDEX(元マスター!$D:$D,MATCH($U203,元マスター!$AO:$AO,0))="","",INDEX(元マスター!$D:$D,MATCH($U203,元マスター!$AO:$AO,0))),"")</f>
        <v/>
      </c>
      <c r="N203" s="32" t="str">
        <f>IFERROR(IF(INDEX(元マスター!$E:$E,MATCH($U203,元マスター!$AO:$AO,0))="","",INDEX(元マスター!$E:$E,MATCH($U203,元マスター!$AO:$AO,0))),"")</f>
        <v/>
      </c>
      <c r="O203" s="32" t="str">
        <f>IFERROR(IF(INDEX(元マスター!$F:$F,MATCH($U203,元マスター!$AO:$AO,0))="","",INDEX(元マスター!$F:$F,MATCH($U203,元マスター!$AO:$AO,0))),"")</f>
        <v/>
      </c>
      <c r="P203" s="32" t="str">
        <f>IFERROR(IF(INDEX(元マスター!$G:$G,MATCH($U203,元マスター!$AO:$AO,0))="","",INDEX(元マスター!$G:$G,MATCH($U203,元マスター!$AO:$AO,0))),"")</f>
        <v/>
      </c>
      <c r="Q203" s="32" t="str">
        <f>IFERROR(IF(INDEX(元マスター!$H:$H,MATCH($U203,元マスター!$AO:$AO,0))="","",INDEX(元マスター!$H:$H,MATCH($U203,元マスター!$AO:$AO,0))),"")</f>
        <v/>
      </c>
      <c r="R203" s="32" t="str">
        <f>IFERROR(IF(INDEX(元マスター!$I:$I,MATCH($U203,元マスター!$AO:$AO,0))="","",INDEX(元マスター!$I:$I,MATCH($U203,元マスター!$AO:$AO,0))),"")</f>
        <v/>
      </c>
      <c r="S203" s="32" t="str">
        <f>IFERROR(IF(INDEX(元マスター!$J:$J,MATCH($U203,元マスター!$AO:$AO,0))="","",INDEX(元マスター!$J:$J,MATCH($U203,元マスター!$AO:$AO,0))),"")</f>
        <v/>
      </c>
      <c r="U203" s="32" t="str" cm="1">
        <f t="array" ref="U203">IFERROR(INDEX(元マスター!$AO$1:$AO$384,SMALL(IF(元マスター!$AO$1:$AO$384&lt;&gt;"",ROW($A$1:$A$384)),ROW())),"")</f>
        <v/>
      </c>
    </row>
    <row r="204" spans="1:21" x14ac:dyDescent="0.55000000000000004">
      <c r="A204" s="32" t="str">
        <f>IFERROR(INDEX(元マスター!$A:$A,MATCH($U204,元マスター!$AO:$AO,0)),"")</f>
        <v/>
      </c>
      <c r="B204" s="32" t="str">
        <f>IFERROR(IF($U204="","",IF($E204="1",INDEX(男子登録情報!$N:$N,MATCH($K204,男子登録情報!$B:$B,0)),INDEX(女子登録情報!$N:$N,MATCH($K204,女子登録情報!$B:$B,0)))),"")</f>
        <v/>
      </c>
      <c r="C204" s="32" t="str">
        <f>IFERROR(IF($U204="","",IF($E204="1",INDEX(男子登録情報!$O:$O,MATCH($K204,男子登録情報!$B:$B,0)),INDEX(女子登録情報!$O:$O,MATCH($K204,女子登録情報!$B:$B,0)))),"")</f>
        <v/>
      </c>
      <c r="D204" s="32" t="str">
        <f>IFERROR(IF($U204="","",IF($E204="1",INDEX(男子登録情報!$P:$P,MATCH($K204,男子登録情報!$B:$B,0)),INDEX(女子登録情報!$P:$P,MATCH($K204,女子登録情報!$B:$B,0)))),"")</f>
        <v/>
      </c>
      <c r="E204" s="32" t="str">
        <f>IF($U204="","",IF(ISERROR(MATCH($A204,男子登録情報!$S:$S,0)),"2","1"))</f>
        <v/>
      </c>
      <c r="F204" s="32" t="str">
        <f>IFERROR(IF($U204="","",IF($E204="1",INDEX(男子登録情報!$Q:$Q,MATCH($K204,男子登録情報!$B:$B,0)),INDEX(女子登録情報!$Q:$Q,MATCH($K204,女子登録情報!$B:$B,0)))),"")</f>
        <v/>
      </c>
      <c r="G204" s="32" t="str">
        <f>IFERROR(IF($U204="","",IF($E204="1",INDEX(男子登録情報!$M:$M,MATCH($K204,男子登録情報!$B:$B,0)),INDEX(女子登録情報!$M:$M,MATCH($K204,女子登録情報!$B:$B,0)))),"")</f>
        <v/>
      </c>
      <c r="H204" s="32" t="str">
        <f>IFERROR(IF($U204="","",IF($E204="1",INDEX(男子登録情報!$R:$R,MATCH($K204,男子登録情報!$B:$B,0)),INDEX(女子登録情報!$R:$R,MATCH($K204,女子登録情報!$B:$B,0)))),"")</f>
        <v/>
      </c>
      <c r="I204" s="32"/>
      <c r="J204" s="32"/>
      <c r="K204" s="32" t="str">
        <f>IFERROR(INDEX(元マスター!$B:$B,MATCH($U204,元マスター!$AO:$AO,0)),"")</f>
        <v/>
      </c>
      <c r="L204" s="32" t="str">
        <f>IFERROR(IF(INDEX(元マスター!$C:$C,MATCH($U204,元マスター!$AO:$AO,0))="","",INDEX(元マスター!$C:$C,MATCH($U204,元マスター!$AO:$AO,0))),"")</f>
        <v/>
      </c>
      <c r="M204" s="32" t="str">
        <f>IFERROR(IF(INDEX(元マスター!$D:$D,MATCH($U204,元マスター!$AO:$AO,0))="","",INDEX(元マスター!$D:$D,MATCH($U204,元マスター!$AO:$AO,0))),"")</f>
        <v/>
      </c>
      <c r="N204" s="32" t="str">
        <f>IFERROR(IF(INDEX(元マスター!$E:$E,MATCH($U204,元マスター!$AO:$AO,0))="","",INDEX(元マスター!$E:$E,MATCH($U204,元マスター!$AO:$AO,0))),"")</f>
        <v/>
      </c>
      <c r="O204" s="32" t="str">
        <f>IFERROR(IF(INDEX(元マスター!$F:$F,MATCH($U204,元マスター!$AO:$AO,0))="","",INDEX(元マスター!$F:$F,MATCH($U204,元マスター!$AO:$AO,0))),"")</f>
        <v/>
      </c>
      <c r="P204" s="32" t="str">
        <f>IFERROR(IF(INDEX(元マスター!$G:$G,MATCH($U204,元マスター!$AO:$AO,0))="","",INDEX(元マスター!$G:$G,MATCH($U204,元マスター!$AO:$AO,0))),"")</f>
        <v/>
      </c>
      <c r="Q204" s="32" t="str">
        <f>IFERROR(IF(INDEX(元マスター!$H:$H,MATCH($U204,元マスター!$AO:$AO,0))="","",INDEX(元マスター!$H:$H,MATCH($U204,元マスター!$AO:$AO,0))),"")</f>
        <v/>
      </c>
      <c r="R204" s="32" t="str">
        <f>IFERROR(IF(INDEX(元マスター!$I:$I,MATCH($U204,元マスター!$AO:$AO,0))="","",INDEX(元マスター!$I:$I,MATCH($U204,元マスター!$AO:$AO,0))),"")</f>
        <v/>
      </c>
      <c r="S204" s="32" t="str">
        <f>IFERROR(IF(INDEX(元マスター!$J:$J,MATCH($U204,元マスター!$AO:$AO,0))="","",INDEX(元マスター!$J:$J,MATCH($U204,元マスター!$AO:$AO,0))),"")</f>
        <v/>
      </c>
      <c r="U204" s="32" t="str" cm="1">
        <f t="array" ref="U204">IFERROR(INDEX(元マスター!$AO$1:$AO$384,SMALL(IF(元マスター!$AO$1:$AO$384&lt;&gt;"",ROW($A$1:$A$384)),ROW())),"")</f>
        <v/>
      </c>
    </row>
    <row r="205" spans="1:21" x14ac:dyDescent="0.55000000000000004">
      <c r="A205" s="32" t="str">
        <f>IFERROR(INDEX(元マスター!$A:$A,MATCH($U205,元マスター!$AO:$AO,0)),"")</f>
        <v/>
      </c>
      <c r="B205" s="32" t="str">
        <f>IFERROR(IF($U205="","",IF($E205="1",INDEX(男子登録情報!$N:$N,MATCH($K205,男子登録情報!$B:$B,0)),INDEX(女子登録情報!$N:$N,MATCH($K205,女子登録情報!$B:$B,0)))),"")</f>
        <v/>
      </c>
      <c r="C205" s="32" t="str">
        <f>IFERROR(IF($U205="","",IF($E205="1",INDEX(男子登録情報!$O:$O,MATCH($K205,男子登録情報!$B:$B,0)),INDEX(女子登録情報!$O:$O,MATCH($K205,女子登録情報!$B:$B,0)))),"")</f>
        <v/>
      </c>
      <c r="D205" s="32" t="str">
        <f>IFERROR(IF($U205="","",IF($E205="1",INDEX(男子登録情報!$P:$P,MATCH($K205,男子登録情報!$B:$B,0)),INDEX(女子登録情報!$P:$P,MATCH($K205,女子登録情報!$B:$B,0)))),"")</f>
        <v/>
      </c>
      <c r="E205" s="32" t="str">
        <f>IF($U205="","",IF(ISERROR(MATCH($A205,男子登録情報!$S:$S,0)),"2","1"))</f>
        <v/>
      </c>
      <c r="F205" s="32" t="str">
        <f>IFERROR(IF($U205="","",IF($E205="1",INDEX(男子登録情報!$Q:$Q,MATCH($K205,男子登録情報!$B:$B,0)),INDEX(女子登録情報!$Q:$Q,MATCH($K205,女子登録情報!$B:$B,0)))),"")</f>
        <v/>
      </c>
      <c r="G205" s="32" t="str">
        <f>IFERROR(IF($U205="","",IF($E205="1",INDEX(男子登録情報!$M:$M,MATCH($K205,男子登録情報!$B:$B,0)),INDEX(女子登録情報!$M:$M,MATCH($K205,女子登録情報!$B:$B,0)))),"")</f>
        <v/>
      </c>
      <c r="H205" s="32" t="str">
        <f>IFERROR(IF($U205="","",IF($E205="1",INDEX(男子登録情報!$R:$R,MATCH($K205,男子登録情報!$B:$B,0)),INDEX(女子登録情報!$R:$R,MATCH($K205,女子登録情報!$B:$B,0)))),"")</f>
        <v/>
      </c>
      <c r="I205" s="32"/>
      <c r="J205" s="32"/>
      <c r="K205" s="32" t="str">
        <f>IFERROR(INDEX(元マスター!$B:$B,MATCH($U205,元マスター!$AO:$AO,0)),"")</f>
        <v/>
      </c>
      <c r="L205" s="32" t="str">
        <f>IFERROR(IF(INDEX(元マスター!$C:$C,MATCH($U205,元マスター!$AO:$AO,0))="","",INDEX(元マスター!$C:$C,MATCH($U205,元マスター!$AO:$AO,0))),"")</f>
        <v/>
      </c>
      <c r="M205" s="32" t="str">
        <f>IFERROR(IF(INDEX(元マスター!$D:$D,MATCH($U205,元マスター!$AO:$AO,0))="","",INDEX(元マスター!$D:$D,MATCH($U205,元マスター!$AO:$AO,0))),"")</f>
        <v/>
      </c>
      <c r="N205" s="32" t="str">
        <f>IFERROR(IF(INDEX(元マスター!$E:$E,MATCH($U205,元マスター!$AO:$AO,0))="","",INDEX(元マスター!$E:$E,MATCH($U205,元マスター!$AO:$AO,0))),"")</f>
        <v/>
      </c>
      <c r="O205" s="32" t="str">
        <f>IFERROR(IF(INDEX(元マスター!$F:$F,MATCH($U205,元マスター!$AO:$AO,0))="","",INDEX(元マスター!$F:$F,MATCH($U205,元マスター!$AO:$AO,0))),"")</f>
        <v/>
      </c>
      <c r="P205" s="32" t="str">
        <f>IFERROR(IF(INDEX(元マスター!$G:$G,MATCH($U205,元マスター!$AO:$AO,0))="","",INDEX(元マスター!$G:$G,MATCH($U205,元マスター!$AO:$AO,0))),"")</f>
        <v/>
      </c>
      <c r="Q205" s="32" t="str">
        <f>IFERROR(IF(INDEX(元マスター!$H:$H,MATCH($U205,元マスター!$AO:$AO,0))="","",INDEX(元マスター!$H:$H,MATCH($U205,元マスター!$AO:$AO,0))),"")</f>
        <v/>
      </c>
      <c r="R205" s="32" t="str">
        <f>IFERROR(IF(INDEX(元マスター!$I:$I,MATCH($U205,元マスター!$AO:$AO,0))="","",INDEX(元マスター!$I:$I,MATCH($U205,元マスター!$AO:$AO,0))),"")</f>
        <v/>
      </c>
      <c r="S205" s="32" t="str">
        <f>IFERROR(IF(INDEX(元マスター!$J:$J,MATCH($U205,元マスター!$AO:$AO,0))="","",INDEX(元マスター!$J:$J,MATCH($U205,元マスター!$AO:$AO,0))),"")</f>
        <v/>
      </c>
      <c r="U205" s="32" t="str" cm="1">
        <f t="array" ref="U205">IFERROR(INDEX(元マスター!$AO$1:$AO$384,SMALL(IF(元マスター!$AO$1:$AO$384&lt;&gt;"",ROW($A$1:$A$384)),ROW())),"")</f>
        <v/>
      </c>
    </row>
    <row r="206" spans="1:21" x14ac:dyDescent="0.55000000000000004">
      <c r="A206" s="32" t="str">
        <f>IFERROR(INDEX(元マスター!$A:$A,MATCH($U206,元マスター!$AO:$AO,0)),"")</f>
        <v/>
      </c>
      <c r="B206" s="32" t="str">
        <f>IFERROR(IF($U206="","",IF($E206="1",INDEX(男子登録情報!$N:$N,MATCH($K206,男子登録情報!$B:$B,0)),INDEX(女子登録情報!$N:$N,MATCH($K206,女子登録情報!$B:$B,0)))),"")</f>
        <v/>
      </c>
      <c r="C206" s="32" t="str">
        <f>IFERROR(IF($U206="","",IF($E206="1",INDEX(男子登録情報!$O:$O,MATCH($K206,男子登録情報!$B:$B,0)),INDEX(女子登録情報!$O:$O,MATCH($K206,女子登録情報!$B:$B,0)))),"")</f>
        <v/>
      </c>
      <c r="D206" s="32" t="str">
        <f>IFERROR(IF($U206="","",IF($E206="1",INDEX(男子登録情報!$P:$P,MATCH($K206,男子登録情報!$B:$B,0)),INDEX(女子登録情報!$P:$P,MATCH($K206,女子登録情報!$B:$B,0)))),"")</f>
        <v/>
      </c>
      <c r="E206" s="32" t="str">
        <f>IF($U206="","",IF(ISERROR(MATCH($A206,男子登録情報!$S:$S,0)),"2","1"))</f>
        <v/>
      </c>
      <c r="F206" s="32" t="str">
        <f>IFERROR(IF($U206="","",IF($E206="1",INDEX(男子登録情報!$Q:$Q,MATCH($K206,男子登録情報!$B:$B,0)),INDEX(女子登録情報!$Q:$Q,MATCH($K206,女子登録情報!$B:$B,0)))),"")</f>
        <v/>
      </c>
      <c r="G206" s="32" t="str">
        <f>IFERROR(IF($U206="","",IF($E206="1",INDEX(男子登録情報!$M:$M,MATCH($K206,男子登録情報!$B:$B,0)),INDEX(女子登録情報!$M:$M,MATCH($K206,女子登録情報!$B:$B,0)))),"")</f>
        <v/>
      </c>
      <c r="H206" s="32" t="str">
        <f>IFERROR(IF($U206="","",IF($E206="1",INDEX(男子登録情報!$R:$R,MATCH($K206,男子登録情報!$B:$B,0)),INDEX(女子登録情報!$R:$R,MATCH($K206,女子登録情報!$B:$B,0)))),"")</f>
        <v/>
      </c>
      <c r="I206" s="32"/>
      <c r="J206" s="32"/>
      <c r="K206" s="32" t="str">
        <f>IFERROR(INDEX(元マスター!$B:$B,MATCH($U206,元マスター!$AO:$AO,0)),"")</f>
        <v/>
      </c>
      <c r="L206" s="32" t="str">
        <f>IFERROR(IF(INDEX(元マスター!$C:$C,MATCH($U206,元マスター!$AO:$AO,0))="","",INDEX(元マスター!$C:$C,MATCH($U206,元マスター!$AO:$AO,0))),"")</f>
        <v/>
      </c>
      <c r="M206" s="32" t="str">
        <f>IFERROR(IF(INDEX(元マスター!$D:$D,MATCH($U206,元マスター!$AO:$AO,0))="","",INDEX(元マスター!$D:$D,MATCH($U206,元マスター!$AO:$AO,0))),"")</f>
        <v/>
      </c>
      <c r="N206" s="32" t="str">
        <f>IFERROR(IF(INDEX(元マスター!$E:$E,MATCH($U206,元マスター!$AO:$AO,0))="","",INDEX(元マスター!$E:$E,MATCH($U206,元マスター!$AO:$AO,0))),"")</f>
        <v/>
      </c>
      <c r="O206" s="32" t="str">
        <f>IFERROR(IF(INDEX(元マスター!$F:$F,MATCH($U206,元マスター!$AO:$AO,0))="","",INDEX(元マスター!$F:$F,MATCH($U206,元マスター!$AO:$AO,0))),"")</f>
        <v/>
      </c>
      <c r="P206" s="32" t="str">
        <f>IFERROR(IF(INDEX(元マスター!$G:$G,MATCH($U206,元マスター!$AO:$AO,0))="","",INDEX(元マスター!$G:$G,MATCH($U206,元マスター!$AO:$AO,0))),"")</f>
        <v/>
      </c>
      <c r="Q206" s="32" t="str">
        <f>IFERROR(IF(INDEX(元マスター!$H:$H,MATCH($U206,元マスター!$AO:$AO,0))="","",INDEX(元マスター!$H:$H,MATCH($U206,元マスター!$AO:$AO,0))),"")</f>
        <v/>
      </c>
      <c r="R206" s="32" t="str">
        <f>IFERROR(IF(INDEX(元マスター!$I:$I,MATCH($U206,元マスター!$AO:$AO,0))="","",INDEX(元マスター!$I:$I,MATCH($U206,元マスター!$AO:$AO,0))),"")</f>
        <v/>
      </c>
      <c r="S206" s="32" t="str">
        <f>IFERROR(IF(INDEX(元マスター!$J:$J,MATCH($U206,元マスター!$AO:$AO,0))="","",INDEX(元マスター!$J:$J,MATCH($U206,元マスター!$AO:$AO,0))),"")</f>
        <v/>
      </c>
      <c r="U206" s="32" t="str" cm="1">
        <f t="array" ref="U206">IFERROR(INDEX(元マスター!$AO$1:$AO$384,SMALL(IF(元マスター!$AO$1:$AO$384&lt;&gt;"",ROW($A$1:$A$384)),ROW())),"")</f>
        <v/>
      </c>
    </row>
    <row r="207" spans="1:21" x14ac:dyDescent="0.55000000000000004">
      <c r="A207" s="32" t="str">
        <f>IFERROR(INDEX(元マスター!$A:$A,MATCH($U207,元マスター!$AO:$AO,0)),"")</f>
        <v/>
      </c>
      <c r="B207" s="32" t="str">
        <f>IFERROR(IF($U207="","",IF($E207="1",INDEX(男子登録情報!$N:$N,MATCH($K207,男子登録情報!$B:$B,0)),INDEX(女子登録情報!$N:$N,MATCH($K207,女子登録情報!$B:$B,0)))),"")</f>
        <v/>
      </c>
      <c r="C207" s="32" t="str">
        <f>IFERROR(IF($U207="","",IF($E207="1",INDEX(男子登録情報!$O:$O,MATCH($K207,男子登録情報!$B:$B,0)),INDEX(女子登録情報!$O:$O,MATCH($K207,女子登録情報!$B:$B,0)))),"")</f>
        <v/>
      </c>
      <c r="D207" s="32" t="str">
        <f>IFERROR(IF($U207="","",IF($E207="1",INDEX(男子登録情報!$P:$P,MATCH($K207,男子登録情報!$B:$B,0)),INDEX(女子登録情報!$P:$P,MATCH($K207,女子登録情報!$B:$B,0)))),"")</f>
        <v/>
      </c>
      <c r="E207" s="32" t="str">
        <f>IF($U207="","",IF(ISERROR(MATCH($A207,男子登録情報!$S:$S,0)),"2","1"))</f>
        <v/>
      </c>
      <c r="F207" s="32" t="str">
        <f>IFERROR(IF($U207="","",IF($E207="1",INDEX(男子登録情報!$Q:$Q,MATCH($K207,男子登録情報!$B:$B,0)),INDEX(女子登録情報!$Q:$Q,MATCH($K207,女子登録情報!$B:$B,0)))),"")</f>
        <v/>
      </c>
      <c r="G207" s="32" t="str">
        <f>IFERROR(IF($U207="","",IF($E207="1",INDEX(男子登録情報!$M:$M,MATCH($K207,男子登録情報!$B:$B,0)),INDEX(女子登録情報!$M:$M,MATCH($K207,女子登録情報!$B:$B,0)))),"")</f>
        <v/>
      </c>
      <c r="H207" s="32" t="str">
        <f>IFERROR(IF($U207="","",IF($E207="1",INDEX(男子登録情報!$R:$R,MATCH($K207,男子登録情報!$B:$B,0)),INDEX(女子登録情報!$R:$R,MATCH($K207,女子登録情報!$B:$B,0)))),"")</f>
        <v/>
      </c>
      <c r="I207" s="32"/>
      <c r="J207" s="32"/>
      <c r="K207" s="32" t="str">
        <f>IFERROR(INDEX(元マスター!$B:$B,MATCH($U207,元マスター!$AO:$AO,0)),"")</f>
        <v/>
      </c>
      <c r="L207" s="32" t="str">
        <f>IFERROR(IF(INDEX(元マスター!$C:$C,MATCH($U207,元マスター!$AO:$AO,0))="","",INDEX(元マスター!$C:$C,MATCH($U207,元マスター!$AO:$AO,0))),"")</f>
        <v/>
      </c>
      <c r="M207" s="32" t="str">
        <f>IFERROR(IF(INDEX(元マスター!$D:$D,MATCH($U207,元マスター!$AO:$AO,0))="","",INDEX(元マスター!$D:$D,MATCH($U207,元マスター!$AO:$AO,0))),"")</f>
        <v/>
      </c>
      <c r="N207" s="32" t="str">
        <f>IFERROR(IF(INDEX(元マスター!$E:$E,MATCH($U207,元マスター!$AO:$AO,0))="","",INDEX(元マスター!$E:$E,MATCH($U207,元マスター!$AO:$AO,0))),"")</f>
        <v/>
      </c>
      <c r="O207" s="32" t="str">
        <f>IFERROR(IF(INDEX(元マスター!$F:$F,MATCH($U207,元マスター!$AO:$AO,0))="","",INDEX(元マスター!$F:$F,MATCH($U207,元マスター!$AO:$AO,0))),"")</f>
        <v/>
      </c>
      <c r="P207" s="32" t="str">
        <f>IFERROR(IF(INDEX(元マスター!$G:$G,MATCH($U207,元マスター!$AO:$AO,0))="","",INDEX(元マスター!$G:$G,MATCH($U207,元マスター!$AO:$AO,0))),"")</f>
        <v/>
      </c>
      <c r="Q207" s="32" t="str">
        <f>IFERROR(IF(INDEX(元マスター!$H:$H,MATCH($U207,元マスター!$AO:$AO,0))="","",INDEX(元マスター!$H:$H,MATCH($U207,元マスター!$AO:$AO,0))),"")</f>
        <v/>
      </c>
      <c r="R207" s="32" t="str">
        <f>IFERROR(IF(INDEX(元マスター!$I:$I,MATCH($U207,元マスター!$AO:$AO,0))="","",INDEX(元マスター!$I:$I,MATCH($U207,元マスター!$AO:$AO,0))),"")</f>
        <v/>
      </c>
      <c r="S207" s="32" t="str">
        <f>IFERROR(IF(INDEX(元マスター!$J:$J,MATCH($U207,元マスター!$AO:$AO,0))="","",INDEX(元マスター!$J:$J,MATCH($U207,元マスター!$AO:$AO,0))),"")</f>
        <v/>
      </c>
      <c r="U207" s="32" t="str" cm="1">
        <f t="array" ref="U207">IFERROR(INDEX(元マスター!$AO$1:$AO$384,SMALL(IF(元マスター!$AO$1:$AO$384&lt;&gt;"",ROW($A$1:$A$384)),ROW())),"")</f>
        <v/>
      </c>
    </row>
    <row r="208" spans="1:21" x14ac:dyDescent="0.55000000000000004">
      <c r="A208" s="32" t="str">
        <f>IFERROR(INDEX(元マスター!$A:$A,MATCH($U208,元マスター!$AO:$AO,0)),"")</f>
        <v/>
      </c>
      <c r="B208" s="32" t="str">
        <f>IFERROR(IF($U208="","",IF($E208="1",INDEX(男子登録情報!$N:$N,MATCH($K208,男子登録情報!$B:$B,0)),INDEX(女子登録情報!$N:$N,MATCH($K208,女子登録情報!$B:$B,0)))),"")</f>
        <v/>
      </c>
      <c r="C208" s="32" t="str">
        <f>IFERROR(IF($U208="","",IF($E208="1",INDEX(男子登録情報!$O:$O,MATCH($K208,男子登録情報!$B:$B,0)),INDEX(女子登録情報!$O:$O,MATCH($K208,女子登録情報!$B:$B,0)))),"")</f>
        <v/>
      </c>
      <c r="D208" s="32" t="str">
        <f>IFERROR(IF($U208="","",IF($E208="1",INDEX(男子登録情報!$P:$P,MATCH($K208,男子登録情報!$B:$B,0)),INDEX(女子登録情報!$P:$P,MATCH($K208,女子登録情報!$B:$B,0)))),"")</f>
        <v/>
      </c>
      <c r="E208" s="32" t="str">
        <f>IF($U208="","",IF(ISERROR(MATCH($A208,男子登録情報!$S:$S,0)),"2","1"))</f>
        <v/>
      </c>
      <c r="F208" s="32" t="str">
        <f>IFERROR(IF($U208="","",IF($E208="1",INDEX(男子登録情報!$Q:$Q,MATCH($K208,男子登録情報!$B:$B,0)),INDEX(女子登録情報!$Q:$Q,MATCH($K208,女子登録情報!$B:$B,0)))),"")</f>
        <v/>
      </c>
      <c r="G208" s="32" t="str">
        <f>IFERROR(IF($U208="","",IF($E208="1",INDEX(男子登録情報!$M:$M,MATCH($K208,男子登録情報!$B:$B,0)),INDEX(女子登録情報!$M:$M,MATCH($K208,女子登録情報!$B:$B,0)))),"")</f>
        <v/>
      </c>
      <c r="H208" s="32" t="str">
        <f>IFERROR(IF($U208="","",IF($E208="1",INDEX(男子登録情報!$R:$R,MATCH($K208,男子登録情報!$B:$B,0)),INDEX(女子登録情報!$R:$R,MATCH($K208,女子登録情報!$B:$B,0)))),"")</f>
        <v/>
      </c>
      <c r="I208" s="32"/>
      <c r="J208" s="32"/>
      <c r="K208" s="32" t="str">
        <f>IFERROR(INDEX(元マスター!$B:$B,MATCH($U208,元マスター!$AO:$AO,0)),"")</f>
        <v/>
      </c>
      <c r="L208" s="32" t="str">
        <f>IFERROR(IF(INDEX(元マスター!$C:$C,MATCH($U208,元マスター!$AO:$AO,0))="","",INDEX(元マスター!$C:$C,MATCH($U208,元マスター!$AO:$AO,0))),"")</f>
        <v/>
      </c>
      <c r="M208" s="32" t="str">
        <f>IFERROR(IF(INDEX(元マスター!$D:$D,MATCH($U208,元マスター!$AO:$AO,0))="","",INDEX(元マスター!$D:$D,MATCH($U208,元マスター!$AO:$AO,0))),"")</f>
        <v/>
      </c>
      <c r="N208" s="32" t="str">
        <f>IFERROR(IF(INDEX(元マスター!$E:$E,MATCH($U208,元マスター!$AO:$AO,0))="","",INDEX(元マスター!$E:$E,MATCH($U208,元マスター!$AO:$AO,0))),"")</f>
        <v/>
      </c>
      <c r="O208" s="32" t="str">
        <f>IFERROR(IF(INDEX(元マスター!$F:$F,MATCH($U208,元マスター!$AO:$AO,0))="","",INDEX(元マスター!$F:$F,MATCH($U208,元マスター!$AO:$AO,0))),"")</f>
        <v/>
      </c>
      <c r="P208" s="32" t="str">
        <f>IFERROR(IF(INDEX(元マスター!$G:$G,MATCH($U208,元マスター!$AO:$AO,0))="","",INDEX(元マスター!$G:$G,MATCH($U208,元マスター!$AO:$AO,0))),"")</f>
        <v/>
      </c>
      <c r="Q208" s="32" t="str">
        <f>IFERROR(IF(INDEX(元マスター!$H:$H,MATCH($U208,元マスター!$AO:$AO,0))="","",INDEX(元マスター!$H:$H,MATCH($U208,元マスター!$AO:$AO,0))),"")</f>
        <v/>
      </c>
      <c r="R208" s="32" t="str">
        <f>IFERROR(IF(INDEX(元マスター!$I:$I,MATCH($U208,元マスター!$AO:$AO,0))="","",INDEX(元マスター!$I:$I,MATCH($U208,元マスター!$AO:$AO,0))),"")</f>
        <v/>
      </c>
      <c r="S208" s="32" t="str">
        <f>IFERROR(IF(INDEX(元マスター!$J:$J,MATCH($U208,元マスター!$AO:$AO,0))="","",INDEX(元マスター!$J:$J,MATCH($U208,元マスター!$AO:$AO,0))),"")</f>
        <v/>
      </c>
      <c r="U208" s="32" t="str" cm="1">
        <f t="array" ref="U208">IFERROR(INDEX(元マスター!$AO$1:$AO$384,SMALL(IF(元マスター!$AO$1:$AO$384&lt;&gt;"",ROW($A$1:$A$384)),ROW())),"")</f>
        <v/>
      </c>
    </row>
    <row r="209" spans="1:21" x14ac:dyDescent="0.55000000000000004">
      <c r="A209" s="32" t="str">
        <f>IFERROR(INDEX(元マスター!$A:$A,MATCH($U209,元マスター!$AO:$AO,0)),"")</f>
        <v/>
      </c>
      <c r="B209" s="32" t="str">
        <f>IFERROR(IF($U209="","",IF($E209="1",INDEX(男子登録情報!$N:$N,MATCH($K209,男子登録情報!$B:$B,0)),INDEX(女子登録情報!$N:$N,MATCH($K209,女子登録情報!$B:$B,0)))),"")</f>
        <v/>
      </c>
      <c r="C209" s="32" t="str">
        <f>IFERROR(IF($U209="","",IF($E209="1",INDEX(男子登録情報!$O:$O,MATCH($K209,男子登録情報!$B:$B,0)),INDEX(女子登録情報!$O:$O,MATCH($K209,女子登録情報!$B:$B,0)))),"")</f>
        <v/>
      </c>
      <c r="D209" s="32" t="str">
        <f>IFERROR(IF($U209="","",IF($E209="1",INDEX(男子登録情報!$P:$P,MATCH($K209,男子登録情報!$B:$B,0)),INDEX(女子登録情報!$P:$P,MATCH($K209,女子登録情報!$B:$B,0)))),"")</f>
        <v/>
      </c>
      <c r="E209" s="32" t="str">
        <f>IF($U209="","",IF(ISERROR(MATCH($A209,男子登録情報!$S:$S,0)),"2","1"))</f>
        <v/>
      </c>
      <c r="F209" s="32" t="str">
        <f>IFERROR(IF($U209="","",IF($E209="1",INDEX(男子登録情報!$Q:$Q,MATCH($K209,男子登録情報!$B:$B,0)),INDEX(女子登録情報!$Q:$Q,MATCH($K209,女子登録情報!$B:$B,0)))),"")</f>
        <v/>
      </c>
      <c r="G209" s="32" t="str">
        <f>IFERROR(IF($U209="","",IF($E209="1",INDEX(男子登録情報!$M:$M,MATCH($K209,男子登録情報!$B:$B,0)),INDEX(女子登録情報!$M:$M,MATCH($K209,女子登録情報!$B:$B,0)))),"")</f>
        <v/>
      </c>
      <c r="H209" s="32" t="str">
        <f>IFERROR(IF($U209="","",IF($E209="1",INDEX(男子登録情報!$R:$R,MATCH($K209,男子登録情報!$B:$B,0)),INDEX(女子登録情報!$R:$R,MATCH($K209,女子登録情報!$B:$B,0)))),"")</f>
        <v/>
      </c>
      <c r="I209" s="32"/>
      <c r="J209" s="32"/>
      <c r="K209" s="32" t="str">
        <f>IFERROR(INDEX(元マスター!$B:$B,MATCH($U209,元マスター!$AO:$AO,0)),"")</f>
        <v/>
      </c>
      <c r="L209" s="32" t="str">
        <f>IFERROR(IF(INDEX(元マスター!$C:$C,MATCH($U209,元マスター!$AO:$AO,0))="","",INDEX(元マスター!$C:$C,MATCH($U209,元マスター!$AO:$AO,0))),"")</f>
        <v/>
      </c>
      <c r="M209" s="32" t="str">
        <f>IFERROR(IF(INDEX(元マスター!$D:$D,MATCH($U209,元マスター!$AO:$AO,0))="","",INDEX(元マスター!$D:$D,MATCH($U209,元マスター!$AO:$AO,0))),"")</f>
        <v/>
      </c>
      <c r="N209" s="32" t="str">
        <f>IFERROR(IF(INDEX(元マスター!$E:$E,MATCH($U209,元マスター!$AO:$AO,0))="","",INDEX(元マスター!$E:$E,MATCH($U209,元マスター!$AO:$AO,0))),"")</f>
        <v/>
      </c>
      <c r="O209" s="32" t="str">
        <f>IFERROR(IF(INDEX(元マスター!$F:$F,MATCH($U209,元マスター!$AO:$AO,0))="","",INDEX(元マスター!$F:$F,MATCH($U209,元マスター!$AO:$AO,0))),"")</f>
        <v/>
      </c>
      <c r="P209" s="32" t="str">
        <f>IFERROR(IF(INDEX(元マスター!$G:$G,MATCH($U209,元マスター!$AO:$AO,0))="","",INDEX(元マスター!$G:$G,MATCH($U209,元マスター!$AO:$AO,0))),"")</f>
        <v/>
      </c>
      <c r="Q209" s="32" t="str">
        <f>IFERROR(IF(INDEX(元マスター!$H:$H,MATCH($U209,元マスター!$AO:$AO,0))="","",INDEX(元マスター!$H:$H,MATCH($U209,元マスター!$AO:$AO,0))),"")</f>
        <v/>
      </c>
      <c r="R209" s="32" t="str">
        <f>IFERROR(IF(INDEX(元マスター!$I:$I,MATCH($U209,元マスター!$AO:$AO,0))="","",INDEX(元マスター!$I:$I,MATCH($U209,元マスター!$AO:$AO,0))),"")</f>
        <v/>
      </c>
      <c r="S209" s="32" t="str">
        <f>IFERROR(IF(INDEX(元マスター!$J:$J,MATCH($U209,元マスター!$AO:$AO,0))="","",INDEX(元マスター!$J:$J,MATCH($U209,元マスター!$AO:$AO,0))),"")</f>
        <v/>
      </c>
      <c r="U209" s="32" t="str" cm="1">
        <f t="array" ref="U209">IFERROR(INDEX(元マスター!$AO$1:$AO$384,SMALL(IF(元マスター!$AO$1:$AO$384&lt;&gt;"",ROW($A$1:$A$384)),ROW())),"")</f>
        <v/>
      </c>
    </row>
    <row r="210" spans="1:21" x14ac:dyDescent="0.55000000000000004">
      <c r="A210" s="32" t="str">
        <f>IFERROR(INDEX(元マスター!$A:$A,MATCH($U210,元マスター!$AO:$AO,0)),"")</f>
        <v/>
      </c>
      <c r="B210" s="32" t="str">
        <f>IFERROR(IF($U210="","",IF($E210="1",INDEX(男子登録情報!$N:$N,MATCH($K210,男子登録情報!$B:$B,0)),INDEX(女子登録情報!$N:$N,MATCH($K210,女子登録情報!$B:$B,0)))),"")</f>
        <v/>
      </c>
      <c r="C210" s="32" t="str">
        <f>IFERROR(IF($U210="","",IF($E210="1",INDEX(男子登録情報!$O:$O,MATCH($K210,男子登録情報!$B:$B,0)),INDEX(女子登録情報!$O:$O,MATCH($K210,女子登録情報!$B:$B,0)))),"")</f>
        <v/>
      </c>
      <c r="D210" s="32" t="str">
        <f>IFERROR(IF($U210="","",IF($E210="1",INDEX(男子登録情報!$P:$P,MATCH($K210,男子登録情報!$B:$B,0)),INDEX(女子登録情報!$P:$P,MATCH($K210,女子登録情報!$B:$B,0)))),"")</f>
        <v/>
      </c>
      <c r="E210" s="32" t="str">
        <f>IF($U210="","",IF(ISERROR(MATCH($A210,男子登録情報!$S:$S,0)),"2","1"))</f>
        <v/>
      </c>
      <c r="F210" s="32" t="str">
        <f>IFERROR(IF($U210="","",IF($E210="1",INDEX(男子登録情報!$Q:$Q,MATCH($K210,男子登録情報!$B:$B,0)),INDEX(女子登録情報!$Q:$Q,MATCH($K210,女子登録情報!$B:$B,0)))),"")</f>
        <v/>
      </c>
      <c r="G210" s="32" t="str">
        <f>IFERROR(IF($U210="","",IF($E210="1",INDEX(男子登録情報!$M:$M,MATCH($K210,男子登録情報!$B:$B,0)),INDEX(女子登録情報!$M:$M,MATCH($K210,女子登録情報!$B:$B,0)))),"")</f>
        <v/>
      </c>
      <c r="H210" s="32" t="str">
        <f>IFERROR(IF($U210="","",IF($E210="1",INDEX(男子登録情報!$R:$R,MATCH($K210,男子登録情報!$B:$B,0)),INDEX(女子登録情報!$R:$R,MATCH($K210,女子登録情報!$B:$B,0)))),"")</f>
        <v/>
      </c>
      <c r="I210" s="32"/>
      <c r="J210" s="32"/>
      <c r="K210" s="32" t="str">
        <f>IFERROR(INDEX(元マスター!$B:$B,MATCH($U210,元マスター!$AO:$AO,0)),"")</f>
        <v/>
      </c>
      <c r="L210" s="32" t="str">
        <f>IFERROR(IF(INDEX(元マスター!$C:$C,MATCH($U210,元マスター!$AO:$AO,0))="","",INDEX(元マスター!$C:$C,MATCH($U210,元マスター!$AO:$AO,0))),"")</f>
        <v/>
      </c>
      <c r="M210" s="32" t="str">
        <f>IFERROR(IF(INDEX(元マスター!$D:$D,MATCH($U210,元マスター!$AO:$AO,0))="","",INDEX(元マスター!$D:$D,MATCH($U210,元マスター!$AO:$AO,0))),"")</f>
        <v/>
      </c>
      <c r="N210" s="32" t="str">
        <f>IFERROR(IF(INDEX(元マスター!$E:$E,MATCH($U210,元マスター!$AO:$AO,0))="","",INDEX(元マスター!$E:$E,MATCH($U210,元マスター!$AO:$AO,0))),"")</f>
        <v/>
      </c>
      <c r="O210" s="32" t="str">
        <f>IFERROR(IF(INDEX(元マスター!$F:$F,MATCH($U210,元マスター!$AO:$AO,0))="","",INDEX(元マスター!$F:$F,MATCH($U210,元マスター!$AO:$AO,0))),"")</f>
        <v/>
      </c>
      <c r="P210" s="32" t="str">
        <f>IFERROR(IF(INDEX(元マスター!$G:$G,MATCH($U210,元マスター!$AO:$AO,0))="","",INDEX(元マスター!$G:$G,MATCH($U210,元マスター!$AO:$AO,0))),"")</f>
        <v/>
      </c>
      <c r="Q210" s="32" t="str">
        <f>IFERROR(IF(INDEX(元マスター!$H:$H,MATCH($U210,元マスター!$AO:$AO,0))="","",INDEX(元マスター!$H:$H,MATCH($U210,元マスター!$AO:$AO,0))),"")</f>
        <v/>
      </c>
      <c r="R210" s="32" t="str">
        <f>IFERROR(IF(INDEX(元マスター!$I:$I,MATCH($U210,元マスター!$AO:$AO,0))="","",INDEX(元マスター!$I:$I,MATCH($U210,元マスター!$AO:$AO,0))),"")</f>
        <v/>
      </c>
      <c r="S210" s="32" t="str">
        <f>IFERROR(IF(INDEX(元マスター!$J:$J,MATCH($U210,元マスター!$AO:$AO,0))="","",INDEX(元マスター!$J:$J,MATCH($U210,元マスター!$AO:$AO,0))),"")</f>
        <v/>
      </c>
      <c r="U210" s="32" t="str" cm="1">
        <f t="array" ref="U210">IFERROR(INDEX(元マスター!$AO$1:$AO$384,SMALL(IF(元マスター!$AO$1:$AO$384&lt;&gt;"",ROW($A$1:$A$384)),ROW())),"")</f>
        <v/>
      </c>
    </row>
    <row r="211" spans="1:21" x14ac:dyDescent="0.55000000000000004">
      <c r="A211" s="32" t="str">
        <f>IFERROR(INDEX(元マスター!$A:$A,MATCH($U211,元マスター!$AO:$AO,0)),"")</f>
        <v/>
      </c>
      <c r="B211" s="32" t="str">
        <f>IFERROR(IF($U211="","",IF($E211="1",INDEX(男子登録情報!$N:$N,MATCH($K211,男子登録情報!$B:$B,0)),INDEX(女子登録情報!$N:$N,MATCH($K211,女子登録情報!$B:$B,0)))),"")</f>
        <v/>
      </c>
      <c r="C211" s="32" t="str">
        <f>IFERROR(IF($U211="","",IF($E211="1",INDEX(男子登録情報!$O:$O,MATCH($K211,男子登録情報!$B:$B,0)),INDEX(女子登録情報!$O:$O,MATCH($K211,女子登録情報!$B:$B,0)))),"")</f>
        <v/>
      </c>
      <c r="D211" s="32" t="str">
        <f>IFERROR(IF($U211="","",IF($E211="1",INDEX(男子登録情報!$P:$P,MATCH($K211,男子登録情報!$B:$B,0)),INDEX(女子登録情報!$P:$P,MATCH($K211,女子登録情報!$B:$B,0)))),"")</f>
        <v/>
      </c>
      <c r="E211" s="32" t="str">
        <f>IF($U211="","",IF(ISERROR(MATCH($A211,男子登録情報!$S:$S,0)),"2","1"))</f>
        <v/>
      </c>
      <c r="F211" s="32" t="str">
        <f>IFERROR(IF($U211="","",IF($E211="1",INDEX(男子登録情報!$Q:$Q,MATCH($K211,男子登録情報!$B:$B,0)),INDEX(女子登録情報!$Q:$Q,MATCH($K211,女子登録情報!$B:$B,0)))),"")</f>
        <v/>
      </c>
      <c r="G211" s="32" t="str">
        <f>IFERROR(IF($U211="","",IF($E211="1",INDEX(男子登録情報!$M:$M,MATCH($K211,男子登録情報!$B:$B,0)),INDEX(女子登録情報!$M:$M,MATCH($K211,女子登録情報!$B:$B,0)))),"")</f>
        <v/>
      </c>
      <c r="H211" s="32" t="str">
        <f>IFERROR(IF($U211="","",IF($E211="1",INDEX(男子登録情報!$R:$R,MATCH($K211,男子登録情報!$B:$B,0)),INDEX(女子登録情報!$R:$R,MATCH($K211,女子登録情報!$B:$B,0)))),"")</f>
        <v/>
      </c>
      <c r="I211" s="32"/>
      <c r="J211" s="32"/>
      <c r="K211" s="32" t="str">
        <f>IFERROR(INDEX(元マスター!$B:$B,MATCH($U211,元マスター!$AO:$AO,0)),"")</f>
        <v/>
      </c>
      <c r="L211" s="32" t="str">
        <f>IFERROR(IF(INDEX(元マスター!$C:$C,MATCH($U211,元マスター!$AO:$AO,0))="","",INDEX(元マスター!$C:$C,MATCH($U211,元マスター!$AO:$AO,0))),"")</f>
        <v/>
      </c>
      <c r="M211" s="32" t="str">
        <f>IFERROR(IF(INDEX(元マスター!$D:$D,MATCH($U211,元マスター!$AO:$AO,0))="","",INDEX(元マスター!$D:$D,MATCH($U211,元マスター!$AO:$AO,0))),"")</f>
        <v/>
      </c>
      <c r="N211" s="32" t="str">
        <f>IFERROR(IF(INDEX(元マスター!$E:$E,MATCH($U211,元マスター!$AO:$AO,0))="","",INDEX(元マスター!$E:$E,MATCH($U211,元マスター!$AO:$AO,0))),"")</f>
        <v/>
      </c>
      <c r="O211" s="32" t="str">
        <f>IFERROR(IF(INDEX(元マスター!$F:$F,MATCH($U211,元マスター!$AO:$AO,0))="","",INDEX(元マスター!$F:$F,MATCH($U211,元マスター!$AO:$AO,0))),"")</f>
        <v/>
      </c>
      <c r="P211" s="32" t="str">
        <f>IFERROR(IF(INDEX(元マスター!$G:$G,MATCH($U211,元マスター!$AO:$AO,0))="","",INDEX(元マスター!$G:$G,MATCH($U211,元マスター!$AO:$AO,0))),"")</f>
        <v/>
      </c>
      <c r="Q211" s="32" t="str">
        <f>IFERROR(IF(INDEX(元マスター!$H:$H,MATCH($U211,元マスター!$AO:$AO,0))="","",INDEX(元マスター!$H:$H,MATCH($U211,元マスター!$AO:$AO,0))),"")</f>
        <v/>
      </c>
      <c r="R211" s="32" t="str">
        <f>IFERROR(IF(INDEX(元マスター!$I:$I,MATCH($U211,元マスター!$AO:$AO,0))="","",INDEX(元マスター!$I:$I,MATCH($U211,元マスター!$AO:$AO,0))),"")</f>
        <v/>
      </c>
      <c r="S211" s="32" t="str">
        <f>IFERROR(IF(INDEX(元マスター!$J:$J,MATCH($U211,元マスター!$AO:$AO,0))="","",INDEX(元マスター!$J:$J,MATCH($U211,元マスター!$AO:$AO,0))),"")</f>
        <v/>
      </c>
      <c r="U211" s="32" t="str" cm="1">
        <f t="array" ref="U211">IFERROR(INDEX(元マスター!$AO$1:$AO$384,SMALL(IF(元マスター!$AO$1:$AO$384&lt;&gt;"",ROW($A$1:$A$384)),ROW())),"")</f>
        <v/>
      </c>
    </row>
    <row r="212" spans="1:21" x14ac:dyDescent="0.55000000000000004">
      <c r="A212" s="32" t="str">
        <f>IFERROR(INDEX(元マスター!$A:$A,MATCH($U212,元マスター!$AO:$AO,0)),"")</f>
        <v/>
      </c>
      <c r="B212" s="32" t="str">
        <f>IFERROR(IF($U212="","",IF($E212="1",INDEX(男子登録情報!$N:$N,MATCH($K212,男子登録情報!$B:$B,0)),INDEX(女子登録情報!$N:$N,MATCH($K212,女子登録情報!$B:$B,0)))),"")</f>
        <v/>
      </c>
      <c r="C212" s="32" t="str">
        <f>IFERROR(IF($U212="","",IF($E212="1",INDEX(男子登録情報!$O:$O,MATCH($K212,男子登録情報!$B:$B,0)),INDEX(女子登録情報!$O:$O,MATCH($K212,女子登録情報!$B:$B,0)))),"")</f>
        <v/>
      </c>
      <c r="D212" s="32" t="str">
        <f>IFERROR(IF($U212="","",IF($E212="1",INDEX(男子登録情報!$P:$P,MATCH($K212,男子登録情報!$B:$B,0)),INDEX(女子登録情報!$P:$P,MATCH($K212,女子登録情報!$B:$B,0)))),"")</f>
        <v/>
      </c>
      <c r="E212" s="32" t="str">
        <f>IF($U212="","",IF(ISERROR(MATCH($A212,男子登録情報!$S:$S,0)),"2","1"))</f>
        <v/>
      </c>
      <c r="F212" s="32" t="str">
        <f>IFERROR(IF($U212="","",IF($E212="1",INDEX(男子登録情報!$Q:$Q,MATCH($K212,男子登録情報!$B:$B,0)),INDEX(女子登録情報!$Q:$Q,MATCH($K212,女子登録情報!$B:$B,0)))),"")</f>
        <v/>
      </c>
      <c r="G212" s="32" t="str">
        <f>IFERROR(IF($U212="","",IF($E212="1",INDEX(男子登録情報!$M:$M,MATCH($K212,男子登録情報!$B:$B,0)),INDEX(女子登録情報!$M:$M,MATCH($K212,女子登録情報!$B:$B,0)))),"")</f>
        <v/>
      </c>
      <c r="H212" s="32" t="str">
        <f>IFERROR(IF($U212="","",IF($E212="1",INDEX(男子登録情報!$R:$R,MATCH($K212,男子登録情報!$B:$B,0)),INDEX(女子登録情報!$R:$R,MATCH($K212,女子登録情報!$B:$B,0)))),"")</f>
        <v/>
      </c>
      <c r="I212" s="32"/>
      <c r="J212" s="32"/>
      <c r="K212" s="32" t="str">
        <f>IFERROR(INDEX(元マスター!$B:$B,MATCH($U212,元マスター!$AO:$AO,0)),"")</f>
        <v/>
      </c>
      <c r="L212" s="32" t="str">
        <f>IFERROR(IF(INDEX(元マスター!$C:$C,MATCH($U212,元マスター!$AO:$AO,0))="","",INDEX(元マスター!$C:$C,MATCH($U212,元マスター!$AO:$AO,0))),"")</f>
        <v/>
      </c>
      <c r="M212" s="32" t="str">
        <f>IFERROR(IF(INDEX(元マスター!$D:$D,MATCH($U212,元マスター!$AO:$AO,0))="","",INDEX(元マスター!$D:$D,MATCH($U212,元マスター!$AO:$AO,0))),"")</f>
        <v/>
      </c>
      <c r="N212" s="32" t="str">
        <f>IFERROR(IF(INDEX(元マスター!$E:$E,MATCH($U212,元マスター!$AO:$AO,0))="","",INDEX(元マスター!$E:$E,MATCH($U212,元マスター!$AO:$AO,0))),"")</f>
        <v/>
      </c>
      <c r="O212" s="32" t="str">
        <f>IFERROR(IF(INDEX(元マスター!$F:$F,MATCH($U212,元マスター!$AO:$AO,0))="","",INDEX(元マスター!$F:$F,MATCH($U212,元マスター!$AO:$AO,0))),"")</f>
        <v/>
      </c>
      <c r="P212" s="32" t="str">
        <f>IFERROR(IF(INDEX(元マスター!$G:$G,MATCH($U212,元マスター!$AO:$AO,0))="","",INDEX(元マスター!$G:$G,MATCH($U212,元マスター!$AO:$AO,0))),"")</f>
        <v/>
      </c>
      <c r="Q212" s="32" t="str">
        <f>IFERROR(IF(INDEX(元マスター!$H:$H,MATCH($U212,元マスター!$AO:$AO,0))="","",INDEX(元マスター!$H:$H,MATCH($U212,元マスター!$AO:$AO,0))),"")</f>
        <v/>
      </c>
      <c r="R212" s="32" t="str">
        <f>IFERROR(IF(INDEX(元マスター!$I:$I,MATCH($U212,元マスター!$AO:$AO,0))="","",INDEX(元マスター!$I:$I,MATCH($U212,元マスター!$AO:$AO,0))),"")</f>
        <v/>
      </c>
      <c r="S212" s="32" t="str">
        <f>IFERROR(IF(INDEX(元マスター!$J:$J,MATCH($U212,元マスター!$AO:$AO,0))="","",INDEX(元マスター!$J:$J,MATCH($U212,元マスター!$AO:$AO,0))),"")</f>
        <v/>
      </c>
      <c r="U212" s="32" t="str" cm="1">
        <f t="array" ref="U212">IFERROR(INDEX(元マスター!$AO$1:$AO$384,SMALL(IF(元マスター!$AO$1:$AO$384&lt;&gt;"",ROW($A$1:$A$384)),ROW())),"")</f>
        <v/>
      </c>
    </row>
    <row r="213" spans="1:21" x14ac:dyDescent="0.55000000000000004">
      <c r="A213" s="32" t="str">
        <f>IFERROR(INDEX(元マスター!$A:$A,MATCH($U213,元マスター!$AO:$AO,0)),"")</f>
        <v/>
      </c>
      <c r="B213" s="32" t="str">
        <f>IFERROR(IF($U213="","",IF($E213="1",INDEX(男子登録情報!$N:$N,MATCH($K213,男子登録情報!$B:$B,0)),INDEX(女子登録情報!$N:$N,MATCH($K213,女子登録情報!$B:$B,0)))),"")</f>
        <v/>
      </c>
      <c r="C213" s="32" t="str">
        <f>IFERROR(IF($U213="","",IF($E213="1",INDEX(男子登録情報!$O:$O,MATCH($K213,男子登録情報!$B:$B,0)),INDEX(女子登録情報!$O:$O,MATCH($K213,女子登録情報!$B:$B,0)))),"")</f>
        <v/>
      </c>
      <c r="D213" s="32" t="str">
        <f>IFERROR(IF($U213="","",IF($E213="1",INDEX(男子登録情報!$P:$P,MATCH($K213,男子登録情報!$B:$B,0)),INDEX(女子登録情報!$P:$P,MATCH($K213,女子登録情報!$B:$B,0)))),"")</f>
        <v/>
      </c>
      <c r="E213" s="32" t="str">
        <f>IF($U213="","",IF(ISERROR(MATCH($A213,男子登録情報!$S:$S,0)),"2","1"))</f>
        <v/>
      </c>
      <c r="F213" s="32" t="str">
        <f>IFERROR(IF($U213="","",IF($E213="1",INDEX(男子登録情報!$Q:$Q,MATCH($K213,男子登録情報!$B:$B,0)),INDEX(女子登録情報!$Q:$Q,MATCH($K213,女子登録情報!$B:$B,0)))),"")</f>
        <v/>
      </c>
      <c r="G213" s="32" t="str">
        <f>IFERROR(IF($U213="","",IF($E213="1",INDEX(男子登録情報!$M:$M,MATCH($K213,男子登録情報!$B:$B,0)),INDEX(女子登録情報!$M:$M,MATCH($K213,女子登録情報!$B:$B,0)))),"")</f>
        <v/>
      </c>
      <c r="H213" s="32" t="str">
        <f>IFERROR(IF($U213="","",IF($E213="1",INDEX(男子登録情報!$R:$R,MATCH($K213,男子登録情報!$B:$B,0)),INDEX(女子登録情報!$R:$R,MATCH($K213,女子登録情報!$B:$B,0)))),"")</f>
        <v/>
      </c>
      <c r="I213" s="32"/>
      <c r="J213" s="32"/>
      <c r="K213" s="32" t="str">
        <f>IFERROR(INDEX(元マスター!$B:$B,MATCH($U213,元マスター!$AO:$AO,0)),"")</f>
        <v/>
      </c>
      <c r="L213" s="32" t="str">
        <f>IFERROR(IF(INDEX(元マスター!$C:$C,MATCH($U213,元マスター!$AO:$AO,0))="","",INDEX(元マスター!$C:$C,MATCH($U213,元マスター!$AO:$AO,0))),"")</f>
        <v/>
      </c>
      <c r="M213" s="32" t="str">
        <f>IFERROR(IF(INDEX(元マスター!$D:$D,MATCH($U213,元マスター!$AO:$AO,0))="","",INDEX(元マスター!$D:$D,MATCH($U213,元マスター!$AO:$AO,0))),"")</f>
        <v/>
      </c>
      <c r="N213" s="32" t="str">
        <f>IFERROR(IF(INDEX(元マスター!$E:$E,MATCH($U213,元マスター!$AO:$AO,0))="","",INDEX(元マスター!$E:$E,MATCH($U213,元マスター!$AO:$AO,0))),"")</f>
        <v/>
      </c>
      <c r="O213" s="32" t="str">
        <f>IFERROR(IF(INDEX(元マスター!$F:$F,MATCH($U213,元マスター!$AO:$AO,0))="","",INDEX(元マスター!$F:$F,MATCH($U213,元マスター!$AO:$AO,0))),"")</f>
        <v/>
      </c>
      <c r="P213" s="32" t="str">
        <f>IFERROR(IF(INDEX(元マスター!$G:$G,MATCH($U213,元マスター!$AO:$AO,0))="","",INDEX(元マスター!$G:$G,MATCH($U213,元マスター!$AO:$AO,0))),"")</f>
        <v/>
      </c>
      <c r="Q213" s="32" t="str">
        <f>IFERROR(IF(INDEX(元マスター!$H:$H,MATCH($U213,元マスター!$AO:$AO,0))="","",INDEX(元マスター!$H:$H,MATCH($U213,元マスター!$AO:$AO,0))),"")</f>
        <v/>
      </c>
      <c r="R213" s="32" t="str">
        <f>IFERROR(IF(INDEX(元マスター!$I:$I,MATCH($U213,元マスター!$AO:$AO,0))="","",INDEX(元マスター!$I:$I,MATCH($U213,元マスター!$AO:$AO,0))),"")</f>
        <v/>
      </c>
      <c r="S213" s="32" t="str">
        <f>IFERROR(IF(INDEX(元マスター!$J:$J,MATCH($U213,元マスター!$AO:$AO,0))="","",INDEX(元マスター!$J:$J,MATCH($U213,元マスター!$AO:$AO,0))),"")</f>
        <v/>
      </c>
      <c r="U213" s="32" t="str" cm="1">
        <f t="array" ref="U213">IFERROR(INDEX(元マスター!$AO$1:$AO$384,SMALL(IF(元マスター!$AO$1:$AO$384&lt;&gt;"",ROW($A$1:$A$384)),ROW())),"")</f>
        <v/>
      </c>
    </row>
    <row r="214" spans="1:21" x14ac:dyDescent="0.55000000000000004">
      <c r="A214" s="32" t="str">
        <f>IFERROR(INDEX(元マスター!$A:$A,MATCH($U214,元マスター!$AO:$AO,0)),"")</f>
        <v/>
      </c>
      <c r="B214" s="32" t="str">
        <f>IFERROR(IF($U214="","",IF($E214="1",INDEX(男子登録情報!$N:$N,MATCH($K214,男子登録情報!$B:$B,0)),INDEX(女子登録情報!$N:$N,MATCH($K214,女子登録情報!$B:$B,0)))),"")</f>
        <v/>
      </c>
      <c r="C214" s="32" t="str">
        <f>IFERROR(IF($U214="","",IF($E214="1",INDEX(男子登録情報!$O:$O,MATCH($K214,男子登録情報!$B:$B,0)),INDEX(女子登録情報!$O:$O,MATCH($K214,女子登録情報!$B:$B,0)))),"")</f>
        <v/>
      </c>
      <c r="D214" s="32" t="str">
        <f>IFERROR(IF($U214="","",IF($E214="1",INDEX(男子登録情報!$P:$P,MATCH($K214,男子登録情報!$B:$B,0)),INDEX(女子登録情報!$P:$P,MATCH($K214,女子登録情報!$B:$B,0)))),"")</f>
        <v/>
      </c>
      <c r="E214" s="32" t="str">
        <f>IF($U214="","",IF(ISERROR(MATCH($A214,男子登録情報!$S:$S,0)),"2","1"))</f>
        <v/>
      </c>
      <c r="F214" s="32" t="str">
        <f>IFERROR(IF($U214="","",IF($E214="1",INDEX(男子登録情報!$Q:$Q,MATCH($K214,男子登録情報!$B:$B,0)),INDEX(女子登録情報!$Q:$Q,MATCH($K214,女子登録情報!$B:$B,0)))),"")</f>
        <v/>
      </c>
      <c r="G214" s="32" t="str">
        <f>IFERROR(IF($U214="","",IF($E214="1",INDEX(男子登録情報!$M:$M,MATCH($K214,男子登録情報!$B:$B,0)),INDEX(女子登録情報!$M:$M,MATCH($K214,女子登録情報!$B:$B,0)))),"")</f>
        <v/>
      </c>
      <c r="H214" s="32" t="str">
        <f>IFERROR(IF($U214="","",IF($E214="1",INDEX(男子登録情報!$R:$R,MATCH($K214,男子登録情報!$B:$B,0)),INDEX(女子登録情報!$R:$R,MATCH($K214,女子登録情報!$B:$B,0)))),"")</f>
        <v/>
      </c>
      <c r="I214" s="32"/>
      <c r="J214" s="32"/>
      <c r="K214" s="32" t="str">
        <f>IFERROR(INDEX(元マスター!$B:$B,MATCH($U214,元マスター!$AO:$AO,0)),"")</f>
        <v/>
      </c>
      <c r="L214" s="32" t="str">
        <f>IFERROR(IF(INDEX(元マスター!$C:$C,MATCH($U214,元マスター!$AO:$AO,0))="","",INDEX(元マスター!$C:$C,MATCH($U214,元マスター!$AO:$AO,0))),"")</f>
        <v/>
      </c>
      <c r="M214" s="32" t="str">
        <f>IFERROR(IF(INDEX(元マスター!$D:$D,MATCH($U214,元マスター!$AO:$AO,0))="","",INDEX(元マスター!$D:$D,MATCH($U214,元マスター!$AO:$AO,0))),"")</f>
        <v/>
      </c>
      <c r="N214" s="32" t="str">
        <f>IFERROR(IF(INDEX(元マスター!$E:$E,MATCH($U214,元マスター!$AO:$AO,0))="","",INDEX(元マスター!$E:$E,MATCH($U214,元マスター!$AO:$AO,0))),"")</f>
        <v/>
      </c>
      <c r="O214" s="32" t="str">
        <f>IFERROR(IF(INDEX(元マスター!$F:$F,MATCH($U214,元マスター!$AO:$AO,0))="","",INDEX(元マスター!$F:$F,MATCH($U214,元マスター!$AO:$AO,0))),"")</f>
        <v/>
      </c>
      <c r="P214" s="32" t="str">
        <f>IFERROR(IF(INDEX(元マスター!$G:$G,MATCH($U214,元マスター!$AO:$AO,0))="","",INDEX(元マスター!$G:$G,MATCH($U214,元マスター!$AO:$AO,0))),"")</f>
        <v/>
      </c>
      <c r="Q214" s="32" t="str">
        <f>IFERROR(IF(INDEX(元マスター!$H:$H,MATCH($U214,元マスター!$AO:$AO,0))="","",INDEX(元マスター!$H:$H,MATCH($U214,元マスター!$AO:$AO,0))),"")</f>
        <v/>
      </c>
      <c r="R214" s="32" t="str">
        <f>IFERROR(IF(INDEX(元マスター!$I:$I,MATCH($U214,元マスター!$AO:$AO,0))="","",INDEX(元マスター!$I:$I,MATCH($U214,元マスター!$AO:$AO,0))),"")</f>
        <v/>
      </c>
      <c r="S214" s="32" t="str">
        <f>IFERROR(IF(INDEX(元マスター!$J:$J,MATCH($U214,元マスター!$AO:$AO,0))="","",INDEX(元マスター!$J:$J,MATCH($U214,元マスター!$AO:$AO,0))),"")</f>
        <v/>
      </c>
      <c r="U214" s="32" t="str" cm="1">
        <f t="array" ref="U214">IFERROR(INDEX(元マスター!$AO$1:$AO$384,SMALL(IF(元マスター!$AO$1:$AO$384&lt;&gt;"",ROW($A$1:$A$384)),ROW())),"")</f>
        <v/>
      </c>
    </row>
    <row r="215" spans="1:21" x14ac:dyDescent="0.55000000000000004">
      <c r="A215" s="32" t="str">
        <f>IFERROR(INDEX(元マスター!$A:$A,MATCH($U215,元マスター!$AO:$AO,0)),"")</f>
        <v/>
      </c>
      <c r="B215" s="32" t="str">
        <f>IFERROR(IF($U215="","",IF($E215="1",INDEX(男子登録情報!$N:$N,MATCH($K215,男子登録情報!$B:$B,0)),INDEX(女子登録情報!$N:$N,MATCH($K215,女子登録情報!$B:$B,0)))),"")</f>
        <v/>
      </c>
      <c r="C215" s="32" t="str">
        <f>IFERROR(IF($U215="","",IF($E215="1",INDEX(男子登録情報!$O:$O,MATCH($K215,男子登録情報!$B:$B,0)),INDEX(女子登録情報!$O:$O,MATCH($K215,女子登録情報!$B:$B,0)))),"")</f>
        <v/>
      </c>
      <c r="D215" s="32" t="str">
        <f>IFERROR(IF($U215="","",IF($E215="1",INDEX(男子登録情報!$P:$P,MATCH($K215,男子登録情報!$B:$B,0)),INDEX(女子登録情報!$P:$P,MATCH($K215,女子登録情報!$B:$B,0)))),"")</f>
        <v/>
      </c>
      <c r="E215" s="32" t="str">
        <f>IF($U215="","",IF(ISERROR(MATCH($A215,男子登録情報!$S:$S,0)),"2","1"))</f>
        <v/>
      </c>
      <c r="F215" s="32" t="str">
        <f>IFERROR(IF($U215="","",IF($E215="1",INDEX(男子登録情報!$Q:$Q,MATCH($K215,男子登録情報!$B:$B,0)),INDEX(女子登録情報!$Q:$Q,MATCH($K215,女子登録情報!$B:$B,0)))),"")</f>
        <v/>
      </c>
      <c r="G215" s="32" t="str">
        <f>IFERROR(IF($U215="","",IF($E215="1",INDEX(男子登録情報!$M:$M,MATCH($K215,男子登録情報!$B:$B,0)),INDEX(女子登録情報!$M:$M,MATCH($K215,女子登録情報!$B:$B,0)))),"")</f>
        <v/>
      </c>
      <c r="H215" s="32" t="str">
        <f>IFERROR(IF($U215="","",IF($E215="1",INDEX(男子登録情報!$R:$R,MATCH($K215,男子登録情報!$B:$B,0)),INDEX(女子登録情報!$R:$R,MATCH($K215,女子登録情報!$B:$B,0)))),"")</f>
        <v/>
      </c>
      <c r="I215" s="32"/>
      <c r="J215" s="32"/>
      <c r="K215" s="32" t="str">
        <f>IFERROR(INDEX(元マスター!$B:$B,MATCH($U215,元マスター!$AO:$AO,0)),"")</f>
        <v/>
      </c>
      <c r="L215" s="32" t="str">
        <f>IFERROR(IF(INDEX(元マスター!$C:$C,MATCH($U215,元マスター!$AO:$AO,0))="","",INDEX(元マスター!$C:$C,MATCH($U215,元マスター!$AO:$AO,0))),"")</f>
        <v/>
      </c>
      <c r="M215" s="32" t="str">
        <f>IFERROR(IF(INDEX(元マスター!$D:$D,MATCH($U215,元マスター!$AO:$AO,0))="","",INDEX(元マスター!$D:$D,MATCH($U215,元マスター!$AO:$AO,0))),"")</f>
        <v/>
      </c>
      <c r="N215" s="32" t="str">
        <f>IFERROR(IF(INDEX(元マスター!$E:$E,MATCH($U215,元マスター!$AO:$AO,0))="","",INDEX(元マスター!$E:$E,MATCH($U215,元マスター!$AO:$AO,0))),"")</f>
        <v/>
      </c>
      <c r="O215" s="32" t="str">
        <f>IFERROR(IF(INDEX(元マスター!$F:$F,MATCH($U215,元マスター!$AO:$AO,0))="","",INDEX(元マスター!$F:$F,MATCH($U215,元マスター!$AO:$AO,0))),"")</f>
        <v/>
      </c>
      <c r="P215" s="32" t="str">
        <f>IFERROR(IF(INDEX(元マスター!$G:$G,MATCH($U215,元マスター!$AO:$AO,0))="","",INDEX(元マスター!$G:$G,MATCH($U215,元マスター!$AO:$AO,0))),"")</f>
        <v/>
      </c>
      <c r="Q215" s="32" t="str">
        <f>IFERROR(IF(INDEX(元マスター!$H:$H,MATCH($U215,元マスター!$AO:$AO,0))="","",INDEX(元マスター!$H:$H,MATCH($U215,元マスター!$AO:$AO,0))),"")</f>
        <v/>
      </c>
      <c r="R215" s="32" t="str">
        <f>IFERROR(IF(INDEX(元マスター!$I:$I,MATCH($U215,元マスター!$AO:$AO,0))="","",INDEX(元マスター!$I:$I,MATCH($U215,元マスター!$AO:$AO,0))),"")</f>
        <v/>
      </c>
      <c r="S215" s="32" t="str">
        <f>IFERROR(IF(INDEX(元マスター!$J:$J,MATCH($U215,元マスター!$AO:$AO,0))="","",INDEX(元マスター!$J:$J,MATCH($U215,元マスター!$AO:$AO,0))),"")</f>
        <v/>
      </c>
      <c r="U215" s="32" t="str" cm="1">
        <f t="array" ref="U215">IFERROR(INDEX(元マスター!$AO$1:$AO$384,SMALL(IF(元マスター!$AO$1:$AO$384&lt;&gt;"",ROW($A$1:$A$384)),ROW())),"")</f>
        <v/>
      </c>
    </row>
    <row r="216" spans="1:21" x14ac:dyDescent="0.55000000000000004">
      <c r="A216" s="32" t="str">
        <f>IFERROR(INDEX(元マスター!$A:$A,MATCH($U216,元マスター!$AO:$AO,0)),"")</f>
        <v/>
      </c>
      <c r="B216" s="32" t="str">
        <f>IFERROR(IF($U216="","",IF($E216="1",INDEX(男子登録情報!$N:$N,MATCH($K216,男子登録情報!$B:$B,0)),INDEX(女子登録情報!$N:$N,MATCH($K216,女子登録情報!$B:$B,0)))),"")</f>
        <v/>
      </c>
      <c r="C216" s="32" t="str">
        <f>IFERROR(IF($U216="","",IF($E216="1",INDEX(男子登録情報!$O:$O,MATCH($K216,男子登録情報!$B:$B,0)),INDEX(女子登録情報!$O:$O,MATCH($K216,女子登録情報!$B:$B,0)))),"")</f>
        <v/>
      </c>
      <c r="D216" s="32" t="str">
        <f>IFERROR(IF($U216="","",IF($E216="1",INDEX(男子登録情報!$P:$P,MATCH($K216,男子登録情報!$B:$B,0)),INDEX(女子登録情報!$P:$P,MATCH($K216,女子登録情報!$B:$B,0)))),"")</f>
        <v/>
      </c>
      <c r="E216" s="32" t="str">
        <f>IF($U216="","",IF(ISERROR(MATCH($A216,男子登録情報!$S:$S,0)),"2","1"))</f>
        <v/>
      </c>
      <c r="F216" s="32" t="str">
        <f>IFERROR(IF($U216="","",IF($E216="1",INDEX(男子登録情報!$Q:$Q,MATCH($K216,男子登録情報!$B:$B,0)),INDEX(女子登録情報!$Q:$Q,MATCH($K216,女子登録情報!$B:$B,0)))),"")</f>
        <v/>
      </c>
      <c r="G216" s="32" t="str">
        <f>IFERROR(IF($U216="","",IF($E216="1",INDEX(男子登録情報!$M:$M,MATCH($K216,男子登録情報!$B:$B,0)),INDEX(女子登録情報!$M:$M,MATCH($K216,女子登録情報!$B:$B,0)))),"")</f>
        <v/>
      </c>
      <c r="H216" s="32" t="str">
        <f>IFERROR(IF($U216="","",IF($E216="1",INDEX(男子登録情報!$R:$R,MATCH($K216,男子登録情報!$B:$B,0)),INDEX(女子登録情報!$R:$R,MATCH($K216,女子登録情報!$B:$B,0)))),"")</f>
        <v/>
      </c>
      <c r="I216" s="32"/>
      <c r="J216" s="32"/>
      <c r="K216" s="32" t="str">
        <f>IFERROR(INDEX(元マスター!$B:$B,MATCH($U216,元マスター!$AO:$AO,0)),"")</f>
        <v/>
      </c>
      <c r="L216" s="32" t="str">
        <f>IFERROR(IF(INDEX(元マスター!$C:$C,MATCH($U216,元マスター!$AO:$AO,0))="","",INDEX(元マスター!$C:$C,MATCH($U216,元マスター!$AO:$AO,0))),"")</f>
        <v/>
      </c>
      <c r="M216" s="32" t="str">
        <f>IFERROR(IF(INDEX(元マスター!$D:$D,MATCH($U216,元マスター!$AO:$AO,0))="","",INDEX(元マスター!$D:$D,MATCH($U216,元マスター!$AO:$AO,0))),"")</f>
        <v/>
      </c>
      <c r="N216" s="32" t="str">
        <f>IFERROR(IF(INDEX(元マスター!$E:$E,MATCH($U216,元マスター!$AO:$AO,0))="","",INDEX(元マスター!$E:$E,MATCH($U216,元マスター!$AO:$AO,0))),"")</f>
        <v/>
      </c>
      <c r="O216" s="32" t="str">
        <f>IFERROR(IF(INDEX(元マスター!$F:$F,MATCH($U216,元マスター!$AO:$AO,0))="","",INDEX(元マスター!$F:$F,MATCH($U216,元マスター!$AO:$AO,0))),"")</f>
        <v/>
      </c>
      <c r="P216" s="32" t="str">
        <f>IFERROR(IF(INDEX(元マスター!$G:$G,MATCH($U216,元マスター!$AO:$AO,0))="","",INDEX(元マスター!$G:$G,MATCH($U216,元マスター!$AO:$AO,0))),"")</f>
        <v/>
      </c>
      <c r="Q216" s="32" t="str">
        <f>IFERROR(IF(INDEX(元マスター!$H:$H,MATCH($U216,元マスター!$AO:$AO,0))="","",INDEX(元マスター!$H:$H,MATCH($U216,元マスター!$AO:$AO,0))),"")</f>
        <v/>
      </c>
      <c r="R216" s="32" t="str">
        <f>IFERROR(IF(INDEX(元マスター!$I:$I,MATCH($U216,元マスター!$AO:$AO,0))="","",INDEX(元マスター!$I:$I,MATCH($U216,元マスター!$AO:$AO,0))),"")</f>
        <v/>
      </c>
      <c r="S216" s="32" t="str">
        <f>IFERROR(IF(INDEX(元マスター!$J:$J,MATCH($U216,元マスター!$AO:$AO,0))="","",INDEX(元マスター!$J:$J,MATCH($U216,元マスター!$AO:$AO,0))),"")</f>
        <v/>
      </c>
      <c r="U216" s="32" t="str" cm="1">
        <f t="array" ref="U216">IFERROR(INDEX(元マスター!$AO$1:$AO$384,SMALL(IF(元マスター!$AO$1:$AO$384&lt;&gt;"",ROW($A$1:$A$384)),ROW())),"")</f>
        <v/>
      </c>
    </row>
    <row r="217" spans="1:21" x14ac:dyDescent="0.55000000000000004">
      <c r="A217" s="32" t="str">
        <f>IFERROR(INDEX(元マスター!$A:$A,MATCH($U217,元マスター!$AO:$AO,0)),"")</f>
        <v/>
      </c>
      <c r="B217" s="32" t="str">
        <f>IFERROR(IF($U217="","",IF($E217="1",INDEX(男子登録情報!$N:$N,MATCH($K217,男子登録情報!$B:$B,0)),INDEX(女子登録情報!$N:$N,MATCH($K217,女子登録情報!$B:$B,0)))),"")</f>
        <v/>
      </c>
      <c r="C217" s="32" t="str">
        <f>IFERROR(IF($U217="","",IF($E217="1",INDEX(男子登録情報!$O:$O,MATCH($K217,男子登録情報!$B:$B,0)),INDEX(女子登録情報!$O:$O,MATCH($K217,女子登録情報!$B:$B,0)))),"")</f>
        <v/>
      </c>
      <c r="D217" s="32" t="str">
        <f>IFERROR(IF($U217="","",IF($E217="1",INDEX(男子登録情報!$P:$P,MATCH($K217,男子登録情報!$B:$B,0)),INDEX(女子登録情報!$P:$P,MATCH($K217,女子登録情報!$B:$B,0)))),"")</f>
        <v/>
      </c>
      <c r="E217" s="32" t="str">
        <f>IF($U217="","",IF(ISERROR(MATCH($A217,男子登録情報!$S:$S,0)),"2","1"))</f>
        <v/>
      </c>
      <c r="F217" s="32" t="str">
        <f>IFERROR(IF($U217="","",IF($E217="1",INDEX(男子登録情報!$Q:$Q,MATCH($K217,男子登録情報!$B:$B,0)),INDEX(女子登録情報!$Q:$Q,MATCH($K217,女子登録情報!$B:$B,0)))),"")</f>
        <v/>
      </c>
      <c r="G217" s="32" t="str">
        <f>IFERROR(IF($U217="","",IF($E217="1",INDEX(男子登録情報!$M:$M,MATCH($K217,男子登録情報!$B:$B,0)),INDEX(女子登録情報!$M:$M,MATCH($K217,女子登録情報!$B:$B,0)))),"")</f>
        <v/>
      </c>
      <c r="H217" s="32" t="str">
        <f>IFERROR(IF($U217="","",IF($E217="1",INDEX(男子登録情報!$R:$R,MATCH($K217,男子登録情報!$B:$B,0)),INDEX(女子登録情報!$R:$R,MATCH($K217,女子登録情報!$B:$B,0)))),"")</f>
        <v/>
      </c>
      <c r="I217" s="32"/>
      <c r="J217" s="32"/>
      <c r="K217" s="32" t="str">
        <f>IFERROR(INDEX(元マスター!$B:$B,MATCH($U217,元マスター!$AO:$AO,0)),"")</f>
        <v/>
      </c>
      <c r="L217" s="32" t="str">
        <f>IFERROR(IF(INDEX(元マスター!$C:$C,MATCH($U217,元マスター!$AO:$AO,0))="","",INDEX(元マスター!$C:$C,MATCH($U217,元マスター!$AO:$AO,0))),"")</f>
        <v/>
      </c>
      <c r="M217" s="32" t="str">
        <f>IFERROR(IF(INDEX(元マスター!$D:$D,MATCH($U217,元マスター!$AO:$AO,0))="","",INDEX(元マスター!$D:$D,MATCH($U217,元マスター!$AO:$AO,0))),"")</f>
        <v/>
      </c>
      <c r="N217" s="32" t="str">
        <f>IFERROR(IF(INDEX(元マスター!$E:$E,MATCH($U217,元マスター!$AO:$AO,0))="","",INDEX(元マスター!$E:$E,MATCH($U217,元マスター!$AO:$AO,0))),"")</f>
        <v/>
      </c>
      <c r="O217" s="32" t="str">
        <f>IFERROR(IF(INDEX(元マスター!$F:$F,MATCH($U217,元マスター!$AO:$AO,0))="","",INDEX(元マスター!$F:$F,MATCH($U217,元マスター!$AO:$AO,0))),"")</f>
        <v/>
      </c>
      <c r="P217" s="32" t="str">
        <f>IFERROR(IF(INDEX(元マスター!$G:$G,MATCH($U217,元マスター!$AO:$AO,0))="","",INDEX(元マスター!$G:$G,MATCH($U217,元マスター!$AO:$AO,0))),"")</f>
        <v/>
      </c>
      <c r="Q217" s="32" t="str">
        <f>IFERROR(IF(INDEX(元マスター!$H:$H,MATCH($U217,元マスター!$AO:$AO,0))="","",INDEX(元マスター!$H:$H,MATCH($U217,元マスター!$AO:$AO,0))),"")</f>
        <v/>
      </c>
      <c r="R217" s="32" t="str">
        <f>IFERROR(IF(INDEX(元マスター!$I:$I,MATCH($U217,元マスター!$AO:$AO,0))="","",INDEX(元マスター!$I:$I,MATCH($U217,元マスター!$AO:$AO,0))),"")</f>
        <v/>
      </c>
      <c r="S217" s="32" t="str">
        <f>IFERROR(IF(INDEX(元マスター!$J:$J,MATCH($U217,元マスター!$AO:$AO,0))="","",INDEX(元マスター!$J:$J,MATCH($U217,元マスター!$AO:$AO,0))),"")</f>
        <v/>
      </c>
      <c r="U217" s="32" t="str" cm="1">
        <f t="array" ref="U217">IFERROR(INDEX(元マスター!$AO$1:$AO$384,SMALL(IF(元マスター!$AO$1:$AO$384&lt;&gt;"",ROW($A$1:$A$384)),ROW())),"")</f>
        <v/>
      </c>
    </row>
    <row r="218" spans="1:21" x14ac:dyDescent="0.55000000000000004">
      <c r="A218" s="32" t="str">
        <f>IFERROR(INDEX(元マスター!$A:$A,MATCH($U218,元マスター!$AO:$AO,0)),"")</f>
        <v/>
      </c>
      <c r="B218" s="32" t="str">
        <f>IFERROR(IF($U218="","",IF($E218="1",INDEX(男子登録情報!$N:$N,MATCH($K218,男子登録情報!$B:$B,0)),INDEX(女子登録情報!$N:$N,MATCH($K218,女子登録情報!$B:$B,0)))),"")</f>
        <v/>
      </c>
      <c r="C218" s="32" t="str">
        <f>IFERROR(IF($U218="","",IF($E218="1",INDEX(男子登録情報!$O:$O,MATCH($K218,男子登録情報!$B:$B,0)),INDEX(女子登録情報!$O:$O,MATCH($K218,女子登録情報!$B:$B,0)))),"")</f>
        <v/>
      </c>
      <c r="D218" s="32" t="str">
        <f>IFERROR(IF($U218="","",IF($E218="1",INDEX(男子登録情報!$P:$P,MATCH($K218,男子登録情報!$B:$B,0)),INDEX(女子登録情報!$P:$P,MATCH($K218,女子登録情報!$B:$B,0)))),"")</f>
        <v/>
      </c>
      <c r="E218" s="32" t="str">
        <f>IF($U218="","",IF(ISERROR(MATCH($A218,男子登録情報!$S:$S,0)),"2","1"))</f>
        <v/>
      </c>
      <c r="F218" s="32" t="str">
        <f>IFERROR(IF($U218="","",IF($E218="1",INDEX(男子登録情報!$Q:$Q,MATCH($K218,男子登録情報!$B:$B,0)),INDEX(女子登録情報!$Q:$Q,MATCH($K218,女子登録情報!$B:$B,0)))),"")</f>
        <v/>
      </c>
      <c r="G218" s="32" t="str">
        <f>IFERROR(IF($U218="","",IF($E218="1",INDEX(男子登録情報!$M:$M,MATCH($K218,男子登録情報!$B:$B,0)),INDEX(女子登録情報!$M:$M,MATCH($K218,女子登録情報!$B:$B,0)))),"")</f>
        <v/>
      </c>
      <c r="H218" s="32" t="str">
        <f>IFERROR(IF($U218="","",IF($E218="1",INDEX(男子登録情報!$R:$R,MATCH($K218,男子登録情報!$B:$B,0)),INDEX(女子登録情報!$R:$R,MATCH($K218,女子登録情報!$B:$B,0)))),"")</f>
        <v/>
      </c>
      <c r="I218" s="32"/>
      <c r="J218" s="32"/>
      <c r="K218" s="32" t="str">
        <f>IFERROR(INDEX(元マスター!$B:$B,MATCH($U218,元マスター!$AO:$AO,0)),"")</f>
        <v/>
      </c>
      <c r="L218" s="32" t="str">
        <f>IFERROR(IF(INDEX(元マスター!$C:$C,MATCH($U218,元マスター!$AO:$AO,0))="","",INDEX(元マスター!$C:$C,MATCH($U218,元マスター!$AO:$AO,0))),"")</f>
        <v/>
      </c>
      <c r="M218" s="32" t="str">
        <f>IFERROR(IF(INDEX(元マスター!$D:$D,MATCH($U218,元マスター!$AO:$AO,0))="","",INDEX(元マスター!$D:$D,MATCH($U218,元マスター!$AO:$AO,0))),"")</f>
        <v/>
      </c>
      <c r="N218" s="32" t="str">
        <f>IFERROR(IF(INDEX(元マスター!$E:$E,MATCH($U218,元マスター!$AO:$AO,0))="","",INDEX(元マスター!$E:$E,MATCH($U218,元マスター!$AO:$AO,0))),"")</f>
        <v/>
      </c>
      <c r="O218" s="32" t="str">
        <f>IFERROR(IF(INDEX(元マスター!$F:$F,MATCH($U218,元マスター!$AO:$AO,0))="","",INDEX(元マスター!$F:$F,MATCH($U218,元マスター!$AO:$AO,0))),"")</f>
        <v/>
      </c>
      <c r="P218" s="32" t="str">
        <f>IFERROR(IF(INDEX(元マスター!$G:$G,MATCH($U218,元マスター!$AO:$AO,0))="","",INDEX(元マスター!$G:$G,MATCH($U218,元マスター!$AO:$AO,0))),"")</f>
        <v/>
      </c>
      <c r="Q218" s="32" t="str">
        <f>IFERROR(IF(INDEX(元マスター!$H:$H,MATCH($U218,元マスター!$AO:$AO,0))="","",INDEX(元マスター!$H:$H,MATCH($U218,元マスター!$AO:$AO,0))),"")</f>
        <v/>
      </c>
      <c r="R218" s="32" t="str">
        <f>IFERROR(IF(INDEX(元マスター!$I:$I,MATCH($U218,元マスター!$AO:$AO,0))="","",INDEX(元マスター!$I:$I,MATCH($U218,元マスター!$AO:$AO,0))),"")</f>
        <v/>
      </c>
      <c r="S218" s="32" t="str">
        <f>IFERROR(IF(INDEX(元マスター!$J:$J,MATCH($U218,元マスター!$AO:$AO,0))="","",INDEX(元マスター!$J:$J,MATCH($U218,元マスター!$AO:$AO,0))),"")</f>
        <v/>
      </c>
      <c r="U218" s="32" t="str" cm="1">
        <f t="array" ref="U218">IFERROR(INDEX(元マスター!$AO$1:$AO$384,SMALL(IF(元マスター!$AO$1:$AO$384&lt;&gt;"",ROW($A$1:$A$384)),ROW())),"")</f>
        <v/>
      </c>
    </row>
    <row r="219" spans="1:21" x14ac:dyDescent="0.55000000000000004">
      <c r="A219" s="32" t="str">
        <f>IFERROR(INDEX(元マスター!$A:$A,MATCH($U219,元マスター!$AO:$AO,0)),"")</f>
        <v/>
      </c>
      <c r="B219" s="32" t="str">
        <f>IFERROR(IF($U219="","",IF($E219="1",INDEX(男子登録情報!$N:$N,MATCH($K219,男子登録情報!$B:$B,0)),INDEX(女子登録情報!$N:$N,MATCH($K219,女子登録情報!$B:$B,0)))),"")</f>
        <v/>
      </c>
      <c r="C219" s="32" t="str">
        <f>IFERROR(IF($U219="","",IF($E219="1",INDEX(男子登録情報!$O:$O,MATCH($K219,男子登録情報!$B:$B,0)),INDEX(女子登録情報!$O:$O,MATCH($K219,女子登録情報!$B:$B,0)))),"")</f>
        <v/>
      </c>
      <c r="D219" s="32" t="str">
        <f>IFERROR(IF($U219="","",IF($E219="1",INDEX(男子登録情報!$P:$P,MATCH($K219,男子登録情報!$B:$B,0)),INDEX(女子登録情報!$P:$P,MATCH($K219,女子登録情報!$B:$B,0)))),"")</f>
        <v/>
      </c>
      <c r="E219" s="32" t="str">
        <f>IF($U219="","",IF(ISERROR(MATCH($A219,男子登録情報!$S:$S,0)),"2","1"))</f>
        <v/>
      </c>
      <c r="F219" s="32" t="str">
        <f>IFERROR(IF($U219="","",IF($E219="1",INDEX(男子登録情報!$Q:$Q,MATCH($K219,男子登録情報!$B:$B,0)),INDEX(女子登録情報!$Q:$Q,MATCH($K219,女子登録情報!$B:$B,0)))),"")</f>
        <v/>
      </c>
      <c r="G219" s="32" t="str">
        <f>IFERROR(IF($U219="","",IF($E219="1",INDEX(男子登録情報!$M:$M,MATCH($K219,男子登録情報!$B:$B,0)),INDEX(女子登録情報!$M:$M,MATCH($K219,女子登録情報!$B:$B,0)))),"")</f>
        <v/>
      </c>
      <c r="H219" s="32" t="str">
        <f>IFERROR(IF($U219="","",IF($E219="1",INDEX(男子登録情報!$R:$R,MATCH($K219,男子登録情報!$B:$B,0)),INDEX(女子登録情報!$R:$R,MATCH($K219,女子登録情報!$B:$B,0)))),"")</f>
        <v/>
      </c>
      <c r="I219" s="32"/>
      <c r="J219" s="32"/>
      <c r="K219" s="32" t="str">
        <f>IFERROR(INDEX(元マスター!$B:$B,MATCH($U219,元マスター!$AO:$AO,0)),"")</f>
        <v/>
      </c>
      <c r="L219" s="32" t="str">
        <f>IFERROR(IF(INDEX(元マスター!$C:$C,MATCH($U219,元マスター!$AO:$AO,0))="","",INDEX(元マスター!$C:$C,MATCH($U219,元マスター!$AO:$AO,0))),"")</f>
        <v/>
      </c>
      <c r="M219" s="32" t="str">
        <f>IFERROR(IF(INDEX(元マスター!$D:$D,MATCH($U219,元マスター!$AO:$AO,0))="","",INDEX(元マスター!$D:$D,MATCH($U219,元マスター!$AO:$AO,0))),"")</f>
        <v/>
      </c>
      <c r="N219" s="32" t="str">
        <f>IFERROR(IF(INDEX(元マスター!$E:$E,MATCH($U219,元マスター!$AO:$AO,0))="","",INDEX(元マスター!$E:$E,MATCH($U219,元マスター!$AO:$AO,0))),"")</f>
        <v/>
      </c>
      <c r="O219" s="32" t="str">
        <f>IFERROR(IF(INDEX(元マスター!$F:$F,MATCH($U219,元マスター!$AO:$AO,0))="","",INDEX(元マスター!$F:$F,MATCH($U219,元マスター!$AO:$AO,0))),"")</f>
        <v/>
      </c>
      <c r="P219" s="32" t="str">
        <f>IFERROR(IF(INDEX(元マスター!$G:$G,MATCH($U219,元マスター!$AO:$AO,0))="","",INDEX(元マスター!$G:$G,MATCH($U219,元マスター!$AO:$AO,0))),"")</f>
        <v/>
      </c>
      <c r="Q219" s="32" t="str">
        <f>IFERROR(IF(INDEX(元マスター!$H:$H,MATCH($U219,元マスター!$AO:$AO,0))="","",INDEX(元マスター!$H:$H,MATCH($U219,元マスター!$AO:$AO,0))),"")</f>
        <v/>
      </c>
      <c r="R219" s="32" t="str">
        <f>IFERROR(IF(INDEX(元マスター!$I:$I,MATCH($U219,元マスター!$AO:$AO,0))="","",INDEX(元マスター!$I:$I,MATCH($U219,元マスター!$AO:$AO,0))),"")</f>
        <v/>
      </c>
      <c r="S219" s="32" t="str">
        <f>IFERROR(IF(INDEX(元マスター!$J:$J,MATCH($U219,元マスター!$AO:$AO,0))="","",INDEX(元マスター!$J:$J,MATCH($U219,元マスター!$AO:$AO,0))),"")</f>
        <v/>
      </c>
      <c r="U219" s="32" t="str" cm="1">
        <f t="array" ref="U219">IFERROR(INDEX(元マスター!$AO$1:$AO$384,SMALL(IF(元マスター!$AO$1:$AO$384&lt;&gt;"",ROW($A$1:$A$384)),ROW())),"")</f>
        <v/>
      </c>
    </row>
    <row r="220" spans="1:21" x14ac:dyDescent="0.55000000000000004">
      <c r="A220" s="32" t="str">
        <f>IFERROR(INDEX(元マスター!$A:$A,MATCH($U220,元マスター!$AO:$AO,0)),"")</f>
        <v/>
      </c>
      <c r="B220" s="32" t="str">
        <f>IFERROR(IF($U220="","",IF($E220="1",INDEX(男子登録情報!$N:$N,MATCH($K220,男子登録情報!$B:$B,0)),INDEX(女子登録情報!$N:$N,MATCH($K220,女子登録情報!$B:$B,0)))),"")</f>
        <v/>
      </c>
      <c r="C220" s="32" t="str">
        <f>IFERROR(IF($U220="","",IF($E220="1",INDEX(男子登録情報!$O:$O,MATCH($K220,男子登録情報!$B:$B,0)),INDEX(女子登録情報!$O:$O,MATCH($K220,女子登録情報!$B:$B,0)))),"")</f>
        <v/>
      </c>
      <c r="D220" s="32" t="str">
        <f>IFERROR(IF($U220="","",IF($E220="1",INDEX(男子登録情報!$P:$P,MATCH($K220,男子登録情報!$B:$B,0)),INDEX(女子登録情報!$P:$P,MATCH($K220,女子登録情報!$B:$B,0)))),"")</f>
        <v/>
      </c>
      <c r="E220" s="32" t="str">
        <f>IF($U220="","",IF(ISERROR(MATCH($A220,男子登録情報!$S:$S,0)),"2","1"))</f>
        <v/>
      </c>
      <c r="F220" s="32" t="str">
        <f>IFERROR(IF($U220="","",IF($E220="1",INDEX(男子登録情報!$Q:$Q,MATCH($K220,男子登録情報!$B:$B,0)),INDEX(女子登録情報!$Q:$Q,MATCH($K220,女子登録情報!$B:$B,0)))),"")</f>
        <v/>
      </c>
      <c r="G220" s="32" t="str">
        <f>IFERROR(IF($U220="","",IF($E220="1",INDEX(男子登録情報!$M:$M,MATCH($K220,男子登録情報!$B:$B,0)),INDEX(女子登録情報!$M:$M,MATCH($K220,女子登録情報!$B:$B,0)))),"")</f>
        <v/>
      </c>
      <c r="H220" s="32" t="str">
        <f>IFERROR(IF($U220="","",IF($E220="1",INDEX(男子登録情報!$R:$R,MATCH($K220,男子登録情報!$B:$B,0)),INDEX(女子登録情報!$R:$R,MATCH($K220,女子登録情報!$B:$B,0)))),"")</f>
        <v/>
      </c>
      <c r="I220" s="32"/>
      <c r="J220" s="32"/>
      <c r="K220" s="32" t="str">
        <f>IFERROR(INDEX(元マスター!$B:$B,MATCH($U220,元マスター!$AO:$AO,0)),"")</f>
        <v/>
      </c>
      <c r="L220" s="32" t="str">
        <f>IFERROR(IF(INDEX(元マスター!$C:$C,MATCH($U220,元マスター!$AO:$AO,0))="","",INDEX(元マスター!$C:$C,MATCH($U220,元マスター!$AO:$AO,0))),"")</f>
        <v/>
      </c>
      <c r="M220" s="32" t="str">
        <f>IFERROR(IF(INDEX(元マスター!$D:$D,MATCH($U220,元マスター!$AO:$AO,0))="","",INDEX(元マスター!$D:$D,MATCH($U220,元マスター!$AO:$AO,0))),"")</f>
        <v/>
      </c>
      <c r="N220" s="32" t="str">
        <f>IFERROR(IF(INDEX(元マスター!$E:$E,MATCH($U220,元マスター!$AO:$AO,0))="","",INDEX(元マスター!$E:$E,MATCH($U220,元マスター!$AO:$AO,0))),"")</f>
        <v/>
      </c>
      <c r="O220" s="32" t="str">
        <f>IFERROR(IF(INDEX(元マスター!$F:$F,MATCH($U220,元マスター!$AO:$AO,0))="","",INDEX(元マスター!$F:$F,MATCH($U220,元マスター!$AO:$AO,0))),"")</f>
        <v/>
      </c>
      <c r="P220" s="32" t="str">
        <f>IFERROR(IF(INDEX(元マスター!$G:$G,MATCH($U220,元マスター!$AO:$AO,0))="","",INDEX(元マスター!$G:$G,MATCH($U220,元マスター!$AO:$AO,0))),"")</f>
        <v/>
      </c>
      <c r="Q220" s="32" t="str">
        <f>IFERROR(IF(INDEX(元マスター!$H:$H,MATCH($U220,元マスター!$AO:$AO,0))="","",INDEX(元マスター!$H:$H,MATCH($U220,元マスター!$AO:$AO,0))),"")</f>
        <v/>
      </c>
      <c r="R220" s="32" t="str">
        <f>IFERROR(IF(INDEX(元マスター!$I:$I,MATCH($U220,元マスター!$AO:$AO,0))="","",INDEX(元マスター!$I:$I,MATCH($U220,元マスター!$AO:$AO,0))),"")</f>
        <v/>
      </c>
      <c r="S220" s="32" t="str">
        <f>IFERROR(IF(INDEX(元マスター!$J:$J,MATCH($U220,元マスター!$AO:$AO,0))="","",INDEX(元マスター!$J:$J,MATCH($U220,元マスター!$AO:$AO,0))),"")</f>
        <v/>
      </c>
      <c r="U220" s="32" t="str" cm="1">
        <f t="array" ref="U220">IFERROR(INDEX(元マスター!$AO$1:$AO$384,SMALL(IF(元マスター!$AO$1:$AO$384&lt;&gt;"",ROW($A$1:$A$384)),ROW())),"")</f>
        <v/>
      </c>
    </row>
    <row r="221" spans="1:21" x14ac:dyDescent="0.55000000000000004">
      <c r="A221" s="32" t="str">
        <f>IFERROR(INDEX(元マスター!$A:$A,MATCH($U221,元マスター!$AO:$AO,0)),"")</f>
        <v/>
      </c>
      <c r="B221" s="32" t="str">
        <f>IFERROR(IF($U221="","",IF($E221="1",INDEX(男子登録情報!$N:$N,MATCH($K221,男子登録情報!$B:$B,0)),INDEX(女子登録情報!$N:$N,MATCH($K221,女子登録情報!$B:$B,0)))),"")</f>
        <v/>
      </c>
      <c r="C221" s="32" t="str">
        <f>IFERROR(IF($U221="","",IF($E221="1",INDEX(男子登録情報!$O:$O,MATCH($K221,男子登録情報!$B:$B,0)),INDEX(女子登録情報!$O:$O,MATCH($K221,女子登録情報!$B:$B,0)))),"")</f>
        <v/>
      </c>
      <c r="D221" s="32" t="str">
        <f>IFERROR(IF($U221="","",IF($E221="1",INDEX(男子登録情報!$P:$P,MATCH($K221,男子登録情報!$B:$B,0)),INDEX(女子登録情報!$P:$P,MATCH($K221,女子登録情報!$B:$B,0)))),"")</f>
        <v/>
      </c>
      <c r="E221" s="32" t="str">
        <f>IF($U221="","",IF(ISERROR(MATCH($A221,男子登録情報!$S:$S,0)),"2","1"))</f>
        <v/>
      </c>
      <c r="F221" s="32" t="str">
        <f>IFERROR(IF($U221="","",IF($E221="1",INDEX(男子登録情報!$Q:$Q,MATCH($K221,男子登録情報!$B:$B,0)),INDEX(女子登録情報!$Q:$Q,MATCH($K221,女子登録情報!$B:$B,0)))),"")</f>
        <v/>
      </c>
      <c r="G221" s="32" t="str">
        <f>IFERROR(IF($U221="","",IF($E221="1",INDEX(男子登録情報!$M:$M,MATCH($K221,男子登録情報!$B:$B,0)),INDEX(女子登録情報!$M:$M,MATCH($K221,女子登録情報!$B:$B,0)))),"")</f>
        <v/>
      </c>
      <c r="H221" s="32" t="str">
        <f>IFERROR(IF($U221="","",IF($E221="1",INDEX(男子登録情報!$R:$R,MATCH($K221,男子登録情報!$B:$B,0)),INDEX(女子登録情報!$R:$R,MATCH($K221,女子登録情報!$B:$B,0)))),"")</f>
        <v/>
      </c>
      <c r="I221" s="32"/>
      <c r="J221" s="32"/>
      <c r="K221" s="32" t="str">
        <f>IFERROR(INDEX(元マスター!$B:$B,MATCH($U221,元マスター!$AO:$AO,0)),"")</f>
        <v/>
      </c>
      <c r="L221" s="32" t="str">
        <f>IFERROR(IF(INDEX(元マスター!$C:$C,MATCH($U221,元マスター!$AO:$AO,0))="","",INDEX(元マスター!$C:$C,MATCH($U221,元マスター!$AO:$AO,0))),"")</f>
        <v/>
      </c>
      <c r="M221" s="32" t="str">
        <f>IFERROR(IF(INDEX(元マスター!$D:$D,MATCH($U221,元マスター!$AO:$AO,0))="","",INDEX(元マスター!$D:$D,MATCH($U221,元マスター!$AO:$AO,0))),"")</f>
        <v/>
      </c>
      <c r="N221" s="32" t="str">
        <f>IFERROR(IF(INDEX(元マスター!$E:$E,MATCH($U221,元マスター!$AO:$AO,0))="","",INDEX(元マスター!$E:$E,MATCH($U221,元マスター!$AO:$AO,0))),"")</f>
        <v/>
      </c>
      <c r="O221" s="32" t="str">
        <f>IFERROR(IF(INDEX(元マスター!$F:$F,MATCH($U221,元マスター!$AO:$AO,0))="","",INDEX(元マスター!$F:$F,MATCH($U221,元マスター!$AO:$AO,0))),"")</f>
        <v/>
      </c>
      <c r="P221" s="32" t="str">
        <f>IFERROR(IF(INDEX(元マスター!$G:$G,MATCH($U221,元マスター!$AO:$AO,0))="","",INDEX(元マスター!$G:$G,MATCH($U221,元マスター!$AO:$AO,0))),"")</f>
        <v/>
      </c>
      <c r="Q221" s="32" t="str">
        <f>IFERROR(IF(INDEX(元マスター!$H:$H,MATCH($U221,元マスター!$AO:$AO,0))="","",INDEX(元マスター!$H:$H,MATCH($U221,元マスター!$AO:$AO,0))),"")</f>
        <v/>
      </c>
      <c r="R221" s="32" t="str">
        <f>IFERROR(IF(INDEX(元マスター!$I:$I,MATCH($U221,元マスター!$AO:$AO,0))="","",INDEX(元マスター!$I:$I,MATCH($U221,元マスター!$AO:$AO,0))),"")</f>
        <v/>
      </c>
      <c r="S221" s="32" t="str">
        <f>IFERROR(IF(INDEX(元マスター!$J:$J,MATCH($U221,元マスター!$AO:$AO,0))="","",INDEX(元マスター!$J:$J,MATCH($U221,元マスター!$AO:$AO,0))),"")</f>
        <v/>
      </c>
      <c r="U221" s="32" t="str" cm="1">
        <f t="array" ref="U221">IFERROR(INDEX(元マスター!$AO$1:$AO$384,SMALL(IF(元マスター!$AO$1:$AO$384&lt;&gt;"",ROW($A$1:$A$384)),ROW())),"")</f>
        <v/>
      </c>
    </row>
    <row r="222" spans="1:21" x14ac:dyDescent="0.55000000000000004">
      <c r="A222" s="32" t="str">
        <f>IFERROR(INDEX(元マスター!$A:$A,MATCH($U222,元マスター!$AO:$AO,0)),"")</f>
        <v/>
      </c>
      <c r="B222" s="32" t="str">
        <f>IFERROR(IF($U222="","",IF($E222="1",INDEX(男子登録情報!$N:$N,MATCH($K222,男子登録情報!$B:$B,0)),INDEX(女子登録情報!$N:$N,MATCH($K222,女子登録情報!$B:$B,0)))),"")</f>
        <v/>
      </c>
      <c r="C222" s="32" t="str">
        <f>IFERROR(IF($U222="","",IF($E222="1",INDEX(男子登録情報!$O:$O,MATCH($K222,男子登録情報!$B:$B,0)),INDEX(女子登録情報!$O:$O,MATCH($K222,女子登録情報!$B:$B,0)))),"")</f>
        <v/>
      </c>
      <c r="D222" s="32" t="str">
        <f>IFERROR(IF($U222="","",IF($E222="1",INDEX(男子登録情報!$P:$P,MATCH($K222,男子登録情報!$B:$B,0)),INDEX(女子登録情報!$P:$P,MATCH($K222,女子登録情報!$B:$B,0)))),"")</f>
        <v/>
      </c>
      <c r="E222" s="32" t="str">
        <f>IF($U222="","",IF(ISERROR(MATCH($A222,男子登録情報!$S:$S,0)),"2","1"))</f>
        <v/>
      </c>
      <c r="F222" s="32" t="str">
        <f>IFERROR(IF($U222="","",IF($E222="1",INDEX(男子登録情報!$Q:$Q,MATCH($K222,男子登録情報!$B:$B,0)),INDEX(女子登録情報!$Q:$Q,MATCH($K222,女子登録情報!$B:$B,0)))),"")</f>
        <v/>
      </c>
      <c r="G222" s="32" t="str">
        <f>IFERROR(IF($U222="","",IF($E222="1",INDEX(男子登録情報!$M:$M,MATCH($K222,男子登録情報!$B:$B,0)),INDEX(女子登録情報!$M:$M,MATCH($K222,女子登録情報!$B:$B,0)))),"")</f>
        <v/>
      </c>
      <c r="H222" s="32" t="str">
        <f>IFERROR(IF($U222="","",IF($E222="1",INDEX(男子登録情報!$R:$R,MATCH($K222,男子登録情報!$B:$B,0)),INDEX(女子登録情報!$R:$R,MATCH($K222,女子登録情報!$B:$B,0)))),"")</f>
        <v/>
      </c>
      <c r="I222" s="32"/>
      <c r="J222" s="32"/>
      <c r="K222" s="32" t="str">
        <f>IFERROR(INDEX(元マスター!$B:$B,MATCH($U222,元マスター!$AO:$AO,0)),"")</f>
        <v/>
      </c>
      <c r="L222" s="32" t="str">
        <f>IFERROR(IF(INDEX(元マスター!$C:$C,MATCH($U222,元マスター!$AO:$AO,0))="","",INDEX(元マスター!$C:$C,MATCH($U222,元マスター!$AO:$AO,0))),"")</f>
        <v/>
      </c>
      <c r="M222" s="32" t="str">
        <f>IFERROR(IF(INDEX(元マスター!$D:$D,MATCH($U222,元マスター!$AO:$AO,0))="","",INDEX(元マスター!$D:$D,MATCH($U222,元マスター!$AO:$AO,0))),"")</f>
        <v/>
      </c>
      <c r="N222" s="32" t="str">
        <f>IFERROR(IF(INDEX(元マスター!$E:$E,MATCH($U222,元マスター!$AO:$AO,0))="","",INDEX(元マスター!$E:$E,MATCH($U222,元マスター!$AO:$AO,0))),"")</f>
        <v/>
      </c>
      <c r="O222" s="32" t="str">
        <f>IFERROR(IF(INDEX(元マスター!$F:$F,MATCH($U222,元マスター!$AO:$AO,0))="","",INDEX(元マスター!$F:$F,MATCH($U222,元マスター!$AO:$AO,0))),"")</f>
        <v/>
      </c>
      <c r="P222" s="32" t="str">
        <f>IFERROR(IF(INDEX(元マスター!$G:$G,MATCH($U222,元マスター!$AO:$AO,0))="","",INDEX(元マスター!$G:$G,MATCH($U222,元マスター!$AO:$AO,0))),"")</f>
        <v/>
      </c>
      <c r="Q222" s="32" t="str">
        <f>IFERROR(IF(INDEX(元マスター!$H:$H,MATCH($U222,元マスター!$AO:$AO,0))="","",INDEX(元マスター!$H:$H,MATCH($U222,元マスター!$AO:$AO,0))),"")</f>
        <v/>
      </c>
      <c r="R222" s="32" t="str">
        <f>IFERROR(IF(INDEX(元マスター!$I:$I,MATCH($U222,元マスター!$AO:$AO,0))="","",INDEX(元マスター!$I:$I,MATCH($U222,元マスター!$AO:$AO,0))),"")</f>
        <v/>
      </c>
      <c r="S222" s="32" t="str">
        <f>IFERROR(IF(INDEX(元マスター!$J:$J,MATCH($U222,元マスター!$AO:$AO,0))="","",INDEX(元マスター!$J:$J,MATCH($U222,元マスター!$AO:$AO,0))),"")</f>
        <v/>
      </c>
      <c r="U222" s="32" t="str" cm="1">
        <f t="array" ref="U222">IFERROR(INDEX(元マスター!$AO$1:$AO$384,SMALL(IF(元マスター!$AO$1:$AO$384&lt;&gt;"",ROW($A$1:$A$384)),ROW())),"")</f>
        <v/>
      </c>
    </row>
    <row r="223" spans="1:21" x14ac:dyDescent="0.55000000000000004">
      <c r="A223" s="32" t="str">
        <f>IFERROR(INDEX(元マスター!$A:$A,MATCH($U223,元マスター!$AO:$AO,0)),"")</f>
        <v/>
      </c>
      <c r="B223" s="32" t="str">
        <f>IFERROR(IF($U223="","",IF($E223="1",INDEX(男子登録情報!$N:$N,MATCH($K223,男子登録情報!$B:$B,0)),INDEX(女子登録情報!$N:$N,MATCH($K223,女子登録情報!$B:$B,0)))),"")</f>
        <v/>
      </c>
      <c r="C223" s="32" t="str">
        <f>IFERROR(IF($U223="","",IF($E223="1",INDEX(男子登録情報!$O:$O,MATCH($K223,男子登録情報!$B:$B,0)),INDEX(女子登録情報!$O:$O,MATCH($K223,女子登録情報!$B:$B,0)))),"")</f>
        <v/>
      </c>
      <c r="D223" s="32" t="str">
        <f>IFERROR(IF($U223="","",IF($E223="1",INDEX(男子登録情報!$P:$P,MATCH($K223,男子登録情報!$B:$B,0)),INDEX(女子登録情報!$P:$P,MATCH($K223,女子登録情報!$B:$B,0)))),"")</f>
        <v/>
      </c>
      <c r="E223" s="32" t="str">
        <f>IF($U223="","",IF(ISERROR(MATCH($A223,男子登録情報!$S:$S,0)),"2","1"))</f>
        <v/>
      </c>
      <c r="F223" s="32" t="str">
        <f>IFERROR(IF($U223="","",IF($E223="1",INDEX(男子登録情報!$Q:$Q,MATCH($K223,男子登録情報!$B:$B,0)),INDEX(女子登録情報!$Q:$Q,MATCH($K223,女子登録情報!$B:$B,0)))),"")</f>
        <v/>
      </c>
      <c r="G223" s="32" t="str">
        <f>IFERROR(IF($U223="","",IF($E223="1",INDEX(男子登録情報!$M:$M,MATCH($K223,男子登録情報!$B:$B,0)),INDEX(女子登録情報!$M:$M,MATCH($K223,女子登録情報!$B:$B,0)))),"")</f>
        <v/>
      </c>
      <c r="H223" s="32" t="str">
        <f>IFERROR(IF($U223="","",IF($E223="1",INDEX(男子登録情報!$R:$R,MATCH($K223,男子登録情報!$B:$B,0)),INDEX(女子登録情報!$R:$R,MATCH($K223,女子登録情報!$B:$B,0)))),"")</f>
        <v/>
      </c>
      <c r="I223" s="32"/>
      <c r="J223" s="32"/>
      <c r="K223" s="32" t="str">
        <f>IFERROR(INDEX(元マスター!$B:$B,MATCH($U223,元マスター!$AO:$AO,0)),"")</f>
        <v/>
      </c>
      <c r="L223" s="32" t="str">
        <f>IFERROR(IF(INDEX(元マスター!$C:$C,MATCH($U223,元マスター!$AO:$AO,0))="","",INDEX(元マスター!$C:$C,MATCH($U223,元マスター!$AO:$AO,0))),"")</f>
        <v/>
      </c>
      <c r="M223" s="32" t="str">
        <f>IFERROR(IF(INDEX(元マスター!$D:$D,MATCH($U223,元マスター!$AO:$AO,0))="","",INDEX(元マスター!$D:$D,MATCH($U223,元マスター!$AO:$AO,0))),"")</f>
        <v/>
      </c>
      <c r="N223" s="32" t="str">
        <f>IFERROR(IF(INDEX(元マスター!$E:$E,MATCH($U223,元マスター!$AO:$AO,0))="","",INDEX(元マスター!$E:$E,MATCH($U223,元マスター!$AO:$AO,0))),"")</f>
        <v/>
      </c>
      <c r="O223" s="32" t="str">
        <f>IFERROR(IF(INDEX(元マスター!$F:$F,MATCH($U223,元マスター!$AO:$AO,0))="","",INDEX(元マスター!$F:$F,MATCH($U223,元マスター!$AO:$AO,0))),"")</f>
        <v/>
      </c>
      <c r="P223" s="32" t="str">
        <f>IFERROR(IF(INDEX(元マスター!$G:$G,MATCH($U223,元マスター!$AO:$AO,0))="","",INDEX(元マスター!$G:$G,MATCH($U223,元マスター!$AO:$AO,0))),"")</f>
        <v/>
      </c>
      <c r="Q223" s="32" t="str">
        <f>IFERROR(IF(INDEX(元マスター!$H:$H,MATCH($U223,元マスター!$AO:$AO,0))="","",INDEX(元マスター!$H:$H,MATCH($U223,元マスター!$AO:$AO,0))),"")</f>
        <v/>
      </c>
      <c r="R223" s="32" t="str">
        <f>IFERROR(IF(INDEX(元マスター!$I:$I,MATCH($U223,元マスター!$AO:$AO,0))="","",INDEX(元マスター!$I:$I,MATCH($U223,元マスター!$AO:$AO,0))),"")</f>
        <v/>
      </c>
      <c r="S223" s="32" t="str">
        <f>IFERROR(IF(INDEX(元マスター!$J:$J,MATCH($U223,元マスター!$AO:$AO,0))="","",INDEX(元マスター!$J:$J,MATCH($U223,元マスター!$AO:$AO,0))),"")</f>
        <v/>
      </c>
      <c r="U223" s="32" t="str" cm="1">
        <f t="array" ref="U223">IFERROR(INDEX(元マスター!$AO$1:$AO$384,SMALL(IF(元マスター!$AO$1:$AO$384&lt;&gt;"",ROW($A$1:$A$384)),ROW())),"")</f>
        <v/>
      </c>
    </row>
    <row r="224" spans="1:21" x14ac:dyDescent="0.55000000000000004">
      <c r="A224" s="32" t="str">
        <f>IFERROR(INDEX(元マスター!$A:$A,MATCH($U224,元マスター!$AO:$AO,0)),"")</f>
        <v/>
      </c>
      <c r="B224" s="32" t="str">
        <f>IFERROR(IF($U224="","",IF($E224="1",INDEX(男子登録情報!$N:$N,MATCH($K224,男子登録情報!$B:$B,0)),INDEX(女子登録情報!$N:$N,MATCH($K224,女子登録情報!$B:$B,0)))),"")</f>
        <v/>
      </c>
      <c r="C224" s="32" t="str">
        <f>IFERROR(IF($U224="","",IF($E224="1",INDEX(男子登録情報!$O:$O,MATCH($K224,男子登録情報!$B:$B,0)),INDEX(女子登録情報!$O:$O,MATCH($K224,女子登録情報!$B:$B,0)))),"")</f>
        <v/>
      </c>
      <c r="D224" s="32" t="str">
        <f>IFERROR(IF($U224="","",IF($E224="1",INDEX(男子登録情報!$P:$P,MATCH($K224,男子登録情報!$B:$B,0)),INDEX(女子登録情報!$P:$P,MATCH($K224,女子登録情報!$B:$B,0)))),"")</f>
        <v/>
      </c>
      <c r="E224" s="32" t="str">
        <f>IF($U224="","",IF(ISERROR(MATCH($A224,男子登録情報!$S:$S,0)),"2","1"))</f>
        <v/>
      </c>
      <c r="F224" s="32" t="str">
        <f>IFERROR(IF($U224="","",IF($E224="1",INDEX(男子登録情報!$Q:$Q,MATCH($K224,男子登録情報!$B:$B,0)),INDEX(女子登録情報!$Q:$Q,MATCH($K224,女子登録情報!$B:$B,0)))),"")</f>
        <v/>
      </c>
      <c r="G224" s="32" t="str">
        <f>IFERROR(IF($U224="","",IF($E224="1",INDEX(男子登録情報!$M:$M,MATCH($K224,男子登録情報!$B:$B,0)),INDEX(女子登録情報!$M:$M,MATCH($K224,女子登録情報!$B:$B,0)))),"")</f>
        <v/>
      </c>
      <c r="H224" s="32" t="str">
        <f>IFERROR(IF($U224="","",IF($E224="1",INDEX(男子登録情報!$R:$R,MATCH($K224,男子登録情報!$B:$B,0)),INDEX(女子登録情報!$R:$R,MATCH($K224,女子登録情報!$B:$B,0)))),"")</f>
        <v/>
      </c>
      <c r="I224" s="32"/>
      <c r="J224" s="32"/>
      <c r="K224" s="32" t="str">
        <f>IFERROR(INDEX(元マスター!$B:$B,MATCH($U224,元マスター!$AO:$AO,0)),"")</f>
        <v/>
      </c>
      <c r="L224" s="32" t="str">
        <f>IFERROR(IF(INDEX(元マスター!$C:$C,MATCH($U224,元マスター!$AO:$AO,0))="","",INDEX(元マスター!$C:$C,MATCH($U224,元マスター!$AO:$AO,0))),"")</f>
        <v/>
      </c>
      <c r="M224" s="32" t="str">
        <f>IFERROR(IF(INDEX(元マスター!$D:$D,MATCH($U224,元マスター!$AO:$AO,0))="","",INDEX(元マスター!$D:$D,MATCH($U224,元マスター!$AO:$AO,0))),"")</f>
        <v/>
      </c>
      <c r="N224" s="32" t="str">
        <f>IFERROR(IF(INDEX(元マスター!$E:$E,MATCH($U224,元マスター!$AO:$AO,0))="","",INDEX(元マスター!$E:$E,MATCH($U224,元マスター!$AO:$AO,0))),"")</f>
        <v/>
      </c>
      <c r="O224" s="32" t="str">
        <f>IFERROR(IF(INDEX(元マスター!$F:$F,MATCH($U224,元マスター!$AO:$AO,0))="","",INDEX(元マスター!$F:$F,MATCH($U224,元マスター!$AO:$AO,0))),"")</f>
        <v/>
      </c>
      <c r="P224" s="32" t="str">
        <f>IFERROR(IF(INDEX(元マスター!$G:$G,MATCH($U224,元マスター!$AO:$AO,0))="","",INDEX(元マスター!$G:$G,MATCH($U224,元マスター!$AO:$AO,0))),"")</f>
        <v/>
      </c>
      <c r="Q224" s="32" t="str">
        <f>IFERROR(IF(INDEX(元マスター!$H:$H,MATCH($U224,元マスター!$AO:$AO,0))="","",INDEX(元マスター!$H:$H,MATCH($U224,元マスター!$AO:$AO,0))),"")</f>
        <v/>
      </c>
      <c r="R224" s="32" t="str">
        <f>IFERROR(IF(INDEX(元マスター!$I:$I,MATCH($U224,元マスター!$AO:$AO,0))="","",INDEX(元マスター!$I:$I,MATCH($U224,元マスター!$AO:$AO,0))),"")</f>
        <v/>
      </c>
      <c r="S224" s="32" t="str">
        <f>IFERROR(IF(INDEX(元マスター!$J:$J,MATCH($U224,元マスター!$AO:$AO,0))="","",INDEX(元マスター!$J:$J,MATCH($U224,元マスター!$AO:$AO,0))),"")</f>
        <v/>
      </c>
      <c r="U224" s="32" t="str" cm="1">
        <f t="array" ref="U224">IFERROR(INDEX(元マスター!$AO$1:$AO$384,SMALL(IF(元マスター!$AO$1:$AO$384&lt;&gt;"",ROW($A$1:$A$384)),ROW())),"")</f>
        <v/>
      </c>
    </row>
    <row r="225" spans="1:21" x14ac:dyDescent="0.55000000000000004">
      <c r="A225" s="32" t="str">
        <f>IFERROR(INDEX(元マスター!$A:$A,MATCH($U225,元マスター!$AO:$AO,0)),"")</f>
        <v/>
      </c>
      <c r="B225" s="32" t="str">
        <f>IFERROR(IF($U225="","",IF($E225="1",INDEX(男子登録情報!$N:$N,MATCH($K225,男子登録情報!$B:$B,0)),INDEX(女子登録情報!$N:$N,MATCH($K225,女子登録情報!$B:$B,0)))),"")</f>
        <v/>
      </c>
      <c r="C225" s="32" t="str">
        <f>IFERROR(IF($U225="","",IF($E225="1",INDEX(男子登録情報!$O:$O,MATCH($K225,男子登録情報!$B:$B,0)),INDEX(女子登録情報!$O:$O,MATCH($K225,女子登録情報!$B:$B,0)))),"")</f>
        <v/>
      </c>
      <c r="D225" s="32" t="str">
        <f>IFERROR(IF($U225="","",IF($E225="1",INDEX(男子登録情報!$P:$P,MATCH($K225,男子登録情報!$B:$B,0)),INDEX(女子登録情報!$P:$P,MATCH($K225,女子登録情報!$B:$B,0)))),"")</f>
        <v/>
      </c>
      <c r="E225" s="32" t="str">
        <f>IF($U225="","",IF(ISERROR(MATCH($A225,男子登録情報!$S:$S,0)),"2","1"))</f>
        <v/>
      </c>
      <c r="F225" s="32" t="str">
        <f>IFERROR(IF($U225="","",IF($E225="1",INDEX(男子登録情報!$Q:$Q,MATCH($K225,男子登録情報!$B:$B,0)),INDEX(女子登録情報!$Q:$Q,MATCH($K225,女子登録情報!$B:$B,0)))),"")</f>
        <v/>
      </c>
      <c r="G225" s="32" t="str">
        <f>IFERROR(IF($U225="","",IF($E225="1",INDEX(男子登録情報!$M:$M,MATCH($K225,男子登録情報!$B:$B,0)),INDEX(女子登録情報!$M:$M,MATCH($K225,女子登録情報!$B:$B,0)))),"")</f>
        <v/>
      </c>
      <c r="H225" s="32" t="str">
        <f>IFERROR(IF($U225="","",IF($E225="1",INDEX(男子登録情報!$R:$R,MATCH($K225,男子登録情報!$B:$B,0)),INDEX(女子登録情報!$R:$R,MATCH($K225,女子登録情報!$B:$B,0)))),"")</f>
        <v/>
      </c>
      <c r="I225" s="32"/>
      <c r="J225" s="32"/>
      <c r="K225" s="32" t="str">
        <f>IFERROR(INDEX(元マスター!$B:$B,MATCH($U225,元マスター!$AO:$AO,0)),"")</f>
        <v/>
      </c>
      <c r="L225" s="32" t="str">
        <f>IFERROR(IF(INDEX(元マスター!$C:$C,MATCH($U225,元マスター!$AO:$AO,0))="","",INDEX(元マスター!$C:$C,MATCH($U225,元マスター!$AO:$AO,0))),"")</f>
        <v/>
      </c>
      <c r="M225" s="32" t="str">
        <f>IFERROR(IF(INDEX(元マスター!$D:$D,MATCH($U225,元マスター!$AO:$AO,0))="","",INDEX(元マスター!$D:$D,MATCH($U225,元マスター!$AO:$AO,0))),"")</f>
        <v/>
      </c>
      <c r="N225" s="32" t="str">
        <f>IFERROR(IF(INDEX(元マスター!$E:$E,MATCH($U225,元マスター!$AO:$AO,0))="","",INDEX(元マスター!$E:$E,MATCH($U225,元マスター!$AO:$AO,0))),"")</f>
        <v/>
      </c>
      <c r="O225" s="32" t="str">
        <f>IFERROR(IF(INDEX(元マスター!$F:$F,MATCH($U225,元マスター!$AO:$AO,0))="","",INDEX(元マスター!$F:$F,MATCH($U225,元マスター!$AO:$AO,0))),"")</f>
        <v/>
      </c>
      <c r="P225" s="32" t="str">
        <f>IFERROR(IF(INDEX(元マスター!$G:$G,MATCH($U225,元マスター!$AO:$AO,0))="","",INDEX(元マスター!$G:$G,MATCH($U225,元マスター!$AO:$AO,0))),"")</f>
        <v/>
      </c>
      <c r="Q225" s="32" t="str">
        <f>IFERROR(IF(INDEX(元マスター!$H:$H,MATCH($U225,元マスター!$AO:$AO,0))="","",INDEX(元マスター!$H:$H,MATCH($U225,元マスター!$AO:$AO,0))),"")</f>
        <v/>
      </c>
      <c r="R225" s="32" t="str">
        <f>IFERROR(IF(INDEX(元マスター!$I:$I,MATCH($U225,元マスター!$AO:$AO,0))="","",INDEX(元マスター!$I:$I,MATCH($U225,元マスター!$AO:$AO,0))),"")</f>
        <v/>
      </c>
      <c r="S225" s="32" t="str">
        <f>IFERROR(IF(INDEX(元マスター!$J:$J,MATCH($U225,元マスター!$AO:$AO,0))="","",INDEX(元マスター!$J:$J,MATCH($U225,元マスター!$AO:$AO,0))),"")</f>
        <v/>
      </c>
      <c r="U225" s="32" t="str" cm="1">
        <f t="array" ref="U225">IFERROR(INDEX(元マスター!$AO$1:$AO$384,SMALL(IF(元マスター!$AO$1:$AO$384&lt;&gt;"",ROW($A$1:$A$384)),ROW())),"")</f>
        <v/>
      </c>
    </row>
    <row r="226" spans="1:21" x14ac:dyDescent="0.55000000000000004">
      <c r="A226" s="32" t="str">
        <f>IFERROR(INDEX(元マスター!$A:$A,MATCH($U226,元マスター!$AO:$AO,0)),"")</f>
        <v/>
      </c>
      <c r="B226" s="32" t="str">
        <f>IFERROR(IF($U226="","",IF($E226="1",INDEX(男子登録情報!$N:$N,MATCH($K226,男子登録情報!$B:$B,0)),INDEX(女子登録情報!$N:$N,MATCH($K226,女子登録情報!$B:$B,0)))),"")</f>
        <v/>
      </c>
      <c r="C226" s="32" t="str">
        <f>IFERROR(IF($U226="","",IF($E226="1",INDEX(男子登録情報!$O:$O,MATCH($K226,男子登録情報!$B:$B,0)),INDEX(女子登録情報!$O:$O,MATCH($K226,女子登録情報!$B:$B,0)))),"")</f>
        <v/>
      </c>
      <c r="D226" s="32" t="str">
        <f>IFERROR(IF($U226="","",IF($E226="1",INDEX(男子登録情報!$P:$P,MATCH($K226,男子登録情報!$B:$B,0)),INDEX(女子登録情報!$P:$P,MATCH($K226,女子登録情報!$B:$B,0)))),"")</f>
        <v/>
      </c>
      <c r="E226" s="32" t="str">
        <f>IF($U226="","",IF(ISERROR(MATCH($A226,男子登録情報!$S:$S,0)),"2","1"))</f>
        <v/>
      </c>
      <c r="F226" s="32" t="str">
        <f>IFERROR(IF($U226="","",IF($E226="1",INDEX(男子登録情報!$Q:$Q,MATCH($K226,男子登録情報!$B:$B,0)),INDEX(女子登録情報!$Q:$Q,MATCH($K226,女子登録情報!$B:$B,0)))),"")</f>
        <v/>
      </c>
      <c r="G226" s="32" t="str">
        <f>IFERROR(IF($U226="","",IF($E226="1",INDEX(男子登録情報!$M:$M,MATCH($K226,男子登録情報!$B:$B,0)),INDEX(女子登録情報!$M:$M,MATCH($K226,女子登録情報!$B:$B,0)))),"")</f>
        <v/>
      </c>
      <c r="H226" s="32" t="str">
        <f>IFERROR(IF($U226="","",IF($E226="1",INDEX(男子登録情報!$R:$R,MATCH($K226,男子登録情報!$B:$B,0)),INDEX(女子登録情報!$R:$R,MATCH($K226,女子登録情報!$B:$B,0)))),"")</f>
        <v/>
      </c>
      <c r="I226" s="32"/>
      <c r="J226" s="32"/>
      <c r="K226" s="32" t="str">
        <f>IFERROR(INDEX(元マスター!$B:$B,MATCH($U226,元マスター!$AO:$AO,0)),"")</f>
        <v/>
      </c>
      <c r="L226" s="32" t="str">
        <f>IFERROR(IF(INDEX(元マスター!$C:$C,MATCH($U226,元マスター!$AO:$AO,0))="","",INDEX(元マスター!$C:$C,MATCH($U226,元マスター!$AO:$AO,0))),"")</f>
        <v/>
      </c>
      <c r="M226" s="32" t="str">
        <f>IFERROR(IF(INDEX(元マスター!$D:$D,MATCH($U226,元マスター!$AO:$AO,0))="","",INDEX(元マスター!$D:$D,MATCH($U226,元マスター!$AO:$AO,0))),"")</f>
        <v/>
      </c>
      <c r="N226" s="32" t="str">
        <f>IFERROR(IF(INDEX(元マスター!$E:$E,MATCH($U226,元マスター!$AO:$AO,0))="","",INDEX(元マスター!$E:$E,MATCH($U226,元マスター!$AO:$AO,0))),"")</f>
        <v/>
      </c>
      <c r="O226" s="32" t="str">
        <f>IFERROR(IF(INDEX(元マスター!$F:$F,MATCH($U226,元マスター!$AO:$AO,0))="","",INDEX(元マスター!$F:$F,MATCH($U226,元マスター!$AO:$AO,0))),"")</f>
        <v/>
      </c>
      <c r="P226" s="32" t="str">
        <f>IFERROR(IF(INDEX(元マスター!$G:$G,MATCH($U226,元マスター!$AO:$AO,0))="","",INDEX(元マスター!$G:$G,MATCH($U226,元マスター!$AO:$AO,0))),"")</f>
        <v/>
      </c>
      <c r="Q226" s="32" t="str">
        <f>IFERROR(IF(INDEX(元マスター!$H:$H,MATCH($U226,元マスター!$AO:$AO,0))="","",INDEX(元マスター!$H:$H,MATCH($U226,元マスター!$AO:$AO,0))),"")</f>
        <v/>
      </c>
      <c r="R226" s="32" t="str">
        <f>IFERROR(IF(INDEX(元マスター!$I:$I,MATCH($U226,元マスター!$AO:$AO,0))="","",INDEX(元マスター!$I:$I,MATCH($U226,元マスター!$AO:$AO,0))),"")</f>
        <v/>
      </c>
      <c r="S226" s="32" t="str">
        <f>IFERROR(IF(INDEX(元マスター!$J:$J,MATCH($U226,元マスター!$AO:$AO,0))="","",INDEX(元マスター!$J:$J,MATCH($U226,元マスター!$AO:$AO,0))),"")</f>
        <v/>
      </c>
      <c r="U226" s="32" t="str" cm="1">
        <f t="array" ref="U226">IFERROR(INDEX(元マスター!$AO$1:$AO$384,SMALL(IF(元マスター!$AO$1:$AO$384&lt;&gt;"",ROW($A$1:$A$384)),ROW())),"")</f>
        <v/>
      </c>
    </row>
    <row r="227" spans="1:21" x14ac:dyDescent="0.55000000000000004">
      <c r="A227" s="32" t="str">
        <f>IFERROR(INDEX(元マスター!$A:$A,MATCH($U227,元マスター!$AO:$AO,0)),"")</f>
        <v/>
      </c>
      <c r="B227" s="32" t="str">
        <f>IFERROR(IF($U227="","",IF($E227="1",INDEX(男子登録情報!$N:$N,MATCH($K227,男子登録情報!$B:$B,0)),INDEX(女子登録情報!$N:$N,MATCH($K227,女子登録情報!$B:$B,0)))),"")</f>
        <v/>
      </c>
      <c r="C227" s="32" t="str">
        <f>IFERROR(IF($U227="","",IF($E227="1",INDEX(男子登録情報!$O:$O,MATCH($K227,男子登録情報!$B:$B,0)),INDEX(女子登録情報!$O:$O,MATCH($K227,女子登録情報!$B:$B,0)))),"")</f>
        <v/>
      </c>
      <c r="D227" s="32" t="str">
        <f>IFERROR(IF($U227="","",IF($E227="1",INDEX(男子登録情報!$P:$P,MATCH($K227,男子登録情報!$B:$B,0)),INDEX(女子登録情報!$P:$P,MATCH($K227,女子登録情報!$B:$B,0)))),"")</f>
        <v/>
      </c>
      <c r="E227" s="32" t="str">
        <f>IF($U227="","",IF(ISERROR(MATCH($A227,男子登録情報!$S:$S,0)),"2","1"))</f>
        <v/>
      </c>
      <c r="F227" s="32" t="str">
        <f>IFERROR(IF($U227="","",IF($E227="1",INDEX(男子登録情報!$Q:$Q,MATCH($K227,男子登録情報!$B:$B,0)),INDEX(女子登録情報!$Q:$Q,MATCH($K227,女子登録情報!$B:$B,0)))),"")</f>
        <v/>
      </c>
      <c r="G227" s="32" t="str">
        <f>IFERROR(IF($U227="","",IF($E227="1",INDEX(男子登録情報!$M:$M,MATCH($K227,男子登録情報!$B:$B,0)),INDEX(女子登録情報!$M:$M,MATCH($K227,女子登録情報!$B:$B,0)))),"")</f>
        <v/>
      </c>
      <c r="H227" s="32" t="str">
        <f>IFERROR(IF($U227="","",IF($E227="1",INDEX(男子登録情報!$R:$R,MATCH($K227,男子登録情報!$B:$B,0)),INDEX(女子登録情報!$R:$R,MATCH($K227,女子登録情報!$B:$B,0)))),"")</f>
        <v/>
      </c>
      <c r="I227" s="32"/>
      <c r="J227" s="32"/>
      <c r="K227" s="32" t="str">
        <f>IFERROR(INDEX(元マスター!$B:$B,MATCH($U227,元マスター!$AO:$AO,0)),"")</f>
        <v/>
      </c>
      <c r="L227" s="32" t="str">
        <f>IFERROR(IF(INDEX(元マスター!$C:$C,MATCH($U227,元マスター!$AO:$AO,0))="","",INDEX(元マスター!$C:$C,MATCH($U227,元マスター!$AO:$AO,0))),"")</f>
        <v/>
      </c>
      <c r="M227" s="32" t="str">
        <f>IFERROR(IF(INDEX(元マスター!$D:$D,MATCH($U227,元マスター!$AO:$AO,0))="","",INDEX(元マスター!$D:$D,MATCH($U227,元マスター!$AO:$AO,0))),"")</f>
        <v/>
      </c>
      <c r="N227" s="32" t="str">
        <f>IFERROR(IF(INDEX(元マスター!$E:$E,MATCH($U227,元マスター!$AO:$AO,0))="","",INDEX(元マスター!$E:$E,MATCH($U227,元マスター!$AO:$AO,0))),"")</f>
        <v/>
      </c>
      <c r="O227" s="32" t="str">
        <f>IFERROR(IF(INDEX(元マスター!$F:$F,MATCH($U227,元マスター!$AO:$AO,0))="","",INDEX(元マスター!$F:$F,MATCH($U227,元マスター!$AO:$AO,0))),"")</f>
        <v/>
      </c>
      <c r="P227" s="32" t="str">
        <f>IFERROR(IF(INDEX(元マスター!$G:$G,MATCH($U227,元マスター!$AO:$AO,0))="","",INDEX(元マスター!$G:$G,MATCH($U227,元マスター!$AO:$AO,0))),"")</f>
        <v/>
      </c>
      <c r="Q227" s="32" t="str">
        <f>IFERROR(IF(INDEX(元マスター!$H:$H,MATCH($U227,元マスター!$AO:$AO,0))="","",INDEX(元マスター!$H:$H,MATCH($U227,元マスター!$AO:$AO,0))),"")</f>
        <v/>
      </c>
      <c r="R227" s="32" t="str">
        <f>IFERROR(IF(INDEX(元マスター!$I:$I,MATCH($U227,元マスター!$AO:$AO,0))="","",INDEX(元マスター!$I:$I,MATCH($U227,元マスター!$AO:$AO,0))),"")</f>
        <v/>
      </c>
      <c r="S227" s="32" t="str">
        <f>IFERROR(IF(INDEX(元マスター!$J:$J,MATCH($U227,元マスター!$AO:$AO,0))="","",INDEX(元マスター!$J:$J,MATCH($U227,元マスター!$AO:$AO,0))),"")</f>
        <v/>
      </c>
      <c r="U227" s="32" t="str" cm="1">
        <f t="array" ref="U227">IFERROR(INDEX(元マスター!$AO$1:$AO$384,SMALL(IF(元マスター!$AO$1:$AO$384&lt;&gt;"",ROW($A$1:$A$384)),ROW())),"")</f>
        <v/>
      </c>
    </row>
    <row r="228" spans="1:21" x14ac:dyDescent="0.55000000000000004">
      <c r="A228" s="32" t="str">
        <f>IFERROR(INDEX(元マスター!$A:$A,MATCH($U228,元マスター!$AO:$AO,0)),"")</f>
        <v/>
      </c>
      <c r="B228" s="32" t="str">
        <f>IFERROR(IF($U228="","",IF($E228="1",INDEX(男子登録情報!$N:$N,MATCH($K228,男子登録情報!$B:$B,0)),INDEX(女子登録情報!$N:$N,MATCH($K228,女子登録情報!$B:$B,0)))),"")</f>
        <v/>
      </c>
      <c r="C228" s="32" t="str">
        <f>IFERROR(IF($U228="","",IF($E228="1",INDEX(男子登録情報!$O:$O,MATCH($K228,男子登録情報!$B:$B,0)),INDEX(女子登録情報!$O:$O,MATCH($K228,女子登録情報!$B:$B,0)))),"")</f>
        <v/>
      </c>
      <c r="D228" s="32" t="str">
        <f>IFERROR(IF($U228="","",IF($E228="1",INDEX(男子登録情報!$P:$P,MATCH($K228,男子登録情報!$B:$B,0)),INDEX(女子登録情報!$P:$P,MATCH($K228,女子登録情報!$B:$B,0)))),"")</f>
        <v/>
      </c>
      <c r="E228" s="32" t="str">
        <f>IF($U228="","",IF(ISERROR(MATCH($A228,男子登録情報!$S:$S,0)),"2","1"))</f>
        <v/>
      </c>
      <c r="F228" s="32" t="str">
        <f>IFERROR(IF($U228="","",IF($E228="1",INDEX(男子登録情報!$Q:$Q,MATCH($K228,男子登録情報!$B:$B,0)),INDEX(女子登録情報!$Q:$Q,MATCH($K228,女子登録情報!$B:$B,0)))),"")</f>
        <v/>
      </c>
      <c r="G228" s="32" t="str">
        <f>IFERROR(IF($U228="","",IF($E228="1",INDEX(男子登録情報!$M:$M,MATCH($K228,男子登録情報!$B:$B,0)),INDEX(女子登録情報!$M:$M,MATCH($K228,女子登録情報!$B:$B,0)))),"")</f>
        <v/>
      </c>
      <c r="H228" s="32" t="str">
        <f>IFERROR(IF($U228="","",IF($E228="1",INDEX(男子登録情報!$R:$R,MATCH($K228,男子登録情報!$B:$B,0)),INDEX(女子登録情報!$R:$R,MATCH($K228,女子登録情報!$B:$B,0)))),"")</f>
        <v/>
      </c>
      <c r="I228" s="32"/>
      <c r="J228" s="32"/>
      <c r="K228" s="32" t="str">
        <f>IFERROR(INDEX(元マスター!$B:$B,MATCH($U228,元マスター!$AO:$AO,0)),"")</f>
        <v/>
      </c>
      <c r="L228" s="32" t="str">
        <f>IFERROR(IF(INDEX(元マスター!$C:$C,MATCH($U228,元マスター!$AO:$AO,0))="","",INDEX(元マスター!$C:$C,MATCH($U228,元マスター!$AO:$AO,0))),"")</f>
        <v/>
      </c>
      <c r="M228" s="32" t="str">
        <f>IFERROR(IF(INDEX(元マスター!$D:$D,MATCH($U228,元マスター!$AO:$AO,0))="","",INDEX(元マスター!$D:$D,MATCH($U228,元マスター!$AO:$AO,0))),"")</f>
        <v/>
      </c>
      <c r="N228" s="32" t="str">
        <f>IFERROR(IF(INDEX(元マスター!$E:$E,MATCH($U228,元マスター!$AO:$AO,0))="","",INDEX(元マスター!$E:$E,MATCH($U228,元マスター!$AO:$AO,0))),"")</f>
        <v/>
      </c>
      <c r="O228" s="32" t="str">
        <f>IFERROR(IF(INDEX(元マスター!$F:$F,MATCH($U228,元マスター!$AO:$AO,0))="","",INDEX(元マスター!$F:$F,MATCH($U228,元マスター!$AO:$AO,0))),"")</f>
        <v/>
      </c>
      <c r="P228" s="32" t="str">
        <f>IFERROR(IF(INDEX(元マスター!$G:$G,MATCH($U228,元マスター!$AO:$AO,0))="","",INDEX(元マスター!$G:$G,MATCH($U228,元マスター!$AO:$AO,0))),"")</f>
        <v/>
      </c>
      <c r="Q228" s="32" t="str">
        <f>IFERROR(IF(INDEX(元マスター!$H:$H,MATCH($U228,元マスター!$AO:$AO,0))="","",INDEX(元マスター!$H:$H,MATCH($U228,元マスター!$AO:$AO,0))),"")</f>
        <v/>
      </c>
      <c r="R228" s="32" t="str">
        <f>IFERROR(IF(INDEX(元マスター!$I:$I,MATCH($U228,元マスター!$AO:$AO,0))="","",INDEX(元マスター!$I:$I,MATCH($U228,元マスター!$AO:$AO,0))),"")</f>
        <v/>
      </c>
      <c r="S228" s="32" t="str">
        <f>IFERROR(IF(INDEX(元マスター!$J:$J,MATCH($U228,元マスター!$AO:$AO,0))="","",INDEX(元マスター!$J:$J,MATCH($U228,元マスター!$AO:$AO,0))),"")</f>
        <v/>
      </c>
      <c r="U228" s="32" t="str" cm="1">
        <f t="array" ref="U228">IFERROR(INDEX(元マスター!$AO$1:$AO$384,SMALL(IF(元マスター!$AO$1:$AO$384&lt;&gt;"",ROW($A$1:$A$384)),ROW())),"")</f>
        <v/>
      </c>
    </row>
    <row r="229" spans="1:21" x14ac:dyDescent="0.55000000000000004">
      <c r="A229" s="32" t="str">
        <f>IFERROR(INDEX(元マスター!$A:$A,MATCH($U229,元マスター!$AO:$AO,0)),"")</f>
        <v/>
      </c>
      <c r="B229" s="32" t="str">
        <f>IFERROR(IF($U229="","",IF($E229="1",INDEX(男子登録情報!$N:$N,MATCH($K229,男子登録情報!$B:$B,0)),INDEX(女子登録情報!$N:$N,MATCH($K229,女子登録情報!$B:$B,0)))),"")</f>
        <v/>
      </c>
      <c r="C229" s="32" t="str">
        <f>IFERROR(IF($U229="","",IF($E229="1",INDEX(男子登録情報!$O:$O,MATCH($K229,男子登録情報!$B:$B,0)),INDEX(女子登録情報!$O:$O,MATCH($K229,女子登録情報!$B:$B,0)))),"")</f>
        <v/>
      </c>
      <c r="D229" s="32" t="str">
        <f>IFERROR(IF($U229="","",IF($E229="1",INDEX(男子登録情報!$P:$P,MATCH($K229,男子登録情報!$B:$B,0)),INDEX(女子登録情報!$P:$P,MATCH($K229,女子登録情報!$B:$B,0)))),"")</f>
        <v/>
      </c>
      <c r="E229" s="32" t="str">
        <f>IF($U229="","",IF(ISERROR(MATCH($A229,男子登録情報!$S:$S,0)),"2","1"))</f>
        <v/>
      </c>
      <c r="F229" s="32" t="str">
        <f>IFERROR(IF($U229="","",IF($E229="1",INDEX(男子登録情報!$Q:$Q,MATCH($K229,男子登録情報!$B:$B,0)),INDEX(女子登録情報!$Q:$Q,MATCH($K229,女子登録情報!$B:$B,0)))),"")</f>
        <v/>
      </c>
      <c r="G229" s="32" t="str">
        <f>IFERROR(IF($U229="","",IF($E229="1",INDEX(男子登録情報!$M:$M,MATCH($K229,男子登録情報!$B:$B,0)),INDEX(女子登録情報!$M:$M,MATCH($K229,女子登録情報!$B:$B,0)))),"")</f>
        <v/>
      </c>
      <c r="H229" s="32" t="str">
        <f>IFERROR(IF($U229="","",IF($E229="1",INDEX(男子登録情報!$R:$R,MATCH($K229,男子登録情報!$B:$B,0)),INDEX(女子登録情報!$R:$R,MATCH($K229,女子登録情報!$B:$B,0)))),"")</f>
        <v/>
      </c>
      <c r="I229" s="32"/>
      <c r="J229" s="32"/>
      <c r="K229" s="32" t="str">
        <f>IFERROR(INDEX(元マスター!$B:$B,MATCH($U229,元マスター!$AO:$AO,0)),"")</f>
        <v/>
      </c>
      <c r="L229" s="32" t="str">
        <f>IFERROR(IF(INDEX(元マスター!$C:$C,MATCH($U229,元マスター!$AO:$AO,0))="","",INDEX(元マスター!$C:$C,MATCH($U229,元マスター!$AO:$AO,0))),"")</f>
        <v/>
      </c>
      <c r="M229" s="32" t="str">
        <f>IFERROR(IF(INDEX(元マスター!$D:$D,MATCH($U229,元マスター!$AO:$AO,0))="","",INDEX(元マスター!$D:$D,MATCH($U229,元マスター!$AO:$AO,0))),"")</f>
        <v/>
      </c>
      <c r="N229" s="32" t="str">
        <f>IFERROR(IF(INDEX(元マスター!$E:$E,MATCH($U229,元マスター!$AO:$AO,0))="","",INDEX(元マスター!$E:$E,MATCH($U229,元マスター!$AO:$AO,0))),"")</f>
        <v/>
      </c>
      <c r="O229" s="32" t="str">
        <f>IFERROR(IF(INDEX(元マスター!$F:$F,MATCH($U229,元マスター!$AO:$AO,0))="","",INDEX(元マスター!$F:$F,MATCH($U229,元マスター!$AO:$AO,0))),"")</f>
        <v/>
      </c>
      <c r="P229" s="32" t="str">
        <f>IFERROR(IF(INDEX(元マスター!$G:$G,MATCH($U229,元マスター!$AO:$AO,0))="","",INDEX(元マスター!$G:$G,MATCH($U229,元マスター!$AO:$AO,0))),"")</f>
        <v/>
      </c>
      <c r="Q229" s="32" t="str">
        <f>IFERROR(IF(INDEX(元マスター!$H:$H,MATCH($U229,元マスター!$AO:$AO,0))="","",INDEX(元マスター!$H:$H,MATCH($U229,元マスター!$AO:$AO,0))),"")</f>
        <v/>
      </c>
      <c r="R229" s="32" t="str">
        <f>IFERROR(IF(INDEX(元マスター!$I:$I,MATCH($U229,元マスター!$AO:$AO,0))="","",INDEX(元マスター!$I:$I,MATCH($U229,元マスター!$AO:$AO,0))),"")</f>
        <v/>
      </c>
      <c r="S229" s="32" t="str">
        <f>IFERROR(IF(INDEX(元マスター!$J:$J,MATCH($U229,元マスター!$AO:$AO,0))="","",INDEX(元マスター!$J:$J,MATCH($U229,元マスター!$AO:$AO,0))),"")</f>
        <v/>
      </c>
      <c r="U229" s="32" t="str" cm="1">
        <f t="array" ref="U229">IFERROR(INDEX(元マスター!$AO$1:$AO$384,SMALL(IF(元マスター!$AO$1:$AO$384&lt;&gt;"",ROW($A$1:$A$384)),ROW())),"")</f>
        <v/>
      </c>
    </row>
    <row r="230" spans="1:21" x14ac:dyDescent="0.55000000000000004">
      <c r="A230" s="32" t="str">
        <f>IFERROR(INDEX(元マスター!$A:$A,MATCH($U230,元マスター!$AO:$AO,0)),"")</f>
        <v/>
      </c>
      <c r="B230" s="32" t="str">
        <f>IFERROR(IF($U230="","",IF($E230="1",INDEX(男子登録情報!$N:$N,MATCH($K230,男子登録情報!$B:$B,0)),INDEX(女子登録情報!$N:$N,MATCH($K230,女子登録情報!$B:$B,0)))),"")</f>
        <v/>
      </c>
      <c r="C230" s="32" t="str">
        <f>IFERROR(IF($U230="","",IF($E230="1",INDEX(男子登録情報!$O:$O,MATCH($K230,男子登録情報!$B:$B,0)),INDEX(女子登録情報!$O:$O,MATCH($K230,女子登録情報!$B:$B,0)))),"")</f>
        <v/>
      </c>
      <c r="D230" s="32" t="str">
        <f>IFERROR(IF($U230="","",IF($E230="1",INDEX(男子登録情報!$P:$P,MATCH($K230,男子登録情報!$B:$B,0)),INDEX(女子登録情報!$P:$P,MATCH($K230,女子登録情報!$B:$B,0)))),"")</f>
        <v/>
      </c>
      <c r="E230" s="32" t="str">
        <f>IF($U230="","",IF(ISERROR(MATCH($A230,男子登録情報!$S:$S,0)),"2","1"))</f>
        <v/>
      </c>
      <c r="F230" s="32" t="str">
        <f>IFERROR(IF($U230="","",IF($E230="1",INDEX(男子登録情報!$Q:$Q,MATCH($K230,男子登録情報!$B:$B,0)),INDEX(女子登録情報!$Q:$Q,MATCH($K230,女子登録情報!$B:$B,0)))),"")</f>
        <v/>
      </c>
      <c r="G230" s="32" t="str">
        <f>IFERROR(IF($U230="","",IF($E230="1",INDEX(男子登録情報!$M:$M,MATCH($K230,男子登録情報!$B:$B,0)),INDEX(女子登録情報!$M:$M,MATCH($K230,女子登録情報!$B:$B,0)))),"")</f>
        <v/>
      </c>
      <c r="H230" s="32" t="str">
        <f>IFERROR(IF($U230="","",IF($E230="1",INDEX(男子登録情報!$R:$R,MATCH($K230,男子登録情報!$B:$B,0)),INDEX(女子登録情報!$R:$R,MATCH($K230,女子登録情報!$B:$B,0)))),"")</f>
        <v/>
      </c>
      <c r="I230" s="32"/>
      <c r="J230" s="32"/>
      <c r="K230" s="32" t="str">
        <f>IFERROR(INDEX(元マスター!$B:$B,MATCH($U230,元マスター!$AO:$AO,0)),"")</f>
        <v/>
      </c>
      <c r="L230" s="32" t="str">
        <f>IFERROR(IF(INDEX(元マスター!$C:$C,MATCH($U230,元マスター!$AO:$AO,0))="","",INDEX(元マスター!$C:$C,MATCH($U230,元マスター!$AO:$AO,0))),"")</f>
        <v/>
      </c>
      <c r="M230" s="32" t="str">
        <f>IFERROR(IF(INDEX(元マスター!$D:$D,MATCH($U230,元マスター!$AO:$AO,0))="","",INDEX(元マスター!$D:$D,MATCH($U230,元マスター!$AO:$AO,0))),"")</f>
        <v/>
      </c>
      <c r="N230" s="32" t="str">
        <f>IFERROR(IF(INDEX(元マスター!$E:$E,MATCH($U230,元マスター!$AO:$AO,0))="","",INDEX(元マスター!$E:$E,MATCH($U230,元マスター!$AO:$AO,0))),"")</f>
        <v/>
      </c>
      <c r="O230" s="32" t="str">
        <f>IFERROR(IF(INDEX(元マスター!$F:$F,MATCH($U230,元マスター!$AO:$AO,0))="","",INDEX(元マスター!$F:$F,MATCH($U230,元マスター!$AO:$AO,0))),"")</f>
        <v/>
      </c>
      <c r="P230" s="32" t="str">
        <f>IFERROR(IF(INDEX(元マスター!$G:$G,MATCH($U230,元マスター!$AO:$AO,0))="","",INDEX(元マスター!$G:$G,MATCH($U230,元マスター!$AO:$AO,0))),"")</f>
        <v/>
      </c>
      <c r="Q230" s="32" t="str">
        <f>IFERROR(IF(INDEX(元マスター!$H:$H,MATCH($U230,元マスター!$AO:$AO,0))="","",INDEX(元マスター!$H:$H,MATCH($U230,元マスター!$AO:$AO,0))),"")</f>
        <v/>
      </c>
      <c r="R230" s="32" t="str">
        <f>IFERROR(IF(INDEX(元マスター!$I:$I,MATCH($U230,元マスター!$AO:$AO,0))="","",INDEX(元マスター!$I:$I,MATCH($U230,元マスター!$AO:$AO,0))),"")</f>
        <v/>
      </c>
      <c r="S230" s="32" t="str">
        <f>IFERROR(IF(INDEX(元マスター!$J:$J,MATCH($U230,元マスター!$AO:$AO,0))="","",INDEX(元マスター!$J:$J,MATCH($U230,元マスター!$AO:$AO,0))),"")</f>
        <v/>
      </c>
      <c r="U230" s="32" t="str" cm="1">
        <f t="array" ref="U230">IFERROR(INDEX(元マスター!$AO$1:$AO$384,SMALL(IF(元マスター!$AO$1:$AO$384&lt;&gt;"",ROW($A$1:$A$384)),ROW())),"")</f>
        <v/>
      </c>
    </row>
    <row r="231" spans="1:21" x14ac:dyDescent="0.55000000000000004">
      <c r="A231" s="32" t="str">
        <f>IFERROR(INDEX(元マスター!$A:$A,MATCH($U231,元マスター!$AO:$AO,0)),"")</f>
        <v/>
      </c>
      <c r="B231" s="32" t="str">
        <f>IFERROR(IF($U231="","",IF($E231="1",INDEX(男子登録情報!$N:$N,MATCH($K231,男子登録情報!$B:$B,0)),INDEX(女子登録情報!$N:$N,MATCH($K231,女子登録情報!$B:$B,0)))),"")</f>
        <v/>
      </c>
      <c r="C231" s="32" t="str">
        <f>IFERROR(IF($U231="","",IF($E231="1",INDEX(男子登録情報!$O:$O,MATCH($K231,男子登録情報!$B:$B,0)),INDEX(女子登録情報!$O:$O,MATCH($K231,女子登録情報!$B:$B,0)))),"")</f>
        <v/>
      </c>
      <c r="D231" s="32" t="str">
        <f>IFERROR(IF($U231="","",IF($E231="1",INDEX(男子登録情報!$P:$P,MATCH($K231,男子登録情報!$B:$B,0)),INDEX(女子登録情報!$P:$P,MATCH($K231,女子登録情報!$B:$B,0)))),"")</f>
        <v/>
      </c>
      <c r="E231" s="32" t="str">
        <f>IF($U231="","",IF(ISERROR(MATCH($A231,男子登録情報!$S:$S,0)),"2","1"))</f>
        <v/>
      </c>
      <c r="F231" s="32" t="str">
        <f>IFERROR(IF($U231="","",IF($E231="1",INDEX(男子登録情報!$Q:$Q,MATCH($K231,男子登録情報!$B:$B,0)),INDEX(女子登録情報!$Q:$Q,MATCH($K231,女子登録情報!$B:$B,0)))),"")</f>
        <v/>
      </c>
      <c r="G231" s="32" t="str">
        <f>IFERROR(IF($U231="","",IF($E231="1",INDEX(男子登録情報!$M:$M,MATCH($K231,男子登録情報!$B:$B,0)),INDEX(女子登録情報!$M:$M,MATCH($K231,女子登録情報!$B:$B,0)))),"")</f>
        <v/>
      </c>
      <c r="H231" s="32" t="str">
        <f>IFERROR(IF($U231="","",IF($E231="1",INDEX(男子登録情報!$R:$R,MATCH($K231,男子登録情報!$B:$B,0)),INDEX(女子登録情報!$R:$R,MATCH($K231,女子登録情報!$B:$B,0)))),"")</f>
        <v/>
      </c>
      <c r="I231" s="32"/>
      <c r="J231" s="32"/>
      <c r="K231" s="32" t="str">
        <f>IFERROR(INDEX(元マスター!$B:$B,MATCH($U231,元マスター!$AO:$AO,0)),"")</f>
        <v/>
      </c>
      <c r="L231" s="32" t="str">
        <f>IFERROR(IF(INDEX(元マスター!$C:$C,MATCH($U231,元マスター!$AO:$AO,0))="","",INDEX(元マスター!$C:$C,MATCH($U231,元マスター!$AO:$AO,0))),"")</f>
        <v/>
      </c>
      <c r="M231" s="32" t="str">
        <f>IFERROR(IF(INDEX(元マスター!$D:$D,MATCH($U231,元マスター!$AO:$AO,0))="","",INDEX(元マスター!$D:$D,MATCH($U231,元マスター!$AO:$AO,0))),"")</f>
        <v/>
      </c>
      <c r="N231" s="32" t="str">
        <f>IFERROR(IF(INDEX(元マスター!$E:$E,MATCH($U231,元マスター!$AO:$AO,0))="","",INDEX(元マスター!$E:$E,MATCH($U231,元マスター!$AO:$AO,0))),"")</f>
        <v/>
      </c>
      <c r="O231" s="32" t="str">
        <f>IFERROR(IF(INDEX(元マスター!$F:$F,MATCH($U231,元マスター!$AO:$AO,0))="","",INDEX(元マスター!$F:$F,MATCH($U231,元マスター!$AO:$AO,0))),"")</f>
        <v/>
      </c>
      <c r="P231" s="32" t="str">
        <f>IFERROR(IF(INDEX(元マスター!$G:$G,MATCH($U231,元マスター!$AO:$AO,0))="","",INDEX(元マスター!$G:$G,MATCH($U231,元マスター!$AO:$AO,0))),"")</f>
        <v/>
      </c>
      <c r="Q231" s="32" t="str">
        <f>IFERROR(IF(INDEX(元マスター!$H:$H,MATCH($U231,元マスター!$AO:$AO,0))="","",INDEX(元マスター!$H:$H,MATCH($U231,元マスター!$AO:$AO,0))),"")</f>
        <v/>
      </c>
      <c r="R231" s="32" t="str">
        <f>IFERROR(IF(INDEX(元マスター!$I:$I,MATCH($U231,元マスター!$AO:$AO,0))="","",INDEX(元マスター!$I:$I,MATCH($U231,元マスター!$AO:$AO,0))),"")</f>
        <v/>
      </c>
      <c r="S231" s="32" t="str">
        <f>IFERROR(IF(INDEX(元マスター!$J:$J,MATCH($U231,元マスター!$AO:$AO,0))="","",INDEX(元マスター!$J:$J,MATCH($U231,元マスター!$AO:$AO,0))),"")</f>
        <v/>
      </c>
      <c r="U231" s="32" t="str" cm="1">
        <f t="array" ref="U231">IFERROR(INDEX(元マスター!$AO$1:$AO$384,SMALL(IF(元マスター!$AO$1:$AO$384&lt;&gt;"",ROW($A$1:$A$384)),ROW())),"")</f>
        <v/>
      </c>
    </row>
    <row r="232" spans="1:21" x14ac:dyDescent="0.55000000000000004">
      <c r="A232" s="32" t="str">
        <f>IFERROR(INDEX(元マスター!$A:$A,MATCH($U232,元マスター!$AO:$AO,0)),"")</f>
        <v/>
      </c>
      <c r="B232" s="32" t="str">
        <f>IFERROR(IF($U232="","",IF($E232="1",INDEX(男子登録情報!$N:$N,MATCH($K232,男子登録情報!$B:$B,0)),INDEX(女子登録情報!$N:$N,MATCH($K232,女子登録情報!$B:$B,0)))),"")</f>
        <v/>
      </c>
      <c r="C232" s="32" t="str">
        <f>IFERROR(IF($U232="","",IF($E232="1",INDEX(男子登録情報!$O:$O,MATCH($K232,男子登録情報!$B:$B,0)),INDEX(女子登録情報!$O:$O,MATCH($K232,女子登録情報!$B:$B,0)))),"")</f>
        <v/>
      </c>
      <c r="D232" s="32" t="str">
        <f>IFERROR(IF($U232="","",IF($E232="1",INDEX(男子登録情報!$P:$P,MATCH($K232,男子登録情報!$B:$B,0)),INDEX(女子登録情報!$P:$P,MATCH($K232,女子登録情報!$B:$B,0)))),"")</f>
        <v/>
      </c>
      <c r="E232" s="32" t="str">
        <f>IF($U232="","",IF(ISERROR(MATCH($A232,男子登録情報!$S:$S,0)),"2","1"))</f>
        <v/>
      </c>
      <c r="F232" s="32" t="str">
        <f>IFERROR(IF($U232="","",IF($E232="1",INDEX(男子登録情報!$Q:$Q,MATCH($K232,男子登録情報!$B:$B,0)),INDEX(女子登録情報!$Q:$Q,MATCH($K232,女子登録情報!$B:$B,0)))),"")</f>
        <v/>
      </c>
      <c r="G232" s="32" t="str">
        <f>IFERROR(IF($U232="","",IF($E232="1",INDEX(男子登録情報!$M:$M,MATCH($K232,男子登録情報!$B:$B,0)),INDEX(女子登録情報!$M:$M,MATCH($K232,女子登録情報!$B:$B,0)))),"")</f>
        <v/>
      </c>
      <c r="H232" s="32" t="str">
        <f>IFERROR(IF($U232="","",IF($E232="1",INDEX(男子登録情報!$R:$R,MATCH($K232,男子登録情報!$B:$B,0)),INDEX(女子登録情報!$R:$R,MATCH($K232,女子登録情報!$B:$B,0)))),"")</f>
        <v/>
      </c>
      <c r="I232" s="32"/>
      <c r="J232" s="32"/>
      <c r="K232" s="32" t="str">
        <f>IFERROR(INDEX(元マスター!$B:$B,MATCH($U232,元マスター!$AO:$AO,0)),"")</f>
        <v/>
      </c>
      <c r="L232" s="32" t="str">
        <f>IFERROR(IF(INDEX(元マスター!$C:$C,MATCH($U232,元マスター!$AO:$AO,0))="","",INDEX(元マスター!$C:$C,MATCH($U232,元マスター!$AO:$AO,0))),"")</f>
        <v/>
      </c>
      <c r="M232" s="32" t="str">
        <f>IFERROR(IF(INDEX(元マスター!$D:$D,MATCH($U232,元マスター!$AO:$AO,0))="","",INDEX(元マスター!$D:$D,MATCH($U232,元マスター!$AO:$AO,0))),"")</f>
        <v/>
      </c>
      <c r="N232" s="32" t="str">
        <f>IFERROR(IF(INDEX(元マスター!$E:$E,MATCH($U232,元マスター!$AO:$AO,0))="","",INDEX(元マスター!$E:$E,MATCH($U232,元マスター!$AO:$AO,0))),"")</f>
        <v/>
      </c>
      <c r="O232" s="32" t="str">
        <f>IFERROR(IF(INDEX(元マスター!$F:$F,MATCH($U232,元マスター!$AO:$AO,0))="","",INDEX(元マスター!$F:$F,MATCH($U232,元マスター!$AO:$AO,0))),"")</f>
        <v/>
      </c>
      <c r="P232" s="32" t="str">
        <f>IFERROR(IF(INDEX(元マスター!$G:$G,MATCH($U232,元マスター!$AO:$AO,0))="","",INDEX(元マスター!$G:$G,MATCH($U232,元マスター!$AO:$AO,0))),"")</f>
        <v/>
      </c>
      <c r="Q232" s="32" t="str">
        <f>IFERROR(IF(INDEX(元マスター!$H:$H,MATCH($U232,元マスター!$AO:$AO,0))="","",INDEX(元マスター!$H:$H,MATCH($U232,元マスター!$AO:$AO,0))),"")</f>
        <v/>
      </c>
      <c r="R232" s="32" t="str">
        <f>IFERROR(IF(INDEX(元マスター!$I:$I,MATCH($U232,元マスター!$AO:$AO,0))="","",INDEX(元マスター!$I:$I,MATCH($U232,元マスター!$AO:$AO,0))),"")</f>
        <v/>
      </c>
      <c r="S232" s="32" t="str">
        <f>IFERROR(IF(INDEX(元マスター!$J:$J,MATCH($U232,元マスター!$AO:$AO,0))="","",INDEX(元マスター!$J:$J,MATCH($U232,元マスター!$AO:$AO,0))),"")</f>
        <v/>
      </c>
      <c r="U232" s="32" t="str" cm="1">
        <f t="array" ref="U232">IFERROR(INDEX(元マスター!$AO$1:$AO$384,SMALL(IF(元マスター!$AO$1:$AO$384&lt;&gt;"",ROW($A$1:$A$384)),ROW())),"")</f>
        <v/>
      </c>
    </row>
    <row r="233" spans="1:21" x14ac:dyDescent="0.55000000000000004">
      <c r="A233" s="32" t="str">
        <f>IFERROR(INDEX(元マスター!$A:$A,MATCH($U233,元マスター!$AO:$AO,0)),"")</f>
        <v/>
      </c>
      <c r="B233" s="32" t="str">
        <f>IFERROR(IF($U233="","",IF($E233="1",INDEX(男子登録情報!$N:$N,MATCH($K233,男子登録情報!$B:$B,0)),INDEX(女子登録情報!$N:$N,MATCH($K233,女子登録情報!$B:$B,0)))),"")</f>
        <v/>
      </c>
      <c r="C233" s="32" t="str">
        <f>IFERROR(IF($U233="","",IF($E233="1",INDEX(男子登録情報!$O:$O,MATCH($K233,男子登録情報!$B:$B,0)),INDEX(女子登録情報!$O:$O,MATCH($K233,女子登録情報!$B:$B,0)))),"")</f>
        <v/>
      </c>
      <c r="D233" s="32" t="str">
        <f>IFERROR(IF($U233="","",IF($E233="1",INDEX(男子登録情報!$P:$P,MATCH($K233,男子登録情報!$B:$B,0)),INDEX(女子登録情報!$P:$P,MATCH($K233,女子登録情報!$B:$B,0)))),"")</f>
        <v/>
      </c>
      <c r="E233" s="32" t="str">
        <f>IF($U233="","",IF(ISERROR(MATCH($A233,男子登録情報!$S:$S,0)),"2","1"))</f>
        <v/>
      </c>
      <c r="F233" s="32" t="str">
        <f>IFERROR(IF($U233="","",IF($E233="1",INDEX(男子登録情報!$Q:$Q,MATCH($K233,男子登録情報!$B:$B,0)),INDEX(女子登録情報!$Q:$Q,MATCH($K233,女子登録情報!$B:$B,0)))),"")</f>
        <v/>
      </c>
      <c r="G233" s="32" t="str">
        <f>IFERROR(IF($U233="","",IF($E233="1",INDEX(男子登録情報!$M:$M,MATCH($K233,男子登録情報!$B:$B,0)),INDEX(女子登録情報!$M:$M,MATCH($K233,女子登録情報!$B:$B,0)))),"")</f>
        <v/>
      </c>
      <c r="H233" s="32" t="str">
        <f>IFERROR(IF($U233="","",IF($E233="1",INDEX(男子登録情報!$R:$R,MATCH($K233,男子登録情報!$B:$B,0)),INDEX(女子登録情報!$R:$R,MATCH($K233,女子登録情報!$B:$B,0)))),"")</f>
        <v/>
      </c>
      <c r="I233" s="32"/>
      <c r="J233" s="32"/>
      <c r="K233" s="32" t="str">
        <f>IFERROR(INDEX(元マスター!$B:$B,MATCH($U233,元マスター!$AO:$AO,0)),"")</f>
        <v/>
      </c>
      <c r="L233" s="32" t="str">
        <f>IFERROR(IF(INDEX(元マスター!$C:$C,MATCH($U233,元マスター!$AO:$AO,0))="","",INDEX(元マスター!$C:$C,MATCH($U233,元マスター!$AO:$AO,0))),"")</f>
        <v/>
      </c>
      <c r="M233" s="32" t="str">
        <f>IFERROR(IF(INDEX(元マスター!$D:$D,MATCH($U233,元マスター!$AO:$AO,0))="","",INDEX(元マスター!$D:$D,MATCH($U233,元マスター!$AO:$AO,0))),"")</f>
        <v/>
      </c>
      <c r="N233" s="32" t="str">
        <f>IFERROR(IF(INDEX(元マスター!$E:$E,MATCH($U233,元マスター!$AO:$AO,0))="","",INDEX(元マスター!$E:$E,MATCH($U233,元マスター!$AO:$AO,0))),"")</f>
        <v/>
      </c>
      <c r="O233" s="32" t="str">
        <f>IFERROR(IF(INDEX(元マスター!$F:$F,MATCH($U233,元マスター!$AO:$AO,0))="","",INDEX(元マスター!$F:$F,MATCH($U233,元マスター!$AO:$AO,0))),"")</f>
        <v/>
      </c>
      <c r="P233" s="32" t="str">
        <f>IFERROR(IF(INDEX(元マスター!$G:$G,MATCH($U233,元マスター!$AO:$AO,0))="","",INDEX(元マスター!$G:$G,MATCH($U233,元マスター!$AO:$AO,0))),"")</f>
        <v/>
      </c>
      <c r="Q233" s="32" t="str">
        <f>IFERROR(IF(INDEX(元マスター!$H:$H,MATCH($U233,元マスター!$AO:$AO,0))="","",INDEX(元マスター!$H:$H,MATCH($U233,元マスター!$AO:$AO,0))),"")</f>
        <v/>
      </c>
      <c r="R233" s="32" t="str">
        <f>IFERROR(IF(INDEX(元マスター!$I:$I,MATCH($U233,元マスター!$AO:$AO,0))="","",INDEX(元マスター!$I:$I,MATCH($U233,元マスター!$AO:$AO,0))),"")</f>
        <v/>
      </c>
      <c r="S233" s="32" t="str">
        <f>IFERROR(IF(INDEX(元マスター!$J:$J,MATCH($U233,元マスター!$AO:$AO,0))="","",INDEX(元マスター!$J:$J,MATCH($U233,元マスター!$AO:$AO,0))),"")</f>
        <v/>
      </c>
      <c r="U233" s="32" t="str" cm="1">
        <f t="array" ref="U233">IFERROR(INDEX(元マスター!$AO$1:$AO$384,SMALL(IF(元マスター!$AO$1:$AO$384&lt;&gt;"",ROW($A$1:$A$384)),ROW())),"")</f>
        <v/>
      </c>
    </row>
    <row r="234" spans="1:21" x14ac:dyDescent="0.55000000000000004">
      <c r="A234" s="32" t="str">
        <f>IFERROR(INDEX(元マスター!$A:$A,MATCH($U234,元マスター!$AO:$AO,0)),"")</f>
        <v/>
      </c>
      <c r="B234" s="32" t="str">
        <f>IFERROR(IF($U234="","",IF($E234="1",INDEX(男子登録情報!$N:$N,MATCH($K234,男子登録情報!$B:$B,0)),INDEX(女子登録情報!$N:$N,MATCH($K234,女子登録情報!$B:$B,0)))),"")</f>
        <v/>
      </c>
      <c r="C234" s="32" t="str">
        <f>IFERROR(IF($U234="","",IF($E234="1",INDEX(男子登録情報!$O:$O,MATCH($K234,男子登録情報!$B:$B,0)),INDEX(女子登録情報!$O:$O,MATCH($K234,女子登録情報!$B:$B,0)))),"")</f>
        <v/>
      </c>
      <c r="D234" s="32" t="str">
        <f>IFERROR(IF($U234="","",IF($E234="1",INDEX(男子登録情報!$P:$P,MATCH($K234,男子登録情報!$B:$B,0)),INDEX(女子登録情報!$P:$P,MATCH($K234,女子登録情報!$B:$B,0)))),"")</f>
        <v/>
      </c>
      <c r="E234" s="32" t="str">
        <f>IF($U234="","",IF(ISERROR(MATCH($A234,男子登録情報!$S:$S,0)),"2","1"))</f>
        <v/>
      </c>
      <c r="F234" s="32" t="str">
        <f>IFERROR(IF($U234="","",IF($E234="1",INDEX(男子登録情報!$Q:$Q,MATCH($K234,男子登録情報!$B:$B,0)),INDEX(女子登録情報!$Q:$Q,MATCH($K234,女子登録情報!$B:$B,0)))),"")</f>
        <v/>
      </c>
      <c r="G234" s="32" t="str">
        <f>IFERROR(IF($U234="","",IF($E234="1",INDEX(男子登録情報!$M:$M,MATCH($K234,男子登録情報!$B:$B,0)),INDEX(女子登録情報!$M:$M,MATCH($K234,女子登録情報!$B:$B,0)))),"")</f>
        <v/>
      </c>
      <c r="H234" s="32" t="str">
        <f>IFERROR(IF($U234="","",IF($E234="1",INDEX(男子登録情報!$R:$R,MATCH($K234,男子登録情報!$B:$B,0)),INDEX(女子登録情報!$R:$R,MATCH($K234,女子登録情報!$B:$B,0)))),"")</f>
        <v/>
      </c>
      <c r="I234" s="32"/>
      <c r="J234" s="32"/>
      <c r="K234" s="32" t="str">
        <f>IFERROR(INDEX(元マスター!$B:$B,MATCH($U234,元マスター!$AO:$AO,0)),"")</f>
        <v/>
      </c>
      <c r="L234" s="32" t="str">
        <f>IFERROR(IF(INDEX(元マスター!$C:$C,MATCH($U234,元マスター!$AO:$AO,0))="","",INDEX(元マスター!$C:$C,MATCH($U234,元マスター!$AO:$AO,0))),"")</f>
        <v/>
      </c>
      <c r="M234" s="32" t="str">
        <f>IFERROR(IF(INDEX(元マスター!$D:$D,MATCH($U234,元マスター!$AO:$AO,0))="","",INDEX(元マスター!$D:$D,MATCH($U234,元マスター!$AO:$AO,0))),"")</f>
        <v/>
      </c>
      <c r="N234" s="32" t="str">
        <f>IFERROR(IF(INDEX(元マスター!$E:$E,MATCH($U234,元マスター!$AO:$AO,0))="","",INDEX(元マスター!$E:$E,MATCH($U234,元マスター!$AO:$AO,0))),"")</f>
        <v/>
      </c>
      <c r="O234" s="32" t="str">
        <f>IFERROR(IF(INDEX(元マスター!$F:$F,MATCH($U234,元マスター!$AO:$AO,0))="","",INDEX(元マスター!$F:$F,MATCH($U234,元マスター!$AO:$AO,0))),"")</f>
        <v/>
      </c>
      <c r="P234" s="32" t="str">
        <f>IFERROR(IF(INDEX(元マスター!$G:$G,MATCH($U234,元マスター!$AO:$AO,0))="","",INDEX(元マスター!$G:$G,MATCH($U234,元マスター!$AO:$AO,0))),"")</f>
        <v/>
      </c>
      <c r="Q234" s="32" t="str">
        <f>IFERROR(IF(INDEX(元マスター!$H:$H,MATCH($U234,元マスター!$AO:$AO,0))="","",INDEX(元マスター!$H:$H,MATCH($U234,元マスター!$AO:$AO,0))),"")</f>
        <v/>
      </c>
      <c r="R234" s="32" t="str">
        <f>IFERROR(IF(INDEX(元マスター!$I:$I,MATCH($U234,元マスター!$AO:$AO,0))="","",INDEX(元マスター!$I:$I,MATCH($U234,元マスター!$AO:$AO,0))),"")</f>
        <v/>
      </c>
      <c r="S234" s="32" t="str">
        <f>IFERROR(IF(INDEX(元マスター!$J:$J,MATCH($U234,元マスター!$AO:$AO,0))="","",INDEX(元マスター!$J:$J,MATCH($U234,元マスター!$AO:$AO,0))),"")</f>
        <v/>
      </c>
      <c r="U234" s="32" t="str" cm="1">
        <f t="array" ref="U234">IFERROR(INDEX(元マスター!$AO$1:$AO$384,SMALL(IF(元マスター!$AO$1:$AO$384&lt;&gt;"",ROW($A$1:$A$384)),ROW())),"")</f>
        <v/>
      </c>
    </row>
    <row r="235" spans="1:21" x14ac:dyDescent="0.55000000000000004">
      <c r="A235" s="32" t="str">
        <f>IFERROR(INDEX(元マスター!$A:$A,MATCH($U235,元マスター!$AO:$AO,0)),"")</f>
        <v/>
      </c>
      <c r="B235" s="32" t="str">
        <f>IFERROR(IF($U235="","",IF($E235="1",INDEX(男子登録情報!$N:$N,MATCH($K235,男子登録情報!$B:$B,0)),INDEX(女子登録情報!$N:$N,MATCH($K235,女子登録情報!$B:$B,0)))),"")</f>
        <v/>
      </c>
      <c r="C235" s="32" t="str">
        <f>IFERROR(IF($U235="","",IF($E235="1",INDEX(男子登録情報!$O:$O,MATCH($K235,男子登録情報!$B:$B,0)),INDEX(女子登録情報!$O:$O,MATCH($K235,女子登録情報!$B:$B,0)))),"")</f>
        <v/>
      </c>
      <c r="D235" s="32" t="str">
        <f>IFERROR(IF($U235="","",IF($E235="1",INDEX(男子登録情報!$P:$P,MATCH($K235,男子登録情報!$B:$B,0)),INDEX(女子登録情報!$P:$P,MATCH($K235,女子登録情報!$B:$B,0)))),"")</f>
        <v/>
      </c>
      <c r="E235" s="32" t="str">
        <f>IF($U235="","",IF(ISERROR(MATCH($A235,男子登録情報!$S:$S,0)),"2","1"))</f>
        <v/>
      </c>
      <c r="F235" s="32" t="str">
        <f>IFERROR(IF($U235="","",IF($E235="1",INDEX(男子登録情報!$Q:$Q,MATCH($K235,男子登録情報!$B:$B,0)),INDEX(女子登録情報!$Q:$Q,MATCH($K235,女子登録情報!$B:$B,0)))),"")</f>
        <v/>
      </c>
      <c r="G235" s="32" t="str">
        <f>IFERROR(IF($U235="","",IF($E235="1",INDEX(男子登録情報!$M:$M,MATCH($K235,男子登録情報!$B:$B,0)),INDEX(女子登録情報!$M:$M,MATCH($K235,女子登録情報!$B:$B,0)))),"")</f>
        <v/>
      </c>
      <c r="H235" s="32" t="str">
        <f>IFERROR(IF($U235="","",IF($E235="1",INDEX(男子登録情報!$R:$R,MATCH($K235,男子登録情報!$B:$B,0)),INDEX(女子登録情報!$R:$R,MATCH($K235,女子登録情報!$B:$B,0)))),"")</f>
        <v/>
      </c>
      <c r="I235" s="32"/>
      <c r="J235" s="32"/>
      <c r="K235" s="32" t="str">
        <f>IFERROR(INDEX(元マスター!$B:$B,MATCH($U235,元マスター!$AO:$AO,0)),"")</f>
        <v/>
      </c>
      <c r="L235" s="32" t="str">
        <f>IFERROR(IF(INDEX(元マスター!$C:$C,MATCH($U235,元マスター!$AO:$AO,0))="","",INDEX(元マスター!$C:$C,MATCH($U235,元マスター!$AO:$AO,0))),"")</f>
        <v/>
      </c>
      <c r="M235" s="32" t="str">
        <f>IFERROR(IF(INDEX(元マスター!$D:$D,MATCH($U235,元マスター!$AO:$AO,0))="","",INDEX(元マスター!$D:$D,MATCH($U235,元マスター!$AO:$AO,0))),"")</f>
        <v/>
      </c>
      <c r="N235" s="32" t="str">
        <f>IFERROR(IF(INDEX(元マスター!$E:$E,MATCH($U235,元マスター!$AO:$AO,0))="","",INDEX(元マスター!$E:$E,MATCH($U235,元マスター!$AO:$AO,0))),"")</f>
        <v/>
      </c>
      <c r="O235" s="32" t="str">
        <f>IFERROR(IF(INDEX(元マスター!$F:$F,MATCH($U235,元マスター!$AO:$AO,0))="","",INDEX(元マスター!$F:$F,MATCH($U235,元マスター!$AO:$AO,0))),"")</f>
        <v/>
      </c>
      <c r="P235" s="32" t="str">
        <f>IFERROR(IF(INDEX(元マスター!$G:$G,MATCH($U235,元マスター!$AO:$AO,0))="","",INDEX(元マスター!$G:$G,MATCH($U235,元マスター!$AO:$AO,0))),"")</f>
        <v/>
      </c>
      <c r="Q235" s="32" t="str">
        <f>IFERROR(IF(INDEX(元マスター!$H:$H,MATCH($U235,元マスター!$AO:$AO,0))="","",INDEX(元マスター!$H:$H,MATCH($U235,元マスター!$AO:$AO,0))),"")</f>
        <v/>
      </c>
      <c r="R235" s="32" t="str">
        <f>IFERROR(IF(INDEX(元マスター!$I:$I,MATCH($U235,元マスター!$AO:$AO,0))="","",INDEX(元マスター!$I:$I,MATCH($U235,元マスター!$AO:$AO,0))),"")</f>
        <v/>
      </c>
      <c r="S235" s="32" t="str">
        <f>IFERROR(IF(INDEX(元マスター!$J:$J,MATCH($U235,元マスター!$AO:$AO,0))="","",INDEX(元マスター!$J:$J,MATCH($U235,元マスター!$AO:$AO,0))),"")</f>
        <v/>
      </c>
      <c r="U235" s="32" t="str" cm="1">
        <f t="array" ref="U235">IFERROR(INDEX(元マスター!$AO$1:$AO$384,SMALL(IF(元マスター!$AO$1:$AO$384&lt;&gt;"",ROW($A$1:$A$384)),ROW())),"")</f>
        <v/>
      </c>
    </row>
    <row r="236" spans="1:21" x14ac:dyDescent="0.55000000000000004">
      <c r="A236" s="32" t="str">
        <f>IFERROR(INDEX(元マスター!$A:$A,MATCH($U236,元マスター!$AO:$AO,0)),"")</f>
        <v/>
      </c>
      <c r="B236" s="32" t="str">
        <f>IFERROR(IF($U236="","",IF($E236="1",INDEX(男子登録情報!$N:$N,MATCH($K236,男子登録情報!$B:$B,0)),INDEX(女子登録情報!$N:$N,MATCH($K236,女子登録情報!$B:$B,0)))),"")</f>
        <v/>
      </c>
      <c r="C236" s="32" t="str">
        <f>IFERROR(IF($U236="","",IF($E236="1",INDEX(男子登録情報!$O:$O,MATCH($K236,男子登録情報!$B:$B,0)),INDEX(女子登録情報!$O:$O,MATCH($K236,女子登録情報!$B:$B,0)))),"")</f>
        <v/>
      </c>
      <c r="D236" s="32" t="str">
        <f>IFERROR(IF($U236="","",IF($E236="1",INDEX(男子登録情報!$P:$P,MATCH($K236,男子登録情報!$B:$B,0)),INDEX(女子登録情報!$P:$P,MATCH($K236,女子登録情報!$B:$B,0)))),"")</f>
        <v/>
      </c>
      <c r="E236" s="32" t="str">
        <f>IF($U236="","",IF(ISERROR(MATCH($A236,男子登録情報!$S:$S,0)),"2","1"))</f>
        <v/>
      </c>
      <c r="F236" s="32" t="str">
        <f>IFERROR(IF($U236="","",IF($E236="1",INDEX(男子登録情報!$Q:$Q,MATCH($K236,男子登録情報!$B:$B,0)),INDEX(女子登録情報!$Q:$Q,MATCH($K236,女子登録情報!$B:$B,0)))),"")</f>
        <v/>
      </c>
      <c r="G236" s="32" t="str">
        <f>IFERROR(IF($U236="","",IF($E236="1",INDEX(男子登録情報!$M:$M,MATCH($K236,男子登録情報!$B:$B,0)),INDEX(女子登録情報!$M:$M,MATCH($K236,女子登録情報!$B:$B,0)))),"")</f>
        <v/>
      </c>
      <c r="H236" s="32" t="str">
        <f>IFERROR(IF($U236="","",IF($E236="1",INDEX(男子登録情報!$R:$R,MATCH($K236,男子登録情報!$B:$B,0)),INDEX(女子登録情報!$R:$R,MATCH($K236,女子登録情報!$B:$B,0)))),"")</f>
        <v/>
      </c>
      <c r="I236" s="32"/>
      <c r="J236" s="32"/>
      <c r="K236" s="32" t="str">
        <f>IFERROR(INDEX(元マスター!$B:$B,MATCH($U236,元マスター!$AO:$AO,0)),"")</f>
        <v/>
      </c>
      <c r="L236" s="32" t="str">
        <f>IFERROR(IF(INDEX(元マスター!$C:$C,MATCH($U236,元マスター!$AO:$AO,0))="","",INDEX(元マスター!$C:$C,MATCH($U236,元マスター!$AO:$AO,0))),"")</f>
        <v/>
      </c>
      <c r="M236" s="32" t="str">
        <f>IFERROR(IF(INDEX(元マスター!$D:$D,MATCH($U236,元マスター!$AO:$AO,0))="","",INDEX(元マスター!$D:$D,MATCH($U236,元マスター!$AO:$AO,0))),"")</f>
        <v/>
      </c>
      <c r="N236" s="32" t="str">
        <f>IFERROR(IF(INDEX(元マスター!$E:$E,MATCH($U236,元マスター!$AO:$AO,0))="","",INDEX(元マスター!$E:$E,MATCH($U236,元マスター!$AO:$AO,0))),"")</f>
        <v/>
      </c>
      <c r="O236" s="32" t="str">
        <f>IFERROR(IF(INDEX(元マスター!$F:$F,MATCH($U236,元マスター!$AO:$AO,0))="","",INDEX(元マスター!$F:$F,MATCH($U236,元マスター!$AO:$AO,0))),"")</f>
        <v/>
      </c>
      <c r="P236" s="32" t="str">
        <f>IFERROR(IF(INDEX(元マスター!$G:$G,MATCH($U236,元マスター!$AO:$AO,0))="","",INDEX(元マスター!$G:$G,MATCH($U236,元マスター!$AO:$AO,0))),"")</f>
        <v/>
      </c>
      <c r="Q236" s="32" t="str">
        <f>IFERROR(IF(INDEX(元マスター!$H:$H,MATCH($U236,元マスター!$AO:$AO,0))="","",INDEX(元マスター!$H:$H,MATCH($U236,元マスター!$AO:$AO,0))),"")</f>
        <v/>
      </c>
      <c r="R236" s="32" t="str">
        <f>IFERROR(IF(INDEX(元マスター!$I:$I,MATCH($U236,元マスター!$AO:$AO,0))="","",INDEX(元マスター!$I:$I,MATCH($U236,元マスター!$AO:$AO,0))),"")</f>
        <v/>
      </c>
      <c r="S236" s="32" t="str">
        <f>IFERROR(IF(INDEX(元マスター!$J:$J,MATCH($U236,元マスター!$AO:$AO,0))="","",INDEX(元マスター!$J:$J,MATCH($U236,元マスター!$AO:$AO,0))),"")</f>
        <v/>
      </c>
      <c r="U236" s="32" t="str" cm="1">
        <f t="array" ref="U236">IFERROR(INDEX(元マスター!$AO$1:$AO$384,SMALL(IF(元マスター!$AO$1:$AO$384&lt;&gt;"",ROW($A$1:$A$384)),ROW())),"")</f>
        <v/>
      </c>
    </row>
    <row r="237" spans="1:21" x14ac:dyDescent="0.55000000000000004">
      <c r="A237" s="32" t="str">
        <f>IFERROR(INDEX(元マスター!$A:$A,MATCH($U237,元マスター!$AO:$AO,0)),"")</f>
        <v/>
      </c>
      <c r="B237" s="32" t="str">
        <f>IFERROR(IF($U237="","",IF($E237="1",INDEX(男子登録情報!$N:$N,MATCH($K237,男子登録情報!$B:$B,0)),INDEX(女子登録情報!$N:$N,MATCH($K237,女子登録情報!$B:$B,0)))),"")</f>
        <v/>
      </c>
      <c r="C237" s="32" t="str">
        <f>IFERROR(IF($U237="","",IF($E237="1",INDEX(男子登録情報!$O:$O,MATCH($K237,男子登録情報!$B:$B,0)),INDEX(女子登録情報!$O:$O,MATCH($K237,女子登録情報!$B:$B,0)))),"")</f>
        <v/>
      </c>
      <c r="D237" s="32" t="str">
        <f>IFERROR(IF($U237="","",IF($E237="1",INDEX(男子登録情報!$P:$P,MATCH($K237,男子登録情報!$B:$B,0)),INDEX(女子登録情報!$P:$P,MATCH($K237,女子登録情報!$B:$B,0)))),"")</f>
        <v/>
      </c>
      <c r="E237" s="32" t="str">
        <f>IF($U237="","",IF(ISERROR(MATCH($A237,男子登録情報!$S:$S,0)),"2","1"))</f>
        <v/>
      </c>
      <c r="F237" s="32" t="str">
        <f>IFERROR(IF($U237="","",IF($E237="1",INDEX(男子登録情報!$Q:$Q,MATCH($K237,男子登録情報!$B:$B,0)),INDEX(女子登録情報!$Q:$Q,MATCH($K237,女子登録情報!$B:$B,0)))),"")</f>
        <v/>
      </c>
      <c r="G237" s="32" t="str">
        <f>IFERROR(IF($U237="","",IF($E237="1",INDEX(男子登録情報!$M:$M,MATCH($K237,男子登録情報!$B:$B,0)),INDEX(女子登録情報!$M:$M,MATCH($K237,女子登録情報!$B:$B,0)))),"")</f>
        <v/>
      </c>
      <c r="H237" s="32" t="str">
        <f>IFERROR(IF($U237="","",IF($E237="1",INDEX(男子登録情報!$R:$R,MATCH($K237,男子登録情報!$B:$B,0)),INDEX(女子登録情報!$R:$R,MATCH($K237,女子登録情報!$B:$B,0)))),"")</f>
        <v/>
      </c>
      <c r="I237" s="32"/>
      <c r="J237" s="32"/>
      <c r="K237" s="32" t="str">
        <f>IFERROR(INDEX(元マスター!$B:$B,MATCH($U237,元マスター!$AO:$AO,0)),"")</f>
        <v/>
      </c>
      <c r="L237" s="32" t="str">
        <f>IFERROR(IF(INDEX(元マスター!$C:$C,MATCH($U237,元マスター!$AO:$AO,0))="","",INDEX(元マスター!$C:$C,MATCH($U237,元マスター!$AO:$AO,0))),"")</f>
        <v/>
      </c>
      <c r="M237" s="32" t="str">
        <f>IFERROR(IF(INDEX(元マスター!$D:$D,MATCH($U237,元マスター!$AO:$AO,0))="","",INDEX(元マスター!$D:$D,MATCH($U237,元マスター!$AO:$AO,0))),"")</f>
        <v/>
      </c>
      <c r="N237" s="32" t="str">
        <f>IFERROR(IF(INDEX(元マスター!$E:$E,MATCH($U237,元マスター!$AO:$AO,0))="","",INDEX(元マスター!$E:$E,MATCH($U237,元マスター!$AO:$AO,0))),"")</f>
        <v/>
      </c>
      <c r="O237" s="32" t="str">
        <f>IFERROR(IF(INDEX(元マスター!$F:$F,MATCH($U237,元マスター!$AO:$AO,0))="","",INDEX(元マスター!$F:$F,MATCH($U237,元マスター!$AO:$AO,0))),"")</f>
        <v/>
      </c>
      <c r="P237" s="32" t="str">
        <f>IFERROR(IF(INDEX(元マスター!$G:$G,MATCH($U237,元マスター!$AO:$AO,0))="","",INDEX(元マスター!$G:$G,MATCH($U237,元マスター!$AO:$AO,0))),"")</f>
        <v/>
      </c>
      <c r="Q237" s="32" t="str">
        <f>IFERROR(IF(INDEX(元マスター!$H:$H,MATCH($U237,元マスター!$AO:$AO,0))="","",INDEX(元マスター!$H:$H,MATCH($U237,元マスター!$AO:$AO,0))),"")</f>
        <v/>
      </c>
      <c r="R237" s="32" t="str">
        <f>IFERROR(IF(INDEX(元マスター!$I:$I,MATCH($U237,元マスター!$AO:$AO,0))="","",INDEX(元マスター!$I:$I,MATCH($U237,元マスター!$AO:$AO,0))),"")</f>
        <v/>
      </c>
      <c r="S237" s="32" t="str">
        <f>IFERROR(IF(INDEX(元マスター!$J:$J,MATCH($U237,元マスター!$AO:$AO,0))="","",INDEX(元マスター!$J:$J,MATCH($U237,元マスター!$AO:$AO,0))),"")</f>
        <v/>
      </c>
      <c r="U237" s="32" t="str" cm="1">
        <f t="array" ref="U237">IFERROR(INDEX(元マスター!$AO$1:$AO$384,SMALL(IF(元マスター!$AO$1:$AO$384&lt;&gt;"",ROW($A$1:$A$384)),ROW())),"")</f>
        <v/>
      </c>
    </row>
    <row r="238" spans="1:21" x14ac:dyDescent="0.55000000000000004">
      <c r="A238" s="32" t="str">
        <f>IFERROR(INDEX(元マスター!$A:$A,MATCH($U238,元マスター!$AO:$AO,0)),"")</f>
        <v/>
      </c>
      <c r="B238" s="32" t="str">
        <f>IFERROR(IF($U238="","",IF($E238="1",INDEX(男子登録情報!$N:$N,MATCH($K238,男子登録情報!$B:$B,0)),INDEX(女子登録情報!$N:$N,MATCH($K238,女子登録情報!$B:$B,0)))),"")</f>
        <v/>
      </c>
      <c r="C238" s="32" t="str">
        <f>IFERROR(IF($U238="","",IF($E238="1",INDEX(男子登録情報!$O:$O,MATCH($K238,男子登録情報!$B:$B,0)),INDEX(女子登録情報!$O:$O,MATCH($K238,女子登録情報!$B:$B,0)))),"")</f>
        <v/>
      </c>
      <c r="D238" s="32" t="str">
        <f>IFERROR(IF($U238="","",IF($E238="1",INDEX(男子登録情報!$P:$P,MATCH($K238,男子登録情報!$B:$B,0)),INDEX(女子登録情報!$P:$P,MATCH($K238,女子登録情報!$B:$B,0)))),"")</f>
        <v/>
      </c>
      <c r="E238" s="32" t="str">
        <f>IF($U238="","",IF(ISERROR(MATCH($A238,男子登録情報!$S:$S,0)),"2","1"))</f>
        <v/>
      </c>
      <c r="F238" s="32" t="str">
        <f>IFERROR(IF($U238="","",IF($E238="1",INDEX(男子登録情報!$Q:$Q,MATCH($K238,男子登録情報!$B:$B,0)),INDEX(女子登録情報!$Q:$Q,MATCH($K238,女子登録情報!$B:$B,0)))),"")</f>
        <v/>
      </c>
      <c r="G238" s="32" t="str">
        <f>IFERROR(IF($U238="","",IF($E238="1",INDEX(男子登録情報!$M:$M,MATCH($K238,男子登録情報!$B:$B,0)),INDEX(女子登録情報!$M:$M,MATCH($K238,女子登録情報!$B:$B,0)))),"")</f>
        <v/>
      </c>
      <c r="H238" s="32" t="str">
        <f>IFERROR(IF($U238="","",IF($E238="1",INDEX(男子登録情報!$R:$R,MATCH($K238,男子登録情報!$B:$B,0)),INDEX(女子登録情報!$R:$R,MATCH($K238,女子登録情報!$B:$B,0)))),"")</f>
        <v/>
      </c>
      <c r="I238" s="32"/>
      <c r="J238" s="32"/>
      <c r="K238" s="32" t="str">
        <f>IFERROR(INDEX(元マスター!$B:$B,MATCH($U238,元マスター!$AO:$AO,0)),"")</f>
        <v/>
      </c>
      <c r="L238" s="32" t="str">
        <f>IFERROR(IF(INDEX(元マスター!$C:$C,MATCH($U238,元マスター!$AO:$AO,0))="","",INDEX(元マスター!$C:$C,MATCH($U238,元マスター!$AO:$AO,0))),"")</f>
        <v/>
      </c>
      <c r="M238" s="32" t="str">
        <f>IFERROR(IF(INDEX(元マスター!$D:$D,MATCH($U238,元マスター!$AO:$AO,0))="","",INDEX(元マスター!$D:$D,MATCH($U238,元マスター!$AO:$AO,0))),"")</f>
        <v/>
      </c>
      <c r="N238" s="32" t="str">
        <f>IFERROR(IF(INDEX(元マスター!$E:$E,MATCH($U238,元マスター!$AO:$AO,0))="","",INDEX(元マスター!$E:$E,MATCH($U238,元マスター!$AO:$AO,0))),"")</f>
        <v/>
      </c>
      <c r="O238" s="32" t="str">
        <f>IFERROR(IF(INDEX(元マスター!$F:$F,MATCH($U238,元マスター!$AO:$AO,0))="","",INDEX(元マスター!$F:$F,MATCH($U238,元マスター!$AO:$AO,0))),"")</f>
        <v/>
      </c>
      <c r="P238" s="32" t="str">
        <f>IFERROR(IF(INDEX(元マスター!$G:$G,MATCH($U238,元マスター!$AO:$AO,0))="","",INDEX(元マスター!$G:$G,MATCH($U238,元マスター!$AO:$AO,0))),"")</f>
        <v/>
      </c>
      <c r="Q238" s="32" t="str">
        <f>IFERROR(IF(INDEX(元マスター!$H:$H,MATCH($U238,元マスター!$AO:$AO,0))="","",INDEX(元マスター!$H:$H,MATCH($U238,元マスター!$AO:$AO,0))),"")</f>
        <v/>
      </c>
      <c r="R238" s="32" t="str">
        <f>IFERROR(IF(INDEX(元マスター!$I:$I,MATCH($U238,元マスター!$AO:$AO,0))="","",INDEX(元マスター!$I:$I,MATCH($U238,元マスター!$AO:$AO,0))),"")</f>
        <v/>
      </c>
      <c r="S238" s="32" t="str">
        <f>IFERROR(IF(INDEX(元マスター!$J:$J,MATCH($U238,元マスター!$AO:$AO,0))="","",INDEX(元マスター!$J:$J,MATCH($U238,元マスター!$AO:$AO,0))),"")</f>
        <v/>
      </c>
      <c r="U238" s="32" t="str" cm="1">
        <f t="array" ref="U238">IFERROR(INDEX(元マスター!$AO$1:$AO$384,SMALL(IF(元マスター!$AO$1:$AO$384&lt;&gt;"",ROW($A$1:$A$384)),ROW())),"")</f>
        <v/>
      </c>
    </row>
    <row r="239" spans="1:21" x14ac:dyDescent="0.55000000000000004">
      <c r="A239" s="32" t="str">
        <f>IFERROR(INDEX(元マスター!$A:$A,MATCH($U239,元マスター!$AO:$AO,0)),"")</f>
        <v/>
      </c>
      <c r="B239" s="32" t="str">
        <f>IFERROR(IF($U239="","",IF($E239="1",INDEX(男子登録情報!$N:$N,MATCH($K239,男子登録情報!$B:$B,0)),INDEX(女子登録情報!$N:$N,MATCH($K239,女子登録情報!$B:$B,0)))),"")</f>
        <v/>
      </c>
      <c r="C239" s="32" t="str">
        <f>IFERROR(IF($U239="","",IF($E239="1",INDEX(男子登録情報!$O:$O,MATCH($K239,男子登録情報!$B:$B,0)),INDEX(女子登録情報!$O:$O,MATCH($K239,女子登録情報!$B:$B,0)))),"")</f>
        <v/>
      </c>
      <c r="D239" s="32" t="str">
        <f>IFERROR(IF($U239="","",IF($E239="1",INDEX(男子登録情報!$P:$P,MATCH($K239,男子登録情報!$B:$B,0)),INDEX(女子登録情報!$P:$P,MATCH($K239,女子登録情報!$B:$B,0)))),"")</f>
        <v/>
      </c>
      <c r="E239" s="32" t="str">
        <f>IF($U239="","",IF(ISERROR(MATCH($A239,男子登録情報!$S:$S,0)),"2","1"))</f>
        <v/>
      </c>
      <c r="F239" s="32" t="str">
        <f>IFERROR(IF($U239="","",IF($E239="1",INDEX(男子登録情報!$Q:$Q,MATCH($K239,男子登録情報!$B:$B,0)),INDEX(女子登録情報!$Q:$Q,MATCH($K239,女子登録情報!$B:$B,0)))),"")</f>
        <v/>
      </c>
      <c r="G239" s="32" t="str">
        <f>IFERROR(IF($U239="","",IF($E239="1",INDEX(男子登録情報!$M:$M,MATCH($K239,男子登録情報!$B:$B,0)),INDEX(女子登録情報!$M:$M,MATCH($K239,女子登録情報!$B:$B,0)))),"")</f>
        <v/>
      </c>
      <c r="H239" s="32" t="str">
        <f>IFERROR(IF($U239="","",IF($E239="1",INDEX(男子登録情報!$R:$R,MATCH($K239,男子登録情報!$B:$B,0)),INDEX(女子登録情報!$R:$R,MATCH($K239,女子登録情報!$B:$B,0)))),"")</f>
        <v/>
      </c>
      <c r="I239" s="32"/>
      <c r="J239" s="32"/>
      <c r="K239" s="32" t="str">
        <f>IFERROR(INDEX(元マスター!$B:$B,MATCH($U239,元マスター!$AO:$AO,0)),"")</f>
        <v/>
      </c>
      <c r="L239" s="32" t="str">
        <f>IFERROR(IF(INDEX(元マスター!$C:$C,MATCH($U239,元マスター!$AO:$AO,0))="","",INDEX(元マスター!$C:$C,MATCH($U239,元マスター!$AO:$AO,0))),"")</f>
        <v/>
      </c>
      <c r="M239" s="32" t="str">
        <f>IFERROR(IF(INDEX(元マスター!$D:$D,MATCH($U239,元マスター!$AO:$AO,0))="","",INDEX(元マスター!$D:$D,MATCH($U239,元マスター!$AO:$AO,0))),"")</f>
        <v/>
      </c>
      <c r="N239" s="32" t="str">
        <f>IFERROR(IF(INDEX(元マスター!$E:$E,MATCH($U239,元マスター!$AO:$AO,0))="","",INDEX(元マスター!$E:$E,MATCH($U239,元マスター!$AO:$AO,0))),"")</f>
        <v/>
      </c>
      <c r="O239" s="32" t="str">
        <f>IFERROR(IF(INDEX(元マスター!$F:$F,MATCH($U239,元マスター!$AO:$AO,0))="","",INDEX(元マスター!$F:$F,MATCH($U239,元マスター!$AO:$AO,0))),"")</f>
        <v/>
      </c>
      <c r="P239" s="32" t="str">
        <f>IFERROR(IF(INDEX(元マスター!$G:$G,MATCH($U239,元マスター!$AO:$AO,0))="","",INDEX(元マスター!$G:$G,MATCH($U239,元マスター!$AO:$AO,0))),"")</f>
        <v/>
      </c>
      <c r="Q239" s="32" t="str">
        <f>IFERROR(IF(INDEX(元マスター!$H:$H,MATCH($U239,元マスター!$AO:$AO,0))="","",INDEX(元マスター!$H:$H,MATCH($U239,元マスター!$AO:$AO,0))),"")</f>
        <v/>
      </c>
      <c r="R239" s="32" t="str">
        <f>IFERROR(IF(INDEX(元マスター!$I:$I,MATCH($U239,元マスター!$AO:$AO,0))="","",INDEX(元マスター!$I:$I,MATCH($U239,元マスター!$AO:$AO,0))),"")</f>
        <v/>
      </c>
      <c r="S239" s="32" t="str">
        <f>IFERROR(IF(INDEX(元マスター!$J:$J,MATCH($U239,元マスター!$AO:$AO,0))="","",INDEX(元マスター!$J:$J,MATCH($U239,元マスター!$AO:$AO,0))),"")</f>
        <v/>
      </c>
      <c r="U239" s="32" t="str" cm="1">
        <f t="array" ref="U239">IFERROR(INDEX(元マスター!$AO$1:$AO$384,SMALL(IF(元マスター!$AO$1:$AO$384&lt;&gt;"",ROW($A$1:$A$384)),ROW())),"")</f>
        <v/>
      </c>
    </row>
    <row r="240" spans="1:21" x14ac:dyDescent="0.55000000000000004">
      <c r="A240" s="32" t="str">
        <f>IFERROR(INDEX(元マスター!$A:$A,MATCH($U240,元マスター!$AO:$AO,0)),"")</f>
        <v/>
      </c>
      <c r="B240" s="32" t="str">
        <f>IFERROR(IF($U240="","",IF($E240="1",INDEX(男子登録情報!$N:$N,MATCH($K240,男子登録情報!$B:$B,0)),INDEX(女子登録情報!$N:$N,MATCH($K240,女子登録情報!$B:$B,0)))),"")</f>
        <v/>
      </c>
      <c r="C240" s="32" t="str">
        <f>IFERROR(IF($U240="","",IF($E240="1",INDEX(男子登録情報!$O:$O,MATCH($K240,男子登録情報!$B:$B,0)),INDEX(女子登録情報!$O:$O,MATCH($K240,女子登録情報!$B:$B,0)))),"")</f>
        <v/>
      </c>
      <c r="D240" s="32" t="str">
        <f>IFERROR(IF($U240="","",IF($E240="1",INDEX(男子登録情報!$P:$P,MATCH($K240,男子登録情報!$B:$B,0)),INDEX(女子登録情報!$P:$P,MATCH($K240,女子登録情報!$B:$B,0)))),"")</f>
        <v/>
      </c>
      <c r="E240" s="32" t="str">
        <f>IF($U240="","",IF(ISERROR(MATCH($A240,男子登録情報!$S:$S,0)),"2","1"))</f>
        <v/>
      </c>
      <c r="F240" s="32" t="str">
        <f>IFERROR(IF($U240="","",IF($E240="1",INDEX(男子登録情報!$Q:$Q,MATCH($K240,男子登録情報!$B:$B,0)),INDEX(女子登録情報!$Q:$Q,MATCH($K240,女子登録情報!$B:$B,0)))),"")</f>
        <v/>
      </c>
      <c r="G240" s="32" t="str">
        <f>IFERROR(IF($U240="","",IF($E240="1",INDEX(男子登録情報!$M:$M,MATCH($K240,男子登録情報!$B:$B,0)),INDEX(女子登録情報!$M:$M,MATCH($K240,女子登録情報!$B:$B,0)))),"")</f>
        <v/>
      </c>
      <c r="H240" s="32" t="str">
        <f>IFERROR(IF($U240="","",IF($E240="1",INDEX(男子登録情報!$R:$R,MATCH($K240,男子登録情報!$B:$B,0)),INDEX(女子登録情報!$R:$R,MATCH($K240,女子登録情報!$B:$B,0)))),"")</f>
        <v/>
      </c>
      <c r="I240" s="32"/>
      <c r="J240" s="32"/>
      <c r="K240" s="32" t="str">
        <f>IFERROR(INDEX(元マスター!$B:$B,MATCH($U240,元マスター!$AO:$AO,0)),"")</f>
        <v/>
      </c>
      <c r="L240" s="32" t="str">
        <f>IFERROR(IF(INDEX(元マスター!$C:$C,MATCH($U240,元マスター!$AO:$AO,0))="","",INDEX(元マスター!$C:$C,MATCH($U240,元マスター!$AO:$AO,0))),"")</f>
        <v/>
      </c>
      <c r="M240" s="32" t="str">
        <f>IFERROR(IF(INDEX(元マスター!$D:$D,MATCH($U240,元マスター!$AO:$AO,0))="","",INDEX(元マスター!$D:$D,MATCH($U240,元マスター!$AO:$AO,0))),"")</f>
        <v/>
      </c>
      <c r="N240" s="32" t="str">
        <f>IFERROR(IF(INDEX(元マスター!$E:$E,MATCH($U240,元マスター!$AO:$AO,0))="","",INDEX(元マスター!$E:$E,MATCH($U240,元マスター!$AO:$AO,0))),"")</f>
        <v/>
      </c>
      <c r="O240" s="32" t="str">
        <f>IFERROR(IF(INDEX(元マスター!$F:$F,MATCH($U240,元マスター!$AO:$AO,0))="","",INDEX(元マスター!$F:$F,MATCH($U240,元マスター!$AO:$AO,0))),"")</f>
        <v/>
      </c>
      <c r="P240" s="32" t="str">
        <f>IFERROR(IF(INDEX(元マスター!$G:$G,MATCH($U240,元マスター!$AO:$AO,0))="","",INDEX(元マスター!$G:$G,MATCH($U240,元マスター!$AO:$AO,0))),"")</f>
        <v/>
      </c>
      <c r="Q240" s="32" t="str">
        <f>IFERROR(IF(INDEX(元マスター!$H:$H,MATCH($U240,元マスター!$AO:$AO,0))="","",INDEX(元マスター!$H:$H,MATCH($U240,元マスター!$AO:$AO,0))),"")</f>
        <v/>
      </c>
      <c r="R240" s="32" t="str">
        <f>IFERROR(IF(INDEX(元マスター!$I:$I,MATCH($U240,元マスター!$AO:$AO,0))="","",INDEX(元マスター!$I:$I,MATCH($U240,元マスター!$AO:$AO,0))),"")</f>
        <v/>
      </c>
      <c r="S240" s="32" t="str">
        <f>IFERROR(IF(INDEX(元マスター!$J:$J,MATCH($U240,元マスター!$AO:$AO,0))="","",INDEX(元マスター!$J:$J,MATCH($U240,元マスター!$AO:$AO,0))),"")</f>
        <v/>
      </c>
      <c r="U240" s="32" t="str" cm="1">
        <f t="array" ref="U240">IFERROR(INDEX(元マスター!$AO$1:$AO$384,SMALL(IF(元マスター!$AO$1:$AO$384&lt;&gt;"",ROW($A$1:$A$384)),ROW())),"")</f>
        <v/>
      </c>
    </row>
    <row r="241" spans="1:21" x14ac:dyDescent="0.55000000000000004">
      <c r="A241" s="32" t="str">
        <f>IFERROR(INDEX(元マスター!$A:$A,MATCH($U241,元マスター!$AO:$AO,0)),"")</f>
        <v/>
      </c>
      <c r="B241" s="32" t="str">
        <f>IFERROR(IF($U241="","",IF($E241="1",INDEX(男子登録情報!$N:$N,MATCH($K241,男子登録情報!$B:$B,0)),INDEX(女子登録情報!$N:$N,MATCH($K241,女子登録情報!$B:$B,0)))),"")</f>
        <v/>
      </c>
      <c r="C241" s="32" t="str">
        <f>IFERROR(IF($U241="","",IF($E241="1",INDEX(男子登録情報!$O:$O,MATCH($K241,男子登録情報!$B:$B,0)),INDEX(女子登録情報!$O:$O,MATCH($K241,女子登録情報!$B:$B,0)))),"")</f>
        <v/>
      </c>
      <c r="D241" s="32" t="str">
        <f>IFERROR(IF($U241="","",IF($E241="1",INDEX(男子登録情報!$P:$P,MATCH($K241,男子登録情報!$B:$B,0)),INDEX(女子登録情報!$P:$P,MATCH($K241,女子登録情報!$B:$B,0)))),"")</f>
        <v/>
      </c>
      <c r="E241" s="32" t="str">
        <f>IF($U241="","",IF(ISERROR(MATCH($A241,男子登録情報!$S:$S,0)),"2","1"))</f>
        <v/>
      </c>
      <c r="F241" s="32" t="str">
        <f>IFERROR(IF($U241="","",IF($E241="1",INDEX(男子登録情報!$Q:$Q,MATCH($K241,男子登録情報!$B:$B,0)),INDEX(女子登録情報!$Q:$Q,MATCH($K241,女子登録情報!$B:$B,0)))),"")</f>
        <v/>
      </c>
      <c r="G241" s="32" t="str">
        <f>IFERROR(IF($U241="","",IF($E241="1",INDEX(男子登録情報!$M:$M,MATCH($K241,男子登録情報!$B:$B,0)),INDEX(女子登録情報!$M:$M,MATCH($K241,女子登録情報!$B:$B,0)))),"")</f>
        <v/>
      </c>
      <c r="H241" s="32" t="str">
        <f>IFERROR(IF($U241="","",IF($E241="1",INDEX(男子登録情報!$R:$R,MATCH($K241,男子登録情報!$B:$B,0)),INDEX(女子登録情報!$R:$R,MATCH($K241,女子登録情報!$B:$B,0)))),"")</f>
        <v/>
      </c>
      <c r="I241" s="32"/>
      <c r="J241" s="32"/>
      <c r="K241" s="32" t="str">
        <f>IFERROR(INDEX(元マスター!$B:$B,MATCH($U241,元マスター!$AO:$AO,0)),"")</f>
        <v/>
      </c>
      <c r="L241" s="32" t="str">
        <f>IFERROR(IF(INDEX(元マスター!$C:$C,MATCH($U241,元マスター!$AO:$AO,0))="","",INDEX(元マスター!$C:$C,MATCH($U241,元マスター!$AO:$AO,0))),"")</f>
        <v/>
      </c>
      <c r="M241" s="32" t="str">
        <f>IFERROR(IF(INDEX(元マスター!$D:$D,MATCH($U241,元マスター!$AO:$AO,0))="","",INDEX(元マスター!$D:$D,MATCH($U241,元マスター!$AO:$AO,0))),"")</f>
        <v/>
      </c>
      <c r="N241" s="32" t="str">
        <f>IFERROR(IF(INDEX(元マスター!$E:$E,MATCH($U241,元マスター!$AO:$AO,0))="","",INDEX(元マスター!$E:$E,MATCH($U241,元マスター!$AO:$AO,0))),"")</f>
        <v/>
      </c>
      <c r="O241" s="32" t="str">
        <f>IFERROR(IF(INDEX(元マスター!$F:$F,MATCH($U241,元マスター!$AO:$AO,0))="","",INDEX(元マスター!$F:$F,MATCH($U241,元マスター!$AO:$AO,0))),"")</f>
        <v/>
      </c>
      <c r="P241" s="32" t="str">
        <f>IFERROR(IF(INDEX(元マスター!$G:$G,MATCH($U241,元マスター!$AO:$AO,0))="","",INDEX(元マスター!$G:$G,MATCH($U241,元マスター!$AO:$AO,0))),"")</f>
        <v/>
      </c>
      <c r="Q241" s="32" t="str">
        <f>IFERROR(IF(INDEX(元マスター!$H:$H,MATCH($U241,元マスター!$AO:$AO,0))="","",INDEX(元マスター!$H:$H,MATCH($U241,元マスター!$AO:$AO,0))),"")</f>
        <v/>
      </c>
      <c r="R241" s="32" t="str">
        <f>IFERROR(IF(INDEX(元マスター!$I:$I,MATCH($U241,元マスター!$AO:$AO,0))="","",INDEX(元マスター!$I:$I,MATCH($U241,元マスター!$AO:$AO,0))),"")</f>
        <v/>
      </c>
      <c r="S241" s="32" t="str">
        <f>IFERROR(IF(INDEX(元マスター!$J:$J,MATCH($U241,元マスター!$AO:$AO,0))="","",INDEX(元マスター!$J:$J,MATCH($U241,元マスター!$AO:$AO,0))),"")</f>
        <v/>
      </c>
      <c r="U241" s="32" t="str" cm="1">
        <f t="array" ref="U241">IFERROR(INDEX(元マスター!$AO$1:$AO$384,SMALL(IF(元マスター!$AO$1:$AO$384&lt;&gt;"",ROW($A$1:$A$384)),ROW())),"")</f>
        <v/>
      </c>
    </row>
    <row r="242" spans="1:21" x14ac:dyDescent="0.55000000000000004">
      <c r="A242" s="32" t="str">
        <f>IFERROR(INDEX(元マスター!$A:$A,MATCH($U242,元マスター!$AO:$AO,0)),"")</f>
        <v/>
      </c>
      <c r="B242" s="32" t="str">
        <f>IFERROR(IF($U242="","",IF($E242="1",INDEX(男子登録情報!$N:$N,MATCH($K242,男子登録情報!$B:$B,0)),INDEX(女子登録情報!$N:$N,MATCH($K242,女子登録情報!$B:$B,0)))),"")</f>
        <v/>
      </c>
      <c r="C242" s="32" t="str">
        <f>IFERROR(IF($U242="","",IF($E242="1",INDEX(男子登録情報!$O:$O,MATCH($K242,男子登録情報!$B:$B,0)),INDEX(女子登録情報!$O:$O,MATCH($K242,女子登録情報!$B:$B,0)))),"")</f>
        <v/>
      </c>
      <c r="D242" s="32" t="str">
        <f>IFERROR(IF($U242="","",IF($E242="1",INDEX(男子登録情報!$P:$P,MATCH($K242,男子登録情報!$B:$B,0)),INDEX(女子登録情報!$P:$P,MATCH($K242,女子登録情報!$B:$B,0)))),"")</f>
        <v/>
      </c>
      <c r="E242" s="32" t="str">
        <f>IF($U242="","",IF(ISERROR(MATCH($A242,男子登録情報!$S:$S,0)),"2","1"))</f>
        <v/>
      </c>
      <c r="F242" s="32" t="str">
        <f>IFERROR(IF($U242="","",IF($E242="1",INDEX(男子登録情報!$Q:$Q,MATCH($K242,男子登録情報!$B:$B,0)),INDEX(女子登録情報!$Q:$Q,MATCH($K242,女子登録情報!$B:$B,0)))),"")</f>
        <v/>
      </c>
      <c r="G242" s="32" t="str">
        <f>IFERROR(IF($U242="","",IF($E242="1",INDEX(男子登録情報!$M:$M,MATCH($K242,男子登録情報!$B:$B,0)),INDEX(女子登録情報!$M:$M,MATCH($K242,女子登録情報!$B:$B,0)))),"")</f>
        <v/>
      </c>
      <c r="H242" s="32" t="str">
        <f>IFERROR(IF($U242="","",IF($E242="1",INDEX(男子登録情報!$R:$R,MATCH($K242,男子登録情報!$B:$B,0)),INDEX(女子登録情報!$R:$R,MATCH($K242,女子登録情報!$B:$B,0)))),"")</f>
        <v/>
      </c>
      <c r="I242" s="32"/>
      <c r="J242" s="32"/>
      <c r="K242" s="32" t="str">
        <f>IFERROR(INDEX(元マスター!$B:$B,MATCH($U242,元マスター!$AO:$AO,0)),"")</f>
        <v/>
      </c>
      <c r="L242" s="32" t="str">
        <f>IFERROR(IF(INDEX(元マスター!$C:$C,MATCH($U242,元マスター!$AO:$AO,0))="","",INDEX(元マスター!$C:$C,MATCH($U242,元マスター!$AO:$AO,0))),"")</f>
        <v/>
      </c>
      <c r="M242" s="32" t="str">
        <f>IFERROR(IF(INDEX(元マスター!$D:$D,MATCH($U242,元マスター!$AO:$AO,0))="","",INDEX(元マスター!$D:$D,MATCH($U242,元マスター!$AO:$AO,0))),"")</f>
        <v/>
      </c>
      <c r="N242" s="32" t="str">
        <f>IFERROR(IF(INDEX(元マスター!$E:$E,MATCH($U242,元マスター!$AO:$AO,0))="","",INDEX(元マスター!$E:$E,MATCH($U242,元マスター!$AO:$AO,0))),"")</f>
        <v/>
      </c>
      <c r="O242" s="32" t="str">
        <f>IFERROR(IF(INDEX(元マスター!$F:$F,MATCH($U242,元マスター!$AO:$AO,0))="","",INDEX(元マスター!$F:$F,MATCH($U242,元マスター!$AO:$AO,0))),"")</f>
        <v/>
      </c>
      <c r="P242" s="32" t="str">
        <f>IFERROR(IF(INDEX(元マスター!$G:$G,MATCH($U242,元マスター!$AO:$AO,0))="","",INDEX(元マスター!$G:$G,MATCH($U242,元マスター!$AO:$AO,0))),"")</f>
        <v/>
      </c>
      <c r="Q242" s="32" t="str">
        <f>IFERROR(IF(INDEX(元マスター!$H:$H,MATCH($U242,元マスター!$AO:$AO,0))="","",INDEX(元マスター!$H:$H,MATCH($U242,元マスター!$AO:$AO,0))),"")</f>
        <v/>
      </c>
      <c r="R242" s="32" t="str">
        <f>IFERROR(IF(INDEX(元マスター!$I:$I,MATCH($U242,元マスター!$AO:$AO,0))="","",INDEX(元マスター!$I:$I,MATCH($U242,元マスター!$AO:$AO,0))),"")</f>
        <v/>
      </c>
      <c r="S242" s="32" t="str">
        <f>IFERROR(IF(INDEX(元マスター!$J:$J,MATCH($U242,元マスター!$AO:$AO,0))="","",INDEX(元マスター!$J:$J,MATCH($U242,元マスター!$AO:$AO,0))),"")</f>
        <v/>
      </c>
      <c r="U242" s="32" t="str" cm="1">
        <f t="array" ref="U242">IFERROR(INDEX(元マスター!$AO$1:$AO$384,SMALL(IF(元マスター!$AO$1:$AO$384&lt;&gt;"",ROW($A$1:$A$384)),ROW())),"")</f>
        <v/>
      </c>
    </row>
    <row r="243" spans="1:21" x14ac:dyDescent="0.55000000000000004">
      <c r="A243" s="32" t="str">
        <f>IFERROR(INDEX(元マスター!$A:$A,MATCH($U243,元マスター!$AO:$AO,0)),"")</f>
        <v/>
      </c>
      <c r="B243" s="32" t="str">
        <f>IFERROR(IF($U243="","",IF($E243="1",INDEX(男子登録情報!$N:$N,MATCH($K243,男子登録情報!$B:$B,0)),INDEX(女子登録情報!$N:$N,MATCH($K243,女子登録情報!$B:$B,0)))),"")</f>
        <v/>
      </c>
      <c r="C243" s="32" t="str">
        <f>IFERROR(IF($U243="","",IF($E243="1",INDEX(男子登録情報!$O:$O,MATCH($K243,男子登録情報!$B:$B,0)),INDEX(女子登録情報!$O:$O,MATCH($K243,女子登録情報!$B:$B,0)))),"")</f>
        <v/>
      </c>
      <c r="D243" s="32" t="str">
        <f>IFERROR(IF($U243="","",IF($E243="1",INDEX(男子登録情報!$P:$P,MATCH($K243,男子登録情報!$B:$B,0)),INDEX(女子登録情報!$P:$P,MATCH($K243,女子登録情報!$B:$B,0)))),"")</f>
        <v/>
      </c>
      <c r="E243" s="32" t="str">
        <f>IF($U243="","",IF(ISERROR(MATCH($A243,男子登録情報!$S:$S,0)),"2","1"))</f>
        <v/>
      </c>
      <c r="F243" s="32" t="str">
        <f>IFERROR(IF($U243="","",IF($E243="1",INDEX(男子登録情報!$Q:$Q,MATCH($K243,男子登録情報!$B:$B,0)),INDEX(女子登録情報!$Q:$Q,MATCH($K243,女子登録情報!$B:$B,0)))),"")</f>
        <v/>
      </c>
      <c r="G243" s="32" t="str">
        <f>IFERROR(IF($U243="","",IF($E243="1",INDEX(男子登録情報!$M:$M,MATCH($K243,男子登録情報!$B:$B,0)),INDEX(女子登録情報!$M:$M,MATCH($K243,女子登録情報!$B:$B,0)))),"")</f>
        <v/>
      </c>
      <c r="H243" s="32" t="str">
        <f>IFERROR(IF($U243="","",IF($E243="1",INDEX(男子登録情報!$R:$R,MATCH($K243,男子登録情報!$B:$B,0)),INDEX(女子登録情報!$R:$R,MATCH($K243,女子登録情報!$B:$B,0)))),"")</f>
        <v/>
      </c>
      <c r="I243" s="32"/>
      <c r="J243" s="32"/>
      <c r="K243" s="32" t="str">
        <f>IFERROR(INDEX(元マスター!$B:$B,MATCH($U243,元マスター!$AO:$AO,0)),"")</f>
        <v/>
      </c>
      <c r="L243" s="32" t="str">
        <f>IFERROR(IF(INDEX(元マスター!$C:$C,MATCH($U243,元マスター!$AO:$AO,0))="","",INDEX(元マスター!$C:$C,MATCH($U243,元マスター!$AO:$AO,0))),"")</f>
        <v/>
      </c>
      <c r="M243" s="32" t="str">
        <f>IFERROR(IF(INDEX(元マスター!$D:$D,MATCH($U243,元マスター!$AO:$AO,0))="","",INDEX(元マスター!$D:$D,MATCH($U243,元マスター!$AO:$AO,0))),"")</f>
        <v/>
      </c>
      <c r="N243" s="32" t="str">
        <f>IFERROR(IF(INDEX(元マスター!$E:$E,MATCH($U243,元マスター!$AO:$AO,0))="","",INDEX(元マスター!$E:$E,MATCH($U243,元マスター!$AO:$AO,0))),"")</f>
        <v/>
      </c>
      <c r="O243" s="32" t="str">
        <f>IFERROR(IF(INDEX(元マスター!$F:$F,MATCH($U243,元マスター!$AO:$AO,0))="","",INDEX(元マスター!$F:$F,MATCH($U243,元マスター!$AO:$AO,0))),"")</f>
        <v/>
      </c>
      <c r="P243" s="32" t="str">
        <f>IFERROR(IF(INDEX(元マスター!$G:$G,MATCH($U243,元マスター!$AO:$AO,0))="","",INDEX(元マスター!$G:$G,MATCH($U243,元マスター!$AO:$AO,0))),"")</f>
        <v/>
      </c>
      <c r="Q243" s="32" t="str">
        <f>IFERROR(IF(INDEX(元マスター!$H:$H,MATCH($U243,元マスター!$AO:$AO,0))="","",INDEX(元マスター!$H:$H,MATCH($U243,元マスター!$AO:$AO,0))),"")</f>
        <v/>
      </c>
      <c r="R243" s="32" t="str">
        <f>IFERROR(IF(INDEX(元マスター!$I:$I,MATCH($U243,元マスター!$AO:$AO,0))="","",INDEX(元マスター!$I:$I,MATCH($U243,元マスター!$AO:$AO,0))),"")</f>
        <v/>
      </c>
      <c r="S243" s="32" t="str">
        <f>IFERROR(IF(INDEX(元マスター!$J:$J,MATCH($U243,元マスター!$AO:$AO,0))="","",INDEX(元マスター!$J:$J,MATCH($U243,元マスター!$AO:$AO,0))),"")</f>
        <v/>
      </c>
      <c r="U243" s="32" t="str" cm="1">
        <f t="array" ref="U243">IFERROR(INDEX(元マスター!$AO$1:$AO$384,SMALL(IF(元マスター!$AO$1:$AO$384&lt;&gt;"",ROW($A$1:$A$384)),ROW())),"")</f>
        <v/>
      </c>
    </row>
    <row r="244" spans="1:21" x14ac:dyDescent="0.55000000000000004">
      <c r="A244" s="32" t="str">
        <f>IFERROR(INDEX(元マスター!$A:$A,MATCH($U244,元マスター!$AO:$AO,0)),"")</f>
        <v/>
      </c>
      <c r="B244" s="32" t="str">
        <f>IFERROR(IF($U244="","",IF($E244="1",INDEX(男子登録情報!$N:$N,MATCH($K244,男子登録情報!$B:$B,0)),INDEX(女子登録情報!$N:$N,MATCH($K244,女子登録情報!$B:$B,0)))),"")</f>
        <v/>
      </c>
      <c r="C244" s="32" t="str">
        <f>IFERROR(IF($U244="","",IF($E244="1",INDEX(男子登録情報!$O:$O,MATCH($K244,男子登録情報!$B:$B,0)),INDEX(女子登録情報!$O:$O,MATCH($K244,女子登録情報!$B:$B,0)))),"")</f>
        <v/>
      </c>
      <c r="D244" s="32" t="str">
        <f>IFERROR(IF($U244="","",IF($E244="1",INDEX(男子登録情報!$P:$P,MATCH($K244,男子登録情報!$B:$B,0)),INDEX(女子登録情報!$P:$P,MATCH($K244,女子登録情報!$B:$B,0)))),"")</f>
        <v/>
      </c>
      <c r="E244" s="32" t="str">
        <f>IF($U244="","",IF(ISERROR(MATCH($A244,男子登録情報!$S:$S,0)),"2","1"))</f>
        <v/>
      </c>
      <c r="F244" s="32" t="str">
        <f>IFERROR(IF($U244="","",IF($E244="1",INDEX(男子登録情報!$Q:$Q,MATCH($K244,男子登録情報!$B:$B,0)),INDEX(女子登録情報!$Q:$Q,MATCH($K244,女子登録情報!$B:$B,0)))),"")</f>
        <v/>
      </c>
      <c r="G244" s="32" t="str">
        <f>IFERROR(IF($U244="","",IF($E244="1",INDEX(男子登録情報!$M:$M,MATCH($K244,男子登録情報!$B:$B,0)),INDEX(女子登録情報!$M:$M,MATCH($K244,女子登録情報!$B:$B,0)))),"")</f>
        <v/>
      </c>
      <c r="H244" s="32" t="str">
        <f>IFERROR(IF($U244="","",IF($E244="1",INDEX(男子登録情報!$R:$R,MATCH($K244,男子登録情報!$B:$B,0)),INDEX(女子登録情報!$R:$R,MATCH($K244,女子登録情報!$B:$B,0)))),"")</f>
        <v/>
      </c>
      <c r="I244" s="32"/>
      <c r="J244" s="32"/>
      <c r="K244" s="32" t="str">
        <f>IFERROR(INDEX(元マスター!$B:$B,MATCH($U244,元マスター!$AO:$AO,0)),"")</f>
        <v/>
      </c>
      <c r="L244" s="32" t="str">
        <f>IFERROR(IF(INDEX(元マスター!$C:$C,MATCH($U244,元マスター!$AO:$AO,0))="","",INDEX(元マスター!$C:$C,MATCH($U244,元マスター!$AO:$AO,0))),"")</f>
        <v/>
      </c>
      <c r="M244" s="32" t="str">
        <f>IFERROR(IF(INDEX(元マスター!$D:$D,MATCH($U244,元マスター!$AO:$AO,0))="","",INDEX(元マスター!$D:$D,MATCH($U244,元マスター!$AO:$AO,0))),"")</f>
        <v/>
      </c>
      <c r="N244" s="32" t="str">
        <f>IFERROR(IF(INDEX(元マスター!$E:$E,MATCH($U244,元マスター!$AO:$AO,0))="","",INDEX(元マスター!$E:$E,MATCH($U244,元マスター!$AO:$AO,0))),"")</f>
        <v/>
      </c>
      <c r="O244" s="32" t="str">
        <f>IFERROR(IF(INDEX(元マスター!$F:$F,MATCH($U244,元マスター!$AO:$AO,0))="","",INDEX(元マスター!$F:$F,MATCH($U244,元マスター!$AO:$AO,0))),"")</f>
        <v/>
      </c>
      <c r="P244" s="32" t="str">
        <f>IFERROR(IF(INDEX(元マスター!$G:$G,MATCH($U244,元マスター!$AO:$AO,0))="","",INDEX(元マスター!$G:$G,MATCH($U244,元マスター!$AO:$AO,0))),"")</f>
        <v/>
      </c>
      <c r="Q244" s="32" t="str">
        <f>IFERROR(IF(INDEX(元マスター!$H:$H,MATCH($U244,元マスター!$AO:$AO,0))="","",INDEX(元マスター!$H:$H,MATCH($U244,元マスター!$AO:$AO,0))),"")</f>
        <v/>
      </c>
      <c r="R244" s="32" t="str">
        <f>IFERROR(IF(INDEX(元マスター!$I:$I,MATCH($U244,元マスター!$AO:$AO,0))="","",INDEX(元マスター!$I:$I,MATCH($U244,元マスター!$AO:$AO,0))),"")</f>
        <v/>
      </c>
      <c r="S244" s="32" t="str">
        <f>IFERROR(IF(INDEX(元マスター!$J:$J,MATCH($U244,元マスター!$AO:$AO,0))="","",INDEX(元マスター!$J:$J,MATCH($U244,元マスター!$AO:$AO,0))),"")</f>
        <v/>
      </c>
      <c r="U244" s="32" t="str" cm="1">
        <f t="array" ref="U244">IFERROR(INDEX(元マスター!$AO$1:$AO$384,SMALL(IF(元マスター!$AO$1:$AO$384&lt;&gt;"",ROW($A$1:$A$384)),ROW())),"")</f>
        <v/>
      </c>
    </row>
    <row r="245" spans="1:21" x14ac:dyDescent="0.55000000000000004">
      <c r="A245" s="32" t="str">
        <f>IFERROR(INDEX(元マスター!$A:$A,MATCH($U245,元マスター!$AO:$AO,0)),"")</f>
        <v/>
      </c>
      <c r="B245" s="32" t="str">
        <f>IFERROR(IF($U245="","",IF($E245="1",INDEX(男子登録情報!$N:$N,MATCH($K245,男子登録情報!$B:$B,0)),INDEX(女子登録情報!$N:$N,MATCH($K245,女子登録情報!$B:$B,0)))),"")</f>
        <v/>
      </c>
      <c r="C245" s="32" t="str">
        <f>IFERROR(IF($U245="","",IF($E245="1",INDEX(男子登録情報!$O:$O,MATCH($K245,男子登録情報!$B:$B,0)),INDEX(女子登録情報!$O:$O,MATCH($K245,女子登録情報!$B:$B,0)))),"")</f>
        <v/>
      </c>
      <c r="D245" s="32" t="str">
        <f>IFERROR(IF($U245="","",IF($E245="1",INDEX(男子登録情報!$P:$P,MATCH($K245,男子登録情報!$B:$B,0)),INDEX(女子登録情報!$P:$P,MATCH($K245,女子登録情報!$B:$B,0)))),"")</f>
        <v/>
      </c>
      <c r="E245" s="32" t="str">
        <f>IF($U245="","",IF(ISERROR(MATCH($A245,男子登録情報!$S:$S,0)),"2","1"))</f>
        <v/>
      </c>
      <c r="F245" s="32" t="str">
        <f>IFERROR(IF($U245="","",IF($E245="1",INDEX(男子登録情報!$Q:$Q,MATCH($K245,男子登録情報!$B:$B,0)),INDEX(女子登録情報!$Q:$Q,MATCH($K245,女子登録情報!$B:$B,0)))),"")</f>
        <v/>
      </c>
      <c r="G245" s="32" t="str">
        <f>IFERROR(IF($U245="","",IF($E245="1",INDEX(男子登録情報!$M:$M,MATCH($K245,男子登録情報!$B:$B,0)),INDEX(女子登録情報!$M:$M,MATCH($K245,女子登録情報!$B:$B,0)))),"")</f>
        <v/>
      </c>
      <c r="H245" s="32" t="str">
        <f>IFERROR(IF($U245="","",IF($E245="1",INDEX(男子登録情報!$R:$R,MATCH($K245,男子登録情報!$B:$B,0)),INDEX(女子登録情報!$R:$R,MATCH($K245,女子登録情報!$B:$B,0)))),"")</f>
        <v/>
      </c>
      <c r="I245" s="32"/>
      <c r="J245" s="32"/>
      <c r="K245" s="32" t="str">
        <f>IFERROR(INDEX(元マスター!$B:$B,MATCH($U245,元マスター!$AO:$AO,0)),"")</f>
        <v/>
      </c>
      <c r="L245" s="32" t="str">
        <f>IFERROR(IF(INDEX(元マスター!$C:$C,MATCH($U245,元マスター!$AO:$AO,0))="","",INDEX(元マスター!$C:$C,MATCH($U245,元マスター!$AO:$AO,0))),"")</f>
        <v/>
      </c>
      <c r="M245" s="32" t="str">
        <f>IFERROR(IF(INDEX(元マスター!$D:$D,MATCH($U245,元マスター!$AO:$AO,0))="","",INDEX(元マスター!$D:$D,MATCH($U245,元マスター!$AO:$AO,0))),"")</f>
        <v/>
      </c>
      <c r="N245" s="32" t="str">
        <f>IFERROR(IF(INDEX(元マスター!$E:$E,MATCH($U245,元マスター!$AO:$AO,0))="","",INDEX(元マスター!$E:$E,MATCH($U245,元マスター!$AO:$AO,0))),"")</f>
        <v/>
      </c>
      <c r="O245" s="32" t="str">
        <f>IFERROR(IF(INDEX(元マスター!$F:$F,MATCH($U245,元マスター!$AO:$AO,0))="","",INDEX(元マスター!$F:$F,MATCH($U245,元マスター!$AO:$AO,0))),"")</f>
        <v/>
      </c>
      <c r="P245" s="32" t="str">
        <f>IFERROR(IF(INDEX(元マスター!$G:$G,MATCH($U245,元マスター!$AO:$AO,0))="","",INDEX(元マスター!$G:$G,MATCH($U245,元マスター!$AO:$AO,0))),"")</f>
        <v/>
      </c>
      <c r="Q245" s="32" t="str">
        <f>IFERROR(IF(INDEX(元マスター!$H:$H,MATCH($U245,元マスター!$AO:$AO,0))="","",INDEX(元マスター!$H:$H,MATCH($U245,元マスター!$AO:$AO,0))),"")</f>
        <v/>
      </c>
      <c r="R245" s="32" t="str">
        <f>IFERROR(IF(INDEX(元マスター!$I:$I,MATCH($U245,元マスター!$AO:$AO,0))="","",INDEX(元マスター!$I:$I,MATCH($U245,元マスター!$AO:$AO,0))),"")</f>
        <v/>
      </c>
      <c r="S245" s="32" t="str">
        <f>IFERROR(IF(INDEX(元マスター!$J:$J,MATCH($U245,元マスター!$AO:$AO,0))="","",INDEX(元マスター!$J:$J,MATCH($U245,元マスター!$AO:$AO,0))),"")</f>
        <v/>
      </c>
      <c r="U245" s="32" t="str" cm="1">
        <f t="array" ref="U245">IFERROR(INDEX(元マスター!$AO$1:$AO$384,SMALL(IF(元マスター!$AO$1:$AO$384&lt;&gt;"",ROW($A$1:$A$384)),ROW())),"")</f>
        <v/>
      </c>
    </row>
    <row r="246" spans="1:21" x14ac:dyDescent="0.55000000000000004">
      <c r="A246" s="32" t="str">
        <f>IFERROR(INDEX(元マスター!$A:$A,MATCH($U246,元マスター!$AO:$AO,0)),"")</f>
        <v/>
      </c>
      <c r="B246" s="32" t="str">
        <f>IFERROR(IF($U246="","",IF($E246="1",INDEX(男子登録情報!$N:$N,MATCH($K246,男子登録情報!$B:$B,0)),INDEX(女子登録情報!$N:$N,MATCH($K246,女子登録情報!$B:$B,0)))),"")</f>
        <v/>
      </c>
      <c r="C246" s="32" t="str">
        <f>IFERROR(IF($U246="","",IF($E246="1",INDEX(男子登録情報!$O:$O,MATCH($K246,男子登録情報!$B:$B,0)),INDEX(女子登録情報!$O:$O,MATCH($K246,女子登録情報!$B:$B,0)))),"")</f>
        <v/>
      </c>
      <c r="D246" s="32" t="str">
        <f>IFERROR(IF($U246="","",IF($E246="1",INDEX(男子登録情報!$P:$P,MATCH($K246,男子登録情報!$B:$B,0)),INDEX(女子登録情報!$P:$P,MATCH($K246,女子登録情報!$B:$B,0)))),"")</f>
        <v/>
      </c>
      <c r="E246" s="32" t="str">
        <f>IF($U246="","",IF(ISERROR(MATCH($A246,男子登録情報!$S:$S,0)),"2","1"))</f>
        <v/>
      </c>
      <c r="F246" s="32" t="str">
        <f>IFERROR(IF($U246="","",IF($E246="1",INDEX(男子登録情報!$Q:$Q,MATCH($K246,男子登録情報!$B:$B,0)),INDEX(女子登録情報!$Q:$Q,MATCH($K246,女子登録情報!$B:$B,0)))),"")</f>
        <v/>
      </c>
      <c r="G246" s="32" t="str">
        <f>IFERROR(IF($U246="","",IF($E246="1",INDEX(男子登録情報!$M:$M,MATCH($K246,男子登録情報!$B:$B,0)),INDEX(女子登録情報!$M:$M,MATCH($K246,女子登録情報!$B:$B,0)))),"")</f>
        <v/>
      </c>
      <c r="H246" s="32" t="str">
        <f>IFERROR(IF($U246="","",IF($E246="1",INDEX(男子登録情報!$R:$R,MATCH($K246,男子登録情報!$B:$B,0)),INDEX(女子登録情報!$R:$R,MATCH($K246,女子登録情報!$B:$B,0)))),"")</f>
        <v/>
      </c>
      <c r="I246" s="32"/>
      <c r="J246" s="32"/>
      <c r="K246" s="32" t="str">
        <f>IFERROR(INDEX(元マスター!$B:$B,MATCH($U246,元マスター!$AO:$AO,0)),"")</f>
        <v/>
      </c>
      <c r="L246" s="32" t="str">
        <f>IFERROR(IF(INDEX(元マスター!$C:$C,MATCH($U246,元マスター!$AO:$AO,0))="","",INDEX(元マスター!$C:$C,MATCH($U246,元マスター!$AO:$AO,0))),"")</f>
        <v/>
      </c>
      <c r="M246" s="32" t="str">
        <f>IFERROR(IF(INDEX(元マスター!$D:$D,MATCH($U246,元マスター!$AO:$AO,0))="","",INDEX(元マスター!$D:$D,MATCH($U246,元マスター!$AO:$AO,0))),"")</f>
        <v/>
      </c>
      <c r="N246" s="32" t="str">
        <f>IFERROR(IF(INDEX(元マスター!$E:$E,MATCH($U246,元マスター!$AO:$AO,0))="","",INDEX(元マスター!$E:$E,MATCH($U246,元マスター!$AO:$AO,0))),"")</f>
        <v/>
      </c>
      <c r="O246" s="32" t="str">
        <f>IFERROR(IF(INDEX(元マスター!$F:$F,MATCH($U246,元マスター!$AO:$AO,0))="","",INDEX(元マスター!$F:$F,MATCH($U246,元マスター!$AO:$AO,0))),"")</f>
        <v/>
      </c>
      <c r="P246" s="32" t="str">
        <f>IFERROR(IF(INDEX(元マスター!$G:$G,MATCH($U246,元マスター!$AO:$AO,0))="","",INDEX(元マスター!$G:$G,MATCH($U246,元マスター!$AO:$AO,0))),"")</f>
        <v/>
      </c>
      <c r="Q246" s="32" t="str">
        <f>IFERROR(IF(INDEX(元マスター!$H:$H,MATCH($U246,元マスター!$AO:$AO,0))="","",INDEX(元マスター!$H:$H,MATCH($U246,元マスター!$AO:$AO,0))),"")</f>
        <v/>
      </c>
      <c r="R246" s="32" t="str">
        <f>IFERROR(IF(INDEX(元マスター!$I:$I,MATCH($U246,元マスター!$AO:$AO,0))="","",INDEX(元マスター!$I:$I,MATCH($U246,元マスター!$AO:$AO,0))),"")</f>
        <v/>
      </c>
      <c r="S246" s="32" t="str">
        <f>IFERROR(IF(INDEX(元マスター!$J:$J,MATCH($U246,元マスター!$AO:$AO,0))="","",INDEX(元マスター!$J:$J,MATCH($U246,元マスター!$AO:$AO,0))),"")</f>
        <v/>
      </c>
      <c r="U246" s="32" t="str" cm="1">
        <f t="array" ref="U246">IFERROR(INDEX(元マスター!$AO$1:$AO$384,SMALL(IF(元マスター!$AO$1:$AO$384&lt;&gt;"",ROW($A$1:$A$384)),ROW())),"")</f>
        <v/>
      </c>
    </row>
    <row r="247" spans="1:21" x14ac:dyDescent="0.55000000000000004">
      <c r="A247" s="32" t="str">
        <f>IFERROR(INDEX(元マスター!$A:$A,MATCH($U247,元マスター!$AO:$AO,0)),"")</f>
        <v/>
      </c>
      <c r="B247" s="32" t="str">
        <f>IFERROR(IF($U247="","",IF($E247="1",INDEX(男子登録情報!$N:$N,MATCH($K247,男子登録情報!$B:$B,0)),INDEX(女子登録情報!$N:$N,MATCH($K247,女子登録情報!$B:$B,0)))),"")</f>
        <v/>
      </c>
      <c r="C247" s="32" t="str">
        <f>IFERROR(IF($U247="","",IF($E247="1",INDEX(男子登録情報!$O:$O,MATCH($K247,男子登録情報!$B:$B,0)),INDEX(女子登録情報!$O:$O,MATCH($K247,女子登録情報!$B:$B,0)))),"")</f>
        <v/>
      </c>
      <c r="D247" s="32" t="str">
        <f>IFERROR(IF($U247="","",IF($E247="1",INDEX(男子登録情報!$P:$P,MATCH($K247,男子登録情報!$B:$B,0)),INDEX(女子登録情報!$P:$P,MATCH($K247,女子登録情報!$B:$B,0)))),"")</f>
        <v/>
      </c>
      <c r="E247" s="32" t="str">
        <f>IF($U247="","",IF(ISERROR(MATCH($A247,男子登録情報!$S:$S,0)),"2","1"))</f>
        <v/>
      </c>
      <c r="F247" s="32" t="str">
        <f>IFERROR(IF($U247="","",IF($E247="1",INDEX(男子登録情報!$Q:$Q,MATCH($K247,男子登録情報!$B:$B,0)),INDEX(女子登録情報!$Q:$Q,MATCH($K247,女子登録情報!$B:$B,0)))),"")</f>
        <v/>
      </c>
      <c r="G247" s="32" t="str">
        <f>IFERROR(IF($U247="","",IF($E247="1",INDEX(男子登録情報!$M:$M,MATCH($K247,男子登録情報!$B:$B,0)),INDEX(女子登録情報!$M:$M,MATCH($K247,女子登録情報!$B:$B,0)))),"")</f>
        <v/>
      </c>
      <c r="H247" s="32" t="str">
        <f>IFERROR(IF($U247="","",IF($E247="1",INDEX(男子登録情報!$R:$R,MATCH($K247,男子登録情報!$B:$B,0)),INDEX(女子登録情報!$R:$R,MATCH($K247,女子登録情報!$B:$B,0)))),"")</f>
        <v/>
      </c>
      <c r="I247" s="32"/>
      <c r="J247" s="32"/>
      <c r="K247" s="32" t="str">
        <f>IFERROR(INDEX(元マスター!$B:$B,MATCH($U247,元マスター!$AO:$AO,0)),"")</f>
        <v/>
      </c>
      <c r="L247" s="32" t="str">
        <f>IFERROR(IF(INDEX(元マスター!$C:$C,MATCH($U247,元マスター!$AO:$AO,0))="","",INDEX(元マスター!$C:$C,MATCH($U247,元マスター!$AO:$AO,0))),"")</f>
        <v/>
      </c>
      <c r="M247" s="32" t="str">
        <f>IFERROR(IF(INDEX(元マスター!$D:$D,MATCH($U247,元マスター!$AO:$AO,0))="","",INDEX(元マスター!$D:$D,MATCH($U247,元マスター!$AO:$AO,0))),"")</f>
        <v/>
      </c>
      <c r="N247" s="32" t="str">
        <f>IFERROR(IF(INDEX(元マスター!$E:$E,MATCH($U247,元マスター!$AO:$AO,0))="","",INDEX(元マスター!$E:$E,MATCH($U247,元マスター!$AO:$AO,0))),"")</f>
        <v/>
      </c>
      <c r="O247" s="32" t="str">
        <f>IFERROR(IF(INDEX(元マスター!$F:$F,MATCH($U247,元マスター!$AO:$AO,0))="","",INDEX(元マスター!$F:$F,MATCH($U247,元マスター!$AO:$AO,0))),"")</f>
        <v/>
      </c>
      <c r="P247" s="32" t="str">
        <f>IFERROR(IF(INDEX(元マスター!$G:$G,MATCH($U247,元マスター!$AO:$AO,0))="","",INDEX(元マスター!$G:$G,MATCH($U247,元マスター!$AO:$AO,0))),"")</f>
        <v/>
      </c>
      <c r="Q247" s="32" t="str">
        <f>IFERROR(IF(INDEX(元マスター!$H:$H,MATCH($U247,元マスター!$AO:$AO,0))="","",INDEX(元マスター!$H:$H,MATCH($U247,元マスター!$AO:$AO,0))),"")</f>
        <v/>
      </c>
      <c r="R247" s="32" t="str">
        <f>IFERROR(IF(INDEX(元マスター!$I:$I,MATCH($U247,元マスター!$AO:$AO,0))="","",INDEX(元マスター!$I:$I,MATCH($U247,元マスター!$AO:$AO,0))),"")</f>
        <v/>
      </c>
      <c r="S247" s="32" t="str">
        <f>IFERROR(IF(INDEX(元マスター!$J:$J,MATCH($U247,元マスター!$AO:$AO,0))="","",INDEX(元マスター!$J:$J,MATCH($U247,元マスター!$AO:$AO,0))),"")</f>
        <v/>
      </c>
      <c r="U247" s="32" t="str" cm="1">
        <f t="array" ref="U247">IFERROR(INDEX(元マスター!$AO$1:$AO$384,SMALL(IF(元マスター!$AO$1:$AO$384&lt;&gt;"",ROW($A$1:$A$384)),ROW())),"")</f>
        <v/>
      </c>
    </row>
    <row r="248" spans="1:21" x14ac:dyDescent="0.55000000000000004">
      <c r="A248" s="32" t="str">
        <f>IFERROR(INDEX(元マスター!$A:$A,MATCH($U248,元マスター!$AO:$AO,0)),"")</f>
        <v/>
      </c>
      <c r="B248" s="32" t="str">
        <f>IFERROR(IF($U248="","",IF($E248="1",INDEX(男子登録情報!$N:$N,MATCH($K248,男子登録情報!$B:$B,0)),INDEX(女子登録情報!$N:$N,MATCH($K248,女子登録情報!$B:$B,0)))),"")</f>
        <v/>
      </c>
      <c r="C248" s="32" t="str">
        <f>IFERROR(IF($U248="","",IF($E248="1",INDEX(男子登録情報!$O:$O,MATCH($K248,男子登録情報!$B:$B,0)),INDEX(女子登録情報!$O:$O,MATCH($K248,女子登録情報!$B:$B,0)))),"")</f>
        <v/>
      </c>
      <c r="D248" s="32" t="str">
        <f>IFERROR(IF($U248="","",IF($E248="1",INDEX(男子登録情報!$P:$P,MATCH($K248,男子登録情報!$B:$B,0)),INDEX(女子登録情報!$P:$P,MATCH($K248,女子登録情報!$B:$B,0)))),"")</f>
        <v/>
      </c>
      <c r="E248" s="32" t="str">
        <f>IF($U248="","",IF(ISERROR(MATCH($A248,男子登録情報!$S:$S,0)),"2","1"))</f>
        <v/>
      </c>
      <c r="F248" s="32" t="str">
        <f>IFERROR(IF($U248="","",IF($E248="1",INDEX(男子登録情報!$Q:$Q,MATCH($K248,男子登録情報!$B:$B,0)),INDEX(女子登録情報!$Q:$Q,MATCH($K248,女子登録情報!$B:$B,0)))),"")</f>
        <v/>
      </c>
      <c r="G248" s="32" t="str">
        <f>IFERROR(IF($U248="","",IF($E248="1",INDEX(男子登録情報!$M:$M,MATCH($K248,男子登録情報!$B:$B,0)),INDEX(女子登録情報!$M:$M,MATCH($K248,女子登録情報!$B:$B,0)))),"")</f>
        <v/>
      </c>
      <c r="H248" s="32" t="str">
        <f>IFERROR(IF($U248="","",IF($E248="1",INDEX(男子登録情報!$R:$R,MATCH($K248,男子登録情報!$B:$B,0)),INDEX(女子登録情報!$R:$R,MATCH($K248,女子登録情報!$B:$B,0)))),"")</f>
        <v/>
      </c>
      <c r="I248" s="32"/>
      <c r="J248" s="32"/>
      <c r="K248" s="32" t="str">
        <f>IFERROR(INDEX(元マスター!$B:$B,MATCH($U248,元マスター!$AO:$AO,0)),"")</f>
        <v/>
      </c>
      <c r="L248" s="32" t="str">
        <f>IFERROR(IF(INDEX(元マスター!$C:$C,MATCH($U248,元マスター!$AO:$AO,0))="","",INDEX(元マスター!$C:$C,MATCH($U248,元マスター!$AO:$AO,0))),"")</f>
        <v/>
      </c>
      <c r="M248" s="32" t="str">
        <f>IFERROR(IF(INDEX(元マスター!$D:$D,MATCH($U248,元マスター!$AO:$AO,0))="","",INDEX(元マスター!$D:$D,MATCH($U248,元マスター!$AO:$AO,0))),"")</f>
        <v/>
      </c>
      <c r="N248" s="32" t="str">
        <f>IFERROR(IF(INDEX(元マスター!$E:$E,MATCH($U248,元マスター!$AO:$AO,0))="","",INDEX(元マスター!$E:$E,MATCH($U248,元マスター!$AO:$AO,0))),"")</f>
        <v/>
      </c>
      <c r="O248" s="32" t="str">
        <f>IFERROR(IF(INDEX(元マスター!$F:$F,MATCH($U248,元マスター!$AO:$AO,0))="","",INDEX(元マスター!$F:$F,MATCH($U248,元マスター!$AO:$AO,0))),"")</f>
        <v/>
      </c>
      <c r="P248" s="32" t="str">
        <f>IFERROR(IF(INDEX(元マスター!$G:$G,MATCH($U248,元マスター!$AO:$AO,0))="","",INDEX(元マスター!$G:$G,MATCH($U248,元マスター!$AO:$AO,0))),"")</f>
        <v/>
      </c>
      <c r="Q248" s="32" t="str">
        <f>IFERROR(IF(INDEX(元マスター!$H:$H,MATCH($U248,元マスター!$AO:$AO,0))="","",INDEX(元マスター!$H:$H,MATCH($U248,元マスター!$AO:$AO,0))),"")</f>
        <v/>
      </c>
      <c r="R248" s="32" t="str">
        <f>IFERROR(IF(INDEX(元マスター!$I:$I,MATCH($U248,元マスター!$AO:$AO,0))="","",INDEX(元マスター!$I:$I,MATCH($U248,元マスター!$AO:$AO,0))),"")</f>
        <v/>
      </c>
      <c r="S248" s="32" t="str">
        <f>IFERROR(IF(INDEX(元マスター!$J:$J,MATCH($U248,元マスター!$AO:$AO,0))="","",INDEX(元マスター!$J:$J,MATCH($U248,元マスター!$AO:$AO,0))),"")</f>
        <v/>
      </c>
      <c r="U248" s="32" t="str" cm="1">
        <f t="array" ref="U248">IFERROR(INDEX(元マスター!$AO$1:$AO$384,SMALL(IF(元マスター!$AO$1:$AO$384&lt;&gt;"",ROW($A$1:$A$384)),ROW())),"")</f>
        <v/>
      </c>
    </row>
    <row r="249" spans="1:21" x14ac:dyDescent="0.55000000000000004">
      <c r="A249" s="32" t="str">
        <f>IFERROR(INDEX(元マスター!$A:$A,MATCH($U249,元マスター!$AO:$AO,0)),"")</f>
        <v/>
      </c>
      <c r="B249" s="32" t="str">
        <f>IFERROR(IF($U249="","",IF($E249="1",INDEX(男子登録情報!$N:$N,MATCH($K249,男子登録情報!$B:$B,0)),INDEX(女子登録情報!$N:$N,MATCH($K249,女子登録情報!$B:$B,0)))),"")</f>
        <v/>
      </c>
      <c r="C249" s="32" t="str">
        <f>IFERROR(IF($U249="","",IF($E249="1",INDEX(男子登録情報!$O:$O,MATCH($K249,男子登録情報!$B:$B,0)),INDEX(女子登録情報!$O:$O,MATCH($K249,女子登録情報!$B:$B,0)))),"")</f>
        <v/>
      </c>
      <c r="D249" s="32" t="str">
        <f>IFERROR(IF($U249="","",IF($E249="1",INDEX(男子登録情報!$P:$P,MATCH($K249,男子登録情報!$B:$B,0)),INDEX(女子登録情報!$P:$P,MATCH($K249,女子登録情報!$B:$B,0)))),"")</f>
        <v/>
      </c>
      <c r="E249" s="32" t="str">
        <f>IF($U249="","",IF(ISERROR(MATCH($A249,男子登録情報!$S:$S,0)),"2","1"))</f>
        <v/>
      </c>
      <c r="F249" s="32" t="str">
        <f>IFERROR(IF($U249="","",IF($E249="1",INDEX(男子登録情報!$Q:$Q,MATCH($K249,男子登録情報!$B:$B,0)),INDEX(女子登録情報!$Q:$Q,MATCH($K249,女子登録情報!$B:$B,0)))),"")</f>
        <v/>
      </c>
      <c r="G249" s="32" t="str">
        <f>IFERROR(IF($U249="","",IF($E249="1",INDEX(男子登録情報!$M:$M,MATCH($K249,男子登録情報!$B:$B,0)),INDEX(女子登録情報!$M:$M,MATCH($K249,女子登録情報!$B:$B,0)))),"")</f>
        <v/>
      </c>
      <c r="H249" s="32" t="str">
        <f>IFERROR(IF($U249="","",IF($E249="1",INDEX(男子登録情報!$R:$R,MATCH($K249,男子登録情報!$B:$B,0)),INDEX(女子登録情報!$R:$R,MATCH($K249,女子登録情報!$B:$B,0)))),"")</f>
        <v/>
      </c>
      <c r="I249" s="32"/>
      <c r="J249" s="32"/>
      <c r="K249" s="32" t="str">
        <f>IFERROR(INDEX(元マスター!$B:$B,MATCH($U249,元マスター!$AO:$AO,0)),"")</f>
        <v/>
      </c>
      <c r="L249" s="32" t="str">
        <f>IFERROR(IF(INDEX(元マスター!$C:$C,MATCH($U249,元マスター!$AO:$AO,0))="","",INDEX(元マスター!$C:$C,MATCH($U249,元マスター!$AO:$AO,0))),"")</f>
        <v/>
      </c>
      <c r="M249" s="32" t="str">
        <f>IFERROR(IF(INDEX(元マスター!$D:$D,MATCH($U249,元マスター!$AO:$AO,0))="","",INDEX(元マスター!$D:$D,MATCH($U249,元マスター!$AO:$AO,0))),"")</f>
        <v/>
      </c>
      <c r="N249" s="32" t="str">
        <f>IFERROR(IF(INDEX(元マスター!$E:$E,MATCH($U249,元マスター!$AO:$AO,0))="","",INDEX(元マスター!$E:$E,MATCH($U249,元マスター!$AO:$AO,0))),"")</f>
        <v/>
      </c>
      <c r="O249" s="32" t="str">
        <f>IFERROR(IF(INDEX(元マスター!$F:$F,MATCH($U249,元マスター!$AO:$AO,0))="","",INDEX(元マスター!$F:$F,MATCH($U249,元マスター!$AO:$AO,0))),"")</f>
        <v/>
      </c>
      <c r="P249" s="32" t="str">
        <f>IFERROR(IF(INDEX(元マスター!$G:$G,MATCH($U249,元マスター!$AO:$AO,0))="","",INDEX(元マスター!$G:$G,MATCH($U249,元マスター!$AO:$AO,0))),"")</f>
        <v/>
      </c>
      <c r="Q249" s="32" t="str">
        <f>IFERROR(IF(INDEX(元マスター!$H:$H,MATCH($U249,元マスター!$AO:$AO,0))="","",INDEX(元マスター!$H:$H,MATCH($U249,元マスター!$AO:$AO,0))),"")</f>
        <v/>
      </c>
      <c r="R249" s="32" t="str">
        <f>IFERROR(IF(INDEX(元マスター!$I:$I,MATCH($U249,元マスター!$AO:$AO,0))="","",INDEX(元マスター!$I:$I,MATCH($U249,元マスター!$AO:$AO,0))),"")</f>
        <v/>
      </c>
      <c r="S249" s="32" t="str">
        <f>IFERROR(IF(INDEX(元マスター!$J:$J,MATCH($U249,元マスター!$AO:$AO,0))="","",INDEX(元マスター!$J:$J,MATCH($U249,元マスター!$AO:$AO,0))),"")</f>
        <v/>
      </c>
      <c r="U249" s="32" t="str" cm="1">
        <f t="array" ref="U249">IFERROR(INDEX(元マスター!$AO$1:$AO$384,SMALL(IF(元マスター!$AO$1:$AO$384&lt;&gt;"",ROW($A$1:$A$384)),ROW())),"")</f>
        <v/>
      </c>
    </row>
    <row r="250" spans="1:21" x14ac:dyDescent="0.55000000000000004">
      <c r="A250" s="32" t="str">
        <f>IFERROR(INDEX(元マスター!$A:$A,MATCH($U250,元マスター!$AO:$AO,0)),"")</f>
        <v/>
      </c>
      <c r="B250" s="32" t="str">
        <f>IFERROR(IF($U250="","",IF($E250="1",INDEX(男子登録情報!$N:$N,MATCH($K250,男子登録情報!$B:$B,0)),INDEX(女子登録情報!$N:$N,MATCH($K250,女子登録情報!$B:$B,0)))),"")</f>
        <v/>
      </c>
      <c r="C250" s="32" t="str">
        <f>IFERROR(IF($U250="","",IF($E250="1",INDEX(男子登録情報!$O:$O,MATCH($K250,男子登録情報!$B:$B,0)),INDEX(女子登録情報!$O:$O,MATCH($K250,女子登録情報!$B:$B,0)))),"")</f>
        <v/>
      </c>
      <c r="D250" s="32" t="str">
        <f>IFERROR(IF($U250="","",IF($E250="1",INDEX(男子登録情報!$P:$P,MATCH($K250,男子登録情報!$B:$B,0)),INDEX(女子登録情報!$P:$P,MATCH($K250,女子登録情報!$B:$B,0)))),"")</f>
        <v/>
      </c>
      <c r="E250" s="32" t="str">
        <f>IF($U250="","",IF(ISERROR(MATCH($A250,男子登録情報!$S:$S,0)),"2","1"))</f>
        <v/>
      </c>
      <c r="F250" s="32" t="str">
        <f>IFERROR(IF($U250="","",IF($E250="1",INDEX(男子登録情報!$Q:$Q,MATCH($K250,男子登録情報!$B:$B,0)),INDEX(女子登録情報!$Q:$Q,MATCH($K250,女子登録情報!$B:$B,0)))),"")</f>
        <v/>
      </c>
      <c r="G250" s="32" t="str">
        <f>IFERROR(IF($U250="","",IF($E250="1",INDEX(男子登録情報!$M:$M,MATCH($K250,男子登録情報!$B:$B,0)),INDEX(女子登録情報!$M:$M,MATCH($K250,女子登録情報!$B:$B,0)))),"")</f>
        <v/>
      </c>
      <c r="H250" s="32" t="str">
        <f>IFERROR(IF($U250="","",IF($E250="1",INDEX(男子登録情報!$R:$R,MATCH($K250,男子登録情報!$B:$B,0)),INDEX(女子登録情報!$R:$R,MATCH($K250,女子登録情報!$B:$B,0)))),"")</f>
        <v/>
      </c>
      <c r="I250" s="32"/>
      <c r="J250" s="32"/>
      <c r="K250" s="32" t="str">
        <f>IFERROR(INDEX(元マスター!$B:$B,MATCH($U250,元マスター!$AO:$AO,0)),"")</f>
        <v/>
      </c>
      <c r="L250" s="32" t="str">
        <f>IFERROR(IF(INDEX(元マスター!$C:$C,MATCH($U250,元マスター!$AO:$AO,0))="","",INDEX(元マスター!$C:$C,MATCH($U250,元マスター!$AO:$AO,0))),"")</f>
        <v/>
      </c>
      <c r="M250" s="32" t="str">
        <f>IFERROR(IF(INDEX(元マスター!$D:$D,MATCH($U250,元マスター!$AO:$AO,0))="","",INDEX(元マスター!$D:$D,MATCH($U250,元マスター!$AO:$AO,0))),"")</f>
        <v/>
      </c>
      <c r="N250" s="32" t="str">
        <f>IFERROR(IF(INDEX(元マスター!$E:$E,MATCH($U250,元マスター!$AO:$AO,0))="","",INDEX(元マスター!$E:$E,MATCH($U250,元マスター!$AO:$AO,0))),"")</f>
        <v/>
      </c>
      <c r="O250" s="32" t="str">
        <f>IFERROR(IF(INDEX(元マスター!$F:$F,MATCH($U250,元マスター!$AO:$AO,0))="","",INDEX(元マスター!$F:$F,MATCH($U250,元マスター!$AO:$AO,0))),"")</f>
        <v/>
      </c>
      <c r="P250" s="32" t="str">
        <f>IFERROR(IF(INDEX(元マスター!$G:$G,MATCH($U250,元マスター!$AO:$AO,0))="","",INDEX(元マスター!$G:$G,MATCH($U250,元マスター!$AO:$AO,0))),"")</f>
        <v/>
      </c>
      <c r="Q250" s="32" t="str">
        <f>IFERROR(IF(INDEX(元マスター!$H:$H,MATCH($U250,元マスター!$AO:$AO,0))="","",INDEX(元マスター!$H:$H,MATCH($U250,元マスター!$AO:$AO,0))),"")</f>
        <v/>
      </c>
      <c r="R250" s="32" t="str">
        <f>IFERROR(IF(INDEX(元マスター!$I:$I,MATCH($U250,元マスター!$AO:$AO,0))="","",INDEX(元マスター!$I:$I,MATCH($U250,元マスター!$AO:$AO,0))),"")</f>
        <v/>
      </c>
      <c r="S250" s="32" t="str">
        <f>IFERROR(IF(INDEX(元マスター!$J:$J,MATCH($U250,元マスター!$AO:$AO,0))="","",INDEX(元マスター!$J:$J,MATCH($U250,元マスター!$AO:$AO,0))),"")</f>
        <v/>
      </c>
      <c r="U250" s="32" t="str" cm="1">
        <f t="array" ref="U250">IFERROR(INDEX(元マスター!$AO$1:$AO$384,SMALL(IF(元マスター!$AO$1:$AO$384&lt;&gt;"",ROW($A$1:$A$384)),ROW())),"")</f>
        <v/>
      </c>
    </row>
    <row r="251" spans="1:21" x14ac:dyDescent="0.55000000000000004">
      <c r="A251" s="32" t="str">
        <f>IFERROR(INDEX(元マスター!$A:$A,MATCH($U251,元マスター!$AO:$AO,0)),"")</f>
        <v/>
      </c>
      <c r="B251" s="32" t="str">
        <f>IFERROR(IF($U251="","",IF($E251="1",INDEX(男子登録情報!$N:$N,MATCH($K251,男子登録情報!$B:$B,0)),INDEX(女子登録情報!$N:$N,MATCH($K251,女子登録情報!$B:$B,0)))),"")</f>
        <v/>
      </c>
      <c r="C251" s="32" t="str">
        <f>IFERROR(IF($U251="","",IF($E251="1",INDEX(男子登録情報!$O:$O,MATCH($K251,男子登録情報!$B:$B,0)),INDEX(女子登録情報!$O:$O,MATCH($K251,女子登録情報!$B:$B,0)))),"")</f>
        <v/>
      </c>
      <c r="D251" s="32" t="str">
        <f>IFERROR(IF($U251="","",IF($E251="1",INDEX(男子登録情報!$P:$P,MATCH($K251,男子登録情報!$B:$B,0)),INDEX(女子登録情報!$P:$P,MATCH($K251,女子登録情報!$B:$B,0)))),"")</f>
        <v/>
      </c>
      <c r="E251" s="32" t="str">
        <f>IF($U251="","",IF(ISERROR(MATCH($A251,男子登録情報!$S:$S,0)),"2","1"))</f>
        <v/>
      </c>
      <c r="F251" s="32" t="str">
        <f>IFERROR(IF($U251="","",IF($E251="1",INDEX(男子登録情報!$Q:$Q,MATCH($K251,男子登録情報!$B:$B,0)),INDEX(女子登録情報!$Q:$Q,MATCH($K251,女子登録情報!$B:$B,0)))),"")</f>
        <v/>
      </c>
      <c r="G251" s="32" t="str">
        <f>IFERROR(IF($U251="","",IF($E251="1",INDEX(男子登録情報!$M:$M,MATCH($K251,男子登録情報!$B:$B,0)),INDEX(女子登録情報!$M:$M,MATCH($K251,女子登録情報!$B:$B,0)))),"")</f>
        <v/>
      </c>
      <c r="H251" s="32" t="str">
        <f>IFERROR(IF($U251="","",IF($E251="1",INDEX(男子登録情報!$R:$R,MATCH($K251,男子登録情報!$B:$B,0)),INDEX(女子登録情報!$R:$R,MATCH($K251,女子登録情報!$B:$B,0)))),"")</f>
        <v/>
      </c>
      <c r="I251" s="32"/>
      <c r="J251" s="32"/>
      <c r="K251" s="32" t="str">
        <f>IFERROR(INDEX(元マスター!$B:$B,MATCH($U251,元マスター!$AO:$AO,0)),"")</f>
        <v/>
      </c>
      <c r="L251" s="32" t="str">
        <f>IFERROR(IF(INDEX(元マスター!$C:$C,MATCH($U251,元マスター!$AO:$AO,0))="","",INDEX(元マスター!$C:$C,MATCH($U251,元マスター!$AO:$AO,0))),"")</f>
        <v/>
      </c>
      <c r="M251" s="32" t="str">
        <f>IFERROR(IF(INDEX(元マスター!$D:$D,MATCH($U251,元マスター!$AO:$AO,0))="","",INDEX(元マスター!$D:$D,MATCH($U251,元マスター!$AO:$AO,0))),"")</f>
        <v/>
      </c>
      <c r="N251" s="32" t="str">
        <f>IFERROR(IF(INDEX(元マスター!$E:$E,MATCH($U251,元マスター!$AO:$AO,0))="","",INDEX(元マスター!$E:$E,MATCH($U251,元マスター!$AO:$AO,0))),"")</f>
        <v/>
      </c>
      <c r="O251" s="32" t="str">
        <f>IFERROR(IF(INDEX(元マスター!$F:$F,MATCH($U251,元マスター!$AO:$AO,0))="","",INDEX(元マスター!$F:$F,MATCH($U251,元マスター!$AO:$AO,0))),"")</f>
        <v/>
      </c>
      <c r="P251" s="32" t="str">
        <f>IFERROR(IF(INDEX(元マスター!$G:$G,MATCH($U251,元マスター!$AO:$AO,0))="","",INDEX(元マスター!$G:$G,MATCH($U251,元マスター!$AO:$AO,0))),"")</f>
        <v/>
      </c>
      <c r="Q251" s="32" t="str">
        <f>IFERROR(IF(INDEX(元マスター!$H:$H,MATCH($U251,元マスター!$AO:$AO,0))="","",INDEX(元マスター!$H:$H,MATCH($U251,元マスター!$AO:$AO,0))),"")</f>
        <v/>
      </c>
      <c r="R251" s="32" t="str">
        <f>IFERROR(IF(INDEX(元マスター!$I:$I,MATCH($U251,元マスター!$AO:$AO,0))="","",INDEX(元マスター!$I:$I,MATCH($U251,元マスター!$AO:$AO,0))),"")</f>
        <v/>
      </c>
      <c r="S251" s="32" t="str">
        <f>IFERROR(IF(INDEX(元マスター!$J:$J,MATCH($U251,元マスター!$AO:$AO,0))="","",INDEX(元マスター!$J:$J,MATCH($U251,元マスター!$AO:$AO,0))),"")</f>
        <v/>
      </c>
      <c r="U251" s="32" t="str" cm="1">
        <f t="array" ref="U251">IFERROR(INDEX(元マスター!$AO$1:$AO$384,SMALL(IF(元マスター!$AO$1:$AO$384&lt;&gt;"",ROW($A$1:$A$384)),ROW())),"")</f>
        <v/>
      </c>
    </row>
    <row r="252" spans="1:21" x14ac:dyDescent="0.55000000000000004">
      <c r="A252" s="32" t="str">
        <f>IFERROR(INDEX(元マスター!$A:$A,MATCH($U252,元マスター!$AO:$AO,0)),"")</f>
        <v/>
      </c>
      <c r="B252" s="32" t="str">
        <f>IFERROR(IF($U252="","",IF($E252="1",INDEX(男子登録情報!$N:$N,MATCH($K252,男子登録情報!$B:$B,0)),INDEX(女子登録情報!$N:$N,MATCH($K252,女子登録情報!$B:$B,0)))),"")</f>
        <v/>
      </c>
      <c r="C252" s="32" t="str">
        <f>IFERROR(IF($U252="","",IF($E252="1",INDEX(男子登録情報!$O:$O,MATCH($K252,男子登録情報!$B:$B,0)),INDEX(女子登録情報!$O:$O,MATCH($K252,女子登録情報!$B:$B,0)))),"")</f>
        <v/>
      </c>
      <c r="D252" s="32" t="str">
        <f>IFERROR(IF($U252="","",IF($E252="1",INDEX(男子登録情報!$P:$P,MATCH($K252,男子登録情報!$B:$B,0)),INDEX(女子登録情報!$P:$P,MATCH($K252,女子登録情報!$B:$B,0)))),"")</f>
        <v/>
      </c>
      <c r="E252" s="32" t="str">
        <f>IF($U252="","",IF(ISERROR(MATCH($A252,男子登録情報!$S:$S,0)),"2","1"))</f>
        <v/>
      </c>
      <c r="F252" s="32" t="str">
        <f>IFERROR(IF($U252="","",IF($E252="1",INDEX(男子登録情報!$Q:$Q,MATCH($K252,男子登録情報!$B:$B,0)),INDEX(女子登録情報!$Q:$Q,MATCH($K252,女子登録情報!$B:$B,0)))),"")</f>
        <v/>
      </c>
      <c r="G252" s="32" t="str">
        <f>IFERROR(IF($U252="","",IF($E252="1",INDEX(男子登録情報!$M:$M,MATCH($K252,男子登録情報!$B:$B,0)),INDEX(女子登録情報!$M:$M,MATCH($K252,女子登録情報!$B:$B,0)))),"")</f>
        <v/>
      </c>
      <c r="H252" s="32" t="str">
        <f>IFERROR(IF($U252="","",IF($E252="1",INDEX(男子登録情報!$R:$R,MATCH($K252,男子登録情報!$B:$B,0)),INDEX(女子登録情報!$R:$R,MATCH($K252,女子登録情報!$B:$B,0)))),"")</f>
        <v/>
      </c>
      <c r="I252" s="32"/>
      <c r="J252" s="32"/>
      <c r="K252" s="32" t="str">
        <f>IFERROR(INDEX(元マスター!$B:$B,MATCH($U252,元マスター!$AO:$AO,0)),"")</f>
        <v/>
      </c>
      <c r="L252" s="32" t="str">
        <f>IFERROR(IF(INDEX(元マスター!$C:$C,MATCH($U252,元マスター!$AO:$AO,0))="","",INDEX(元マスター!$C:$C,MATCH($U252,元マスター!$AO:$AO,0))),"")</f>
        <v/>
      </c>
      <c r="M252" s="32" t="str">
        <f>IFERROR(IF(INDEX(元マスター!$D:$D,MATCH($U252,元マスター!$AO:$AO,0))="","",INDEX(元マスター!$D:$D,MATCH($U252,元マスター!$AO:$AO,0))),"")</f>
        <v/>
      </c>
      <c r="N252" s="32" t="str">
        <f>IFERROR(IF(INDEX(元マスター!$E:$E,MATCH($U252,元マスター!$AO:$AO,0))="","",INDEX(元マスター!$E:$E,MATCH($U252,元マスター!$AO:$AO,0))),"")</f>
        <v/>
      </c>
      <c r="O252" s="32" t="str">
        <f>IFERROR(IF(INDEX(元マスター!$F:$F,MATCH($U252,元マスター!$AO:$AO,0))="","",INDEX(元マスター!$F:$F,MATCH($U252,元マスター!$AO:$AO,0))),"")</f>
        <v/>
      </c>
      <c r="P252" s="32" t="str">
        <f>IFERROR(IF(INDEX(元マスター!$G:$G,MATCH($U252,元マスター!$AO:$AO,0))="","",INDEX(元マスター!$G:$G,MATCH($U252,元マスター!$AO:$AO,0))),"")</f>
        <v/>
      </c>
      <c r="Q252" s="32" t="str">
        <f>IFERROR(IF(INDEX(元マスター!$H:$H,MATCH($U252,元マスター!$AO:$AO,0))="","",INDEX(元マスター!$H:$H,MATCH($U252,元マスター!$AO:$AO,0))),"")</f>
        <v/>
      </c>
      <c r="R252" s="32" t="str">
        <f>IFERROR(IF(INDEX(元マスター!$I:$I,MATCH($U252,元マスター!$AO:$AO,0))="","",INDEX(元マスター!$I:$I,MATCH($U252,元マスター!$AO:$AO,0))),"")</f>
        <v/>
      </c>
      <c r="S252" s="32" t="str">
        <f>IFERROR(IF(INDEX(元マスター!$J:$J,MATCH($U252,元マスター!$AO:$AO,0))="","",INDEX(元マスター!$J:$J,MATCH($U252,元マスター!$AO:$AO,0))),"")</f>
        <v/>
      </c>
      <c r="U252" s="32" t="str" cm="1">
        <f t="array" ref="U252">IFERROR(INDEX(元マスター!$AO$1:$AO$384,SMALL(IF(元マスター!$AO$1:$AO$384&lt;&gt;"",ROW($A$1:$A$384)),ROW())),"")</f>
        <v/>
      </c>
    </row>
    <row r="253" spans="1:21" x14ac:dyDescent="0.55000000000000004">
      <c r="A253" s="32" t="str">
        <f>IFERROR(INDEX(元マスター!$A:$A,MATCH($U253,元マスター!$AO:$AO,0)),"")</f>
        <v/>
      </c>
      <c r="B253" s="32" t="str">
        <f>IFERROR(IF($U253="","",IF($E253="1",INDEX(男子登録情報!$N:$N,MATCH($K253,男子登録情報!$B:$B,0)),INDEX(女子登録情報!$N:$N,MATCH($K253,女子登録情報!$B:$B,0)))),"")</f>
        <v/>
      </c>
      <c r="C253" s="32" t="str">
        <f>IFERROR(IF($U253="","",IF($E253="1",INDEX(男子登録情報!$O:$O,MATCH($K253,男子登録情報!$B:$B,0)),INDEX(女子登録情報!$O:$O,MATCH($K253,女子登録情報!$B:$B,0)))),"")</f>
        <v/>
      </c>
      <c r="D253" s="32" t="str">
        <f>IFERROR(IF($U253="","",IF($E253="1",INDEX(男子登録情報!$P:$P,MATCH($K253,男子登録情報!$B:$B,0)),INDEX(女子登録情報!$P:$P,MATCH($K253,女子登録情報!$B:$B,0)))),"")</f>
        <v/>
      </c>
      <c r="E253" s="32" t="str">
        <f>IF($U253="","",IF(ISERROR(MATCH($A253,男子登録情報!$S:$S,0)),"2","1"))</f>
        <v/>
      </c>
      <c r="F253" s="32" t="str">
        <f>IFERROR(IF($U253="","",IF($E253="1",INDEX(男子登録情報!$Q:$Q,MATCH($K253,男子登録情報!$B:$B,0)),INDEX(女子登録情報!$Q:$Q,MATCH($K253,女子登録情報!$B:$B,0)))),"")</f>
        <v/>
      </c>
      <c r="G253" s="32" t="str">
        <f>IFERROR(IF($U253="","",IF($E253="1",INDEX(男子登録情報!$M:$M,MATCH($K253,男子登録情報!$B:$B,0)),INDEX(女子登録情報!$M:$M,MATCH($K253,女子登録情報!$B:$B,0)))),"")</f>
        <v/>
      </c>
      <c r="H253" s="32" t="str">
        <f>IFERROR(IF($U253="","",IF($E253="1",INDEX(男子登録情報!$R:$R,MATCH($K253,男子登録情報!$B:$B,0)),INDEX(女子登録情報!$R:$R,MATCH($K253,女子登録情報!$B:$B,0)))),"")</f>
        <v/>
      </c>
      <c r="I253" s="32"/>
      <c r="J253" s="32"/>
      <c r="K253" s="32" t="str">
        <f>IFERROR(INDEX(元マスター!$B:$B,MATCH($U253,元マスター!$AO:$AO,0)),"")</f>
        <v/>
      </c>
      <c r="L253" s="32" t="str">
        <f>IFERROR(IF(INDEX(元マスター!$C:$C,MATCH($U253,元マスター!$AO:$AO,0))="","",INDEX(元マスター!$C:$C,MATCH($U253,元マスター!$AO:$AO,0))),"")</f>
        <v/>
      </c>
      <c r="M253" s="32" t="str">
        <f>IFERROR(IF(INDEX(元マスター!$D:$D,MATCH($U253,元マスター!$AO:$AO,0))="","",INDEX(元マスター!$D:$D,MATCH($U253,元マスター!$AO:$AO,0))),"")</f>
        <v/>
      </c>
      <c r="N253" s="32" t="str">
        <f>IFERROR(IF(INDEX(元マスター!$E:$E,MATCH($U253,元マスター!$AO:$AO,0))="","",INDEX(元マスター!$E:$E,MATCH($U253,元マスター!$AO:$AO,0))),"")</f>
        <v/>
      </c>
      <c r="O253" s="32" t="str">
        <f>IFERROR(IF(INDEX(元マスター!$F:$F,MATCH($U253,元マスター!$AO:$AO,0))="","",INDEX(元マスター!$F:$F,MATCH($U253,元マスター!$AO:$AO,0))),"")</f>
        <v/>
      </c>
      <c r="P253" s="32" t="str">
        <f>IFERROR(IF(INDEX(元マスター!$G:$G,MATCH($U253,元マスター!$AO:$AO,0))="","",INDEX(元マスター!$G:$G,MATCH($U253,元マスター!$AO:$AO,0))),"")</f>
        <v/>
      </c>
      <c r="Q253" s="32" t="str">
        <f>IFERROR(IF(INDEX(元マスター!$H:$H,MATCH($U253,元マスター!$AO:$AO,0))="","",INDEX(元マスター!$H:$H,MATCH($U253,元マスター!$AO:$AO,0))),"")</f>
        <v/>
      </c>
      <c r="R253" s="32" t="str">
        <f>IFERROR(IF(INDEX(元マスター!$I:$I,MATCH($U253,元マスター!$AO:$AO,0))="","",INDEX(元マスター!$I:$I,MATCH($U253,元マスター!$AO:$AO,0))),"")</f>
        <v/>
      </c>
      <c r="S253" s="32" t="str">
        <f>IFERROR(IF(INDEX(元マスター!$J:$J,MATCH($U253,元マスター!$AO:$AO,0))="","",INDEX(元マスター!$J:$J,MATCH($U253,元マスター!$AO:$AO,0))),"")</f>
        <v/>
      </c>
      <c r="U253" s="32" t="str" cm="1">
        <f t="array" ref="U253">IFERROR(INDEX(元マスター!$AO$1:$AO$384,SMALL(IF(元マスター!$AO$1:$AO$384&lt;&gt;"",ROW($A$1:$A$384)),ROW())),"")</f>
        <v/>
      </c>
    </row>
    <row r="254" spans="1:21" x14ac:dyDescent="0.55000000000000004">
      <c r="A254" s="32" t="str">
        <f>IFERROR(INDEX(元マスター!$A:$A,MATCH($U254,元マスター!$AO:$AO,0)),"")</f>
        <v/>
      </c>
      <c r="B254" s="32" t="str">
        <f>IFERROR(IF($U254="","",IF($E254="1",INDEX(男子登録情報!$N:$N,MATCH($K254,男子登録情報!$B:$B,0)),INDEX(女子登録情報!$N:$N,MATCH($K254,女子登録情報!$B:$B,0)))),"")</f>
        <v/>
      </c>
      <c r="C254" s="32" t="str">
        <f>IFERROR(IF($U254="","",IF($E254="1",INDEX(男子登録情報!$O:$O,MATCH($K254,男子登録情報!$B:$B,0)),INDEX(女子登録情報!$O:$O,MATCH($K254,女子登録情報!$B:$B,0)))),"")</f>
        <v/>
      </c>
      <c r="D254" s="32" t="str">
        <f>IFERROR(IF($U254="","",IF($E254="1",INDEX(男子登録情報!$P:$P,MATCH($K254,男子登録情報!$B:$B,0)),INDEX(女子登録情報!$P:$P,MATCH($K254,女子登録情報!$B:$B,0)))),"")</f>
        <v/>
      </c>
      <c r="E254" s="32" t="str">
        <f>IF($U254="","",IF(ISERROR(MATCH($A254,男子登録情報!$S:$S,0)),"2","1"))</f>
        <v/>
      </c>
      <c r="F254" s="32" t="str">
        <f>IFERROR(IF($U254="","",IF($E254="1",INDEX(男子登録情報!$Q:$Q,MATCH($K254,男子登録情報!$B:$B,0)),INDEX(女子登録情報!$Q:$Q,MATCH($K254,女子登録情報!$B:$B,0)))),"")</f>
        <v/>
      </c>
      <c r="G254" s="32" t="str">
        <f>IFERROR(IF($U254="","",IF($E254="1",INDEX(男子登録情報!$M:$M,MATCH($K254,男子登録情報!$B:$B,0)),INDEX(女子登録情報!$M:$M,MATCH($K254,女子登録情報!$B:$B,0)))),"")</f>
        <v/>
      </c>
      <c r="H254" s="32" t="str">
        <f>IFERROR(IF($U254="","",IF($E254="1",INDEX(男子登録情報!$R:$R,MATCH($K254,男子登録情報!$B:$B,0)),INDEX(女子登録情報!$R:$R,MATCH($K254,女子登録情報!$B:$B,0)))),"")</f>
        <v/>
      </c>
      <c r="I254" s="32"/>
      <c r="J254" s="32"/>
      <c r="K254" s="32" t="str">
        <f>IFERROR(INDEX(元マスター!$B:$B,MATCH($U254,元マスター!$AO:$AO,0)),"")</f>
        <v/>
      </c>
      <c r="L254" s="32" t="str">
        <f>IFERROR(IF(INDEX(元マスター!$C:$C,MATCH($U254,元マスター!$AO:$AO,0))="","",INDEX(元マスター!$C:$C,MATCH($U254,元マスター!$AO:$AO,0))),"")</f>
        <v/>
      </c>
      <c r="M254" s="32" t="str">
        <f>IFERROR(IF(INDEX(元マスター!$D:$D,MATCH($U254,元マスター!$AO:$AO,0))="","",INDEX(元マスター!$D:$D,MATCH($U254,元マスター!$AO:$AO,0))),"")</f>
        <v/>
      </c>
      <c r="N254" s="32" t="str">
        <f>IFERROR(IF(INDEX(元マスター!$E:$E,MATCH($U254,元マスター!$AO:$AO,0))="","",INDEX(元マスター!$E:$E,MATCH($U254,元マスター!$AO:$AO,0))),"")</f>
        <v/>
      </c>
      <c r="O254" s="32" t="str">
        <f>IFERROR(IF(INDEX(元マスター!$F:$F,MATCH($U254,元マスター!$AO:$AO,0))="","",INDEX(元マスター!$F:$F,MATCH($U254,元マスター!$AO:$AO,0))),"")</f>
        <v/>
      </c>
      <c r="P254" s="32" t="str">
        <f>IFERROR(IF(INDEX(元マスター!$G:$G,MATCH($U254,元マスター!$AO:$AO,0))="","",INDEX(元マスター!$G:$G,MATCH($U254,元マスター!$AO:$AO,0))),"")</f>
        <v/>
      </c>
      <c r="Q254" s="32" t="str">
        <f>IFERROR(IF(INDEX(元マスター!$H:$H,MATCH($U254,元マスター!$AO:$AO,0))="","",INDEX(元マスター!$H:$H,MATCH($U254,元マスター!$AO:$AO,0))),"")</f>
        <v/>
      </c>
      <c r="R254" s="32" t="str">
        <f>IFERROR(IF(INDEX(元マスター!$I:$I,MATCH($U254,元マスター!$AO:$AO,0))="","",INDEX(元マスター!$I:$I,MATCH($U254,元マスター!$AO:$AO,0))),"")</f>
        <v/>
      </c>
      <c r="S254" s="32" t="str">
        <f>IFERROR(IF(INDEX(元マスター!$J:$J,MATCH($U254,元マスター!$AO:$AO,0))="","",INDEX(元マスター!$J:$J,MATCH($U254,元マスター!$AO:$AO,0))),"")</f>
        <v/>
      </c>
      <c r="U254" s="32" t="str" cm="1">
        <f t="array" ref="U254">IFERROR(INDEX(元マスター!$AO$1:$AO$384,SMALL(IF(元マスター!$AO$1:$AO$384&lt;&gt;"",ROW($A$1:$A$384)),ROW())),"")</f>
        <v/>
      </c>
    </row>
    <row r="255" spans="1:21" x14ac:dyDescent="0.55000000000000004">
      <c r="A255" s="32" t="str">
        <f>IFERROR(INDEX(元マスター!$A:$A,MATCH($U255,元マスター!$AO:$AO,0)),"")</f>
        <v/>
      </c>
      <c r="B255" s="32" t="str">
        <f>IFERROR(IF($U255="","",IF($E255="1",INDEX(男子登録情報!$N:$N,MATCH($K255,男子登録情報!$B:$B,0)),INDEX(女子登録情報!$N:$N,MATCH($K255,女子登録情報!$B:$B,0)))),"")</f>
        <v/>
      </c>
      <c r="C255" s="32" t="str">
        <f>IFERROR(IF($U255="","",IF($E255="1",INDEX(男子登録情報!$O:$O,MATCH($K255,男子登録情報!$B:$B,0)),INDEX(女子登録情報!$O:$O,MATCH($K255,女子登録情報!$B:$B,0)))),"")</f>
        <v/>
      </c>
      <c r="D255" s="32" t="str">
        <f>IFERROR(IF($U255="","",IF($E255="1",INDEX(男子登録情報!$P:$P,MATCH($K255,男子登録情報!$B:$B,0)),INDEX(女子登録情報!$P:$P,MATCH($K255,女子登録情報!$B:$B,0)))),"")</f>
        <v/>
      </c>
      <c r="E255" s="32" t="str">
        <f>IF($U255="","",IF(ISERROR(MATCH($A255,男子登録情報!$S:$S,0)),"2","1"))</f>
        <v/>
      </c>
      <c r="F255" s="32" t="str">
        <f>IFERROR(IF($U255="","",IF($E255="1",INDEX(男子登録情報!$Q:$Q,MATCH($K255,男子登録情報!$B:$B,0)),INDEX(女子登録情報!$Q:$Q,MATCH($K255,女子登録情報!$B:$B,0)))),"")</f>
        <v/>
      </c>
      <c r="G255" s="32" t="str">
        <f>IFERROR(IF($U255="","",IF($E255="1",INDEX(男子登録情報!$M:$M,MATCH($K255,男子登録情報!$B:$B,0)),INDEX(女子登録情報!$M:$M,MATCH($K255,女子登録情報!$B:$B,0)))),"")</f>
        <v/>
      </c>
      <c r="H255" s="32" t="str">
        <f>IFERROR(IF($U255="","",IF($E255="1",INDEX(男子登録情報!$R:$R,MATCH($K255,男子登録情報!$B:$B,0)),INDEX(女子登録情報!$R:$R,MATCH($K255,女子登録情報!$B:$B,0)))),"")</f>
        <v/>
      </c>
      <c r="I255" s="32"/>
      <c r="J255" s="32"/>
      <c r="K255" s="32" t="str">
        <f>IFERROR(INDEX(元マスター!$B:$B,MATCH($U255,元マスター!$AO:$AO,0)),"")</f>
        <v/>
      </c>
      <c r="L255" s="32" t="str">
        <f>IFERROR(IF(INDEX(元マスター!$C:$C,MATCH($U255,元マスター!$AO:$AO,0))="","",INDEX(元マスター!$C:$C,MATCH($U255,元マスター!$AO:$AO,0))),"")</f>
        <v/>
      </c>
      <c r="M255" s="32" t="str">
        <f>IFERROR(IF(INDEX(元マスター!$D:$D,MATCH($U255,元マスター!$AO:$AO,0))="","",INDEX(元マスター!$D:$D,MATCH($U255,元マスター!$AO:$AO,0))),"")</f>
        <v/>
      </c>
      <c r="N255" s="32" t="str">
        <f>IFERROR(IF(INDEX(元マスター!$E:$E,MATCH($U255,元マスター!$AO:$AO,0))="","",INDEX(元マスター!$E:$E,MATCH($U255,元マスター!$AO:$AO,0))),"")</f>
        <v/>
      </c>
      <c r="O255" s="32" t="str">
        <f>IFERROR(IF(INDEX(元マスター!$F:$F,MATCH($U255,元マスター!$AO:$AO,0))="","",INDEX(元マスター!$F:$F,MATCH($U255,元マスター!$AO:$AO,0))),"")</f>
        <v/>
      </c>
      <c r="P255" s="32" t="str">
        <f>IFERROR(IF(INDEX(元マスター!$G:$G,MATCH($U255,元マスター!$AO:$AO,0))="","",INDEX(元マスター!$G:$G,MATCH($U255,元マスター!$AO:$AO,0))),"")</f>
        <v/>
      </c>
      <c r="Q255" s="32" t="str">
        <f>IFERROR(IF(INDEX(元マスター!$H:$H,MATCH($U255,元マスター!$AO:$AO,0))="","",INDEX(元マスター!$H:$H,MATCH($U255,元マスター!$AO:$AO,0))),"")</f>
        <v/>
      </c>
      <c r="R255" s="32" t="str">
        <f>IFERROR(IF(INDEX(元マスター!$I:$I,MATCH($U255,元マスター!$AO:$AO,0))="","",INDEX(元マスター!$I:$I,MATCH($U255,元マスター!$AO:$AO,0))),"")</f>
        <v/>
      </c>
      <c r="S255" s="32" t="str">
        <f>IFERROR(IF(INDEX(元マスター!$J:$J,MATCH($U255,元マスター!$AO:$AO,0))="","",INDEX(元マスター!$J:$J,MATCH($U255,元マスター!$AO:$AO,0))),"")</f>
        <v/>
      </c>
      <c r="U255" s="32" t="str" cm="1">
        <f t="array" ref="U255">IFERROR(INDEX(元マスター!$AO$1:$AO$384,SMALL(IF(元マスター!$AO$1:$AO$384&lt;&gt;"",ROW($A$1:$A$384)),ROW())),"")</f>
        <v/>
      </c>
    </row>
    <row r="256" spans="1:21" x14ac:dyDescent="0.55000000000000004">
      <c r="A256" s="32" t="str">
        <f>IFERROR(INDEX(元マスター!$A:$A,MATCH($U256,元マスター!$AO:$AO,0)),"")</f>
        <v/>
      </c>
      <c r="B256" s="32" t="str">
        <f>IFERROR(IF($U256="","",IF($E256="1",INDEX(男子登録情報!$N:$N,MATCH($K256,男子登録情報!$B:$B,0)),INDEX(女子登録情報!$N:$N,MATCH($K256,女子登録情報!$B:$B,0)))),"")</f>
        <v/>
      </c>
      <c r="C256" s="32" t="str">
        <f>IFERROR(IF($U256="","",IF($E256="1",INDEX(男子登録情報!$O:$O,MATCH($K256,男子登録情報!$B:$B,0)),INDEX(女子登録情報!$O:$O,MATCH($K256,女子登録情報!$B:$B,0)))),"")</f>
        <v/>
      </c>
      <c r="D256" s="32" t="str">
        <f>IFERROR(IF($U256="","",IF($E256="1",INDEX(男子登録情報!$P:$P,MATCH($K256,男子登録情報!$B:$B,0)),INDEX(女子登録情報!$P:$P,MATCH($K256,女子登録情報!$B:$B,0)))),"")</f>
        <v/>
      </c>
      <c r="E256" s="32" t="str">
        <f>IF($U256="","",IF(ISERROR(MATCH($A256,男子登録情報!$S:$S,0)),"2","1"))</f>
        <v/>
      </c>
      <c r="F256" s="32" t="str">
        <f>IFERROR(IF($U256="","",IF($E256="1",INDEX(男子登録情報!$Q:$Q,MATCH($K256,男子登録情報!$B:$B,0)),INDEX(女子登録情報!$Q:$Q,MATCH($K256,女子登録情報!$B:$B,0)))),"")</f>
        <v/>
      </c>
      <c r="G256" s="32" t="str">
        <f>IFERROR(IF($U256="","",IF($E256="1",INDEX(男子登録情報!$M:$M,MATCH($K256,男子登録情報!$B:$B,0)),INDEX(女子登録情報!$M:$M,MATCH($K256,女子登録情報!$B:$B,0)))),"")</f>
        <v/>
      </c>
      <c r="H256" s="32" t="str">
        <f>IFERROR(IF($U256="","",IF($E256="1",INDEX(男子登録情報!$R:$R,MATCH($K256,男子登録情報!$B:$B,0)),INDEX(女子登録情報!$R:$R,MATCH($K256,女子登録情報!$B:$B,0)))),"")</f>
        <v/>
      </c>
      <c r="I256" s="32"/>
      <c r="J256" s="32"/>
      <c r="K256" s="32" t="str">
        <f>IFERROR(INDEX(元マスター!$B:$B,MATCH($U256,元マスター!$AO:$AO,0)),"")</f>
        <v/>
      </c>
      <c r="L256" s="32" t="str">
        <f>IFERROR(IF(INDEX(元マスター!$C:$C,MATCH($U256,元マスター!$AO:$AO,0))="","",INDEX(元マスター!$C:$C,MATCH($U256,元マスター!$AO:$AO,0))),"")</f>
        <v/>
      </c>
      <c r="M256" s="32" t="str">
        <f>IFERROR(IF(INDEX(元マスター!$D:$D,MATCH($U256,元マスター!$AO:$AO,0))="","",INDEX(元マスター!$D:$D,MATCH($U256,元マスター!$AO:$AO,0))),"")</f>
        <v/>
      </c>
      <c r="N256" s="32" t="str">
        <f>IFERROR(IF(INDEX(元マスター!$E:$E,MATCH($U256,元マスター!$AO:$AO,0))="","",INDEX(元マスター!$E:$E,MATCH($U256,元マスター!$AO:$AO,0))),"")</f>
        <v/>
      </c>
      <c r="O256" s="32" t="str">
        <f>IFERROR(IF(INDEX(元マスター!$F:$F,MATCH($U256,元マスター!$AO:$AO,0))="","",INDEX(元マスター!$F:$F,MATCH($U256,元マスター!$AO:$AO,0))),"")</f>
        <v/>
      </c>
      <c r="P256" s="32" t="str">
        <f>IFERROR(IF(INDEX(元マスター!$G:$G,MATCH($U256,元マスター!$AO:$AO,0))="","",INDEX(元マスター!$G:$G,MATCH($U256,元マスター!$AO:$AO,0))),"")</f>
        <v/>
      </c>
      <c r="Q256" s="32" t="str">
        <f>IFERROR(IF(INDEX(元マスター!$H:$H,MATCH($U256,元マスター!$AO:$AO,0))="","",INDEX(元マスター!$H:$H,MATCH($U256,元マスター!$AO:$AO,0))),"")</f>
        <v/>
      </c>
      <c r="R256" s="32" t="str">
        <f>IFERROR(IF(INDEX(元マスター!$I:$I,MATCH($U256,元マスター!$AO:$AO,0))="","",INDEX(元マスター!$I:$I,MATCH($U256,元マスター!$AO:$AO,0))),"")</f>
        <v/>
      </c>
      <c r="S256" s="32" t="str">
        <f>IFERROR(IF(INDEX(元マスター!$J:$J,MATCH($U256,元マスター!$AO:$AO,0))="","",INDEX(元マスター!$J:$J,MATCH($U256,元マスター!$AO:$AO,0))),"")</f>
        <v/>
      </c>
      <c r="U256" s="32" t="str" cm="1">
        <f t="array" ref="U256">IFERROR(INDEX(元マスター!$AO$1:$AO$384,SMALL(IF(元マスター!$AO$1:$AO$384&lt;&gt;"",ROW($A$1:$A$384)),ROW())),"")</f>
        <v/>
      </c>
    </row>
    <row r="257" spans="1:21" x14ac:dyDescent="0.55000000000000004">
      <c r="A257" s="32" t="str">
        <f>IFERROR(INDEX(元マスター!$A:$A,MATCH($U257,元マスター!$AO:$AO,0)),"")</f>
        <v/>
      </c>
      <c r="B257" s="32" t="str">
        <f>IFERROR(IF($U257="","",IF($E257="1",INDEX(男子登録情報!$N:$N,MATCH($K257,男子登録情報!$B:$B,0)),INDEX(女子登録情報!$N:$N,MATCH($K257,女子登録情報!$B:$B,0)))),"")</f>
        <v/>
      </c>
      <c r="C257" s="32" t="str">
        <f>IFERROR(IF($U257="","",IF($E257="1",INDEX(男子登録情報!$O:$O,MATCH($K257,男子登録情報!$B:$B,0)),INDEX(女子登録情報!$O:$O,MATCH($K257,女子登録情報!$B:$B,0)))),"")</f>
        <v/>
      </c>
      <c r="D257" s="32" t="str">
        <f>IFERROR(IF($U257="","",IF($E257="1",INDEX(男子登録情報!$P:$P,MATCH($K257,男子登録情報!$B:$B,0)),INDEX(女子登録情報!$P:$P,MATCH($K257,女子登録情報!$B:$B,0)))),"")</f>
        <v/>
      </c>
      <c r="E257" s="32" t="str">
        <f>IF($U257="","",IF(ISERROR(MATCH($A257,男子登録情報!$S:$S,0)),"2","1"))</f>
        <v/>
      </c>
      <c r="F257" s="32" t="str">
        <f>IFERROR(IF($U257="","",IF($E257="1",INDEX(男子登録情報!$Q:$Q,MATCH($K257,男子登録情報!$B:$B,0)),INDEX(女子登録情報!$Q:$Q,MATCH($K257,女子登録情報!$B:$B,0)))),"")</f>
        <v/>
      </c>
      <c r="G257" s="32" t="str">
        <f>IFERROR(IF($U257="","",IF($E257="1",INDEX(男子登録情報!$M:$M,MATCH($K257,男子登録情報!$B:$B,0)),INDEX(女子登録情報!$M:$M,MATCH($K257,女子登録情報!$B:$B,0)))),"")</f>
        <v/>
      </c>
      <c r="H257" s="32" t="str">
        <f>IFERROR(IF($U257="","",IF($E257="1",INDEX(男子登録情報!$R:$R,MATCH($K257,男子登録情報!$B:$B,0)),INDEX(女子登録情報!$R:$R,MATCH($K257,女子登録情報!$B:$B,0)))),"")</f>
        <v/>
      </c>
      <c r="I257" s="32"/>
      <c r="J257" s="32"/>
      <c r="K257" s="32" t="str">
        <f>IFERROR(INDEX(元マスター!$B:$B,MATCH($U257,元マスター!$AO:$AO,0)),"")</f>
        <v/>
      </c>
      <c r="L257" s="32" t="str">
        <f>IFERROR(IF(INDEX(元マスター!$C:$C,MATCH($U257,元マスター!$AO:$AO,0))="","",INDEX(元マスター!$C:$C,MATCH($U257,元マスター!$AO:$AO,0))),"")</f>
        <v/>
      </c>
      <c r="M257" s="32" t="str">
        <f>IFERROR(IF(INDEX(元マスター!$D:$D,MATCH($U257,元マスター!$AO:$AO,0))="","",INDEX(元マスター!$D:$D,MATCH($U257,元マスター!$AO:$AO,0))),"")</f>
        <v/>
      </c>
      <c r="N257" s="32" t="str">
        <f>IFERROR(IF(INDEX(元マスター!$E:$E,MATCH($U257,元マスター!$AO:$AO,0))="","",INDEX(元マスター!$E:$E,MATCH($U257,元マスター!$AO:$AO,0))),"")</f>
        <v/>
      </c>
      <c r="O257" s="32" t="str">
        <f>IFERROR(IF(INDEX(元マスター!$F:$F,MATCH($U257,元マスター!$AO:$AO,0))="","",INDEX(元マスター!$F:$F,MATCH($U257,元マスター!$AO:$AO,0))),"")</f>
        <v/>
      </c>
      <c r="P257" s="32" t="str">
        <f>IFERROR(IF(INDEX(元マスター!$G:$G,MATCH($U257,元マスター!$AO:$AO,0))="","",INDEX(元マスター!$G:$G,MATCH($U257,元マスター!$AO:$AO,0))),"")</f>
        <v/>
      </c>
      <c r="Q257" s="32" t="str">
        <f>IFERROR(IF(INDEX(元マスター!$H:$H,MATCH($U257,元マスター!$AO:$AO,0))="","",INDEX(元マスター!$H:$H,MATCH($U257,元マスター!$AO:$AO,0))),"")</f>
        <v/>
      </c>
      <c r="R257" s="32" t="str">
        <f>IFERROR(IF(INDEX(元マスター!$I:$I,MATCH($U257,元マスター!$AO:$AO,0))="","",INDEX(元マスター!$I:$I,MATCH($U257,元マスター!$AO:$AO,0))),"")</f>
        <v/>
      </c>
      <c r="S257" s="32" t="str">
        <f>IFERROR(IF(INDEX(元マスター!$J:$J,MATCH($U257,元マスター!$AO:$AO,0))="","",INDEX(元マスター!$J:$J,MATCH($U257,元マスター!$AO:$AO,0))),"")</f>
        <v/>
      </c>
      <c r="U257" s="32" t="str" cm="1">
        <f t="array" ref="U257">IFERROR(INDEX(元マスター!$AO$1:$AO$384,SMALL(IF(元マスター!$AO$1:$AO$384&lt;&gt;"",ROW($A$1:$A$384)),ROW())),"")</f>
        <v/>
      </c>
    </row>
    <row r="258" spans="1:21" x14ac:dyDescent="0.55000000000000004">
      <c r="A258" s="32" t="str">
        <f>IFERROR(INDEX(元マスター!$A:$A,MATCH($U258,元マスター!$AO:$AO,0)),"")</f>
        <v/>
      </c>
      <c r="B258" s="32" t="str">
        <f>IFERROR(IF($U258="","",IF($E258="1",INDEX(男子登録情報!$N:$N,MATCH($K258,男子登録情報!$B:$B,0)),INDEX(女子登録情報!$N:$N,MATCH($K258,女子登録情報!$B:$B,0)))),"")</f>
        <v/>
      </c>
      <c r="C258" s="32" t="str">
        <f>IFERROR(IF($U258="","",IF($E258="1",INDEX(男子登録情報!$O:$O,MATCH($K258,男子登録情報!$B:$B,0)),INDEX(女子登録情報!$O:$O,MATCH($K258,女子登録情報!$B:$B,0)))),"")</f>
        <v/>
      </c>
      <c r="D258" s="32" t="str">
        <f>IFERROR(IF($U258="","",IF($E258="1",INDEX(男子登録情報!$P:$P,MATCH($K258,男子登録情報!$B:$B,0)),INDEX(女子登録情報!$P:$P,MATCH($K258,女子登録情報!$B:$B,0)))),"")</f>
        <v/>
      </c>
      <c r="E258" s="32" t="str">
        <f>IF($U258="","",IF(ISERROR(MATCH($A258,男子登録情報!$S:$S,0)),"2","1"))</f>
        <v/>
      </c>
      <c r="F258" s="32" t="str">
        <f>IFERROR(IF($U258="","",IF($E258="1",INDEX(男子登録情報!$Q:$Q,MATCH($K258,男子登録情報!$B:$B,0)),INDEX(女子登録情報!$Q:$Q,MATCH($K258,女子登録情報!$B:$B,0)))),"")</f>
        <v/>
      </c>
      <c r="G258" s="32" t="str">
        <f>IFERROR(IF($U258="","",IF($E258="1",INDEX(男子登録情報!$M:$M,MATCH($K258,男子登録情報!$B:$B,0)),INDEX(女子登録情報!$M:$M,MATCH($K258,女子登録情報!$B:$B,0)))),"")</f>
        <v/>
      </c>
      <c r="H258" s="32" t="str">
        <f>IFERROR(IF($U258="","",IF($E258="1",INDEX(男子登録情報!$R:$R,MATCH($K258,男子登録情報!$B:$B,0)),INDEX(女子登録情報!$R:$R,MATCH($K258,女子登録情報!$B:$B,0)))),"")</f>
        <v/>
      </c>
      <c r="I258" s="32"/>
      <c r="J258" s="32"/>
      <c r="K258" s="32" t="str">
        <f>IFERROR(INDEX(元マスター!$B:$B,MATCH($U258,元マスター!$AO:$AO,0)),"")</f>
        <v/>
      </c>
      <c r="L258" s="32" t="str">
        <f>IFERROR(IF(INDEX(元マスター!$C:$C,MATCH($U258,元マスター!$AO:$AO,0))="","",INDEX(元マスター!$C:$C,MATCH($U258,元マスター!$AO:$AO,0))),"")</f>
        <v/>
      </c>
      <c r="M258" s="32" t="str">
        <f>IFERROR(IF(INDEX(元マスター!$D:$D,MATCH($U258,元マスター!$AO:$AO,0))="","",INDEX(元マスター!$D:$D,MATCH($U258,元マスター!$AO:$AO,0))),"")</f>
        <v/>
      </c>
      <c r="N258" s="32" t="str">
        <f>IFERROR(IF(INDEX(元マスター!$E:$E,MATCH($U258,元マスター!$AO:$AO,0))="","",INDEX(元マスター!$E:$E,MATCH($U258,元マスター!$AO:$AO,0))),"")</f>
        <v/>
      </c>
      <c r="O258" s="32" t="str">
        <f>IFERROR(IF(INDEX(元マスター!$F:$F,MATCH($U258,元マスター!$AO:$AO,0))="","",INDEX(元マスター!$F:$F,MATCH($U258,元マスター!$AO:$AO,0))),"")</f>
        <v/>
      </c>
      <c r="P258" s="32" t="str">
        <f>IFERROR(IF(INDEX(元マスター!$G:$G,MATCH($U258,元マスター!$AO:$AO,0))="","",INDEX(元マスター!$G:$G,MATCH($U258,元マスター!$AO:$AO,0))),"")</f>
        <v/>
      </c>
      <c r="Q258" s="32" t="str">
        <f>IFERROR(IF(INDEX(元マスター!$H:$H,MATCH($U258,元マスター!$AO:$AO,0))="","",INDEX(元マスター!$H:$H,MATCH($U258,元マスター!$AO:$AO,0))),"")</f>
        <v/>
      </c>
      <c r="R258" s="32" t="str">
        <f>IFERROR(IF(INDEX(元マスター!$I:$I,MATCH($U258,元マスター!$AO:$AO,0))="","",INDEX(元マスター!$I:$I,MATCH($U258,元マスター!$AO:$AO,0))),"")</f>
        <v/>
      </c>
      <c r="S258" s="32" t="str">
        <f>IFERROR(IF(INDEX(元マスター!$J:$J,MATCH($U258,元マスター!$AO:$AO,0))="","",INDEX(元マスター!$J:$J,MATCH($U258,元マスター!$AO:$AO,0))),"")</f>
        <v/>
      </c>
      <c r="U258" s="32" t="str" cm="1">
        <f t="array" ref="U258">IFERROR(INDEX(元マスター!$AO$1:$AO$384,SMALL(IF(元マスター!$AO$1:$AO$384&lt;&gt;"",ROW($A$1:$A$384)),ROW())),"")</f>
        <v/>
      </c>
    </row>
    <row r="259" spans="1:21" x14ac:dyDescent="0.55000000000000004">
      <c r="A259" s="32" t="str">
        <f>IFERROR(INDEX(元マスター!$A:$A,MATCH($U259,元マスター!$AO:$AO,0)),"")</f>
        <v/>
      </c>
      <c r="B259" s="32" t="str">
        <f>IFERROR(IF($U259="","",IF($E259="1",INDEX(男子登録情報!$N:$N,MATCH($K259,男子登録情報!$B:$B,0)),INDEX(女子登録情報!$N:$N,MATCH($K259,女子登録情報!$B:$B,0)))),"")</f>
        <v/>
      </c>
      <c r="C259" s="32" t="str">
        <f>IFERROR(IF($U259="","",IF($E259="1",INDEX(男子登録情報!$O:$O,MATCH($K259,男子登録情報!$B:$B,0)),INDEX(女子登録情報!$O:$O,MATCH($K259,女子登録情報!$B:$B,0)))),"")</f>
        <v/>
      </c>
      <c r="D259" s="32" t="str">
        <f>IFERROR(IF($U259="","",IF($E259="1",INDEX(男子登録情報!$P:$P,MATCH($K259,男子登録情報!$B:$B,0)),INDEX(女子登録情報!$P:$P,MATCH($K259,女子登録情報!$B:$B,0)))),"")</f>
        <v/>
      </c>
      <c r="E259" s="32" t="str">
        <f>IF($U259="","",IF(ISERROR(MATCH($A259,男子登録情報!$S:$S,0)),"2","1"))</f>
        <v/>
      </c>
      <c r="F259" s="32" t="str">
        <f>IFERROR(IF($U259="","",IF($E259="1",INDEX(男子登録情報!$Q:$Q,MATCH($K259,男子登録情報!$B:$B,0)),INDEX(女子登録情報!$Q:$Q,MATCH($K259,女子登録情報!$B:$B,0)))),"")</f>
        <v/>
      </c>
      <c r="G259" s="32" t="str">
        <f>IFERROR(IF($U259="","",IF($E259="1",INDEX(男子登録情報!$M:$M,MATCH($K259,男子登録情報!$B:$B,0)),INDEX(女子登録情報!$M:$M,MATCH($K259,女子登録情報!$B:$B,0)))),"")</f>
        <v/>
      </c>
      <c r="H259" s="32" t="str">
        <f>IFERROR(IF($U259="","",IF($E259="1",INDEX(男子登録情報!$R:$R,MATCH($K259,男子登録情報!$B:$B,0)),INDEX(女子登録情報!$R:$R,MATCH($K259,女子登録情報!$B:$B,0)))),"")</f>
        <v/>
      </c>
      <c r="I259" s="32"/>
      <c r="J259" s="32"/>
      <c r="K259" s="32" t="str">
        <f>IFERROR(INDEX(元マスター!$B:$B,MATCH($U259,元マスター!$AO:$AO,0)),"")</f>
        <v/>
      </c>
      <c r="L259" s="32" t="str">
        <f>IFERROR(IF(INDEX(元マスター!$C:$C,MATCH($U259,元マスター!$AO:$AO,0))="","",INDEX(元マスター!$C:$C,MATCH($U259,元マスター!$AO:$AO,0))),"")</f>
        <v/>
      </c>
      <c r="M259" s="32" t="str">
        <f>IFERROR(IF(INDEX(元マスター!$D:$D,MATCH($U259,元マスター!$AO:$AO,0))="","",INDEX(元マスター!$D:$D,MATCH($U259,元マスター!$AO:$AO,0))),"")</f>
        <v/>
      </c>
      <c r="N259" s="32" t="str">
        <f>IFERROR(IF(INDEX(元マスター!$E:$E,MATCH($U259,元マスター!$AO:$AO,0))="","",INDEX(元マスター!$E:$E,MATCH($U259,元マスター!$AO:$AO,0))),"")</f>
        <v/>
      </c>
      <c r="O259" s="32" t="str">
        <f>IFERROR(IF(INDEX(元マスター!$F:$F,MATCH($U259,元マスター!$AO:$AO,0))="","",INDEX(元マスター!$F:$F,MATCH($U259,元マスター!$AO:$AO,0))),"")</f>
        <v/>
      </c>
      <c r="P259" s="32" t="str">
        <f>IFERROR(IF(INDEX(元マスター!$G:$G,MATCH($U259,元マスター!$AO:$AO,0))="","",INDEX(元マスター!$G:$G,MATCH($U259,元マスター!$AO:$AO,0))),"")</f>
        <v/>
      </c>
      <c r="Q259" s="32" t="str">
        <f>IFERROR(IF(INDEX(元マスター!$H:$H,MATCH($U259,元マスター!$AO:$AO,0))="","",INDEX(元マスター!$H:$H,MATCH($U259,元マスター!$AO:$AO,0))),"")</f>
        <v/>
      </c>
      <c r="R259" s="32" t="str">
        <f>IFERROR(IF(INDEX(元マスター!$I:$I,MATCH($U259,元マスター!$AO:$AO,0))="","",INDEX(元マスター!$I:$I,MATCH($U259,元マスター!$AO:$AO,0))),"")</f>
        <v/>
      </c>
      <c r="S259" s="32" t="str">
        <f>IFERROR(IF(INDEX(元マスター!$J:$J,MATCH($U259,元マスター!$AO:$AO,0))="","",INDEX(元マスター!$J:$J,MATCH($U259,元マスター!$AO:$AO,0))),"")</f>
        <v/>
      </c>
      <c r="U259" s="32" t="str" cm="1">
        <f t="array" ref="U259">IFERROR(INDEX(元マスター!$AO$1:$AO$384,SMALL(IF(元マスター!$AO$1:$AO$384&lt;&gt;"",ROW($A$1:$A$384)),ROW())),"")</f>
        <v/>
      </c>
    </row>
    <row r="260" spans="1:21" x14ac:dyDescent="0.55000000000000004">
      <c r="A260" s="32" t="str">
        <f>IFERROR(INDEX(元マスター!$A:$A,MATCH($U260,元マスター!$AO:$AO,0)),"")</f>
        <v/>
      </c>
      <c r="B260" s="32" t="str">
        <f>IFERROR(IF($U260="","",IF($E260="1",INDEX(男子登録情報!$N:$N,MATCH($K260,男子登録情報!$B:$B,0)),INDEX(女子登録情報!$N:$N,MATCH($K260,女子登録情報!$B:$B,0)))),"")</f>
        <v/>
      </c>
      <c r="C260" s="32" t="str">
        <f>IFERROR(IF($U260="","",IF($E260="1",INDEX(男子登録情報!$O:$O,MATCH($K260,男子登録情報!$B:$B,0)),INDEX(女子登録情報!$O:$O,MATCH($K260,女子登録情報!$B:$B,0)))),"")</f>
        <v/>
      </c>
      <c r="D260" s="32" t="str">
        <f>IFERROR(IF($U260="","",IF($E260="1",INDEX(男子登録情報!$P:$P,MATCH($K260,男子登録情報!$B:$B,0)),INDEX(女子登録情報!$P:$P,MATCH($K260,女子登録情報!$B:$B,0)))),"")</f>
        <v/>
      </c>
      <c r="E260" s="32" t="str">
        <f>IF($U260="","",IF(ISERROR(MATCH($A260,男子登録情報!$S:$S,0)),"2","1"))</f>
        <v/>
      </c>
      <c r="F260" s="32" t="str">
        <f>IFERROR(IF($U260="","",IF($E260="1",INDEX(男子登録情報!$Q:$Q,MATCH($K260,男子登録情報!$B:$B,0)),INDEX(女子登録情報!$Q:$Q,MATCH($K260,女子登録情報!$B:$B,0)))),"")</f>
        <v/>
      </c>
      <c r="G260" s="32" t="str">
        <f>IFERROR(IF($U260="","",IF($E260="1",INDEX(男子登録情報!$M:$M,MATCH($K260,男子登録情報!$B:$B,0)),INDEX(女子登録情報!$M:$M,MATCH($K260,女子登録情報!$B:$B,0)))),"")</f>
        <v/>
      </c>
      <c r="H260" s="32" t="str">
        <f>IFERROR(IF($U260="","",IF($E260="1",INDEX(男子登録情報!$R:$R,MATCH($K260,男子登録情報!$B:$B,0)),INDEX(女子登録情報!$R:$R,MATCH($K260,女子登録情報!$B:$B,0)))),"")</f>
        <v/>
      </c>
      <c r="I260" s="32"/>
      <c r="J260" s="32"/>
      <c r="K260" s="32" t="str">
        <f>IFERROR(INDEX(元マスター!$B:$B,MATCH($U260,元マスター!$AO:$AO,0)),"")</f>
        <v/>
      </c>
      <c r="L260" s="32" t="str">
        <f>IFERROR(IF(INDEX(元マスター!$C:$C,MATCH($U260,元マスター!$AO:$AO,0))="","",INDEX(元マスター!$C:$C,MATCH($U260,元マスター!$AO:$AO,0))),"")</f>
        <v/>
      </c>
      <c r="M260" s="32" t="str">
        <f>IFERROR(IF(INDEX(元マスター!$D:$D,MATCH($U260,元マスター!$AO:$AO,0))="","",INDEX(元マスター!$D:$D,MATCH($U260,元マスター!$AO:$AO,0))),"")</f>
        <v/>
      </c>
      <c r="N260" s="32" t="str">
        <f>IFERROR(IF(INDEX(元マスター!$E:$E,MATCH($U260,元マスター!$AO:$AO,0))="","",INDEX(元マスター!$E:$E,MATCH($U260,元マスター!$AO:$AO,0))),"")</f>
        <v/>
      </c>
      <c r="O260" s="32" t="str">
        <f>IFERROR(IF(INDEX(元マスター!$F:$F,MATCH($U260,元マスター!$AO:$AO,0))="","",INDEX(元マスター!$F:$F,MATCH($U260,元マスター!$AO:$AO,0))),"")</f>
        <v/>
      </c>
      <c r="P260" s="32" t="str">
        <f>IFERROR(IF(INDEX(元マスター!$G:$G,MATCH($U260,元マスター!$AO:$AO,0))="","",INDEX(元マスター!$G:$G,MATCH($U260,元マスター!$AO:$AO,0))),"")</f>
        <v/>
      </c>
      <c r="Q260" s="32" t="str">
        <f>IFERROR(IF(INDEX(元マスター!$H:$H,MATCH($U260,元マスター!$AO:$AO,0))="","",INDEX(元マスター!$H:$H,MATCH($U260,元マスター!$AO:$AO,0))),"")</f>
        <v/>
      </c>
      <c r="R260" s="32" t="str">
        <f>IFERROR(IF(INDEX(元マスター!$I:$I,MATCH($U260,元マスター!$AO:$AO,0))="","",INDEX(元マスター!$I:$I,MATCH($U260,元マスター!$AO:$AO,0))),"")</f>
        <v/>
      </c>
      <c r="S260" s="32" t="str">
        <f>IFERROR(IF(INDEX(元マスター!$J:$J,MATCH($U260,元マスター!$AO:$AO,0))="","",INDEX(元マスター!$J:$J,MATCH($U260,元マスター!$AO:$AO,0))),"")</f>
        <v/>
      </c>
      <c r="U260" s="32" t="str" cm="1">
        <f t="array" ref="U260">IFERROR(INDEX(元マスター!$AO$1:$AO$384,SMALL(IF(元マスター!$AO$1:$AO$384&lt;&gt;"",ROW($A$1:$A$384)),ROW())),"")</f>
        <v/>
      </c>
    </row>
    <row r="261" spans="1:21" x14ac:dyDescent="0.55000000000000004">
      <c r="A261" s="32" t="str">
        <f>IFERROR(INDEX(元マスター!$A:$A,MATCH($U261,元マスター!$AO:$AO,0)),"")</f>
        <v/>
      </c>
      <c r="B261" s="32" t="str">
        <f>IFERROR(IF($U261="","",IF($E261="1",INDEX(男子登録情報!$N:$N,MATCH($K261,男子登録情報!$B:$B,0)),INDEX(女子登録情報!$N:$N,MATCH($K261,女子登録情報!$B:$B,0)))),"")</f>
        <v/>
      </c>
      <c r="C261" s="32" t="str">
        <f>IFERROR(IF($U261="","",IF($E261="1",INDEX(男子登録情報!$O:$O,MATCH($K261,男子登録情報!$B:$B,0)),INDEX(女子登録情報!$O:$O,MATCH($K261,女子登録情報!$B:$B,0)))),"")</f>
        <v/>
      </c>
      <c r="D261" s="32" t="str">
        <f>IFERROR(IF($U261="","",IF($E261="1",INDEX(男子登録情報!$P:$P,MATCH($K261,男子登録情報!$B:$B,0)),INDEX(女子登録情報!$P:$P,MATCH($K261,女子登録情報!$B:$B,0)))),"")</f>
        <v/>
      </c>
      <c r="E261" s="32" t="str">
        <f>IF($U261="","",IF(ISERROR(MATCH($A261,男子登録情報!$S:$S,0)),"2","1"))</f>
        <v/>
      </c>
      <c r="F261" s="32" t="str">
        <f>IFERROR(IF($U261="","",IF($E261="1",INDEX(男子登録情報!$Q:$Q,MATCH($K261,男子登録情報!$B:$B,0)),INDEX(女子登録情報!$Q:$Q,MATCH($K261,女子登録情報!$B:$B,0)))),"")</f>
        <v/>
      </c>
      <c r="G261" s="32" t="str">
        <f>IFERROR(IF($U261="","",IF($E261="1",INDEX(男子登録情報!$M:$M,MATCH($K261,男子登録情報!$B:$B,0)),INDEX(女子登録情報!$M:$M,MATCH($K261,女子登録情報!$B:$B,0)))),"")</f>
        <v/>
      </c>
      <c r="H261" s="32" t="str">
        <f>IFERROR(IF($U261="","",IF($E261="1",INDEX(男子登録情報!$R:$R,MATCH($K261,男子登録情報!$B:$B,0)),INDEX(女子登録情報!$R:$R,MATCH($K261,女子登録情報!$B:$B,0)))),"")</f>
        <v/>
      </c>
      <c r="I261" s="32"/>
      <c r="J261" s="32"/>
      <c r="K261" s="32" t="str">
        <f>IFERROR(INDEX(元マスター!$B:$B,MATCH($U261,元マスター!$AO:$AO,0)),"")</f>
        <v/>
      </c>
      <c r="L261" s="32" t="str">
        <f>IFERROR(IF(INDEX(元マスター!$C:$C,MATCH($U261,元マスター!$AO:$AO,0))="","",INDEX(元マスター!$C:$C,MATCH($U261,元マスター!$AO:$AO,0))),"")</f>
        <v/>
      </c>
      <c r="M261" s="32" t="str">
        <f>IFERROR(IF(INDEX(元マスター!$D:$D,MATCH($U261,元マスター!$AO:$AO,0))="","",INDEX(元マスター!$D:$D,MATCH($U261,元マスター!$AO:$AO,0))),"")</f>
        <v/>
      </c>
      <c r="N261" s="32" t="str">
        <f>IFERROR(IF(INDEX(元マスター!$E:$E,MATCH($U261,元マスター!$AO:$AO,0))="","",INDEX(元マスター!$E:$E,MATCH($U261,元マスター!$AO:$AO,0))),"")</f>
        <v/>
      </c>
      <c r="O261" s="32" t="str">
        <f>IFERROR(IF(INDEX(元マスター!$F:$F,MATCH($U261,元マスター!$AO:$AO,0))="","",INDEX(元マスター!$F:$F,MATCH($U261,元マスター!$AO:$AO,0))),"")</f>
        <v/>
      </c>
      <c r="P261" s="32" t="str">
        <f>IFERROR(IF(INDEX(元マスター!$G:$G,MATCH($U261,元マスター!$AO:$AO,0))="","",INDEX(元マスター!$G:$G,MATCH($U261,元マスター!$AO:$AO,0))),"")</f>
        <v/>
      </c>
      <c r="Q261" s="32" t="str">
        <f>IFERROR(IF(INDEX(元マスター!$H:$H,MATCH($U261,元マスター!$AO:$AO,0))="","",INDEX(元マスター!$H:$H,MATCH($U261,元マスター!$AO:$AO,0))),"")</f>
        <v/>
      </c>
      <c r="R261" s="32" t="str">
        <f>IFERROR(IF(INDEX(元マスター!$I:$I,MATCH($U261,元マスター!$AO:$AO,0))="","",INDEX(元マスター!$I:$I,MATCH($U261,元マスター!$AO:$AO,0))),"")</f>
        <v/>
      </c>
      <c r="S261" s="32" t="str">
        <f>IFERROR(IF(INDEX(元マスター!$J:$J,MATCH($U261,元マスター!$AO:$AO,0))="","",INDEX(元マスター!$J:$J,MATCH($U261,元マスター!$AO:$AO,0))),"")</f>
        <v/>
      </c>
      <c r="U261" s="32" t="str" cm="1">
        <f t="array" ref="U261">IFERROR(INDEX(元マスター!$AO$1:$AO$384,SMALL(IF(元マスター!$AO$1:$AO$384&lt;&gt;"",ROW($A$1:$A$384)),ROW())),"")</f>
        <v/>
      </c>
    </row>
    <row r="262" spans="1:21" x14ac:dyDescent="0.55000000000000004">
      <c r="A262" s="32" t="str">
        <f>IFERROR(INDEX(元マスター!$A:$A,MATCH($U262,元マスター!$AO:$AO,0)),"")</f>
        <v/>
      </c>
      <c r="B262" s="32" t="str">
        <f>IFERROR(IF($U262="","",IF($E262="1",INDEX(男子登録情報!$N:$N,MATCH($K262,男子登録情報!$B:$B,0)),INDEX(女子登録情報!$N:$N,MATCH($K262,女子登録情報!$B:$B,0)))),"")</f>
        <v/>
      </c>
      <c r="C262" s="32" t="str">
        <f>IFERROR(IF($U262="","",IF($E262="1",INDEX(男子登録情報!$O:$O,MATCH($K262,男子登録情報!$B:$B,0)),INDEX(女子登録情報!$O:$O,MATCH($K262,女子登録情報!$B:$B,0)))),"")</f>
        <v/>
      </c>
      <c r="D262" s="32" t="str">
        <f>IFERROR(IF($U262="","",IF($E262="1",INDEX(男子登録情報!$P:$P,MATCH($K262,男子登録情報!$B:$B,0)),INDEX(女子登録情報!$P:$P,MATCH($K262,女子登録情報!$B:$B,0)))),"")</f>
        <v/>
      </c>
      <c r="E262" s="32" t="str">
        <f>IF($U262="","",IF(ISERROR(MATCH($A262,男子登録情報!$S:$S,0)),"2","1"))</f>
        <v/>
      </c>
      <c r="F262" s="32" t="str">
        <f>IFERROR(IF($U262="","",IF($E262="1",INDEX(男子登録情報!$Q:$Q,MATCH($K262,男子登録情報!$B:$B,0)),INDEX(女子登録情報!$Q:$Q,MATCH($K262,女子登録情報!$B:$B,0)))),"")</f>
        <v/>
      </c>
      <c r="G262" s="32" t="str">
        <f>IFERROR(IF($U262="","",IF($E262="1",INDEX(男子登録情報!$M:$M,MATCH($K262,男子登録情報!$B:$B,0)),INDEX(女子登録情報!$M:$M,MATCH($K262,女子登録情報!$B:$B,0)))),"")</f>
        <v/>
      </c>
      <c r="H262" s="32" t="str">
        <f>IFERROR(IF($U262="","",IF($E262="1",INDEX(男子登録情報!$R:$R,MATCH($K262,男子登録情報!$B:$B,0)),INDEX(女子登録情報!$R:$R,MATCH($K262,女子登録情報!$B:$B,0)))),"")</f>
        <v/>
      </c>
      <c r="I262" s="32"/>
      <c r="J262" s="32"/>
      <c r="K262" s="32" t="str">
        <f>IFERROR(INDEX(元マスター!$B:$B,MATCH($U262,元マスター!$AO:$AO,0)),"")</f>
        <v/>
      </c>
      <c r="L262" s="32" t="str">
        <f>IFERROR(IF(INDEX(元マスター!$C:$C,MATCH($U262,元マスター!$AO:$AO,0))="","",INDEX(元マスター!$C:$C,MATCH($U262,元マスター!$AO:$AO,0))),"")</f>
        <v/>
      </c>
      <c r="M262" s="32" t="str">
        <f>IFERROR(IF(INDEX(元マスター!$D:$D,MATCH($U262,元マスター!$AO:$AO,0))="","",INDEX(元マスター!$D:$D,MATCH($U262,元マスター!$AO:$AO,0))),"")</f>
        <v/>
      </c>
      <c r="N262" s="32" t="str">
        <f>IFERROR(IF(INDEX(元マスター!$E:$E,MATCH($U262,元マスター!$AO:$AO,0))="","",INDEX(元マスター!$E:$E,MATCH($U262,元マスター!$AO:$AO,0))),"")</f>
        <v/>
      </c>
      <c r="O262" s="32" t="str">
        <f>IFERROR(IF(INDEX(元マスター!$F:$F,MATCH($U262,元マスター!$AO:$AO,0))="","",INDEX(元マスター!$F:$F,MATCH($U262,元マスター!$AO:$AO,0))),"")</f>
        <v/>
      </c>
      <c r="P262" s="32" t="str">
        <f>IFERROR(IF(INDEX(元マスター!$G:$G,MATCH($U262,元マスター!$AO:$AO,0))="","",INDEX(元マスター!$G:$G,MATCH($U262,元マスター!$AO:$AO,0))),"")</f>
        <v/>
      </c>
      <c r="Q262" s="32" t="str">
        <f>IFERROR(IF(INDEX(元マスター!$H:$H,MATCH($U262,元マスター!$AO:$AO,0))="","",INDEX(元マスター!$H:$H,MATCH($U262,元マスター!$AO:$AO,0))),"")</f>
        <v/>
      </c>
      <c r="R262" s="32" t="str">
        <f>IFERROR(IF(INDEX(元マスター!$I:$I,MATCH($U262,元マスター!$AO:$AO,0))="","",INDEX(元マスター!$I:$I,MATCH($U262,元マスター!$AO:$AO,0))),"")</f>
        <v/>
      </c>
      <c r="S262" s="32" t="str">
        <f>IFERROR(IF(INDEX(元マスター!$J:$J,MATCH($U262,元マスター!$AO:$AO,0))="","",INDEX(元マスター!$J:$J,MATCH($U262,元マスター!$AO:$AO,0))),"")</f>
        <v/>
      </c>
      <c r="U262" s="32" t="str" cm="1">
        <f t="array" ref="U262">IFERROR(INDEX(元マスター!$AO$1:$AO$384,SMALL(IF(元マスター!$AO$1:$AO$384&lt;&gt;"",ROW($A$1:$A$384)),ROW())),"")</f>
        <v/>
      </c>
    </row>
    <row r="263" spans="1:21" x14ac:dyDescent="0.55000000000000004">
      <c r="A263" s="32" t="str">
        <f>IFERROR(INDEX(元マスター!$A:$A,MATCH($U263,元マスター!$AO:$AO,0)),"")</f>
        <v/>
      </c>
      <c r="B263" s="32" t="str">
        <f>IFERROR(IF($U263="","",IF($E263="1",INDEX(男子登録情報!$N:$N,MATCH($K263,男子登録情報!$B:$B,0)),INDEX(女子登録情報!$N:$N,MATCH($K263,女子登録情報!$B:$B,0)))),"")</f>
        <v/>
      </c>
      <c r="C263" s="32" t="str">
        <f>IFERROR(IF($U263="","",IF($E263="1",INDEX(男子登録情報!$O:$O,MATCH($K263,男子登録情報!$B:$B,0)),INDEX(女子登録情報!$O:$O,MATCH($K263,女子登録情報!$B:$B,0)))),"")</f>
        <v/>
      </c>
      <c r="D263" s="32" t="str">
        <f>IFERROR(IF($U263="","",IF($E263="1",INDEX(男子登録情報!$P:$P,MATCH($K263,男子登録情報!$B:$B,0)),INDEX(女子登録情報!$P:$P,MATCH($K263,女子登録情報!$B:$B,0)))),"")</f>
        <v/>
      </c>
      <c r="E263" s="32" t="str">
        <f>IF($U263="","",IF(ISERROR(MATCH($A263,男子登録情報!$S:$S,0)),"2","1"))</f>
        <v/>
      </c>
      <c r="F263" s="32" t="str">
        <f>IFERROR(IF($U263="","",IF($E263="1",INDEX(男子登録情報!$Q:$Q,MATCH($K263,男子登録情報!$B:$B,0)),INDEX(女子登録情報!$Q:$Q,MATCH($K263,女子登録情報!$B:$B,0)))),"")</f>
        <v/>
      </c>
      <c r="G263" s="32" t="str">
        <f>IFERROR(IF($U263="","",IF($E263="1",INDEX(男子登録情報!$M:$M,MATCH($K263,男子登録情報!$B:$B,0)),INDEX(女子登録情報!$M:$M,MATCH($K263,女子登録情報!$B:$B,0)))),"")</f>
        <v/>
      </c>
      <c r="H263" s="32" t="str">
        <f>IFERROR(IF($U263="","",IF($E263="1",INDEX(男子登録情報!$R:$R,MATCH($K263,男子登録情報!$B:$B,0)),INDEX(女子登録情報!$R:$R,MATCH($K263,女子登録情報!$B:$B,0)))),"")</f>
        <v/>
      </c>
      <c r="I263" s="32"/>
      <c r="J263" s="32"/>
      <c r="K263" s="32" t="str">
        <f>IFERROR(INDEX(元マスター!$B:$B,MATCH($U263,元マスター!$AO:$AO,0)),"")</f>
        <v/>
      </c>
      <c r="L263" s="32" t="str">
        <f>IFERROR(IF(INDEX(元マスター!$C:$C,MATCH($U263,元マスター!$AO:$AO,0))="","",INDEX(元マスター!$C:$C,MATCH($U263,元マスター!$AO:$AO,0))),"")</f>
        <v/>
      </c>
      <c r="M263" s="32" t="str">
        <f>IFERROR(IF(INDEX(元マスター!$D:$D,MATCH($U263,元マスター!$AO:$AO,0))="","",INDEX(元マスター!$D:$D,MATCH($U263,元マスター!$AO:$AO,0))),"")</f>
        <v/>
      </c>
      <c r="N263" s="32" t="str">
        <f>IFERROR(IF(INDEX(元マスター!$E:$E,MATCH($U263,元マスター!$AO:$AO,0))="","",INDEX(元マスター!$E:$E,MATCH($U263,元マスター!$AO:$AO,0))),"")</f>
        <v/>
      </c>
      <c r="O263" s="32" t="str">
        <f>IFERROR(IF(INDEX(元マスター!$F:$F,MATCH($U263,元マスター!$AO:$AO,0))="","",INDEX(元マスター!$F:$F,MATCH($U263,元マスター!$AO:$AO,0))),"")</f>
        <v/>
      </c>
      <c r="P263" s="32" t="str">
        <f>IFERROR(IF(INDEX(元マスター!$G:$G,MATCH($U263,元マスター!$AO:$AO,0))="","",INDEX(元マスター!$G:$G,MATCH($U263,元マスター!$AO:$AO,0))),"")</f>
        <v/>
      </c>
      <c r="Q263" s="32" t="str">
        <f>IFERROR(IF(INDEX(元マスター!$H:$H,MATCH($U263,元マスター!$AO:$AO,0))="","",INDEX(元マスター!$H:$H,MATCH($U263,元マスター!$AO:$AO,0))),"")</f>
        <v/>
      </c>
      <c r="R263" s="32" t="str">
        <f>IFERROR(IF(INDEX(元マスター!$I:$I,MATCH($U263,元マスター!$AO:$AO,0))="","",INDEX(元マスター!$I:$I,MATCH($U263,元マスター!$AO:$AO,0))),"")</f>
        <v/>
      </c>
      <c r="S263" s="32" t="str">
        <f>IFERROR(IF(INDEX(元マスター!$J:$J,MATCH($U263,元マスター!$AO:$AO,0))="","",INDEX(元マスター!$J:$J,MATCH($U263,元マスター!$AO:$AO,0))),"")</f>
        <v/>
      </c>
      <c r="U263" s="32" t="str" cm="1">
        <f t="array" ref="U263">IFERROR(INDEX(元マスター!$AO$1:$AO$384,SMALL(IF(元マスター!$AO$1:$AO$384&lt;&gt;"",ROW($A$1:$A$384)),ROW())),"")</f>
        <v/>
      </c>
    </row>
    <row r="264" spans="1:21" x14ac:dyDescent="0.55000000000000004">
      <c r="A264" s="32" t="str">
        <f>IFERROR(INDEX(元マスター!$A:$A,MATCH($U264,元マスター!$AO:$AO,0)),"")</f>
        <v/>
      </c>
      <c r="B264" s="32" t="str">
        <f>IFERROR(IF($U264="","",IF($E264="1",INDEX(男子登録情報!$N:$N,MATCH($K264,男子登録情報!$B:$B,0)),INDEX(女子登録情報!$N:$N,MATCH($K264,女子登録情報!$B:$B,0)))),"")</f>
        <v/>
      </c>
      <c r="C264" s="32" t="str">
        <f>IFERROR(IF($U264="","",IF($E264="1",INDEX(男子登録情報!$O:$O,MATCH($K264,男子登録情報!$B:$B,0)),INDEX(女子登録情報!$O:$O,MATCH($K264,女子登録情報!$B:$B,0)))),"")</f>
        <v/>
      </c>
      <c r="D264" s="32" t="str">
        <f>IFERROR(IF($U264="","",IF($E264="1",INDEX(男子登録情報!$P:$P,MATCH($K264,男子登録情報!$B:$B,0)),INDEX(女子登録情報!$P:$P,MATCH($K264,女子登録情報!$B:$B,0)))),"")</f>
        <v/>
      </c>
      <c r="E264" s="32" t="str">
        <f>IF($U264="","",IF(ISERROR(MATCH($A264,男子登録情報!$S:$S,0)),"2","1"))</f>
        <v/>
      </c>
      <c r="F264" s="32" t="str">
        <f>IFERROR(IF($U264="","",IF($E264="1",INDEX(男子登録情報!$Q:$Q,MATCH($K264,男子登録情報!$B:$B,0)),INDEX(女子登録情報!$Q:$Q,MATCH($K264,女子登録情報!$B:$B,0)))),"")</f>
        <v/>
      </c>
      <c r="G264" s="32" t="str">
        <f>IFERROR(IF($U264="","",IF($E264="1",INDEX(男子登録情報!$M:$M,MATCH($K264,男子登録情報!$B:$B,0)),INDEX(女子登録情報!$M:$M,MATCH($K264,女子登録情報!$B:$B,0)))),"")</f>
        <v/>
      </c>
      <c r="H264" s="32" t="str">
        <f>IFERROR(IF($U264="","",IF($E264="1",INDEX(男子登録情報!$R:$R,MATCH($K264,男子登録情報!$B:$B,0)),INDEX(女子登録情報!$R:$R,MATCH($K264,女子登録情報!$B:$B,0)))),"")</f>
        <v/>
      </c>
      <c r="I264" s="32"/>
      <c r="J264" s="32"/>
      <c r="K264" s="32" t="str">
        <f>IFERROR(INDEX(元マスター!$B:$B,MATCH($U264,元マスター!$AO:$AO,0)),"")</f>
        <v/>
      </c>
      <c r="L264" s="32" t="str">
        <f>IFERROR(IF(INDEX(元マスター!$C:$C,MATCH($U264,元マスター!$AO:$AO,0))="","",INDEX(元マスター!$C:$C,MATCH($U264,元マスター!$AO:$AO,0))),"")</f>
        <v/>
      </c>
      <c r="M264" s="32" t="str">
        <f>IFERROR(IF(INDEX(元マスター!$D:$D,MATCH($U264,元マスター!$AO:$AO,0))="","",INDEX(元マスター!$D:$D,MATCH($U264,元マスター!$AO:$AO,0))),"")</f>
        <v/>
      </c>
      <c r="N264" s="32" t="str">
        <f>IFERROR(IF(INDEX(元マスター!$E:$E,MATCH($U264,元マスター!$AO:$AO,0))="","",INDEX(元マスター!$E:$E,MATCH($U264,元マスター!$AO:$AO,0))),"")</f>
        <v/>
      </c>
      <c r="O264" s="32" t="str">
        <f>IFERROR(IF(INDEX(元マスター!$F:$F,MATCH($U264,元マスター!$AO:$AO,0))="","",INDEX(元マスター!$F:$F,MATCH($U264,元マスター!$AO:$AO,0))),"")</f>
        <v/>
      </c>
      <c r="P264" s="32" t="str">
        <f>IFERROR(IF(INDEX(元マスター!$G:$G,MATCH($U264,元マスター!$AO:$AO,0))="","",INDEX(元マスター!$G:$G,MATCH($U264,元マスター!$AO:$AO,0))),"")</f>
        <v/>
      </c>
      <c r="Q264" s="32" t="str">
        <f>IFERROR(IF(INDEX(元マスター!$H:$H,MATCH($U264,元マスター!$AO:$AO,0))="","",INDEX(元マスター!$H:$H,MATCH($U264,元マスター!$AO:$AO,0))),"")</f>
        <v/>
      </c>
      <c r="R264" s="32" t="str">
        <f>IFERROR(IF(INDEX(元マスター!$I:$I,MATCH($U264,元マスター!$AO:$AO,0))="","",INDEX(元マスター!$I:$I,MATCH($U264,元マスター!$AO:$AO,0))),"")</f>
        <v/>
      </c>
      <c r="S264" s="32" t="str">
        <f>IFERROR(IF(INDEX(元マスター!$J:$J,MATCH($U264,元マスター!$AO:$AO,0))="","",INDEX(元マスター!$J:$J,MATCH($U264,元マスター!$AO:$AO,0))),"")</f>
        <v/>
      </c>
      <c r="U264" s="32" t="str" cm="1">
        <f t="array" ref="U264">IFERROR(INDEX(元マスター!$AO$1:$AO$384,SMALL(IF(元マスター!$AO$1:$AO$384&lt;&gt;"",ROW($A$1:$A$384)),ROW())),"")</f>
        <v/>
      </c>
    </row>
    <row r="265" spans="1:21" x14ac:dyDescent="0.55000000000000004">
      <c r="A265" s="32" t="str">
        <f>IFERROR(INDEX(元マスター!$A:$A,MATCH($U265,元マスター!$AO:$AO,0)),"")</f>
        <v/>
      </c>
      <c r="B265" s="32" t="str">
        <f>IFERROR(IF($U265="","",IF($E265="1",INDEX(男子登録情報!$N:$N,MATCH($K265,男子登録情報!$B:$B,0)),INDEX(女子登録情報!$N:$N,MATCH($K265,女子登録情報!$B:$B,0)))),"")</f>
        <v/>
      </c>
      <c r="C265" s="32" t="str">
        <f>IFERROR(IF($U265="","",IF($E265="1",INDEX(男子登録情報!$O:$O,MATCH($K265,男子登録情報!$B:$B,0)),INDEX(女子登録情報!$O:$O,MATCH($K265,女子登録情報!$B:$B,0)))),"")</f>
        <v/>
      </c>
      <c r="D265" s="32" t="str">
        <f>IFERROR(IF($U265="","",IF($E265="1",INDEX(男子登録情報!$P:$P,MATCH($K265,男子登録情報!$B:$B,0)),INDEX(女子登録情報!$P:$P,MATCH($K265,女子登録情報!$B:$B,0)))),"")</f>
        <v/>
      </c>
      <c r="E265" s="32" t="str">
        <f>IF($U265="","",IF(ISERROR(MATCH($A265,男子登録情報!$S:$S,0)),"2","1"))</f>
        <v/>
      </c>
      <c r="F265" s="32" t="str">
        <f>IFERROR(IF($U265="","",IF($E265="1",INDEX(男子登録情報!$Q:$Q,MATCH($K265,男子登録情報!$B:$B,0)),INDEX(女子登録情報!$Q:$Q,MATCH($K265,女子登録情報!$B:$B,0)))),"")</f>
        <v/>
      </c>
      <c r="G265" s="32" t="str">
        <f>IFERROR(IF($U265="","",IF($E265="1",INDEX(男子登録情報!$M:$M,MATCH($K265,男子登録情報!$B:$B,0)),INDEX(女子登録情報!$M:$M,MATCH($K265,女子登録情報!$B:$B,0)))),"")</f>
        <v/>
      </c>
      <c r="H265" s="32" t="str">
        <f>IFERROR(IF($U265="","",IF($E265="1",INDEX(男子登録情報!$R:$R,MATCH($K265,男子登録情報!$B:$B,0)),INDEX(女子登録情報!$R:$R,MATCH($K265,女子登録情報!$B:$B,0)))),"")</f>
        <v/>
      </c>
      <c r="I265" s="32"/>
      <c r="J265" s="32"/>
      <c r="K265" s="32" t="str">
        <f>IFERROR(INDEX(元マスター!$B:$B,MATCH($U265,元マスター!$AO:$AO,0)),"")</f>
        <v/>
      </c>
      <c r="L265" s="32" t="str">
        <f>IFERROR(IF(INDEX(元マスター!$C:$C,MATCH($U265,元マスター!$AO:$AO,0))="","",INDEX(元マスター!$C:$C,MATCH($U265,元マスター!$AO:$AO,0))),"")</f>
        <v/>
      </c>
      <c r="M265" s="32" t="str">
        <f>IFERROR(IF(INDEX(元マスター!$D:$D,MATCH($U265,元マスター!$AO:$AO,0))="","",INDEX(元マスター!$D:$D,MATCH($U265,元マスター!$AO:$AO,0))),"")</f>
        <v/>
      </c>
      <c r="N265" s="32" t="str">
        <f>IFERROR(IF(INDEX(元マスター!$E:$E,MATCH($U265,元マスター!$AO:$AO,0))="","",INDEX(元マスター!$E:$E,MATCH($U265,元マスター!$AO:$AO,0))),"")</f>
        <v/>
      </c>
      <c r="O265" s="32" t="str">
        <f>IFERROR(IF(INDEX(元マスター!$F:$F,MATCH($U265,元マスター!$AO:$AO,0))="","",INDEX(元マスター!$F:$F,MATCH($U265,元マスター!$AO:$AO,0))),"")</f>
        <v/>
      </c>
      <c r="P265" s="32" t="str">
        <f>IFERROR(IF(INDEX(元マスター!$G:$G,MATCH($U265,元マスター!$AO:$AO,0))="","",INDEX(元マスター!$G:$G,MATCH($U265,元マスター!$AO:$AO,0))),"")</f>
        <v/>
      </c>
      <c r="Q265" s="32" t="str">
        <f>IFERROR(IF(INDEX(元マスター!$H:$H,MATCH($U265,元マスター!$AO:$AO,0))="","",INDEX(元マスター!$H:$H,MATCH($U265,元マスター!$AO:$AO,0))),"")</f>
        <v/>
      </c>
      <c r="R265" s="32" t="str">
        <f>IFERROR(IF(INDEX(元マスター!$I:$I,MATCH($U265,元マスター!$AO:$AO,0))="","",INDEX(元マスター!$I:$I,MATCH($U265,元マスター!$AO:$AO,0))),"")</f>
        <v/>
      </c>
      <c r="S265" s="32" t="str">
        <f>IFERROR(IF(INDEX(元マスター!$J:$J,MATCH($U265,元マスター!$AO:$AO,0))="","",INDEX(元マスター!$J:$J,MATCH($U265,元マスター!$AO:$AO,0))),"")</f>
        <v/>
      </c>
      <c r="U265" s="32" t="str" cm="1">
        <f t="array" ref="U265">IFERROR(INDEX(元マスター!$AO$1:$AO$384,SMALL(IF(元マスター!$AO$1:$AO$384&lt;&gt;"",ROW($A$1:$A$384)),ROW())),"")</f>
        <v/>
      </c>
    </row>
    <row r="266" spans="1:21" x14ac:dyDescent="0.55000000000000004">
      <c r="A266" s="32" t="str">
        <f>IFERROR(INDEX(元マスター!$A:$A,MATCH($U266,元マスター!$AO:$AO,0)),"")</f>
        <v/>
      </c>
      <c r="B266" s="32" t="str">
        <f>IFERROR(IF($U266="","",IF($E266="1",INDEX(男子登録情報!$N:$N,MATCH($K266,男子登録情報!$B:$B,0)),INDEX(女子登録情報!$N:$N,MATCH($K266,女子登録情報!$B:$B,0)))),"")</f>
        <v/>
      </c>
      <c r="C266" s="32" t="str">
        <f>IFERROR(IF($U266="","",IF($E266="1",INDEX(男子登録情報!$O:$O,MATCH($K266,男子登録情報!$B:$B,0)),INDEX(女子登録情報!$O:$O,MATCH($K266,女子登録情報!$B:$B,0)))),"")</f>
        <v/>
      </c>
      <c r="D266" s="32" t="str">
        <f>IFERROR(IF($U266="","",IF($E266="1",INDEX(男子登録情報!$P:$P,MATCH($K266,男子登録情報!$B:$B,0)),INDEX(女子登録情報!$P:$P,MATCH($K266,女子登録情報!$B:$B,0)))),"")</f>
        <v/>
      </c>
      <c r="E266" s="32" t="str">
        <f>IF($U266="","",IF(ISERROR(MATCH($A266,男子登録情報!$S:$S,0)),"2","1"))</f>
        <v/>
      </c>
      <c r="F266" s="32" t="str">
        <f>IFERROR(IF($U266="","",IF($E266="1",INDEX(男子登録情報!$Q:$Q,MATCH($K266,男子登録情報!$B:$B,0)),INDEX(女子登録情報!$Q:$Q,MATCH($K266,女子登録情報!$B:$B,0)))),"")</f>
        <v/>
      </c>
      <c r="G266" s="32" t="str">
        <f>IFERROR(IF($U266="","",IF($E266="1",INDEX(男子登録情報!$M:$M,MATCH($K266,男子登録情報!$B:$B,0)),INDEX(女子登録情報!$M:$M,MATCH($K266,女子登録情報!$B:$B,0)))),"")</f>
        <v/>
      </c>
      <c r="H266" s="32" t="str">
        <f>IFERROR(IF($U266="","",IF($E266="1",INDEX(男子登録情報!$R:$R,MATCH($K266,男子登録情報!$B:$B,0)),INDEX(女子登録情報!$R:$R,MATCH($K266,女子登録情報!$B:$B,0)))),"")</f>
        <v/>
      </c>
      <c r="I266" s="32"/>
      <c r="J266" s="32"/>
      <c r="K266" s="32" t="str">
        <f>IFERROR(INDEX(元マスター!$B:$B,MATCH($U266,元マスター!$AO:$AO,0)),"")</f>
        <v/>
      </c>
      <c r="L266" s="32" t="str">
        <f>IFERROR(IF(INDEX(元マスター!$C:$C,MATCH($U266,元マスター!$AO:$AO,0))="","",INDEX(元マスター!$C:$C,MATCH($U266,元マスター!$AO:$AO,0))),"")</f>
        <v/>
      </c>
      <c r="M266" s="32" t="str">
        <f>IFERROR(IF(INDEX(元マスター!$D:$D,MATCH($U266,元マスター!$AO:$AO,0))="","",INDEX(元マスター!$D:$D,MATCH($U266,元マスター!$AO:$AO,0))),"")</f>
        <v/>
      </c>
      <c r="N266" s="32" t="str">
        <f>IFERROR(IF(INDEX(元マスター!$E:$E,MATCH($U266,元マスター!$AO:$AO,0))="","",INDEX(元マスター!$E:$E,MATCH($U266,元マスター!$AO:$AO,0))),"")</f>
        <v/>
      </c>
      <c r="O266" s="32" t="str">
        <f>IFERROR(IF(INDEX(元マスター!$F:$F,MATCH($U266,元マスター!$AO:$AO,0))="","",INDEX(元マスター!$F:$F,MATCH($U266,元マスター!$AO:$AO,0))),"")</f>
        <v/>
      </c>
      <c r="P266" s="32" t="str">
        <f>IFERROR(IF(INDEX(元マスター!$G:$G,MATCH($U266,元マスター!$AO:$AO,0))="","",INDEX(元マスター!$G:$G,MATCH($U266,元マスター!$AO:$AO,0))),"")</f>
        <v/>
      </c>
      <c r="Q266" s="32" t="str">
        <f>IFERROR(IF(INDEX(元マスター!$H:$H,MATCH($U266,元マスター!$AO:$AO,0))="","",INDEX(元マスター!$H:$H,MATCH($U266,元マスター!$AO:$AO,0))),"")</f>
        <v/>
      </c>
      <c r="R266" s="32" t="str">
        <f>IFERROR(IF(INDEX(元マスター!$I:$I,MATCH($U266,元マスター!$AO:$AO,0))="","",INDEX(元マスター!$I:$I,MATCH($U266,元マスター!$AO:$AO,0))),"")</f>
        <v/>
      </c>
      <c r="S266" s="32" t="str">
        <f>IFERROR(IF(INDEX(元マスター!$J:$J,MATCH($U266,元マスター!$AO:$AO,0))="","",INDEX(元マスター!$J:$J,MATCH($U266,元マスター!$AO:$AO,0))),"")</f>
        <v/>
      </c>
      <c r="U266" s="32" t="str" cm="1">
        <f t="array" ref="U266">IFERROR(INDEX(元マスター!$AO$1:$AO$384,SMALL(IF(元マスター!$AO$1:$AO$384&lt;&gt;"",ROW($A$1:$A$384)),ROW())),"")</f>
        <v/>
      </c>
    </row>
    <row r="267" spans="1:21" x14ac:dyDescent="0.55000000000000004">
      <c r="A267" s="32" t="str">
        <f>IFERROR(INDEX(元マスター!$A:$A,MATCH($U267,元マスター!$AO:$AO,0)),"")</f>
        <v/>
      </c>
      <c r="B267" s="32" t="str">
        <f>IFERROR(IF($U267="","",IF($E267="1",INDEX(男子登録情報!$N:$N,MATCH($K267,男子登録情報!$B:$B,0)),INDEX(女子登録情報!$N:$N,MATCH($K267,女子登録情報!$B:$B,0)))),"")</f>
        <v/>
      </c>
      <c r="C267" s="32" t="str">
        <f>IFERROR(IF($U267="","",IF($E267="1",INDEX(男子登録情報!$O:$O,MATCH($K267,男子登録情報!$B:$B,0)),INDEX(女子登録情報!$O:$O,MATCH($K267,女子登録情報!$B:$B,0)))),"")</f>
        <v/>
      </c>
      <c r="D267" s="32" t="str">
        <f>IFERROR(IF($U267="","",IF($E267="1",INDEX(男子登録情報!$P:$P,MATCH($K267,男子登録情報!$B:$B,0)),INDEX(女子登録情報!$P:$P,MATCH($K267,女子登録情報!$B:$B,0)))),"")</f>
        <v/>
      </c>
      <c r="E267" s="32" t="str">
        <f>IF($U267="","",IF(ISERROR(MATCH($A267,男子登録情報!$S:$S,0)),"2","1"))</f>
        <v/>
      </c>
      <c r="F267" s="32" t="str">
        <f>IFERROR(IF($U267="","",IF($E267="1",INDEX(男子登録情報!$Q:$Q,MATCH($K267,男子登録情報!$B:$B,0)),INDEX(女子登録情報!$Q:$Q,MATCH($K267,女子登録情報!$B:$B,0)))),"")</f>
        <v/>
      </c>
      <c r="G267" s="32" t="str">
        <f>IFERROR(IF($U267="","",IF($E267="1",INDEX(男子登録情報!$M:$M,MATCH($K267,男子登録情報!$B:$B,0)),INDEX(女子登録情報!$M:$M,MATCH($K267,女子登録情報!$B:$B,0)))),"")</f>
        <v/>
      </c>
      <c r="H267" s="32" t="str">
        <f>IFERROR(IF($U267="","",IF($E267="1",INDEX(男子登録情報!$R:$R,MATCH($K267,男子登録情報!$B:$B,0)),INDEX(女子登録情報!$R:$R,MATCH($K267,女子登録情報!$B:$B,0)))),"")</f>
        <v/>
      </c>
      <c r="I267" s="32"/>
      <c r="J267" s="32"/>
      <c r="K267" s="32" t="str">
        <f>IFERROR(INDEX(元マスター!$B:$B,MATCH($U267,元マスター!$AO:$AO,0)),"")</f>
        <v/>
      </c>
      <c r="L267" s="32" t="str">
        <f>IFERROR(IF(INDEX(元マスター!$C:$C,MATCH($U267,元マスター!$AO:$AO,0))="","",INDEX(元マスター!$C:$C,MATCH($U267,元マスター!$AO:$AO,0))),"")</f>
        <v/>
      </c>
      <c r="M267" s="32" t="str">
        <f>IFERROR(IF(INDEX(元マスター!$D:$D,MATCH($U267,元マスター!$AO:$AO,0))="","",INDEX(元マスター!$D:$D,MATCH($U267,元マスター!$AO:$AO,0))),"")</f>
        <v/>
      </c>
      <c r="N267" s="32" t="str">
        <f>IFERROR(IF(INDEX(元マスター!$E:$E,MATCH($U267,元マスター!$AO:$AO,0))="","",INDEX(元マスター!$E:$E,MATCH($U267,元マスター!$AO:$AO,0))),"")</f>
        <v/>
      </c>
      <c r="O267" s="32" t="str">
        <f>IFERROR(IF(INDEX(元マスター!$F:$F,MATCH($U267,元マスター!$AO:$AO,0))="","",INDEX(元マスター!$F:$F,MATCH($U267,元マスター!$AO:$AO,0))),"")</f>
        <v/>
      </c>
      <c r="P267" s="32" t="str">
        <f>IFERROR(IF(INDEX(元マスター!$G:$G,MATCH($U267,元マスター!$AO:$AO,0))="","",INDEX(元マスター!$G:$G,MATCH($U267,元マスター!$AO:$AO,0))),"")</f>
        <v/>
      </c>
      <c r="Q267" s="32" t="str">
        <f>IFERROR(IF(INDEX(元マスター!$H:$H,MATCH($U267,元マスター!$AO:$AO,0))="","",INDEX(元マスター!$H:$H,MATCH($U267,元マスター!$AO:$AO,0))),"")</f>
        <v/>
      </c>
      <c r="R267" s="32" t="str">
        <f>IFERROR(IF(INDEX(元マスター!$I:$I,MATCH($U267,元マスター!$AO:$AO,0))="","",INDEX(元マスター!$I:$I,MATCH($U267,元マスター!$AO:$AO,0))),"")</f>
        <v/>
      </c>
      <c r="S267" s="32" t="str">
        <f>IFERROR(IF(INDEX(元マスター!$J:$J,MATCH($U267,元マスター!$AO:$AO,0))="","",INDEX(元マスター!$J:$J,MATCH($U267,元マスター!$AO:$AO,0))),"")</f>
        <v/>
      </c>
      <c r="U267" s="32" t="str" cm="1">
        <f t="array" ref="U267">IFERROR(INDEX(元マスター!$AO$1:$AO$384,SMALL(IF(元マスター!$AO$1:$AO$384&lt;&gt;"",ROW($A$1:$A$384)),ROW())),"")</f>
        <v/>
      </c>
    </row>
    <row r="268" spans="1:21" x14ac:dyDescent="0.55000000000000004">
      <c r="A268" s="32" t="str">
        <f>IFERROR(INDEX(元マスター!$A:$A,MATCH($U268,元マスター!$AO:$AO,0)),"")</f>
        <v/>
      </c>
      <c r="B268" s="32" t="str">
        <f>IFERROR(IF($U268="","",IF($E268="1",INDEX(男子登録情報!$N:$N,MATCH($K268,男子登録情報!$B:$B,0)),INDEX(女子登録情報!$N:$N,MATCH($K268,女子登録情報!$B:$B,0)))),"")</f>
        <v/>
      </c>
      <c r="C268" s="32" t="str">
        <f>IFERROR(IF($U268="","",IF($E268="1",INDEX(男子登録情報!$O:$O,MATCH($K268,男子登録情報!$B:$B,0)),INDEX(女子登録情報!$O:$O,MATCH($K268,女子登録情報!$B:$B,0)))),"")</f>
        <v/>
      </c>
      <c r="D268" s="32" t="str">
        <f>IFERROR(IF($U268="","",IF($E268="1",INDEX(男子登録情報!$P:$P,MATCH($K268,男子登録情報!$B:$B,0)),INDEX(女子登録情報!$P:$P,MATCH($K268,女子登録情報!$B:$B,0)))),"")</f>
        <v/>
      </c>
      <c r="E268" s="32" t="str">
        <f>IF($U268="","",IF(ISERROR(MATCH($A268,男子登録情報!$S:$S,0)),"2","1"))</f>
        <v/>
      </c>
      <c r="F268" s="32" t="str">
        <f>IFERROR(IF($U268="","",IF($E268="1",INDEX(男子登録情報!$Q:$Q,MATCH($K268,男子登録情報!$B:$B,0)),INDEX(女子登録情報!$Q:$Q,MATCH($K268,女子登録情報!$B:$B,0)))),"")</f>
        <v/>
      </c>
      <c r="G268" s="32" t="str">
        <f>IFERROR(IF($U268="","",IF($E268="1",INDEX(男子登録情報!$M:$M,MATCH($K268,男子登録情報!$B:$B,0)),INDEX(女子登録情報!$M:$M,MATCH($K268,女子登録情報!$B:$B,0)))),"")</f>
        <v/>
      </c>
      <c r="H268" s="32" t="str">
        <f>IFERROR(IF($U268="","",IF($E268="1",INDEX(男子登録情報!$R:$R,MATCH($K268,男子登録情報!$B:$B,0)),INDEX(女子登録情報!$R:$R,MATCH($K268,女子登録情報!$B:$B,0)))),"")</f>
        <v/>
      </c>
      <c r="I268" s="32"/>
      <c r="J268" s="32"/>
      <c r="K268" s="32" t="str">
        <f>IFERROR(INDEX(元マスター!$B:$B,MATCH($U268,元マスター!$AO:$AO,0)),"")</f>
        <v/>
      </c>
      <c r="L268" s="32" t="str">
        <f>IFERROR(IF(INDEX(元マスター!$C:$C,MATCH($U268,元マスター!$AO:$AO,0))="","",INDEX(元マスター!$C:$C,MATCH($U268,元マスター!$AO:$AO,0))),"")</f>
        <v/>
      </c>
      <c r="M268" s="32" t="str">
        <f>IFERROR(IF(INDEX(元マスター!$D:$D,MATCH($U268,元マスター!$AO:$AO,0))="","",INDEX(元マスター!$D:$D,MATCH($U268,元マスター!$AO:$AO,0))),"")</f>
        <v/>
      </c>
      <c r="N268" s="32" t="str">
        <f>IFERROR(IF(INDEX(元マスター!$E:$E,MATCH($U268,元マスター!$AO:$AO,0))="","",INDEX(元マスター!$E:$E,MATCH($U268,元マスター!$AO:$AO,0))),"")</f>
        <v/>
      </c>
      <c r="O268" s="32" t="str">
        <f>IFERROR(IF(INDEX(元マスター!$F:$F,MATCH($U268,元マスター!$AO:$AO,0))="","",INDEX(元マスター!$F:$F,MATCH($U268,元マスター!$AO:$AO,0))),"")</f>
        <v/>
      </c>
      <c r="P268" s="32" t="str">
        <f>IFERROR(IF(INDEX(元マスター!$G:$G,MATCH($U268,元マスター!$AO:$AO,0))="","",INDEX(元マスター!$G:$G,MATCH($U268,元マスター!$AO:$AO,0))),"")</f>
        <v/>
      </c>
      <c r="Q268" s="32" t="str">
        <f>IFERROR(IF(INDEX(元マスター!$H:$H,MATCH($U268,元マスター!$AO:$AO,0))="","",INDEX(元マスター!$H:$H,MATCH($U268,元マスター!$AO:$AO,0))),"")</f>
        <v/>
      </c>
      <c r="R268" s="32" t="str">
        <f>IFERROR(IF(INDEX(元マスター!$I:$I,MATCH($U268,元マスター!$AO:$AO,0))="","",INDEX(元マスター!$I:$I,MATCH($U268,元マスター!$AO:$AO,0))),"")</f>
        <v/>
      </c>
      <c r="S268" s="32" t="str">
        <f>IFERROR(IF(INDEX(元マスター!$J:$J,MATCH($U268,元マスター!$AO:$AO,0))="","",INDEX(元マスター!$J:$J,MATCH($U268,元マスター!$AO:$AO,0))),"")</f>
        <v/>
      </c>
      <c r="U268" s="32" t="str" cm="1">
        <f t="array" ref="U268">IFERROR(INDEX(元マスター!$AO$1:$AO$384,SMALL(IF(元マスター!$AO$1:$AO$384&lt;&gt;"",ROW($A$1:$A$384)),ROW())),"")</f>
        <v/>
      </c>
    </row>
    <row r="269" spans="1:21" x14ac:dyDescent="0.55000000000000004">
      <c r="A269" s="32" t="str">
        <f>IFERROR(INDEX(元マスター!$A:$A,MATCH($U269,元マスター!$AO:$AO,0)),"")</f>
        <v/>
      </c>
      <c r="B269" s="32" t="str">
        <f>IFERROR(IF($U269="","",IF($E269="1",INDEX(男子登録情報!$N:$N,MATCH($K269,男子登録情報!$B:$B,0)),INDEX(女子登録情報!$N:$N,MATCH($K269,女子登録情報!$B:$B,0)))),"")</f>
        <v/>
      </c>
      <c r="C269" s="32" t="str">
        <f>IFERROR(IF($U269="","",IF($E269="1",INDEX(男子登録情報!$O:$O,MATCH($K269,男子登録情報!$B:$B,0)),INDEX(女子登録情報!$O:$O,MATCH($K269,女子登録情報!$B:$B,0)))),"")</f>
        <v/>
      </c>
      <c r="D269" s="32" t="str">
        <f>IFERROR(IF($U269="","",IF($E269="1",INDEX(男子登録情報!$P:$P,MATCH($K269,男子登録情報!$B:$B,0)),INDEX(女子登録情報!$P:$P,MATCH($K269,女子登録情報!$B:$B,0)))),"")</f>
        <v/>
      </c>
      <c r="E269" s="32" t="str">
        <f>IF($U269="","",IF(ISERROR(MATCH($A269,男子登録情報!$S:$S,0)),"2","1"))</f>
        <v/>
      </c>
      <c r="F269" s="32" t="str">
        <f>IFERROR(IF($U269="","",IF($E269="1",INDEX(男子登録情報!$Q:$Q,MATCH($K269,男子登録情報!$B:$B,0)),INDEX(女子登録情報!$Q:$Q,MATCH($K269,女子登録情報!$B:$B,0)))),"")</f>
        <v/>
      </c>
      <c r="G269" s="32" t="str">
        <f>IFERROR(IF($U269="","",IF($E269="1",INDEX(男子登録情報!$M:$M,MATCH($K269,男子登録情報!$B:$B,0)),INDEX(女子登録情報!$M:$M,MATCH($K269,女子登録情報!$B:$B,0)))),"")</f>
        <v/>
      </c>
      <c r="H269" s="32" t="str">
        <f>IFERROR(IF($U269="","",IF($E269="1",INDEX(男子登録情報!$R:$R,MATCH($K269,男子登録情報!$B:$B,0)),INDEX(女子登録情報!$R:$R,MATCH($K269,女子登録情報!$B:$B,0)))),"")</f>
        <v/>
      </c>
      <c r="I269" s="32"/>
      <c r="J269" s="32"/>
      <c r="K269" s="32" t="str">
        <f>IFERROR(INDEX(元マスター!$B:$B,MATCH($U269,元マスター!$AO:$AO,0)),"")</f>
        <v/>
      </c>
      <c r="L269" s="32" t="str">
        <f>IFERROR(IF(INDEX(元マスター!$C:$C,MATCH($U269,元マスター!$AO:$AO,0))="","",INDEX(元マスター!$C:$C,MATCH($U269,元マスター!$AO:$AO,0))),"")</f>
        <v/>
      </c>
      <c r="M269" s="32" t="str">
        <f>IFERROR(IF(INDEX(元マスター!$D:$D,MATCH($U269,元マスター!$AO:$AO,0))="","",INDEX(元マスター!$D:$D,MATCH($U269,元マスター!$AO:$AO,0))),"")</f>
        <v/>
      </c>
      <c r="N269" s="32" t="str">
        <f>IFERROR(IF(INDEX(元マスター!$E:$E,MATCH($U269,元マスター!$AO:$AO,0))="","",INDEX(元マスター!$E:$E,MATCH($U269,元マスター!$AO:$AO,0))),"")</f>
        <v/>
      </c>
      <c r="O269" s="32" t="str">
        <f>IFERROR(IF(INDEX(元マスター!$F:$F,MATCH($U269,元マスター!$AO:$AO,0))="","",INDEX(元マスター!$F:$F,MATCH($U269,元マスター!$AO:$AO,0))),"")</f>
        <v/>
      </c>
      <c r="P269" s="32" t="str">
        <f>IFERROR(IF(INDEX(元マスター!$G:$G,MATCH($U269,元マスター!$AO:$AO,0))="","",INDEX(元マスター!$G:$G,MATCH($U269,元マスター!$AO:$AO,0))),"")</f>
        <v/>
      </c>
      <c r="Q269" s="32" t="str">
        <f>IFERROR(IF(INDEX(元マスター!$H:$H,MATCH($U269,元マスター!$AO:$AO,0))="","",INDEX(元マスター!$H:$H,MATCH($U269,元マスター!$AO:$AO,0))),"")</f>
        <v/>
      </c>
      <c r="R269" s="32" t="str">
        <f>IFERROR(IF(INDEX(元マスター!$I:$I,MATCH($U269,元マスター!$AO:$AO,0))="","",INDEX(元マスター!$I:$I,MATCH($U269,元マスター!$AO:$AO,0))),"")</f>
        <v/>
      </c>
      <c r="S269" s="32" t="str">
        <f>IFERROR(IF(INDEX(元マスター!$J:$J,MATCH($U269,元マスター!$AO:$AO,0))="","",INDEX(元マスター!$J:$J,MATCH($U269,元マスター!$AO:$AO,0))),"")</f>
        <v/>
      </c>
      <c r="U269" s="32" t="str" cm="1">
        <f t="array" ref="U269">IFERROR(INDEX(元マスター!$AO$1:$AO$384,SMALL(IF(元マスター!$AO$1:$AO$384&lt;&gt;"",ROW($A$1:$A$384)),ROW())),"")</f>
        <v/>
      </c>
    </row>
    <row r="270" spans="1:21" x14ac:dyDescent="0.55000000000000004">
      <c r="A270" s="32" t="str">
        <f>IFERROR(INDEX(元マスター!$A:$A,MATCH($U270,元マスター!$AO:$AO,0)),"")</f>
        <v/>
      </c>
      <c r="B270" s="32" t="str">
        <f>IFERROR(IF($U270="","",IF($E270="1",INDEX(男子登録情報!$N:$N,MATCH($K270,男子登録情報!$B:$B,0)),INDEX(女子登録情報!$N:$N,MATCH($K270,女子登録情報!$B:$B,0)))),"")</f>
        <v/>
      </c>
      <c r="C270" s="32" t="str">
        <f>IFERROR(IF($U270="","",IF($E270="1",INDEX(男子登録情報!$O:$O,MATCH($K270,男子登録情報!$B:$B,0)),INDEX(女子登録情報!$O:$O,MATCH($K270,女子登録情報!$B:$B,0)))),"")</f>
        <v/>
      </c>
      <c r="D270" s="32" t="str">
        <f>IFERROR(IF($U270="","",IF($E270="1",INDEX(男子登録情報!$P:$P,MATCH($K270,男子登録情報!$B:$B,0)),INDEX(女子登録情報!$P:$P,MATCH($K270,女子登録情報!$B:$B,0)))),"")</f>
        <v/>
      </c>
      <c r="E270" s="32" t="str">
        <f>IF($U270="","",IF(ISERROR(MATCH($A270,男子登録情報!$S:$S,0)),"2","1"))</f>
        <v/>
      </c>
      <c r="F270" s="32" t="str">
        <f>IFERROR(IF($U270="","",IF($E270="1",INDEX(男子登録情報!$Q:$Q,MATCH($K270,男子登録情報!$B:$B,0)),INDEX(女子登録情報!$Q:$Q,MATCH($K270,女子登録情報!$B:$B,0)))),"")</f>
        <v/>
      </c>
      <c r="G270" s="32" t="str">
        <f>IFERROR(IF($U270="","",IF($E270="1",INDEX(男子登録情報!$M:$M,MATCH($K270,男子登録情報!$B:$B,0)),INDEX(女子登録情報!$M:$M,MATCH($K270,女子登録情報!$B:$B,0)))),"")</f>
        <v/>
      </c>
      <c r="H270" s="32" t="str">
        <f>IFERROR(IF($U270="","",IF($E270="1",INDEX(男子登録情報!$R:$R,MATCH($K270,男子登録情報!$B:$B,0)),INDEX(女子登録情報!$R:$R,MATCH($K270,女子登録情報!$B:$B,0)))),"")</f>
        <v/>
      </c>
      <c r="I270" s="32"/>
      <c r="J270" s="32"/>
      <c r="K270" s="32" t="str">
        <f>IFERROR(INDEX(元マスター!$B:$B,MATCH($U270,元マスター!$AO:$AO,0)),"")</f>
        <v/>
      </c>
      <c r="L270" s="32" t="str">
        <f>IFERROR(IF(INDEX(元マスター!$C:$C,MATCH($U270,元マスター!$AO:$AO,0))="","",INDEX(元マスター!$C:$C,MATCH($U270,元マスター!$AO:$AO,0))),"")</f>
        <v/>
      </c>
      <c r="M270" s="32" t="str">
        <f>IFERROR(IF(INDEX(元マスター!$D:$D,MATCH($U270,元マスター!$AO:$AO,0))="","",INDEX(元マスター!$D:$D,MATCH($U270,元マスター!$AO:$AO,0))),"")</f>
        <v/>
      </c>
      <c r="N270" s="32" t="str">
        <f>IFERROR(IF(INDEX(元マスター!$E:$E,MATCH($U270,元マスター!$AO:$AO,0))="","",INDEX(元マスター!$E:$E,MATCH($U270,元マスター!$AO:$AO,0))),"")</f>
        <v/>
      </c>
      <c r="O270" s="32" t="str">
        <f>IFERROR(IF(INDEX(元マスター!$F:$F,MATCH($U270,元マスター!$AO:$AO,0))="","",INDEX(元マスター!$F:$F,MATCH($U270,元マスター!$AO:$AO,0))),"")</f>
        <v/>
      </c>
      <c r="P270" s="32" t="str">
        <f>IFERROR(IF(INDEX(元マスター!$G:$G,MATCH($U270,元マスター!$AO:$AO,0))="","",INDEX(元マスター!$G:$G,MATCH($U270,元マスター!$AO:$AO,0))),"")</f>
        <v/>
      </c>
      <c r="Q270" s="32" t="str">
        <f>IFERROR(IF(INDEX(元マスター!$H:$H,MATCH($U270,元マスター!$AO:$AO,0))="","",INDEX(元マスター!$H:$H,MATCH($U270,元マスター!$AO:$AO,0))),"")</f>
        <v/>
      </c>
      <c r="R270" s="32" t="str">
        <f>IFERROR(IF(INDEX(元マスター!$I:$I,MATCH($U270,元マスター!$AO:$AO,0))="","",INDEX(元マスター!$I:$I,MATCH($U270,元マスター!$AO:$AO,0))),"")</f>
        <v/>
      </c>
      <c r="S270" s="32" t="str">
        <f>IFERROR(IF(INDEX(元マスター!$J:$J,MATCH($U270,元マスター!$AO:$AO,0))="","",INDEX(元マスター!$J:$J,MATCH($U270,元マスター!$AO:$AO,0))),"")</f>
        <v/>
      </c>
      <c r="U270" s="32" t="str" cm="1">
        <f t="array" ref="U270">IFERROR(INDEX(元マスター!$AO$1:$AO$384,SMALL(IF(元マスター!$AO$1:$AO$384&lt;&gt;"",ROW($A$1:$A$384)),ROW())),"")</f>
        <v/>
      </c>
    </row>
    <row r="271" spans="1:21" x14ac:dyDescent="0.55000000000000004">
      <c r="A271" s="32" t="str">
        <f>IFERROR(INDEX(元マスター!$A:$A,MATCH($U271,元マスター!$AO:$AO,0)),"")</f>
        <v/>
      </c>
      <c r="B271" s="32" t="str">
        <f>IFERROR(IF($U271="","",IF($E271="1",INDEX(男子登録情報!$N:$N,MATCH($K271,男子登録情報!$B:$B,0)),INDEX(女子登録情報!$N:$N,MATCH($K271,女子登録情報!$B:$B,0)))),"")</f>
        <v/>
      </c>
      <c r="C271" s="32" t="str">
        <f>IFERROR(IF($U271="","",IF($E271="1",INDEX(男子登録情報!$O:$O,MATCH($K271,男子登録情報!$B:$B,0)),INDEX(女子登録情報!$O:$O,MATCH($K271,女子登録情報!$B:$B,0)))),"")</f>
        <v/>
      </c>
      <c r="D271" s="32" t="str">
        <f>IFERROR(IF($U271="","",IF($E271="1",INDEX(男子登録情報!$P:$P,MATCH($K271,男子登録情報!$B:$B,0)),INDEX(女子登録情報!$P:$P,MATCH($K271,女子登録情報!$B:$B,0)))),"")</f>
        <v/>
      </c>
      <c r="E271" s="32" t="str">
        <f>IF($U271="","",IF(ISERROR(MATCH($A271,男子登録情報!$S:$S,0)),"2","1"))</f>
        <v/>
      </c>
      <c r="F271" s="32" t="str">
        <f>IFERROR(IF($U271="","",IF($E271="1",INDEX(男子登録情報!$Q:$Q,MATCH($K271,男子登録情報!$B:$B,0)),INDEX(女子登録情報!$Q:$Q,MATCH($K271,女子登録情報!$B:$B,0)))),"")</f>
        <v/>
      </c>
      <c r="G271" s="32" t="str">
        <f>IFERROR(IF($U271="","",IF($E271="1",INDEX(男子登録情報!$M:$M,MATCH($K271,男子登録情報!$B:$B,0)),INDEX(女子登録情報!$M:$M,MATCH($K271,女子登録情報!$B:$B,0)))),"")</f>
        <v/>
      </c>
      <c r="H271" s="32" t="str">
        <f>IFERROR(IF($U271="","",IF($E271="1",INDEX(男子登録情報!$R:$R,MATCH($K271,男子登録情報!$B:$B,0)),INDEX(女子登録情報!$R:$R,MATCH($K271,女子登録情報!$B:$B,0)))),"")</f>
        <v/>
      </c>
      <c r="I271" s="32"/>
      <c r="J271" s="32"/>
      <c r="K271" s="32" t="str">
        <f>IFERROR(INDEX(元マスター!$B:$B,MATCH($U271,元マスター!$AO:$AO,0)),"")</f>
        <v/>
      </c>
      <c r="L271" s="32" t="str">
        <f>IFERROR(IF(INDEX(元マスター!$C:$C,MATCH($U271,元マスター!$AO:$AO,0))="","",INDEX(元マスター!$C:$C,MATCH($U271,元マスター!$AO:$AO,0))),"")</f>
        <v/>
      </c>
      <c r="M271" s="32" t="str">
        <f>IFERROR(IF(INDEX(元マスター!$D:$D,MATCH($U271,元マスター!$AO:$AO,0))="","",INDEX(元マスター!$D:$D,MATCH($U271,元マスター!$AO:$AO,0))),"")</f>
        <v/>
      </c>
      <c r="N271" s="32" t="str">
        <f>IFERROR(IF(INDEX(元マスター!$E:$E,MATCH($U271,元マスター!$AO:$AO,0))="","",INDEX(元マスター!$E:$E,MATCH($U271,元マスター!$AO:$AO,0))),"")</f>
        <v/>
      </c>
      <c r="O271" s="32" t="str">
        <f>IFERROR(IF(INDEX(元マスター!$F:$F,MATCH($U271,元マスター!$AO:$AO,0))="","",INDEX(元マスター!$F:$F,MATCH($U271,元マスター!$AO:$AO,0))),"")</f>
        <v/>
      </c>
      <c r="P271" s="32" t="str">
        <f>IFERROR(IF(INDEX(元マスター!$G:$G,MATCH($U271,元マスター!$AO:$AO,0))="","",INDEX(元マスター!$G:$G,MATCH($U271,元マスター!$AO:$AO,0))),"")</f>
        <v/>
      </c>
      <c r="Q271" s="32" t="str">
        <f>IFERROR(IF(INDEX(元マスター!$H:$H,MATCH($U271,元マスター!$AO:$AO,0))="","",INDEX(元マスター!$H:$H,MATCH($U271,元マスター!$AO:$AO,0))),"")</f>
        <v/>
      </c>
      <c r="R271" s="32" t="str">
        <f>IFERROR(IF(INDEX(元マスター!$I:$I,MATCH($U271,元マスター!$AO:$AO,0))="","",INDEX(元マスター!$I:$I,MATCH($U271,元マスター!$AO:$AO,0))),"")</f>
        <v/>
      </c>
      <c r="S271" s="32" t="str">
        <f>IFERROR(IF(INDEX(元マスター!$J:$J,MATCH($U271,元マスター!$AO:$AO,0))="","",INDEX(元マスター!$J:$J,MATCH($U271,元マスター!$AO:$AO,0))),"")</f>
        <v/>
      </c>
      <c r="U271" s="32" t="str" cm="1">
        <f t="array" ref="U271">IFERROR(INDEX(元マスター!$AO$1:$AO$384,SMALL(IF(元マスター!$AO$1:$AO$384&lt;&gt;"",ROW($A$1:$A$384)),ROW())),"")</f>
        <v/>
      </c>
    </row>
    <row r="272" spans="1:21" x14ac:dyDescent="0.55000000000000004">
      <c r="A272" s="32" t="str">
        <f>IFERROR(INDEX(元マスター!$A:$A,MATCH($U272,元マスター!$AO:$AO,0)),"")</f>
        <v/>
      </c>
      <c r="B272" s="32" t="str">
        <f>IFERROR(IF($U272="","",IF($E272="1",INDEX(男子登録情報!$N:$N,MATCH($K272,男子登録情報!$B:$B,0)),INDEX(女子登録情報!$N:$N,MATCH($K272,女子登録情報!$B:$B,0)))),"")</f>
        <v/>
      </c>
      <c r="C272" s="32" t="str">
        <f>IFERROR(IF($U272="","",IF($E272="1",INDEX(男子登録情報!$O:$O,MATCH($K272,男子登録情報!$B:$B,0)),INDEX(女子登録情報!$O:$O,MATCH($K272,女子登録情報!$B:$B,0)))),"")</f>
        <v/>
      </c>
      <c r="D272" s="32" t="str">
        <f>IFERROR(IF($U272="","",IF($E272="1",INDEX(男子登録情報!$P:$P,MATCH($K272,男子登録情報!$B:$B,0)),INDEX(女子登録情報!$P:$P,MATCH($K272,女子登録情報!$B:$B,0)))),"")</f>
        <v/>
      </c>
      <c r="E272" s="32" t="str">
        <f>IF($U272="","",IF(ISERROR(MATCH($A272,男子登録情報!$S:$S,0)),"2","1"))</f>
        <v/>
      </c>
      <c r="F272" s="32" t="str">
        <f>IFERROR(IF($U272="","",IF($E272="1",INDEX(男子登録情報!$Q:$Q,MATCH($K272,男子登録情報!$B:$B,0)),INDEX(女子登録情報!$Q:$Q,MATCH($K272,女子登録情報!$B:$B,0)))),"")</f>
        <v/>
      </c>
      <c r="G272" s="32" t="str">
        <f>IFERROR(IF($U272="","",IF($E272="1",INDEX(男子登録情報!$M:$M,MATCH($K272,男子登録情報!$B:$B,0)),INDEX(女子登録情報!$M:$M,MATCH($K272,女子登録情報!$B:$B,0)))),"")</f>
        <v/>
      </c>
      <c r="H272" s="32" t="str">
        <f>IFERROR(IF($U272="","",IF($E272="1",INDEX(男子登録情報!$R:$R,MATCH($K272,男子登録情報!$B:$B,0)),INDEX(女子登録情報!$R:$R,MATCH($K272,女子登録情報!$B:$B,0)))),"")</f>
        <v/>
      </c>
      <c r="I272" s="32"/>
      <c r="J272" s="32"/>
      <c r="K272" s="32" t="str">
        <f>IFERROR(INDEX(元マスター!$B:$B,MATCH($U272,元マスター!$AO:$AO,0)),"")</f>
        <v/>
      </c>
      <c r="L272" s="32" t="str">
        <f>IFERROR(IF(INDEX(元マスター!$C:$C,MATCH($U272,元マスター!$AO:$AO,0))="","",INDEX(元マスター!$C:$C,MATCH($U272,元マスター!$AO:$AO,0))),"")</f>
        <v/>
      </c>
      <c r="M272" s="32" t="str">
        <f>IFERROR(IF(INDEX(元マスター!$D:$D,MATCH($U272,元マスター!$AO:$AO,0))="","",INDEX(元マスター!$D:$D,MATCH($U272,元マスター!$AO:$AO,0))),"")</f>
        <v/>
      </c>
      <c r="N272" s="32" t="str">
        <f>IFERROR(IF(INDEX(元マスター!$E:$E,MATCH($U272,元マスター!$AO:$AO,0))="","",INDEX(元マスター!$E:$E,MATCH($U272,元マスター!$AO:$AO,0))),"")</f>
        <v/>
      </c>
      <c r="O272" s="32" t="str">
        <f>IFERROR(IF(INDEX(元マスター!$F:$F,MATCH($U272,元マスター!$AO:$AO,0))="","",INDEX(元マスター!$F:$F,MATCH($U272,元マスター!$AO:$AO,0))),"")</f>
        <v/>
      </c>
      <c r="P272" s="32" t="str">
        <f>IFERROR(IF(INDEX(元マスター!$G:$G,MATCH($U272,元マスター!$AO:$AO,0))="","",INDEX(元マスター!$G:$G,MATCH($U272,元マスター!$AO:$AO,0))),"")</f>
        <v/>
      </c>
      <c r="Q272" s="32" t="str">
        <f>IFERROR(IF(INDEX(元マスター!$H:$H,MATCH($U272,元マスター!$AO:$AO,0))="","",INDEX(元マスター!$H:$H,MATCH($U272,元マスター!$AO:$AO,0))),"")</f>
        <v/>
      </c>
      <c r="R272" s="32" t="str">
        <f>IFERROR(IF(INDEX(元マスター!$I:$I,MATCH($U272,元マスター!$AO:$AO,0))="","",INDEX(元マスター!$I:$I,MATCH($U272,元マスター!$AO:$AO,0))),"")</f>
        <v/>
      </c>
      <c r="S272" s="32" t="str">
        <f>IFERROR(IF(INDEX(元マスター!$J:$J,MATCH($U272,元マスター!$AO:$AO,0))="","",INDEX(元マスター!$J:$J,MATCH($U272,元マスター!$AO:$AO,0))),"")</f>
        <v/>
      </c>
      <c r="U272" s="32" t="str" cm="1">
        <f t="array" ref="U272">IFERROR(INDEX(元マスター!$AO$1:$AO$384,SMALL(IF(元マスター!$AO$1:$AO$384&lt;&gt;"",ROW($A$1:$A$384)),ROW())),"")</f>
        <v/>
      </c>
    </row>
    <row r="273" spans="1:21" x14ac:dyDescent="0.55000000000000004">
      <c r="A273" s="32" t="str">
        <f>IFERROR(INDEX(元マスター!$A:$A,MATCH($U273,元マスター!$AO:$AO,0)),"")</f>
        <v/>
      </c>
      <c r="B273" s="32" t="str">
        <f>IFERROR(IF($U273="","",IF($E273="1",INDEX(男子登録情報!$N:$N,MATCH($K273,男子登録情報!$B:$B,0)),INDEX(女子登録情報!$N:$N,MATCH($K273,女子登録情報!$B:$B,0)))),"")</f>
        <v/>
      </c>
      <c r="C273" s="32" t="str">
        <f>IFERROR(IF($U273="","",IF($E273="1",INDEX(男子登録情報!$O:$O,MATCH($K273,男子登録情報!$B:$B,0)),INDEX(女子登録情報!$O:$O,MATCH($K273,女子登録情報!$B:$B,0)))),"")</f>
        <v/>
      </c>
      <c r="D273" s="32" t="str">
        <f>IFERROR(IF($U273="","",IF($E273="1",INDEX(男子登録情報!$P:$P,MATCH($K273,男子登録情報!$B:$B,0)),INDEX(女子登録情報!$P:$P,MATCH($K273,女子登録情報!$B:$B,0)))),"")</f>
        <v/>
      </c>
      <c r="E273" s="32" t="str">
        <f>IF($U273="","",IF(ISERROR(MATCH($A273,男子登録情報!$S:$S,0)),"2","1"))</f>
        <v/>
      </c>
      <c r="F273" s="32" t="str">
        <f>IFERROR(IF($U273="","",IF($E273="1",INDEX(男子登録情報!$Q:$Q,MATCH($K273,男子登録情報!$B:$B,0)),INDEX(女子登録情報!$Q:$Q,MATCH($K273,女子登録情報!$B:$B,0)))),"")</f>
        <v/>
      </c>
      <c r="G273" s="32" t="str">
        <f>IFERROR(IF($U273="","",IF($E273="1",INDEX(男子登録情報!$M:$M,MATCH($K273,男子登録情報!$B:$B,0)),INDEX(女子登録情報!$M:$M,MATCH($K273,女子登録情報!$B:$B,0)))),"")</f>
        <v/>
      </c>
      <c r="H273" s="32" t="str">
        <f>IFERROR(IF($U273="","",IF($E273="1",INDEX(男子登録情報!$R:$R,MATCH($K273,男子登録情報!$B:$B,0)),INDEX(女子登録情報!$R:$R,MATCH($K273,女子登録情報!$B:$B,0)))),"")</f>
        <v/>
      </c>
      <c r="I273" s="32"/>
      <c r="J273" s="32"/>
      <c r="K273" s="32" t="str">
        <f>IFERROR(INDEX(元マスター!$B:$B,MATCH($U273,元マスター!$AO:$AO,0)),"")</f>
        <v/>
      </c>
      <c r="L273" s="32" t="str">
        <f>IFERROR(IF(INDEX(元マスター!$C:$C,MATCH($U273,元マスター!$AO:$AO,0))="","",INDEX(元マスター!$C:$C,MATCH($U273,元マスター!$AO:$AO,0))),"")</f>
        <v/>
      </c>
      <c r="M273" s="32" t="str">
        <f>IFERROR(IF(INDEX(元マスター!$D:$D,MATCH($U273,元マスター!$AO:$AO,0))="","",INDEX(元マスター!$D:$D,MATCH($U273,元マスター!$AO:$AO,0))),"")</f>
        <v/>
      </c>
      <c r="N273" s="32" t="str">
        <f>IFERROR(IF(INDEX(元マスター!$E:$E,MATCH($U273,元マスター!$AO:$AO,0))="","",INDEX(元マスター!$E:$E,MATCH($U273,元マスター!$AO:$AO,0))),"")</f>
        <v/>
      </c>
      <c r="O273" s="32" t="str">
        <f>IFERROR(IF(INDEX(元マスター!$F:$F,MATCH($U273,元マスター!$AO:$AO,0))="","",INDEX(元マスター!$F:$F,MATCH($U273,元マスター!$AO:$AO,0))),"")</f>
        <v/>
      </c>
      <c r="P273" s="32" t="str">
        <f>IFERROR(IF(INDEX(元マスター!$G:$G,MATCH($U273,元マスター!$AO:$AO,0))="","",INDEX(元マスター!$G:$G,MATCH($U273,元マスター!$AO:$AO,0))),"")</f>
        <v/>
      </c>
      <c r="Q273" s="32" t="str">
        <f>IFERROR(IF(INDEX(元マスター!$H:$H,MATCH($U273,元マスター!$AO:$AO,0))="","",INDEX(元マスター!$H:$H,MATCH($U273,元マスター!$AO:$AO,0))),"")</f>
        <v/>
      </c>
      <c r="R273" s="32" t="str">
        <f>IFERROR(IF(INDEX(元マスター!$I:$I,MATCH($U273,元マスター!$AO:$AO,0))="","",INDEX(元マスター!$I:$I,MATCH($U273,元マスター!$AO:$AO,0))),"")</f>
        <v/>
      </c>
      <c r="S273" s="32" t="str">
        <f>IFERROR(IF(INDEX(元マスター!$J:$J,MATCH($U273,元マスター!$AO:$AO,0))="","",INDEX(元マスター!$J:$J,MATCH($U273,元マスター!$AO:$AO,0))),"")</f>
        <v/>
      </c>
      <c r="U273" s="32" t="str" cm="1">
        <f t="array" ref="U273">IFERROR(INDEX(元マスター!$AO$1:$AO$384,SMALL(IF(元マスター!$AO$1:$AO$384&lt;&gt;"",ROW($A$1:$A$384)),ROW())),"")</f>
        <v/>
      </c>
    </row>
    <row r="274" spans="1:21" x14ac:dyDescent="0.55000000000000004">
      <c r="A274" s="32" t="str">
        <f>IFERROR(INDEX(元マスター!$A:$A,MATCH($U274,元マスター!$AO:$AO,0)),"")</f>
        <v/>
      </c>
      <c r="B274" s="32" t="str">
        <f>IFERROR(IF($U274="","",IF($E274="1",INDEX(男子登録情報!$N:$N,MATCH($K274,男子登録情報!$B:$B,0)),INDEX(女子登録情報!$N:$N,MATCH($K274,女子登録情報!$B:$B,0)))),"")</f>
        <v/>
      </c>
      <c r="C274" s="32" t="str">
        <f>IFERROR(IF($U274="","",IF($E274="1",INDEX(男子登録情報!$O:$O,MATCH($K274,男子登録情報!$B:$B,0)),INDEX(女子登録情報!$O:$O,MATCH($K274,女子登録情報!$B:$B,0)))),"")</f>
        <v/>
      </c>
      <c r="D274" s="32" t="str">
        <f>IFERROR(IF($U274="","",IF($E274="1",INDEX(男子登録情報!$P:$P,MATCH($K274,男子登録情報!$B:$B,0)),INDEX(女子登録情報!$P:$P,MATCH($K274,女子登録情報!$B:$B,0)))),"")</f>
        <v/>
      </c>
      <c r="E274" s="32" t="str">
        <f>IF($U274="","",IF(ISERROR(MATCH($A274,男子登録情報!$S:$S,0)),"2","1"))</f>
        <v/>
      </c>
      <c r="F274" s="32" t="str">
        <f>IFERROR(IF($U274="","",IF($E274="1",INDEX(男子登録情報!$Q:$Q,MATCH($K274,男子登録情報!$B:$B,0)),INDEX(女子登録情報!$Q:$Q,MATCH($K274,女子登録情報!$B:$B,0)))),"")</f>
        <v/>
      </c>
      <c r="G274" s="32" t="str">
        <f>IFERROR(IF($U274="","",IF($E274="1",INDEX(男子登録情報!$M:$M,MATCH($K274,男子登録情報!$B:$B,0)),INDEX(女子登録情報!$M:$M,MATCH($K274,女子登録情報!$B:$B,0)))),"")</f>
        <v/>
      </c>
      <c r="H274" s="32" t="str">
        <f>IFERROR(IF($U274="","",IF($E274="1",INDEX(男子登録情報!$R:$R,MATCH($K274,男子登録情報!$B:$B,0)),INDEX(女子登録情報!$R:$R,MATCH($K274,女子登録情報!$B:$B,0)))),"")</f>
        <v/>
      </c>
      <c r="I274" s="32"/>
      <c r="J274" s="32"/>
      <c r="K274" s="32" t="str">
        <f>IFERROR(INDEX(元マスター!$B:$B,MATCH($U274,元マスター!$AO:$AO,0)),"")</f>
        <v/>
      </c>
      <c r="L274" s="32" t="str">
        <f>IFERROR(IF(INDEX(元マスター!$C:$C,MATCH($U274,元マスター!$AO:$AO,0))="","",INDEX(元マスター!$C:$C,MATCH($U274,元マスター!$AO:$AO,0))),"")</f>
        <v/>
      </c>
      <c r="M274" s="32" t="str">
        <f>IFERROR(IF(INDEX(元マスター!$D:$D,MATCH($U274,元マスター!$AO:$AO,0))="","",INDEX(元マスター!$D:$D,MATCH($U274,元マスター!$AO:$AO,0))),"")</f>
        <v/>
      </c>
      <c r="N274" s="32" t="str">
        <f>IFERROR(IF(INDEX(元マスター!$E:$E,MATCH($U274,元マスター!$AO:$AO,0))="","",INDEX(元マスター!$E:$E,MATCH($U274,元マスター!$AO:$AO,0))),"")</f>
        <v/>
      </c>
      <c r="O274" s="32" t="str">
        <f>IFERROR(IF(INDEX(元マスター!$F:$F,MATCH($U274,元マスター!$AO:$AO,0))="","",INDEX(元マスター!$F:$F,MATCH($U274,元マスター!$AO:$AO,0))),"")</f>
        <v/>
      </c>
      <c r="P274" s="32" t="str">
        <f>IFERROR(IF(INDEX(元マスター!$G:$G,MATCH($U274,元マスター!$AO:$AO,0))="","",INDEX(元マスター!$G:$G,MATCH($U274,元マスター!$AO:$AO,0))),"")</f>
        <v/>
      </c>
      <c r="Q274" s="32" t="str">
        <f>IFERROR(IF(INDEX(元マスター!$H:$H,MATCH($U274,元マスター!$AO:$AO,0))="","",INDEX(元マスター!$H:$H,MATCH($U274,元マスター!$AO:$AO,0))),"")</f>
        <v/>
      </c>
      <c r="R274" s="32" t="str">
        <f>IFERROR(IF(INDEX(元マスター!$I:$I,MATCH($U274,元マスター!$AO:$AO,0))="","",INDEX(元マスター!$I:$I,MATCH($U274,元マスター!$AO:$AO,0))),"")</f>
        <v/>
      </c>
      <c r="S274" s="32" t="str">
        <f>IFERROR(IF(INDEX(元マスター!$J:$J,MATCH($U274,元マスター!$AO:$AO,0))="","",INDEX(元マスター!$J:$J,MATCH($U274,元マスター!$AO:$AO,0))),"")</f>
        <v/>
      </c>
      <c r="U274" s="32" t="str" cm="1">
        <f t="array" ref="U274">IFERROR(INDEX(元マスター!$AO$1:$AO$384,SMALL(IF(元マスター!$AO$1:$AO$384&lt;&gt;"",ROW($A$1:$A$384)),ROW())),"")</f>
        <v/>
      </c>
    </row>
    <row r="275" spans="1:21" x14ac:dyDescent="0.55000000000000004">
      <c r="A275" s="32" t="str">
        <f>IFERROR(INDEX(元マスター!$A:$A,MATCH($U275,元マスター!$AO:$AO,0)),"")</f>
        <v/>
      </c>
      <c r="B275" s="32" t="str">
        <f>IFERROR(IF($U275="","",IF($E275="1",INDEX(男子登録情報!$N:$N,MATCH($K275,男子登録情報!$B:$B,0)),INDEX(女子登録情報!$N:$N,MATCH($K275,女子登録情報!$B:$B,0)))),"")</f>
        <v/>
      </c>
      <c r="C275" s="32" t="str">
        <f>IFERROR(IF($U275="","",IF($E275="1",INDEX(男子登録情報!$O:$O,MATCH($K275,男子登録情報!$B:$B,0)),INDEX(女子登録情報!$O:$O,MATCH($K275,女子登録情報!$B:$B,0)))),"")</f>
        <v/>
      </c>
      <c r="D275" s="32" t="str">
        <f>IFERROR(IF($U275="","",IF($E275="1",INDEX(男子登録情報!$P:$P,MATCH($K275,男子登録情報!$B:$B,0)),INDEX(女子登録情報!$P:$P,MATCH($K275,女子登録情報!$B:$B,0)))),"")</f>
        <v/>
      </c>
      <c r="E275" s="32" t="str">
        <f>IF($U275="","",IF(ISERROR(MATCH($A275,男子登録情報!$S:$S,0)),"2","1"))</f>
        <v/>
      </c>
      <c r="F275" s="32" t="str">
        <f>IFERROR(IF($U275="","",IF($E275="1",INDEX(男子登録情報!$Q:$Q,MATCH($K275,男子登録情報!$B:$B,0)),INDEX(女子登録情報!$Q:$Q,MATCH($K275,女子登録情報!$B:$B,0)))),"")</f>
        <v/>
      </c>
      <c r="G275" s="32" t="str">
        <f>IFERROR(IF($U275="","",IF($E275="1",INDEX(男子登録情報!$M:$M,MATCH($K275,男子登録情報!$B:$B,0)),INDEX(女子登録情報!$M:$M,MATCH($K275,女子登録情報!$B:$B,0)))),"")</f>
        <v/>
      </c>
      <c r="H275" s="32" t="str">
        <f>IFERROR(IF($U275="","",IF($E275="1",INDEX(男子登録情報!$R:$R,MATCH($K275,男子登録情報!$B:$B,0)),INDEX(女子登録情報!$R:$R,MATCH($K275,女子登録情報!$B:$B,0)))),"")</f>
        <v/>
      </c>
      <c r="I275" s="32"/>
      <c r="J275" s="32"/>
      <c r="K275" s="32" t="str">
        <f>IFERROR(INDEX(元マスター!$B:$B,MATCH($U275,元マスター!$AO:$AO,0)),"")</f>
        <v/>
      </c>
      <c r="L275" s="32" t="str">
        <f>IFERROR(IF(INDEX(元マスター!$C:$C,MATCH($U275,元マスター!$AO:$AO,0))="","",INDEX(元マスター!$C:$C,MATCH($U275,元マスター!$AO:$AO,0))),"")</f>
        <v/>
      </c>
      <c r="M275" s="32" t="str">
        <f>IFERROR(IF(INDEX(元マスター!$D:$D,MATCH($U275,元マスター!$AO:$AO,0))="","",INDEX(元マスター!$D:$D,MATCH($U275,元マスター!$AO:$AO,0))),"")</f>
        <v/>
      </c>
      <c r="N275" s="32" t="str">
        <f>IFERROR(IF(INDEX(元マスター!$E:$E,MATCH($U275,元マスター!$AO:$AO,0))="","",INDEX(元マスター!$E:$E,MATCH($U275,元マスター!$AO:$AO,0))),"")</f>
        <v/>
      </c>
      <c r="O275" s="32" t="str">
        <f>IFERROR(IF(INDEX(元マスター!$F:$F,MATCH($U275,元マスター!$AO:$AO,0))="","",INDEX(元マスター!$F:$F,MATCH($U275,元マスター!$AO:$AO,0))),"")</f>
        <v/>
      </c>
      <c r="P275" s="32" t="str">
        <f>IFERROR(IF(INDEX(元マスター!$G:$G,MATCH($U275,元マスター!$AO:$AO,0))="","",INDEX(元マスター!$G:$G,MATCH($U275,元マスター!$AO:$AO,0))),"")</f>
        <v/>
      </c>
      <c r="Q275" s="32" t="str">
        <f>IFERROR(IF(INDEX(元マスター!$H:$H,MATCH($U275,元マスター!$AO:$AO,0))="","",INDEX(元マスター!$H:$H,MATCH($U275,元マスター!$AO:$AO,0))),"")</f>
        <v/>
      </c>
      <c r="R275" s="32" t="str">
        <f>IFERROR(IF(INDEX(元マスター!$I:$I,MATCH($U275,元マスター!$AO:$AO,0))="","",INDEX(元マスター!$I:$I,MATCH($U275,元マスター!$AO:$AO,0))),"")</f>
        <v/>
      </c>
      <c r="S275" s="32" t="str">
        <f>IFERROR(IF(INDEX(元マスター!$J:$J,MATCH($U275,元マスター!$AO:$AO,0))="","",INDEX(元マスター!$J:$J,MATCH($U275,元マスター!$AO:$AO,0))),"")</f>
        <v/>
      </c>
      <c r="U275" s="32" t="str" cm="1">
        <f t="array" ref="U275">IFERROR(INDEX(元マスター!$AO$1:$AO$384,SMALL(IF(元マスター!$AO$1:$AO$384&lt;&gt;"",ROW($A$1:$A$384)),ROW())),"")</f>
        <v/>
      </c>
    </row>
    <row r="276" spans="1:21" x14ac:dyDescent="0.55000000000000004">
      <c r="A276" s="32" t="str">
        <f>IFERROR(INDEX(元マスター!$A:$A,MATCH($U276,元マスター!$AO:$AO,0)),"")</f>
        <v/>
      </c>
      <c r="B276" s="32" t="str">
        <f>IFERROR(IF($U276="","",IF($E276="1",INDEX(男子登録情報!$N:$N,MATCH($K276,男子登録情報!$B:$B,0)),INDEX(女子登録情報!$N:$N,MATCH($K276,女子登録情報!$B:$B,0)))),"")</f>
        <v/>
      </c>
      <c r="C276" s="32" t="str">
        <f>IFERROR(IF($U276="","",IF($E276="1",INDEX(男子登録情報!$O:$O,MATCH($K276,男子登録情報!$B:$B,0)),INDEX(女子登録情報!$O:$O,MATCH($K276,女子登録情報!$B:$B,0)))),"")</f>
        <v/>
      </c>
      <c r="D276" s="32" t="str">
        <f>IFERROR(IF($U276="","",IF($E276="1",INDEX(男子登録情報!$P:$P,MATCH($K276,男子登録情報!$B:$B,0)),INDEX(女子登録情報!$P:$P,MATCH($K276,女子登録情報!$B:$B,0)))),"")</f>
        <v/>
      </c>
      <c r="E276" s="32" t="str">
        <f>IF($U276="","",IF(ISERROR(MATCH($A276,男子登録情報!$S:$S,0)),"2","1"))</f>
        <v/>
      </c>
      <c r="F276" s="32" t="str">
        <f>IFERROR(IF($U276="","",IF($E276="1",INDEX(男子登録情報!$Q:$Q,MATCH($K276,男子登録情報!$B:$B,0)),INDEX(女子登録情報!$Q:$Q,MATCH($K276,女子登録情報!$B:$B,0)))),"")</f>
        <v/>
      </c>
      <c r="G276" s="32" t="str">
        <f>IFERROR(IF($U276="","",IF($E276="1",INDEX(男子登録情報!$M:$M,MATCH($K276,男子登録情報!$B:$B,0)),INDEX(女子登録情報!$M:$M,MATCH($K276,女子登録情報!$B:$B,0)))),"")</f>
        <v/>
      </c>
      <c r="H276" s="32" t="str">
        <f>IFERROR(IF($U276="","",IF($E276="1",INDEX(男子登録情報!$R:$R,MATCH($K276,男子登録情報!$B:$B,0)),INDEX(女子登録情報!$R:$R,MATCH($K276,女子登録情報!$B:$B,0)))),"")</f>
        <v/>
      </c>
      <c r="I276" s="32"/>
      <c r="J276" s="32"/>
      <c r="K276" s="32" t="str">
        <f>IFERROR(INDEX(元マスター!$B:$B,MATCH($U276,元マスター!$AO:$AO,0)),"")</f>
        <v/>
      </c>
      <c r="L276" s="32" t="str">
        <f>IFERROR(IF(INDEX(元マスター!$C:$C,MATCH($U276,元マスター!$AO:$AO,0))="","",INDEX(元マスター!$C:$C,MATCH($U276,元マスター!$AO:$AO,0))),"")</f>
        <v/>
      </c>
      <c r="M276" s="32" t="str">
        <f>IFERROR(IF(INDEX(元マスター!$D:$D,MATCH($U276,元マスター!$AO:$AO,0))="","",INDEX(元マスター!$D:$D,MATCH($U276,元マスター!$AO:$AO,0))),"")</f>
        <v/>
      </c>
      <c r="N276" s="32" t="str">
        <f>IFERROR(IF(INDEX(元マスター!$E:$E,MATCH($U276,元マスター!$AO:$AO,0))="","",INDEX(元マスター!$E:$E,MATCH($U276,元マスター!$AO:$AO,0))),"")</f>
        <v/>
      </c>
      <c r="O276" s="32" t="str">
        <f>IFERROR(IF(INDEX(元マスター!$F:$F,MATCH($U276,元マスター!$AO:$AO,0))="","",INDEX(元マスター!$F:$F,MATCH($U276,元マスター!$AO:$AO,0))),"")</f>
        <v/>
      </c>
      <c r="P276" s="32" t="str">
        <f>IFERROR(IF(INDEX(元マスター!$G:$G,MATCH($U276,元マスター!$AO:$AO,0))="","",INDEX(元マスター!$G:$G,MATCH($U276,元マスター!$AO:$AO,0))),"")</f>
        <v/>
      </c>
      <c r="Q276" s="32" t="str">
        <f>IFERROR(IF(INDEX(元マスター!$H:$H,MATCH($U276,元マスター!$AO:$AO,0))="","",INDEX(元マスター!$H:$H,MATCH($U276,元マスター!$AO:$AO,0))),"")</f>
        <v/>
      </c>
      <c r="R276" s="32" t="str">
        <f>IFERROR(IF(INDEX(元マスター!$I:$I,MATCH($U276,元マスター!$AO:$AO,0))="","",INDEX(元マスター!$I:$I,MATCH($U276,元マスター!$AO:$AO,0))),"")</f>
        <v/>
      </c>
      <c r="S276" s="32" t="str">
        <f>IFERROR(IF(INDEX(元マスター!$J:$J,MATCH($U276,元マスター!$AO:$AO,0))="","",INDEX(元マスター!$J:$J,MATCH($U276,元マスター!$AO:$AO,0))),"")</f>
        <v/>
      </c>
      <c r="U276" s="32" t="str" cm="1">
        <f t="array" ref="U276">IFERROR(INDEX(元マスター!$AO$1:$AO$384,SMALL(IF(元マスター!$AO$1:$AO$384&lt;&gt;"",ROW($A$1:$A$384)),ROW())),"")</f>
        <v/>
      </c>
    </row>
    <row r="277" spans="1:21" x14ac:dyDescent="0.55000000000000004">
      <c r="A277" s="32" t="str">
        <f>IFERROR(INDEX(元マスター!$A:$A,MATCH($U277,元マスター!$AO:$AO,0)),"")</f>
        <v/>
      </c>
      <c r="B277" s="32" t="str">
        <f>IFERROR(IF($U277="","",IF($E277="1",INDEX(男子登録情報!$N:$N,MATCH($K277,男子登録情報!$B:$B,0)),INDEX(女子登録情報!$N:$N,MATCH($K277,女子登録情報!$B:$B,0)))),"")</f>
        <v/>
      </c>
      <c r="C277" s="32" t="str">
        <f>IFERROR(IF($U277="","",IF($E277="1",INDEX(男子登録情報!$O:$O,MATCH($K277,男子登録情報!$B:$B,0)),INDEX(女子登録情報!$O:$O,MATCH($K277,女子登録情報!$B:$B,0)))),"")</f>
        <v/>
      </c>
      <c r="D277" s="32" t="str">
        <f>IFERROR(IF($U277="","",IF($E277="1",INDEX(男子登録情報!$P:$P,MATCH($K277,男子登録情報!$B:$B,0)),INDEX(女子登録情報!$P:$P,MATCH($K277,女子登録情報!$B:$B,0)))),"")</f>
        <v/>
      </c>
      <c r="E277" s="32" t="str">
        <f>IF($U277="","",IF(ISERROR(MATCH($A277,男子登録情報!$S:$S,0)),"2","1"))</f>
        <v/>
      </c>
      <c r="F277" s="32" t="str">
        <f>IFERROR(IF($U277="","",IF($E277="1",INDEX(男子登録情報!$Q:$Q,MATCH($K277,男子登録情報!$B:$B,0)),INDEX(女子登録情報!$Q:$Q,MATCH($K277,女子登録情報!$B:$B,0)))),"")</f>
        <v/>
      </c>
      <c r="G277" s="32" t="str">
        <f>IFERROR(IF($U277="","",IF($E277="1",INDEX(男子登録情報!$M:$M,MATCH($K277,男子登録情報!$B:$B,0)),INDEX(女子登録情報!$M:$M,MATCH($K277,女子登録情報!$B:$B,0)))),"")</f>
        <v/>
      </c>
      <c r="H277" s="32" t="str">
        <f>IFERROR(IF($U277="","",IF($E277="1",INDEX(男子登録情報!$R:$R,MATCH($K277,男子登録情報!$B:$B,0)),INDEX(女子登録情報!$R:$R,MATCH($K277,女子登録情報!$B:$B,0)))),"")</f>
        <v/>
      </c>
      <c r="I277" s="32"/>
      <c r="J277" s="32"/>
      <c r="K277" s="32" t="str">
        <f>IFERROR(INDEX(元マスター!$B:$B,MATCH($U277,元マスター!$AO:$AO,0)),"")</f>
        <v/>
      </c>
      <c r="L277" s="32" t="str">
        <f>IFERROR(IF(INDEX(元マスター!$C:$C,MATCH($U277,元マスター!$AO:$AO,0))="","",INDEX(元マスター!$C:$C,MATCH($U277,元マスター!$AO:$AO,0))),"")</f>
        <v/>
      </c>
      <c r="M277" s="32" t="str">
        <f>IFERROR(IF(INDEX(元マスター!$D:$D,MATCH($U277,元マスター!$AO:$AO,0))="","",INDEX(元マスター!$D:$D,MATCH($U277,元マスター!$AO:$AO,0))),"")</f>
        <v/>
      </c>
      <c r="N277" s="32" t="str">
        <f>IFERROR(IF(INDEX(元マスター!$E:$E,MATCH($U277,元マスター!$AO:$AO,0))="","",INDEX(元マスター!$E:$E,MATCH($U277,元マスター!$AO:$AO,0))),"")</f>
        <v/>
      </c>
      <c r="O277" s="32" t="str">
        <f>IFERROR(IF(INDEX(元マスター!$F:$F,MATCH($U277,元マスター!$AO:$AO,0))="","",INDEX(元マスター!$F:$F,MATCH($U277,元マスター!$AO:$AO,0))),"")</f>
        <v/>
      </c>
      <c r="P277" s="32" t="str">
        <f>IFERROR(IF(INDEX(元マスター!$G:$G,MATCH($U277,元マスター!$AO:$AO,0))="","",INDEX(元マスター!$G:$G,MATCH($U277,元マスター!$AO:$AO,0))),"")</f>
        <v/>
      </c>
      <c r="Q277" s="32" t="str">
        <f>IFERROR(IF(INDEX(元マスター!$H:$H,MATCH($U277,元マスター!$AO:$AO,0))="","",INDEX(元マスター!$H:$H,MATCH($U277,元マスター!$AO:$AO,0))),"")</f>
        <v/>
      </c>
      <c r="R277" s="32" t="str">
        <f>IFERROR(IF(INDEX(元マスター!$I:$I,MATCH($U277,元マスター!$AO:$AO,0))="","",INDEX(元マスター!$I:$I,MATCH($U277,元マスター!$AO:$AO,0))),"")</f>
        <v/>
      </c>
      <c r="S277" s="32" t="str">
        <f>IFERROR(IF(INDEX(元マスター!$J:$J,MATCH($U277,元マスター!$AO:$AO,0))="","",INDEX(元マスター!$J:$J,MATCH($U277,元マスター!$AO:$AO,0))),"")</f>
        <v/>
      </c>
      <c r="U277" s="32" t="str" cm="1">
        <f t="array" ref="U277">IFERROR(INDEX(元マスター!$AO$1:$AO$384,SMALL(IF(元マスター!$AO$1:$AO$384&lt;&gt;"",ROW($A$1:$A$384)),ROW())),"")</f>
        <v/>
      </c>
    </row>
    <row r="278" spans="1:21" x14ac:dyDescent="0.55000000000000004">
      <c r="A278" s="32" t="str">
        <f>IFERROR(INDEX(元マスター!$A:$A,MATCH($U278,元マスター!$AO:$AO,0)),"")</f>
        <v/>
      </c>
      <c r="B278" s="32" t="str">
        <f>IFERROR(IF($U278="","",IF($E278="1",INDEX(男子登録情報!$N:$N,MATCH($K278,男子登録情報!$B:$B,0)),INDEX(女子登録情報!$N:$N,MATCH($K278,女子登録情報!$B:$B,0)))),"")</f>
        <v/>
      </c>
      <c r="C278" s="32" t="str">
        <f>IFERROR(IF($U278="","",IF($E278="1",INDEX(男子登録情報!$O:$O,MATCH($K278,男子登録情報!$B:$B,0)),INDEX(女子登録情報!$O:$O,MATCH($K278,女子登録情報!$B:$B,0)))),"")</f>
        <v/>
      </c>
      <c r="D278" s="32" t="str">
        <f>IFERROR(IF($U278="","",IF($E278="1",INDEX(男子登録情報!$P:$P,MATCH($K278,男子登録情報!$B:$B,0)),INDEX(女子登録情報!$P:$P,MATCH($K278,女子登録情報!$B:$B,0)))),"")</f>
        <v/>
      </c>
      <c r="E278" s="32" t="str">
        <f>IF($U278="","",IF(ISERROR(MATCH($A278,男子登録情報!$S:$S,0)),"2","1"))</f>
        <v/>
      </c>
      <c r="F278" s="32" t="str">
        <f>IFERROR(IF($U278="","",IF($E278="1",INDEX(男子登録情報!$Q:$Q,MATCH($K278,男子登録情報!$B:$B,0)),INDEX(女子登録情報!$Q:$Q,MATCH($K278,女子登録情報!$B:$B,0)))),"")</f>
        <v/>
      </c>
      <c r="G278" s="32" t="str">
        <f>IFERROR(IF($U278="","",IF($E278="1",INDEX(男子登録情報!$M:$M,MATCH($K278,男子登録情報!$B:$B,0)),INDEX(女子登録情報!$M:$M,MATCH($K278,女子登録情報!$B:$B,0)))),"")</f>
        <v/>
      </c>
      <c r="H278" s="32" t="str">
        <f>IFERROR(IF($U278="","",IF($E278="1",INDEX(男子登録情報!$R:$R,MATCH($K278,男子登録情報!$B:$B,0)),INDEX(女子登録情報!$R:$R,MATCH($K278,女子登録情報!$B:$B,0)))),"")</f>
        <v/>
      </c>
      <c r="I278" s="32"/>
      <c r="J278" s="32"/>
      <c r="K278" s="32" t="str">
        <f>IFERROR(INDEX(元マスター!$B:$B,MATCH($U278,元マスター!$AO:$AO,0)),"")</f>
        <v/>
      </c>
      <c r="L278" s="32" t="str">
        <f>IFERROR(IF(INDEX(元マスター!$C:$C,MATCH($U278,元マスター!$AO:$AO,0))="","",INDEX(元マスター!$C:$C,MATCH($U278,元マスター!$AO:$AO,0))),"")</f>
        <v/>
      </c>
      <c r="M278" s="32" t="str">
        <f>IFERROR(IF(INDEX(元マスター!$D:$D,MATCH($U278,元マスター!$AO:$AO,0))="","",INDEX(元マスター!$D:$D,MATCH($U278,元マスター!$AO:$AO,0))),"")</f>
        <v/>
      </c>
      <c r="N278" s="32" t="str">
        <f>IFERROR(IF(INDEX(元マスター!$E:$E,MATCH($U278,元マスター!$AO:$AO,0))="","",INDEX(元マスター!$E:$E,MATCH($U278,元マスター!$AO:$AO,0))),"")</f>
        <v/>
      </c>
      <c r="O278" s="32" t="str">
        <f>IFERROR(IF(INDEX(元マスター!$F:$F,MATCH($U278,元マスター!$AO:$AO,0))="","",INDEX(元マスター!$F:$F,MATCH($U278,元マスター!$AO:$AO,0))),"")</f>
        <v/>
      </c>
      <c r="P278" s="32" t="str">
        <f>IFERROR(IF(INDEX(元マスター!$G:$G,MATCH($U278,元マスター!$AO:$AO,0))="","",INDEX(元マスター!$G:$G,MATCH($U278,元マスター!$AO:$AO,0))),"")</f>
        <v/>
      </c>
      <c r="Q278" s="32" t="str">
        <f>IFERROR(IF(INDEX(元マスター!$H:$H,MATCH($U278,元マスター!$AO:$AO,0))="","",INDEX(元マスター!$H:$H,MATCH($U278,元マスター!$AO:$AO,0))),"")</f>
        <v/>
      </c>
      <c r="R278" s="32" t="str">
        <f>IFERROR(IF(INDEX(元マスター!$I:$I,MATCH($U278,元マスター!$AO:$AO,0))="","",INDEX(元マスター!$I:$I,MATCH($U278,元マスター!$AO:$AO,0))),"")</f>
        <v/>
      </c>
      <c r="S278" s="32" t="str">
        <f>IFERROR(IF(INDEX(元マスター!$J:$J,MATCH($U278,元マスター!$AO:$AO,0))="","",INDEX(元マスター!$J:$J,MATCH($U278,元マスター!$AO:$AO,0))),"")</f>
        <v/>
      </c>
      <c r="U278" s="32" t="str" cm="1">
        <f t="array" ref="U278">IFERROR(INDEX(元マスター!$AO$1:$AO$384,SMALL(IF(元マスター!$AO$1:$AO$384&lt;&gt;"",ROW($A$1:$A$384)),ROW())),"")</f>
        <v/>
      </c>
    </row>
    <row r="279" spans="1:21" x14ac:dyDescent="0.55000000000000004">
      <c r="A279" s="32" t="str">
        <f>IFERROR(INDEX(元マスター!$A:$A,MATCH($U279,元マスター!$AO:$AO,0)),"")</f>
        <v/>
      </c>
      <c r="B279" s="32" t="str">
        <f>IFERROR(IF($U279="","",IF($E279="1",INDEX(男子登録情報!$N:$N,MATCH($K279,男子登録情報!$B:$B,0)),INDEX(女子登録情報!$N:$N,MATCH($K279,女子登録情報!$B:$B,0)))),"")</f>
        <v/>
      </c>
      <c r="C279" s="32" t="str">
        <f>IFERROR(IF($U279="","",IF($E279="1",INDEX(男子登録情報!$O:$O,MATCH($K279,男子登録情報!$B:$B,0)),INDEX(女子登録情報!$O:$O,MATCH($K279,女子登録情報!$B:$B,0)))),"")</f>
        <v/>
      </c>
      <c r="D279" s="32" t="str">
        <f>IFERROR(IF($U279="","",IF($E279="1",INDEX(男子登録情報!$P:$P,MATCH($K279,男子登録情報!$B:$B,0)),INDEX(女子登録情報!$P:$P,MATCH($K279,女子登録情報!$B:$B,0)))),"")</f>
        <v/>
      </c>
      <c r="E279" s="32" t="str">
        <f>IF($U279="","",IF(ISERROR(MATCH($A279,男子登録情報!$S:$S,0)),"2","1"))</f>
        <v/>
      </c>
      <c r="F279" s="32" t="str">
        <f>IFERROR(IF($U279="","",IF($E279="1",INDEX(男子登録情報!$Q:$Q,MATCH($K279,男子登録情報!$B:$B,0)),INDEX(女子登録情報!$Q:$Q,MATCH($K279,女子登録情報!$B:$B,0)))),"")</f>
        <v/>
      </c>
      <c r="G279" s="32" t="str">
        <f>IFERROR(IF($U279="","",IF($E279="1",INDEX(男子登録情報!$M:$M,MATCH($K279,男子登録情報!$B:$B,0)),INDEX(女子登録情報!$M:$M,MATCH($K279,女子登録情報!$B:$B,0)))),"")</f>
        <v/>
      </c>
      <c r="H279" s="32" t="str">
        <f>IFERROR(IF($U279="","",IF($E279="1",INDEX(男子登録情報!$R:$R,MATCH($K279,男子登録情報!$B:$B,0)),INDEX(女子登録情報!$R:$R,MATCH($K279,女子登録情報!$B:$B,0)))),"")</f>
        <v/>
      </c>
      <c r="I279" s="32"/>
      <c r="J279" s="32"/>
      <c r="K279" s="32" t="str">
        <f>IFERROR(INDEX(元マスター!$B:$B,MATCH($U279,元マスター!$AO:$AO,0)),"")</f>
        <v/>
      </c>
      <c r="L279" s="32" t="str">
        <f>IFERROR(IF(INDEX(元マスター!$C:$C,MATCH($U279,元マスター!$AO:$AO,0))="","",INDEX(元マスター!$C:$C,MATCH($U279,元マスター!$AO:$AO,0))),"")</f>
        <v/>
      </c>
      <c r="M279" s="32" t="str">
        <f>IFERROR(IF(INDEX(元マスター!$D:$D,MATCH($U279,元マスター!$AO:$AO,0))="","",INDEX(元マスター!$D:$D,MATCH($U279,元マスター!$AO:$AO,0))),"")</f>
        <v/>
      </c>
      <c r="N279" s="32" t="str">
        <f>IFERROR(IF(INDEX(元マスター!$E:$E,MATCH($U279,元マスター!$AO:$AO,0))="","",INDEX(元マスター!$E:$E,MATCH($U279,元マスター!$AO:$AO,0))),"")</f>
        <v/>
      </c>
      <c r="O279" s="32" t="str">
        <f>IFERROR(IF(INDEX(元マスター!$F:$F,MATCH($U279,元マスター!$AO:$AO,0))="","",INDEX(元マスター!$F:$F,MATCH($U279,元マスター!$AO:$AO,0))),"")</f>
        <v/>
      </c>
      <c r="P279" s="32" t="str">
        <f>IFERROR(IF(INDEX(元マスター!$G:$G,MATCH($U279,元マスター!$AO:$AO,0))="","",INDEX(元マスター!$G:$G,MATCH($U279,元マスター!$AO:$AO,0))),"")</f>
        <v/>
      </c>
      <c r="Q279" s="32" t="str">
        <f>IFERROR(IF(INDEX(元マスター!$H:$H,MATCH($U279,元マスター!$AO:$AO,0))="","",INDEX(元マスター!$H:$H,MATCH($U279,元マスター!$AO:$AO,0))),"")</f>
        <v/>
      </c>
      <c r="R279" s="32" t="str">
        <f>IFERROR(IF(INDEX(元マスター!$I:$I,MATCH($U279,元マスター!$AO:$AO,0))="","",INDEX(元マスター!$I:$I,MATCH($U279,元マスター!$AO:$AO,0))),"")</f>
        <v/>
      </c>
      <c r="S279" s="32" t="str">
        <f>IFERROR(IF(INDEX(元マスター!$J:$J,MATCH($U279,元マスター!$AO:$AO,0))="","",INDEX(元マスター!$J:$J,MATCH($U279,元マスター!$AO:$AO,0))),"")</f>
        <v/>
      </c>
      <c r="U279" s="32" t="str" cm="1">
        <f t="array" ref="U279">IFERROR(INDEX(元マスター!$AO$1:$AO$384,SMALL(IF(元マスター!$AO$1:$AO$384&lt;&gt;"",ROW($A$1:$A$384)),ROW())),"")</f>
        <v/>
      </c>
    </row>
    <row r="280" spans="1:21" x14ac:dyDescent="0.55000000000000004">
      <c r="A280" s="32" t="str">
        <f>IFERROR(INDEX(元マスター!$A:$A,MATCH($U280,元マスター!$AO:$AO,0)),"")</f>
        <v/>
      </c>
      <c r="B280" s="32" t="str">
        <f>IFERROR(IF($U280="","",IF($E280="1",INDEX(男子登録情報!$N:$N,MATCH($K280,男子登録情報!$B:$B,0)),INDEX(女子登録情報!$N:$N,MATCH($K280,女子登録情報!$B:$B,0)))),"")</f>
        <v/>
      </c>
      <c r="C280" s="32" t="str">
        <f>IFERROR(IF($U280="","",IF($E280="1",INDEX(男子登録情報!$O:$O,MATCH($K280,男子登録情報!$B:$B,0)),INDEX(女子登録情報!$O:$O,MATCH($K280,女子登録情報!$B:$B,0)))),"")</f>
        <v/>
      </c>
      <c r="D280" s="32" t="str">
        <f>IFERROR(IF($U280="","",IF($E280="1",INDEX(男子登録情報!$P:$P,MATCH($K280,男子登録情報!$B:$B,0)),INDEX(女子登録情報!$P:$P,MATCH($K280,女子登録情報!$B:$B,0)))),"")</f>
        <v/>
      </c>
      <c r="E280" s="32" t="str">
        <f>IF($U280="","",IF(ISERROR(MATCH($A280,男子登録情報!$S:$S,0)),"2","1"))</f>
        <v/>
      </c>
      <c r="F280" s="32" t="str">
        <f>IFERROR(IF($U280="","",IF($E280="1",INDEX(男子登録情報!$Q:$Q,MATCH($K280,男子登録情報!$B:$B,0)),INDEX(女子登録情報!$Q:$Q,MATCH($K280,女子登録情報!$B:$B,0)))),"")</f>
        <v/>
      </c>
      <c r="G280" s="32" t="str">
        <f>IFERROR(IF($U280="","",IF($E280="1",INDEX(男子登録情報!$M:$M,MATCH($K280,男子登録情報!$B:$B,0)),INDEX(女子登録情報!$M:$M,MATCH($K280,女子登録情報!$B:$B,0)))),"")</f>
        <v/>
      </c>
      <c r="H280" s="32" t="str">
        <f>IFERROR(IF($U280="","",IF($E280="1",INDEX(男子登録情報!$R:$R,MATCH($K280,男子登録情報!$B:$B,0)),INDEX(女子登録情報!$R:$R,MATCH($K280,女子登録情報!$B:$B,0)))),"")</f>
        <v/>
      </c>
      <c r="I280" s="32"/>
      <c r="J280" s="32"/>
      <c r="K280" s="32" t="str">
        <f>IFERROR(INDEX(元マスター!$B:$B,MATCH($U280,元マスター!$AO:$AO,0)),"")</f>
        <v/>
      </c>
      <c r="L280" s="32" t="str">
        <f>IFERROR(IF(INDEX(元マスター!$C:$C,MATCH($U280,元マスター!$AO:$AO,0))="","",INDEX(元マスター!$C:$C,MATCH($U280,元マスター!$AO:$AO,0))),"")</f>
        <v/>
      </c>
      <c r="M280" s="32" t="str">
        <f>IFERROR(IF(INDEX(元マスター!$D:$D,MATCH($U280,元マスター!$AO:$AO,0))="","",INDEX(元マスター!$D:$D,MATCH($U280,元マスター!$AO:$AO,0))),"")</f>
        <v/>
      </c>
      <c r="N280" s="32" t="str">
        <f>IFERROR(IF(INDEX(元マスター!$E:$E,MATCH($U280,元マスター!$AO:$AO,0))="","",INDEX(元マスター!$E:$E,MATCH($U280,元マスター!$AO:$AO,0))),"")</f>
        <v/>
      </c>
      <c r="O280" s="32" t="str">
        <f>IFERROR(IF(INDEX(元マスター!$F:$F,MATCH($U280,元マスター!$AO:$AO,0))="","",INDEX(元マスター!$F:$F,MATCH($U280,元マスター!$AO:$AO,0))),"")</f>
        <v/>
      </c>
      <c r="P280" s="32" t="str">
        <f>IFERROR(IF(INDEX(元マスター!$G:$G,MATCH($U280,元マスター!$AO:$AO,0))="","",INDEX(元マスター!$G:$G,MATCH($U280,元マスター!$AO:$AO,0))),"")</f>
        <v/>
      </c>
      <c r="Q280" s="32" t="str">
        <f>IFERROR(IF(INDEX(元マスター!$H:$H,MATCH($U280,元マスター!$AO:$AO,0))="","",INDEX(元マスター!$H:$H,MATCH($U280,元マスター!$AO:$AO,0))),"")</f>
        <v/>
      </c>
      <c r="R280" s="32" t="str">
        <f>IFERROR(IF(INDEX(元マスター!$I:$I,MATCH($U280,元マスター!$AO:$AO,0))="","",INDEX(元マスター!$I:$I,MATCH($U280,元マスター!$AO:$AO,0))),"")</f>
        <v/>
      </c>
      <c r="S280" s="32" t="str">
        <f>IFERROR(IF(INDEX(元マスター!$J:$J,MATCH($U280,元マスター!$AO:$AO,0))="","",INDEX(元マスター!$J:$J,MATCH($U280,元マスター!$AO:$AO,0))),"")</f>
        <v/>
      </c>
      <c r="U280" s="32" t="str" cm="1">
        <f t="array" ref="U280">IFERROR(INDEX(元マスター!$AO$1:$AO$384,SMALL(IF(元マスター!$AO$1:$AO$384&lt;&gt;"",ROW($A$1:$A$384)),ROW())),"")</f>
        <v/>
      </c>
    </row>
    <row r="281" spans="1:21" x14ac:dyDescent="0.55000000000000004">
      <c r="A281" s="32" t="str">
        <f>IFERROR(INDEX(元マスター!$A:$A,MATCH($U281,元マスター!$AO:$AO,0)),"")</f>
        <v/>
      </c>
      <c r="B281" s="32" t="str">
        <f>IFERROR(IF($U281="","",IF($E281="1",INDEX(男子登録情報!$N:$N,MATCH($K281,男子登録情報!$B:$B,0)),INDEX(女子登録情報!$N:$N,MATCH($K281,女子登録情報!$B:$B,0)))),"")</f>
        <v/>
      </c>
      <c r="C281" s="32" t="str">
        <f>IFERROR(IF($U281="","",IF($E281="1",INDEX(男子登録情報!$O:$O,MATCH($K281,男子登録情報!$B:$B,0)),INDEX(女子登録情報!$O:$O,MATCH($K281,女子登録情報!$B:$B,0)))),"")</f>
        <v/>
      </c>
      <c r="D281" s="32" t="str">
        <f>IFERROR(IF($U281="","",IF($E281="1",INDEX(男子登録情報!$P:$P,MATCH($K281,男子登録情報!$B:$B,0)),INDEX(女子登録情報!$P:$P,MATCH($K281,女子登録情報!$B:$B,0)))),"")</f>
        <v/>
      </c>
      <c r="E281" s="32" t="str">
        <f>IF($U281="","",IF(ISERROR(MATCH($A281,男子登録情報!$S:$S,0)),"2","1"))</f>
        <v/>
      </c>
      <c r="F281" s="32" t="str">
        <f>IFERROR(IF($U281="","",IF($E281="1",INDEX(男子登録情報!$Q:$Q,MATCH($K281,男子登録情報!$B:$B,0)),INDEX(女子登録情報!$Q:$Q,MATCH($K281,女子登録情報!$B:$B,0)))),"")</f>
        <v/>
      </c>
      <c r="G281" s="32" t="str">
        <f>IFERROR(IF($U281="","",IF($E281="1",INDEX(男子登録情報!$M:$M,MATCH($K281,男子登録情報!$B:$B,0)),INDEX(女子登録情報!$M:$M,MATCH($K281,女子登録情報!$B:$B,0)))),"")</f>
        <v/>
      </c>
      <c r="H281" s="32" t="str">
        <f>IFERROR(IF($U281="","",IF($E281="1",INDEX(男子登録情報!$R:$R,MATCH($K281,男子登録情報!$B:$B,0)),INDEX(女子登録情報!$R:$R,MATCH($K281,女子登録情報!$B:$B,0)))),"")</f>
        <v/>
      </c>
      <c r="I281" s="32"/>
      <c r="J281" s="32"/>
      <c r="K281" s="32" t="str">
        <f>IFERROR(INDEX(元マスター!$B:$B,MATCH($U281,元マスター!$AO:$AO,0)),"")</f>
        <v/>
      </c>
      <c r="L281" s="32" t="str">
        <f>IFERROR(IF(INDEX(元マスター!$C:$C,MATCH($U281,元マスター!$AO:$AO,0))="","",INDEX(元マスター!$C:$C,MATCH($U281,元マスター!$AO:$AO,0))),"")</f>
        <v/>
      </c>
      <c r="M281" s="32" t="str">
        <f>IFERROR(IF(INDEX(元マスター!$D:$D,MATCH($U281,元マスター!$AO:$AO,0))="","",INDEX(元マスター!$D:$D,MATCH($U281,元マスター!$AO:$AO,0))),"")</f>
        <v/>
      </c>
      <c r="N281" s="32" t="str">
        <f>IFERROR(IF(INDEX(元マスター!$E:$E,MATCH($U281,元マスター!$AO:$AO,0))="","",INDEX(元マスター!$E:$E,MATCH($U281,元マスター!$AO:$AO,0))),"")</f>
        <v/>
      </c>
      <c r="O281" s="32" t="str">
        <f>IFERROR(IF(INDEX(元マスター!$F:$F,MATCH($U281,元マスター!$AO:$AO,0))="","",INDEX(元マスター!$F:$F,MATCH($U281,元マスター!$AO:$AO,0))),"")</f>
        <v/>
      </c>
      <c r="P281" s="32" t="str">
        <f>IFERROR(IF(INDEX(元マスター!$G:$G,MATCH($U281,元マスター!$AO:$AO,0))="","",INDEX(元マスター!$G:$G,MATCH($U281,元マスター!$AO:$AO,0))),"")</f>
        <v/>
      </c>
      <c r="Q281" s="32" t="str">
        <f>IFERROR(IF(INDEX(元マスター!$H:$H,MATCH($U281,元マスター!$AO:$AO,0))="","",INDEX(元マスター!$H:$H,MATCH($U281,元マスター!$AO:$AO,0))),"")</f>
        <v/>
      </c>
      <c r="R281" s="32" t="str">
        <f>IFERROR(IF(INDEX(元マスター!$I:$I,MATCH($U281,元マスター!$AO:$AO,0))="","",INDEX(元マスター!$I:$I,MATCH($U281,元マスター!$AO:$AO,0))),"")</f>
        <v/>
      </c>
      <c r="S281" s="32" t="str">
        <f>IFERROR(IF(INDEX(元マスター!$J:$J,MATCH($U281,元マスター!$AO:$AO,0))="","",INDEX(元マスター!$J:$J,MATCH($U281,元マスター!$AO:$AO,0))),"")</f>
        <v/>
      </c>
      <c r="U281" s="32" t="str" cm="1">
        <f t="array" ref="U281">IFERROR(INDEX(元マスター!$AO$1:$AO$384,SMALL(IF(元マスター!$AO$1:$AO$384&lt;&gt;"",ROW($A$1:$A$384)),ROW())),"")</f>
        <v/>
      </c>
    </row>
    <row r="282" spans="1:21" x14ac:dyDescent="0.55000000000000004">
      <c r="A282" s="32" t="str">
        <f>IFERROR(INDEX(元マスター!$A:$A,MATCH($U282,元マスター!$AO:$AO,0)),"")</f>
        <v/>
      </c>
      <c r="B282" s="32" t="str">
        <f>IFERROR(IF($U282="","",IF($E282="1",INDEX(男子登録情報!$N:$N,MATCH($K282,男子登録情報!$B:$B,0)),INDEX(女子登録情報!$N:$N,MATCH($K282,女子登録情報!$B:$B,0)))),"")</f>
        <v/>
      </c>
      <c r="C282" s="32" t="str">
        <f>IFERROR(IF($U282="","",IF($E282="1",INDEX(男子登録情報!$O:$O,MATCH($K282,男子登録情報!$B:$B,0)),INDEX(女子登録情報!$O:$O,MATCH($K282,女子登録情報!$B:$B,0)))),"")</f>
        <v/>
      </c>
      <c r="D282" s="32" t="str">
        <f>IFERROR(IF($U282="","",IF($E282="1",INDEX(男子登録情報!$P:$P,MATCH($K282,男子登録情報!$B:$B,0)),INDEX(女子登録情報!$P:$P,MATCH($K282,女子登録情報!$B:$B,0)))),"")</f>
        <v/>
      </c>
      <c r="E282" s="32" t="str">
        <f>IF($U282="","",IF(ISERROR(MATCH($A282,男子登録情報!$S:$S,0)),"2","1"))</f>
        <v/>
      </c>
      <c r="F282" s="32" t="str">
        <f>IFERROR(IF($U282="","",IF($E282="1",INDEX(男子登録情報!$Q:$Q,MATCH($K282,男子登録情報!$B:$B,0)),INDEX(女子登録情報!$Q:$Q,MATCH($K282,女子登録情報!$B:$B,0)))),"")</f>
        <v/>
      </c>
      <c r="G282" s="32" t="str">
        <f>IFERROR(IF($U282="","",IF($E282="1",INDEX(男子登録情報!$M:$M,MATCH($K282,男子登録情報!$B:$B,0)),INDEX(女子登録情報!$M:$M,MATCH($K282,女子登録情報!$B:$B,0)))),"")</f>
        <v/>
      </c>
      <c r="H282" s="32" t="str">
        <f>IFERROR(IF($U282="","",IF($E282="1",INDEX(男子登録情報!$R:$R,MATCH($K282,男子登録情報!$B:$B,0)),INDEX(女子登録情報!$R:$R,MATCH($K282,女子登録情報!$B:$B,0)))),"")</f>
        <v/>
      </c>
      <c r="I282" s="32"/>
      <c r="J282" s="32"/>
      <c r="K282" s="32" t="str">
        <f>IFERROR(INDEX(元マスター!$B:$B,MATCH($U282,元マスター!$AO:$AO,0)),"")</f>
        <v/>
      </c>
      <c r="L282" s="32" t="str">
        <f>IFERROR(IF(INDEX(元マスター!$C:$C,MATCH($U282,元マスター!$AO:$AO,0))="","",INDEX(元マスター!$C:$C,MATCH($U282,元マスター!$AO:$AO,0))),"")</f>
        <v/>
      </c>
      <c r="M282" s="32" t="str">
        <f>IFERROR(IF(INDEX(元マスター!$D:$D,MATCH($U282,元マスター!$AO:$AO,0))="","",INDEX(元マスター!$D:$D,MATCH($U282,元マスター!$AO:$AO,0))),"")</f>
        <v/>
      </c>
      <c r="N282" s="32" t="str">
        <f>IFERROR(IF(INDEX(元マスター!$E:$E,MATCH($U282,元マスター!$AO:$AO,0))="","",INDEX(元マスター!$E:$E,MATCH($U282,元マスター!$AO:$AO,0))),"")</f>
        <v/>
      </c>
      <c r="O282" s="32" t="str">
        <f>IFERROR(IF(INDEX(元マスター!$F:$F,MATCH($U282,元マスター!$AO:$AO,0))="","",INDEX(元マスター!$F:$F,MATCH($U282,元マスター!$AO:$AO,0))),"")</f>
        <v/>
      </c>
      <c r="P282" s="32" t="str">
        <f>IFERROR(IF(INDEX(元マスター!$G:$G,MATCH($U282,元マスター!$AO:$AO,0))="","",INDEX(元マスター!$G:$G,MATCH($U282,元マスター!$AO:$AO,0))),"")</f>
        <v/>
      </c>
      <c r="Q282" s="32" t="str">
        <f>IFERROR(IF(INDEX(元マスター!$H:$H,MATCH($U282,元マスター!$AO:$AO,0))="","",INDEX(元マスター!$H:$H,MATCH($U282,元マスター!$AO:$AO,0))),"")</f>
        <v/>
      </c>
      <c r="R282" s="32" t="str">
        <f>IFERROR(IF(INDEX(元マスター!$I:$I,MATCH($U282,元マスター!$AO:$AO,0))="","",INDEX(元マスター!$I:$I,MATCH($U282,元マスター!$AO:$AO,0))),"")</f>
        <v/>
      </c>
      <c r="S282" s="32" t="str">
        <f>IFERROR(IF(INDEX(元マスター!$J:$J,MATCH($U282,元マスター!$AO:$AO,0))="","",INDEX(元マスター!$J:$J,MATCH($U282,元マスター!$AO:$AO,0))),"")</f>
        <v/>
      </c>
      <c r="U282" s="32" t="str" cm="1">
        <f t="array" ref="U282">IFERROR(INDEX(元マスター!$AO$1:$AO$384,SMALL(IF(元マスター!$AO$1:$AO$384&lt;&gt;"",ROW($A$1:$A$384)),ROW())),"")</f>
        <v/>
      </c>
    </row>
    <row r="283" spans="1:21" x14ac:dyDescent="0.55000000000000004">
      <c r="A283" s="32" t="str">
        <f>IFERROR(INDEX(元マスター!$A:$A,MATCH($U283,元マスター!$AO:$AO,0)),"")</f>
        <v/>
      </c>
      <c r="B283" s="32" t="str">
        <f>IFERROR(IF($U283="","",IF($E283="1",INDEX(男子登録情報!$N:$N,MATCH($K283,男子登録情報!$B:$B,0)),INDEX(女子登録情報!$N:$N,MATCH($K283,女子登録情報!$B:$B,0)))),"")</f>
        <v/>
      </c>
      <c r="C283" s="32" t="str">
        <f>IFERROR(IF($U283="","",IF($E283="1",INDEX(男子登録情報!$O:$O,MATCH($K283,男子登録情報!$B:$B,0)),INDEX(女子登録情報!$O:$O,MATCH($K283,女子登録情報!$B:$B,0)))),"")</f>
        <v/>
      </c>
      <c r="D283" s="32" t="str">
        <f>IFERROR(IF($U283="","",IF($E283="1",INDEX(男子登録情報!$P:$P,MATCH($K283,男子登録情報!$B:$B,0)),INDEX(女子登録情報!$P:$P,MATCH($K283,女子登録情報!$B:$B,0)))),"")</f>
        <v/>
      </c>
      <c r="E283" s="32" t="str">
        <f>IF($U283="","",IF(ISERROR(MATCH($A283,男子登録情報!$S:$S,0)),"2","1"))</f>
        <v/>
      </c>
      <c r="F283" s="32" t="str">
        <f>IFERROR(IF($U283="","",IF($E283="1",INDEX(男子登録情報!$Q:$Q,MATCH($K283,男子登録情報!$B:$B,0)),INDEX(女子登録情報!$Q:$Q,MATCH($K283,女子登録情報!$B:$B,0)))),"")</f>
        <v/>
      </c>
      <c r="G283" s="32" t="str">
        <f>IFERROR(IF($U283="","",IF($E283="1",INDEX(男子登録情報!$M:$M,MATCH($K283,男子登録情報!$B:$B,0)),INDEX(女子登録情報!$M:$M,MATCH($K283,女子登録情報!$B:$B,0)))),"")</f>
        <v/>
      </c>
      <c r="H283" s="32" t="str">
        <f>IFERROR(IF($U283="","",IF($E283="1",INDEX(男子登録情報!$R:$R,MATCH($K283,男子登録情報!$B:$B,0)),INDEX(女子登録情報!$R:$R,MATCH($K283,女子登録情報!$B:$B,0)))),"")</f>
        <v/>
      </c>
      <c r="I283" s="32"/>
      <c r="J283" s="32"/>
      <c r="K283" s="32" t="str">
        <f>IFERROR(INDEX(元マスター!$B:$B,MATCH($U283,元マスター!$AO:$AO,0)),"")</f>
        <v/>
      </c>
      <c r="L283" s="32" t="str">
        <f>IFERROR(IF(INDEX(元マスター!$C:$C,MATCH($U283,元マスター!$AO:$AO,0))="","",INDEX(元マスター!$C:$C,MATCH($U283,元マスター!$AO:$AO,0))),"")</f>
        <v/>
      </c>
      <c r="M283" s="32" t="str">
        <f>IFERROR(IF(INDEX(元マスター!$D:$D,MATCH($U283,元マスター!$AO:$AO,0))="","",INDEX(元マスター!$D:$D,MATCH($U283,元マスター!$AO:$AO,0))),"")</f>
        <v/>
      </c>
      <c r="N283" s="32" t="str">
        <f>IFERROR(IF(INDEX(元マスター!$E:$E,MATCH($U283,元マスター!$AO:$AO,0))="","",INDEX(元マスター!$E:$E,MATCH($U283,元マスター!$AO:$AO,0))),"")</f>
        <v/>
      </c>
      <c r="O283" s="32" t="str">
        <f>IFERROR(IF(INDEX(元マスター!$F:$F,MATCH($U283,元マスター!$AO:$AO,0))="","",INDEX(元マスター!$F:$F,MATCH($U283,元マスター!$AO:$AO,0))),"")</f>
        <v/>
      </c>
      <c r="P283" s="32" t="str">
        <f>IFERROR(IF(INDEX(元マスター!$G:$G,MATCH($U283,元マスター!$AO:$AO,0))="","",INDEX(元マスター!$G:$G,MATCH($U283,元マスター!$AO:$AO,0))),"")</f>
        <v/>
      </c>
      <c r="Q283" s="32" t="str">
        <f>IFERROR(IF(INDEX(元マスター!$H:$H,MATCH($U283,元マスター!$AO:$AO,0))="","",INDEX(元マスター!$H:$H,MATCH($U283,元マスター!$AO:$AO,0))),"")</f>
        <v/>
      </c>
      <c r="R283" s="32" t="str">
        <f>IFERROR(IF(INDEX(元マスター!$I:$I,MATCH($U283,元マスター!$AO:$AO,0))="","",INDEX(元マスター!$I:$I,MATCH($U283,元マスター!$AO:$AO,0))),"")</f>
        <v/>
      </c>
      <c r="S283" s="32" t="str">
        <f>IFERROR(IF(INDEX(元マスター!$J:$J,MATCH($U283,元マスター!$AO:$AO,0))="","",INDEX(元マスター!$J:$J,MATCH($U283,元マスター!$AO:$AO,0))),"")</f>
        <v/>
      </c>
      <c r="U283" s="32" t="str" cm="1">
        <f t="array" ref="U283">IFERROR(INDEX(元マスター!$AO$1:$AO$384,SMALL(IF(元マスター!$AO$1:$AO$384&lt;&gt;"",ROW($A$1:$A$384)),ROW())),"")</f>
        <v/>
      </c>
    </row>
    <row r="284" spans="1:21" x14ac:dyDescent="0.55000000000000004">
      <c r="A284" s="32" t="str">
        <f>IFERROR(INDEX(元マスター!$A:$A,MATCH($U284,元マスター!$AO:$AO,0)),"")</f>
        <v/>
      </c>
      <c r="B284" s="32" t="str">
        <f>IFERROR(IF($U284="","",IF($E284="1",INDEX(男子登録情報!$N:$N,MATCH($K284,男子登録情報!$B:$B,0)),INDEX(女子登録情報!$N:$N,MATCH($K284,女子登録情報!$B:$B,0)))),"")</f>
        <v/>
      </c>
      <c r="C284" s="32" t="str">
        <f>IFERROR(IF($U284="","",IF($E284="1",INDEX(男子登録情報!$O:$O,MATCH($K284,男子登録情報!$B:$B,0)),INDEX(女子登録情報!$O:$O,MATCH($K284,女子登録情報!$B:$B,0)))),"")</f>
        <v/>
      </c>
      <c r="D284" s="32" t="str">
        <f>IFERROR(IF($U284="","",IF($E284="1",INDEX(男子登録情報!$P:$P,MATCH($K284,男子登録情報!$B:$B,0)),INDEX(女子登録情報!$P:$P,MATCH($K284,女子登録情報!$B:$B,0)))),"")</f>
        <v/>
      </c>
      <c r="E284" s="32" t="str">
        <f>IF($U284="","",IF(ISERROR(MATCH($A284,男子登録情報!$S:$S,0)),"2","1"))</f>
        <v/>
      </c>
      <c r="F284" s="32" t="str">
        <f>IFERROR(IF($U284="","",IF($E284="1",INDEX(男子登録情報!$Q:$Q,MATCH($K284,男子登録情報!$B:$B,0)),INDEX(女子登録情報!$Q:$Q,MATCH($K284,女子登録情報!$B:$B,0)))),"")</f>
        <v/>
      </c>
      <c r="G284" s="32" t="str">
        <f>IFERROR(IF($U284="","",IF($E284="1",INDEX(男子登録情報!$M:$M,MATCH($K284,男子登録情報!$B:$B,0)),INDEX(女子登録情報!$M:$M,MATCH($K284,女子登録情報!$B:$B,0)))),"")</f>
        <v/>
      </c>
      <c r="H284" s="32" t="str">
        <f>IFERROR(IF($U284="","",IF($E284="1",INDEX(男子登録情報!$R:$R,MATCH($K284,男子登録情報!$B:$B,0)),INDEX(女子登録情報!$R:$R,MATCH($K284,女子登録情報!$B:$B,0)))),"")</f>
        <v/>
      </c>
      <c r="I284" s="32"/>
      <c r="J284" s="32"/>
      <c r="K284" s="32" t="str">
        <f>IFERROR(INDEX(元マスター!$B:$B,MATCH($U284,元マスター!$AO:$AO,0)),"")</f>
        <v/>
      </c>
      <c r="L284" s="32" t="str">
        <f>IFERROR(IF(INDEX(元マスター!$C:$C,MATCH($U284,元マスター!$AO:$AO,0))="","",INDEX(元マスター!$C:$C,MATCH($U284,元マスター!$AO:$AO,0))),"")</f>
        <v/>
      </c>
      <c r="M284" s="32" t="str">
        <f>IFERROR(IF(INDEX(元マスター!$D:$D,MATCH($U284,元マスター!$AO:$AO,0))="","",INDEX(元マスター!$D:$D,MATCH($U284,元マスター!$AO:$AO,0))),"")</f>
        <v/>
      </c>
      <c r="N284" s="32" t="str">
        <f>IFERROR(IF(INDEX(元マスター!$E:$E,MATCH($U284,元マスター!$AO:$AO,0))="","",INDEX(元マスター!$E:$E,MATCH($U284,元マスター!$AO:$AO,0))),"")</f>
        <v/>
      </c>
      <c r="O284" s="32" t="str">
        <f>IFERROR(IF(INDEX(元マスター!$F:$F,MATCH($U284,元マスター!$AO:$AO,0))="","",INDEX(元マスター!$F:$F,MATCH($U284,元マスター!$AO:$AO,0))),"")</f>
        <v/>
      </c>
      <c r="P284" s="32" t="str">
        <f>IFERROR(IF(INDEX(元マスター!$G:$G,MATCH($U284,元マスター!$AO:$AO,0))="","",INDEX(元マスター!$G:$G,MATCH($U284,元マスター!$AO:$AO,0))),"")</f>
        <v/>
      </c>
      <c r="Q284" s="32" t="str">
        <f>IFERROR(IF(INDEX(元マスター!$H:$H,MATCH($U284,元マスター!$AO:$AO,0))="","",INDEX(元マスター!$H:$H,MATCH($U284,元マスター!$AO:$AO,0))),"")</f>
        <v/>
      </c>
      <c r="R284" s="32" t="str">
        <f>IFERROR(IF(INDEX(元マスター!$I:$I,MATCH($U284,元マスター!$AO:$AO,0))="","",INDEX(元マスター!$I:$I,MATCH($U284,元マスター!$AO:$AO,0))),"")</f>
        <v/>
      </c>
      <c r="S284" s="32" t="str">
        <f>IFERROR(IF(INDEX(元マスター!$J:$J,MATCH($U284,元マスター!$AO:$AO,0))="","",INDEX(元マスター!$J:$J,MATCH($U284,元マスター!$AO:$AO,0))),"")</f>
        <v/>
      </c>
      <c r="U284" s="32" t="str" cm="1">
        <f t="array" ref="U284">IFERROR(INDEX(元マスター!$AO$1:$AO$384,SMALL(IF(元マスター!$AO$1:$AO$384&lt;&gt;"",ROW($A$1:$A$384)),ROW())),"")</f>
        <v/>
      </c>
    </row>
    <row r="285" spans="1:21" x14ac:dyDescent="0.55000000000000004">
      <c r="A285" s="32" t="str">
        <f>IFERROR(INDEX(元マスター!$A:$A,MATCH($U285,元マスター!$AO:$AO,0)),"")</f>
        <v/>
      </c>
      <c r="B285" s="32" t="str">
        <f>IFERROR(IF($U285="","",IF($E285="1",INDEX(男子登録情報!$N:$N,MATCH($K285,男子登録情報!$B:$B,0)),INDEX(女子登録情報!$N:$N,MATCH($K285,女子登録情報!$B:$B,0)))),"")</f>
        <v/>
      </c>
      <c r="C285" s="32" t="str">
        <f>IFERROR(IF($U285="","",IF($E285="1",INDEX(男子登録情報!$O:$O,MATCH($K285,男子登録情報!$B:$B,0)),INDEX(女子登録情報!$O:$O,MATCH($K285,女子登録情報!$B:$B,0)))),"")</f>
        <v/>
      </c>
      <c r="D285" s="32" t="str">
        <f>IFERROR(IF($U285="","",IF($E285="1",INDEX(男子登録情報!$P:$P,MATCH($K285,男子登録情報!$B:$B,0)),INDEX(女子登録情報!$P:$P,MATCH($K285,女子登録情報!$B:$B,0)))),"")</f>
        <v/>
      </c>
      <c r="E285" s="32" t="str">
        <f>IF($U285="","",IF(ISERROR(MATCH($A285,男子登録情報!$S:$S,0)),"2","1"))</f>
        <v/>
      </c>
      <c r="F285" s="32" t="str">
        <f>IFERROR(IF($U285="","",IF($E285="1",INDEX(男子登録情報!$Q:$Q,MATCH($K285,男子登録情報!$B:$B,0)),INDEX(女子登録情報!$Q:$Q,MATCH($K285,女子登録情報!$B:$B,0)))),"")</f>
        <v/>
      </c>
      <c r="G285" s="32" t="str">
        <f>IFERROR(IF($U285="","",IF($E285="1",INDEX(男子登録情報!$M:$M,MATCH($K285,男子登録情報!$B:$B,0)),INDEX(女子登録情報!$M:$M,MATCH($K285,女子登録情報!$B:$B,0)))),"")</f>
        <v/>
      </c>
      <c r="H285" s="32" t="str">
        <f>IFERROR(IF($U285="","",IF($E285="1",INDEX(男子登録情報!$R:$R,MATCH($K285,男子登録情報!$B:$B,0)),INDEX(女子登録情報!$R:$R,MATCH($K285,女子登録情報!$B:$B,0)))),"")</f>
        <v/>
      </c>
      <c r="I285" s="32"/>
      <c r="J285" s="32"/>
      <c r="K285" s="32" t="str">
        <f>IFERROR(INDEX(元マスター!$B:$B,MATCH($U285,元マスター!$AO:$AO,0)),"")</f>
        <v/>
      </c>
      <c r="L285" s="32" t="str">
        <f>IFERROR(IF(INDEX(元マスター!$C:$C,MATCH($U285,元マスター!$AO:$AO,0))="","",INDEX(元マスター!$C:$C,MATCH($U285,元マスター!$AO:$AO,0))),"")</f>
        <v/>
      </c>
      <c r="M285" s="32" t="str">
        <f>IFERROR(IF(INDEX(元マスター!$D:$D,MATCH($U285,元マスター!$AO:$AO,0))="","",INDEX(元マスター!$D:$D,MATCH($U285,元マスター!$AO:$AO,0))),"")</f>
        <v/>
      </c>
      <c r="N285" s="32" t="str">
        <f>IFERROR(IF(INDEX(元マスター!$E:$E,MATCH($U285,元マスター!$AO:$AO,0))="","",INDEX(元マスター!$E:$E,MATCH($U285,元マスター!$AO:$AO,0))),"")</f>
        <v/>
      </c>
      <c r="O285" s="32" t="str">
        <f>IFERROR(IF(INDEX(元マスター!$F:$F,MATCH($U285,元マスター!$AO:$AO,0))="","",INDEX(元マスター!$F:$F,MATCH($U285,元マスター!$AO:$AO,0))),"")</f>
        <v/>
      </c>
      <c r="P285" s="32" t="str">
        <f>IFERROR(IF(INDEX(元マスター!$G:$G,MATCH($U285,元マスター!$AO:$AO,0))="","",INDEX(元マスター!$G:$G,MATCH($U285,元マスター!$AO:$AO,0))),"")</f>
        <v/>
      </c>
      <c r="Q285" s="32" t="str">
        <f>IFERROR(IF(INDEX(元マスター!$H:$H,MATCH($U285,元マスター!$AO:$AO,0))="","",INDEX(元マスター!$H:$H,MATCH($U285,元マスター!$AO:$AO,0))),"")</f>
        <v/>
      </c>
      <c r="R285" s="32" t="str">
        <f>IFERROR(IF(INDEX(元マスター!$I:$I,MATCH($U285,元マスター!$AO:$AO,0))="","",INDEX(元マスター!$I:$I,MATCH($U285,元マスター!$AO:$AO,0))),"")</f>
        <v/>
      </c>
      <c r="S285" s="32" t="str">
        <f>IFERROR(IF(INDEX(元マスター!$J:$J,MATCH($U285,元マスター!$AO:$AO,0))="","",INDEX(元マスター!$J:$J,MATCH($U285,元マスター!$AO:$AO,0))),"")</f>
        <v/>
      </c>
      <c r="U285" s="32" t="str" cm="1">
        <f t="array" ref="U285">IFERROR(INDEX(元マスター!$AO$1:$AO$384,SMALL(IF(元マスター!$AO$1:$AO$384&lt;&gt;"",ROW($A$1:$A$384)),ROW())),"")</f>
        <v/>
      </c>
    </row>
    <row r="286" spans="1:21" x14ac:dyDescent="0.55000000000000004">
      <c r="A286" s="32" t="str">
        <f>IFERROR(INDEX(元マスター!$A:$A,MATCH($U286,元マスター!$AO:$AO,0)),"")</f>
        <v/>
      </c>
      <c r="B286" s="32" t="str">
        <f>IFERROR(IF($U286="","",IF($E286="1",INDEX(男子登録情報!$N:$N,MATCH($K286,男子登録情報!$B:$B,0)),INDEX(女子登録情報!$N:$N,MATCH($K286,女子登録情報!$B:$B,0)))),"")</f>
        <v/>
      </c>
      <c r="C286" s="32" t="str">
        <f>IFERROR(IF($U286="","",IF($E286="1",INDEX(男子登録情報!$O:$O,MATCH($K286,男子登録情報!$B:$B,0)),INDEX(女子登録情報!$O:$O,MATCH($K286,女子登録情報!$B:$B,0)))),"")</f>
        <v/>
      </c>
      <c r="D286" s="32" t="str">
        <f>IFERROR(IF($U286="","",IF($E286="1",INDEX(男子登録情報!$P:$P,MATCH($K286,男子登録情報!$B:$B,0)),INDEX(女子登録情報!$P:$P,MATCH($K286,女子登録情報!$B:$B,0)))),"")</f>
        <v/>
      </c>
      <c r="E286" s="32" t="str">
        <f>IF($U286="","",IF(ISERROR(MATCH($A286,男子登録情報!$S:$S,0)),"2","1"))</f>
        <v/>
      </c>
      <c r="F286" s="32" t="str">
        <f>IFERROR(IF($U286="","",IF($E286="1",INDEX(男子登録情報!$Q:$Q,MATCH($K286,男子登録情報!$B:$B,0)),INDEX(女子登録情報!$Q:$Q,MATCH($K286,女子登録情報!$B:$B,0)))),"")</f>
        <v/>
      </c>
      <c r="G286" s="32" t="str">
        <f>IFERROR(IF($U286="","",IF($E286="1",INDEX(男子登録情報!$M:$M,MATCH($K286,男子登録情報!$B:$B,0)),INDEX(女子登録情報!$M:$M,MATCH($K286,女子登録情報!$B:$B,0)))),"")</f>
        <v/>
      </c>
      <c r="H286" s="32" t="str">
        <f>IFERROR(IF($U286="","",IF($E286="1",INDEX(男子登録情報!$R:$R,MATCH($K286,男子登録情報!$B:$B,0)),INDEX(女子登録情報!$R:$R,MATCH($K286,女子登録情報!$B:$B,0)))),"")</f>
        <v/>
      </c>
      <c r="I286" s="32"/>
      <c r="J286" s="32"/>
      <c r="K286" s="32" t="str">
        <f>IFERROR(INDEX(元マスター!$B:$B,MATCH($U286,元マスター!$AO:$AO,0)),"")</f>
        <v/>
      </c>
      <c r="L286" s="32" t="str">
        <f>IFERROR(IF(INDEX(元マスター!$C:$C,MATCH($U286,元マスター!$AO:$AO,0))="","",INDEX(元マスター!$C:$C,MATCH($U286,元マスター!$AO:$AO,0))),"")</f>
        <v/>
      </c>
      <c r="M286" s="32" t="str">
        <f>IFERROR(IF(INDEX(元マスター!$D:$D,MATCH($U286,元マスター!$AO:$AO,0))="","",INDEX(元マスター!$D:$D,MATCH($U286,元マスター!$AO:$AO,0))),"")</f>
        <v/>
      </c>
      <c r="N286" s="32" t="str">
        <f>IFERROR(IF(INDEX(元マスター!$E:$E,MATCH($U286,元マスター!$AO:$AO,0))="","",INDEX(元マスター!$E:$E,MATCH($U286,元マスター!$AO:$AO,0))),"")</f>
        <v/>
      </c>
      <c r="O286" s="32" t="str">
        <f>IFERROR(IF(INDEX(元マスター!$F:$F,MATCH($U286,元マスター!$AO:$AO,0))="","",INDEX(元マスター!$F:$F,MATCH($U286,元マスター!$AO:$AO,0))),"")</f>
        <v/>
      </c>
      <c r="P286" s="32" t="str">
        <f>IFERROR(IF(INDEX(元マスター!$G:$G,MATCH($U286,元マスター!$AO:$AO,0))="","",INDEX(元マスター!$G:$G,MATCH($U286,元マスター!$AO:$AO,0))),"")</f>
        <v/>
      </c>
      <c r="Q286" s="32" t="str">
        <f>IFERROR(IF(INDEX(元マスター!$H:$H,MATCH($U286,元マスター!$AO:$AO,0))="","",INDEX(元マスター!$H:$H,MATCH($U286,元マスター!$AO:$AO,0))),"")</f>
        <v/>
      </c>
      <c r="R286" s="32" t="str">
        <f>IFERROR(IF(INDEX(元マスター!$I:$I,MATCH($U286,元マスター!$AO:$AO,0))="","",INDEX(元マスター!$I:$I,MATCH($U286,元マスター!$AO:$AO,0))),"")</f>
        <v/>
      </c>
      <c r="S286" s="32" t="str">
        <f>IFERROR(IF(INDEX(元マスター!$J:$J,MATCH($U286,元マスター!$AO:$AO,0))="","",INDEX(元マスター!$J:$J,MATCH($U286,元マスター!$AO:$AO,0))),"")</f>
        <v/>
      </c>
      <c r="U286" s="32" t="str" cm="1">
        <f t="array" ref="U286">IFERROR(INDEX(元マスター!$AO$1:$AO$384,SMALL(IF(元マスター!$AO$1:$AO$384&lt;&gt;"",ROW($A$1:$A$384)),ROW())),"")</f>
        <v/>
      </c>
    </row>
    <row r="287" spans="1:21" x14ac:dyDescent="0.55000000000000004">
      <c r="A287" s="32" t="str">
        <f>IFERROR(INDEX(元マスター!$A:$A,MATCH($U287,元マスター!$AO:$AO,0)),"")</f>
        <v/>
      </c>
      <c r="B287" s="32" t="str">
        <f>IFERROR(IF($U287="","",IF($E287="1",INDEX(男子登録情報!$N:$N,MATCH($K287,男子登録情報!$B:$B,0)),INDEX(女子登録情報!$N:$N,MATCH($K287,女子登録情報!$B:$B,0)))),"")</f>
        <v/>
      </c>
      <c r="C287" s="32" t="str">
        <f>IFERROR(IF($U287="","",IF($E287="1",INDEX(男子登録情報!$O:$O,MATCH($K287,男子登録情報!$B:$B,0)),INDEX(女子登録情報!$O:$O,MATCH($K287,女子登録情報!$B:$B,0)))),"")</f>
        <v/>
      </c>
      <c r="D287" s="32" t="str">
        <f>IFERROR(IF($U287="","",IF($E287="1",INDEX(男子登録情報!$P:$P,MATCH($K287,男子登録情報!$B:$B,0)),INDEX(女子登録情報!$P:$P,MATCH($K287,女子登録情報!$B:$B,0)))),"")</f>
        <v/>
      </c>
      <c r="E287" s="32" t="str">
        <f>IF($U287="","",IF(ISERROR(MATCH($A287,男子登録情報!$S:$S,0)),"2","1"))</f>
        <v/>
      </c>
      <c r="F287" s="32" t="str">
        <f>IFERROR(IF($U287="","",IF($E287="1",INDEX(男子登録情報!$Q:$Q,MATCH($K287,男子登録情報!$B:$B,0)),INDEX(女子登録情報!$Q:$Q,MATCH($K287,女子登録情報!$B:$B,0)))),"")</f>
        <v/>
      </c>
      <c r="G287" s="32" t="str">
        <f>IFERROR(IF($U287="","",IF($E287="1",INDEX(男子登録情報!$M:$M,MATCH($K287,男子登録情報!$B:$B,0)),INDEX(女子登録情報!$M:$M,MATCH($K287,女子登録情報!$B:$B,0)))),"")</f>
        <v/>
      </c>
      <c r="H287" s="32" t="str">
        <f>IFERROR(IF($U287="","",IF($E287="1",INDEX(男子登録情報!$R:$R,MATCH($K287,男子登録情報!$B:$B,0)),INDEX(女子登録情報!$R:$R,MATCH($K287,女子登録情報!$B:$B,0)))),"")</f>
        <v/>
      </c>
      <c r="I287" s="32"/>
      <c r="J287" s="32"/>
      <c r="K287" s="32" t="str">
        <f>IFERROR(INDEX(元マスター!$B:$B,MATCH($U287,元マスター!$AO:$AO,0)),"")</f>
        <v/>
      </c>
      <c r="L287" s="32" t="str">
        <f>IFERROR(IF(INDEX(元マスター!$C:$C,MATCH($U287,元マスター!$AO:$AO,0))="","",INDEX(元マスター!$C:$C,MATCH($U287,元マスター!$AO:$AO,0))),"")</f>
        <v/>
      </c>
      <c r="M287" s="32" t="str">
        <f>IFERROR(IF(INDEX(元マスター!$D:$D,MATCH($U287,元マスター!$AO:$AO,0))="","",INDEX(元マスター!$D:$D,MATCH($U287,元マスター!$AO:$AO,0))),"")</f>
        <v/>
      </c>
      <c r="N287" s="32" t="str">
        <f>IFERROR(IF(INDEX(元マスター!$E:$E,MATCH($U287,元マスター!$AO:$AO,0))="","",INDEX(元マスター!$E:$E,MATCH($U287,元マスター!$AO:$AO,0))),"")</f>
        <v/>
      </c>
      <c r="O287" s="32" t="str">
        <f>IFERROR(IF(INDEX(元マスター!$F:$F,MATCH($U287,元マスター!$AO:$AO,0))="","",INDEX(元マスター!$F:$F,MATCH($U287,元マスター!$AO:$AO,0))),"")</f>
        <v/>
      </c>
      <c r="P287" s="32" t="str">
        <f>IFERROR(IF(INDEX(元マスター!$G:$G,MATCH($U287,元マスター!$AO:$AO,0))="","",INDEX(元マスター!$G:$G,MATCH($U287,元マスター!$AO:$AO,0))),"")</f>
        <v/>
      </c>
      <c r="Q287" s="32" t="str">
        <f>IFERROR(IF(INDEX(元マスター!$H:$H,MATCH($U287,元マスター!$AO:$AO,0))="","",INDEX(元マスター!$H:$H,MATCH($U287,元マスター!$AO:$AO,0))),"")</f>
        <v/>
      </c>
      <c r="R287" s="32" t="str">
        <f>IFERROR(IF(INDEX(元マスター!$I:$I,MATCH($U287,元マスター!$AO:$AO,0))="","",INDEX(元マスター!$I:$I,MATCH($U287,元マスター!$AO:$AO,0))),"")</f>
        <v/>
      </c>
      <c r="S287" s="32" t="str">
        <f>IFERROR(IF(INDEX(元マスター!$J:$J,MATCH($U287,元マスター!$AO:$AO,0))="","",INDEX(元マスター!$J:$J,MATCH($U287,元マスター!$AO:$AO,0))),"")</f>
        <v/>
      </c>
      <c r="U287" s="32" t="str" cm="1">
        <f t="array" ref="U287">IFERROR(INDEX(元マスター!$AO$1:$AO$384,SMALL(IF(元マスター!$AO$1:$AO$384&lt;&gt;"",ROW($A$1:$A$384)),ROW())),"")</f>
        <v/>
      </c>
    </row>
    <row r="288" spans="1:21" x14ac:dyDescent="0.55000000000000004">
      <c r="A288" s="32" t="str">
        <f>IFERROR(INDEX(元マスター!$A:$A,MATCH($U288,元マスター!$AO:$AO,0)),"")</f>
        <v/>
      </c>
      <c r="B288" s="32" t="str">
        <f>IFERROR(IF($U288="","",IF($E288="1",INDEX(男子登録情報!$N:$N,MATCH($K288,男子登録情報!$B:$B,0)),INDEX(女子登録情報!$N:$N,MATCH($K288,女子登録情報!$B:$B,0)))),"")</f>
        <v/>
      </c>
      <c r="C288" s="32" t="str">
        <f>IFERROR(IF($U288="","",IF($E288="1",INDEX(男子登録情報!$O:$O,MATCH($K288,男子登録情報!$B:$B,0)),INDEX(女子登録情報!$O:$O,MATCH($K288,女子登録情報!$B:$B,0)))),"")</f>
        <v/>
      </c>
      <c r="D288" s="32" t="str">
        <f>IFERROR(IF($U288="","",IF($E288="1",INDEX(男子登録情報!$P:$P,MATCH($K288,男子登録情報!$B:$B,0)),INDEX(女子登録情報!$P:$P,MATCH($K288,女子登録情報!$B:$B,0)))),"")</f>
        <v/>
      </c>
      <c r="E288" s="32" t="str">
        <f>IF($U288="","",IF(ISERROR(MATCH($A288,男子登録情報!$S:$S,0)),"2","1"))</f>
        <v/>
      </c>
      <c r="F288" s="32" t="str">
        <f>IFERROR(IF($U288="","",IF($E288="1",INDEX(男子登録情報!$Q:$Q,MATCH($K288,男子登録情報!$B:$B,0)),INDEX(女子登録情報!$Q:$Q,MATCH($K288,女子登録情報!$B:$B,0)))),"")</f>
        <v/>
      </c>
      <c r="G288" s="32" t="str">
        <f>IFERROR(IF($U288="","",IF($E288="1",INDEX(男子登録情報!$M:$M,MATCH($K288,男子登録情報!$B:$B,0)),INDEX(女子登録情報!$M:$M,MATCH($K288,女子登録情報!$B:$B,0)))),"")</f>
        <v/>
      </c>
      <c r="H288" s="32" t="str">
        <f>IFERROR(IF($U288="","",IF($E288="1",INDEX(男子登録情報!$R:$R,MATCH($K288,男子登録情報!$B:$B,0)),INDEX(女子登録情報!$R:$R,MATCH($K288,女子登録情報!$B:$B,0)))),"")</f>
        <v/>
      </c>
      <c r="I288" s="32"/>
      <c r="J288" s="32"/>
      <c r="K288" s="32" t="str">
        <f>IFERROR(INDEX(元マスター!$B:$B,MATCH($U288,元マスター!$AO:$AO,0)),"")</f>
        <v/>
      </c>
      <c r="L288" s="32" t="str">
        <f>IFERROR(IF(INDEX(元マスター!$C:$C,MATCH($U288,元マスター!$AO:$AO,0))="","",INDEX(元マスター!$C:$C,MATCH($U288,元マスター!$AO:$AO,0))),"")</f>
        <v/>
      </c>
      <c r="M288" s="32" t="str">
        <f>IFERROR(IF(INDEX(元マスター!$D:$D,MATCH($U288,元マスター!$AO:$AO,0))="","",INDEX(元マスター!$D:$D,MATCH($U288,元マスター!$AO:$AO,0))),"")</f>
        <v/>
      </c>
      <c r="N288" s="32" t="str">
        <f>IFERROR(IF(INDEX(元マスター!$E:$E,MATCH($U288,元マスター!$AO:$AO,0))="","",INDEX(元マスター!$E:$E,MATCH($U288,元マスター!$AO:$AO,0))),"")</f>
        <v/>
      </c>
      <c r="O288" s="32" t="str">
        <f>IFERROR(IF(INDEX(元マスター!$F:$F,MATCH($U288,元マスター!$AO:$AO,0))="","",INDEX(元マスター!$F:$F,MATCH($U288,元マスター!$AO:$AO,0))),"")</f>
        <v/>
      </c>
      <c r="P288" s="32" t="str">
        <f>IFERROR(IF(INDEX(元マスター!$G:$G,MATCH($U288,元マスター!$AO:$AO,0))="","",INDEX(元マスター!$G:$G,MATCH($U288,元マスター!$AO:$AO,0))),"")</f>
        <v/>
      </c>
      <c r="Q288" s="32" t="str">
        <f>IFERROR(IF(INDEX(元マスター!$H:$H,MATCH($U288,元マスター!$AO:$AO,0))="","",INDEX(元マスター!$H:$H,MATCH($U288,元マスター!$AO:$AO,0))),"")</f>
        <v/>
      </c>
      <c r="R288" s="32" t="str">
        <f>IFERROR(IF(INDEX(元マスター!$I:$I,MATCH($U288,元マスター!$AO:$AO,0))="","",INDEX(元マスター!$I:$I,MATCH($U288,元マスター!$AO:$AO,0))),"")</f>
        <v/>
      </c>
      <c r="S288" s="32" t="str">
        <f>IFERROR(IF(INDEX(元マスター!$J:$J,MATCH($U288,元マスター!$AO:$AO,0))="","",INDEX(元マスター!$J:$J,MATCH($U288,元マスター!$AO:$AO,0))),"")</f>
        <v/>
      </c>
      <c r="U288" s="32" t="str" cm="1">
        <f t="array" ref="U288">IFERROR(INDEX(元マスター!$AO$1:$AO$384,SMALL(IF(元マスター!$AO$1:$AO$384&lt;&gt;"",ROW($A$1:$A$384)),ROW())),"")</f>
        <v/>
      </c>
    </row>
    <row r="289" spans="1:21" x14ac:dyDescent="0.55000000000000004">
      <c r="A289" s="32" t="str">
        <f>IFERROR(INDEX(元マスター!$A:$A,MATCH($U289,元マスター!$AO:$AO,0)),"")</f>
        <v/>
      </c>
      <c r="B289" s="32" t="str">
        <f>IFERROR(IF($U289="","",IF($E289="1",INDEX(男子登録情報!$N:$N,MATCH($K289,男子登録情報!$B:$B,0)),INDEX(女子登録情報!$N:$N,MATCH($K289,女子登録情報!$B:$B,0)))),"")</f>
        <v/>
      </c>
      <c r="C289" s="32" t="str">
        <f>IFERROR(IF($U289="","",IF($E289="1",INDEX(男子登録情報!$O:$O,MATCH($K289,男子登録情報!$B:$B,0)),INDEX(女子登録情報!$O:$O,MATCH($K289,女子登録情報!$B:$B,0)))),"")</f>
        <v/>
      </c>
      <c r="D289" s="32" t="str">
        <f>IFERROR(IF($U289="","",IF($E289="1",INDEX(男子登録情報!$P:$P,MATCH($K289,男子登録情報!$B:$B,0)),INDEX(女子登録情報!$P:$P,MATCH($K289,女子登録情報!$B:$B,0)))),"")</f>
        <v/>
      </c>
      <c r="E289" s="32" t="str">
        <f>IF($U289="","",IF(ISERROR(MATCH($A289,男子登録情報!$S:$S,0)),"2","1"))</f>
        <v/>
      </c>
      <c r="F289" s="32" t="str">
        <f>IFERROR(IF($U289="","",IF($E289="1",INDEX(男子登録情報!$Q:$Q,MATCH($K289,男子登録情報!$B:$B,0)),INDEX(女子登録情報!$Q:$Q,MATCH($K289,女子登録情報!$B:$B,0)))),"")</f>
        <v/>
      </c>
      <c r="G289" s="32" t="str">
        <f>IFERROR(IF($U289="","",IF($E289="1",INDEX(男子登録情報!$M:$M,MATCH($K289,男子登録情報!$B:$B,0)),INDEX(女子登録情報!$M:$M,MATCH($K289,女子登録情報!$B:$B,0)))),"")</f>
        <v/>
      </c>
      <c r="H289" s="32" t="str">
        <f>IFERROR(IF($U289="","",IF($E289="1",INDEX(男子登録情報!$R:$R,MATCH($K289,男子登録情報!$B:$B,0)),INDEX(女子登録情報!$R:$R,MATCH($K289,女子登録情報!$B:$B,0)))),"")</f>
        <v/>
      </c>
      <c r="I289" s="32"/>
      <c r="J289" s="32"/>
      <c r="K289" s="32" t="str">
        <f>IFERROR(INDEX(元マスター!$B:$B,MATCH($U289,元マスター!$AO:$AO,0)),"")</f>
        <v/>
      </c>
      <c r="L289" s="32" t="str">
        <f>IFERROR(IF(INDEX(元マスター!$C:$C,MATCH($U289,元マスター!$AO:$AO,0))="","",INDEX(元マスター!$C:$C,MATCH($U289,元マスター!$AO:$AO,0))),"")</f>
        <v/>
      </c>
      <c r="M289" s="32" t="str">
        <f>IFERROR(IF(INDEX(元マスター!$D:$D,MATCH($U289,元マスター!$AO:$AO,0))="","",INDEX(元マスター!$D:$D,MATCH($U289,元マスター!$AO:$AO,0))),"")</f>
        <v/>
      </c>
      <c r="N289" s="32" t="str">
        <f>IFERROR(IF(INDEX(元マスター!$E:$E,MATCH($U289,元マスター!$AO:$AO,0))="","",INDEX(元マスター!$E:$E,MATCH($U289,元マスター!$AO:$AO,0))),"")</f>
        <v/>
      </c>
      <c r="O289" s="32" t="str">
        <f>IFERROR(IF(INDEX(元マスター!$F:$F,MATCH($U289,元マスター!$AO:$AO,0))="","",INDEX(元マスター!$F:$F,MATCH($U289,元マスター!$AO:$AO,0))),"")</f>
        <v/>
      </c>
      <c r="P289" s="32" t="str">
        <f>IFERROR(IF(INDEX(元マスター!$G:$G,MATCH($U289,元マスター!$AO:$AO,0))="","",INDEX(元マスター!$G:$G,MATCH($U289,元マスター!$AO:$AO,0))),"")</f>
        <v/>
      </c>
      <c r="Q289" s="32" t="str">
        <f>IFERROR(IF(INDEX(元マスター!$H:$H,MATCH($U289,元マスター!$AO:$AO,0))="","",INDEX(元マスター!$H:$H,MATCH($U289,元マスター!$AO:$AO,0))),"")</f>
        <v/>
      </c>
      <c r="R289" s="32" t="str">
        <f>IFERROR(IF(INDEX(元マスター!$I:$I,MATCH($U289,元マスター!$AO:$AO,0))="","",INDEX(元マスター!$I:$I,MATCH($U289,元マスター!$AO:$AO,0))),"")</f>
        <v/>
      </c>
      <c r="S289" s="32" t="str">
        <f>IFERROR(IF(INDEX(元マスター!$J:$J,MATCH($U289,元マスター!$AO:$AO,0))="","",INDEX(元マスター!$J:$J,MATCH($U289,元マスター!$AO:$AO,0))),"")</f>
        <v/>
      </c>
      <c r="U289" s="32" t="str" cm="1">
        <f t="array" ref="U289">IFERROR(INDEX(元マスター!$AO$1:$AO$384,SMALL(IF(元マスター!$AO$1:$AO$384&lt;&gt;"",ROW($A$1:$A$384)),ROW())),"")</f>
        <v/>
      </c>
    </row>
    <row r="290" spans="1:21" x14ac:dyDescent="0.55000000000000004">
      <c r="A290" s="32" t="str">
        <f>IFERROR(INDEX(元マスター!$A:$A,MATCH($U290,元マスター!$AO:$AO,0)),"")</f>
        <v/>
      </c>
      <c r="B290" s="32" t="str">
        <f>IFERROR(IF($U290="","",IF($E290="1",INDEX(男子登録情報!$N:$N,MATCH($K290,男子登録情報!$B:$B,0)),INDEX(女子登録情報!$N:$N,MATCH($K290,女子登録情報!$B:$B,0)))),"")</f>
        <v/>
      </c>
      <c r="C290" s="32" t="str">
        <f>IFERROR(IF($U290="","",IF($E290="1",INDEX(男子登録情報!$O:$O,MATCH($K290,男子登録情報!$B:$B,0)),INDEX(女子登録情報!$O:$O,MATCH($K290,女子登録情報!$B:$B,0)))),"")</f>
        <v/>
      </c>
      <c r="D290" s="32" t="str">
        <f>IFERROR(IF($U290="","",IF($E290="1",INDEX(男子登録情報!$P:$P,MATCH($K290,男子登録情報!$B:$B,0)),INDEX(女子登録情報!$P:$P,MATCH($K290,女子登録情報!$B:$B,0)))),"")</f>
        <v/>
      </c>
      <c r="E290" s="32" t="str">
        <f>IF($U290="","",IF(ISERROR(MATCH($A290,男子登録情報!$S:$S,0)),"2","1"))</f>
        <v/>
      </c>
      <c r="F290" s="32" t="str">
        <f>IFERROR(IF($U290="","",IF($E290="1",INDEX(男子登録情報!$Q:$Q,MATCH($K290,男子登録情報!$B:$B,0)),INDEX(女子登録情報!$Q:$Q,MATCH($K290,女子登録情報!$B:$B,0)))),"")</f>
        <v/>
      </c>
      <c r="G290" s="32" t="str">
        <f>IFERROR(IF($U290="","",IF($E290="1",INDEX(男子登録情報!$M:$M,MATCH($K290,男子登録情報!$B:$B,0)),INDEX(女子登録情報!$M:$M,MATCH($K290,女子登録情報!$B:$B,0)))),"")</f>
        <v/>
      </c>
      <c r="H290" s="32" t="str">
        <f>IFERROR(IF($U290="","",IF($E290="1",INDEX(男子登録情報!$R:$R,MATCH($K290,男子登録情報!$B:$B,0)),INDEX(女子登録情報!$R:$R,MATCH($K290,女子登録情報!$B:$B,0)))),"")</f>
        <v/>
      </c>
      <c r="I290" s="32"/>
      <c r="J290" s="32"/>
      <c r="K290" s="32" t="str">
        <f>IFERROR(INDEX(元マスター!$B:$B,MATCH($U290,元マスター!$AO:$AO,0)),"")</f>
        <v/>
      </c>
      <c r="L290" s="32" t="str">
        <f>IFERROR(IF(INDEX(元マスター!$C:$C,MATCH($U290,元マスター!$AO:$AO,0))="","",INDEX(元マスター!$C:$C,MATCH($U290,元マスター!$AO:$AO,0))),"")</f>
        <v/>
      </c>
      <c r="M290" s="32" t="str">
        <f>IFERROR(IF(INDEX(元マスター!$D:$D,MATCH($U290,元マスター!$AO:$AO,0))="","",INDEX(元マスター!$D:$D,MATCH($U290,元マスター!$AO:$AO,0))),"")</f>
        <v/>
      </c>
      <c r="N290" s="32" t="str">
        <f>IFERROR(IF(INDEX(元マスター!$E:$E,MATCH($U290,元マスター!$AO:$AO,0))="","",INDEX(元マスター!$E:$E,MATCH($U290,元マスター!$AO:$AO,0))),"")</f>
        <v/>
      </c>
      <c r="O290" s="32" t="str">
        <f>IFERROR(IF(INDEX(元マスター!$F:$F,MATCH($U290,元マスター!$AO:$AO,0))="","",INDEX(元マスター!$F:$F,MATCH($U290,元マスター!$AO:$AO,0))),"")</f>
        <v/>
      </c>
      <c r="P290" s="32" t="str">
        <f>IFERROR(IF(INDEX(元マスター!$G:$G,MATCH($U290,元マスター!$AO:$AO,0))="","",INDEX(元マスター!$G:$G,MATCH($U290,元マスター!$AO:$AO,0))),"")</f>
        <v/>
      </c>
      <c r="Q290" s="32" t="str">
        <f>IFERROR(IF(INDEX(元マスター!$H:$H,MATCH($U290,元マスター!$AO:$AO,0))="","",INDEX(元マスター!$H:$H,MATCH($U290,元マスター!$AO:$AO,0))),"")</f>
        <v/>
      </c>
      <c r="R290" s="32" t="str">
        <f>IFERROR(IF(INDEX(元マスター!$I:$I,MATCH($U290,元マスター!$AO:$AO,0))="","",INDEX(元マスター!$I:$I,MATCH($U290,元マスター!$AO:$AO,0))),"")</f>
        <v/>
      </c>
      <c r="S290" s="32" t="str">
        <f>IFERROR(IF(INDEX(元マスター!$J:$J,MATCH($U290,元マスター!$AO:$AO,0))="","",INDEX(元マスター!$J:$J,MATCH($U290,元マスター!$AO:$AO,0))),"")</f>
        <v/>
      </c>
      <c r="U290" s="32" t="str" cm="1">
        <f t="array" ref="U290">IFERROR(INDEX(元マスター!$AO$1:$AO$384,SMALL(IF(元マスター!$AO$1:$AO$384&lt;&gt;"",ROW($A$1:$A$384)),ROW())),"")</f>
        <v/>
      </c>
    </row>
    <row r="291" spans="1:21" x14ac:dyDescent="0.55000000000000004">
      <c r="A291" s="32" t="str">
        <f>IFERROR(INDEX(元マスター!$A:$A,MATCH($U291,元マスター!$AO:$AO,0)),"")</f>
        <v/>
      </c>
      <c r="B291" s="32" t="str">
        <f>IFERROR(IF($U291="","",IF($E291="1",INDEX(男子登録情報!$N:$N,MATCH($K291,男子登録情報!$B:$B,0)),INDEX(女子登録情報!$N:$N,MATCH($K291,女子登録情報!$B:$B,0)))),"")</f>
        <v/>
      </c>
      <c r="C291" s="32" t="str">
        <f>IFERROR(IF($U291="","",IF($E291="1",INDEX(男子登録情報!$O:$O,MATCH($K291,男子登録情報!$B:$B,0)),INDEX(女子登録情報!$O:$O,MATCH($K291,女子登録情報!$B:$B,0)))),"")</f>
        <v/>
      </c>
      <c r="D291" s="32" t="str">
        <f>IFERROR(IF($U291="","",IF($E291="1",INDEX(男子登録情報!$P:$P,MATCH($K291,男子登録情報!$B:$B,0)),INDEX(女子登録情報!$P:$P,MATCH($K291,女子登録情報!$B:$B,0)))),"")</f>
        <v/>
      </c>
      <c r="E291" s="32" t="str">
        <f>IF($U291="","",IF(ISERROR(MATCH($A291,男子登録情報!$S:$S,0)),"2","1"))</f>
        <v/>
      </c>
      <c r="F291" s="32" t="str">
        <f>IFERROR(IF($U291="","",IF($E291="1",INDEX(男子登録情報!$Q:$Q,MATCH($K291,男子登録情報!$B:$B,0)),INDEX(女子登録情報!$Q:$Q,MATCH($K291,女子登録情報!$B:$B,0)))),"")</f>
        <v/>
      </c>
      <c r="G291" s="32" t="str">
        <f>IFERROR(IF($U291="","",IF($E291="1",INDEX(男子登録情報!$M:$M,MATCH($K291,男子登録情報!$B:$B,0)),INDEX(女子登録情報!$M:$M,MATCH($K291,女子登録情報!$B:$B,0)))),"")</f>
        <v/>
      </c>
      <c r="H291" s="32" t="str">
        <f>IFERROR(IF($U291="","",IF($E291="1",INDEX(男子登録情報!$R:$R,MATCH($K291,男子登録情報!$B:$B,0)),INDEX(女子登録情報!$R:$R,MATCH($K291,女子登録情報!$B:$B,0)))),"")</f>
        <v/>
      </c>
      <c r="I291" s="32"/>
      <c r="J291" s="32"/>
      <c r="K291" s="32" t="str">
        <f>IFERROR(INDEX(元マスター!$B:$B,MATCH($U291,元マスター!$AO:$AO,0)),"")</f>
        <v/>
      </c>
      <c r="L291" s="32" t="str">
        <f>IFERROR(IF(INDEX(元マスター!$C:$C,MATCH($U291,元マスター!$AO:$AO,0))="","",INDEX(元マスター!$C:$C,MATCH($U291,元マスター!$AO:$AO,0))),"")</f>
        <v/>
      </c>
      <c r="M291" s="32" t="str">
        <f>IFERROR(IF(INDEX(元マスター!$D:$D,MATCH($U291,元マスター!$AO:$AO,0))="","",INDEX(元マスター!$D:$D,MATCH($U291,元マスター!$AO:$AO,0))),"")</f>
        <v/>
      </c>
      <c r="N291" s="32" t="str">
        <f>IFERROR(IF(INDEX(元マスター!$E:$E,MATCH($U291,元マスター!$AO:$AO,0))="","",INDEX(元マスター!$E:$E,MATCH($U291,元マスター!$AO:$AO,0))),"")</f>
        <v/>
      </c>
      <c r="O291" s="32" t="str">
        <f>IFERROR(IF(INDEX(元マスター!$F:$F,MATCH($U291,元マスター!$AO:$AO,0))="","",INDEX(元マスター!$F:$F,MATCH($U291,元マスター!$AO:$AO,0))),"")</f>
        <v/>
      </c>
      <c r="P291" s="32" t="str">
        <f>IFERROR(IF(INDEX(元マスター!$G:$G,MATCH($U291,元マスター!$AO:$AO,0))="","",INDEX(元マスター!$G:$G,MATCH($U291,元マスター!$AO:$AO,0))),"")</f>
        <v/>
      </c>
      <c r="Q291" s="32" t="str">
        <f>IFERROR(IF(INDEX(元マスター!$H:$H,MATCH($U291,元マスター!$AO:$AO,0))="","",INDEX(元マスター!$H:$H,MATCH($U291,元マスター!$AO:$AO,0))),"")</f>
        <v/>
      </c>
      <c r="R291" s="32" t="str">
        <f>IFERROR(IF(INDEX(元マスター!$I:$I,MATCH($U291,元マスター!$AO:$AO,0))="","",INDEX(元マスター!$I:$I,MATCH($U291,元マスター!$AO:$AO,0))),"")</f>
        <v/>
      </c>
      <c r="S291" s="32" t="str">
        <f>IFERROR(IF(INDEX(元マスター!$J:$J,MATCH($U291,元マスター!$AO:$AO,0))="","",INDEX(元マスター!$J:$J,MATCH($U291,元マスター!$AO:$AO,0))),"")</f>
        <v/>
      </c>
      <c r="U291" s="32" t="str" cm="1">
        <f t="array" ref="U291">IFERROR(INDEX(元マスター!$AO$1:$AO$384,SMALL(IF(元マスター!$AO$1:$AO$384&lt;&gt;"",ROW($A$1:$A$384)),ROW())),"")</f>
        <v/>
      </c>
    </row>
    <row r="292" spans="1:21" x14ac:dyDescent="0.55000000000000004">
      <c r="A292" s="32" t="str">
        <f>IFERROR(INDEX(元マスター!$A:$A,MATCH($U292,元マスター!$AO:$AO,0)),"")</f>
        <v/>
      </c>
      <c r="B292" s="32" t="str">
        <f>IFERROR(IF($U292="","",IF($E292="1",INDEX(男子登録情報!$N:$N,MATCH($K292,男子登録情報!$B:$B,0)),INDEX(女子登録情報!$N:$N,MATCH($K292,女子登録情報!$B:$B,0)))),"")</f>
        <v/>
      </c>
      <c r="C292" s="32" t="str">
        <f>IFERROR(IF($U292="","",IF($E292="1",INDEX(男子登録情報!$O:$O,MATCH($K292,男子登録情報!$B:$B,0)),INDEX(女子登録情報!$O:$O,MATCH($K292,女子登録情報!$B:$B,0)))),"")</f>
        <v/>
      </c>
      <c r="D292" s="32" t="str">
        <f>IFERROR(IF($U292="","",IF($E292="1",INDEX(男子登録情報!$P:$P,MATCH($K292,男子登録情報!$B:$B,0)),INDEX(女子登録情報!$P:$P,MATCH($K292,女子登録情報!$B:$B,0)))),"")</f>
        <v/>
      </c>
      <c r="E292" s="32" t="str">
        <f>IF($U292="","",IF(ISERROR(MATCH($A292,男子登録情報!$S:$S,0)),"2","1"))</f>
        <v/>
      </c>
      <c r="F292" s="32" t="str">
        <f>IFERROR(IF($U292="","",IF($E292="1",INDEX(男子登録情報!$Q:$Q,MATCH($K292,男子登録情報!$B:$B,0)),INDEX(女子登録情報!$Q:$Q,MATCH($K292,女子登録情報!$B:$B,0)))),"")</f>
        <v/>
      </c>
      <c r="G292" s="32" t="str">
        <f>IFERROR(IF($U292="","",IF($E292="1",INDEX(男子登録情報!$M:$M,MATCH($K292,男子登録情報!$B:$B,0)),INDEX(女子登録情報!$M:$M,MATCH($K292,女子登録情報!$B:$B,0)))),"")</f>
        <v/>
      </c>
      <c r="H292" s="32" t="str">
        <f>IFERROR(IF($U292="","",IF($E292="1",INDEX(男子登録情報!$R:$R,MATCH($K292,男子登録情報!$B:$B,0)),INDEX(女子登録情報!$R:$R,MATCH($K292,女子登録情報!$B:$B,0)))),"")</f>
        <v/>
      </c>
      <c r="I292" s="32"/>
      <c r="J292" s="32"/>
      <c r="K292" s="32" t="str">
        <f>IFERROR(INDEX(元マスター!$B:$B,MATCH($U292,元マスター!$AO:$AO,0)),"")</f>
        <v/>
      </c>
      <c r="L292" s="32" t="str">
        <f>IFERROR(IF(INDEX(元マスター!$C:$C,MATCH($U292,元マスター!$AO:$AO,0))="","",INDEX(元マスター!$C:$C,MATCH($U292,元マスター!$AO:$AO,0))),"")</f>
        <v/>
      </c>
      <c r="M292" s="32" t="str">
        <f>IFERROR(IF(INDEX(元マスター!$D:$D,MATCH($U292,元マスター!$AO:$AO,0))="","",INDEX(元マスター!$D:$D,MATCH($U292,元マスター!$AO:$AO,0))),"")</f>
        <v/>
      </c>
      <c r="N292" s="32" t="str">
        <f>IFERROR(IF(INDEX(元マスター!$E:$E,MATCH($U292,元マスター!$AO:$AO,0))="","",INDEX(元マスター!$E:$E,MATCH($U292,元マスター!$AO:$AO,0))),"")</f>
        <v/>
      </c>
      <c r="O292" s="32" t="str">
        <f>IFERROR(IF(INDEX(元マスター!$F:$F,MATCH($U292,元マスター!$AO:$AO,0))="","",INDEX(元マスター!$F:$F,MATCH($U292,元マスター!$AO:$AO,0))),"")</f>
        <v/>
      </c>
      <c r="P292" s="32" t="str">
        <f>IFERROR(IF(INDEX(元マスター!$G:$G,MATCH($U292,元マスター!$AO:$AO,0))="","",INDEX(元マスター!$G:$G,MATCH($U292,元マスター!$AO:$AO,0))),"")</f>
        <v/>
      </c>
      <c r="Q292" s="32" t="str">
        <f>IFERROR(IF(INDEX(元マスター!$H:$H,MATCH($U292,元マスター!$AO:$AO,0))="","",INDEX(元マスター!$H:$H,MATCH($U292,元マスター!$AO:$AO,0))),"")</f>
        <v/>
      </c>
      <c r="R292" s="32" t="str">
        <f>IFERROR(IF(INDEX(元マスター!$I:$I,MATCH($U292,元マスター!$AO:$AO,0))="","",INDEX(元マスター!$I:$I,MATCH($U292,元マスター!$AO:$AO,0))),"")</f>
        <v/>
      </c>
      <c r="S292" s="32" t="str">
        <f>IFERROR(IF(INDEX(元マスター!$J:$J,MATCH($U292,元マスター!$AO:$AO,0))="","",INDEX(元マスター!$J:$J,MATCH($U292,元マスター!$AO:$AO,0))),"")</f>
        <v/>
      </c>
      <c r="U292" s="32" t="str" cm="1">
        <f t="array" ref="U292">IFERROR(INDEX(元マスター!$AO$1:$AO$384,SMALL(IF(元マスター!$AO$1:$AO$384&lt;&gt;"",ROW($A$1:$A$384)),ROW())),"")</f>
        <v/>
      </c>
    </row>
    <row r="293" spans="1:21" x14ac:dyDescent="0.55000000000000004">
      <c r="A293" s="32" t="str">
        <f>IFERROR(INDEX(元マスター!$A:$A,MATCH($U293,元マスター!$AO:$AO,0)),"")</f>
        <v/>
      </c>
      <c r="B293" s="32" t="str">
        <f>IFERROR(IF($U293="","",IF($E293="1",INDEX(男子登録情報!$N:$N,MATCH($K293,男子登録情報!$B:$B,0)),INDEX(女子登録情報!$N:$N,MATCH($K293,女子登録情報!$B:$B,0)))),"")</f>
        <v/>
      </c>
      <c r="C293" s="32" t="str">
        <f>IFERROR(IF($U293="","",IF($E293="1",INDEX(男子登録情報!$O:$O,MATCH($K293,男子登録情報!$B:$B,0)),INDEX(女子登録情報!$O:$O,MATCH($K293,女子登録情報!$B:$B,0)))),"")</f>
        <v/>
      </c>
      <c r="D293" s="32" t="str">
        <f>IFERROR(IF($U293="","",IF($E293="1",INDEX(男子登録情報!$P:$P,MATCH($K293,男子登録情報!$B:$B,0)),INDEX(女子登録情報!$P:$P,MATCH($K293,女子登録情報!$B:$B,0)))),"")</f>
        <v/>
      </c>
      <c r="E293" s="32" t="str">
        <f>IF($U293="","",IF(ISERROR(MATCH($A293,男子登録情報!$S:$S,0)),"2","1"))</f>
        <v/>
      </c>
      <c r="F293" s="32" t="str">
        <f>IFERROR(IF($U293="","",IF($E293="1",INDEX(男子登録情報!$Q:$Q,MATCH($K293,男子登録情報!$B:$B,0)),INDEX(女子登録情報!$Q:$Q,MATCH($K293,女子登録情報!$B:$B,0)))),"")</f>
        <v/>
      </c>
      <c r="G293" s="32" t="str">
        <f>IFERROR(IF($U293="","",IF($E293="1",INDEX(男子登録情報!$M:$M,MATCH($K293,男子登録情報!$B:$B,0)),INDEX(女子登録情報!$M:$M,MATCH($K293,女子登録情報!$B:$B,0)))),"")</f>
        <v/>
      </c>
      <c r="H293" s="32" t="str">
        <f>IFERROR(IF($U293="","",IF($E293="1",INDEX(男子登録情報!$R:$R,MATCH($K293,男子登録情報!$B:$B,0)),INDEX(女子登録情報!$R:$R,MATCH($K293,女子登録情報!$B:$B,0)))),"")</f>
        <v/>
      </c>
      <c r="I293" s="32"/>
      <c r="J293" s="32"/>
      <c r="K293" s="32" t="str">
        <f>IFERROR(INDEX(元マスター!$B:$B,MATCH($U293,元マスター!$AO:$AO,0)),"")</f>
        <v/>
      </c>
      <c r="L293" s="32" t="str">
        <f>IFERROR(IF(INDEX(元マスター!$C:$C,MATCH($U293,元マスター!$AO:$AO,0))="","",INDEX(元マスター!$C:$C,MATCH($U293,元マスター!$AO:$AO,0))),"")</f>
        <v/>
      </c>
      <c r="M293" s="32" t="str">
        <f>IFERROR(IF(INDEX(元マスター!$D:$D,MATCH($U293,元マスター!$AO:$AO,0))="","",INDEX(元マスター!$D:$D,MATCH($U293,元マスター!$AO:$AO,0))),"")</f>
        <v/>
      </c>
      <c r="N293" s="32" t="str">
        <f>IFERROR(IF(INDEX(元マスター!$E:$E,MATCH($U293,元マスター!$AO:$AO,0))="","",INDEX(元マスター!$E:$E,MATCH($U293,元マスター!$AO:$AO,0))),"")</f>
        <v/>
      </c>
      <c r="O293" s="32" t="str">
        <f>IFERROR(IF(INDEX(元マスター!$F:$F,MATCH($U293,元マスター!$AO:$AO,0))="","",INDEX(元マスター!$F:$F,MATCH($U293,元マスター!$AO:$AO,0))),"")</f>
        <v/>
      </c>
      <c r="P293" s="32" t="str">
        <f>IFERROR(IF(INDEX(元マスター!$G:$G,MATCH($U293,元マスター!$AO:$AO,0))="","",INDEX(元マスター!$G:$G,MATCH($U293,元マスター!$AO:$AO,0))),"")</f>
        <v/>
      </c>
      <c r="Q293" s="32" t="str">
        <f>IFERROR(IF(INDEX(元マスター!$H:$H,MATCH($U293,元マスター!$AO:$AO,0))="","",INDEX(元マスター!$H:$H,MATCH($U293,元マスター!$AO:$AO,0))),"")</f>
        <v/>
      </c>
      <c r="R293" s="32" t="str">
        <f>IFERROR(IF(INDEX(元マスター!$I:$I,MATCH($U293,元マスター!$AO:$AO,0))="","",INDEX(元マスター!$I:$I,MATCH($U293,元マスター!$AO:$AO,0))),"")</f>
        <v/>
      </c>
      <c r="S293" s="32" t="str">
        <f>IFERROR(IF(INDEX(元マスター!$J:$J,MATCH($U293,元マスター!$AO:$AO,0))="","",INDEX(元マスター!$J:$J,MATCH($U293,元マスター!$AO:$AO,0))),"")</f>
        <v/>
      </c>
      <c r="U293" s="32" t="str" cm="1">
        <f t="array" ref="U293">IFERROR(INDEX(元マスター!$AO$1:$AO$384,SMALL(IF(元マスター!$AO$1:$AO$384&lt;&gt;"",ROW($A$1:$A$384)),ROW())),"")</f>
        <v/>
      </c>
    </row>
    <row r="294" spans="1:21" x14ac:dyDescent="0.55000000000000004">
      <c r="A294" s="32" t="str">
        <f>IFERROR(INDEX(元マスター!$A:$A,MATCH($U294,元マスター!$AO:$AO,0)),"")</f>
        <v/>
      </c>
      <c r="B294" s="32" t="str">
        <f>IFERROR(IF($U294="","",IF($E294="1",INDEX(男子登録情報!$N:$N,MATCH($K294,男子登録情報!$B:$B,0)),INDEX(女子登録情報!$N:$N,MATCH($K294,女子登録情報!$B:$B,0)))),"")</f>
        <v/>
      </c>
      <c r="C294" s="32" t="str">
        <f>IFERROR(IF($U294="","",IF($E294="1",INDEX(男子登録情報!$O:$O,MATCH($K294,男子登録情報!$B:$B,0)),INDEX(女子登録情報!$O:$O,MATCH($K294,女子登録情報!$B:$B,0)))),"")</f>
        <v/>
      </c>
      <c r="D294" s="32" t="str">
        <f>IFERROR(IF($U294="","",IF($E294="1",INDEX(男子登録情報!$P:$P,MATCH($K294,男子登録情報!$B:$B,0)),INDEX(女子登録情報!$P:$P,MATCH($K294,女子登録情報!$B:$B,0)))),"")</f>
        <v/>
      </c>
      <c r="E294" s="32" t="str">
        <f>IF($U294="","",IF(ISERROR(MATCH($A294,男子登録情報!$S:$S,0)),"2","1"))</f>
        <v/>
      </c>
      <c r="F294" s="32" t="str">
        <f>IFERROR(IF($U294="","",IF($E294="1",INDEX(男子登録情報!$Q:$Q,MATCH($K294,男子登録情報!$B:$B,0)),INDEX(女子登録情報!$Q:$Q,MATCH($K294,女子登録情報!$B:$B,0)))),"")</f>
        <v/>
      </c>
      <c r="G294" s="32" t="str">
        <f>IFERROR(IF($U294="","",IF($E294="1",INDEX(男子登録情報!$M:$M,MATCH($K294,男子登録情報!$B:$B,0)),INDEX(女子登録情報!$M:$M,MATCH($K294,女子登録情報!$B:$B,0)))),"")</f>
        <v/>
      </c>
      <c r="H294" s="32" t="str">
        <f>IFERROR(IF($U294="","",IF($E294="1",INDEX(男子登録情報!$R:$R,MATCH($K294,男子登録情報!$B:$B,0)),INDEX(女子登録情報!$R:$R,MATCH($K294,女子登録情報!$B:$B,0)))),"")</f>
        <v/>
      </c>
      <c r="I294" s="32"/>
      <c r="J294" s="32"/>
      <c r="K294" s="32" t="str">
        <f>IFERROR(INDEX(元マスター!$B:$B,MATCH($U294,元マスター!$AO:$AO,0)),"")</f>
        <v/>
      </c>
      <c r="L294" s="32" t="str">
        <f>IFERROR(IF(INDEX(元マスター!$C:$C,MATCH($U294,元マスター!$AO:$AO,0))="","",INDEX(元マスター!$C:$C,MATCH($U294,元マスター!$AO:$AO,0))),"")</f>
        <v/>
      </c>
      <c r="M294" s="32" t="str">
        <f>IFERROR(IF(INDEX(元マスター!$D:$D,MATCH($U294,元マスター!$AO:$AO,0))="","",INDEX(元マスター!$D:$D,MATCH($U294,元マスター!$AO:$AO,0))),"")</f>
        <v/>
      </c>
      <c r="N294" s="32" t="str">
        <f>IFERROR(IF(INDEX(元マスター!$E:$E,MATCH($U294,元マスター!$AO:$AO,0))="","",INDEX(元マスター!$E:$E,MATCH($U294,元マスター!$AO:$AO,0))),"")</f>
        <v/>
      </c>
      <c r="O294" s="32" t="str">
        <f>IFERROR(IF(INDEX(元マスター!$F:$F,MATCH($U294,元マスター!$AO:$AO,0))="","",INDEX(元マスター!$F:$F,MATCH($U294,元マスター!$AO:$AO,0))),"")</f>
        <v/>
      </c>
      <c r="P294" s="32" t="str">
        <f>IFERROR(IF(INDEX(元マスター!$G:$G,MATCH($U294,元マスター!$AO:$AO,0))="","",INDEX(元マスター!$G:$G,MATCH($U294,元マスター!$AO:$AO,0))),"")</f>
        <v/>
      </c>
      <c r="Q294" s="32" t="str">
        <f>IFERROR(IF(INDEX(元マスター!$H:$H,MATCH($U294,元マスター!$AO:$AO,0))="","",INDEX(元マスター!$H:$H,MATCH($U294,元マスター!$AO:$AO,0))),"")</f>
        <v/>
      </c>
      <c r="R294" s="32" t="str">
        <f>IFERROR(IF(INDEX(元マスター!$I:$I,MATCH($U294,元マスター!$AO:$AO,0))="","",INDEX(元マスター!$I:$I,MATCH($U294,元マスター!$AO:$AO,0))),"")</f>
        <v/>
      </c>
      <c r="S294" s="32" t="str">
        <f>IFERROR(IF(INDEX(元マスター!$J:$J,MATCH($U294,元マスター!$AO:$AO,0))="","",INDEX(元マスター!$J:$J,MATCH($U294,元マスター!$AO:$AO,0))),"")</f>
        <v/>
      </c>
      <c r="U294" s="32" t="str" cm="1">
        <f t="array" ref="U294">IFERROR(INDEX(元マスター!$AO$1:$AO$384,SMALL(IF(元マスター!$AO$1:$AO$384&lt;&gt;"",ROW($A$1:$A$384)),ROW())),"")</f>
        <v/>
      </c>
    </row>
    <row r="295" spans="1:21" x14ac:dyDescent="0.55000000000000004">
      <c r="A295" s="32" t="str">
        <f>IFERROR(INDEX(元マスター!$A:$A,MATCH($U295,元マスター!$AO:$AO,0)),"")</f>
        <v/>
      </c>
      <c r="B295" s="32" t="str">
        <f>IFERROR(IF($U295="","",IF($E295="1",INDEX(男子登録情報!$N:$N,MATCH($K295,男子登録情報!$B:$B,0)),INDEX(女子登録情報!$N:$N,MATCH($K295,女子登録情報!$B:$B,0)))),"")</f>
        <v/>
      </c>
      <c r="C295" s="32" t="str">
        <f>IFERROR(IF($U295="","",IF($E295="1",INDEX(男子登録情報!$O:$O,MATCH($K295,男子登録情報!$B:$B,0)),INDEX(女子登録情報!$O:$O,MATCH($K295,女子登録情報!$B:$B,0)))),"")</f>
        <v/>
      </c>
      <c r="D295" s="32" t="str">
        <f>IFERROR(IF($U295="","",IF($E295="1",INDEX(男子登録情報!$P:$P,MATCH($K295,男子登録情報!$B:$B,0)),INDEX(女子登録情報!$P:$P,MATCH($K295,女子登録情報!$B:$B,0)))),"")</f>
        <v/>
      </c>
      <c r="E295" s="32" t="str">
        <f>IF($U295="","",IF(ISERROR(MATCH($A295,男子登録情報!$S:$S,0)),"2","1"))</f>
        <v/>
      </c>
      <c r="F295" s="32" t="str">
        <f>IFERROR(IF($U295="","",IF($E295="1",INDEX(男子登録情報!$Q:$Q,MATCH($K295,男子登録情報!$B:$B,0)),INDEX(女子登録情報!$Q:$Q,MATCH($K295,女子登録情報!$B:$B,0)))),"")</f>
        <v/>
      </c>
      <c r="G295" s="32" t="str">
        <f>IFERROR(IF($U295="","",IF($E295="1",INDEX(男子登録情報!$M:$M,MATCH($K295,男子登録情報!$B:$B,0)),INDEX(女子登録情報!$M:$M,MATCH($K295,女子登録情報!$B:$B,0)))),"")</f>
        <v/>
      </c>
      <c r="H295" s="32" t="str">
        <f>IFERROR(IF($U295="","",IF($E295="1",INDEX(男子登録情報!$R:$R,MATCH($K295,男子登録情報!$B:$B,0)),INDEX(女子登録情報!$R:$R,MATCH($K295,女子登録情報!$B:$B,0)))),"")</f>
        <v/>
      </c>
      <c r="I295" s="32"/>
      <c r="J295" s="32"/>
      <c r="K295" s="32" t="str">
        <f>IFERROR(INDEX(元マスター!$B:$B,MATCH($U295,元マスター!$AO:$AO,0)),"")</f>
        <v/>
      </c>
      <c r="L295" s="32" t="str">
        <f>IFERROR(IF(INDEX(元マスター!$C:$C,MATCH($U295,元マスター!$AO:$AO,0))="","",INDEX(元マスター!$C:$C,MATCH($U295,元マスター!$AO:$AO,0))),"")</f>
        <v/>
      </c>
      <c r="M295" s="32" t="str">
        <f>IFERROR(IF(INDEX(元マスター!$D:$D,MATCH($U295,元マスター!$AO:$AO,0))="","",INDEX(元マスター!$D:$D,MATCH($U295,元マスター!$AO:$AO,0))),"")</f>
        <v/>
      </c>
      <c r="N295" s="32" t="str">
        <f>IFERROR(IF(INDEX(元マスター!$E:$E,MATCH($U295,元マスター!$AO:$AO,0))="","",INDEX(元マスター!$E:$E,MATCH($U295,元マスター!$AO:$AO,0))),"")</f>
        <v/>
      </c>
      <c r="O295" s="32" t="str">
        <f>IFERROR(IF(INDEX(元マスター!$F:$F,MATCH($U295,元マスター!$AO:$AO,0))="","",INDEX(元マスター!$F:$F,MATCH($U295,元マスター!$AO:$AO,0))),"")</f>
        <v/>
      </c>
      <c r="P295" s="32" t="str">
        <f>IFERROR(IF(INDEX(元マスター!$G:$G,MATCH($U295,元マスター!$AO:$AO,0))="","",INDEX(元マスター!$G:$G,MATCH($U295,元マスター!$AO:$AO,0))),"")</f>
        <v/>
      </c>
      <c r="Q295" s="32" t="str">
        <f>IFERROR(IF(INDEX(元マスター!$H:$H,MATCH($U295,元マスター!$AO:$AO,0))="","",INDEX(元マスター!$H:$H,MATCH($U295,元マスター!$AO:$AO,0))),"")</f>
        <v/>
      </c>
      <c r="R295" s="32" t="str">
        <f>IFERROR(IF(INDEX(元マスター!$I:$I,MATCH($U295,元マスター!$AO:$AO,0))="","",INDEX(元マスター!$I:$I,MATCH($U295,元マスター!$AO:$AO,0))),"")</f>
        <v/>
      </c>
      <c r="S295" s="32" t="str">
        <f>IFERROR(IF(INDEX(元マスター!$J:$J,MATCH($U295,元マスター!$AO:$AO,0))="","",INDEX(元マスター!$J:$J,MATCH($U295,元マスター!$AO:$AO,0))),"")</f>
        <v/>
      </c>
      <c r="U295" s="32" t="str" cm="1">
        <f t="array" ref="U295">IFERROR(INDEX(元マスター!$AO$1:$AO$384,SMALL(IF(元マスター!$AO$1:$AO$384&lt;&gt;"",ROW($A$1:$A$384)),ROW())),"")</f>
        <v/>
      </c>
    </row>
    <row r="296" spans="1:21" x14ac:dyDescent="0.55000000000000004">
      <c r="A296" s="32" t="str">
        <f>IFERROR(INDEX(元マスター!$A:$A,MATCH($U296,元マスター!$AO:$AO,0)),"")</f>
        <v/>
      </c>
      <c r="B296" s="32" t="str">
        <f>IFERROR(IF($U296="","",IF($E296="1",INDEX(男子登録情報!$N:$N,MATCH($K296,男子登録情報!$B:$B,0)),INDEX(女子登録情報!$N:$N,MATCH($K296,女子登録情報!$B:$B,0)))),"")</f>
        <v/>
      </c>
      <c r="C296" s="32" t="str">
        <f>IFERROR(IF($U296="","",IF($E296="1",INDEX(男子登録情報!$O:$O,MATCH($K296,男子登録情報!$B:$B,0)),INDEX(女子登録情報!$O:$O,MATCH($K296,女子登録情報!$B:$B,0)))),"")</f>
        <v/>
      </c>
      <c r="D296" s="32" t="str">
        <f>IFERROR(IF($U296="","",IF($E296="1",INDEX(男子登録情報!$P:$P,MATCH($K296,男子登録情報!$B:$B,0)),INDEX(女子登録情報!$P:$P,MATCH($K296,女子登録情報!$B:$B,0)))),"")</f>
        <v/>
      </c>
      <c r="E296" s="32" t="str">
        <f>IF($U296="","",IF(ISERROR(MATCH($A296,男子登録情報!$S:$S,0)),"2","1"))</f>
        <v/>
      </c>
      <c r="F296" s="32" t="str">
        <f>IFERROR(IF($U296="","",IF($E296="1",INDEX(男子登録情報!$Q:$Q,MATCH($K296,男子登録情報!$B:$B,0)),INDEX(女子登録情報!$Q:$Q,MATCH($K296,女子登録情報!$B:$B,0)))),"")</f>
        <v/>
      </c>
      <c r="G296" s="32" t="str">
        <f>IFERROR(IF($U296="","",IF($E296="1",INDEX(男子登録情報!$M:$M,MATCH($K296,男子登録情報!$B:$B,0)),INDEX(女子登録情報!$M:$M,MATCH($K296,女子登録情報!$B:$B,0)))),"")</f>
        <v/>
      </c>
      <c r="H296" s="32" t="str">
        <f>IFERROR(IF($U296="","",IF($E296="1",INDEX(男子登録情報!$R:$R,MATCH($K296,男子登録情報!$B:$B,0)),INDEX(女子登録情報!$R:$R,MATCH($K296,女子登録情報!$B:$B,0)))),"")</f>
        <v/>
      </c>
      <c r="I296" s="32"/>
      <c r="J296" s="32"/>
      <c r="K296" s="32" t="str">
        <f>IFERROR(INDEX(元マスター!$B:$B,MATCH($U296,元マスター!$AO:$AO,0)),"")</f>
        <v/>
      </c>
      <c r="L296" s="32" t="str">
        <f>IFERROR(IF(INDEX(元マスター!$C:$C,MATCH($U296,元マスター!$AO:$AO,0))="","",INDEX(元マスター!$C:$C,MATCH($U296,元マスター!$AO:$AO,0))),"")</f>
        <v/>
      </c>
      <c r="M296" s="32" t="str">
        <f>IFERROR(IF(INDEX(元マスター!$D:$D,MATCH($U296,元マスター!$AO:$AO,0))="","",INDEX(元マスター!$D:$D,MATCH($U296,元マスター!$AO:$AO,0))),"")</f>
        <v/>
      </c>
      <c r="N296" s="32" t="str">
        <f>IFERROR(IF(INDEX(元マスター!$E:$E,MATCH($U296,元マスター!$AO:$AO,0))="","",INDEX(元マスター!$E:$E,MATCH($U296,元マスター!$AO:$AO,0))),"")</f>
        <v/>
      </c>
      <c r="O296" s="32" t="str">
        <f>IFERROR(IF(INDEX(元マスター!$F:$F,MATCH($U296,元マスター!$AO:$AO,0))="","",INDEX(元マスター!$F:$F,MATCH($U296,元マスター!$AO:$AO,0))),"")</f>
        <v/>
      </c>
      <c r="P296" s="32" t="str">
        <f>IFERROR(IF(INDEX(元マスター!$G:$G,MATCH($U296,元マスター!$AO:$AO,0))="","",INDEX(元マスター!$G:$G,MATCH($U296,元マスター!$AO:$AO,0))),"")</f>
        <v/>
      </c>
      <c r="Q296" s="32" t="str">
        <f>IFERROR(IF(INDEX(元マスター!$H:$H,MATCH($U296,元マスター!$AO:$AO,0))="","",INDEX(元マスター!$H:$H,MATCH($U296,元マスター!$AO:$AO,0))),"")</f>
        <v/>
      </c>
      <c r="R296" s="32" t="str">
        <f>IFERROR(IF(INDEX(元マスター!$I:$I,MATCH($U296,元マスター!$AO:$AO,0))="","",INDEX(元マスター!$I:$I,MATCH($U296,元マスター!$AO:$AO,0))),"")</f>
        <v/>
      </c>
      <c r="S296" s="32" t="str">
        <f>IFERROR(IF(INDEX(元マスター!$J:$J,MATCH($U296,元マスター!$AO:$AO,0))="","",INDEX(元マスター!$J:$J,MATCH($U296,元マスター!$AO:$AO,0))),"")</f>
        <v/>
      </c>
      <c r="U296" s="32" t="str" cm="1">
        <f t="array" ref="U296">IFERROR(INDEX(元マスター!$AO$1:$AO$384,SMALL(IF(元マスター!$AO$1:$AO$384&lt;&gt;"",ROW($A$1:$A$384)),ROW())),"")</f>
        <v/>
      </c>
    </row>
    <row r="297" spans="1:21" x14ac:dyDescent="0.55000000000000004">
      <c r="A297" s="32" t="str">
        <f>IFERROR(INDEX(元マスター!$A:$A,MATCH($U297,元マスター!$AO:$AO,0)),"")</f>
        <v/>
      </c>
      <c r="B297" s="32" t="str">
        <f>IFERROR(IF($U297="","",IF($E297="1",INDEX(男子登録情報!$N:$N,MATCH($K297,男子登録情報!$B:$B,0)),INDEX(女子登録情報!$N:$N,MATCH($K297,女子登録情報!$B:$B,0)))),"")</f>
        <v/>
      </c>
      <c r="C297" s="32" t="str">
        <f>IFERROR(IF($U297="","",IF($E297="1",INDEX(男子登録情報!$O:$O,MATCH($K297,男子登録情報!$B:$B,0)),INDEX(女子登録情報!$O:$O,MATCH($K297,女子登録情報!$B:$B,0)))),"")</f>
        <v/>
      </c>
      <c r="D297" s="32" t="str">
        <f>IFERROR(IF($U297="","",IF($E297="1",INDEX(男子登録情報!$P:$P,MATCH($K297,男子登録情報!$B:$B,0)),INDEX(女子登録情報!$P:$P,MATCH($K297,女子登録情報!$B:$B,0)))),"")</f>
        <v/>
      </c>
      <c r="E297" s="32" t="str">
        <f>IF($U297="","",IF(ISERROR(MATCH($A297,男子登録情報!$S:$S,0)),"2","1"))</f>
        <v/>
      </c>
      <c r="F297" s="32" t="str">
        <f>IFERROR(IF($U297="","",IF($E297="1",INDEX(男子登録情報!$Q:$Q,MATCH($K297,男子登録情報!$B:$B,0)),INDEX(女子登録情報!$Q:$Q,MATCH($K297,女子登録情報!$B:$B,0)))),"")</f>
        <v/>
      </c>
      <c r="G297" s="32" t="str">
        <f>IFERROR(IF($U297="","",IF($E297="1",INDEX(男子登録情報!$M:$M,MATCH($K297,男子登録情報!$B:$B,0)),INDEX(女子登録情報!$M:$M,MATCH($K297,女子登録情報!$B:$B,0)))),"")</f>
        <v/>
      </c>
      <c r="H297" s="32" t="str">
        <f>IFERROR(IF($U297="","",IF($E297="1",INDEX(男子登録情報!$R:$R,MATCH($K297,男子登録情報!$B:$B,0)),INDEX(女子登録情報!$R:$R,MATCH($K297,女子登録情報!$B:$B,0)))),"")</f>
        <v/>
      </c>
      <c r="I297" s="32"/>
      <c r="J297" s="32"/>
      <c r="K297" s="32" t="str">
        <f>IFERROR(INDEX(元マスター!$B:$B,MATCH($U297,元マスター!$AO:$AO,0)),"")</f>
        <v/>
      </c>
      <c r="L297" s="32" t="str">
        <f>IFERROR(IF(INDEX(元マスター!$C:$C,MATCH($U297,元マスター!$AO:$AO,0))="","",INDEX(元マスター!$C:$C,MATCH($U297,元マスター!$AO:$AO,0))),"")</f>
        <v/>
      </c>
      <c r="M297" s="32" t="str">
        <f>IFERROR(IF(INDEX(元マスター!$D:$D,MATCH($U297,元マスター!$AO:$AO,0))="","",INDEX(元マスター!$D:$D,MATCH($U297,元マスター!$AO:$AO,0))),"")</f>
        <v/>
      </c>
      <c r="N297" s="32" t="str">
        <f>IFERROR(IF(INDEX(元マスター!$E:$E,MATCH($U297,元マスター!$AO:$AO,0))="","",INDEX(元マスター!$E:$E,MATCH($U297,元マスター!$AO:$AO,0))),"")</f>
        <v/>
      </c>
      <c r="O297" s="32" t="str">
        <f>IFERROR(IF(INDEX(元マスター!$F:$F,MATCH($U297,元マスター!$AO:$AO,0))="","",INDEX(元マスター!$F:$F,MATCH($U297,元マスター!$AO:$AO,0))),"")</f>
        <v/>
      </c>
      <c r="P297" s="32" t="str">
        <f>IFERROR(IF(INDEX(元マスター!$G:$G,MATCH($U297,元マスター!$AO:$AO,0))="","",INDEX(元マスター!$G:$G,MATCH($U297,元マスター!$AO:$AO,0))),"")</f>
        <v/>
      </c>
      <c r="Q297" s="32" t="str">
        <f>IFERROR(IF(INDEX(元マスター!$H:$H,MATCH($U297,元マスター!$AO:$AO,0))="","",INDEX(元マスター!$H:$H,MATCH($U297,元マスター!$AO:$AO,0))),"")</f>
        <v/>
      </c>
      <c r="R297" s="32" t="str">
        <f>IFERROR(IF(INDEX(元マスター!$I:$I,MATCH($U297,元マスター!$AO:$AO,0))="","",INDEX(元マスター!$I:$I,MATCH($U297,元マスター!$AO:$AO,0))),"")</f>
        <v/>
      </c>
      <c r="S297" s="32" t="str">
        <f>IFERROR(IF(INDEX(元マスター!$J:$J,MATCH($U297,元マスター!$AO:$AO,0))="","",INDEX(元マスター!$J:$J,MATCH($U297,元マスター!$AO:$AO,0))),"")</f>
        <v/>
      </c>
      <c r="U297" s="32" t="str" cm="1">
        <f t="array" ref="U297">IFERROR(INDEX(元マスター!$AO$1:$AO$384,SMALL(IF(元マスター!$AO$1:$AO$384&lt;&gt;"",ROW($A$1:$A$384)),ROW())),"")</f>
        <v/>
      </c>
    </row>
    <row r="298" spans="1:21" x14ac:dyDescent="0.55000000000000004">
      <c r="A298" s="32" t="str">
        <f>IFERROR(INDEX(元マスター!$A:$A,MATCH($U298,元マスター!$AO:$AO,0)),"")</f>
        <v/>
      </c>
      <c r="B298" s="32" t="str">
        <f>IFERROR(IF($U298="","",IF($E298="1",INDEX(男子登録情報!$N:$N,MATCH($K298,男子登録情報!$B:$B,0)),INDEX(女子登録情報!$N:$N,MATCH($K298,女子登録情報!$B:$B,0)))),"")</f>
        <v/>
      </c>
      <c r="C298" s="32" t="str">
        <f>IFERROR(IF($U298="","",IF($E298="1",INDEX(男子登録情報!$O:$O,MATCH($K298,男子登録情報!$B:$B,0)),INDEX(女子登録情報!$O:$O,MATCH($K298,女子登録情報!$B:$B,0)))),"")</f>
        <v/>
      </c>
      <c r="D298" s="32" t="str">
        <f>IFERROR(IF($U298="","",IF($E298="1",INDEX(男子登録情報!$P:$P,MATCH($K298,男子登録情報!$B:$B,0)),INDEX(女子登録情報!$P:$P,MATCH($K298,女子登録情報!$B:$B,0)))),"")</f>
        <v/>
      </c>
      <c r="E298" s="32" t="str">
        <f>IF($U298="","",IF(ISERROR(MATCH($A298,男子登録情報!$S:$S,0)),"2","1"))</f>
        <v/>
      </c>
      <c r="F298" s="32" t="str">
        <f>IFERROR(IF($U298="","",IF($E298="1",INDEX(男子登録情報!$Q:$Q,MATCH($K298,男子登録情報!$B:$B,0)),INDEX(女子登録情報!$Q:$Q,MATCH($K298,女子登録情報!$B:$B,0)))),"")</f>
        <v/>
      </c>
      <c r="G298" s="32" t="str">
        <f>IFERROR(IF($U298="","",IF($E298="1",INDEX(男子登録情報!$M:$M,MATCH($K298,男子登録情報!$B:$B,0)),INDEX(女子登録情報!$M:$M,MATCH($K298,女子登録情報!$B:$B,0)))),"")</f>
        <v/>
      </c>
      <c r="H298" s="32" t="str">
        <f>IFERROR(IF($U298="","",IF($E298="1",INDEX(男子登録情報!$R:$R,MATCH($K298,男子登録情報!$B:$B,0)),INDEX(女子登録情報!$R:$R,MATCH($K298,女子登録情報!$B:$B,0)))),"")</f>
        <v/>
      </c>
      <c r="I298" s="32"/>
      <c r="J298" s="32"/>
      <c r="K298" s="32" t="str">
        <f>IFERROR(INDEX(元マスター!$B:$B,MATCH($U298,元マスター!$AO:$AO,0)),"")</f>
        <v/>
      </c>
      <c r="L298" s="32" t="str">
        <f>IFERROR(IF(INDEX(元マスター!$C:$C,MATCH($U298,元マスター!$AO:$AO,0))="","",INDEX(元マスター!$C:$C,MATCH($U298,元マスター!$AO:$AO,0))),"")</f>
        <v/>
      </c>
      <c r="M298" s="32" t="str">
        <f>IFERROR(IF(INDEX(元マスター!$D:$D,MATCH($U298,元マスター!$AO:$AO,0))="","",INDEX(元マスター!$D:$D,MATCH($U298,元マスター!$AO:$AO,0))),"")</f>
        <v/>
      </c>
      <c r="N298" s="32" t="str">
        <f>IFERROR(IF(INDEX(元マスター!$E:$E,MATCH($U298,元マスター!$AO:$AO,0))="","",INDEX(元マスター!$E:$E,MATCH($U298,元マスター!$AO:$AO,0))),"")</f>
        <v/>
      </c>
      <c r="O298" s="32" t="str">
        <f>IFERROR(IF(INDEX(元マスター!$F:$F,MATCH($U298,元マスター!$AO:$AO,0))="","",INDEX(元マスター!$F:$F,MATCH($U298,元マスター!$AO:$AO,0))),"")</f>
        <v/>
      </c>
      <c r="P298" s="32" t="str">
        <f>IFERROR(IF(INDEX(元マスター!$G:$G,MATCH($U298,元マスター!$AO:$AO,0))="","",INDEX(元マスター!$G:$G,MATCH($U298,元マスター!$AO:$AO,0))),"")</f>
        <v/>
      </c>
      <c r="Q298" s="32" t="str">
        <f>IFERROR(IF(INDEX(元マスター!$H:$H,MATCH($U298,元マスター!$AO:$AO,0))="","",INDEX(元マスター!$H:$H,MATCH($U298,元マスター!$AO:$AO,0))),"")</f>
        <v/>
      </c>
      <c r="R298" s="32" t="str">
        <f>IFERROR(IF(INDEX(元マスター!$I:$I,MATCH($U298,元マスター!$AO:$AO,0))="","",INDEX(元マスター!$I:$I,MATCH($U298,元マスター!$AO:$AO,0))),"")</f>
        <v/>
      </c>
      <c r="S298" s="32" t="str">
        <f>IFERROR(IF(INDEX(元マスター!$J:$J,MATCH($U298,元マスター!$AO:$AO,0))="","",INDEX(元マスター!$J:$J,MATCH($U298,元マスター!$AO:$AO,0))),"")</f>
        <v/>
      </c>
      <c r="U298" s="32" t="str" cm="1">
        <f t="array" ref="U298">IFERROR(INDEX(元マスター!$AO$1:$AO$384,SMALL(IF(元マスター!$AO$1:$AO$384&lt;&gt;"",ROW($A$1:$A$384)),ROW())),"")</f>
        <v/>
      </c>
    </row>
    <row r="299" spans="1:21" x14ac:dyDescent="0.55000000000000004">
      <c r="A299" s="32" t="str">
        <f>IFERROR(INDEX(元マスター!$A:$A,MATCH($U299,元マスター!$AO:$AO,0)),"")</f>
        <v/>
      </c>
      <c r="B299" s="32" t="str">
        <f>IFERROR(IF($U299="","",IF($E299="1",INDEX(男子登録情報!$N:$N,MATCH($K299,男子登録情報!$B:$B,0)),INDEX(女子登録情報!$N:$N,MATCH($K299,女子登録情報!$B:$B,0)))),"")</f>
        <v/>
      </c>
      <c r="C299" s="32" t="str">
        <f>IFERROR(IF($U299="","",IF($E299="1",INDEX(男子登録情報!$O:$O,MATCH($K299,男子登録情報!$B:$B,0)),INDEX(女子登録情報!$O:$O,MATCH($K299,女子登録情報!$B:$B,0)))),"")</f>
        <v/>
      </c>
      <c r="D299" s="32" t="str">
        <f>IFERROR(IF($U299="","",IF($E299="1",INDEX(男子登録情報!$P:$P,MATCH($K299,男子登録情報!$B:$B,0)),INDEX(女子登録情報!$P:$P,MATCH($K299,女子登録情報!$B:$B,0)))),"")</f>
        <v/>
      </c>
      <c r="E299" s="32" t="str">
        <f>IF($U299="","",IF(ISERROR(MATCH($A299,男子登録情報!$S:$S,0)),"2","1"))</f>
        <v/>
      </c>
      <c r="F299" s="32" t="str">
        <f>IFERROR(IF($U299="","",IF($E299="1",INDEX(男子登録情報!$Q:$Q,MATCH($K299,男子登録情報!$B:$B,0)),INDEX(女子登録情報!$Q:$Q,MATCH($K299,女子登録情報!$B:$B,0)))),"")</f>
        <v/>
      </c>
      <c r="G299" s="32" t="str">
        <f>IFERROR(IF($U299="","",IF($E299="1",INDEX(男子登録情報!$M:$M,MATCH($K299,男子登録情報!$B:$B,0)),INDEX(女子登録情報!$M:$M,MATCH($K299,女子登録情報!$B:$B,0)))),"")</f>
        <v/>
      </c>
      <c r="H299" s="32" t="str">
        <f>IFERROR(IF($U299="","",IF($E299="1",INDEX(男子登録情報!$R:$R,MATCH($K299,男子登録情報!$B:$B,0)),INDEX(女子登録情報!$R:$R,MATCH($K299,女子登録情報!$B:$B,0)))),"")</f>
        <v/>
      </c>
      <c r="I299" s="32"/>
      <c r="J299" s="32"/>
      <c r="K299" s="32" t="str">
        <f>IFERROR(INDEX(元マスター!$B:$B,MATCH($U299,元マスター!$AO:$AO,0)),"")</f>
        <v/>
      </c>
      <c r="L299" s="32" t="str">
        <f>IFERROR(IF(INDEX(元マスター!$C:$C,MATCH($U299,元マスター!$AO:$AO,0))="","",INDEX(元マスター!$C:$C,MATCH($U299,元マスター!$AO:$AO,0))),"")</f>
        <v/>
      </c>
      <c r="M299" s="32" t="str">
        <f>IFERROR(IF(INDEX(元マスター!$D:$D,MATCH($U299,元マスター!$AO:$AO,0))="","",INDEX(元マスター!$D:$D,MATCH($U299,元マスター!$AO:$AO,0))),"")</f>
        <v/>
      </c>
      <c r="N299" s="32" t="str">
        <f>IFERROR(IF(INDEX(元マスター!$E:$E,MATCH($U299,元マスター!$AO:$AO,0))="","",INDEX(元マスター!$E:$E,MATCH($U299,元マスター!$AO:$AO,0))),"")</f>
        <v/>
      </c>
      <c r="O299" s="32" t="str">
        <f>IFERROR(IF(INDEX(元マスター!$F:$F,MATCH($U299,元マスター!$AO:$AO,0))="","",INDEX(元マスター!$F:$F,MATCH($U299,元マスター!$AO:$AO,0))),"")</f>
        <v/>
      </c>
      <c r="P299" s="32" t="str">
        <f>IFERROR(IF(INDEX(元マスター!$G:$G,MATCH($U299,元マスター!$AO:$AO,0))="","",INDEX(元マスター!$G:$G,MATCH($U299,元マスター!$AO:$AO,0))),"")</f>
        <v/>
      </c>
      <c r="Q299" s="32" t="str">
        <f>IFERROR(IF(INDEX(元マスター!$H:$H,MATCH($U299,元マスター!$AO:$AO,0))="","",INDEX(元マスター!$H:$H,MATCH($U299,元マスター!$AO:$AO,0))),"")</f>
        <v/>
      </c>
      <c r="R299" s="32" t="str">
        <f>IFERROR(IF(INDEX(元マスター!$I:$I,MATCH($U299,元マスター!$AO:$AO,0))="","",INDEX(元マスター!$I:$I,MATCH($U299,元マスター!$AO:$AO,0))),"")</f>
        <v/>
      </c>
      <c r="S299" s="32" t="str">
        <f>IFERROR(IF(INDEX(元マスター!$J:$J,MATCH($U299,元マスター!$AO:$AO,0))="","",INDEX(元マスター!$J:$J,MATCH($U299,元マスター!$AO:$AO,0))),"")</f>
        <v/>
      </c>
      <c r="U299" s="32" t="str" cm="1">
        <f t="array" ref="U299">IFERROR(INDEX(元マスター!$AO$1:$AO$384,SMALL(IF(元マスター!$AO$1:$AO$384&lt;&gt;"",ROW($A$1:$A$384)),ROW())),"")</f>
        <v/>
      </c>
    </row>
    <row r="300" spans="1:21" x14ac:dyDescent="0.55000000000000004">
      <c r="A300" s="32" t="str">
        <f>IFERROR(INDEX(元マスター!$A:$A,MATCH($U300,元マスター!$AO:$AO,0)),"")</f>
        <v/>
      </c>
      <c r="B300" s="32" t="str">
        <f>IFERROR(IF($U300="","",IF($E300="1",INDEX(男子登録情報!$N:$N,MATCH($K300,男子登録情報!$B:$B,0)),INDEX(女子登録情報!$N:$N,MATCH($K300,女子登録情報!$B:$B,0)))),"")</f>
        <v/>
      </c>
      <c r="C300" s="32" t="str">
        <f>IFERROR(IF($U300="","",IF($E300="1",INDEX(男子登録情報!$O:$O,MATCH($K300,男子登録情報!$B:$B,0)),INDEX(女子登録情報!$O:$O,MATCH($K300,女子登録情報!$B:$B,0)))),"")</f>
        <v/>
      </c>
      <c r="D300" s="32" t="str">
        <f>IFERROR(IF($U300="","",IF($E300="1",INDEX(男子登録情報!$P:$P,MATCH($K300,男子登録情報!$B:$B,0)),INDEX(女子登録情報!$P:$P,MATCH($K300,女子登録情報!$B:$B,0)))),"")</f>
        <v/>
      </c>
      <c r="E300" s="32" t="str">
        <f>IF($U300="","",IF(ISERROR(MATCH($A300,男子登録情報!$S:$S,0)),"2","1"))</f>
        <v/>
      </c>
      <c r="F300" s="32" t="str">
        <f>IFERROR(IF($U300="","",IF($E300="1",INDEX(男子登録情報!$Q:$Q,MATCH($K300,男子登録情報!$B:$B,0)),INDEX(女子登録情報!$Q:$Q,MATCH($K300,女子登録情報!$B:$B,0)))),"")</f>
        <v/>
      </c>
      <c r="G300" s="32" t="str">
        <f>IFERROR(IF($U300="","",IF($E300="1",INDEX(男子登録情報!$M:$M,MATCH($K300,男子登録情報!$B:$B,0)),INDEX(女子登録情報!$M:$M,MATCH($K300,女子登録情報!$B:$B,0)))),"")</f>
        <v/>
      </c>
      <c r="H300" s="32" t="str">
        <f>IFERROR(IF($U300="","",IF($E300="1",INDEX(男子登録情報!$R:$R,MATCH($K300,男子登録情報!$B:$B,0)),INDEX(女子登録情報!$R:$R,MATCH($K300,女子登録情報!$B:$B,0)))),"")</f>
        <v/>
      </c>
      <c r="I300" s="32"/>
      <c r="J300" s="32"/>
      <c r="K300" s="32" t="str">
        <f>IFERROR(INDEX(元マスター!$B:$B,MATCH($U300,元マスター!$AO:$AO,0)),"")</f>
        <v/>
      </c>
      <c r="L300" s="32" t="str">
        <f>IFERROR(IF(INDEX(元マスター!$C:$C,MATCH($U300,元マスター!$AO:$AO,0))="","",INDEX(元マスター!$C:$C,MATCH($U300,元マスター!$AO:$AO,0))),"")</f>
        <v/>
      </c>
      <c r="M300" s="32" t="str">
        <f>IFERROR(IF(INDEX(元マスター!$D:$D,MATCH($U300,元マスター!$AO:$AO,0))="","",INDEX(元マスター!$D:$D,MATCH($U300,元マスター!$AO:$AO,0))),"")</f>
        <v/>
      </c>
      <c r="N300" s="32" t="str">
        <f>IFERROR(IF(INDEX(元マスター!$E:$E,MATCH($U300,元マスター!$AO:$AO,0))="","",INDEX(元マスター!$E:$E,MATCH($U300,元マスター!$AO:$AO,0))),"")</f>
        <v/>
      </c>
      <c r="O300" s="32" t="str">
        <f>IFERROR(IF(INDEX(元マスター!$F:$F,MATCH($U300,元マスター!$AO:$AO,0))="","",INDEX(元マスター!$F:$F,MATCH($U300,元マスター!$AO:$AO,0))),"")</f>
        <v/>
      </c>
      <c r="P300" s="32" t="str">
        <f>IFERROR(IF(INDEX(元マスター!$G:$G,MATCH($U300,元マスター!$AO:$AO,0))="","",INDEX(元マスター!$G:$G,MATCH($U300,元マスター!$AO:$AO,0))),"")</f>
        <v/>
      </c>
      <c r="Q300" s="32" t="str">
        <f>IFERROR(IF(INDEX(元マスター!$H:$H,MATCH($U300,元マスター!$AO:$AO,0))="","",INDEX(元マスター!$H:$H,MATCH($U300,元マスター!$AO:$AO,0))),"")</f>
        <v/>
      </c>
      <c r="R300" s="32" t="str">
        <f>IFERROR(IF(INDEX(元マスター!$I:$I,MATCH($U300,元マスター!$AO:$AO,0))="","",INDEX(元マスター!$I:$I,MATCH($U300,元マスター!$AO:$AO,0))),"")</f>
        <v/>
      </c>
      <c r="S300" s="32" t="str">
        <f>IFERROR(IF(INDEX(元マスター!$J:$J,MATCH($U300,元マスター!$AO:$AO,0))="","",INDEX(元マスター!$J:$J,MATCH($U300,元マスター!$AO:$AO,0))),"")</f>
        <v/>
      </c>
      <c r="U300" s="32" t="str" cm="1">
        <f t="array" ref="U300">IFERROR(INDEX(元マスター!$AO$1:$AO$384,SMALL(IF(元マスター!$AO$1:$AO$384&lt;&gt;"",ROW($A$1:$A$384)),ROW())),"")</f>
        <v/>
      </c>
    </row>
    <row r="301" spans="1:21" x14ac:dyDescent="0.55000000000000004">
      <c r="A301" s="32" t="str">
        <f>IFERROR(INDEX(元マスター!$A:$A,MATCH($U301,元マスター!$AO:$AO,0)),"")</f>
        <v/>
      </c>
      <c r="B301" s="32" t="str">
        <f>IFERROR(IF($U301="","",IF($E301="1",INDEX(男子登録情報!$N:$N,MATCH($K301,男子登録情報!$B:$B,0)),INDEX(女子登録情報!$N:$N,MATCH($K301,女子登録情報!$B:$B,0)))),"")</f>
        <v/>
      </c>
      <c r="C301" s="32" t="str">
        <f>IFERROR(IF($U301="","",IF($E301="1",INDEX(男子登録情報!$O:$O,MATCH($K301,男子登録情報!$B:$B,0)),INDEX(女子登録情報!$O:$O,MATCH($K301,女子登録情報!$B:$B,0)))),"")</f>
        <v/>
      </c>
      <c r="D301" s="32" t="str">
        <f>IFERROR(IF($U301="","",IF($E301="1",INDEX(男子登録情報!$P:$P,MATCH($K301,男子登録情報!$B:$B,0)),INDEX(女子登録情報!$P:$P,MATCH($K301,女子登録情報!$B:$B,0)))),"")</f>
        <v/>
      </c>
      <c r="E301" s="32" t="str">
        <f>IF($U301="","",IF(ISERROR(MATCH($A301,男子登録情報!$S:$S,0)),"2","1"))</f>
        <v/>
      </c>
      <c r="F301" s="32" t="str">
        <f>IFERROR(IF($U301="","",IF($E301="1",INDEX(男子登録情報!$Q:$Q,MATCH($K301,男子登録情報!$B:$B,0)),INDEX(女子登録情報!$Q:$Q,MATCH($K301,女子登録情報!$B:$B,0)))),"")</f>
        <v/>
      </c>
      <c r="G301" s="32" t="str">
        <f>IFERROR(IF($U301="","",IF($E301="1",INDEX(男子登録情報!$M:$M,MATCH($K301,男子登録情報!$B:$B,0)),INDEX(女子登録情報!$M:$M,MATCH($K301,女子登録情報!$B:$B,0)))),"")</f>
        <v/>
      </c>
      <c r="H301" s="32" t="str">
        <f>IFERROR(IF($U301="","",IF($E301="1",INDEX(男子登録情報!$R:$R,MATCH($K301,男子登録情報!$B:$B,0)),INDEX(女子登録情報!$R:$R,MATCH($K301,女子登録情報!$B:$B,0)))),"")</f>
        <v/>
      </c>
      <c r="I301" s="32"/>
      <c r="J301" s="32"/>
      <c r="K301" s="32" t="str">
        <f>IFERROR(INDEX(元マスター!$B:$B,MATCH($U301,元マスター!$AO:$AO,0)),"")</f>
        <v/>
      </c>
      <c r="L301" s="32" t="str">
        <f>IFERROR(IF(INDEX(元マスター!$C:$C,MATCH($U301,元マスター!$AO:$AO,0))="","",INDEX(元マスター!$C:$C,MATCH($U301,元マスター!$AO:$AO,0))),"")</f>
        <v/>
      </c>
      <c r="M301" s="32" t="str">
        <f>IFERROR(IF(INDEX(元マスター!$D:$D,MATCH($U301,元マスター!$AO:$AO,0))="","",INDEX(元マスター!$D:$D,MATCH($U301,元マスター!$AO:$AO,0))),"")</f>
        <v/>
      </c>
      <c r="N301" s="32" t="str">
        <f>IFERROR(IF(INDEX(元マスター!$E:$E,MATCH($U301,元マスター!$AO:$AO,0))="","",INDEX(元マスター!$E:$E,MATCH($U301,元マスター!$AO:$AO,0))),"")</f>
        <v/>
      </c>
      <c r="O301" s="32" t="str">
        <f>IFERROR(IF(INDEX(元マスター!$F:$F,MATCH($U301,元マスター!$AO:$AO,0))="","",INDEX(元マスター!$F:$F,MATCH($U301,元マスター!$AO:$AO,0))),"")</f>
        <v/>
      </c>
      <c r="P301" s="32" t="str">
        <f>IFERROR(IF(INDEX(元マスター!$G:$G,MATCH($U301,元マスター!$AO:$AO,0))="","",INDEX(元マスター!$G:$G,MATCH($U301,元マスター!$AO:$AO,0))),"")</f>
        <v/>
      </c>
      <c r="Q301" s="32" t="str">
        <f>IFERROR(IF(INDEX(元マスター!$H:$H,MATCH($U301,元マスター!$AO:$AO,0))="","",INDEX(元マスター!$H:$H,MATCH($U301,元マスター!$AO:$AO,0))),"")</f>
        <v/>
      </c>
      <c r="R301" s="32" t="str">
        <f>IFERROR(IF(INDEX(元マスター!$I:$I,MATCH($U301,元マスター!$AO:$AO,0))="","",INDEX(元マスター!$I:$I,MATCH($U301,元マスター!$AO:$AO,0))),"")</f>
        <v/>
      </c>
      <c r="S301" s="32" t="str">
        <f>IFERROR(IF(INDEX(元マスター!$J:$J,MATCH($U301,元マスター!$AO:$AO,0))="","",INDEX(元マスター!$J:$J,MATCH($U301,元マスター!$AO:$AO,0))),"")</f>
        <v/>
      </c>
      <c r="U301" s="32" t="str" cm="1">
        <f t="array" ref="U301">IFERROR(INDEX(元マスター!$AO$1:$AO$384,SMALL(IF(元マスター!$AO$1:$AO$384&lt;&gt;"",ROW($A$1:$A$384)),ROW())),"")</f>
        <v/>
      </c>
    </row>
    <row r="302" spans="1:21" x14ac:dyDescent="0.55000000000000004">
      <c r="A302" s="32" t="str">
        <f>IFERROR(INDEX(元マスター!$A:$A,MATCH($U302,元マスター!$AO:$AO,0)),"")</f>
        <v/>
      </c>
      <c r="B302" s="32" t="str">
        <f>IFERROR(IF($U302="","",IF($E302="1",INDEX(男子登録情報!$N:$N,MATCH($K302,男子登録情報!$B:$B,0)),INDEX(女子登録情報!$N:$N,MATCH($K302,女子登録情報!$B:$B,0)))),"")</f>
        <v/>
      </c>
      <c r="C302" s="32" t="str">
        <f>IFERROR(IF($U302="","",IF($E302="1",INDEX(男子登録情報!$O:$O,MATCH($K302,男子登録情報!$B:$B,0)),INDEX(女子登録情報!$O:$O,MATCH($K302,女子登録情報!$B:$B,0)))),"")</f>
        <v/>
      </c>
      <c r="D302" s="32" t="str">
        <f>IFERROR(IF($U302="","",IF($E302="1",INDEX(男子登録情報!$P:$P,MATCH($K302,男子登録情報!$B:$B,0)),INDEX(女子登録情報!$P:$P,MATCH($K302,女子登録情報!$B:$B,0)))),"")</f>
        <v/>
      </c>
      <c r="E302" s="32" t="str">
        <f>IF($U302="","",IF(ISERROR(MATCH($A302,男子登録情報!$S:$S,0)),"2","1"))</f>
        <v/>
      </c>
      <c r="F302" s="32" t="str">
        <f>IFERROR(IF($U302="","",IF($E302="1",INDEX(男子登録情報!$Q:$Q,MATCH($K302,男子登録情報!$B:$B,0)),INDEX(女子登録情報!$Q:$Q,MATCH($K302,女子登録情報!$B:$B,0)))),"")</f>
        <v/>
      </c>
      <c r="G302" s="32" t="str">
        <f>IFERROR(IF($U302="","",IF($E302="1",INDEX(男子登録情報!$M:$M,MATCH($K302,男子登録情報!$B:$B,0)),INDEX(女子登録情報!$M:$M,MATCH($K302,女子登録情報!$B:$B,0)))),"")</f>
        <v/>
      </c>
      <c r="H302" s="32" t="str">
        <f>IFERROR(IF($U302="","",IF($E302="1",INDEX(男子登録情報!$R:$R,MATCH($K302,男子登録情報!$B:$B,0)),INDEX(女子登録情報!$R:$R,MATCH($K302,女子登録情報!$B:$B,0)))),"")</f>
        <v/>
      </c>
      <c r="I302" s="32"/>
      <c r="J302" s="32"/>
      <c r="K302" s="32" t="str">
        <f>IFERROR(INDEX(元マスター!$B:$B,MATCH($U302,元マスター!$AO:$AO,0)),"")</f>
        <v/>
      </c>
      <c r="L302" s="32" t="str">
        <f>IFERROR(IF(INDEX(元マスター!$C:$C,MATCH($U302,元マスター!$AO:$AO,0))="","",INDEX(元マスター!$C:$C,MATCH($U302,元マスター!$AO:$AO,0))),"")</f>
        <v/>
      </c>
      <c r="M302" s="32" t="str">
        <f>IFERROR(IF(INDEX(元マスター!$D:$D,MATCH($U302,元マスター!$AO:$AO,0))="","",INDEX(元マスター!$D:$D,MATCH($U302,元マスター!$AO:$AO,0))),"")</f>
        <v/>
      </c>
      <c r="N302" s="32" t="str">
        <f>IFERROR(IF(INDEX(元マスター!$E:$E,MATCH($U302,元マスター!$AO:$AO,0))="","",INDEX(元マスター!$E:$E,MATCH($U302,元マスター!$AO:$AO,0))),"")</f>
        <v/>
      </c>
      <c r="O302" s="32" t="str">
        <f>IFERROR(IF(INDEX(元マスター!$F:$F,MATCH($U302,元マスター!$AO:$AO,0))="","",INDEX(元マスター!$F:$F,MATCH($U302,元マスター!$AO:$AO,0))),"")</f>
        <v/>
      </c>
      <c r="P302" s="32" t="str">
        <f>IFERROR(IF(INDEX(元マスター!$G:$G,MATCH($U302,元マスター!$AO:$AO,0))="","",INDEX(元マスター!$G:$G,MATCH($U302,元マスター!$AO:$AO,0))),"")</f>
        <v/>
      </c>
      <c r="Q302" s="32" t="str">
        <f>IFERROR(IF(INDEX(元マスター!$H:$H,MATCH($U302,元マスター!$AO:$AO,0))="","",INDEX(元マスター!$H:$H,MATCH($U302,元マスター!$AO:$AO,0))),"")</f>
        <v/>
      </c>
      <c r="R302" s="32" t="str">
        <f>IFERROR(IF(INDEX(元マスター!$I:$I,MATCH($U302,元マスター!$AO:$AO,0))="","",INDEX(元マスター!$I:$I,MATCH($U302,元マスター!$AO:$AO,0))),"")</f>
        <v/>
      </c>
      <c r="S302" s="32" t="str">
        <f>IFERROR(IF(INDEX(元マスター!$J:$J,MATCH($U302,元マスター!$AO:$AO,0))="","",INDEX(元マスター!$J:$J,MATCH($U302,元マスター!$AO:$AO,0))),"")</f>
        <v/>
      </c>
      <c r="U302" s="32" t="str" cm="1">
        <f t="array" ref="U302">IFERROR(INDEX(元マスター!$AO$1:$AO$384,SMALL(IF(元マスター!$AO$1:$AO$384&lt;&gt;"",ROW($A$1:$A$384)),ROW())),"")</f>
        <v/>
      </c>
    </row>
    <row r="303" spans="1:21" x14ac:dyDescent="0.55000000000000004">
      <c r="A303" s="32" t="str">
        <f>IFERROR(INDEX(元マスター!$A:$A,MATCH($U303,元マスター!$AO:$AO,0)),"")</f>
        <v/>
      </c>
      <c r="B303" s="32" t="str">
        <f>IFERROR(IF($U303="","",IF($E303="1",INDEX(男子登録情報!$N:$N,MATCH($K303,男子登録情報!$B:$B,0)),INDEX(女子登録情報!$N:$N,MATCH($K303,女子登録情報!$B:$B,0)))),"")</f>
        <v/>
      </c>
      <c r="C303" s="32" t="str">
        <f>IFERROR(IF($U303="","",IF($E303="1",INDEX(男子登録情報!$O:$O,MATCH($K303,男子登録情報!$B:$B,0)),INDEX(女子登録情報!$O:$O,MATCH($K303,女子登録情報!$B:$B,0)))),"")</f>
        <v/>
      </c>
      <c r="D303" s="32" t="str">
        <f>IFERROR(IF($U303="","",IF($E303="1",INDEX(男子登録情報!$P:$P,MATCH($K303,男子登録情報!$B:$B,0)),INDEX(女子登録情報!$P:$P,MATCH($K303,女子登録情報!$B:$B,0)))),"")</f>
        <v/>
      </c>
      <c r="E303" s="32" t="str">
        <f>IF($U303="","",IF(ISERROR(MATCH($A303,男子登録情報!$S:$S,0)),"2","1"))</f>
        <v/>
      </c>
      <c r="F303" s="32" t="str">
        <f>IFERROR(IF($U303="","",IF($E303="1",INDEX(男子登録情報!$Q:$Q,MATCH($K303,男子登録情報!$B:$B,0)),INDEX(女子登録情報!$Q:$Q,MATCH($K303,女子登録情報!$B:$B,0)))),"")</f>
        <v/>
      </c>
      <c r="G303" s="32" t="str">
        <f>IFERROR(IF($U303="","",IF($E303="1",INDEX(男子登録情報!$M:$M,MATCH($K303,男子登録情報!$B:$B,0)),INDEX(女子登録情報!$M:$M,MATCH($K303,女子登録情報!$B:$B,0)))),"")</f>
        <v/>
      </c>
      <c r="H303" s="32" t="str">
        <f>IFERROR(IF($U303="","",IF($E303="1",INDEX(男子登録情報!$R:$R,MATCH($K303,男子登録情報!$B:$B,0)),INDEX(女子登録情報!$R:$R,MATCH($K303,女子登録情報!$B:$B,0)))),"")</f>
        <v/>
      </c>
      <c r="I303" s="32"/>
      <c r="J303" s="32"/>
      <c r="K303" s="32" t="str">
        <f>IFERROR(INDEX(元マスター!$B:$B,MATCH($U303,元マスター!$AO:$AO,0)),"")</f>
        <v/>
      </c>
      <c r="L303" s="32" t="str">
        <f>IFERROR(IF(INDEX(元マスター!$C:$C,MATCH($U303,元マスター!$AO:$AO,0))="","",INDEX(元マスター!$C:$C,MATCH($U303,元マスター!$AO:$AO,0))),"")</f>
        <v/>
      </c>
      <c r="M303" s="32" t="str">
        <f>IFERROR(IF(INDEX(元マスター!$D:$D,MATCH($U303,元マスター!$AO:$AO,0))="","",INDEX(元マスター!$D:$D,MATCH($U303,元マスター!$AO:$AO,0))),"")</f>
        <v/>
      </c>
      <c r="N303" s="32" t="str">
        <f>IFERROR(IF(INDEX(元マスター!$E:$E,MATCH($U303,元マスター!$AO:$AO,0))="","",INDEX(元マスター!$E:$E,MATCH($U303,元マスター!$AO:$AO,0))),"")</f>
        <v/>
      </c>
      <c r="O303" s="32" t="str">
        <f>IFERROR(IF(INDEX(元マスター!$F:$F,MATCH($U303,元マスター!$AO:$AO,0))="","",INDEX(元マスター!$F:$F,MATCH($U303,元マスター!$AO:$AO,0))),"")</f>
        <v/>
      </c>
      <c r="P303" s="32" t="str">
        <f>IFERROR(IF(INDEX(元マスター!$G:$G,MATCH($U303,元マスター!$AO:$AO,0))="","",INDEX(元マスター!$G:$G,MATCH($U303,元マスター!$AO:$AO,0))),"")</f>
        <v/>
      </c>
      <c r="Q303" s="32" t="str">
        <f>IFERROR(IF(INDEX(元マスター!$H:$H,MATCH($U303,元マスター!$AO:$AO,0))="","",INDEX(元マスター!$H:$H,MATCH($U303,元マスター!$AO:$AO,0))),"")</f>
        <v/>
      </c>
      <c r="R303" s="32" t="str">
        <f>IFERROR(IF(INDEX(元マスター!$I:$I,MATCH($U303,元マスター!$AO:$AO,0))="","",INDEX(元マスター!$I:$I,MATCH($U303,元マスター!$AO:$AO,0))),"")</f>
        <v/>
      </c>
      <c r="S303" s="32" t="str">
        <f>IFERROR(IF(INDEX(元マスター!$J:$J,MATCH($U303,元マスター!$AO:$AO,0))="","",INDEX(元マスター!$J:$J,MATCH($U303,元マスター!$AO:$AO,0))),"")</f>
        <v/>
      </c>
      <c r="U303" s="32" t="str" cm="1">
        <f t="array" ref="U303">IFERROR(INDEX(元マスター!$AO$1:$AO$384,SMALL(IF(元マスター!$AO$1:$AO$384&lt;&gt;"",ROW($A$1:$A$384)),ROW())),"")</f>
        <v/>
      </c>
    </row>
    <row r="304" spans="1:21" x14ac:dyDescent="0.55000000000000004">
      <c r="A304" s="32" t="str">
        <f>IFERROR(INDEX(元マスター!$A:$A,MATCH($U304,元マスター!$AO:$AO,0)),"")</f>
        <v/>
      </c>
      <c r="B304" s="32" t="str">
        <f>IFERROR(IF($U304="","",IF($E304="1",INDEX(男子登録情報!$N:$N,MATCH($K304,男子登録情報!$B:$B,0)),INDEX(女子登録情報!$N:$N,MATCH($K304,女子登録情報!$B:$B,0)))),"")</f>
        <v/>
      </c>
      <c r="C304" s="32" t="str">
        <f>IFERROR(IF($U304="","",IF($E304="1",INDEX(男子登録情報!$O:$O,MATCH($K304,男子登録情報!$B:$B,0)),INDEX(女子登録情報!$O:$O,MATCH($K304,女子登録情報!$B:$B,0)))),"")</f>
        <v/>
      </c>
      <c r="D304" s="32" t="str">
        <f>IFERROR(IF($U304="","",IF($E304="1",INDEX(男子登録情報!$P:$P,MATCH($K304,男子登録情報!$B:$B,0)),INDEX(女子登録情報!$P:$P,MATCH($K304,女子登録情報!$B:$B,0)))),"")</f>
        <v/>
      </c>
      <c r="E304" s="32" t="str">
        <f>IF($U304="","",IF(ISERROR(MATCH($A304,男子登録情報!$S:$S,0)),"2","1"))</f>
        <v/>
      </c>
      <c r="F304" s="32" t="str">
        <f>IFERROR(IF($U304="","",IF($E304="1",INDEX(男子登録情報!$Q:$Q,MATCH($K304,男子登録情報!$B:$B,0)),INDEX(女子登録情報!$Q:$Q,MATCH($K304,女子登録情報!$B:$B,0)))),"")</f>
        <v/>
      </c>
      <c r="G304" s="32" t="str">
        <f>IFERROR(IF($U304="","",IF($E304="1",INDEX(男子登録情報!$M:$M,MATCH($K304,男子登録情報!$B:$B,0)),INDEX(女子登録情報!$M:$M,MATCH($K304,女子登録情報!$B:$B,0)))),"")</f>
        <v/>
      </c>
      <c r="H304" s="32" t="str">
        <f>IFERROR(IF($U304="","",IF($E304="1",INDEX(男子登録情報!$R:$R,MATCH($K304,男子登録情報!$B:$B,0)),INDEX(女子登録情報!$R:$R,MATCH($K304,女子登録情報!$B:$B,0)))),"")</f>
        <v/>
      </c>
      <c r="I304" s="32"/>
      <c r="J304" s="32"/>
      <c r="K304" s="32" t="str">
        <f>IFERROR(INDEX(元マスター!$B:$B,MATCH($U304,元マスター!$AO:$AO,0)),"")</f>
        <v/>
      </c>
      <c r="L304" s="32" t="str">
        <f>IFERROR(IF(INDEX(元マスター!$C:$C,MATCH($U304,元マスター!$AO:$AO,0))="","",INDEX(元マスター!$C:$C,MATCH($U304,元マスター!$AO:$AO,0))),"")</f>
        <v/>
      </c>
      <c r="M304" s="32" t="str">
        <f>IFERROR(IF(INDEX(元マスター!$D:$D,MATCH($U304,元マスター!$AO:$AO,0))="","",INDEX(元マスター!$D:$D,MATCH($U304,元マスター!$AO:$AO,0))),"")</f>
        <v/>
      </c>
      <c r="N304" s="32" t="str">
        <f>IFERROR(IF(INDEX(元マスター!$E:$E,MATCH($U304,元マスター!$AO:$AO,0))="","",INDEX(元マスター!$E:$E,MATCH($U304,元マスター!$AO:$AO,0))),"")</f>
        <v/>
      </c>
      <c r="O304" s="32" t="str">
        <f>IFERROR(IF(INDEX(元マスター!$F:$F,MATCH($U304,元マスター!$AO:$AO,0))="","",INDEX(元マスター!$F:$F,MATCH($U304,元マスター!$AO:$AO,0))),"")</f>
        <v/>
      </c>
      <c r="P304" s="32" t="str">
        <f>IFERROR(IF(INDEX(元マスター!$G:$G,MATCH($U304,元マスター!$AO:$AO,0))="","",INDEX(元マスター!$G:$G,MATCH($U304,元マスター!$AO:$AO,0))),"")</f>
        <v/>
      </c>
      <c r="Q304" s="32" t="str">
        <f>IFERROR(IF(INDEX(元マスター!$H:$H,MATCH($U304,元マスター!$AO:$AO,0))="","",INDEX(元マスター!$H:$H,MATCH($U304,元マスター!$AO:$AO,0))),"")</f>
        <v/>
      </c>
      <c r="R304" s="32" t="str">
        <f>IFERROR(IF(INDEX(元マスター!$I:$I,MATCH($U304,元マスター!$AO:$AO,0))="","",INDEX(元マスター!$I:$I,MATCH($U304,元マスター!$AO:$AO,0))),"")</f>
        <v/>
      </c>
      <c r="S304" s="32" t="str">
        <f>IFERROR(IF(INDEX(元マスター!$J:$J,MATCH($U304,元マスター!$AO:$AO,0))="","",INDEX(元マスター!$J:$J,MATCH($U304,元マスター!$AO:$AO,0))),"")</f>
        <v/>
      </c>
      <c r="U304" s="32" t="str" cm="1">
        <f t="array" ref="U304">IFERROR(INDEX(元マスター!$AO$1:$AO$384,SMALL(IF(元マスター!$AO$1:$AO$384&lt;&gt;"",ROW($A$1:$A$384)),ROW())),"")</f>
        <v/>
      </c>
    </row>
    <row r="305" spans="1:21" x14ac:dyDescent="0.55000000000000004">
      <c r="A305" s="32" t="str">
        <f>IFERROR(INDEX(元マスター!$A:$A,MATCH($U305,元マスター!$AO:$AO,0)),"")</f>
        <v/>
      </c>
      <c r="B305" s="32" t="str">
        <f>IFERROR(IF($U305="","",IF($E305="1",INDEX(男子登録情報!$N:$N,MATCH($K305,男子登録情報!$B:$B,0)),INDEX(女子登録情報!$N:$N,MATCH($K305,女子登録情報!$B:$B,0)))),"")</f>
        <v/>
      </c>
      <c r="C305" s="32" t="str">
        <f>IFERROR(IF($U305="","",IF($E305="1",INDEX(男子登録情報!$O:$O,MATCH($K305,男子登録情報!$B:$B,0)),INDEX(女子登録情報!$O:$O,MATCH($K305,女子登録情報!$B:$B,0)))),"")</f>
        <v/>
      </c>
      <c r="D305" s="32" t="str">
        <f>IFERROR(IF($U305="","",IF($E305="1",INDEX(男子登録情報!$P:$P,MATCH($K305,男子登録情報!$B:$B,0)),INDEX(女子登録情報!$P:$P,MATCH($K305,女子登録情報!$B:$B,0)))),"")</f>
        <v/>
      </c>
      <c r="E305" s="32" t="str">
        <f>IF($U305="","",IF(ISERROR(MATCH($A305,男子登録情報!$S:$S,0)),"2","1"))</f>
        <v/>
      </c>
      <c r="F305" s="32" t="str">
        <f>IFERROR(IF($U305="","",IF($E305="1",INDEX(男子登録情報!$Q:$Q,MATCH($K305,男子登録情報!$B:$B,0)),INDEX(女子登録情報!$Q:$Q,MATCH($K305,女子登録情報!$B:$B,0)))),"")</f>
        <v/>
      </c>
      <c r="G305" s="32" t="str">
        <f>IFERROR(IF($U305="","",IF($E305="1",INDEX(男子登録情報!$M:$M,MATCH($K305,男子登録情報!$B:$B,0)),INDEX(女子登録情報!$M:$M,MATCH($K305,女子登録情報!$B:$B,0)))),"")</f>
        <v/>
      </c>
      <c r="H305" s="32" t="str">
        <f>IFERROR(IF($U305="","",IF($E305="1",INDEX(男子登録情報!$R:$R,MATCH($K305,男子登録情報!$B:$B,0)),INDEX(女子登録情報!$R:$R,MATCH($K305,女子登録情報!$B:$B,0)))),"")</f>
        <v/>
      </c>
      <c r="I305" s="32"/>
      <c r="J305" s="32"/>
      <c r="K305" s="32" t="str">
        <f>IFERROR(INDEX(元マスター!$B:$B,MATCH($U305,元マスター!$AO:$AO,0)),"")</f>
        <v/>
      </c>
      <c r="L305" s="32" t="str">
        <f>IFERROR(IF(INDEX(元マスター!$C:$C,MATCH($U305,元マスター!$AO:$AO,0))="","",INDEX(元マスター!$C:$C,MATCH($U305,元マスター!$AO:$AO,0))),"")</f>
        <v/>
      </c>
      <c r="M305" s="32" t="str">
        <f>IFERROR(IF(INDEX(元マスター!$D:$D,MATCH($U305,元マスター!$AO:$AO,0))="","",INDEX(元マスター!$D:$D,MATCH($U305,元マスター!$AO:$AO,0))),"")</f>
        <v/>
      </c>
      <c r="N305" s="32" t="str">
        <f>IFERROR(IF(INDEX(元マスター!$E:$E,MATCH($U305,元マスター!$AO:$AO,0))="","",INDEX(元マスター!$E:$E,MATCH($U305,元マスター!$AO:$AO,0))),"")</f>
        <v/>
      </c>
      <c r="O305" s="32" t="str">
        <f>IFERROR(IF(INDEX(元マスター!$F:$F,MATCH($U305,元マスター!$AO:$AO,0))="","",INDEX(元マスター!$F:$F,MATCH($U305,元マスター!$AO:$AO,0))),"")</f>
        <v/>
      </c>
      <c r="P305" s="32" t="str">
        <f>IFERROR(IF(INDEX(元マスター!$G:$G,MATCH($U305,元マスター!$AO:$AO,0))="","",INDEX(元マスター!$G:$G,MATCH($U305,元マスター!$AO:$AO,0))),"")</f>
        <v/>
      </c>
      <c r="Q305" s="32" t="str">
        <f>IFERROR(IF(INDEX(元マスター!$H:$H,MATCH($U305,元マスター!$AO:$AO,0))="","",INDEX(元マスター!$H:$H,MATCH($U305,元マスター!$AO:$AO,0))),"")</f>
        <v/>
      </c>
      <c r="R305" s="32" t="str">
        <f>IFERROR(IF(INDEX(元マスター!$I:$I,MATCH($U305,元マスター!$AO:$AO,0))="","",INDEX(元マスター!$I:$I,MATCH($U305,元マスター!$AO:$AO,0))),"")</f>
        <v/>
      </c>
      <c r="S305" s="32" t="str">
        <f>IFERROR(IF(INDEX(元マスター!$J:$J,MATCH($U305,元マスター!$AO:$AO,0))="","",INDEX(元マスター!$J:$J,MATCH($U305,元マスター!$AO:$AO,0))),"")</f>
        <v/>
      </c>
      <c r="U305" s="32" t="str" cm="1">
        <f t="array" ref="U305">IFERROR(INDEX(元マスター!$AO$1:$AO$384,SMALL(IF(元マスター!$AO$1:$AO$384&lt;&gt;"",ROW($A$1:$A$384)),ROW())),"")</f>
        <v/>
      </c>
    </row>
    <row r="306" spans="1:21" x14ac:dyDescent="0.55000000000000004">
      <c r="A306" s="32" t="str">
        <f>IFERROR(INDEX(元マスター!$A:$A,MATCH($U306,元マスター!$AO:$AO,0)),"")</f>
        <v/>
      </c>
      <c r="B306" s="32" t="str">
        <f>IFERROR(IF($U306="","",IF($E306="1",INDEX(男子登録情報!$N:$N,MATCH($K306,男子登録情報!$B:$B,0)),INDEX(女子登録情報!$N:$N,MATCH($K306,女子登録情報!$B:$B,0)))),"")</f>
        <v/>
      </c>
      <c r="C306" s="32" t="str">
        <f>IFERROR(IF($U306="","",IF($E306="1",INDEX(男子登録情報!$O:$O,MATCH($K306,男子登録情報!$B:$B,0)),INDEX(女子登録情報!$O:$O,MATCH($K306,女子登録情報!$B:$B,0)))),"")</f>
        <v/>
      </c>
      <c r="D306" s="32" t="str">
        <f>IFERROR(IF($U306="","",IF($E306="1",INDEX(男子登録情報!$P:$P,MATCH($K306,男子登録情報!$B:$B,0)),INDEX(女子登録情報!$P:$P,MATCH($K306,女子登録情報!$B:$B,0)))),"")</f>
        <v/>
      </c>
      <c r="E306" s="32" t="str">
        <f>IF($U306="","",IF(ISERROR(MATCH($A306,男子登録情報!$S:$S,0)),"2","1"))</f>
        <v/>
      </c>
      <c r="F306" s="32" t="str">
        <f>IFERROR(IF($U306="","",IF($E306="1",INDEX(男子登録情報!$Q:$Q,MATCH($K306,男子登録情報!$B:$B,0)),INDEX(女子登録情報!$Q:$Q,MATCH($K306,女子登録情報!$B:$B,0)))),"")</f>
        <v/>
      </c>
      <c r="G306" s="32" t="str">
        <f>IFERROR(IF($U306="","",IF($E306="1",INDEX(男子登録情報!$M:$M,MATCH($K306,男子登録情報!$B:$B,0)),INDEX(女子登録情報!$M:$M,MATCH($K306,女子登録情報!$B:$B,0)))),"")</f>
        <v/>
      </c>
      <c r="H306" s="32" t="str">
        <f>IFERROR(IF($U306="","",IF($E306="1",INDEX(男子登録情報!$R:$R,MATCH($K306,男子登録情報!$B:$B,0)),INDEX(女子登録情報!$R:$R,MATCH($K306,女子登録情報!$B:$B,0)))),"")</f>
        <v/>
      </c>
      <c r="I306" s="32"/>
      <c r="J306" s="32"/>
      <c r="K306" s="32" t="str">
        <f>IFERROR(INDEX(元マスター!$B:$B,MATCH($U306,元マスター!$AO:$AO,0)),"")</f>
        <v/>
      </c>
      <c r="L306" s="32" t="str">
        <f>IFERROR(IF(INDEX(元マスター!$C:$C,MATCH($U306,元マスター!$AO:$AO,0))="","",INDEX(元マスター!$C:$C,MATCH($U306,元マスター!$AO:$AO,0))),"")</f>
        <v/>
      </c>
      <c r="M306" s="32" t="str">
        <f>IFERROR(IF(INDEX(元マスター!$D:$D,MATCH($U306,元マスター!$AO:$AO,0))="","",INDEX(元マスター!$D:$D,MATCH($U306,元マスター!$AO:$AO,0))),"")</f>
        <v/>
      </c>
      <c r="N306" s="32" t="str">
        <f>IFERROR(IF(INDEX(元マスター!$E:$E,MATCH($U306,元マスター!$AO:$AO,0))="","",INDEX(元マスター!$E:$E,MATCH($U306,元マスター!$AO:$AO,0))),"")</f>
        <v/>
      </c>
      <c r="O306" s="32" t="str">
        <f>IFERROR(IF(INDEX(元マスター!$F:$F,MATCH($U306,元マスター!$AO:$AO,0))="","",INDEX(元マスター!$F:$F,MATCH($U306,元マスター!$AO:$AO,0))),"")</f>
        <v/>
      </c>
      <c r="P306" s="32" t="str">
        <f>IFERROR(IF(INDEX(元マスター!$G:$G,MATCH($U306,元マスター!$AO:$AO,0))="","",INDEX(元マスター!$G:$G,MATCH($U306,元マスター!$AO:$AO,0))),"")</f>
        <v/>
      </c>
      <c r="Q306" s="32" t="str">
        <f>IFERROR(IF(INDEX(元マスター!$H:$H,MATCH($U306,元マスター!$AO:$AO,0))="","",INDEX(元マスター!$H:$H,MATCH($U306,元マスター!$AO:$AO,0))),"")</f>
        <v/>
      </c>
      <c r="R306" s="32" t="str">
        <f>IFERROR(IF(INDEX(元マスター!$I:$I,MATCH($U306,元マスター!$AO:$AO,0))="","",INDEX(元マスター!$I:$I,MATCH($U306,元マスター!$AO:$AO,0))),"")</f>
        <v/>
      </c>
      <c r="S306" s="32" t="str">
        <f>IFERROR(IF(INDEX(元マスター!$J:$J,MATCH($U306,元マスター!$AO:$AO,0))="","",INDEX(元マスター!$J:$J,MATCH($U306,元マスター!$AO:$AO,0))),"")</f>
        <v/>
      </c>
      <c r="U306" s="32" t="str" cm="1">
        <f t="array" ref="U306">IFERROR(INDEX(元マスター!$AO$1:$AO$384,SMALL(IF(元マスター!$AO$1:$AO$384&lt;&gt;"",ROW($A$1:$A$384)),ROW())),"")</f>
        <v/>
      </c>
    </row>
    <row r="307" spans="1:21" x14ac:dyDescent="0.55000000000000004">
      <c r="A307" s="32" t="str">
        <f>IFERROR(INDEX(元マスター!$A:$A,MATCH($U307,元マスター!$AO:$AO,0)),"")</f>
        <v/>
      </c>
      <c r="B307" s="32" t="str">
        <f>IFERROR(IF($U307="","",IF($E307="1",INDEX(男子登録情報!$N:$N,MATCH($K307,男子登録情報!$B:$B,0)),INDEX(女子登録情報!$N:$N,MATCH($K307,女子登録情報!$B:$B,0)))),"")</f>
        <v/>
      </c>
      <c r="C307" s="32" t="str">
        <f>IFERROR(IF($U307="","",IF($E307="1",INDEX(男子登録情報!$O:$O,MATCH($K307,男子登録情報!$B:$B,0)),INDEX(女子登録情報!$O:$O,MATCH($K307,女子登録情報!$B:$B,0)))),"")</f>
        <v/>
      </c>
      <c r="D307" s="32" t="str">
        <f>IFERROR(IF($U307="","",IF($E307="1",INDEX(男子登録情報!$P:$P,MATCH($K307,男子登録情報!$B:$B,0)),INDEX(女子登録情報!$P:$P,MATCH($K307,女子登録情報!$B:$B,0)))),"")</f>
        <v/>
      </c>
      <c r="E307" s="32" t="str">
        <f>IF($U307="","",IF(ISERROR(MATCH($A307,男子登録情報!$S:$S,0)),"2","1"))</f>
        <v/>
      </c>
      <c r="F307" s="32" t="str">
        <f>IFERROR(IF($U307="","",IF($E307="1",INDEX(男子登録情報!$Q:$Q,MATCH($K307,男子登録情報!$B:$B,0)),INDEX(女子登録情報!$Q:$Q,MATCH($K307,女子登録情報!$B:$B,0)))),"")</f>
        <v/>
      </c>
      <c r="G307" s="32" t="str">
        <f>IFERROR(IF($U307="","",IF($E307="1",INDEX(男子登録情報!$M:$M,MATCH($K307,男子登録情報!$B:$B,0)),INDEX(女子登録情報!$M:$M,MATCH($K307,女子登録情報!$B:$B,0)))),"")</f>
        <v/>
      </c>
      <c r="H307" s="32" t="str">
        <f>IFERROR(IF($U307="","",IF($E307="1",INDEX(男子登録情報!$R:$R,MATCH($K307,男子登録情報!$B:$B,0)),INDEX(女子登録情報!$R:$R,MATCH($K307,女子登録情報!$B:$B,0)))),"")</f>
        <v/>
      </c>
      <c r="I307" s="32"/>
      <c r="J307" s="32"/>
      <c r="K307" s="32" t="str">
        <f>IFERROR(INDEX(元マスター!$B:$B,MATCH($U307,元マスター!$AO:$AO,0)),"")</f>
        <v/>
      </c>
      <c r="L307" s="32" t="str">
        <f>IFERROR(IF(INDEX(元マスター!$C:$C,MATCH($U307,元マスター!$AO:$AO,0))="","",INDEX(元マスター!$C:$C,MATCH($U307,元マスター!$AO:$AO,0))),"")</f>
        <v/>
      </c>
      <c r="M307" s="32" t="str">
        <f>IFERROR(IF(INDEX(元マスター!$D:$D,MATCH($U307,元マスター!$AO:$AO,0))="","",INDEX(元マスター!$D:$D,MATCH($U307,元マスター!$AO:$AO,0))),"")</f>
        <v/>
      </c>
      <c r="N307" s="32" t="str">
        <f>IFERROR(IF(INDEX(元マスター!$E:$E,MATCH($U307,元マスター!$AO:$AO,0))="","",INDEX(元マスター!$E:$E,MATCH($U307,元マスター!$AO:$AO,0))),"")</f>
        <v/>
      </c>
      <c r="O307" s="32" t="str">
        <f>IFERROR(IF(INDEX(元マスター!$F:$F,MATCH($U307,元マスター!$AO:$AO,0))="","",INDEX(元マスター!$F:$F,MATCH($U307,元マスター!$AO:$AO,0))),"")</f>
        <v/>
      </c>
      <c r="P307" s="32" t="str">
        <f>IFERROR(IF(INDEX(元マスター!$G:$G,MATCH($U307,元マスター!$AO:$AO,0))="","",INDEX(元マスター!$G:$G,MATCH($U307,元マスター!$AO:$AO,0))),"")</f>
        <v/>
      </c>
      <c r="Q307" s="32" t="str">
        <f>IFERROR(IF(INDEX(元マスター!$H:$H,MATCH($U307,元マスター!$AO:$AO,0))="","",INDEX(元マスター!$H:$H,MATCH($U307,元マスター!$AO:$AO,0))),"")</f>
        <v/>
      </c>
      <c r="R307" s="32" t="str">
        <f>IFERROR(IF(INDEX(元マスター!$I:$I,MATCH($U307,元マスター!$AO:$AO,0))="","",INDEX(元マスター!$I:$I,MATCH($U307,元マスター!$AO:$AO,0))),"")</f>
        <v/>
      </c>
      <c r="S307" s="32" t="str">
        <f>IFERROR(IF(INDEX(元マスター!$J:$J,MATCH($U307,元マスター!$AO:$AO,0))="","",INDEX(元マスター!$J:$J,MATCH($U307,元マスター!$AO:$AO,0))),"")</f>
        <v/>
      </c>
      <c r="U307" s="32" t="str" cm="1">
        <f t="array" ref="U307">IFERROR(INDEX(元マスター!$AO$1:$AO$384,SMALL(IF(元マスター!$AO$1:$AO$384&lt;&gt;"",ROW($A$1:$A$384)),ROW())),"")</f>
        <v/>
      </c>
    </row>
    <row r="308" spans="1:21" x14ac:dyDescent="0.55000000000000004">
      <c r="A308" s="32" t="str">
        <f>IFERROR(INDEX(元マスター!$A:$A,MATCH($U308,元マスター!$AO:$AO,0)),"")</f>
        <v/>
      </c>
      <c r="B308" s="32" t="str">
        <f>IFERROR(IF($U308="","",IF($E308="1",INDEX(男子登録情報!$N:$N,MATCH($K308,男子登録情報!$B:$B,0)),INDEX(女子登録情報!$N:$N,MATCH($K308,女子登録情報!$B:$B,0)))),"")</f>
        <v/>
      </c>
      <c r="C308" s="32" t="str">
        <f>IFERROR(IF($U308="","",IF($E308="1",INDEX(男子登録情報!$O:$O,MATCH($K308,男子登録情報!$B:$B,0)),INDEX(女子登録情報!$O:$O,MATCH($K308,女子登録情報!$B:$B,0)))),"")</f>
        <v/>
      </c>
      <c r="D308" s="32" t="str">
        <f>IFERROR(IF($U308="","",IF($E308="1",INDEX(男子登録情報!$P:$P,MATCH($K308,男子登録情報!$B:$B,0)),INDEX(女子登録情報!$P:$P,MATCH($K308,女子登録情報!$B:$B,0)))),"")</f>
        <v/>
      </c>
      <c r="E308" s="32" t="str">
        <f>IF($U308="","",IF(ISERROR(MATCH($A308,男子登録情報!$S:$S,0)),"2","1"))</f>
        <v/>
      </c>
      <c r="F308" s="32" t="str">
        <f>IFERROR(IF($U308="","",IF($E308="1",INDEX(男子登録情報!$Q:$Q,MATCH($K308,男子登録情報!$B:$B,0)),INDEX(女子登録情報!$Q:$Q,MATCH($K308,女子登録情報!$B:$B,0)))),"")</f>
        <v/>
      </c>
      <c r="G308" s="32" t="str">
        <f>IFERROR(IF($U308="","",IF($E308="1",INDEX(男子登録情報!$M:$M,MATCH($K308,男子登録情報!$B:$B,0)),INDEX(女子登録情報!$M:$M,MATCH($K308,女子登録情報!$B:$B,0)))),"")</f>
        <v/>
      </c>
      <c r="H308" s="32" t="str">
        <f>IFERROR(IF($U308="","",IF($E308="1",INDEX(男子登録情報!$R:$R,MATCH($K308,男子登録情報!$B:$B,0)),INDEX(女子登録情報!$R:$R,MATCH($K308,女子登録情報!$B:$B,0)))),"")</f>
        <v/>
      </c>
      <c r="I308" s="32"/>
      <c r="J308" s="32"/>
      <c r="K308" s="32" t="str">
        <f>IFERROR(INDEX(元マスター!$B:$B,MATCH($U308,元マスター!$AO:$AO,0)),"")</f>
        <v/>
      </c>
      <c r="L308" s="32" t="str">
        <f>IFERROR(IF(INDEX(元マスター!$C:$C,MATCH($U308,元マスター!$AO:$AO,0))="","",INDEX(元マスター!$C:$C,MATCH($U308,元マスター!$AO:$AO,0))),"")</f>
        <v/>
      </c>
      <c r="M308" s="32" t="str">
        <f>IFERROR(IF(INDEX(元マスター!$D:$D,MATCH($U308,元マスター!$AO:$AO,0))="","",INDEX(元マスター!$D:$D,MATCH($U308,元マスター!$AO:$AO,0))),"")</f>
        <v/>
      </c>
      <c r="N308" s="32" t="str">
        <f>IFERROR(IF(INDEX(元マスター!$E:$E,MATCH($U308,元マスター!$AO:$AO,0))="","",INDEX(元マスター!$E:$E,MATCH($U308,元マスター!$AO:$AO,0))),"")</f>
        <v/>
      </c>
      <c r="O308" s="32" t="str">
        <f>IFERROR(IF(INDEX(元マスター!$F:$F,MATCH($U308,元マスター!$AO:$AO,0))="","",INDEX(元マスター!$F:$F,MATCH($U308,元マスター!$AO:$AO,0))),"")</f>
        <v/>
      </c>
      <c r="P308" s="32" t="str">
        <f>IFERROR(IF(INDEX(元マスター!$G:$G,MATCH($U308,元マスター!$AO:$AO,0))="","",INDEX(元マスター!$G:$G,MATCH($U308,元マスター!$AO:$AO,0))),"")</f>
        <v/>
      </c>
      <c r="Q308" s="32" t="str">
        <f>IFERROR(IF(INDEX(元マスター!$H:$H,MATCH($U308,元マスター!$AO:$AO,0))="","",INDEX(元マスター!$H:$H,MATCH($U308,元マスター!$AO:$AO,0))),"")</f>
        <v/>
      </c>
      <c r="R308" s="32" t="str">
        <f>IFERROR(IF(INDEX(元マスター!$I:$I,MATCH($U308,元マスター!$AO:$AO,0))="","",INDEX(元マスター!$I:$I,MATCH($U308,元マスター!$AO:$AO,0))),"")</f>
        <v/>
      </c>
      <c r="S308" s="32" t="str">
        <f>IFERROR(IF(INDEX(元マスター!$J:$J,MATCH($U308,元マスター!$AO:$AO,0))="","",INDEX(元マスター!$J:$J,MATCH($U308,元マスター!$AO:$AO,0))),"")</f>
        <v/>
      </c>
      <c r="U308" s="32" t="str" cm="1">
        <f t="array" ref="U308">IFERROR(INDEX(元マスター!$AO$1:$AO$384,SMALL(IF(元マスター!$AO$1:$AO$384&lt;&gt;"",ROW($A$1:$A$384)),ROW())),"")</f>
        <v/>
      </c>
    </row>
    <row r="309" spans="1:21" x14ac:dyDescent="0.55000000000000004">
      <c r="A309" s="32" t="str">
        <f>IFERROR(INDEX(元マスター!$A:$A,MATCH($U309,元マスター!$AO:$AO,0)),"")</f>
        <v/>
      </c>
      <c r="B309" s="32" t="str">
        <f>IFERROR(IF($U309="","",IF($E309="1",INDEX(男子登録情報!$N:$N,MATCH($K309,男子登録情報!$B:$B,0)),INDEX(女子登録情報!$N:$N,MATCH($K309,女子登録情報!$B:$B,0)))),"")</f>
        <v/>
      </c>
      <c r="C309" s="32" t="str">
        <f>IFERROR(IF($U309="","",IF($E309="1",INDEX(男子登録情報!$O:$O,MATCH($K309,男子登録情報!$B:$B,0)),INDEX(女子登録情報!$O:$O,MATCH($K309,女子登録情報!$B:$B,0)))),"")</f>
        <v/>
      </c>
      <c r="D309" s="32" t="str">
        <f>IFERROR(IF($U309="","",IF($E309="1",INDEX(男子登録情報!$P:$P,MATCH($K309,男子登録情報!$B:$B,0)),INDEX(女子登録情報!$P:$P,MATCH($K309,女子登録情報!$B:$B,0)))),"")</f>
        <v/>
      </c>
      <c r="E309" s="32" t="str">
        <f>IF($U309="","",IF(ISERROR(MATCH($A309,男子登録情報!$S:$S,0)),"2","1"))</f>
        <v/>
      </c>
      <c r="F309" s="32" t="str">
        <f>IFERROR(IF($U309="","",IF($E309="1",INDEX(男子登録情報!$Q:$Q,MATCH($K309,男子登録情報!$B:$B,0)),INDEX(女子登録情報!$Q:$Q,MATCH($K309,女子登録情報!$B:$B,0)))),"")</f>
        <v/>
      </c>
      <c r="G309" s="32" t="str">
        <f>IFERROR(IF($U309="","",IF($E309="1",INDEX(男子登録情報!$M:$M,MATCH($K309,男子登録情報!$B:$B,0)),INDEX(女子登録情報!$M:$M,MATCH($K309,女子登録情報!$B:$B,0)))),"")</f>
        <v/>
      </c>
      <c r="H309" s="32" t="str">
        <f>IFERROR(IF($U309="","",IF($E309="1",INDEX(男子登録情報!$R:$R,MATCH($K309,男子登録情報!$B:$B,0)),INDEX(女子登録情報!$R:$R,MATCH($K309,女子登録情報!$B:$B,0)))),"")</f>
        <v/>
      </c>
      <c r="I309" s="32"/>
      <c r="J309" s="32"/>
      <c r="K309" s="32" t="str">
        <f>IFERROR(INDEX(元マスター!$B:$B,MATCH($U309,元マスター!$AO:$AO,0)),"")</f>
        <v/>
      </c>
      <c r="L309" s="32" t="str">
        <f>IFERROR(IF(INDEX(元マスター!$C:$C,MATCH($U309,元マスター!$AO:$AO,0))="","",INDEX(元マスター!$C:$C,MATCH($U309,元マスター!$AO:$AO,0))),"")</f>
        <v/>
      </c>
      <c r="M309" s="32" t="str">
        <f>IFERROR(IF(INDEX(元マスター!$D:$D,MATCH($U309,元マスター!$AO:$AO,0))="","",INDEX(元マスター!$D:$D,MATCH($U309,元マスター!$AO:$AO,0))),"")</f>
        <v/>
      </c>
      <c r="N309" s="32" t="str">
        <f>IFERROR(IF(INDEX(元マスター!$E:$E,MATCH($U309,元マスター!$AO:$AO,0))="","",INDEX(元マスター!$E:$E,MATCH($U309,元マスター!$AO:$AO,0))),"")</f>
        <v/>
      </c>
      <c r="O309" s="32" t="str">
        <f>IFERROR(IF(INDEX(元マスター!$F:$F,MATCH($U309,元マスター!$AO:$AO,0))="","",INDEX(元マスター!$F:$F,MATCH($U309,元マスター!$AO:$AO,0))),"")</f>
        <v/>
      </c>
      <c r="P309" s="32" t="str">
        <f>IFERROR(IF(INDEX(元マスター!$G:$G,MATCH($U309,元マスター!$AO:$AO,0))="","",INDEX(元マスター!$G:$G,MATCH($U309,元マスター!$AO:$AO,0))),"")</f>
        <v/>
      </c>
      <c r="Q309" s="32" t="str">
        <f>IFERROR(IF(INDEX(元マスター!$H:$H,MATCH($U309,元マスター!$AO:$AO,0))="","",INDEX(元マスター!$H:$H,MATCH($U309,元マスター!$AO:$AO,0))),"")</f>
        <v/>
      </c>
      <c r="R309" s="32" t="str">
        <f>IFERROR(IF(INDEX(元マスター!$I:$I,MATCH($U309,元マスター!$AO:$AO,0))="","",INDEX(元マスター!$I:$I,MATCH($U309,元マスター!$AO:$AO,0))),"")</f>
        <v/>
      </c>
      <c r="S309" s="32" t="str">
        <f>IFERROR(IF(INDEX(元マスター!$J:$J,MATCH($U309,元マスター!$AO:$AO,0))="","",INDEX(元マスター!$J:$J,MATCH($U309,元マスター!$AO:$AO,0))),"")</f>
        <v/>
      </c>
      <c r="U309" s="32" t="str" cm="1">
        <f t="array" ref="U309">IFERROR(INDEX(元マスター!$AO$1:$AO$384,SMALL(IF(元マスター!$AO$1:$AO$384&lt;&gt;"",ROW($A$1:$A$384)),ROW())),"")</f>
        <v/>
      </c>
    </row>
    <row r="310" spans="1:21" x14ac:dyDescent="0.55000000000000004">
      <c r="A310" s="32" t="str">
        <f>IFERROR(INDEX(元マスター!$A:$A,MATCH($U310,元マスター!$AO:$AO,0)),"")</f>
        <v/>
      </c>
      <c r="B310" s="32" t="str">
        <f>IFERROR(IF($U310="","",IF($E310="1",INDEX(男子登録情報!$N:$N,MATCH($K310,男子登録情報!$B:$B,0)),INDEX(女子登録情報!$N:$N,MATCH($K310,女子登録情報!$B:$B,0)))),"")</f>
        <v/>
      </c>
      <c r="C310" s="32" t="str">
        <f>IFERROR(IF($U310="","",IF($E310="1",INDEX(男子登録情報!$O:$O,MATCH($K310,男子登録情報!$B:$B,0)),INDEX(女子登録情報!$O:$O,MATCH($K310,女子登録情報!$B:$B,0)))),"")</f>
        <v/>
      </c>
      <c r="D310" s="32" t="str">
        <f>IFERROR(IF($U310="","",IF($E310="1",INDEX(男子登録情報!$P:$P,MATCH($K310,男子登録情報!$B:$B,0)),INDEX(女子登録情報!$P:$P,MATCH($K310,女子登録情報!$B:$B,0)))),"")</f>
        <v/>
      </c>
      <c r="E310" s="32" t="str">
        <f>IF($U310="","",IF(ISERROR(MATCH($A310,男子登録情報!$S:$S,0)),"2","1"))</f>
        <v/>
      </c>
      <c r="F310" s="32" t="str">
        <f>IFERROR(IF($U310="","",IF($E310="1",INDEX(男子登録情報!$Q:$Q,MATCH($K310,男子登録情報!$B:$B,0)),INDEX(女子登録情報!$Q:$Q,MATCH($K310,女子登録情報!$B:$B,0)))),"")</f>
        <v/>
      </c>
      <c r="G310" s="32" t="str">
        <f>IFERROR(IF($U310="","",IF($E310="1",INDEX(男子登録情報!$M:$M,MATCH($K310,男子登録情報!$B:$B,0)),INDEX(女子登録情報!$M:$M,MATCH($K310,女子登録情報!$B:$B,0)))),"")</f>
        <v/>
      </c>
      <c r="H310" s="32" t="str">
        <f>IFERROR(IF($U310="","",IF($E310="1",INDEX(男子登録情報!$R:$R,MATCH($K310,男子登録情報!$B:$B,0)),INDEX(女子登録情報!$R:$R,MATCH($K310,女子登録情報!$B:$B,0)))),"")</f>
        <v/>
      </c>
      <c r="I310" s="32"/>
      <c r="J310" s="32"/>
      <c r="K310" s="32" t="str">
        <f>IFERROR(INDEX(元マスター!$B:$B,MATCH($U310,元マスター!$AO:$AO,0)),"")</f>
        <v/>
      </c>
      <c r="L310" s="32" t="str">
        <f>IFERROR(IF(INDEX(元マスター!$C:$C,MATCH($U310,元マスター!$AO:$AO,0))="","",INDEX(元マスター!$C:$C,MATCH($U310,元マスター!$AO:$AO,0))),"")</f>
        <v/>
      </c>
      <c r="M310" s="32" t="str">
        <f>IFERROR(IF(INDEX(元マスター!$D:$D,MATCH($U310,元マスター!$AO:$AO,0))="","",INDEX(元マスター!$D:$D,MATCH($U310,元マスター!$AO:$AO,0))),"")</f>
        <v/>
      </c>
      <c r="N310" s="32" t="str">
        <f>IFERROR(IF(INDEX(元マスター!$E:$E,MATCH($U310,元マスター!$AO:$AO,0))="","",INDEX(元マスター!$E:$E,MATCH($U310,元マスター!$AO:$AO,0))),"")</f>
        <v/>
      </c>
      <c r="O310" s="32" t="str">
        <f>IFERROR(IF(INDEX(元マスター!$F:$F,MATCH($U310,元マスター!$AO:$AO,0))="","",INDEX(元マスター!$F:$F,MATCH($U310,元マスター!$AO:$AO,0))),"")</f>
        <v/>
      </c>
      <c r="P310" s="32" t="str">
        <f>IFERROR(IF(INDEX(元マスター!$G:$G,MATCH($U310,元マスター!$AO:$AO,0))="","",INDEX(元マスター!$G:$G,MATCH($U310,元マスター!$AO:$AO,0))),"")</f>
        <v/>
      </c>
      <c r="Q310" s="32" t="str">
        <f>IFERROR(IF(INDEX(元マスター!$H:$H,MATCH($U310,元マスター!$AO:$AO,0))="","",INDEX(元マスター!$H:$H,MATCH($U310,元マスター!$AO:$AO,0))),"")</f>
        <v/>
      </c>
      <c r="R310" s="32" t="str">
        <f>IFERROR(IF(INDEX(元マスター!$I:$I,MATCH($U310,元マスター!$AO:$AO,0))="","",INDEX(元マスター!$I:$I,MATCH($U310,元マスター!$AO:$AO,0))),"")</f>
        <v/>
      </c>
      <c r="S310" s="32" t="str">
        <f>IFERROR(IF(INDEX(元マスター!$J:$J,MATCH($U310,元マスター!$AO:$AO,0))="","",INDEX(元マスター!$J:$J,MATCH($U310,元マスター!$AO:$AO,0))),"")</f>
        <v/>
      </c>
      <c r="U310" s="32" t="str" cm="1">
        <f t="array" ref="U310">IFERROR(INDEX(元マスター!$AO$1:$AO$384,SMALL(IF(元マスター!$AO$1:$AO$384&lt;&gt;"",ROW($A$1:$A$384)),ROW())),"")</f>
        <v/>
      </c>
    </row>
    <row r="311" spans="1:21" x14ac:dyDescent="0.55000000000000004">
      <c r="A311" s="32" t="str">
        <f>IFERROR(INDEX(元マスター!$A:$A,MATCH($U311,元マスター!$AO:$AO,0)),"")</f>
        <v/>
      </c>
      <c r="B311" s="32" t="str">
        <f>IFERROR(IF($U311="","",IF($E311="1",INDEX(男子登録情報!$N:$N,MATCH($K311,男子登録情報!$B:$B,0)),INDEX(女子登録情報!$N:$N,MATCH($K311,女子登録情報!$B:$B,0)))),"")</f>
        <v/>
      </c>
      <c r="C311" s="32" t="str">
        <f>IFERROR(IF($U311="","",IF($E311="1",INDEX(男子登録情報!$O:$O,MATCH($K311,男子登録情報!$B:$B,0)),INDEX(女子登録情報!$O:$O,MATCH($K311,女子登録情報!$B:$B,0)))),"")</f>
        <v/>
      </c>
      <c r="D311" s="32" t="str">
        <f>IFERROR(IF($U311="","",IF($E311="1",INDEX(男子登録情報!$P:$P,MATCH($K311,男子登録情報!$B:$B,0)),INDEX(女子登録情報!$P:$P,MATCH($K311,女子登録情報!$B:$B,0)))),"")</f>
        <v/>
      </c>
      <c r="E311" s="32" t="str">
        <f>IF($U311="","",IF(ISERROR(MATCH($A311,男子登録情報!$S:$S,0)),"2","1"))</f>
        <v/>
      </c>
      <c r="F311" s="32" t="str">
        <f>IFERROR(IF($U311="","",IF($E311="1",INDEX(男子登録情報!$Q:$Q,MATCH($K311,男子登録情報!$B:$B,0)),INDEX(女子登録情報!$Q:$Q,MATCH($K311,女子登録情報!$B:$B,0)))),"")</f>
        <v/>
      </c>
      <c r="G311" s="32" t="str">
        <f>IFERROR(IF($U311="","",IF($E311="1",INDEX(男子登録情報!$M:$M,MATCH($K311,男子登録情報!$B:$B,0)),INDEX(女子登録情報!$M:$M,MATCH($K311,女子登録情報!$B:$B,0)))),"")</f>
        <v/>
      </c>
      <c r="H311" s="32" t="str">
        <f>IFERROR(IF($U311="","",IF($E311="1",INDEX(男子登録情報!$R:$R,MATCH($K311,男子登録情報!$B:$B,0)),INDEX(女子登録情報!$R:$R,MATCH($K311,女子登録情報!$B:$B,0)))),"")</f>
        <v/>
      </c>
      <c r="I311" s="32"/>
      <c r="J311" s="32"/>
      <c r="K311" s="32" t="str">
        <f>IFERROR(INDEX(元マスター!$B:$B,MATCH($U311,元マスター!$AO:$AO,0)),"")</f>
        <v/>
      </c>
      <c r="L311" s="32" t="str">
        <f>IFERROR(IF(INDEX(元マスター!$C:$C,MATCH($U311,元マスター!$AO:$AO,0))="","",INDEX(元マスター!$C:$C,MATCH($U311,元マスター!$AO:$AO,0))),"")</f>
        <v/>
      </c>
      <c r="M311" s="32" t="str">
        <f>IFERROR(IF(INDEX(元マスター!$D:$D,MATCH($U311,元マスター!$AO:$AO,0))="","",INDEX(元マスター!$D:$D,MATCH($U311,元マスター!$AO:$AO,0))),"")</f>
        <v/>
      </c>
      <c r="N311" s="32" t="str">
        <f>IFERROR(IF(INDEX(元マスター!$E:$E,MATCH($U311,元マスター!$AO:$AO,0))="","",INDEX(元マスター!$E:$E,MATCH($U311,元マスター!$AO:$AO,0))),"")</f>
        <v/>
      </c>
      <c r="O311" s="32" t="str">
        <f>IFERROR(IF(INDEX(元マスター!$F:$F,MATCH($U311,元マスター!$AO:$AO,0))="","",INDEX(元マスター!$F:$F,MATCH($U311,元マスター!$AO:$AO,0))),"")</f>
        <v/>
      </c>
      <c r="P311" s="32" t="str">
        <f>IFERROR(IF(INDEX(元マスター!$G:$G,MATCH($U311,元マスター!$AO:$AO,0))="","",INDEX(元マスター!$G:$G,MATCH($U311,元マスター!$AO:$AO,0))),"")</f>
        <v/>
      </c>
      <c r="Q311" s="32" t="str">
        <f>IFERROR(IF(INDEX(元マスター!$H:$H,MATCH($U311,元マスター!$AO:$AO,0))="","",INDEX(元マスター!$H:$H,MATCH($U311,元マスター!$AO:$AO,0))),"")</f>
        <v/>
      </c>
      <c r="R311" s="32" t="str">
        <f>IFERROR(IF(INDEX(元マスター!$I:$I,MATCH($U311,元マスター!$AO:$AO,0))="","",INDEX(元マスター!$I:$I,MATCH($U311,元マスター!$AO:$AO,0))),"")</f>
        <v/>
      </c>
      <c r="S311" s="32" t="str">
        <f>IFERROR(IF(INDEX(元マスター!$J:$J,MATCH($U311,元マスター!$AO:$AO,0))="","",INDEX(元マスター!$J:$J,MATCH($U311,元マスター!$AO:$AO,0))),"")</f>
        <v/>
      </c>
      <c r="U311" s="32" t="str" cm="1">
        <f t="array" ref="U311">IFERROR(INDEX(元マスター!$AO$1:$AO$384,SMALL(IF(元マスター!$AO$1:$AO$384&lt;&gt;"",ROW($A$1:$A$384)),ROW())),"")</f>
        <v/>
      </c>
    </row>
    <row r="312" spans="1:21" x14ac:dyDescent="0.55000000000000004">
      <c r="A312" s="32" t="str">
        <f>IFERROR(INDEX(元マスター!$A:$A,MATCH($U312,元マスター!$AO:$AO,0)),"")</f>
        <v/>
      </c>
      <c r="B312" s="32" t="str">
        <f>IFERROR(IF($U312="","",IF($E312="1",INDEX(男子登録情報!$N:$N,MATCH($K312,男子登録情報!$B:$B,0)),INDEX(女子登録情報!$N:$N,MATCH($K312,女子登録情報!$B:$B,0)))),"")</f>
        <v/>
      </c>
      <c r="C312" s="32" t="str">
        <f>IFERROR(IF($U312="","",IF($E312="1",INDEX(男子登録情報!$O:$O,MATCH($K312,男子登録情報!$B:$B,0)),INDEX(女子登録情報!$O:$O,MATCH($K312,女子登録情報!$B:$B,0)))),"")</f>
        <v/>
      </c>
      <c r="D312" s="32" t="str">
        <f>IFERROR(IF($U312="","",IF($E312="1",INDEX(男子登録情報!$P:$P,MATCH($K312,男子登録情報!$B:$B,0)),INDEX(女子登録情報!$P:$P,MATCH($K312,女子登録情報!$B:$B,0)))),"")</f>
        <v/>
      </c>
      <c r="E312" s="32" t="str">
        <f>IF($U312="","",IF(ISERROR(MATCH($A312,男子登録情報!$S:$S,0)),"2","1"))</f>
        <v/>
      </c>
      <c r="F312" s="32" t="str">
        <f>IFERROR(IF($U312="","",IF($E312="1",INDEX(男子登録情報!$Q:$Q,MATCH($K312,男子登録情報!$B:$B,0)),INDEX(女子登録情報!$Q:$Q,MATCH($K312,女子登録情報!$B:$B,0)))),"")</f>
        <v/>
      </c>
      <c r="G312" s="32" t="str">
        <f>IFERROR(IF($U312="","",IF($E312="1",INDEX(男子登録情報!$M:$M,MATCH($K312,男子登録情報!$B:$B,0)),INDEX(女子登録情報!$M:$M,MATCH($K312,女子登録情報!$B:$B,0)))),"")</f>
        <v/>
      </c>
      <c r="H312" s="32" t="str">
        <f>IFERROR(IF($U312="","",IF($E312="1",INDEX(男子登録情報!$R:$R,MATCH($K312,男子登録情報!$B:$B,0)),INDEX(女子登録情報!$R:$R,MATCH($K312,女子登録情報!$B:$B,0)))),"")</f>
        <v/>
      </c>
      <c r="I312" s="32"/>
      <c r="J312" s="32"/>
      <c r="K312" s="32" t="str">
        <f>IFERROR(INDEX(元マスター!$B:$B,MATCH($U312,元マスター!$AO:$AO,0)),"")</f>
        <v/>
      </c>
      <c r="L312" s="32" t="str">
        <f>IFERROR(IF(INDEX(元マスター!$C:$C,MATCH($U312,元マスター!$AO:$AO,0))="","",INDEX(元マスター!$C:$C,MATCH($U312,元マスター!$AO:$AO,0))),"")</f>
        <v/>
      </c>
      <c r="M312" s="32" t="str">
        <f>IFERROR(IF(INDEX(元マスター!$D:$D,MATCH($U312,元マスター!$AO:$AO,0))="","",INDEX(元マスター!$D:$D,MATCH($U312,元マスター!$AO:$AO,0))),"")</f>
        <v/>
      </c>
      <c r="N312" s="32" t="str">
        <f>IFERROR(IF(INDEX(元マスター!$E:$E,MATCH($U312,元マスター!$AO:$AO,0))="","",INDEX(元マスター!$E:$E,MATCH($U312,元マスター!$AO:$AO,0))),"")</f>
        <v/>
      </c>
      <c r="O312" s="32" t="str">
        <f>IFERROR(IF(INDEX(元マスター!$F:$F,MATCH($U312,元マスター!$AO:$AO,0))="","",INDEX(元マスター!$F:$F,MATCH($U312,元マスター!$AO:$AO,0))),"")</f>
        <v/>
      </c>
      <c r="P312" s="32" t="str">
        <f>IFERROR(IF(INDEX(元マスター!$G:$G,MATCH($U312,元マスター!$AO:$AO,0))="","",INDEX(元マスター!$G:$G,MATCH($U312,元マスター!$AO:$AO,0))),"")</f>
        <v/>
      </c>
      <c r="Q312" s="32" t="str">
        <f>IFERROR(IF(INDEX(元マスター!$H:$H,MATCH($U312,元マスター!$AO:$AO,0))="","",INDEX(元マスター!$H:$H,MATCH($U312,元マスター!$AO:$AO,0))),"")</f>
        <v/>
      </c>
      <c r="R312" s="32" t="str">
        <f>IFERROR(IF(INDEX(元マスター!$I:$I,MATCH($U312,元マスター!$AO:$AO,0))="","",INDEX(元マスター!$I:$I,MATCH($U312,元マスター!$AO:$AO,0))),"")</f>
        <v/>
      </c>
      <c r="S312" s="32" t="str">
        <f>IFERROR(IF(INDEX(元マスター!$J:$J,MATCH($U312,元マスター!$AO:$AO,0))="","",INDEX(元マスター!$J:$J,MATCH($U312,元マスター!$AO:$AO,0))),"")</f>
        <v/>
      </c>
      <c r="U312" s="32" t="str" cm="1">
        <f t="array" ref="U312">IFERROR(INDEX(元マスター!$AO$1:$AO$384,SMALL(IF(元マスター!$AO$1:$AO$384&lt;&gt;"",ROW($A$1:$A$384)),ROW())),"")</f>
        <v/>
      </c>
    </row>
    <row r="313" spans="1:21" x14ac:dyDescent="0.55000000000000004">
      <c r="A313" s="32" t="str">
        <f>IFERROR(INDEX(元マスター!$A:$A,MATCH($U313,元マスター!$AO:$AO,0)),"")</f>
        <v/>
      </c>
      <c r="B313" s="32" t="str">
        <f>IFERROR(IF($U313="","",IF($E313="1",INDEX(男子登録情報!$N:$N,MATCH($K313,男子登録情報!$B:$B,0)),INDEX(女子登録情報!$N:$N,MATCH($K313,女子登録情報!$B:$B,0)))),"")</f>
        <v/>
      </c>
      <c r="C313" s="32" t="str">
        <f>IFERROR(IF($U313="","",IF($E313="1",INDEX(男子登録情報!$O:$O,MATCH($K313,男子登録情報!$B:$B,0)),INDEX(女子登録情報!$O:$O,MATCH($K313,女子登録情報!$B:$B,0)))),"")</f>
        <v/>
      </c>
      <c r="D313" s="32" t="str">
        <f>IFERROR(IF($U313="","",IF($E313="1",INDEX(男子登録情報!$P:$P,MATCH($K313,男子登録情報!$B:$B,0)),INDEX(女子登録情報!$P:$P,MATCH($K313,女子登録情報!$B:$B,0)))),"")</f>
        <v/>
      </c>
      <c r="E313" s="32" t="str">
        <f>IF($U313="","",IF(ISERROR(MATCH($A313,男子登録情報!$S:$S,0)),"2","1"))</f>
        <v/>
      </c>
      <c r="F313" s="32" t="str">
        <f>IFERROR(IF($U313="","",IF($E313="1",INDEX(男子登録情報!$Q:$Q,MATCH($K313,男子登録情報!$B:$B,0)),INDEX(女子登録情報!$Q:$Q,MATCH($K313,女子登録情報!$B:$B,0)))),"")</f>
        <v/>
      </c>
      <c r="G313" s="32" t="str">
        <f>IFERROR(IF($U313="","",IF($E313="1",INDEX(男子登録情報!$M:$M,MATCH($K313,男子登録情報!$B:$B,0)),INDEX(女子登録情報!$M:$M,MATCH($K313,女子登録情報!$B:$B,0)))),"")</f>
        <v/>
      </c>
      <c r="H313" s="32" t="str">
        <f>IFERROR(IF($U313="","",IF($E313="1",INDEX(男子登録情報!$R:$R,MATCH($K313,男子登録情報!$B:$B,0)),INDEX(女子登録情報!$R:$R,MATCH($K313,女子登録情報!$B:$B,0)))),"")</f>
        <v/>
      </c>
      <c r="I313" s="32"/>
      <c r="J313" s="32"/>
      <c r="K313" s="32" t="str">
        <f>IFERROR(INDEX(元マスター!$B:$B,MATCH($U313,元マスター!$AO:$AO,0)),"")</f>
        <v/>
      </c>
      <c r="L313" s="32" t="str">
        <f>IFERROR(IF(INDEX(元マスター!$C:$C,MATCH($U313,元マスター!$AO:$AO,0))="","",INDEX(元マスター!$C:$C,MATCH($U313,元マスター!$AO:$AO,0))),"")</f>
        <v/>
      </c>
      <c r="M313" s="32" t="str">
        <f>IFERROR(IF(INDEX(元マスター!$D:$D,MATCH($U313,元マスター!$AO:$AO,0))="","",INDEX(元マスター!$D:$D,MATCH($U313,元マスター!$AO:$AO,0))),"")</f>
        <v/>
      </c>
      <c r="N313" s="32" t="str">
        <f>IFERROR(IF(INDEX(元マスター!$E:$E,MATCH($U313,元マスター!$AO:$AO,0))="","",INDEX(元マスター!$E:$E,MATCH($U313,元マスター!$AO:$AO,0))),"")</f>
        <v/>
      </c>
      <c r="O313" s="32" t="str">
        <f>IFERROR(IF(INDEX(元マスター!$F:$F,MATCH($U313,元マスター!$AO:$AO,0))="","",INDEX(元マスター!$F:$F,MATCH($U313,元マスター!$AO:$AO,0))),"")</f>
        <v/>
      </c>
      <c r="P313" s="32" t="str">
        <f>IFERROR(IF(INDEX(元マスター!$G:$G,MATCH($U313,元マスター!$AO:$AO,0))="","",INDEX(元マスター!$G:$G,MATCH($U313,元マスター!$AO:$AO,0))),"")</f>
        <v/>
      </c>
      <c r="Q313" s="32" t="str">
        <f>IFERROR(IF(INDEX(元マスター!$H:$H,MATCH($U313,元マスター!$AO:$AO,0))="","",INDEX(元マスター!$H:$H,MATCH($U313,元マスター!$AO:$AO,0))),"")</f>
        <v/>
      </c>
      <c r="R313" s="32" t="str">
        <f>IFERROR(IF(INDEX(元マスター!$I:$I,MATCH($U313,元マスター!$AO:$AO,0))="","",INDEX(元マスター!$I:$I,MATCH($U313,元マスター!$AO:$AO,0))),"")</f>
        <v/>
      </c>
      <c r="S313" s="32" t="str">
        <f>IFERROR(IF(INDEX(元マスター!$J:$J,MATCH($U313,元マスター!$AO:$AO,0))="","",INDEX(元マスター!$J:$J,MATCH($U313,元マスター!$AO:$AO,0))),"")</f>
        <v/>
      </c>
      <c r="U313" s="32" t="str" cm="1">
        <f t="array" ref="U313">IFERROR(INDEX(元マスター!$AO$1:$AO$384,SMALL(IF(元マスター!$AO$1:$AO$384&lt;&gt;"",ROW($A$1:$A$384)),ROW())),"")</f>
        <v/>
      </c>
    </row>
    <row r="314" spans="1:21" x14ac:dyDescent="0.55000000000000004">
      <c r="A314" s="32" t="str">
        <f>IFERROR(INDEX(元マスター!$A:$A,MATCH($U314,元マスター!$AO:$AO,0)),"")</f>
        <v/>
      </c>
      <c r="B314" s="32" t="str">
        <f>IFERROR(IF($U314="","",IF($E314="1",INDEX(男子登録情報!$N:$N,MATCH($K314,男子登録情報!$B:$B,0)),INDEX(女子登録情報!$N:$N,MATCH($K314,女子登録情報!$B:$B,0)))),"")</f>
        <v/>
      </c>
      <c r="C314" s="32" t="str">
        <f>IFERROR(IF($U314="","",IF($E314="1",INDEX(男子登録情報!$O:$O,MATCH($K314,男子登録情報!$B:$B,0)),INDEX(女子登録情報!$O:$O,MATCH($K314,女子登録情報!$B:$B,0)))),"")</f>
        <v/>
      </c>
      <c r="D314" s="32" t="str">
        <f>IFERROR(IF($U314="","",IF($E314="1",INDEX(男子登録情報!$P:$P,MATCH($K314,男子登録情報!$B:$B,0)),INDEX(女子登録情報!$P:$P,MATCH($K314,女子登録情報!$B:$B,0)))),"")</f>
        <v/>
      </c>
      <c r="E314" s="32" t="str">
        <f>IF($U314="","",IF(ISERROR(MATCH($A314,男子登録情報!$S:$S,0)),"2","1"))</f>
        <v/>
      </c>
      <c r="F314" s="32" t="str">
        <f>IFERROR(IF($U314="","",IF($E314="1",INDEX(男子登録情報!$Q:$Q,MATCH($K314,男子登録情報!$B:$B,0)),INDEX(女子登録情報!$Q:$Q,MATCH($K314,女子登録情報!$B:$B,0)))),"")</f>
        <v/>
      </c>
      <c r="G314" s="32" t="str">
        <f>IFERROR(IF($U314="","",IF($E314="1",INDEX(男子登録情報!$M:$M,MATCH($K314,男子登録情報!$B:$B,0)),INDEX(女子登録情報!$M:$M,MATCH($K314,女子登録情報!$B:$B,0)))),"")</f>
        <v/>
      </c>
      <c r="H314" s="32" t="str">
        <f>IFERROR(IF($U314="","",IF($E314="1",INDEX(男子登録情報!$R:$R,MATCH($K314,男子登録情報!$B:$B,0)),INDEX(女子登録情報!$R:$R,MATCH($K314,女子登録情報!$B:$B,0)))),"")</f>
        <v/>
      </c>
      <c r="I314" s="32"/>
      <c r="J314" s="32"/>
      <c r="K314" s="32" t="str">
        <f>IFERROR(INDEX(元マスター!$B:$B,MATCH($U314,元マスター!$AO:$AO,0)),"")</f>
        <v/>
      </c>
      <c r="L314" s="32" t="str">
        <f>IFERROR(IF(INDEX(元マスター!$C:$C,MATCH($U314,元マスター!$AO:$AO,0))="","",INDEX(元マスター!$C:$C,MATCH($U314,元マスター!$AO:$AO,0))),"")</f>
        <v/>
      </c>
      <c r="M314" s="32" t="str">
        <f>IFERROR(IF(INDEX(元マスター!$D:$D,MATCH($U314,元マスター!$AO:$AO,0))="","",INDEX(元マスター!$D:$D,MATCH($U314,元マスター!$AO:$AO,0))),"")</f>
        <v/>
      </c>
      <c r="N314" s="32" t="str">
        <f>IFERROR(IF(INDEX(元マスター!$E:$E,MATCH($U314,元マスター!$AO:$AO,0))="","",INDEX(元マスター!$E:$E,MATCH($U314,元マスター!$AO:$AO,0))),"")</f>
        <v/>
      </c>
      <c r="O314" s="32" t="str">
        <f>IFERROR(IF(INDEX(元マスター!$F:$F,MATCH($U314,元マスター!$AO:$AO,0))="","",INDEX(元マスター!$F:$F,MATCH($U314,元マスター!$AO:$AO,0))),"")</f>
        <v/>
      </c>
      <c r="P314" s="32" t="str">
        <f>IFERROR(IF(INDEX(元マスター!$G:$G,MATCH($U314,元マスター!$AO:$AO,0))="","",INDEX(元マスター!$G:$G,MATCH($U314,元マスター!$AO:$AO,0))),"")</f>
        <v/>
      </c>
      <c r="Q314" s="32" t="str">
        <f>IFERROR(IF(INDEX(元マスター!$H:$H,MATCH($U314,元マスター!$AO:$AO,0))="","",INDEX(元マスター!$H:$H,MATCH($U314,元マスター!$AO:$AO,0))),"")</f>
        <v/>
      </c>
      <c r="R314" s="32" t="str">
        <f>IFERROR(IF(INDEX(元マスター!$I:$I,MATCH($U314,元マスター!$AO:$AO,0))="","",INDEX(元マスター!$I:$I,MATCH($U314,元マスター!$AO:$AO,0))),"")</f>
        <v/>
      </c>
      <c r="S314" s="32" t="str">
        <f>IFERROR(IF(INDEX(元マスター!$J:$J,MATCH($U314,元マスター!$AO:$AO,0))="","",INDEX(元マスター!$J:$J,MATCH($U314,元マスター!$AO:$AO,0))),"")</f>
        <v/>
      </c>
      <c r="U314" s="32" t="str" cm="1">
        <f t="array" ref="U314">IFERROR(INDEX(元マスター!$AO$1:$AO$384,SMALL(IF(元マスター!$AO$1:$AO$384&lt;&gt;"",ROW($A$1:$A$384)),ROW())),"")</f>
        <v/>
      </c>
    </row>
    <row r="315" spans="1:21" x14ac:dyDescent="0.55000000000000004">
      <c r="A315" s="32" t="str">
        <f>IFERROR(INDEX(元マスター!$A:$A,MATCH($U315,元マスター!$AO:$AO,0)),"")</f>
        <v/>
      </c>
      <c r="B315" s="32" t="str">
        <f>IFERROR(IF($U315="","",IF($E315="1",INDEX(男子登録情報!$N:$N,MATCH($K315,男子登録情報!$B:$B,0)),INDEX(女子登録情報!$N:$N,MATCH($K315,女子登録情報!$B:$B,0)))),"")</f>
        <v/>
      </c>
      <c r="C315" s="32" t="str">
        <f>IFERROR(IF($U315="","",IF($E315="1",INDEX(男子登録情報!$O:$O,MATCH($K315,男子登録情報!$B:$B,0)),INDEX(女子登録情報!$O:$O,MATCH($K315,女子登録情報!$B:$B,0)))),"")</f>
        <v/>
      </c>
      <c r="D315" s="32" t="str">
        <f>IFERROR(IF($U315="","",IF($E315="1",INDEX(男子登録情報!$P:$P,MATCH($K315,男子登録情報!$B:$B,0)),INDEX(女子登録情報!$P:$P,MATCH($K315,女子登録情報!$B:$B,0)))),"")</f>
        <v/>
      </c>
      <c r="E315" s="32" t="str">
        <f>IF($U315="","",IF(ISERROR(MATCH($A315,男子登録情報!$S:$S,0)),"2","1"))</f>
        <v/>
      </c>
      <c r="F315" s="32" t="str">
        <f>IFERROR(IF($U315="","",IF($E315="1",INDEX(男子登録情報!$Q:$Q,MATCH($K315,男子登録情報!$B:$B,0)),INDEX(女子登録情報!$Q:$Q,MATCH($K315,女子登録情報!$B:$B,0)))),"")</f>
        <v/>
      </c>
      <c r="G315" s="32" t="str">
        <f>IFERROR(IF($U315="","",IF($E315="1",INDEX(男子登録情報!$M:$M,MATCH($K315,男子登録情報!$B:$B,0)),INDEX(女子登録情報!$M:$M,MATCH($K315,女子登録情報!$B:$B,0)))),"")</f>
        <v/>
      </c>
      <c r="H315" s="32" t="str">
        <f>IFERROR(IF($U315="","",IF($E315="1",INDEX(男子登録情報!$R:$R,MATCH($K315,男子登録情報!$B:$B,0)),INDEX(女子登録情報!$R:$R,MATCH($K315,女子登録情報!$B:$B,0)))),"")</f>
        <v/>
      </c>
      <c r="I315" s="32"/>
      <c r="J315" s="32"/>
      <c r="K315" s="32" t="str">
        <f>IFERROR(INDEX(元マスター!$B:$B,MATCH($U315,元マスター!$AO:$AO,0)),"")</f>
        <v/>
      </c>
      <c r="L315" s="32" t="str">
        <f>IFERROR(IF(INDEX(元マスター!$C:$C,MATCH($U315,元マスター!$AO:$AO,0))="","",INDEX(元マスター!$C:$C,MATCH($U315,元マスター!$AO:$AO,0))),"")</f>
        <v/>
      </c>
      <c r="M315" s="32" t="str">
        <f>IFERROR(IF(INDEX(元マスター!$D:$D,MATCH($U315,元マスター!$AO:$AO,0))="","",INDEX(元マスター!$D:$D,MATCH($U315,元マスター!$AO:$AO,0))),"")</f>
        <v/>
      </c>
      <c r="N315" s="32" t="str">
        <f>IFERROR(IF(INDEX(元マスター!$E:$E,MATCH($U315,元マスター!$AO:$AO,0))="","",INDEX(元マスター!$E:$E,MATCH($U315,元マスター!$AO:$AO,0))),"")</f>
        <v/>
      </c>
      <c r="O315" s="32" t="str">
        <f>IFERROR(IF(INDEX(元マスター!$F:$F,MATCH($U315,元マスター!$AO:$AO,0))="","",INDEX(元マスター!$F:$F,MATCH($U315,元マスター!$AO:$AO,0))),"")</f>
        <v/>
      </c>
      <c r="P315" s="32" t="str">
        <f>IFERROR(IF(INDEX(元マスター!$G:$G,MATCH($U315,元マスター!$AO:$AO,0))="","",INDEX(元マスター!$G:$G,MATCH($U315,元マスター!$AO:$AO,0))),"")</f>
        <v/>
      </c>
      <c r="Q315" s="32" t="str">
        <f>IFERROR(IF(INDEX(元マスター!$H:$H,MATCH($U315,元マスター!$AO:$AO,0))="","",INDEX(元マスター!$H:$H,MATCH($U315,元マスター!$AO:$AO,0))),"")</f>
        <v/>
      </c>
      <c r="R315" s="32" t="str">
        <f>IFERROR(IF(INDEX(元マスター!$I:$I,MATCH($U315,元マスター!$AO:$AO,0))="","",INDEX(元マスター!$I:$I,MATCH($U315,元マスター!$AO:$AO,0))),"")</f>
        <v/>
      </c>
      <c r="S315" s="32" t="str">
        <f>IFERROR(IF(INDEX(元マスター!$J:$J,MATCH($U315,元マスター!$AO:$AO,0))="","",INDEX(元マスター!$J:$J,MATCH($U315,元マスター!$AO:$AO,0))),"")</f>
        <v/>
      </c>
      <c r="U315" s="32" t="str" cm="1">
        <f t="array" ref="U315">IFERROR(INDEX(元マスター!$AO$1:$AO$384,SMALL(IF(元マスター!$AO$1:$AO$384&lt;&gt;"",ROW($A$1:$A$384)),ROW())),"")</f>
        <v/>
      </c>
    </row>
    <row r="316" spans="1:21" x14ac:dyDescent="0.55000000000000004">
      <c r="A316" s="32" t="str">
        <f>IFERROR(INDEX(元マスター!$A:$A,MATCH($U316,元マスター!$AO:$AO,0)),"")</f>
        <v/>
      </c>
      <c r="B316" s="32" t="str">
        <f>IFERROR(IF($U316="","",IF($E316="1",INDEX(男子登録情報!$N:$N,MATCH($K316,男子登録情報!$B:$B,0)),INDEX(女子登録情報!$N:$N,MATCH($K316,女子登録情報!$B:$B,0)))),"")</f>
        <v/>
      </c>
      <c r="C316" s="32" t="str">
        <f>IFERROR(IF($U316="","",IF($E316="1",INDEX(男子登録情報!$O:$O,MATCH($K316,男子登録情報!$B:$B,0)),INDEX(女子登録情報!$O:$O,MATCH($K316,女子登録情報!$B:$B,0)))),"")</f>
        <v/>
      </c>
      <c r="D316" s="32" t="str">
        <f>IFERROR(IF($U316="","",IF($E316="1",INDEX(男子登録情報!$P:$P,MATCH($K316,男子登録情報!$B:$B,0)),INDEX(女子登録情報!$P:$P,MATCH($K316,女子登録情報!$B:$B,0)))),"")</f>
        <v/>
      </c>
      <c r="E316" s="32" t="str">
        <f>IF($U316="","",IF(ISERROR(MATCH($A316,男子登録情報!$S:$S,0)),"2","1"))</f>
        <v/>
      </c>
      <c r="F316" s="32" t="str">
        <f>IFERROR(IF($U316="","",IF($E316="1",INDEX(男子登録情報!$Q:$Q,MATCH($K316,男子登録情報!$B:$B,0)),INDEX(女子登録情報!$Q:$Q,MATCH($K316,女子登録情報!$B:$B,0)))),"")</f>
        <v/>
      </c>
      <c r="G316" s="32" t="str">
        <f>IFERROR(IF($U316="","",IF($E316="1",INDEX(男子登録情報!$M:$M,MATCH($K316,男子登録情報!$B:$B,0)),INDEX(女子登録情報!$M:$M,MATCH($K316,女子登録情報!$B:$B,0)))),"")</f>
        <v/>
      </c>
      <c r="H316" s="32" t="str">
        <f>IFERROR(IF($U316="","",IF($E316="1",INDEX(男子登録情報!$R:$R,MATCH($K316,男子登録情報!$B:$B,0)),INDEX(女子登録情報!$R:$R,MATCH($K316,女子登録情報!$B:$B,0)))),"")</f>
        <v/>
      </c>
      <c r="I316" s="32"/>
      <c r="J316" s="32"/>
      <c r="K316" s="32" t="str">
        <f>IFERROR(INDEX(元マスター!$B:$B,MATCH($U316,元マスター!$AO:$AO,0)),"")</f>
        <v/>
      </c>
      <c r="L316" s="32" t="str">
        <f>IFERROR(IF(INDEX(元マスター!$C:$C,MATCH($U316,元マスター!$AO:$AO,0))="","",INDEX(元マスター!$C:$C,MATCH($U316,元マスター!$AO:$AO,0))),"")</f>
        <v/>
      </c>
      <c r="M316" s="32" t="str">
        <f>IFERROR(IF(INDEX(元マスター!$D:$D,MATCH($U316,元マスター!$AO:$AO,0))="","",INDEX(元マスター!$D:$D,MATCH($U316,元マスター!$AO:$AO,0))),"")</f>
        <v/>
      </c>
      <c r="N316" s="32" t="str">
        <f>IFERROR(IF(INDEX(元マスター!$E:$E,MATCH($U316,元マスター!$AO:$AO,0))="","",INDEX(元マスター!$E:$E,MATCH($U316,元マスター!$AO:$AO,0))),"")</f>
        <v/>
      </c>
      <c r="O316" s="32" t="str">
        <f>IFERROR(IF(INDEX(元マスター!$F:$F,MATCH($U316,元マスター!$AO:$AO,0))="","",INDEX(元マスター!$F:$F,MATCH($U316,元マスター!$AO:$AO,0))),"")</f>
        <v/>
      </c>
      <c r="P316" s="32" t="str">
        <f>IFERROR(IF(INDEX(元マスター!$G:$G,MATCH($U316,元マスター!$AO:$AO,0))="","",INDEX(元マスター!$G:$G,MATCH($U316,元マスター!$AO:$AO,0))),"")</f>
        <v/>
      </c>
      <c r="Q316" s="32" t="str">
        <f>IFERROR(IF(INDEX(元マスター!$H:$H,MATCH($U316,元マスター!$AO:$AO,0))="","",INDEX(元マスター!$H:$H,MATCH($U316,元マスター!$AO:$AO,0))),"")</f>
        <v/>
      </c>
      <c r="R316" s="32" t="str">
        <f>IFERROR(IF(INDEX(元マスター!$I:$I,MATCH($U316,元マスター!$AO:$AO,0))="","",INDEX(元マスター!$I:$I,MATCH($U316,元マスター!$AO:$AO,0))),"")</f>
        <v/>
      </c>
      <c r="S316" s="32" t="str">
        <f>IFERROR(IF(INDEX(元マスター!$J:$J,MATCH($U316,元マスター!$AO:$AO,0))="","",INDEX(元マスター!$J:$J,MATCH($U316,元マスター!$AO:$AO,0))),"")</f>
        <v/>
      </c>
      <c r="U316" s="32" t="str" cm="1">
        <f t="array" ref="U316">IFERROR(INDEX(元マスター!$AO$1:$AO$384,SMALL(IF(元マスター!$AO$1:$AO$384&lt;&gt;"",ROW($A$1:$A$384)),ROW())),"")</f>
        <v/>
      </c>
    </row>
    <row r="317" spans="1:21" x14ac:dyDescent="0.55000000000000004">
      <c r="A317" s="32" t="str">
        <f>IFERROR(INDEX(元マスター!$A:$A,MATCH($U317,元マスター!$AO:$AO,0)),"")</f>
        <v/>
      </c>
      <c r="B317" s="32" t="str">
        <f>IFERROR(IF($U317="","",IF($E317="1",INDEX(男子登録情報!$N:$N,MATCH($K317,男子登録情報!$B:$B,0)),INDEX(女子登録情報!$N:$N,MATCH($K317,女子登録情報!$B:$B,0)))),"")</f>
        <v/>
      </c>
      <c r="C317" s="32" t="str">
        <f>IFERROR(IF($U317="","",IF($E317="1",INDEX(男子登録情報!$O:$O,MATCH($K317,男子登録情報!$B:$B,0)),INDEX(女子登録情報!$O:$O,MATCH($K317,女子登録情報!$B:$B,0)))),"")</f>
        <v/>
      </c>
      <c r="D317" s="32" t="str">
        <f>IFERROR(IF($U317="","",IF($E317="1",INDEX(男子登録情報!$P:$P,MATCH($K317,男子登録情報!$B:$B,0)),INDEX(女子登録情報!$P:$P,MATCH($K317,女子登録情報!$B:$B,0)))),"")</f>
        <v/>
      </c>
      <c r="E317" s="32" t="str">
        <f>IF($U317="","",IF(ISERROR(MATCH($A317,男子登録情報!$S:$S,0)),"2","1"))</f>
        <v/>
      </c>
      <c r="F317" s="32" t="str">
        <f>IFERROR(IF($U317="","",IF($E317="1",INDEX(男子登録情報!$Q:$Q,MATCH($K317,男子登録情報!$B:$B,0)),INDEX(女子登録情報!$Q:$Q,MATCH($K317,女子登録情報!$B:$B,0)))),"")</f>
        <v/>
      </c>
      <c r="G317" s="32" t="str">
        <f>IFERROR(IF($U317="","",IF($E317="1",INDEX(男子登録情報!$M:$M,MATCH($K317,男子登録情報!$B:$B,0)),INDEX(女子登録情報!$M:$M,MATCH($K317,女子登録情報!$B:$B,0)))),"")</f>
        <v/>
      </c>
      <c r="H317" s="32" t="str">
        <f>IFERROR(IF($U317="","",IF($E317="1",INDEX(男子登録情報!$R:$R,MATCH($K317,男子登録情報!$B:$B,0)),INDEX(女子登録情報!$R:$R,MATCH($K317,女子登録情報!$B:$B,0)))),"")</f>
        <v/>
      </c>
      <c r="I317" s="32"/>
      <c r="J317" s="32"/>
      <c r="K317" s="32" t="str">
        <f>IFERROR(INDEX(元マスター!$B:$B,MATCH($U317,元マスター!$AO:$AO,0)),"")</f>
        <v/>
      </c>
      <c r="L317" s="32" t="str">
        <f>IFERROR(IF(INDEX(元マスター!$C:$C,MATCH($U317,元マスター!$AO:$AO,0))="","",INDEX(元マスター!$C:$C,MATCH($U317,元マスター!$AO:$AO,0))),"")</f>
        <v/>
      </c>
      <c r="M317" s="32" t="str">
        <f>IFERROR(IF(INDEX(元マスター!$D:$D,MATCH($U317,元マスター!$AO:$AO,0))="","",INDEX(元マスター!$D:$D,MATCH($U317,元マスター!$AO:$AO,0))),"")</f>
        <v/>
      </c>
      <c r="N317" s="32" t="str">
        <f>IFERROR(IF(INDEX(元マスター!$E:$E,MATCH($U317,元マスター!$AO:$AO,0))="","",INDEX(元マスター!$E:$E,MATCH($U317,元マスター!$AO:$AO,0))),"")</f>
        <v/>
      </c>
      <c r="O317" s="32" t="str">
        <f>IFERROR(IF(INDEX(元マスター!$F:$F,MATCH($U317,元マスター!$AO:$AO,0))="","",INDEX(元マスター!$F:$F,MATCH($U317,元マスター!$AO:$AO,0))),"")</f>
        <v/>
      </c>
      <c r="P317" s="32" t="str">
        <f>IFERROR(IF(INDEX(元マスター!$G:$G,MATCH($U317,元マスター!$AO:$AO,0))="","",INDEX(元マスター!$G:$G,MATCH($U317,元マスター!$AO:$AO,0))),"")</f>
        <v/>
      </c>
      <c r="Q317" s="32" t="str">
        <f>IFERROR(IF(INDEX(元マスター!$H:$H,MATCH($U317,元マスター!$AO:$AO,0))="","",INDEX(元マスター!$H:$H,MATCH($U317,元マスター!$AO:$AO,0))),"")</f>
        <v/>
      </c>
      <c r="R317" s="32" t="str">
        <f>IFERROR(IF(INDEX(元マスター!$I:$I,MATCH($U317,元マスター!$AO:$AO,0))="","",INDEX(元マスター!$I:$I,MATCH($U317,元マスター!$AO:$AO,0))),"")</f>
        <v/>
      </c>
      <c r="S317" s="32" t="str">
        <f>IFERROR(IF(INDEX(元マスター!$J:$J,MATCH($U317,元マスター!$AO:$AO,0))="","",INDEX(元マスター!$J:$J,MATCH($U317,元マスター!$AO:$AO,0))),"")</f>
        <v/>
      </c>
      <c r="U317" s="32" t="str" cm="1">
        <f t="array" ref="U317">IFERROR(INDEX(元マスター!$AO$1:$AO$384,SMALL(IF(元マスター!$AO$1:$AO$384&lt;&gt;"",ROW($A$1:$A$384)),ROW())),"")</f>
        <v/>
      </c>
    </row>
    <row r="318" spans="1:21" x14ac:dyDescent="0.55000000000000004">
      <c r="A318" s="32" t="str">
        <f>IFERROR(INDEX(元マスター!$A:$A,MATCH($U318,元マスター!$AO:$AO,0)),"")</f>
        <v/>
      </c>
      <c r="B318" s="32" t="str">
        <f>IFERROR(IF($U318="","",IF($E318="1",INDEX(男子登録情報!$N:$N,MATCH($K318,男子登録情報!$B:$B,0)),INDEX(女子登録情報!$N:$N,MATCH($K318,女子登録情報!$B:$B,0)))),"")</f>
        <v/>
      </c>
      <c r="C318" s="32" t="str">
        <f>IFERROR(IF($U318="","",IF($E318="1",INDEX(男子登録情報!$O:$O,MATCH($K318,男子登録情報!$B:$B,0)),INDEX(女子登録情報!$O:$O,MATCH($K318,女子登録情報!$B:$B,0)))),"")</f>
        <v/>
      </c>
      <c r="D318" s="32" t="str">
        <f>IFERROR(IF($U318="","",IF($E318="1",INDEX(男子登録情報!$P:$P,MATCH($K318,男子登録情報!$B:$B,0)),INDEX(女子登録情報!$P:$P,MATCH($K318,女子登録情報!$B:$B,0)))),"")</f>
        <v/>
      </c>
      <c r="E318" s="32" t="str">
        <f>IF($U318="","",IF(ISERROR(MATCH($A318,男子登録情報!$S:$S,0)),"2","1"))</f>
        <v/>
      </c>
      <c r="F318" s="32" t="str">
        <f>IFERROR(IF($U318="","",IF($E318="1",INDEX(男子登録情報!$Q:$Q,MATCH($K318,男子登録情報!$B:$B,0)),INDEX(女子登録情報!$Q:$Q,MATCH($K318,女子登録情報!$B:$B,0)))),"")</f>
        <v/>
      </c>
      <c r="G318" s="32" t="str">
        <f>IFERROR(IF($U318="","",IF($E318="1",INDEX(男子登録情報!$M:$M,MATCH($K318,男子登録情報!$B:$B,0)),INDEX(女子登録情報!$M:$M,MATCH($K318,女子登録情報!$B:$B,0)))),"")</f>
        <v/>
      </c>
      <c r="H318" s="32" t="str">
        <f>IFERROR(IF($U318="","",IF($E318="1",INDEX(男子登録情報!$R:$R,MATCH($K318,男子登録情報!$B:$B,0)),INDEX(女子登録情報!$R:$R,MATCH($K318,女子登録情報!$B:$B,0)))),"")</f>
        <v/>
      </c>
      <c r="I318" s="32"/>
      <c r="J318" s="32"/>
      <c r="K318" s="32" t="str">
        <f>IFERROR(INDEX(元マスター!$B:$B,MATCH($U318,元マスター!$AO:$AO,0)),"")</f>
        <v/>
      </c>
      <c r="L318" s="32" t="str">
        <f>IFERROR(IF(INDEX(元マスター!$C:$C,MATCH($U318,元マスター!$AO:$AO,0))="","",INDEX(元マスター!$C:$C,MATCH($U318,元マスター!$AO:$AO,0))),"")</f>
        <v/>
      </c>
      <c r="M318" s="32" t="str">
        <f>IFERROR(IF(INDEX(元マスター!$D:$D,MATCH($U318,元マスター!$AO:$AO,0))="","",INDEX(元マスター!$D:$D,MATCH($U318,元マスター!$AO:$AO,0))),"")</f>
        <v/>
      </c>
      <c r="N318" s="32" t="str">
        <f>IFERROR(IF(INDEX(元マスター!$E:$E,MATCH($U318,元マスター!$AO:$AO,0))="","",INDEX(元マスター!$E:$E,MATCH($U318,元マスター!$AO:$AO,0))),"")</f>
        <v/>
      </c>
      <c r="O318" s="32" t="str">
        <f>IFERROR(IF(INDEX(元マスター!$F:$F,MATCH($U318,元マスター!$AO:$AO,0))="","",INDEX(元マスター!$F:$F,MATCH($U318,元マスター!$AO:$AO,0))),"")</f>
        <v/>
      </c>
      <c r="P318" s="32" t="str">
        <f>IFERROR(IF(INDEX(元マスター!$G:$G,MATCH($U318,元マスター!$AO:$AO,0))="","",INDEX(元マスター!$G:$G,MATCH($U318,元マスター!$AO:$AO,0))),"")</f>
        <v/>
      </c>
      <c r="Q318" s="32" t="str">
        <f>IFERROR(IF(INDEX(元マスター!$H:$H,MATCH($U318,元マスター!$AO:$AO,0))="","",INDEX(元マスター!$H:$H,MATCH($U318,元マスター!$AO:$AO,0))),"")</f>
        <v/>
      </c>
      <c r="R318" s="32" t="str">
        <f>IFERROR(IF(INDEX(元マスター!$I:$I,MATCH($U318,元マスター!$AO:$AO,0))="","",INDEX(元マスター!$I:$I,MATCH($U318,元マスター!$AO:$AO,0))),"")</f>
        <v/>
      </c>
      <c r="S318" s="32" t="str">
        <f>IFERROR(IF(INDEX(元マスター!$J:$J,MATCH($U318,元マスター!$AO:$AO,0))="","",INDEX(元マスター!$J:$J,MATCH($U318,元マスター!$AO:$AO,0))),"")</f>
        <v/>
      </c>
      <c r="U318" s="32" t="str" cm="1">
        <f t="array" ref="U318">IFERROR(INDEX(元マスター!$AO$1:$AO$384,SMALL(IF(元マスター!$AO$1:$AO$384&lt;&gt;"",ROW($A$1:$A$384)),ROW())),"")</f>
        <v/>
      </c>
    </row>
    <row r="319" spans="1:21" x14ac:dyDescent="0.55000000000000004">
      <c r="A319" s="32" t="str">
        <f>IFERROR(INDEX(元マスター!$A:$A,MATCH($U319,元マスター!$AO:$AO,0)),"")</f>
        <v/>
      </c>
      <c r="B319" s="32" t="str">
        <f>IFERROR(IF($U319="","",IF($E319="1",INDEX(男子登録情報!$N:$N,MATCH($K319,男子登録情報!$B:$B,0)),INDEX(女子登録情報!$N:$N,MATCH($K319,女子登録情報!$B:$B,0)))),"")</f>
        <v/>
      </c>
      <c r="C319" s="32" t="str">
        <f>IFERROR(IF($U319="","",IF($E319="1",INDEX(男子登録情報!$O:$O,MATCH($K319,男子登録情報!$B:$B,0)),INDEX(女子登録情報!$O:$O,MATCH($K319,女子登録情報!$B:$B,0)))),"")</f>
        <v/>
      </c>
      <c r="D319" s="32" t="str">
        <f>IFERROR(IF($U319="","",IF($E319="1",INDEX(男子登録情報!$P:$P,MATCH($K319,男子登録情報!$B:$B,0)),INDEX(女子登録情報!$P:$P,MATCH($K319,女子登録情報!$B:$B,0)))),"")</f>
        <v/>
      </c>
      <c r="E319" s="32" t="str">
        <f>IF($U319="","",IF(ISERROR(MATCH($A319,男子登録情報!$S:$S,0)),"2","1"))</f>
        <v/>
      </c>
      <c r="F319" s="32" t="str">
        <f>IFERROR(IF($U319="","",IF($E319="1",INDEX(男子登録情報!$Q:$Q,MATCH($K319,男子登録情報!$B:$B,0)),INDEX(女子登録情報!$Q:$Q,MATCH($K319,女子登録情報!$B:$B,0)))),"")</f>
        <v/>
      </c>
      <c r="G319" s="32" t="str">
        <f>IFERROR(IF($U319="","",IF($E319="1",INDEX(男子登録情報!$M:$M,MATCH($K319,男子登録情報!$B:$B,0)),INDEX(女子登録情報!$M:$M,MATCH($K319,女子登録情報!$B:$B,0)))),"")</f>
        <v/>
      </c>
      <c r="H319" s="32" t="str">
        <f>IFERROR(IF($U319="","",IF($E319="1",INDEX(男子登録情報!$R:$R,MATCH($K319,男子登録情報!$B:$B,0)),INDEX(女子登録情報!$R:$R,MATCH($K319,女子登録情報!$B:$B,0)))),"")</f>
        <v/>
      </c>
      <c r="I319" s="32"/>
      <c r="J319" s="32"/>
      <c r="K319" s="32" t="str">
        <f>IFERROR(INDEX(元マスター!$B:$B,MATCH($U319,元マスター!$AO:$AO,0)),"")</f>
        <v/>
      </c>
      <c r="L319" s="32" t="str">
        <f>IFERROR(IF(INDEX(元マスター!$C:$C,MATCH($U319,元マスター!$AO:$AO,0))="","",INDEX(元マスター!$C:$C,MATCH($U319,元マスター!$AO:$AO,0))),"")</f>
        <v/>
      </c>
      <c r="M319" s="32" t="str">
        <f>IFERROR(IF(INDEX(元マスター!$D:$D,MATCH($U319,元マスター!$AO:$AO,0))="","",INDEX(元マスター!$D:$D,MATCH($U319,元マスター!$AO:$AO,0))),"")</f>
        <v/>
      </c>
      <c r="N319" s="32" t="str">
        <f>IFERROR(IF(INDEX(元マスター!$E:$E,MATCH($U319,元マスター!$AO:$AO,0))="","",INDEX(元マスター!$E:$E,MATCH($U319,元マスター!$AO:$AO,0))),"")</f>
        <v/>
      </c>
      <c r="O319" s="32" t="str">
        <f>IFERROR(IF(INDEX(元マスター!$F:$F,MATCH($U319,元マスター!$AO:$AO,0))="","",INDEX(元マスター!$F:$F,MATCH($U319,元マスター!$AO:$AO,0))),"")</f>
        <v/>
      </c>
      <c r="P319" s="32" t="str">
        <f>IFERROR(IF(INDEX(元マスター!$G:$G,MATCH($U319,元マスター!$AO:$AO,0))="","",INDEX(元マスター!$G:$G,MATCH($U319,元マスター!$AO:$AO,0))),"")</f>
        <v/>
      </c>
      <c r="Q319" s="32" t="str">
        <f>IFERROR(IF(INDEX(元マスター!$H:$H,MATCH($U319,元マスター!$AO:$AO,0))="","",INDEX(元マスター!$H:$H,MATCH($U319,元マスター!$AO:$AO,0))),"")</f>
        <v/>
      </c>
      <c r="R319" s="32" t="str">
        <f>IFERROR(IF(INDEX(元マスター!$I:$I,MATCH($U319,元マスター!$AO:$AO,0))="","",INDEX(元マスター!$I:$I,MATCH($U319,元マスター!$AO:$AO,0))),"")</f>
        <v/>
      </c>
      <c r="S319" s="32" t="str">
        <f>IFERROR(IF(INDEX(元マスター!$J:$J,MATCH($U319,元マスター!$AO:$AO,0))="","",INDEX(元マスター!$J:$J,MATCH($U319,元マスター!$AO:$AO,0))),"")</f>
        <v/>
      </c>
      <c r="U319" s="32" t="str" cm="1">
        <f t="array" ref="U319">IFERROR(INDEX(元マスター!$AO$1:$AO$384,SMALL(IF(元マスター!$AO$1:$AO$384&lt;&gt;"",ROW($A$1:$A$384)),ROW())),"")</f>
        <v/>
      </c>
    </row>
    <row r="320" spans="1:21" x14ac:dyDescent="0.55000000000000004">
      <c r="A320" s="32" t="str">
        <f>IFERROR(INDEX(元マスター!$A:$A,MATCH($U320,元マスター!$AO:$AO,0)),"")</f>
        <v/>
      </c>
      <c r="B320" s="32" t="str">
        <f>IFERROR(IF($U320="","",IF($E320="1",INDEX(男子登録情報!$N:$N,MATCH($K320,男子登録情報!$B:$B,0)),INDEX(女子登録情報!$N:$N,MATCH($K320,女子登録情報!$B:$B,0)))),"")</f>
        <v/>
      </c>
      <c r="C320" s="32" t="str">
        <f>IFERROR(IF($U320="","",IF($E320="1",INDEX(男子登録情報!$O:$O,MATCH($K320,男子登録情報!$B:$B,0)),INDEX(女子登録情報!$O:$O,MATCH($K320,女子登録情報!$B:$B,0)))),"")</f>
        <v/>
      </c>
      <c r="D320" s="32" t="str">
        <f>IFERROR(IF($U320="","",IF($E320="1",INDEX(男子登録情報!$P:$P,MATCH($K320,男子登録情報!$B:$B,0)),INDEX(女子登録情報!$P:$P,MATCH($K320,女子登録情報!$B:$B,0)))),"")</f>
        <v/>
      </c>
      <c r="E320" s="32" t="str">
        <f>IF($U320="","",IF(ISERROR(MATCH($A320,男子登録情報!$S:$S,0)),"2","1"))</f>
        <v/>
      </c>
      <c r="F320" s="32" t="str">
        <f>IFERROR(IF($U320="","",IF($E320="1",INDEX(男子登録情報!$Q:$Q,MATCH($K320,男子登録情報!$B:$B,0)),INDEX(女子登録情報!$Q:$Q,MATCH($K320,女子登録情報!$B:$B,0)))),"")</f>
        <v/>
      </c>
      <c r="G320" s="32" t="str">
        <f>IFERROR(IF($U320="","",IF($E320="1",INDEX(男子登録情報!$M:$M,MATCH($K320,男子登録情報!$B:$B,0)),INDEX(女子登録情報!$M:$M,MATCH($K320,女子登録情報!$B:$B,0)))),"")</f>
        <v/>
      </c>
      <c r="H320" s="32" t="str">
        <f>IFERROR(IF($U320="","",IF($E320="1",INDEX(男子登録情報!$R:$R,MATCH($K320,男子登録情報!$B:$B,0)),INDEX(女子登録情報!$R:$R,MATCH($K320,女子登録情報!$B:$B,0)))),"")</f>
        <v/>
      </c>
      <c r="I320" s="32"/>
      <c r="J320" s="32"/>
      <c r="K320" s="32" t="str">
        <f>IFERROR(INDEX(元マスター!$B:$B,MATCH($U320,元マスター!$AO:$AO,0)),"")</f>
        <v/>
      </c>
      <c r="L320" s="32" t="str">
        <f>IFERROR(IF(INDEX(元マスター!$C:$C,MATCH($U320,元マスター!$AO:$AO,0))="","",INDEX(元マスター!$C:$C,MATCH($U320,元マスター!$AO:$AO,0))),"")</f>
        <v/>
      </c>
      <c r="M320" s="32" t="str">
        <f>IFERROR(IF(INDEX(元マスター!$D:$D,MATCH($U320,元マスター!$AO:$AO,0))="","",INDEX(元マスター!$D:$D,MATCH($U320,元マスター!$AO:$AO,0))),"")</f>
        <v/>
      </c>
      <c r="N320" s="32" t="str">
        <f>IFERROR(IF(INDEX(元マスター!$E:$E,MATCH($U320,元マスター!$AO:$AO,0))="","",INDEX(元マスター!$E:$E,MATCH($U320,元マスター!$AO:$AO,0))),"")</f>
        <v/>
      </c>
      <c r="O320" s="32" t="str">
        <f>IFERROR(IF(INDEX(元マスター!$F:$F,MATCH($U320,元マスター!$AO:$AO,0))="","",INDEX(元マスター!$F:$F,MATCH($U320,元マスター!$AO:$AO,0))),"")</f>
        <v/>
      </c>
      <c r="P320" s="32" t="str">
        <f>IFERROR(IF(INDEX(元マスター!$G:$G,MATCH($U320,元マスター!$AO:$AO,0))="","",INDEX(元マスター!$G:$G,MATCH($U320,元マスター!$AO:$AO,0))),"")</f>
        <v/>
      </c>
      <c r="Q320" s="32" t="str">
        <f>IFERROR(IF(INDEX(元マスター!$H:$H,MATCH($U320,元マスター!$AO:$AO,0))="","",INDEX(元マスター!$H:$H,MATCH($U320,元マスター!$AO:$AO,0))),"")</f>
        <v/>
      </c>
      <c r="R320" s="32" t="str">
        <f>IFERROR(IF(INDEX(元マスター!$I:$I,MATCH($U320,元マスター!$AO:$AO,0))="","",INDEX(元マスター!$I:$I,MATCH($U320,元マスター!$AO:$AO,0))),"")</f>
        <v/>
      </c>
      <c r="S320" s="32" t="str">
        <f>IFERROR(IF(INDEX(元マスター!$J:$J,MATCH($U320,元マスター!$AO:$AO,0))="","",INDEX(元マスター!$J:$J,MATCH($U320,元マスター!$AO:$AO,0))),"")</f>
        <v/>
      </c>
      <c r="U320" s="32" t="str" cm="1">
        <f t="array" ref="U320">IFERROR(INDEX(元マスター!$AO$1:$AO$384,SMALL(IF(元マスター!$AO$1:$AO$384&lt;&gt;"",ROW($A$1:$A$384)),ROW())),"")</f>
        <v/>
      </c>
    </row>
    <row r="321" spans="1:21" x14ac:dyDescent="0.55000000000000004">
      <c r="A321" s="32" t="str">
        <f>IFERROR(INDEX(元マスター!$A:$A,MATCH($U321,元マスター!$AO:$AO,0)),"")</f>
        <v/>
      </c>
      <c r="B321" s="32" t="str">
        <f>IFERROR(IF($U321="","",IF($E321="1",INDEX(男子登録情報!$N:$N,MATCH($K321,男子登録情報!$B:$B,0)),INDEX(女子登録情報!$N:$N,MATCH($K321,女子登録情報!$B:$B,0)))),"")</f>
        <v/>
      </c>
      <c r="C321" s="32" t="str">
        <f>IFERROR(IF($U321="","",IF($E321="1",INDEX(男子登録情報!$O:$O,MATCH($K321,男子登録情報!$B:$B,0)),INDEX(女子登録情報!$O:$O,MATCH($K321,女子登録情報!$B:$B,0)))),"")</f>
        <v/>
      </c>
      <c r="D321" s="32" t="str">
        <f>IFERROR(IF($U321="","",IF($E321="1",INDEX(男子登録情報!$P:$P,MATCH($K321,男子登録情報!$B:$B,0)),INDEX(女子登録情報!$P:$P,MATCH($K321,女子登録情報!$B:$B,0)))),"")</f>
        <v/>
      </c>
      <c r="E321" s="32" t="str">
        <f>IF($U321="","",IF(ISERROR(MATCH($A321,男子登録情報!$S:$S,0)),"2","1"))</f>
        <v/>
      </c>
      <c r="F321" s="32" t="str">
        <f>IFERROR(IF($U321="","",IF($E321="1",INDEX(男子登録情報!$Q:$Q,MATCH($K321,男子登録情報!$B:$B,0)),INDEX(女子登録情報!$Q:$Q,MATCH($K321,女子登録情報!$B:$B,0)))),"")</f>
        <v/>
      </c>
      <c r="G321" s="32" t="str">
        <f>IFERROR(IF($U321="","",IF($E321="1",INDEX(男子登録情報!$M:$M,MATCH($K321,男子登録情報!$B:$B,0)),INDEX(女子登録情報!$M:$M,MATCH($K321,女子登録情報!$B:$B,0)))),"")</f>
        <v/>
      </c>
      <c r="H321" s="32" t="str">
        <f>IFERROR(IF($U321="","",IF($E321="1",INDEX(男子登録情報!$R:$R,MATCH($K321,男子登録情報!$B:$B,0)),INDEX(女子登録情報!$R:$R,MATCH($K321,女子登録情報!$B:$B,0)))),"")</f>
        <v/>
      </c>
      <c r="I321" s="32"/>
      <c r="J321" s="32"/>
      <c r="K321" s="32" t="str">
        <f>IFERROR(INDEX(元マスター!$B:$B,MATCH($U321,元マスター!$AO:$AO,0)),"")</f>
        <v/>
      </c>
      <c r="L321" s="32" t="str">
        <f>IFERROR(IF(INDEX(元マスター!$C:$C,MATCH($U321,元マスター!$AO:$AO,0))="","",INDEX(元マスター!$C:$C,MATCH($U321,元マスター!$AO:$AO,0))),"")</f>
        <v/>
      </c>
      <c r="M321" s="32" t="str">
        <f>IFERROR(IF(INDEX(元マスター!$D:$D,MATCH($U321,元マスター!$AO:$AO,0))="","",INDEX(元マスター!$D:$D,MATCH($U321,元マスター!$AO:$AO,0))),"")</f>
        <v/>
      </c>
      <c r="N321" s="32" t="str">
        <f>IFERROR(IF(INDEX(元マスター!$E:$E,MATCH($U321,元マスター!$AO:$AO,0))="","",INDEX(元マスター!$E:$E,MATCH($U321,元マスター!$AO:$AO,0))),"")</f>
        <v/>
      </c>
      <c r="O321" s="32" t="str">
        <f>IFERROR(IF(INDEX(元マスター!$F:$F,MATCH($U321,元マスター!$AO:$AO,0))="","",INDEX(元マスター!$F:$F,MATCH($U321,元マスター!$AO:$AO,0))),"")</f>
        <v/>
      </c>
      <c r="P321" s="32" t="str">
        <f>IFERROR(IF(INDEX(元マスター!$G:$G,MATCH($U321,元マスター!$AO:$AO,0))="","",INDEX(元マスター!$G:$G,MATCH($U321,元マスター!$AO:$AO,0))),"")</f>
        <v/>
      </c>
      <c r="Q321" s="32" t="str">
        <f>IFERROR(IF(INDEX(元マスター!$H:$H,MATCH($U321,元マスター!$AO:$AO,0))="","",INDEX(元マスター!$H:$H,MATCH($U321,元マスター!$AO:$AO,0))),"")</f>
        <v/>
      </c>
      <c r="R321" s="32" t="str">
        <f>IFERROR(IF(INDEX(元マスター!$I:$I,MATCH($U321,元マスター!$AO:$AO,0))="","",INDEX(元マスター!$I:$I,MATCH($U321,元マスター!$AO:$AO,0))),"")</f>
        <v/>
      </c>
      <c r="S321" s="32" t="str">
        <f>IFERROR(IF(INDEX(元マスター!$J:$J,MATCH($U321,元マスター!$AO:$AO,0))="","",INDEX(元マスター!$J:$J,MATCH($U321,元マスター!$AO:$AO,0))),"")</f>
        <v/>
      </c>
      <c r="U321" s="32" t="str" cm="1">
        <f t="array" ref="U321">IFERROR(INDEX(元マスター!$AO$1:$AO$384,SMALL(IF(元マスター!$AO$1:$AO$384&lt;&gt;"",ROW($A$1:$A$384)),ROW())),"")</f>
        <v/>
      </c>
    </row>
    <row r="322" spans="1:21" x14ac:dyDescent="0.55000000000000004">
      <c r="A322" s="32" t="str">
        <f>IFERROR(INDEX(元マスター!$A:$A,MATCH($U322,元マスター!$AO:$AO,0)),"")</f>
        <v/>
      </c>
      <c r="B322" s="32" t="str">
        <f>IFERROR(IF($U322="","",IF($E322="1",INDEX(男子登録情報!$N:$N,MATCH($K322,男子登録情報!$B:$B,0)),INDEX(女子登録情報!$N:$N,MATCH($K322,女子登録情報!$B:$B,0)))),"")</f>
        <v/>
      </c>
      <c r="C322" s="32" t="str">
        <f>IFERROR(IF($U322="","",IF($E322="1",INDEX(男子登録情報!$O:$O,MATCH($K322,男子登録情報!$B:$B,0)),INDEX(女子登録情報!$O:$O,MATCH($K322,女子登録情報!$B:$B,0)))),"")</f>
        <v/>
      </c>
      <c r="D322" s="32" t="str">
        <f>IFERROR(IF($U322="","",IF($E322="1",INDEX(男子登録情報!$P:$P,MATCH($K322,男子登録情報!$B:$B,0)),INDEX(女子登録情報!$P:$P,MATCH($K322,女子登録情報!$B:$B,0)))),"")</f>
        <v/>
      </c>
      <c r="E322" s="32" t="str">
        <f>IF($U322="","",IF(ISERROR(MATCH($A322,男子登録情報!$S:$S,0)),"2","1"))</f>
        <v/>
      </c>
      <c r="F322" s="32" t="str">
        <f>IFERROR(IF($U322="","",IF($E322="1",INDEX(男子登録情報!$Q:$Q,MATCH($K322,男子登録情報!$B:$B,0)),INDEX(女子登録情報!$Q:$Q,MATCH($K322,女子登録情報!$B:$B,0)))),"")</f>
        <v/>
      </c>
      <c r="G322" s="32" t="str">
        <f>IFERROR(IF($U322="","",IF($E322="1",INDEX(男子登録情報!$M:$M,MATCH($K322,男子登録情報!$B:$B,0)),INDEX(女子登録情報!$M:$M,MATCH($K322,女子登録情報!$B:$B,0)))),"")</f>
        <v/>
      </c>
      <c r="H322" s="32" t="str">
        <f>IFERROR(IF($U322="","",IF($E322="1",INDEX(男子登録情報!$R:$R,MATCH($K322,男子登録情報!$B:$B,0)),INDEX(女子登録情報!$R:$R,MATCH($K322,女子登録情報!$B:$B,0)))),"")</f>
        <v/>
      </c>
      <c r="I322" s="32"/>
      <c r="J322" s="32"/>
      <c r="K322" s="32" t="str">
        <f>IFERROR(INDEX(元マスター!$B:$B,MATCH($U322,元マスター!$AO:$AO,0)),"")</f>
        <v/>
      </c>
      <c r="L322" s="32" t="str">
        <f>IFERROR(IF(INDEX(元マスター!$C:$C,MATCH($U322,元マスター!$AO:$AO,0))="","",INDEX(元マスター!$C:$C,MATCH($U322,元マスター!$AO:$AO,0))),"")</f>
        <v/>
      </c>
      <c r="M322" s="32" t="str">
        <f>IFERROR(IF(INDEX(元マスター!$D:$D,MATCH($U322,元マスター!$AO:$AO,0))="","",INDEX(元マスター!$D:$D,MATCH($U322,元マスター!$AO:$AO,0))),"")</f>
        <v/>
      </c>
      <c r="N322" s="32" t="str">
        <f>IFERROR(IF(INDEX(元マスター!$E:$E,MATCH($U322,元マスター!$AO:$AO,0))="","",INDEX(元マスター!$E:$E,MATCH($U322,元マスター!$AO:$AO,0))),"")</f>
        <v/>
      </c>
      <c r="O322" s="32" t="str">
        <f>IFERROR(IF(INDEX(元マスター!$F:$F,MATCH($U322,元マスター!$AO:$AO,0))="","",INDEX(元マスター!$F:$F,MATCH($U322,元マスター!$AO:$AO,0))),"")</f>
        <v/>
      </c>
      <c r="P322" s="32" t="str">
        <f>IFERROR(IF(INDEX(元マスター!$G:$G,MATCH($U322,元マスター!$AO:$AO,0))="","",INDEX(元マスター!$G:$G,MATCH($U322,元マスター!$AO:$AO,0))),"")</f>
        <v/>
      </c>
      <c r="Q322" s="32" t="str">
        <f>IFERROR(IF(INDEX(元マスター!$H:$H,MATCH($U322,元マスター!$AO:$AO,0))="","",INDEX(元マスター!$H:$H,MATCH($U322,元マスター!$AO:$AO,0))),"")</f>
        <v/>
      </c>
      <c r="R322" s="32" t="str">
        <f>IFERROR(IF(INDEX(元マスター!$I:$I,MATCH($U322,元マスター!$AO:$AO,0))="","",INDEX(元マスター!$I:$I,MATCH($U322,元マスター!$AO:$AO,0))),"")</f>
        <v/>
      </c>
      <c r="S322" s="32" t="str">
        <f>IFERROR(IF(INDEX(元マスター!$J:$J,MATCH($U322,元マスター!$AO:$AO,0))="","",INDEX(元マスター!$J:$J,MATCH($U322,元マスター!$AO:$AO,0))),"")</f>
        <v/>
      </c>
      <c r="U322" s="32" t="str" cm="1">
        <f t="array" ref="U322">IFERROR(INDEX(元マスター!$AO$1:$AO$384,SMALL(IF(元マスター!$AO$1:$AO$384&lt;&gt;"",ROW($A$1:$A$384)),ROW())),"")</f>
        <v/>
      </c>
    </row>
    <row r="323" spans="1:21" x14ac:dyDescent="0.55000000000000004">
      <c r="A323" s="32" t="str">
        <f>IFERROR(INDEX(元マスター!$A:$A,MATCH($U323,元マスター!$AO:$AO,0)),"")</f>
        <v/>
      </c>
      <c r="B323" s="32" t="str">
        <f>IFERROR(IF($U323="","",IF($E323="1",INDEX(男子登録情報!$N:$N,MATCH($K323,男子登録情報!$B:$B,0)),INDEX(女子登録情報!$N:$N,MATCH($K323,女子登録情報!$B:$B,0)))),"")</f>
        <v/>
      </c>
      <c r="C323" s="32" t="str">
        <f>IFERROR(IF($U323="","",IF($E323="1",INDEX(男子登録情報!$O:$O,MATCH($K323,男子登録情報!$B:$B,0)),INDEX(女子登録情報!$O:$O,MATCH($K323,女子登録情報!$B:$B,0)))),"")</f>
        <v/>
      </c>
      <c r="D323" s="32" t="str">
        <f>IFERROR(IF($U323="","",IF($E323="1",INDEX(男子登録情報!$P:$P,MATCH($K323,男子登録情報!$B:$B,0)),INDEX(女子登録情報!$P:$P,MATCH($K323,女子登録情報!$B:$B,0)))),"")</f>
        <v/>
      </c>
      <c r="E323" s="32" t="str">
        <f>IF($U323="","",IF(ISERROR(MATCH($A323,男子登録情報!$S:$S,0)),"2","1"))</f>
        <v/>
      </c>
      <c r="F323" s="32" t="str">
        <f>IFERROR(IF($U323="","",IF($E323="1",INDEX(男子登録情報!$Q:$Q,MATCH($K323,男子登録情報!$B:$B,0)),INDEX(女子登録情報!$Q:$Q,MATCH($K323,女子登録情報!$B:$B,0)))),"")</f>
        <v/>
      </c>
      <c r="G323" s="32" t="str">
        <f>IFERROR(IF($U323="","",IF($E323="1",INDEX(男子登録情報!$M:$M,MATCH($K323,男子登録情報!$B:$B,0)),INDEX(女子登録情報!$M:$M,MATCH($K323,女子登録情報!$B:$B,0)))),"")</f>
        <v/>
      </c>
      <c r="H323" s="32" t="str">
        <f>IFERROR(IF($U323="","",IF($E323="1",INDEX(男子登録情報!$R:$R,MATCH($K323,男子登録情報!$B:$B,0)),INDEX(女子登録情報!$R:$R,MATCH($K323,女子登録情報!$B:$B,0)))),"")</f>
        <v/>
      </c>
      <c r="I323" s="32"/>
      <c r="J323" s="32"/>
      <c r="K323" s="32" t="str">
        <f>IFERROR(INDEX(元マスター!$B:$B,MATCH($U323,元マスター!$AO:$AO,0)),"")</f>
        <v/>
      </c>
      <c r="L323" s="32" t="str">
        <f>IFERROR(IF(INDEX(元マスター!$C:$C,MATCH($U323,元マスター!$AO:$AO,0))="","",INDEX(元マスター!$C:$C,MATCH($U323,元マスター!$AO:$AO,0))),"")</f>
        <v/>
      </c>
      <c r="M323" s="32" t="str">
        <f>IFERROR(IF(INDEX(元マスター!$D:$D,MATCH($U323,元マスター!$AO:$AO,0))="","",INDEX(元マスター!$D:$D,MATCH($U323,元マスター!$AO:$AO,0))),"")</f>
        <v/>
      </c>
      <c r="N323" s="32" t="str">
        <f>IFERROR(IF(INDEX(元マスター!$E:$E,MATCH($U323,元マスター!$AO:$AO,0))="","",INDEX(元マスター!$E:$E,MATCH($U323,元マスター!$AO:$AO,0))),"")</f>
        <v/>
      </c>
      <c r="O323" s="32" t="str">
        <f>IFERROR(IF(INDEX(元マスター!$F:$F,MATCH($U323,元マスター!$AO:$AO,0))="","",INDEX(元マスター!$F:$F,MATCH($U323,元マスター!$AO:$AO,0))),"")</f>
        <v/>
      </c>
      <c r="P323" s="32" t="str">
        <f>IFERROR(IF(INDEX(元マスター!$G:$G,MATCH($U323,元マスター!$AO:$AO,0))="","",INDEX(元マスター!$G:$G,MATCH($U323,元マスター!$AO:$AO,0))),"")</f>
        <v/>
      </c>
      <c r="Q323" s="32" t="str">
        <f>IFERROR(IF(INDEX(元マスター!$H:$H,MATCH($U323,元マスター!$AO:$AO,0))="","",INDEX(元マスター!$H:$H,MATCH($U323,元マスター!$AO:$AO,0))),"")</f>
        <v/>
      </c>
      <c r="R323" s="32" t="str">
        <f>IFERROR(IF(INDEX(元マスター!$I:$I,MATCH($U323,元マスター!$AO:$AO,0))="","",INDEX(元マスター!$I:$I,MATCH($U323,元マスター!$AO:$AO,0))),"")</f>
        <v/>
      </c>
      <c r="S323" s="32" t="str">
        <f>IFERROR(IF(INDEX(元マスター!$J:$J,MATCH($U323,元マスター!$AO:$AO,0))="","",INDEX(元マスター!$J:$J,MATCH($U323,元マスター!$AO:$AO,0))),"")</f>
        <v/>
      </c>
      <c r="U323" s="32" t="str" cm="1">
        <f t="array" ref="U323">IFERROR(INDEX(元マスター!$AO$1:$AO$384,SMALL(IF(元マスター!$AO$1:$AO$384&lt;&gt;"",ROW($A$1:$A$384)),ROW())),"")</f>
        <v/>
      </c>
    </row>
    <row r="324" spans="1:21" x14ac:dyDescent="0.55000000000000004">
      <c r="A324" s="32" t="str">
        <f>IFERROR(INDEX(元マスター!$A:$A,MATCH($U324,元マスター!$AO:$AO,0)),"")</f>
        <v/>
      </c>
      <c r="B324" s="32" t="str">
        <f>IFERROR(IF($U324="","",IF($E324="1",INDEX(男子登録情報!$N:$N,MATCH($K324,男子登録情報!$B:$B,0)),INDEX(女子登録情報!$N:$N,MATCH($K324,女子登録情報!$B:$B,0)))),"")</f>
        <v/>
      </c>
      <c r="C324" s="32" t="str">
        <f>IFERROR(IF($U324="","",IF($E324="1",INDEX(男子登録情報!$O:$O,MATCH($K324,男子登録情報!$B:$B,0)),INDEX(女子登録情報!$O:$O,MATCH($K324,女子登録情報!$B:$B,0)))),"")</f>
        <v/>
      </c>
      <c r="D324" s="32" t="str">
        <f>IFERROR(IF($U324="","",IF($E324="1",INDEX(男子登録情報!$P:$P,MATCH($K324,男子登録情報!$B:$B,0)),INDEX(女子登録情報!$P:$P,MATCH($K324,女子登録情報!$B:$B,0)))),"")</f>
        <v/>
      </c>
      <c r="E324" s="32" t="str">
        <f>IF($U324="","",IF(ISERROR(MATCH($A324,男子登録情報!$S:$S,0)),"2","1"))</f>
        <v/>
      </c>
      <c r="F324" s="32" t="str">
        <f>IFERROR(IF($U324="","",IF($E324="1",INDEX(男子登録情報!$Q:$Q,MATCH($K324,男子登録情報!$B:$B,0)),INDEX(女子登録情報!$Q:$Q,MATCH($K324,女子登録情報!$B:$B,0)))),"")</f>
        <v/>
      </c>
      <c r="G324" s="32" t="str">
        <f>IFERROR(IF($U324="","",IF($E324="1",INDEX(男子登録情報!$M:$M,MATCH($K324,男子登録情報!$B:$B,0)),INDEX(女子登録情報!$M:$M,MATCH($K324,女子登録情報!$B:$B,0)))),"")</f>
        <v/>
      </c>
      <c r="H324" s="32" t="str">
        <f>IFERROR(IF($U324="","",IF($E324="1",INDEX(男子登録情報!$R:$R,MATCH($K324,男子登録情報!$B:$B,0)),INDEX(女子登録情報!$R:$R,MATCH($K324,女子登録情報!$B:$B,0)))),"")</f>
        <v/>
      </c>
      <c r="I324" s="32"/>
      <c r="J324" s="32"/>
      <c r="K324" s="32" t="str">
        <f>IFERROR(INDEX(元マスター!$B:$B,MATCH($U324,元マスター!$AO:$AO,0)),"")</f>
        <v/>
      </c>
      <c r="L324" s="32" t="str">
        <f>IFERROR(IF(INDEX(元マスター!$C:$C,MATCH($U324,元マスター!$AO:$AO,0))="","",INDEX(元マスター!$C:$C,MATCH($U324,元マスター!$AO:$AO,0))),"")</f>
        <v/>
      </c>
      <c r="M324" s="32" t="str">
        <f>IFERROR(IF(INDEX(元マスター!$D:$D,MATCH($U324,元マスター!$AO:$AO,0))="","",INDEX(元マスター!$D:$D,MATCH($U324,元マスター!$AO:$AO,0))),"")</f>
        <v/>
      </c>
      <c r="N324" s="32" t="str">
        <f>IFERROR(IF(INDEX(元マスター!$E:$E,MATCH($U324,元マスター!$AO:$AO,0))="","",INDEX(元マスター!$E:$E,MATCH($U324,元マスター!$AO:$AO,0))),"")</f>
        <v/>
      </c>
      <c r="O324" s="32" t="str">
        <f>IFERROR(IF(INDEX(元マスター!$F:$F,MATCH($U324,元マスター!$AO:$AO,0))="","",INDEX(元マスター!$F:$F,MATCH($U324,元マスター!$AO:$AO,0))),"")</f>
        <v/>
      </c>
      <c r="P324" s="32" t="str">
        <f>IFERROR(IF(INDEX(元マスター!$G:$G,MATCH($U324,元マスター!$AO:$AO,0))="","",INDEX(元マスター!$G:$G,MATCH($U324,元マスター!$AO:$AO,0))),"")</f>
        <v/>
      </c>
      <c r="Q324" s="32" t="str">
        <f>IFERROR(IF(INDEX(元マスター!$H:$H,MATCH($U324,元マスター!$AO:$AO,0))="","",INDEX(元マスター!$H:$H,MATCH($U324,元マスター!$AO:$AO,0))),"")</f>
        <v/>
      </c>
      <c r="R324" s="32" t="str">
        <f>IFERROR(IF(INDEX(元マスター!$I:$I,MATCH($U324,元マスター!$AO:$AO,0))="","",INDEX(元マスター!$I:$I,MATCH($U324,元マスター!$AO:$AO,0))),"")</f>
        <v/>
      </c>
      <c r="S324" s="32" t="str">
        <f>IFERROR(IF(INDEX(元マスター!$J:$J,MATCH($U324,元マスター!$AO:$AO,0))="","",INDEX(元マスター!$J:$J,MATCH($U324,元マスター!$AO:$AO,0))),"")</f>
        <v/>
      </c>
      <c r="U324" s="32" t="str" cm="1">
        <f t="array" ref="U324">IFERROR(INDEX(元マスター!$AO$1:$AO$384,SMALL(IF(元マスター!$AO$1:$AO$384&lt;&gt;"",ROW($A$1:$A$384)),ROW())),"")</f>
        <v/>
      </c>
    </row>
    <row r="325" spans="1:21" x14ac:dyDescent="0.55000000000000004">
      <c r="A325" s="32" t="str">
        <f>IFERROR(INDEX(元マスター!$A:$A,MATCH($U325,元マスター!$AO:$AO,0)),"")</f>
        <v/>
      </c>
      <c r="B325" s="32" t="str">
        <f>IFERROR(IF($U325="","",IF($E325="1",INDEX(男子登録情報!$N:$N,MATCH($K325,男子登録情報!$B:$B,0)),INDEX(女子登録情報!$N:$N,MATCH($K325,女子登録情報!$B:$B,0)))),"")</f>
        <v/>
      </c>
      <c r="C325" s="32" t="str">
        <f>IFERROR(IF($U325="","",IF($E325="1",INDEX(男子登録情報!$O:$O,MATCH($K325,男子登録情報!$B:$B,0)),INDEX(女子登録情報!$O:$O,MATCH($K325,女子登録情報!$B:$B,0)))),"")</f>
        <v/>
      </c>
      <c r="D325" s="32" t="str">
        <f>IFERROR(IF($U325="","",IF($E325="1",INDEX(男子登録情報!$P:$P,MATCH($K325,男子登録情報!$B:$B,0)),INDEX(女子登録情報!$P:$P,MATCH($K325,女子登録情報!$B:$B,0)))),"")</f>
        <v/>
      </c>
      <c r="E325" s="32" t="str">
        <f>IF($U325="","",IF(ISERROR(MATCH($A325,男子登録情報!$S:$S,0)),"2","1"))</f>
        <v/>
      </c>
      <c r="F325" s="32" t="str">
        <f>IFERROR(IF($U325="","",IF($E325="1",INDEX(男子登録情報!$Q:$Q,MATCH($K325,男子登録情報!$B:$B,0)),INDEX(女子登録情報!$Q:$Q,MATCH($K325,女子登録情報!$B:$B,0)))),"")</f>
        <v/>
      </c>
      <c r="G325" s="32" t="str">
        <f>IFERROR(IF($U325="","",IF($E325="1",INDEX(男子登録情報!$M:$M,MATCH($K325,男子登録情報!$B:$B,0)),INDEX(女子登録情報!$M:$M,MATCH($K325,女子登録情報!$B:$B,0)))),"")</f>
        <v/>
      </c>
      <c r="H325" s="32" t="str">
        <f>IFERROR(IF($U325="","",IF($E325="1",INDEX(男子登録情報!$R:$R,MATCH($K325,男子登録情報!$B:$B,0)),INDEX(女子登録情報!$R:$R,MATCH($K325,女子登録情報!$B:$B,0)))),"")</f>
        <v/>
      </c>
      <c r="I325" s="32"/>
      <c r="J325" s="32"/>
      <c r="K325" s="32" t="str">
        <f>IFERROR(INDEX(元マスター!$B:$B,MATCH($U325,元マスター!$AO:$AO,0)),"")</f>
        <v/>
      </c>
      <c r="L325" s="32" t="str">
        <f>IFERROR(IF(INDEX(元マスター!$C:$C,MATCH($U325,元マスター!$AO:$AO,0))="","",INDEX(元マスター!$C:$C,MATCH($U325,元マスター!$AO:$AO,0))),"")</f>
        <v/>
      </c>
      <c r="M325" s="32" t="str">
        <f>IFERROR(IF(INDEX(元マスター!$D:$D,MATCH($U325,元マスター!$AO:$AO,0))="","",INDEX(元マスター!$D:$D,MATCH($U325,元マスター!$AO:$AO,0))),"")</f>
        <v/>
      </c>
      <c r="N325" s="32" t="str">
        <f>IFERROR(IF(INDEX(元マスター!$E:$E,MATCH($U325,元マスター!$AO:$AO,0))="","",INDEX(元マスター!$E:$E,MATCH($U325,元マスター!$AO:$AO,0))),"")</f>
        <v/>
      </c>
      <c r="O325" s="32" t="str">
        <f>IFERROR(IF(INDEX(元マスター!$F:$F,MATCH($U325,元マスター!$AO:$AO,0))="","",INDEX(元マスター!$F:$F,MATCH($U325,元マスター!$AO:$AO,0))),"")</f>
        <v/>
      </c>
      <c r="P325" s="32" t="str">
        <f>IFERROR(IF(INDEX(元マスター!$G:$G,MATCH($U325,元マスター!$AO:$AO,0))="","",INDEX(元マスター!$G:$G,MATCH($U325,元マスター!$AO:$AO,0))),"")</f>
        <v/>
      </c>
      <c r="Q325" s="32" t="str">
        <f>IFERROR(IF(INDEX(元マスター!$H:$H,MATCH($U325,元マスター!$AO:$AO,0))="","",INDEX(元マスター!$H:$H,MATCH($U325,元マスター!$AO:$AO,0))),"")</f>
        <v/>
      </c>
      <c r="R325" s="32" t="str">
        <f>IFERROR(IF(INDEX(元マスター!$I:$I,MATCH($U325,元マスター!$AO:$AO,0))="","",INDEX(元マスター!$I:$I,MATCH($U325,元マスター!$AO:$AO,0))),"")</f>
        <v/>
      </c>
      <c r="S325" s="32" t="str">
        <f>IFERROR(IF(INDEX(元マスター!$J:$J,MATCH($U325,元マスター!$AO:$AO,0))="","",INDEX(元マスター!$J:$J,MATCH($U325,元マスター!$AO:$AO,0))),"")</f>
        <v/>
      </c>
      <c r="U325" s="32" t="str" cm="1">
        <f t="array" ref="U325">IFERROR(INDEX(元マスター!$AO$1:$AO$384,SMALL(IF(元マスター!$AO$1:$AO$384&lt;&gt;"",ROW($A$1:$A$384)),ROW())),"")</f>
        <v/>
      </c>
    </row>
    <row r="326" spans="1:21" x14ac:dyDescent="0.55000000000000004">
      <c r="A326" s="32" t="str">
        <f>IFERROR(INDEX(元マスター!$A:$A,MATCH($U326,元マスター!$AO:$AO,0)),"")</f>
        <v/>
      </c>
      <c r="B326" s="32" t="str">
        <f>IFERROR(IF($U326="","",IF($E326="1",INDEX(男子登録情報!$N:$N,MATCH($K326,男子登録情報!$B:$B,0)),INDEX(女子登録情報!$N:$N,MATCH($K326,女子登録情報!$B:$B,0)))),"")</f>
        <v/>
      </c>
      <c r="C326" s="32" t="str">
        <f>IFERROR(IF($U326="","",IF($E326="1",INDEX(男子登録情報!$O:$O,MATCH($K326,男子登録情報!$B:$B,0)),INDEX(女子登録情報!$O:$O,MATCH($K326,女子登録情報!$B:$B,0)))),"")</f>
        <v/>
      </c>
      <c r="D326" s="32" t="str">
        <f>IFERROR(IF($U326="","",IF($E326="1",INDEX(男子登録情報!$P:$P,MATCH($K326,男子登録情報!$B:$B,0)),INDEX(女子登録情報!$P:$P,MATCH($K326,女子登録情報!$B:$B,0)))),"")</f>
        <v/>
      </c>
      <c r="E326" s="32" t="str">
        <f>IF($U326="","",IF(ISERROR(MATCH($A326,男子登録情報!$S:$S,0)),"2","1"))</f>
        <v/>
      </c>
      <c r="F326" s="32" t="str">
        <f>IFERROR(IF($U326="","",IF($E326="1",INDEX(男子登録情報!$Q:$Q,MATCH($K326,男子登録情報!$B:$B,0)),INDEX(女子登録情報!$Q:$Q,MATCH($K326,女子登録情報!$B:$B,0)))),"")</f>
        <v/>
      </c>
      <c r="G326" s="32" t="str">
        <f>IFERROR(IF($U326="","",IF($E326="1",INDEX(男子登録情報!$M:$M,MATCH($K326,男子登録情報!$B:$B,0)),INDEX(女子登録情報!$M:$M,MATCH($K326,女子登録情報!$B:$B,0)))),"")</f>
        <v/>
      </c>
      <c r="H326" s="32" t="str">
        <f>IFERROR(IF($U326="","",IF($E326="1",INDEX(男子登録情報!$R:$R,MATCH($K326,男子登録情報!$B:$B,0)),INDEX(女子登録情報!$R:$R,MATCH($K326,女子登録情報!$B:$B,0)))),"")</f>
        <v/>
      </c>
      <c r="I326" s="32"/>
      <c r="J326" s="32"/>
      <c r="K326" s="32" t="str">
        <f>IFERROR(INDEX(元マスター!$B:$B,MATCH($U326,元マスター!$AO:$AO,0)),"")</f>
        <v/>
      </c>
      <c r="L326" s="32" t="str">
        <f>IFERROR(IF(INDEX(元マスター!$C:$C,MATCH($U326,元マスター!$AO:$AO,0))="","",INDEX(元マスター!$C:$C,MATCH($U326,元マスター!$AO:$AO,0))),"")</f>
        <v/>
      </c>
      <c r="M326" s="32" t="str">
        <f>IFERROR(IF(INDEX(元マスター!$D:$D,MATCH($U326,元マスター!$AO:$AO,0))="","",INDEX(元マスター!$D:$D,MATCH($U326,元マスター!$AO:$AO,0))),"")</f>
        <v/>
      </c>
      <c r="N326" s="32" t="str">
        <f>IFERROR(IF(INDEX(元マスター!$E:$E,MATCH($U326,元マスター!$AO:$AO,0))="","",INDEX(元マスター!$E:$E,MATCH($U326,元マスター!$AO:$AO,0))),"")</f>
        <v/>
      </c>
      <c r="O326" s="32" t="str">
        <f>IFERROR(IF(INDEX(元マスター!$F:$F,MATCH($U326,元マスター!$AO:$AO,0))="","",INDEX(元マスター!$F:$F,MATCH($U326,元マスター!$AO:$AO,0))),"")</f>
        <v/>
      </c>
      <c r="P326" s="32" t="str">
        <f>IFERROR(IF(INDEX(元マスター!$G:$G,MATCH($U326,元マスター!$AO:$AO,0))="","",INDEX(元マスター!$G:$G,MATCH($U326,元マスター!$AO:$AO,0))),"")</f>
        <v/>
      </c>
      <c r="Q326" s="32" t="str">
        <f>IFERROR(IF(INDEX(元マスター!$H:$H,MATCH($U326,元マスター!$AO:$AO,0))="","",INDEX(元マスター!$H:$H,MATCH($U326,元マスター!$AO:$AO,0))),"")</f>
        <v/>
      </c>
      <c r="R326" s="32" t="str">
        <f>IFERROR(IF(INDEX(元マスター!$I:$I,MATCH($U326,元マスター!$AO:$AO,0))="","",INDEX(元マスター!$I:$I,MATCH($U326,元マスター!$AO:$AO,0))),"")</f>
        <v/>
      </c>
      <c r="S326" s="32" t="str">
        <f>IFERROR(IF(INDEX(元マスター!$J:$J,MATCH($U326,元マスター!$AO:$AO,0))="","",INDEX(元マスター!$J:$J,MATCH($U326,元マスター!$AO:$AO,0))),"")</f>
        <v/>
      </c>
      <c r="U326" s="32" t="str" cm="1">
        <f t="array" ref="U326">IFERROR(INDEX(元マスター!$AO$1:$AO$384,SMALL(IF(元マスター!$AO$1:$AO$384&lt;&gt;"",ROW($A$1:$A$384)),ROW())),"")</f>
        <v/>
      </c>
    </row>
    <row r="327" spans="1:21" x14ac:dyDescent="0.55000000000000004">
      <c r="A327" s="32" t="str">
        <f>IFERROR(INDEX(元マスター!$A:$A,MATCH($U327,元マスター!$AO:$AO,0)),"")</f>
        <v/>
      </c>
      <c r="B327" s="32" t="str">
        <f>IFERROR(IF($U327="","",IF($E327="1",INDEX(男子登録情報!$N:$N,MATCH($K327,男子登録情報!$B:$B,0)),INDEX(女子登録情報!$N:$N,MATCH($K327,女子登録情報!$B:$B,0)))),"")</f>
        <v/>
      </c>
      <c r="C327" s="32" t="str">
        <f>IFERROR(IF($U327="","",IF($E327="1",INDEX(男子登録情報!$O:$O,MATCH($K327,男子登録情報!$B:$B,0)),INDEX(女子登録情報!$O:$O,MATCH($K327,女子登録情報!$B:$B,0)))),"")</f>
        <v/>
      </c>
      <c r="D327" s="32" t="str">
        <f>IFERROR(IF($U327="","",IF($E327="1",INDEX(男子登録情報!$P:$P,MATCH($K327,男子登録情報!$B:$B,0)),INDEX(女子登録情報!$P:$P,MATCH($K327,女子登録情報!$B:$B,0)))),"")</f>
        <v/>
      </c>
      <c r="E327" s="32" t="str">
        <f>IF($U327="","",IF(ISERROR(MATCH($A327,男子登録情報!$S:$S,0)),"2","1"))</f>
        <v/>
      </c>
      <c r="F327" s="32" t="str">
        <f>IFERROR(IF($U327="","",IF($E327="1",INDEX(男子登録情報!$Q:$Q,MATCH($K327,男子登録情報!$B:$B,0)),INDEX(女子登録情報!$Q:$Q,MATCH($K327,女子登録情報!$B:$B,0)))),"")</f>
        <v/>
      </c>
      <c r="G327" s="32" t="str">
        <f>IFERROR(IF($U327="","",IF($E327="1",INDEX(男子登録情報!$M:$M,MATCH($K327,男子登録情報!$B:$B,0)),INDEX(女子登録情報!$M:$M,MATCH($K327,女子登録情報!$B:$B,0)))),"")</f>
        <v/>
      </c>
      <c r="H327" s="32" t="str">
        <f>IFERROR(IF($U327="","",IF($E327="1",INDEX(男子登録情報!$R:$R,MATCH($K327,男子登録情報!$B:$B,0)),INDEX(女子登録情報!$R:$R,MATCH($K327,女子登録情報!$B:$B,0)))),"")</f>
        <v/>
      </c>
      <c r="I327" s="32"/>
      <c r="J327" s="32"/>
      <c r="K327" s="32" t="str">
        <f>IFERROR(INDEX(元マスター!$B:$B,MATCH($U327,元マスター!$AO:$AO,0)),"")</f>
        <v/>
      </c>
      <c r="L327" s="32" t="str">
        <f>IFERROR(IF(INDEX(元マスター!$C:$C,MATCH($U327,元マスター!$AO:$AO,0))="","",INDEX(元マスター!$C:$C,MATCH($U327,元マスター!$AO:$AO,0))),"")</f>
        <v/>
      </c>
      <c r="M327" s="32" t="str">
        <f>IFERROR(IF(INDEX(元マスター!$D:$D,MATCH($U327,元マスター!$AO:$AO,0))="","",INDEX(元マスター!$D:$D,MATCH($U327,元マスター!$AO:$AO,0))),"")</f>
        <v/>
      </c>
      <c r="N327" s="32" t="str">
        <f>IFERROR(IF(INDEX(元マスター!$E:$E,MATCH($U327,元マスター!$AO:$AO,0))="","",INDEX(元マスター!$E:$E,MATCH($U327,元マスター!$AO:$AO,0))),"")</f>
        <v/>
      </c>
      <c r="O327" s="32" t="str">
        <f>IFERROR(IF(INDEX(元マスター!$F:$F,MATCH($U327,元マスター!$AO:$AO,0))="","",INDEX(元マスター!$F:$F,MATCH($U327,元マスター!$AO:$AO,0))),"")</f>
        <v/>
      </c>
      <c r="P327" s="32" t="str">
        <f>IFERROR(IF(INDEX(元マスター!$G:$G,MATCH($U327,元マスター!$AO:$AO,0))="","",INDEX(元マスター!$G:$G,MATCH($U327,元マスター!$AO:$AO,0))),"")</f>
        <v/>
      </c>
      <c r="Q327" s="32" t="str">
        <f>IFERROR(IF(INDEX(元マスター!$H:$H,MATCH($U327,元マスター!$AO:$AO,0))="","",INDEX(元マスター!$H:$H,MATCH($U327,元マスター!$AO:$AO,0))),"")</f>
        <v/>
      </c>
      <c r="R327" s="32" t="str">
        <f>IFERROR(IF(INDEX(元マスター!$I:$I,MATCH($U327,元マスター!$AO:$AO,0))="","",INDEX(元マスター!$I:$I,MATCH($U327,元マスター!$AO:$AO,0))),"")</f>
        <v/>
      </c>
      <c r="S327" s="32" t="str">
        <f>IFERROR(IF(INDEX(元マスター!$J:$J,MATCH($U327,元マスター!$AO:$AO,0))="","",INDEX(元マスター!$J:$J,MATCH($U327,元マスター!$AO:$AO,0))),"")</f>
        <v/>
      </c>
      <c r="U327" s="32" t="str" cm="1">
        <f t="array" ref="U327">IFERROR(INDEX(元マスター!$AO$1:$AO$384,SMALL(IF(元マスター!$AO$1:$AO$384&lt;&gt;"",ROW($A$1:$A$384)),ROW())),"")</f>
        <v/>
      </c>
    </row>
    <row r="328" spans="1:21" x14ac:dyDescent="0.55000000000000004">
      <c r="A328" s="32" t="str">
        <f>IFERROR(INDEX(元マスター!$A:$A,MATCH($U328,元マスター!$AO:$AO,0)),"")</f>
        <v/>
      </c>
      <c r="B328" s="32" t="str">
        <f>IFERROR(IF($U328="","",IF($E328="1",INDEX(男子登録情報!$N:$N,MATCH($K328,男子登録情報!$B:$B,0)),INDEX(女子登録情報!$N:$N,MATCH($K328,女子登録情報!$B:$B,0)))),"")</f>
        <v/>
      </c>
      <c r="C328" s="32" t="str">
        <f>IFERROR(IF($U328="","",IF($E328="1",INDEX(男子登録情報!$O:$O,MATCH($K328,男子登録情報!$B:$B,0)),INDEX(女子登録情報!$O:$O,MATCH($K328,女子登録情報!$B:$B,0)))),"")</f>
        <v/>
      </c>
      <c r="D328" s="32" t="str">
        <f>IFERROR(IF($U328="","",IF($E328="1",INDEX(男子登録情報!$P:$P,MATCH($K328,男子登録情報!$B:$B,0)),INDEX(女子登録情報!$P:$P,MATCH($K328,女子登録情報!$B:$B,0)))),"")</f>
        <v/>
      </c>
      <c r="E328" s="32" t="str">
        <f>IF($U328="","",IF(ISERROR(MATCH($A328,男子登録情報!$S:$S,0)),"2","1"))</f>
        <v/>
      </c>
      <c r="F328" s="32" t="str">
        <f>IFERROR(IF($U328="","",IF($E328="1",INDEX(男子登録情報!$Q:$Q,MATCH($K328,男子登録情報!$B:$B,0)),INDEX(女子登録情報!$Q:$Q,MATCH($K328,女子登録情報!$B:$B,0)))),"")</f>
        <v/>
      </c>
      <c r="G328" s="32" t="str">
        <f>IFERROR(IF($U328="","",IF($E328="1",INDEX(男子登録情報!$M:$M,MATCH($K328,男子登録情報!$B:$B,0)),INDEX(女子登録情報!$M:$M,MATCH($K328,女子登録情報!$B:$B,0)))),"")</f>
        <v/>
      </c>
      <c r="H328" s="32" t="str">
        <f>IFERROR(IF($U328="","",IF($E328="1",INDEX(男子登録情報!$R:$R,MATCH($K328,男子登録情報!$B:$B,0)),INDEX(女子登録情報!$R:$R,MATCH($K328,女子登録情報!$B:$B,0)))),"")</f>
        <v/>
      </c>
      <c r="I328" s="32"/>
      <c r="J328" s="32"/>
      <c r="K328" s="32" t="str">
        <f>IFERROR(INDEX(元マスター!$B:$B,MATCH($U328,元マスター!$AO:$AO,0)),"")</f>
        <v/>
      </c>
      <c r="L328" s="32" t="str">
        <f>IFERROR(IF(INDEX(元マスター!$C:$C,MATCH($U328,元マスター!$AO:$AO,0))="","",INDEX(元マスター!$C:$C,MATCH($U328,元マスター!$AO:$AO,0))),"")</f>
        <v/>
      </c>
      <c r="M328" s="32" t="str">
        <f>IFERROR(IF(INDEX(元マスター!$D:$D,MATCH($U328,元マスター!$AO:$AO,0))="","",INDEX(元マスター!$D:$D,MATCH($U328,元マスター!$AO:$AO,0))),"")</f>
        <v/>
      </c>
      <c r="N328" s="32" t="str">
        <f>IFERROR(IF(INDEX(元マスター!$E:$E,MATCH($U328,元マスター!$AO:$AO,0))="","",INDEX(元マスター!$E:$E,MATCH($U328,元マスター!$AO:$AO,0))),"")</f>
        <v/>
      </c>
      <c r="O328" s="32" t="str">
        <f>IFERROR(IF(INDEX(元マスター!$F:$F,MATCH($U328,元マスター!$AO:$AO,0))="","",INDEX(元マスター!$F:$F,MATCH($U328,元マスター!$AO:$AO,0))),"")</f>
        <v/>
      </c>
      <c r="P328" s="32" t="str">
        <f>IFERROR(IF(INDEX(元マスター!$G:$G,MATCH($U328,元マスター!$AO:$AO,0))="","",INDEX(元マスター!$G:$G,MATCH($U328,元マスター!$AO:$AO,0))),"")</f>
        <v/>
      </c>
      <c r="Q328" s="32" t="str">
        <f>IFERROR(IF(INDEX(元マスター!$H:$H,MATCH($U328,元マスター!$AO:$AO,0))="","",INDEX(元マスター!$H:$H,MATCH($U328,元マスター!$AO:$AO,0))),"")</f>
        <v/>
      </c>
      <c r="R328" s="32" t="str">
        <f>IFERROR(IF(INDEX(元マスター!$I:$I,MATCH($U328,元マスター!$AO:$AO,0))="","",INDEX(元マスター!$I:$I,MATCH($U328,元マスター!$AO:$AO,0))),"")</f>
        <v/>
      </c>
      <c r="S328" s="32" t="str">
        <f>IFERROR(IF(INDEX(元マスター!$J:$J,MATCH($U328,元マスター!$AO:$AO,0))="","",INDEX(元マスター!$J:$J,MATCH($U328,元マスター!$AO:$AO,0))),"")</f>
        <v/>
      </c>
      <c r="U328" s="32" t="str" cm="1">
        <f t="array" ref="U328">IFERROR(INDEX(元マスター!$AO$1:$AO$384,SMALL(IF(元マスター!$AO$1:$AO$384&lt;&gt;"",ROW($A$1:$A$384)),ROW())),"")</f>
        <v/>
      </c>
    </row>
    <row r="329" spans="1:21" x14ac:dyDescent="0.55000000000000004">
      <c r="A329" s="32" t="str">
        <f>IFERROR(INDEX(元マスター!$A:$A,MATCH($U329,元マスター!$AO:$AO,0)),"")</f>
        <v/>
      </c>
      <c r="B329" s="32" t="str">
        <f>IFERROR(IF($U329="","",IF($E329="1",INDEX(男子登録情報!$N:$N,MATCH($K329,男子登録情報!$B:$B,0)),INDEX(女子登録情報!$N:$N,MATCH($K329,女子登録情報!$B:$B,0)))),"")</f>
        <v/>
      </c>
      <c r="C329" s="32" t="str">
        <f>IFERROR(IF($U329="","",IF($E329="1",INDEX(男子登録情報!$O:$O,MATCH($K329,男子登録情報!$B:$B,0)),INDEX(女子登録情報!$O:$O,MATCH($K329,女子登録情報!$B:$B,0)))),"")</f>
        <v/>
      </c>
      <c r="D329" s="32" t="str">
        <f>IFERROR(IF($U329="","",IF($E329="1",INDEX(男子登録情報!$P:$P,MATCH($K329,男子登録情報!$B:$B,0)),INDEX(女子登録情報!$P:$P,MATCH($K329,女子登録情報!$B:$B,0)))),"")</f>
        <v/>
      </c>
      <c r="E329" s="32" t="str">
        <f>IF($U329="","",IF(ISERROR(MATCH($A329,男子登録情報!$S:$S,0)),"2","1"))</f>
        <v/>
      </c>
      <c r="F329" s="32" t="str">
        <f>IFERROR(IF($U329="","",IF($E329="1",INDEX(男子登録情報!$Q:$Q,MATCH($K329,男子登録情報!$B:$B,0)),INDEX(女子登録情報!$Q:$Q,MATCH($K329,女子登録情報!$B:$B,0)))),"")</f>
        <v/>
      </c>
      <c r="G329" s="32" t="str">
        <f>IFERROR(IF($U329="","",IF($E329="1",INDEX(男子登録情報!$M:$M,MATCH($K329,男子登録情報!$B:$B,0)),INDEX(女子登録情報!$M:$M,MATCH($K329,女子登録情報!$B:$B,0)))),"")</f>
        <v/>
      </c>
      <c r="H329" s="32" t="str">
        <f>IFERROR(IF($U329="","",IF($E329="1",INDEX(男子登録情報!$R:$R,MATCH($K329,男子登録情報!$B:$B,0)),INDEX(女子登録情報!$R:$R,MATCH($K329,女子登録情報!$B:$B,0)))),"")</f>
        <v/>
      </c>
      <c r="I329" s="32"/>
      <c r="J329" s="32"/>
      <c r="K329" s="32" t="str">
        <f>IFERROR(INDEX(元マスター!$B:$B,MATCH($U329,元マスター!$AO:$AO,0)),"")</f>
        <v/>
      </c>
      <c r="L329" s="32" t="str">
        <f>IFERROR(IF(INDEX(元マスター!$C:$C,MATCH($U329,元マスター!$AO:$AO,0))="","",INDEX(元マスター!$C:$C,MATCH($U329,元マスター!$AO:$AO,0))),"")</f>
        <v/>
      </c>
      <c r="M329" s="32" t="str">
        <f>IFERROR(IF(INDEX(元マスター!$D:$D,MATCH($U329,元マスター!$AO:$AO,0))="","",INDEX(元マスター!$D:$D,MATCH($U329,元マスター!$AO:$AO,0))),"")</f>
        <v/>
      </c>
      <c r="N329" s="32" t="str">
        <f>IFERROR(IF(INDEX(元マスター!$E:$E,MATCH($U329,元マスター!$AO:$AO,0))="","",INDEX(元マスター!$E:$E,MATCH($U329,元マスター!$AO:$AO,0))),"")</f>
        <v/>
      </c>
      <c r="O329" s="32" t="str">
        <f>IFERROR(IF(INDEX(元マスター!$F:$F,MATCH($U329,元マスター!$AO:$AO,0))="","",INDEX(元マスター!$F:$F,MATCH($U329,元マスター!$AO:$AO,0))),"")</f>
        <v/>
      </c>
      <c r="P329" s="32" t="str">
        <f>IFERROR(IF(INDEX(元マスター!$G:$G,MATCH($U329,元マスター!$AO:$AO,0))="","",INDEX(元マスター!$G:$G,MATCH($U329,元マスター!$AO:$AO,0))),"")</f>
        <v/>
      </c>
      <c r="Q329" s="32" t="str">
        <f>IFERROR(IF(INDEX(元マスター!$H:$H,MATCH($U329,元マスター!$AO:$AO,0))="","",INDEX(元マスター!$H:$H,MATCH($U329,元マスター!$AO:$AO,0))),"")</f>
        <v/>
      </c>
      <c r="R329" s="32" t="str">
        <f>IFERROR(IF(INDEX(元マスター!$I:$I,MATCH($U329,元マスター!$AO:$AO,0))="","",INDEX(元マスター!$I:$I,MATCH($U329,元マスター!$AO:$AO,0))),"")</f>
        <v/>
      </c>
      <c r="S329" s="32" t="str">
        <f>IFERROR(IF(INDEX(元マスター!$J:$J,MATCH($U329,元マスター!$AO:$AO,0))="","",INDEX(元マスター!$J:$J,MATCH($U329,元マスター!$AO:$AO,0))),"")</f>
        <v/>
      </c>
      <c r="U329" s="32" t="str" cm="1">
        <f t="array" ref="U329">IFERROR(INDEX(元マスター!$AO$1:$AO$384,SMALL(IF(元マスター!$AO$1:$AO$384&lt;&gt;"",ROW($A$1:$A$384)),ROW())),"")</f>
        <v/>
      </c>
    </row>
    <row r="330" spans="1:21" x14ac:dyDescent="0.55000000000000004">
      <c r="A330" s="32" t="str">
        <f>IFERROR(INDEX(元マスター!$A:$A,MATCH($U330,元マスター!$AO:$AO,0)),"")</f>
        <v/>
      </c>
      <c r="B330" s="32" t="str">
        <f>IFERROR(IF($U330="","",IF($E330="1",INDEX(男子登録情報!$N:$N,MATCH($K330,男子登録情報!$B:$B,0)),INDEX(女子登録情報!$N:$N,MATCH($K330,女子登録情報!$B:$B,0)))),"")</f>
        <v/>
      </c>
      <c r="C330" s="32" t="str">
        <f>IFERROR(IF($U330="","",IF($E330="1",INDEX(男子登録情報!$O:$O,MATCH($K330,男子登録情報!$B:$B,0)),INDEX(女子登録情報!$O:$O,MATCH($K330,女子登録情報!$B:$B,0)))),"")</f>
        <v/>
      </c>
      <c r="D330" s="32" t="str">
        <f>IFERROR(IF($U330="","",IF($E330="1",INDEX(男子登録情報!$P:$P,MATCH($K330,男子登録情報!$B:$B,0)),INDEX(女子登録情報!$P:$P,MATCH($K330,女子登録情報!$B:$B,0)))),"")</f>
        <v/>
      </c>
      <c r="E330" s="32" t="str">
        <f>IF($U330="","",IF(ISERROR(MATCH($A330,男子登録情報!$S:$S,0)),"2","1"))</f>
        <v/>
      </c>
      <c r="F330" s="32" t="str">
        <f>IFERROR(IF($U330="","",IF($E330="1",INDEX(男子登録情報!$Q:$Q,MATCH($K330,男子登録情報!$B:$B,0)),INDEX(女子登録情報!$Q:$Q,MATCH($K330,女子登録情報!$B:$B,0)))),"")</f>
        <v/>
      </c>
      <c r="G330" s="32" t="str">
        <f>IFERROR(IF($U330="","",IF($E330="1",INDEX(男子登録情報!$M:$M,MATCH($K330,男子登録情報!$B:$B,0)),INDEX(女子登録情報!$M:$M,MATCH($K330,女子登録情報!$B:$B,0)))),"")</f>
        <v/>
      </c>
      <c r="H330" s="32" t="str">
        <f>IFERROR(IF($U330="","",IF($E330="1",INDEX(男子登録情報!$R:$R,MATCH($K330,男子登録情報!$B:$B,0)),INDEX(女子登録情報!$R:$R,MATCH($K330,女子登録情報!$B:$B,0)))),"")</f>
        <v/>
      </c>
      <c r="I330" s="32"/>
      <c r="J330" s="32"/>
      <c r="K330" s="32" t="str">
        <f>IFERROR(INDEX(元マスター!$B:$B,MATCH($U330,元マスター!$AO:$AO,0)),"")</f>
        <v/>
      </c>
      <c r="L330" s="32" t="str">
        <f>IFERROR(IF(INDEX(元マスター!$C:$C,MATCH($U330,元マスター!$AO:$AO,0))="","",INDEX(元マスター!$C:$C,MATCH($U330,元マスター!$AO:$AO,0))),"")</f>
        <v/>
      </c>
      <c r="M330" s="32" t="str">
        <f>IFERROR(IF(INDEX(元マスター!$D:$D,MATCH($U330,元マスター!$AO:$AO,0))="","",INDEX(元マスター!$D:$D,MATCH($U330,元マスター!$AO:$AO,0))),"")</f>
        <v/>
      </c>
      <c r="N330" s="32" t="str">
        <f>IFERROR(IF(INDEX(元マスター!$E:$E,MATCH($U330,元マスター!$AO:$AO,0))="","",INDEX(元マスター!$E:$E,MATCH($U330,元マスター!$AO:$AO,0))),"")</f>
        <v/>
      </c>
      <c r="O330" s="32" t="str">
        <f>IFERROR(IF(INDEX(元マスター!$F:$F,MATCH($U330,元マスター!$AO:$AO,0))="","",INDEX(元マスター!$F:$F,MATCH($U330,元マスター!$AO:$AO,0))),"")</f>
        <v/>
      </c>
      <c r="P330" s="32" t="str">
        <f>IFERROR(IF(INDEX(元マスター!$G:$G,MATCH($U330,元マスター!$AO:$AO,0))="","",INDEX(元マスター!$G:$G,MATCH($U330,元マスター!$AO:$AO,0))),"")</f>
        <v/>
      </c>
      <c r="Q330" s="32" t="str">
        <f>IFERROR(IF(INDEX(元マスター!$H:$H,MATCH($U330,元マスター!$AO:$AO,0))="","",INDEX(元マスター!$H:$H,MATCH($U330,元マスター!$AO:$AO,0))),"")</f>
        <v/>
      </c>
      <c r="R330" s="32" t="str">
        <f>IFERROR(IF(INDEX(元マスター!$I:$I,MATCH($U330,元マスター!$AO:$AO,0))="","",INDEX(元マスター!$I:$I,MATCH($U330,元マスター!$AO:$AO,0))),"")</f>
        <v/>
      </c>
      <c r="S330" s="32" t="str">
        <f>IFERROR(IF(INDEX(元マスター!$J:$J,MATCH($U330,元マスター!$AO:$AO,0))="","",INDEX(元マスター!$J:$J,MATCH($U330,元マスター!$AO:$AO,0))),"")</f>
        <v/>
      </c>
      <c r="U330" s="32" t="str" cm="1">
        <f t="array" ref="U330">IFERROR(INDEX(元マスター!$AO$1:$AO$384,SMALL(IF(元マスター!$AO$1:$AO$384&lt;&gt;"",ROW($A$1:$A$384)),ROW())),"")</f>
        <v/>
      </c>
    </row>
    <row r="331" spans="1:21" x14ac:dyDescent="0.55000000000000004">
      <c r="A331" s="32" t="str">
        <f>IFERROR(INDEX(元マスター!$A:$A,MATCH($U331,元マスター!$AO:$AO,0)),"")</f>
        <v/>
      </c>
      <c r="B331" s="32" t="str">
        <f>IFERROR(IF($U331="","",IF($E331="1",INDEX(男子登録情報!$N:$N,MATCH($K331,男子登録情報!$B:$B,0)),INDEX(女子登録情報!$N:$N,MATCH($K331,女子登録情報!$B:$B,0)))),"")</f>
        <v/>
      </c>
      <c r="C331" s="32" t="str">
        <f>IFERROR(IF($U331="","",IF($E331="1",INDEX(男子登録情報!$O:$O,MATCH($K331,男子登録情報!$B:$B,0)),INDEX(女子登録情報!$O:$O,MATCH($K331,女子登録情報!$B:$B,0)))),"")</f>
        <v/>
      </c>
      <c r="D331" s="32" t="str">
        <f>IFERROR(IF($U331="","",IF($E331="1",INDEX(男子登録情報!$P:$P,MATCH($K331,男子登録情報!$B:$B,0)),INDEX(女子登録情報!$P:$P,MATCH($K331,女子登録情報!$B:$B,0)))),"")</f>
        <v/>
      </c>
      <c r="E331" s="32" t="str">
        <f>IF($U331="","",IF(ISERROR(MATCH($A331,男子登録情報!$S:$S,0)),"2","1"))</f>
        <v/>
      </c>
      <c r="F331" s="32" t="str">
        <f>IFERROR(IF($U331="","",IF($E331="1",INDEX(男子登録情報!$Q:$Q,MATCH($K331,男子登録情報!$B:$B,0)),INDEX(女子登録情報!$Q:$Q,MATCH($K331,女子登録情報!$B:$B,0)))),"")</f>
        <v/>
      </c>
      <c r="G331" s="32" t="str">
        <f>IFERROR(IF($U331="","",IF($E331="1",INDEX(男子登録情報!$M:$M,MATCH($K331,男子登録情報!$B:$B,0)),INDEX(女子登録情報!$M:$M,MATCH($K331,女子登録情報!$B:$B,0)))),"")</f>
        <v/>
      </c>
      <c r="H331" s="32" t="str">
        <f>IFERROR(IF($U331="","",IF($E331="1",INDEX(男子登録情報!$R:$R,MATCH($K331,男子登録情報!$B:$B,0)),INDEX(女子登録情報!$R:$R,MATCH($K331,女子登録情報!$B:$B,0)))),"")</f>
        <v/>
      </c>
      <c r="I331" s="32"/>
      <c r="J331" s="32"/>
      <c r="K331" s="32" t="str">
        <f>IFERROR(INDEX(元マスター!$B:$B,MATCH($U331,元マスター!$AO:$AO,0)),"")</f>
        <v/>
      </c>
      <c r="L331" s="32" t="str">
        <f>IFERROR(IF(INDEX(元マスター!$C:$C,MATCH($U331,元マスター!$AO:$AO,0))="","",INDEX(元マスター!$C:$C,MATCH($U331,元マスター!$AO:$AO,0))),"")</f>
        <v/>
      </c>
      <c r="M331" s="32" t="str">
        <f>IFERROR(IF(INDEX(元マスター!$D:$D,MATCH($U331,元マスター!$AO:$AO,0))="","",INDEX(元マスター!$D:$D,MATCH($U331,元マスター!$AO:$AO,0))),"")</f>
        <v/>
      </c>
      <c r="N331" s="32" t="str">
        <f>IFERROR(IF(INDEX(元マスター!$E:$E,MATCH($U331,元マスター!$AO:$AO,0))="","",INDEX(元マスター!$E:$E,MATCH($U331,元マスター!$AO:$AO,0))),"")</f>
        <v/>
      </c>
      <c r="O331" s="32" t="str">
        <f>IFERROR(IF(INDEX(元マスター!$F:$F,MATCH($U331,元マスター!$AO:$AO,0))="","",INDEX(元マスター!$F:$F,MATCH($U331,元マスター!$AO:$AO,0))),"")</f>
        <v/>
      </c>
      <c r="P331" s="32" t="str">
        <f>IFERROR(IF(INDEX(元マスター!$G:$G,MATCH($U331,元マスター!$AO:$AO,0))="","",INDEX(元マスター!$G:$G,MATCH($U331,元マスター!$AO:$AO,0))),"")</f>
        <v/>
      </c>
      <c r="Q331" s="32" t="str">
        <f>IFERROR(IF(INDEX(元マスター!$H:$H,MATCH($U331,元マスター!$AO:$AO,0))="","",INDEX(元マスター!$H:$H,MATCH($U331,元マスター!$AO:$AO,0))),"")</f>
        <v/>
      </c>
      <c r="R331" s="32" t="str">
        <f>IFERROR(IF(INDEX(元マスター!$I:$I,MATCH($U331,元マスター!$AO:$AO,0))="","",INDEX(元マスター!$I:$I,MATCH($U331,元マスター!$AO:$AO,0))),"")</f>
        <v/>
      </c>
      <c r="S331" s="32" t="str">
        <f>IFERROR(IF(INDEX(元マスター!$J:$J,MATCH($U331,元マスター!$AO:$AO,0))="","",INDEX(元マスター!$J:$J,MATCH($U331,元マスター!$AO:$AO,0))),"")</f>
        <v/>
      </c>
      <c r="U331" s="32" t="str" cm="1">
        <f t="array" ref="U331">IFERROR(INDEX(元マスター!$AO$1:$AO$384,SMALL(IF(元マスター!$AO$1:$AO$384&lt;&gt;"",ROW($A$1:$A$384)),ROW())),"")</f>
        <v/>
      </c>
    </row>
    <row r="332" spans="1:21" x14ac:dyDescent="0.55000000000000004">
      <c r="A332" s="32" t="str">
        <f>IFERROR(INDEX(元マスター!$A:$A,MATCH($U332,元マスター!$AO:$AO,0)),"")</f>
        <v/>
      </c>
      <c r="B332" s="32" t="str">
        <f>IFERROR(IF($U332="","",IF($E332="1",INDEX(男子登録情報!$N:$N,MATCH($K332,男子登録情報!$B:$B,0)),INDEX(女子登録情報!$N:$N,MATCH($K332,女子登録情報!$B:$B,0)))),"")</f>
        <v/>
      </c>
      <c r="C332" s="32" t="str">
        <f>IFERROR(IF($U332="","",IF($E332="1",INDEX(男子登録情報!$O:$O,MATCH($K332,男子登録情報!$B:$B,0)),INDEX(女子登録情報!$O:$O,MATCH($K332,女子登録情報!$B:$B,0)))),"")</f>
        <v/>
      </c>
      <c r="D332" s="32" t="str">
        <f>IFERROR(IF($U332="","",IF($E332="1",INDEX(男子登録情報!$P:$P,MATCH($K332,男子登録情報!$B:$B,0)),INDEX(女子登録情報!$P:$P,MATCH($K332,女子登録情報!$B:$B,0)))),"")</f>
        <v/>
      </c>
      <c r="E332" s="32" t="str">
        <f>IF($U332="","",IF(ISERROR(MATCH($A332,男子登録情報!$S:$S,0)),"2","1"))</f>
        <v/>
      </c>
      <c r="F332" s="32" t="str">
        <f>IFERROR(IF($U332="","",IF($E332="1",INDEX(男子登録情報!$Q:$Q,MATCH($K332,男子登録情報!$B:$B,0)),INDEX(女子登録情報!$Q:$Q,MATCH($K332,女子登録情報!$B:$B,0)))),"")</f>
        <v/>
      </c>
      <c r="G332" s="32" t="str">
        <f>IFERROR(IF($U332="","",IF($E332="1",INDEX(男子登録情報!$M:$M,MATCH($K332,男子登録情報!$B:$B,0)),INDEX(女子登録情報!$M:$M,MATCH($K332,女子登録情報!$B:$B,0)))),"")</f>
        <v/>
      </c>
      <c r="H332" s="32" t="str">
        <f>IFERROR(IF($U332="","",IF($E332="1",INDEX(男子登録情報!$R:$R,MATCH($K332,男子登録情報!$B:$B,0)),INDEX(女子登録情報!$R:$R,MATCH($K332,女子登録情報!$B:$B,0)))),"")</f>
        <v/>
      </c>
      <c r="I332" s="32"/>
      <c r="J332" s="32"/>
      <c r="K332" s="32" t="str">
        <f>IFERROR(INDEX(元マスター!$B:$B,MATCH($U332,元マスター!$AO:$AO,0)),"")</f>
        <v/>
      </c>
      <c r="L332" s="32" t="str">
        <f>IFERROR(IF(INDEX(元マスター!$C:$C,MATCH($U332,元マスター!$AO:$AO,0))="","",INDEX(元マスター!$C:$C,MATCH($U332,元マスター!$AO:$AO,0))),"")</f>
        <v/>
      </c>
      <c r="M332" s="32" t="str">
        <f>IFERROR(IF(INDEX(元マスター!$D:$D,MATCH($U332,元マスター!$AO:$AO,0))="","",INDEX(元マスター!$D:$D,MATCH($U332,元マスター!$AO:$AO,0))),"")</f>
        <v/>
      </c>
      <c r="N332" s="32" t="str">
        <f>IFERROR(IF(INDEX(元マスター!$E:$E,MATCH($U332,元マスター!$AO:$AO,0))="","",INDEX(元マスター!$E:$E,MATCH($U332,元マスター!$AO:$AO,0))),"")</f>
        <v/>
      </c>
      <c r="O332" s="32" t="str">
        <f>IFERROR(IF(INDEX(元マスター!$F:$F,MATCH($U332,元マスター!$AO:$AO,0))="","",INDEX(元マスター!$F:$F,MATCH($U332,元マスター!$AO:$AO,0))),"")</f>
        <v/>
      </c>
      <c r="P332" s="32" t="str">
        <f>IFERROR(IF(INDEX(元マスター!$G:$G,MATCH($U332,元マスター!$AO:$AO,0))="","",INDEX(元マスター!$G:$G,MATCH($U332,元マスター!$AO:$AO,0))),"")</f>
        <v/>
      </c>
      <c r="Q332" s="32" t="str">
        <f>IFERROR(IF(INDEX(元マスター!$H:$H,MATCH($U332,元マスター!$AO:$AO,0))="","",INDEX(元マスター!$H:$H,MATCH($U332,元マスター!$AO:$AO,0))),"")</f>
        <v/>
      </c>
      <c r="R332" s="32" t="str">
        <f>IFERROR(IF(INDEX(元マスター!$I:$I,MATCH($U332,元マスター!$AO:$AO,0))="","",INDEX(元マスター!$I:$I,MATCH($U332,元マスター!$AO:$AO,0))),"")</f>
        <v/>
      </c>
      <c r="S332" s="32" t="str">
        <f>IFERROR(IF(INDEX(元マスター!$J:$J,MATCH($U332,元マスター!$AO:$AO,0))="","",INDEX(元マスター!$J:$J,MATCH($U332,元マスター!$AO:$AO,0))),"")</f>
        <v/>
      </c>
      <c r="U332" s="32" t="str" cm="1">
        <f t="array" ref="U332">IFERROR(INDEX(元マスター!$AO$1:$AO$384,SMALL(IF(元マスター!$AO$1:$AO$384&lt;&gt;"",ROW($A$1:$A$384)),ROW())),"")</f>
        <v/>
      </c>
    </row>
    <row r="333" spans="1:21" x14ac:dyDescent="0.55000000000000004">
      <c r="A333" s="32" t="str">
        <f>IFERROR(INDEX(元マスター!$A:$A,MATCH($U333,元マスター!$AO:$AO,0)),"")</f>
        <v/>
      </c>
      <c r="B333" s="32" t="str">
        <f>IFERROR(IF($U333="","",IF($E333="1",INDEX(男子登録情報!$N:$N,MATCH($K333,男子登録情報!$B:$B,0)),INDEX(女子登録情報!$N:$N,MATCH($K333,女子登録情報!$B:$B,0)))),"")</f>
        <v/>
      </c>
      <c r="C333" s="32" t="str">
        <f>IFERROR(IF($U333="","",IF($E333="1",INDEX(男子登録情報!$O:$O,MATCH($K333,男子登録情報!$B:$B,0)),INDEX(女子登録情報!$O:$O,MATCH($K333,女子登録情報!$B:$B,0)))),"")</f>
        <v/>
      </c>
      <c r="D333" s="32" t="str">
        <f>IFERROR(IF($U333="","",IF($E333="1",INDEX(男子登録情報!$P:$P,MATCH($K333,男子登録情報!$B:$B,0)),INDEX(女子登録情報!$P:$P,MATCH($K333,女子登録情報!$B:$B,0)))),"")</f>
        <v/>
      </c>
      <c r="E333" s="32" t="str">
        <f>IF($U333="","",IF(ISERROR(MATCH($A333,男子登録情報!$S:$S,0)),"2","1"))</f>
        <v/>
      </c>
      <c r="F333" s="32" t="str">
        <f>IFERROR(IF($U333="","",IF($E333="1",INDEX(男子登録情報!$Q:$Q,MATCH($K333,男子登録情報!$B:$B,0)),INDEX(女子登録情報!$Q:$Q,MATCH($K333,女子登録情報!$B:$B,0)))),"")</f>
        <v/>
      </c>
      <c r="G333" s="32" t="str">
        <f>IFERROR(IF($U333="","",IF($E333="1",INDEX(男子登録情報!$M:$M,MATCH($K333,男子登録情報!$B:$B,0)),INDEX(女子登録情報!$M:$M,MATCH($K333,女子登録情報!$B:$B,0)))),"")</f>
        <v/>
      </c>
      <c r="H333" s="32" t="str">
        <f>IFERROR(IF($U333="","",IF($E333="1",INDEX(男子登録情報!$R:$R,MATCH($K333,男子登録情報!$B:$B,0)),INDEX(女子登録情報!$R:$R,MATCH($K333,女子登録情報!$B:$B,0)))),"")</f>
        <v/>
      </c>
      <c r="I333" s="32"/>
      <c r="J333" s="32"/>
      <c r="K333" s="32" t="str">
        <f>IFERROR(INDEX(元マスター!$B:$B,MATCH($U333,元マスター!$AO:$AO,0)),"")</f>
        <v/>
      </c>
      <c r="L333" s="32" t="str">
        <f>IFERROR(IF(INDEX(元マスター!$C:$C,MATCH($U333,元マスター!$AO:$AO,0))="","",INDEX(元マスター!$C:$C,MATCH($U333,元マスター!$AO:$AO,0))),"")</f>
        <v/>
      </c>
      <c r="M333" s="32" t="str">
        <f>IFERROR(IF(INDEX(元マスター!$D:$D,MATCH($U333,元マスター!$AO:$AO,0))="","",INDEX(元マスター!$D:$D,MATCH($U333,元マスター!$AO:$AO,0))),"")</f>
        <v/>
      </c>
      <c r="N333" s="32" t="str">
        <f>IFERROR(IF(INDEX(元マスター!$E:$E,MATCH($U333,元マスター!$AO:$AO,0))="","",INDEX(元マスター!$E:$E,MATCH($U333,元マスター!$AO:$AO,0))),"")</f>
        <v/>
      </c>
      <c r="O333" s="32" t="str">
        <f>IFERROR(IF(INDEX(元マスター!$F:$F,MATCH($U333,元マスター!$AO:$AO,0))="","",INDEX(元マスター!$F:$F,MATCH($U333,元マスター!$AO:$AO,0))),"")</f>
        <v/>
      </c>
      <c r="P333" s="32" t="str">
        <f>IFERROR(IF(INDEX(元マスター!$G:$G,MATCH($U333,元マスター!$AO:$AO,0))="","",INDEX(元マスター!$G:$G,MATCH($U333,元マスター!$AO:$AO,0))),"")</f>
        <v/>
      </c>
      <c r="Q333" s="32" t="str">
        <f>IFERROR(IF(INDEX(元マスター!$H:$H,MATCH($U333,元マスター!$AO:$AO,0))="","",INDEX(元マスター!$H:$H,MATCH($U333,元マスター!$AO:$AO,0))),"")</f>
        <v/>
      </c>
      <c r="R333" s="32" t="str">
        <f>IFERROR(IF(INDEX(元マスター!$I:$I,MATCH($U333,元マスター!$AO:$AO,0))="","",INDEX(元マスター!$I:$I,MATCH($U333,元マスター!$AO:$AO,0))),"")</f>
        <v/>
      </c>
      <c r="S333" s="32" t="str">
        <f>IFERROR(IF(INDEX(元マスター!$J:$J,MATCH($U333,元マスター!$AO:$AO,0))="","",INDEX(元マスター!$J:$J,MATCH($U333,元マスター!$AO:$AO,0))),"")</f>
        <v/>
      </c>
      <c r="U333" s="32" t="str" cm="1">
        <f t="array" ref="U333">IFERROR(INDEX(元マスター!$AO$1:$AO$384,SMALL(IF(元マスター!$AO$1:$AO$384&lt;&gt;"",ROW($A$1:$A$384)),ROW())),"")</f>
        <v/>
      </c>
    </row>
    <row r="334" spans="1:21" x14ac:dyDescent="0.55000000000000004">
      <c r="A334" s="32" t="str">
        <f>IFERROR(INDEX(元マスター!$A:$A,MATCH($U334,元マスター!$AO:$AO,0)),"")</f>
        <v/>
      </c>
      <c r="B334" s="32" t="str">
        <f>IFERROR(IF($U334="","",IF($E334="1",INDEX(男子登録情報!$N:$N,MATCH($K334,男子登録情報!$B:$B,0)),INDEX(女子登録情報!$N:$N,MATCH($K334,女子登録情報!$B:$B,0)))),"")</f>
        <v/>
      </c>
      <c r="C334" s="32" t="str">
        <f>IFERROR(IF($U334="","",IF($E334="1",INDEX(男子登録情報!$O:$O,MATCH($K334,男子登録情報!$B:$B,0)),INDEX(女子登録情報!$O:$O,MATCH($K334,女子登録情報!$B:$B,0)))),"")</f>
        <v/>
      </c>
      <c r="D334" s="32" t="str">
        <f>IFERROR(IF($U334="","",IF($E334="1",INDEX(男子登録情報!$P:$P,MATCH($K334,男子登録情報!$B:$B,0)),INDEX(女子登録情報!$P:$P,MATCH($K334,女子登録情報!$B:$B,0)))),"")</f>
        <v/>
      </c>
      <c r="E334" s="32" t="str">
        <f>IF($U334="","",IF(ISERROR(MATCH($A334,男子登録情報!$S:$S,0)),"2","1"))</f>
        <v/>
      </c>
      <c r="F334" s="32" t="str">
        <f>IFERROR(IF($U334="","",IF($E334="1",INDEX(男子登録情報!$Q:$Q,MATCH($K334,男子登録情報!$B:$B,0)),INDEX(女子登録情報!$Q:$Q,MATCH($K334,女子登録情報!$B:$B,0)))),"")</f>
        <v/>
      </c>
      <c r="G334" s="32" t="str">
        <f>IFERROR(IF($U334="","",IF($E334="1",INDEX(男子登録情報!$M:$M,MATCH($K334,男子登録情報!$B:$B,0)),INDEX(女子登録情報!$M:$M,MATCH($K334,女子登録情報!$B:$B,0)))),"")</f>
        <v/>
      </c>
      <c r="H334" s="32" t="str">
        <f>IFERROR(IF($U334="","",IF($E334="1",INDEX(男子登録情報!$R:$R,MATCH($K334,男子登録情報!$B:$B,0)),INDEX(女子登録情報!$R:$R,MATCH($K334,女子登録情報!$B:$B,0)))),"")</f>
        <v/>
      </c>
      <c r="I334" s="32"/>
      <c r="J334" s="32"/>
      <c r="K334" s="32" t="str">
        <f>IFERROR(INDEX(元マスター!$B:$B,MATCH($U334,元マスター!$AO:$AO,0)),"")</f>
        <v/>
      </c>
      <c r="L334" s="32" t="str">
        <f>IFERROR(IF(INDEX(元マスター!$C:$C,MATCH($U334,元マスター!$AO:$AO,0))="","",INDEX(元マスター!$C:$C,MATCH($U334,元マスター!$AO:$AO,0))),"")</f>
        <v/>
      </c>
      <c r="M334" s="32" t="str">
        <f>IFERROR(IF(INDEX(元マスター!$D:$D,MATCH($U334,元マスター!$AO:$AO,0))="","",INDEX(元マスター!$D:$D,MATCH($U334,元マスター!$AO:$AO,0))),"")</f>
        <v/>
      </c>
      <c r="N334" s="32" t="str">
        <f>IFERROR(IF(INDEX(元マスター!$E:$E,MATCH($U334,元マスター!$AO:$AO,0))="","",INDEX(元マスター!$E:$E,MATCH($U334,元マスター!$AO:$AO,0))),"")</f>
        <v/>
      </c>
      <c r="O334" s="32" t="str">
        <f>IFERROR(IF(INDEX(元マスター!$F:$F,MATCH($U334,元マスター!$AO:$AO,0))="","",INDEX(元マスター!$F:$F,MATCH($U334,元マスター!$AO:$AO,0))),"")</f>
        <v/>
      </c>
      <c r="P334" s="32" t="str">
        <f>IFERROR(IF(INDEX(元マスター!$G:$G,MATCH($U334,元マスター!$AO:$AO,0))="","",INDEX(元マスター!$G:$G,MATCH($U334,元マスター!$AO:$AO,0))),"")</f>
        <v/>
      </c>
      <c r="Q334" s="32" t="str">
        <f>IFERROR(IF(INDEX(元マスター!$H:$H,MATCH($U334,元マスター!$AO:$AO,0))="","",INDEX(元マスター!$H:$H,MATCH($U334,元マスター!$AO:$AO,0))),"")</f>
        <v/>
      </c>
      <c r="R334" s="32" t="str">
        <f>IFERROR(IF(INDEX(元マスター!$I:$I,MATCH($U334,元マスター!$AO:$AO,0))="","",INDEX(元マスター!$I:$I,MATCH($U334,元マスター!$AO:$AO,0))),"")</f>
        <v/>
      </c>
      <c r="S334" s="32" t="str">
        <f>IFERROR(IF(INDEX(元マスター!$J:$J,MATCH($U334,元マスター!$AO:$AO,0))="","",INDEX(元マスター!$J:$J,MATCH($U334,元マスター!$AO:$AO,0))),"")</f>
        <v/>
      </c>
      <c r="U334" s="32" t="str" cm="1">
        <f t="array" ref="U334">IFERROR(INDEX(元マスター!$AO$1:$AO$384,SMALL(IF(元マスター!$AO$1:$AO$384&lt;&gt;"",ROW($A$1:$A$384)),ROW())),"")</f>
        <v/>
      </c>
    </row>
    <row r="335" spans="1:21" x14ac:dyDescent="0.55000000000000004">
      <c r="A335" s="32" t="str">
        <f>IFERROR(INDEX(元マスター!$A:$A,MATCH($U335,元マスター!$AO:$AO,0)),"")</f>
        <v/>
      </c>
      <c r="B335" s="32" t="str">
        <f>IFERROR(IF($U335="","",IF($E335="1",INDEX(男子登録情報!$N:$N,MATCH($K335,男子登録情報!$B:$B,0)),INDEX(女子登録情報!$N:$N,MATCH($K335,女子登録情報!$B:$B,0)))),"")</f>
        <v/>
      </c>
      <c r="C335" s="32" t="str">
        <f>IFERROR(IF($U335="","",IF($E335="1",INDEX(男子登録情報!$O:$O,MATCH($K335,男子登録情報!$B:$B,0)),INDEX(女子登録情報!$O:$O,MATCH($K335,女子登録情報!$B:$B,0)))),"")</f>
        <v/>
      </c>
      <c r="D335" s="32" t="str">
        <f>IFERROR(IF($U335="","",IF($E335="1",INDEX(男子登録情報!$P:$P,MATCH($K335,男子登録情報!$B:$B,0)),INDEX(女子登録情報!$P:$P,MATCH($K335,女子登録情報!$B:$B,0)))),"")</f>
        <v/>
      </c>
      <c r="E335" s="32" t="str">
        <f>IF($U335="","",IF(ISERROR(MATCH($A335,男子登録情報!$S:$S,0)),"2","1"))</f>
        <v/>
      </c>
      <c r="F335" s="32" t="str">
        <f>IFERROR(IF($U335="","",IF($E335="1",INDEX(男子登録情報!$Q:$Q,MATCH($K335,男子登録情報!$B:$B,0)),INDEX(女子登録情報!$Q:$Q,MATCH($K335,女子登録情報!$B:$B,0)))),"")</f>
        <v/>
      </c>
      <c r="G335" s="32" t="str">
        <f>IFERROR(IF($U335="","",IF($E335="1",INDEX(男子登録情報!$M:$M,MATCH($K335,男子登録情報!$B:$B,0)),INDEX(女子登録情報!$M:$M,MATCH($K335,女子登録情報!$B:$B,0)))),"")</f>
        <v/>
      </c>
      <c r="H335" s="32" t="str">
        <f>IFERROR(IF($U335="","",IF($E335="1",INDEX(男子登録情報!$R:$R,MATCH($K335,男子登録情報!$B:$B,0)),INDEX(女子登録情報!$R:$R,MATCH($K335,女子登録情報!$B:$B,0)))),"")</f>
        <v/>
      </c>
      <c r="I335" s="32"/>
      <c r="J335" s="32"/>
      <c r="K335" s="32" t="str">
        <f>IFERROR(INDEX(元マスター!$B:$B,MATCH($U335,元マスター!$AO:$AO,0)),"")</f>
        <v/>
      </c>
      <c r="L335" s="32" t="str">
        <f>IFERROR(IF(INDEX(元マスター!$C:$C,MATCH($U335,元マスター!$AO:$AO,0))="","",INDEX(元マスター!$C:$C,MATCH($U335,元マスター!$AO:$AO,0))),"")</f>
        <v/>
      </c>
      <c r="M335" s="32" t="str">
        <f>IFERROR(IF(INDEX(元マスター!$D:$D,MATCH($U335,元マスター!$AO:$AO,0))="","",INDEX(元マスター!$D:$D,MATCH($U335,元マスター!$AO:$AO,0))),"")</f>
        <v/>
      </c>
      <c r="N335" s="32" t="str">
        <f>IFERROR(IF(INDEX(元マスター!$E:$E,MATCH($U335,元マスター!$AO:$AO,0))="","",INDEX(元マスター!$E:$E,MATCH($U335,元マスター!$AO:$AO,0))),"")</f>
        <v/>
      </c>
      <c r="O335" s="32" t="str">
        <f>IFERROR(IF(INDEX(元マスター!$F:$F,MATCH($U335,元マスター!$AO:$AO,0))="","",INDEX(元マスター!$F:$F,MATCH($U335,元マスター!$AO:$AO,0))),"")</f>
        <v/>
      </c>
      <c r="P335" s="32" t="str">
        <f>IFERROR(IF(INDEX(元マスター!$G:$G,MATCH($U335,元マスター!$AO:$AO,0))="","",INDEX(元マスター!$G:$G,MATCH($U335,元マスター!$AO:$AO,0))),"")</f>
        <v/>
      </c>
      <c r="Q335" s="32" t="str">
        <f>IFERROR(IF(INDEX(元マスター!$H:$H,MATCH($U335,元マスター!$AO:$AO,0))="","",INDEX(元マスター!$H:$H,MATCH($U335,元マスター!$AO:$AO,0))),"")</f>
        <v/>
      </c>
      <c r="R335" s="32" t="str">
        <f>IFERROR(IF(INDEX(元マスター!$I:$I,MATCH($U335,元マスター!$AO:$AO,0))="","",INDEX(元マスター!$I:$I,MATCH($U335,元マスター!$AO:$AO,0))),"")</f>
        <v/>
      </c>
      <c r="S335" s="32" t="str">
        <f>IFERROR(IF(INDEX(元マスター!$J:$J,MATCH($U335,元マスター!$AO:$AO,0))="","",INDEX(元マスター!$J:$J,MATCH($U335,元マスター!$AO:$AO,0))),"")</f>
        <v/>
      </c>
      <c r="U335" s="32" t="str" cm="1">
        <f t="array" ref="U335">IFERROR(INDEX(元マスター!$AO$1:$AO$384,SMALL(IF(元マスター!$AO$1:$AO$384&lt;&gt;"",ROW($A$1:$A$384)),ROW())),"")</f>
        <v/>
      </c>
    </row>
    <row r="336" spans="1:21" x14ac:dyDescent="0.55000000000000004">
      <c r="A336" s="32" t="str">
        <f>IFERROR(INDEX(元マスター!$A:$A,MATCH($U336,元マスター!$AO:$AO,0)),"")</f>
        <v/>
      </c>
      <c r="B336" s="32" t="str">
        <f>IFERROR(IF($U336="","",IF($E336="1",INDEX(男子登録情報!$N:$N,MATCH($K336,男子登録情報!$B:$B,0)),INDEX(女子登録情報!$N:$N,MATCH($K336,女子登録情報!$B:$B,0)))),"")</f>
        <v/>
      </c>
      <c r="C336" s="32" t="str">
        <f>IFERROR(IF($U336="","",IF($E336="1",INDEX(男子登録情報!$O:$O,MATCH($K336,男子登録情報!$B:$B,0)),INDEX(女子登録情報!$O:$O,MATCH($K336,女子登録情報!$B:$B,0)))),"")</f>
        <v/>
      </c>
      <c r="D336" s="32" t="str">
        <f>IFERROR(IF($U336="","",IF($E336="1",INDEX(男子登録情報!$P:$P,MATCH($K336,男子登録情報!$B:$B,0)),INDEX(女子登録情報!$P:$P,MATCH($K336,女子登録情報!$B:$B,0)))),"")</f>
        <v/>
      </c>
      <c r="E336" s="32" t="str">
        <f>IF($U336="","",IF(ISERROR(MATCH($A336,男子登録情報!$S:$S,0)),"2","1"))</f>
        <v/>
      </c>
      <c r="F336" s="32" t="str">
        <f>IFERROR(IF($U336="","",IF($E336="1",INDEX(男子登録情報!$Q:$Q,MATCH($K336,男子登録情報!$B:$B,0)),INDEX(女子登録情報!$Q:$Q,MATCH($K336,女子登録情報!$B:$B,0)))),"")</f>
        <v/>
      </c>
      <c r="G336" s="32" t="str">
        <f>IFERROR(IF($U336="","",IF($E336="1",INDEX(男子登録情報!$M:$M,MATCH($K336,男子登録情報!$B:$B,0)),INDEX(女子登録情報!$M:$M,MATCH($K336,女子登録情報!$B:$B,0)))),"")</f>
        <v/>
      </c>
      <c r="H336" s="32" t="str">
        <f>IFERROR(IF($U336="","",IF($E336="1",INDEX(男子登録情報!$R:$R,MATCH($K336,男子登録情報!$B:$B,0)),INDEX(女子登録情報!$R:$R,MATCH($K336,女子登録情報!$B:$B,0)))),"")</f>
        <v/>
      </c>
      <c r="I336" s="32"/>
      <c r="J336" s="32"/>
      <c r="K336" s="32" t="str">
        <f>IFERROR(INDEX(元マスター!$B:$B,MATCH($U336,元マスター!$AO:$AO,0)),"")</f>
        <v/>
      </c>
      <c r="L336" s="32" t="str">
        <f>IFERROR(IF(INDEX(元マスター!$C:$C,MATCH($U336,元マスター!$AO:$AO,0))="","",INDEX(元マスター!$C:$C,MATCH($U336,元マスター!$AO:$AO,0))),"")</f>
        <v/>
      </c>
      <c r="M336" s="32" t="str">
        <f>IFERROR(IF(INDEX(元マスター!$D:$D,MATCH($U336,元マスター!$AO:$AO,0))="","",INDEX(元マスター!$D:$D,MATCH($U336,元マスター!$AO:$AO,0))),"")</f>
        <v/>
      </c>
      <c r="N336" s="32" t="str">
        <f>IFERROR(IF(INDEX(元マスター!$E:$E,MATCH($U336,元マスター!$AO:$AO,0))="","",INDEX(元マスター!$E:$E,MATCH($U336,元マスター!$AO:$AO,0))),"")</f>
        <v/>
      </c>
      <c r="O336" s="32" t="str">
        <f>IFERROR(IF(INDEX(元マスター!$F:$F,MATCH($U336,元マスター!$AO:$AO,0))="","",INDEX(元マスター!$F:$F,MATCH($U336,元マスター!$AO:$AO,0))),"")</f>
        <v/>
      </c>
      <c r="P336" s="32" t="str">
        <f>IFERROR(IF(INDEX(元マスター!$G:$G,MATCH($U336,元マスター!$AO:$AO,0))="","",INDEX(元マスター!$G:$G,MATCH($U336,元マスター!$AO:$AO,0))),"")</f>
        <v/>
      </c>
      <c r="Q336" s="32" t="str">
        <f>IFERROR(IF(INDEX(元マスター!$H:$H,MATCH($U336,元マスター!$AO:$AO,0))="","",INDEX(元マスター!$H:$H,MATCH($U336,元マスター!$AO:$AO,0))),"")</f>
        <v/>
      </c>
      <c r="R336" s="32" t="str">
        <f>IFERROR(IF(INDEX(元マスター!$I:$I,MATCH($U336,元マスター!$AO:$AO,0))="","",INDEX(元マスター!$I:$I,MATCH($U336,元マスター!$AO:$AO,0))),"")</f>
        <v/>
      </c>
      <c r="S336" s="32" t="str">
        <f>IFERROR(IF(INDEX(元マスター!$J:$J,MATCH($U336,元マスター!$AO:$AO,0))="","",INDEX(元マスター!$J:$J,MATCH($U336,元マスター!$AO:$AO,0))),"")</f>
        <v/>
      </c>
      <c r="U336" s="32" t="str" cm="1">
        <f t="array" ref="U336">IFERROR(INDEX(元マスター!$AO$1:$AO$384,SMALL(IF(元マスター!$AO$1:$AO$384&lt;&gt;"",ROW($A$1:$A$384)),ROW())),"")</f>
        <v/>
      </c>
    </row>
    <row r="337" spans="1:21" x14ac:dyDescent="0.55000000000000004">
      <c r="A337" s="32" t="str">
        <f>IFERROR(INDEX(元マスター!$A:$A,MATCH($U337,元マスター!$AO:$AO,0)),"")</f>
        <v/>
      </c>
      <c r="B337" s="32" t="str">
        <f>IFERROR(IF($U337="","",IF($E337="1",INDEX(男子登録情報!$N:$N,MATCH($K337,男子登録情報!$B:$B,0)),INDEX(女子登録情報!$N:$N,MATCH($K337,女子登録情報!$B:$B,0)))),"")</f>
        <v/>
      </c>
      <c r="C337" s="32" t="str">
        <f>IFERROR(IF($U337="","",IF($E337="1",INDEX(男子登録情報!$O:$O,MATCH($K337,男子登録情報!$B:$B,0)),INDEX(女子登録情報!$O:$O,MATCH($K337,女子登録情報!$B:$B,0)))),"")</f>
        <v/>
      </c>
      <c r="D337" s="32" t="str">
        <f>IFERROR(IF($U337="","",IF($E337="1",INDEX(男子登録情報!$P:$P,MATCH($K337,男子登録情報!$B:$B,0)),INDEX(女子登録情報!$P:$P,MATCH($K337,女子登録情報!$B:$B,0)))),"")</f>
        <v/>
      </c>
      <c r="E337" s="32" t="str">
        <f>IF($U337="","",IF(ISERROR(MATCH($A337,男子登録情報!$S:$S,0)),"2","1"))</f>
        <v/>
      </c>
      <c r="F337" s="32" t="str">
        <f>IFERROR(IF($U337="","",IF($E337="1",INDEX(男子登録情報!$Q:$Q,MATCH($K337,男子登録情報!$B:$B,0)),INDEX(女子登録情報!$Q:$Q,MATCH($K337,女子登録情報!$B:$B,0)))),"")</f>
        <v/>
      </c>
      <c r="G337" s="32" t="str">
        <f>IFERROR(IF($U337="","",IF($E337="1",INDEX(男子登録情報!$M:$M,MATCH($K337,男子登録情報!$B:$B,0)),INDEX(女子登録情報!$M:$M,MATCH($K337,女子登録情報!$B:$B,0)))),"")</f>
        <v/>
      </c>
      <c r="H337" s="32" t="str">
        <f>IFERROR(IF($U337="","",IF($E337="1",INDEX(男子登録情報!$R:$R,MATCH($K337,男子登録情報!$B:$B,0)),INDEX(女子登録情報!$R:$R,MATCH($K337,女子登録情報!$B:$B,0)))),"")</f>
        <v/>
      </c>
      <c r="I337" s="32"/>
      <c r="J337" s="32"/>
      <c r="K337" s="32" t="str">
        <f>IFERROR(INDEX(元マスター!$B:$B,MATCH($U337,元マスター!$AO:$AO,0)),"")</f>
        <v/>
      </c>
      <c r="L337" s="32" t="str">
        <f>IFERROR(IF(INDEX(元マスター!$C:$C,MATCH($U337,元マスター!$AO:$AO,0))="","",INDEX(元マスター!$C:$C,MATCH($U337,元マスター!$AO:$AO,0))),"")</f>
        <v/>
      </c>
      <c r="M337" s="32" t="str">
        <f>IFERROR(IF(INDEX(元マスター!$D:$D,MATCH($U337,元マスター!$AO:$AO,0))="","",INDEX(元マスター!$D:$D,MATCH($U337,元マスター!$AO:$AO,0))),"")</f>
        <v/>
      </c>
      <c r="N337" s="32" t="str">
        <f>IFERROR(IF(INDEX(元マスター!$E:$E,MATCH($U337,元マスター!$AO:$AO,0))="","",INDEX(元マスター!$E:$E,MATCH($U337,元マスター!$AO:$AO,0))),"")</f>
        <v/>
      </c>
      <c r="O337" s="32" t="str">
        <f>IFERROR(IF(INDEX(元マスター!$F:$F,MATCH($U337,元マスター!$AO:$AO,0))="","",INDEX(元マスター!$F:$F,MATCH($U337,元マスター!$AO:$AO,0))),"")</f>
        <v/>
      </c>
      <c r="P337" s="32" t="str">
        <f>IFERROR(IF(INDEX(元マスター!$G:$G,MATCH($U337,元マスター!$AO:$AO,0))="","",INDEX(元マスター!$G:$G,MATCH($U337,元マスター!$AO:$AO,0))),"")</f>
        <v/>
      </c>
      <c r="Q337" s="32" t="str">
        <f>IFERROR(IF(INDEX(元マスター!$H:$H,MATCH($U337,元マスター!$AO:$AO,0))="","",INDEX(元マスター!$H:$H,MATCH($U337,元マスター!$AO:$AO,0))),"")</f>
        <v/>
      </c>
      <c r="R337" s="32" t="str">
        <f>IFERROR(IF(INDEX(元マスター!$I:$I,MATCH($U337,元マスター!$AO:$AO,0))="","",INDEX(元マスター!$I:$I,MATCH($U337,元マスター!$AO:$AO,0))),"")</f>
        <v/>
      </c>
      <c r="S337" s="32" t="str">
        <f>IFERROR(IF(INDEX(元マスター!$J:$J,MATCH($U337,元マスター!$AO:$AO,0))="","",INDEX(元マスター!$J:$J,MATCH($U337,元マスター!$AO:$AO,0))),"")</f>
        <v/>
      </c>
      <c r="U337" s="32" t="str" cm="1">
        <f t="array" ref="U337">IFERROR(INDEX(元マスター!$AO$1:$AO$384,SMALL(IF(元マスター!$AO$1:$AO$384&lt;&gt;"",ROW($A$1:$A$384)),ROW())),"")</f>
        <v/>
      </c>
    </row>
    <row r="338" spans="1:21" x14ac:dyDescent="0.55000000000000004">
      <c r="A338" s="32" t="str">
        <f>IFERROR(INDEX(元マスター!$A:$A,MATCH($U338,元マスター!$AO:$AO,0)),"")</f>
        <v/>
      </c>
      <c r="B338" s="32" t="str">
        <f>IFERROR(IF($U338="","",IF($E338="1",INDEX(男子登録情報!$N:$N,MATCH($K338,男子登録情報!$B:$B,0)),INDEX(女子登録情報!$N:$N,MATCH($K338,女子登録情報!$B:$B,0)))),"")</f>
        <v/>
      </c>
      <c r="C338" s="32" t="str">
        <f>IFERROR(IF($U338="","",IF($E338="1",INDEX(男子登録情報!$O:$O,MATCH($K338,男子登録情報!$B:$B,0)),INDEX(女子登録情報!$O:$O,MATCH($K338,女子登録情報!$B:$B,0)))),"")</f>
        <v/>
      </c>
      <c r="D338" s="32" t="str">
        <f>IFERROR(IF($U338="","",IF($E338="1",INDEX(男子登録情報!$P:$P,MATCH($K338,男子登録情報!$B:$B,0)),INDEX(女子登録情報!$P:$P,MATCH($K338,女子登録情報!$B:$B,0)))),"")</f>
        <v/>
      </c>
      <c r="E338" s="32" t="str">
        <f>IF($U338="","",IF(ISERROR(MATCH($A338,男子登録情報!$S:$S,0)),"2","1"))</f>
        <v/>
      </c>
      <c r="F338" s="32" t="str">
        <f>IFERROR(IF($U338="","",IF($E338="1",INDEX(男子登録情報!$Q:$Q,MATCH($K338,男子登録情報!$B:$B,0)),INDEX(女子登録情報!$Q:$Q,MATCH($K338,女子登録情報!$B:$B,0)))),"")</f>
        <v/>
      </c>
      <c r="G338" s="32" t="str">
        <f>IFERROR(IF($U338="","",IF($E338="1",INDEX(男子登録情報!$M:$M,MATCH($K338,男子登録情報!$B:$B,0)),INDEX(女子登録情報!$M:$M,MATCH($K338,女子登録情報!$B:$B,0)))),"")</f>
        <v/>
      </c>
      <c r="H338" s="32" t="str">
        <f>IFERROR(IF($U338="","",IF($E338="1",INDEX(男子登録情報!$R:$R,MATCH($K338,男子登録情報!$B:$B,0)),INDEX(女子登録情報!$R:$R,MATCH($K338,女子登録情報!$B:$B,0)))),"")</f>
        <v/>
      </c>
      <c r="I338" s="32"/>
      <c r="J338" s="32"/>
      <c r="K338" s="32" t="str">
        <f>IFERROR(INDEX(元マスター!$B:$B,MATCH($U338,元マスター!$AO:$AO,0)),"")</f>
        <v/>
      </c>
      <c r="L338" s="32" t="str">
        <f>IFERROR(IF(INDEX(元マスター!$C:$C,MATCH($U338,元マスター!$AO:$AO,0))="","",INDEX(元マスター!$C:$C,MATCH($U338,元マスター!$AO:$AO,0))),"")</f>
        <v/>
      </c>
      <c r="M338" s="32" t="str">
        <f>IFERROR(IF(INDEX(元マスター!$D:$D,MATCH($U338,元マスター!$AO:$AO,0))="","",INDEX(元マスター!$D:$D,MATCH($U338,元マスター!$AO:$AO,0))),"")</f>
        <v/>
      </c>
      <c r="N338" s="32" t="str">
        <f>IFERROR(IF(INDEX(元マスター!$E:$E,MATCH($U338,元マスター!$AO:$AO,0))="","",INDEX(元マスター!$E:$E,MATCH($U338,元マスター!$AO:$AO,0))),"")</f>
        <v/>
      </c>
      <c r="O338" s="32" t="str">
        <f>IFERROR(IF(INDEX(元マスター!$F:$F,MATCH($U338,元マスター!$AO:$AO,0))="","",INDEX(元マスター!$F:$F,MATCH($U338,元マスター!$AO:$AO,0))),"")</f>
        <v/>
      </c>
      <c r="P338" s="32" t="str">
        <f>IFERROR(IF(INDEX(元マスター!$G:$G,MATCH($U338,元マスター!$AO:$AO,0))="","",INDEX(元マスター!$G:$G,MATCH($U338,元マスター!$AO:$AO,0))),"")</f>
        <v/>
      </c>
      <c r="Q338" s="32" t="str">
        <f>IFERROR(IF(INDEX(元マスター!$H:$H,MATCH($U338,元マスター!$AO:$AO,0))="","",INDEX(元マスター!$H:$H,MATCH($U338,元マスター!$AO:$AO,0))),"")</f>
        <v/>
      </c>
      <c r="R338" s="32" t="str">
        <f>IFERROR(IF(INDEX(元マスター!$I:$I,MATCH($U338,元マスター!$AO:$AO,0))="","",INDEX(元マスター!$I:$I,MATCH($U338,元マスター!$AO:$AO,0))),"")</f>
        <v/>
      </c>
      <c r="S338" s="32" t="str">
        <f>IFERROR(IF(INDEX(元マスター!$J:$J,MATCH($U338,元マスター!$AO:$AO,0))="","",INDEX(元マスター!$J:$J,MATCH($U338,元マスター!$AO:$AO,0))),"")</f>
        <v/>
      </c>
      <c r="U338" s="32" t="str" cm="1">
        <f t="array" ref="U338">IFERROR(INDEX(元マスター!$AO$1:$AO$384,SMALL(IF(元マスター!$AO$1:$AO$384&lt;&gt;"",ROW($A$1:$A$384)),ROW())),"")</f>
        <v/>
      </c>
    </row>
    <row r="339" spans="1:21" x14ac:dyDescent="0.55000000000000004">
      <c r="A339" s="32" t="str">
        <f>IFERROR(INDEX(元マスター!$A:$A,MATCH($U339,元マスター!$AO:$AO,0)),"")</f>
        <v/>
      </c>
      <c r="B339" s="32" t="str">
        <f>IFERROR(IF($U339="","",IF($E339="1",INDEX(男子登録情報!$N:$N,MATCH($K339,男子登録情報!$B:$B,0)),INDEX(女子登録情報!$N:$N,MATCH($K339,女子登録情報!$B:$B,0)))),"")</f>
        <v/>
      </c>
      <c r="C339" s="32" t="str">
        <f>IFERROR(IF($U339="","",IF($E339="1",INDEX(男子登録情報!$O:$O,MATCH($K339,男子登録情報!$B:$B,0)),INDEX(女子登録情報!$O:$O,MATCH($K339,女子登録情報!$B:$B,0)))),"")</f>
        <v/>
      </c>
      <c r="D339" s="32" t="str">
        <f>IFERROR(IF($U339="","",IF($E339="1",INDEX(男子登録情報!$P:$P,MATCH($K339,男子登録情報!$B:$B,0)),INDEX(女子登録情報!$P:$P,MATCH($K339,女子登録情報!$B:$B,0)))),"")</f>
        <v/>
      </c>
      <c r="E339" s="32" t="str">
        <f>IF($U339="","",IF(ISERROR(MATCH($A339,男子登録情報!$S:$S,0)),"2","1"))</f>
        <v/>
      </c>
      <c r="F339" s="32" t="str">
        <f>IFERROR(IF($U339="","",IF($E339="1",INDEX(男子登録情報!$Q:$Q,MATCH($K339,男子登録情報!$B:$B,0)),INDEX(女子登録情報!$Q:$Q,MATCH($K339,女子登録情報!$B:$B,0)))),"")</f>
        <v/>
      </c>
      <c r="G339" s="32" t="str">
        <f>IFERROR(IF($U339="","",IF($E339="1",INDEX(男子登録情報!$M:$M,MATCH($K339,男子登録情報!$B:$B,0)),INDEX(女子登録情報!$M:$M,MATCH($K339,女子登録情報!$B:$B,0)))),"")</f>
        <v/>
      </c>
      <c r="H339" s="32" t="str">
        <f>IFERROR(IF($U339="","",IF($E339="1",INDEX(男子登録情報!$R:$R,MATCH($K339,男子登録情報!$B:$B,0)),INDEX(女子登録情報!$R:$R,MATCH($K339,女子登録情報!$B:$B,0)))),"")</f>
        <v/>
      </c>
      <c r="I339" s="32"/>
      <c r="J339" s="32"/>
      <c r="K339" s="32" t="str">
        <f>IFERROR(INDEX(元マスター!$B:$B,MATCH($U339,元マスター!$AO:$AO,0)),"")</f>
        <v/>
      </c>
      <c r="L339" s="32" t="str">
        <f>IFERROR(IF(INDEX(元マスター!$C:$C,MATCH($U339,元マスター!$AO:$AO,0))="","",INDEX(元マスター!$C:$C,MATCH($U339,元マスター!$AO:$AO,0))),"")</f>
        <v/>
      </c>
      <c r="M339" s="32" t="str">
        <f>IFERROR(IF(INDEX(元マスター!$D:$D,MATCH($U339,元マスター!$AO:$AO,0))="","",INDEX(元マスター!$D:$D,MATCH($U339,元マスター!$AO:$AO,0))),"")</f>
        <v/>
      </c>
      <c r="N339" s="32" t="str">
        <f>IFERROR(IF(INDEX(元マスター!$E:$E,MATCH($U339,元マスター!$AO:$AO,0))="","",INDEX(元マスター!$E:$E,MATCH($U339,元マスター!$AO:$AO,0))),"")</f>
        <v/>
      </c>
      <c r="O339" s="32" t="str">
        <f>IFERROR(IF(INDEX(元マスター!$F:$F,MATCH($U339,元マスター!$AO:$AO,0))="","",INDEX(元マスター!$F:$F,MATCH($U339,元マスター!$AO:$AO,0))),"")</f>
        <v/>
      </c>
      <c r="P339" s="32" t="str">
        <f>IFERROR(IF(INDEX(元マスター!$G:$G,MATCH($U339,元マスター!$AO:$AO,0))="","",INDEX(元マスター!$G:$G,MATCH($U339,元マスター!$AO:$AO,0))),"")</f>
        <v/>
      </c>
      <c r="Q339" s="32" t="str">
        <f>IFERROR(IF(INDEX(元マスター!$H:$H,MATCH($U339,元マスター!$AO:$AO,0))="","",INDEX(元マスター!$H:$H,MATCH($U339,元マスター!$AO:$AO,0))),"")</f>
        <v/>
      </c>
      <c r="R339" s="32" t="str">
        <f>IFERROR(IF(INDEX(元マスター!$I:$I,MATCH($U339,元マスター!$AO:$AO,0))="","",INDEX(元マスター!$I:$I,MATCH($U339,元マスター!$AO:$AO,0))),"")</f>
        <v/>
      </c>
      <c r="S339" s="32" t="str">
        <f>IFERROR(IF(INDEX(元マスター!$J:$J,MATCH($U339,元マスター!$AO:$AO,0))="","",INDEX(元マスター!$J:$J,MATCH($U339,元マスター!$AO:$AO,0))),"")</f>
        <v/>
      </c>
      <c r="U339" s="32" t="str" cm="1">
        <f t="array" ref="U339">IFERROR(INDEX(元マスター!$AO$1:$AO$384,SMALL(IF(元マスター!$AO$1:$AO$384&lt;&gt;"",ROW($A$1:$A$384)),ROW())),"")</f>
        <v/>
      </c>
    </row>
    <row r="340" spans="1:21" x14ac:dyDescent="0.55000000000000004">
      <c r="A340" s="32" t="str">
        <f>IFERROR(INDEX(元マスター!$A:$A,MATCH($U340,元マスター!$AO:$AO,0)),"")</f>
        <v/>
      </c>
      <c r="B340" s="32" t="str">
        <f>IFERROR(IF($U340="","",IF($E340="1",INDEX(男子登録情報!$N:$N,MATCH($K340,男子登録情報!$B:$B,0)),INDEX(女子登録情報!$N:$N,MATCH($K340,女子登録情報!$B:$B,0)))),"")</f>
        <v/>
      </c>
      <c r="C340" s="32" t="str">
        <f>IFERROR(IF($U340="","",IF($E340="1",INDEX(男子登録情報!$O:$O,MATCH($K340,男子登録情報!$B:$B,0)),INDEX(女子登録情報!$O:$O,MATCH($K340,女子登録情報!$B:$B,0)))),"")</f>
        <v/>
      </c>
      <c r="D340" s="32" t="str">
        <f>IFERROR(IF($U340="","",IF($E340="1",INDEX(男子登録情報!$P:$P,MATCH($K340,男子登録情報!$B:$B,0)),INDEX(女子登録情報!$P:$P,MATCH($K340,女子登録情報!$B:$B,0)))),"")</f>
        <v/>
      </c>
      <c r="E340" s="32" t="str">
        <f>IF($U340="","",IF(ISERROR(MATCH($A340,男子登録情報!$S:$S,0)),"2","1"))</f>
        <v/>
      </c>
      <c r="F340" s="32" t="str">
        <f>IFERROR(IF($U340="","",IF($E340="1",INDEX(男子登録情報!$Q:$Q,MATCH($K340,男子登録情報!$B:$B,0)),INDEX(女子登録情報!$Q:$Q,MATCH($K340,女子登録情報!$B:$B,0)))),"")</f>
        <v/>
      </c>
      <c r="G340" s="32" t="str">
        <f>IFERROR(IF($U340="","",IF($E340="1",INDEX(男子登録情報!$M:$M,MATCH($K340,男子登録情報!$B:$B,0)),INDEX(女子登録情報!$M:$M,MATCH($K340,女子登録情報!$B:$B,0)))),"")</f>
        <v/>
      </c>
      <c r="H340" s="32" t="str">
        <f>IFERROR(IF($U340="","",IF($E340="1",INDEX(男子登録情報!$R:$R,MATCH($K340,男子登録情報!$B:$B,0)),INDEX(女子登録情報!$R:$R,MATCH($K340,女子登録情報!$B:$B,0)))),"")</f>
        <v/>
      </c>
      <c r="I340" s="32"/>
      <c r="J340" s="32"/>
      <c r="K340" s="32" t="str">
        <f>IFERROR(INDEX(元マスター!$B:$B,MATCH($U340,元マスター!$AO:$AO,0)),"")</f>
        <v/>
      </c>
      <c r="L340" s="32" t="str">
        <f>IFERROR(IF(INDEX(元マスター!$C:$C,MATCH($U340,元マスター!$AO:$AO,0))="","",INDEX(元マスター!$C:$C,MATCH($U340,元マスター!$AO:$AO,0))),"")</f>
        <v/>
      </c>
      <c r="M340" s="32" t="str">
        <f>IFERROR(IF(INDEX(元マスター!$D:$D,MATCH($U340,元マスター!$AO:$AO,0))="","",INDEX(元マスター!$D:$D,MATCH($U340,元マスター!$AO:$AO,0))),"")</f>
        <v/>
      </c>
      <c r="N340" s="32" t="str">
        <f>IFERROR(IF(INDEX(元マスター!$E:$E,MATCH($U340,元マスター!$AO:$AO,0))="","",INDEX(元マスター!$E:$E,MATCH($U340,元マスター!$AO:$AO,0))),"")</f>
        <v/>
      </c>
      <c r="O340" s="32" t="str">
        <f>IFERROR(IF(INDEX(元マスター!$F:$F,MATCH($U340,元マスター!$AO:$AO,0))="","",INDEX(元マスター!$F:$F,MATCH($U340,元マスター!$AO:$AO,0))),"")</f>
        <v/>
      </c>
      <c r="P340" s="32" t="str">
        <f>IFERROR(IF(INDEX(元マスター!$G:$G,MATCH($U340,元マスター!$AO:$AO,0))="","",INDEX(元マスター!$G:$G,MATCH($U340,元マスター!$AO:$AO,0))),"")</f>
        <v/>
      </c>
      <c r="Q340" s="32" t="str">
        <f>IFERROR(IF(INDEX(元マスター!$H:$H,MATCH($U340,元マスター!$AO:$AO,0))="","",INDEX(元マスター!$H:$H,MATCH($U340,元マスター!$AO:$AO,0))),"")</f>
        <v/>
      </c>
      <c r="R340" s="32" t="str">
        <f>IFERROR(IF(INDEX(元マスター!$I:$I,MATCH($U340,元マスター!$AO:$AO,0))="","",INDEX(元マスター!$I:$I,MATCH($U340,元マスター!$AO:$AO,0))),"")</f>
        <v/>
      </c>
      <c r="S340" s="32" t="str">
        <f>IFERROR(IF(INDEX(元マスター!$J:$J,MATCH($U340,元マスター!$AO:$AO,0))="","",INDEX(元マスター!$J:$J,MATCH($U340,元マスター!$AO:$AO,0))),"")</f>
        <v/>
      </c>
      <c r="U340" s="32" t="str" cm="1">
        <f t="array" ref="U340">IFERROR(INDEX(元マスター!$AO$1:$AO$384,SMALL(IF(元マスター!$AO$1:$AO$384&lt;&gt;"",ROW($A$1:$A$384)),ROW())),"")</f>
        <v/>
      </c>
    </row>
    <row r="341" spans="1:21" x14ac:dyDescent="0.55000000000000004">
      <c r="A341" s="32" t="str">
        <f>IFERROR(INDEX(元マスター!$A:$A,MATCH($U341,元マスター!$AO:$AO,0)),"")</f>
        <v/>
      </c>
      <c r="B341" s="32" t="str">
        <f>IFERROR(IF($U341="","",IF($E341="1",INDEX(男子登録情報!$N:$N,MATCH($K341,男子登録情報!$B:$B,0)),INDEX(女子登録情報!$N:$N,MATCH($K341,女子登録情報!$B:$B,0)))),"")</f>
        <v/>
      </c>
      <c r="C341" s="32" t="str">
        <f>IFERROR(IF($U341="","",IF($E341="1",INDEX(男子登録情報!$O:$O,MATCH($K341,男子登録情報!$B:$B,0)),INDEX(女子登録情報!$O:$O,MATCH($K341,女子登録情報!$B:$B,0)))),"")</f>
        <v/>
      </c>
      <c r="D341" s="32" t="str">
        <f>IFERROR(IF($U341="","",IF($E341="1",INDEX(男子登録情報!$P:$P,MATCH($K341,男子登録情報!$B:$B,0)),INDEX(女子登録情報!$P:$P,MATCH($K341,女子登録情報!$B:$B,0)))),"")</f>
        <v/>
      </c>
      <c r="E341" s="32" t="str">
        <f>IF($U341="","",IF(ISERROR(MATCH($A341,男子登録情報!$S:$S,0)),"2","1"))</f>
        <v/>
      </c>
      <c r="F341" s="32" t="str">
        <f>IFERROR(IF($U341="","",IF($E341="1",INDEX(男子登録情報!$Q:$Q,MATCH($K341,男子登録情報!$B:$B,0)),INDEX(女子登録情報!$Q:$Q,MATCH($K341,女子登録情報!$B:$B,0)))),"")</f>
        <v/>
      </c>
      <c r="G341" s="32" t="str">
        <f>IFERROR(IF($U341="","",IF($E341="1",INDEX(男子登録情報!$M:$M,MATCH($K341,男子登録情報!$B:$B,0)),INDEX(女子登録情報!$M:$M,MATCH($K341,女子登録情報!$B:$B,0)))),"")</f>
        <v/>
      </c>
      <c r="H341" s="32" t="str">
        <f>IFERROR(IF($U341="","",IF($E341="1",INDEX(男子登録情報!$R:$R,MATCH($K341,男子登録情報!$B:$B,0)),INDEX(女子登録情報!$R:$R,MATCH($K341,女子登録情報!$B:$B,0)))),"")</f>
        <v/>
      </c>
      <c r="I341" s="32"/>
      <c r="J341" s="32"/>
      <c r="K341" s="32" t="str">
        <f>IFERROR(INDEX(元マスター!$B:$B,MATCH($U341,元マスター!$AO:$AO,0)),"")</f>
        <v/>
      </c>
      <c r="L341" s="32" t="str">
        <f>IFERROR(IF(INDEX(元マスター!$C:$C,MATCH($U341,元マスター!$AO:$AO,0))="","",INDEX(元マスター!$C:$C,MATCH($U341,元マスター!$AO:$AO,0))),"")</f>
        <v/>
      </c>
      <c r="M341" s="32" t="str">
        <f>IFERROR(IF(INDEX(元マスター!$D:$D,MATCH($U341,元マスター!$AO:$AO,0))="","",INDEX(元マスター!$D:$D,MATCH($U341,元マスター!$AO:$AO,0))),"")</f>
        <v/>
      </c>
      <c r="N341" s="32" t="str">
        <f>IFERROR(IF(INDEX(元マスター!$E:$E,MATCH($U341,元マスター!$AO:$AO,0))="","",INDEX(元マスター!$E:$E,MATCH($U341,元マスター!$AO:$AO,0))),"")</f>
        <v/>
      </c>
      <c r="O341" s="32" t="str">
        <f>IFERROR(IF(INDEX(元マスター!$F:$F,MATCH($U341,元マスター!$AO:$AO,0))="","",INDEX(元マスター!$F:$F,MATCH($U341,元マスター!$AO:$AO,0))),"")</f>
        <v/>
      </c>
      <c r="P341" s="32" t="str">
        <f>IFERROR(IF(INDEX(元マスター!$G:$G,MATCH($U341,元マスター!$AO:$AO,0))="","",INDEX(元マスター!$G:$G,MATCH($U341,元マスター!$AO:$AO,0))),"")</f>
        <v/>
      </c>
      <c r="Q341" s="32" t="str">
        <f>IFERROR(IF(INDEX(元マスター!$H:$H,MATCH($U341,元マスター!$AO:$AO,0))="","",INDEX(元マスター!$H:$H,MATCH($U341,元マスター!$AO:$AO,0))),"")</f>
        <v/>
      </c>
      <c r="R341" s="32" t="str">
        <f>IFERROR(IF(INDEX(元マスター!$I:$I,MATCH($U341,元マスター!$AO:$AO,0))="","",INDEX(元マスター!$I:$I,MATCH($U341,元マスター!$AO:$AO,0))),"")</f>
        <v/>
      </c>
      <c r="S341" s="32" t="str">
        <f>IFERROR(IF(INDEX(元マスター!$J:$J,MATCH($U341,元マスター!$AO:$AO,0))="","",INDEX(元マスター!$J:$J,MATCH($U341,元マスター!$AO:$AO,0))),"")</f>
        <v/>
      </c>
      <c r="U341" s="32" t="str" cm="1">
        <f t="array" ref="U341">IFERROR(INDEX(元マスター!$AO$1:$AO$384,SMALL(IF(元マスター!$AO$1:$AO$384&lt;&gt;"",ROW($A$1:$A$384)),ROW())),"")</f>
        <v/>
      </c>
    </row>
    <row r="342" spans="1:21" x14ac:dyDescent="0.55000000000000004">
      <c r="A342" s="32" t="str">
        <f>IFERROR(INDEX(元マスター!$A:$A,MATCH($U342,元マスター!$AO:$AO,0)),"")</f>
        <v/>
      </c>
      <c r="B342" s="32" t="str">
        <f>IFERROR(IF($U342="","",IF($E342="1",INDEX(男子登録情報!$N:$N,MATCH($K342,男子登録情報!$B:$B,0)),INDEX(女子登録情報!$N:$N,MATCH($K342,女子登録情報!$B:$B,0)))),"")</f>
        <v/>
      </c>
      <c r="C342" s="32" t="str">
        <f>IFERROR(IF($U342="","",IF($E342="1",INDEX(男子登録情報!$O:$O,MATCH($K342,男子登録情報!$B:$B,0)),INDEX(女子登録情報!$O:$O,MATCH($K342,女子登録情報!$B:$B,0)))),"")</f>
        <v/>
      </c>
      <c r="D342" s="32" t="str">
        <f>IFERROR(IF($U342="","",IF($E342="1",INDEX(男子登録情報!$P:$P,MATCH($K342,男子登録情報!$B:$B,0)),INDEX(女子登録情報!$P:$P,MATCH($K342,女子登録情報!$B:$B,0)))),"")</f>
        <v/>
      </c>
      <c r="E342" s="32" t="str">
        <f>IF($U342="","",IF(ISERROR(MATCH($A342,男子登録情報!$S:$S,0)),"2","1"))</f>
        <v/>
      </c>
      <c r="F342" s="32" t="str">
        <f>IFERROR(IF($U342="","",IF($E342="1",INDEX(男子登録情報!$Q:$Q,MATCH($K342,男子登録情報!$B:$B,0)),INDEX(女子登録情報!$Q:$Q,MATCH($K342,女子登録情報!$B:$B,0)))),"")</f>
        <v/>
      </c>
      <c r="G342" s="32" t="str">
        <f>IFERROR(IF($U342="","",IF($E342="1",INDEX(男子登録情報!$M:$M,MATCH($K342,男子登録情報!$B:$B,0)),INDEX(女子登録情報!$M:$M,MATCH($K342,女子登録情報!$B:$B,0)))),"")</f>
        <v/>
      </c>
      <c r="H342" s="32" t="str">
        <f>IFERROR(IF($U342="","",IF($E342="1",INDEX(男子登録情報!$R:$R,MATCH($K342,男子登録情報!$B:$B,0)),INDEX(女子登録情報!$R:$R,MATCH($K342,女子登録情報!$B:$B,0)))),"")</f>
        <v/>
      </c>
      <c r="I342" s="32"/>
      <c r="J342" s="32"/>
      <c r="K342" s="32" t="str">
        <f>IFERROR(INDEX(元マスター!$B:$B,MATCH($U342,元マスター!$AO:$AO,0)),"")</f>
        <v/>
      </c>
      <c r="L342" s="32" t="str">
        <f>IFERROR(IF(INDEX(元マスター!$C:$C,MATCH($U342,元マスター!$AO:$AO,0))="","",INDEX(元マスター!$C:$C,MATCH($U342,元マスター!$AO:$AO,0))),"")</f>
        <v/>
      </c>
      <c r="M342" s="32" t="str">
        <f>IFERROR(IF(INDEX(元マスター!$D:$D,MATCH($U342,元マスター!$AO:$AO,0))="","",INDEX(元マスター!$D:$D,MATCH($U342,元マスター!$AO:$AO,0))),"")</f>
        <v/>
      </c>
      <c r="N342" s="32" t="str">
        <f>IFERROR(IF(INDEX(元マスター!$E:$E,MATCH($U342,元マスター!$AO:$AO,0))="","",INDEX(元マスター!$E:$E,MATCH($U342,元マスター!$AO:$AO,0))),"")</f>
        <v/>
      </c>
      <c r="O342" s="32" t="str">
        <f>IFERROR(IF(INDEX(元マスター!$F:$F,MATCH($U342,元マスター!$AO:$AO,0))="","",INDEX(元マスター!$F:$F,MATCH($U342,元マスター!$AO:$AO,0))),"")</f>
        <v/>
      </c>
      <c r="P342" s="32" t="str">
        <f>IFERROR(IF(INDEX(元マスター!$G:$G,MATCH($U342,元マスター!$AO:$AO,0))="","",INDEX(元マスター!$G:$G,MATCH($U342,元マスター!$AO:$AO,0))),"")</f>
        <v/>
      </c>
      <c r="Q342" s="32" t="str">
        <f>IFERROR(IF(INDEX(元マスター!$H:$H,MATCH($U342,元マスター!$AO:$AO,0))="","",INDEX(元マスター!$H:$H,MATCH($U342,元マスター!$AO:$AO,0))),"")</f>
        <v/>
      </c>
      <c r="R342" s="32" t="str">
        <f>IFERROR(IF(INDEX(元マスター!$I:$I,MATCH($U342,元マスター!$AO:$AO,0))="","",INDEX(元マスター!$I:$I,MATCH($U342,元マスター!$AO:$AO,0))),"")</f>
        <v/>
      </c>
      <c r="S342" s="32" t="str">
        <f>IFERROR(IF(INDEX(元マスター!$J:$J,MATCH($U342,元マスター!$AO:$AO,0))="","",INDEX(元マスター!$J:$J,MATCH($U342,元マスター!$AO:$AO,0))),"")</f>
        <v/>
      </c>
      <c r="U342" s="32" t="str" cm="1">
        <f t="array" ref="U342">IFERROR(INDEX(元マスター!$AO$1:$AO$384,SMALL(IF(元マスター!$AO$1:$AO$384&lt;&gt;"",ROW($A$1:$A$384)),ROW())),"")</f>
        <v/>
      </c>
    </row>
    <row r="343" spans="1:21" x14ac:dyDescent="0.55000000000000004">
      <c r="A343" s="32" t="str">
        <f>IFERROR(INDEX(元マスター!$A:$A,MATCH($U343,元マスター!$AO:$AO,0)),"")</f>
        <v/>
      </c>
      <c r="B343" s="32" t="str">
        <f>IFERROR(IF($U343="","",IF($E343="1",INDEX(男子登録情報!$N:$N,MATCH($K343,男子登録情報!$B:$B,0)),INDEX(女子登録情報!$N:$N,MATCH($K343,女子登録情報!$B:$B,0)))),"")</f>
        <v/>
      </c>
      <c r="C343" s="32" t="str">
        <f>IFERROR(IF($U343="","",IF($E343="1",INDEX(男子登録情報!$O:$O,MATCH($K343,男子登録情報!$B:$B,0)),INDEX(女子登録情報!$O:$O,MATCH($K343,女子登録情報!$B:$B,0)))),"")</f>
        <v/>
      </c>
      <c r="D343" s="32" t="str">
        <f>IFERROR(IF($U343="","",IF($E343="1",INDEX(男子登録情報!$P:$P,MATCH($K343,男子登録情報!$B:$B,0)),INDEX(女子登録情報!$P:$P,MATCH($K343,女子登録情報!$B:$B,0)))),"")</f>
        <v/>
      </c>
      <c r="E343" s="32" t="str">
        <f>IF($U343="","",IF(ISERROR(MATCH($A343,男子登録情報!$S:$S,0)),"2","1"))</f>
        <v/>
      </c>
      <c r="F343" s="32" t="str">
        <f>IFERROR(IF($U343="","",IF($E343="1",INDEX(男子登録情報!$Q:$Q,MATCH($K343,男子登録情報!$B:$B,0)),INDEX(女子登録情報!$Q:$Q,MATCH($K343,女子登録情報!$B:$B,0)))),"")</f>
        <v/>
      </c>
      <c r="G343" s="32" t="str">
        <f>IFERROR(IF($U343="","",IF($E343="1",INDEX(男子登録情報!$M:$M,MATCH($K343,男子登録情報!$B:$B,0)),INDEX(女子登録情報!$M:$M,MATCH($K343,女子登録情報!$B:$B,0)))),"")</f>
        <v/>
      </c>
      <c r="H343" s="32" t="str">
        <f>IFERROR(IF($U343="","",IF($E343="1",INDEX(男子登録情報!$R:$R,MATCH($K343,男子登録情報!$B:$B,0)),INDEX(女子登録情報!$R:$R,MATCH($K343,女子登録情報!$B:$B,0)))),"")</f>
        <v/>
      </c>
      <c r="I343" s="32"/>
      <c r="J343" s="32"/>
      <c r="K343" s="32" t="str">
        <f>IFERROR(INDEX(元マスター!$B:$B,MATCH($U343,元マスター!$AO:$AO,0)),"")</f>
        <v/>
      </c>
      <c r="L343" s="32" t="str">
        <f>IFERROR(IF(INDEX(元マスター!$C:$C,MATCH($U343,元マスター!$AO:$AO,0))="","",INDEX(元マスター!$C:$C,MATCH($U343,元マスター!$AO:$AO,0))),"")</f>
        <v/>
      </c>
      <c r="M343" s="32" t="str">
        <f>IFERROR(IF(INDEX(元マスター!$D:$D,MATCH($U343,元マスター!$AO:$AO,0))="","",INDEX(元マスター!$D:$D,MATCH($U343,元マスター!$AO:$AO,0))),"")</f>
        <v/>
      </c>
      <c r="N343" s="32" t="str">
        <f>IFERROR(IF(INDEX(元マスター!$E:$E,MATCH($U343,元マスター!$AO:$AO,0))="","",INDEX(元マスター!$E:$E,MATCH($U343,元マスター!$AO:$AO,0))),"")</f>
        <v/>
      </c>
      <c r="O343" s="32" t="str">
        <f>IFERROR(IF(INDEX(元マスター!$F:$F,MATCH($U343,元マスター!$AO:$AO,0))="","",INDEX(元マスター!$F:$F,MATCH($U343,元マスター!$AO:$AO,0))),"")</f>
        <v/>
      </c>
      <c r="P343" s="32" t="str">
        <f>IFERROR(IF(INDEX(元マスター!$G:$G,MATCH($U343,元マスター!$AO:$AO,0))="","",INDEX(元マスター!$G:$G,MATCH($U343,元マスター!$AO:$AO,0))),"")</f>
        <v/>
      </c>
      <c r="Q343" s="32" t="str">
        <f>IFERROR(IF(INDEX(元マスター!$H:$H,MATCH($U343,元マスター!$AO:$AO,0))="","",INDEX(元マスター!$H:$H,MATCH($U343,元マスター!$AO:$AO,0))),"")</f>
        <v/>
      </c>
      <c r="R343" s="32" t="str">
        <f>IFERROR(IF(INDEX(元マスター!$I:$I,MATCH($U343,元マスター!$AO:$AO,0))="","",INDEX(元マスター!$I:$I,MATCH($U343,元マスター!$AO:$AO,0))),"")</f>
        <v/>
      </c>
      <c r="S343" s="32" t="str">
        <f>IFERROR(IF(INDEX(元マスター!$J:$J,MATCH($U343,元マスター!$AO:$AO,0))="","",INDEX(元マスター!$J:$J,MATCH($U343,元マスター!$AO:$AO,0))),"")</f>
        <v/>
      </c>
      <c r="U343" s="32" t="str" cm="1">
        <f t="array" ref="U343">IFERROR(INDEX(元マスター!$AO$1:$AO$384,SMALL(IF(元マスター!$AO$1:$AO$384&lt;&gt;"",ROW($A$1:$A$384)),ROW())),"")</f>
        <v/>
      </c>
    </row>
    <row r="344" spans="1:21" x14ac:dyDescent="0.55000000000000004">
      <c r="A344" s="32" t="str">
        <f>IFERROR(INDEX(元マスター!$A:$A,MATCH($U344,元マスター!$AO:$AO,0)),"")</f>
        <v/>
      </c>
      <c r="B344" s="32" t="str">
        <f>IFERROR(IF($U344="","",IF($E344="1",INDEX(男子登録情報!$N:$N,MATCH($K344,男子登録情報!$B:$B,0)),INDEX(女子登録情報!$N:$N,MATCH($K344,女子登録情報!$B:$B,0)))),"")</f>
        <v/>
      </c>
      <c r="C344" s="32" t="str">
        <f>IFERROR(IF($U344="","",IF($E344="1",INDEX(男子登録情報!$O:$O,MATCH($K344,男子登録情報!$B:$B,0)),INDEX(女子登録情報!$O:$O,MATCH($K344,女子登録情報!$B:$B,0)))),"")</f>
        <v/>
      </c>
      <c r="D344" s="32" t="str">
        <f>IFERROR(IF($U344="","",IF($E344="1",INDEX(男子登録情報!$P:$P,MATCH($K344,男子登録情報!$B:$B,0)),INDEX(女子登録情報!$P:$P,MATCH($K344,女子登録情報!$B:$B,0)))),"")</f>
        <v/>
      </c>
      <c r="E344" s="32" t="str">
        <f>IF($U344="","",IF(ISERROR(MATCH($A344,男子登録情報!$S:$S,0)),"2","1"))</f>
        <v/>
      </c>
      <c r="F344" s="32" t="str">
        <f>IFERROR(IF($U344="","",IF($E344="1",INDEX(男子登録情報!$Q:$Q,MATCH($K344,男子登録情報!$B:$B,0)),INDEX(女子登録情報!$Q:$Q,MATCH($K344,女子登録情報!$B:$B,0)))),"")</f>
        <v/>
      </c>
      <c r="G344" s="32" t="str">
        <f>IFERROR(IF($U344="","",IF($E344="1",INDEX(男子登録情報!$M:$M,MATCH($K344,男子登録情報!$B:$B,0)),INDEX(女子登録情報!$M:$M,MATCH($K344,女子登録情報!$B:$B,0)))),"")</f>
        <v/>
      </c>
      <c r="H344" s="32" t="str">
        <f>IFERROR(IF($U344="","",IF($E344="1",INDEX(男子登録情報!$R:$R,MATCH($K344,男子登録情報!$B:$B,0)),INDEX(女子登録情報!$R:$R,MATCH($K344,女子登録情報!$B:$B,0)))),"")</f>
        <v/>
      </c>
      <c r="I344" s="32"/>
      <c r="J344" s="32"/>
      <c r="K344" s="32" t="str">
        <f>IFERROR(INDEX(元マスター!$B:$B,MATCH($U344,元マスター!$AO:$AO,0)),"")</f>
        <v/>
      </c>
      <c r="L344" s="32" t="str">
        <f>IFERROR(IF(INDEX(元マスター!$C:$C,MATCH($U344,元マスター!$AO:$AO,0))="","",INDEX(元マスター!$C:$C,MATCH($U344,元マスター!$AO:$AO,0))),"")</f>
        <v/>
      </c>
      <c r="M344" s="32" t="str">
        <f>IFERROR(IF(INDEX(元マスター!$D:$D,MATCH($U344,元マスター!$AO:$AO,0))="","",INDEX(元マスター!$D:$D,MATCH($U344,元マスター!$AO:$AO,0))),"")</f>
        <v/>
      </c>
      <c r="N344" s="32" t="str">
        <f>IFERROR(IF(INDEX(元マスター!$E:$E,MATCH($U344,元マスター!$AO:$AO,0))="","",INDEX(元マスター!$E:$E,MATCH($U344,元マスター!$AO:$AO,0))),"")</f>
        <v/>
      </c>
      <c r="O344" s="32" t="str">
        <f>IFERROR(IF(INDEX(元マスター!$F:$F,MATCH($U344,元マスター!$AO:$AO,0))="","",INDEX(元マスター!$F:$F,MATCH($U344,元マスター!$AO:$AO,0))),"")</f>
        <v/>
      </c>
      <c r="P344" s="32" t="str">
        <f>IFERROR(IF(INDEX(元マスター!$G:$G,MATCH($U344,元マスター!$AO:$AO,0))="","",INDEX(元マスター!$G:$G,MATCH($U344,元マスター!$AO:$AO,0))),"")</f>
        <v/>
      </c>
      <c r="Q344" s="32" t="str">
        <f>IFERROR(IF(INDEX(元マスター!$H:$H,MATCH($U344,元マスター!$AO:$AO,0))="","",INDEX(元マスター!$H:$H,MATCH($U344,元マスター!$AO:$AO,0))),"")</f>
        <v/>
      </c>
      <c r="R344" s="32" t="str">
        <f>IFERROR(IF(INDEX(元マスター!$I:$I,MATCH($U344,元マスター!$AO:$AO,0))="","",INDEX(元マスター!$I:$I,MATCH($U344,元マスター!$AO:$AO,0))),"")</f>
        <v/>
      </c>
      <c r="S344" s="32" t="str">
        <f>IFERROR(IF(INDEX(元マスター!$J:$J,MATCH($U344,元マスター!$AO:$AO,0))="","",INDEX(元マスター!$J:$J,MATCH($U344,元マスター!$AO:$AO,0))),"")</f>
        <v/>
      </c>
      <c r="U344" s="32" t="str" cm="1">
        <f t="array" ref="U344">IFERROR(INDEX(元マスター!$AO$1:$AO$384,SMALL(IF(元マスター!$AO$1:$AO$384&lt;&gt;"",ROW($A$1:$A$384)),ROW())),"")</f>
        <v/>
      </c>
    </row>
    <row r="345" spans="1:21" x14ac:dyDescent="0.55000000000000004">
      <c r="A345" s="32" t="str">
        <f>IFERROR(INDEX(元マスター!$A:$A,MATCH($U345,元マスター!$AO:$AO,0)),"")</f>
        <v/>
      </c>
      <c r="B345" s="32" t="str">
        <f>IFERROR(IF($U345="","",IF($E345="1",INDEX(男子登録情報!$N:$N,MATCH($K345,男子登録情報!$B:$B,0)),INDEX(女子登録情報!$N:$N,MATCH($K345,女子登録情報!$B:$B,0)))),"")</f>
        <v/>
      </c>
      <c r="C345" s="32" t="str">
        <f>IFERROR(IF($U345="","",IF($E345="1",INDEX(男子登録情報!$O:$O,MATCH($K345,男子登録情報!$B:$B,0)),INDEX(女子登録情報!$O:$O,MATCH($K345,女子登録情報!$B:$B,0)))),"")</f>
        <v/>
      </c>
      <c r="D345" s="32" t="str">
        <f>IFERROR(IF($U345="","",IF($E345="1",INDEX(男子登録情報!$P:$P,MATCH($K345,男子登録情報!$B:$B,0)),INDEX(女子登録情報!$P:$P,MATCH($K345,女子登録情報!$B:$B,0)))),"")</f>
        <v/>
      </c>
      <c r="E345" s="32" t="str">
        <f>IF($U345="","",IF(ISERROR(MATCH($A345,男子登録情報!$S:$S,0)),"2","1"))</f>
        <v/>
      </c>
      <c r="F345" s="32" t="str">
        <f>IFERROR(IF($U345="","",IF($E345="1",INDEX(男子登録情報!$Q:$Q,MATCH($K345,男子登録情報!$B:$B,0)),INDEX(女子登録情報!$Q:$Q,MATCH($K345,女子登録情報!$B:$B,0)))),"")</f>
        <v/>
      </c>
      <c r="G345" s="32" t="str">
        <f>IFERROR(IF($U345="","",IF($E345="1",INDEX(男子登録情報!$M:$M,MATCH($K345,男子登録情報!$B:$B,0)),INDEX(女子登録情報!$M:$M,MATCH($K345,女子登録情報!$B:$B,0)))),"")</f>
        <v/>
      </c>
      <c r="H345" s="32" t="str">
        <f>IFERROR(IF($U345="","",IF($E345="1",INDEX(男子登録情報!$R:$R,MATCH($K345,男子登録情報!$B:$B,0)),INDEX(女子登録情報!$R:$R,MATCH($K345,女子登録情報!$B:$B,0)))),"")</f>
        <v/>
      </c>
      <c r="I345" s="32"/>
      <c r="J345" s="32"/>
      <c r="K345" s="32" t="str">
        <f>IFERROR(INDEX(元マスター!$B:$B,MATCH($U345,元マスター!$AO:$AO,0)),"")</f>
        <v/>
      </c>
      <c r="L345" s="32" t="str">
        <f>IFERROR(IF(INDEX(元マスター!$C:$C,MATCH($U345,元マスター!$AO:$AO,0))="","",INDEX(元マスター!$C:$C,MATCH($U345,元マスター!$AO:$AO,0))),"")</f>
        <v/>
      </c>
      <c r="M345" s="32" t="str">
        <f>IFERROR(IF(INDEX(元マスター!$D:$D,MATCH($U345,元マスター!$AO:$AO,0))="","",INDEX(元マスター!$D:$D,MATCH($U345,元マスター!$AO:$AO,0))),"")</f>
        <v/>
      </c>
      <c r="N345" s="32" t="str">
        <f>IFERROR(IF(INDEX(元マスター!$E:$E,MATCH($U345,元マスター!$AO:$AO,0))="","",INDEX(元マスター!$E:$E,MATCH($U345,元マスター!$AO:$AO,0))),"")</f>
        <v/>
      </c>
      <c r="O345" s="32" t="str">
        <f>IFERROR(IF(INDEX(元マスター!$F:$F,MATCH($U345,元マスター!$AO:$AO,0))="","",INDEX(元マスター!$F:$F,MATCH($U345,元マスター!$AO:$AO,0))),"")</f>
        <v/>
      </c>
      <c r="P345" s="32" t="str">
        <f>IFERROR(IF(INDEX(元マスター!$G:$G,MATCH($U345,元マスター!$AO:$AO,0))="","",INDEX(元マスター!$G:$G,MATCH($U345,元マスター!$AO:$AO,0))),"")</f>
        <v/>
      </c>
      <c r="Q345" s="32" t="str">
        <f>IFERROR(IF(INDEX(元マスター!$H:$H,MATCH($U345,元マスター!$AO:$AO,0))="","",INDEX(元マスター!$H:$H,MATCH($U345,元マスター!$AO:$AO,0))),"")</f>
        <v/>
      </c>
      <c r="R345" s="32" t="str">
        <f>IFERROR(IF(INDEX(元マスター!$I:$I,MATCH($U345,元マスター!$AO:$AO,0))="","",INDEX(元マスター!$I:$I,MATCH($U345,元マスター!$AO:$AO,0))),"")</f>
        <v/>
      </c>
      <c r="S345" s="32" t="str">
        <f>IFERROR(IF(INDEX(元マスター!$J:$J,MATCH($U345,元マスター!$AO:$AO,0))="","",INDEX(元マスター!$J:$J,MATCH($U345,元マスター!$AO:$AO,0))),"")</f>
        <v/>
      </c>
      <c r="U345" s="32" t="str" cm="1">
        <f t="array" ref="U345">IFERROR(INDEX(元マスター!$AO$1:$AO$384,SMALL(IF(元マスター!$AO$1:$AO$384&lt;&gt;"",ROW($A$1:$A$384)),ROW())),"")</f>
        <v/>
      </c>
    </row>
    <row r="346" spans="1:21" x14ac:dyDescent="0.55000000000000004">
      <c r="A346" s="32" t="str">
        <f>IFERROR(INDEX(元マスター!$A:$A,MATCH($U346,元マスター!$AO:$AO,0)),"")</f>
        <v/>
      </c>
      <c r="B346" s="32" t="str">
        <f>IFERROR(IF($U346="","",IF($E346="1",INDEX(男子登録情報!$N:$N,MATCH($K346,男子登録情報!$B:$B,0)),INDEX(女子登録情報!$N:$N,MATCH($K346,女子登録情報!$B:$B,0)))),"")</f>
        <v/>
      </c>
      <c r="C346" s="32" t="str">
        <f>IFERROR(IF($U346="","",IF($E346="1",INDEX(男子登録情報!$O:$O,MATCH($K346,男子登録情報!$B:$B,0)),INDEX(女子登録情報!$O:$O,MATCH($K346,女子登録情報!$B:$B,0)))),"")</f>
        <v/>
      </c>
      <c r="D346" s="32" t="str">
        <f>IFERROR(IF($U346="","",IF($E346="1",INDEX(男子登録情報!$P:$P,MATCH($K346,男子登録情報!$B:$B,0)),INDEX(女子登録情報!$P:$P,MATCH($K346,女子登録情報!$B:$B,0)))),"")</f>
        <v/>
      </c>
      <c r="E346" s="32" t="str">
        <f>IF($U346="","",IF(ISERROR(MATCH($A346,男子登録情報!$S:$S,0)),"2","1"))</f>
        <v/>
      </c>
      <c r="F346" s="32" t="str">
        <f>IFERROR(IF($U346="","",IF($E346="1",INDEX(男子登録情報!$Q:$Q,MATCH($K346,男子登録情報!$B:$B,0)),INDEX(女子登録情報!$Q:$Q,MATCH($K346,女子登録情報!$B:$B,0)))),"")</f>
        <v/>
      </c>
      <c r="G346" s="32" t="str">
        <f>IFERROR(IF($U346="","",IF($E346="1",INDEX(男子登録情報!$M:$M,MATCH($K346,男子登録情報!$B:$B,0)),INDEX(女子登録情報!$M:$M,MATCH($K346,女子登録情報!$B:$B,0)))),"")</f>
        <v/>
      </c>
      <c r="H346" s="32" t="str">
        <f>IFERROR(IF($U346="","",IF($E346="1",INDEX(男子登録情報!$R:$R,MATCH($K346,男子登録情報!$B:$B,0)),INDEX(女子登録情報!$R:$R,MATCH($K346,女子登録情報!$B:$B,0)))),"")</f>
        <v/>
      </c>
      <c r="I346" s="32"/>
      <c r="J346" s="32"/>
      <c r="K346" s="32" t="str">
        <f>IFERROR(INDEX(元マスター!$B:$B,MATCH($U346,元マスター!$AO:$AO,0)),"")</f>
        <v/>
      </c>
      <c r="L346" s="32" t="str">
        <f>IFERROR(IF(INDEX(元マスター!$C:$C,MATCH($U346,元マスター!$AO:$AO,0))="","",INDEX(元マスター!$C:$C,MATCH($U346,元マスター!$AO:$AO,0))),"")</f>
        <v/>
      </c>
      <c r="M346" s="32" t="str">
        <f>IFERROR(IF(INDEX(元マスター!$D:$D,MATCH($U346,元マスター!$AO:$AO,0))="","",INDEX(元マスター!$D:$D,MATCH($U346,元マスター!$AO:$AO,0))),"")</f>
        <v/>
      </c>
      <c r="N346" s="32" t="str">
        <f>IFERROR(IF(INDEX(元マスター!$E:$E,MATCH($U346,元マスター!$AO:$AO,0))="","",INDEX(元マスター!$E:$E,MATCH($U346,元マスター!$AO:$AO,0))),"")</f>
        <v/>
      </c>
      <c r="O346" s="32" t="str">
        <f>IFERROR(IF(INDEX(元マスター!$F:$F,MATCH($U346,元マスター!$AO:$AO,0))="","",INDEX(元マスター!$F:$F,MATCH($U346,元マスター!$AO:$AO,0))),"")</f>
        <v/>
      </c>
      <c r="P346" s="32" t="str">
        <f>IFERROR(IF(INDEX(元マスター!$G:$G,MATCH($U346,元マスター!$AO:$AO,0))="","",INDEX(元マスター!$G:$G,MATCH($U346,元マスター!$AO:$AO,0))),"")</f>
        <v/>
      </c>
      <c r="Q346" s="32" t="str">
        <f>IFERROR(IF(INDEX(元マスター!$H:$H,MATCH($U346,元マスター!$AO:$AO,0))="","",INDEX(元マスター!$H:$H,MATCH($U346,元マスター!$AO:$AO,0))),"")</f>
        <v/>
      </c>
      <c r="R346" s="32" t="str">
        <f>IFERROR(IF(INDEX(元マスター!$I:$I,MATCH($U346,元マスター!$AO:$AO,0))="","",INDEX(元マスター!$I:$I,MATCH($U346,元マスター!$AO:$AO,0))),"")</f>
        <v/>
      </c>
      <c r="S346" s="32" t="str">
        <f>IFERROR(IF(INDEX(元マスター!$J:$J,MATCH($U346,元マスター!$AO:$AO,0))="","",INDEX(元マスター!$J:$J,MATCH($U346,元マスター!$AO:$AO,0))),"")</f>
        <v/>
      </c>
      <c r="U346" s="32" t="str" cm="1">
        <f t="array" ref="U346">IFERROR(INDEX(元マスター!$AO$1:$AO$384,SMALL(IF(元マスター!$AO$1:$AO$384&lt;&gt;"",ROW($A$1:$A$384)),ROW())),"")</f>
        <v/>
      </c>
    </row>
    <row r="347" spans="1:21" x14ac:dyDescent="0.55000000000000004">
      <c r="A347" s="32" t="str">
        <f>IFERROR(INDEX(元マスター!$A:$A,MATCH($U347,元マスター!$AO:$AO,0)),"")</f>
        <v/>
      </c>
      <c r="B347" s="32" t="str">
        <f>IFERROR(IF($U347="","",IF($E347="1",INDEX(男子登録情報!$N:$N,MATCH($K347,男子登録情報!$B:$B,0)),INDEX(女子登録情報!$N:$N,MATCH($K347,女子登録情報!$B:$B,0)))),"")</f>
        <v/>
      </c>
      <c r="C347" s="32" t="str">
        <f>IFERROR(IF($U347="","",IF($E347="1",INDEX(男子登録情報!$O:$O,MATCH($K347,男子登録情報!$B:$B,0)),INDEX(女子登録情報!$O:$O,MATCH($K347,女子登録情報!$B:$B,0)))),"")</f>
        <v/>
      </c>
      <c r="D347" s="32" t="str">
        <f>IFERROR(IF($U347="","",IF($E347="1",INDEX(男子登録情報!$P:$P,MATCH($K347,男子登録情報!$B:$B,0)),INDEX(女子登録情報!$P:$P,MATCH($K347,女子登録情報!$B:$B,0)))),"")</f>
        <v/>
      </c>
      <c r="E347" s="32" t="str">
        <f>IF($U347="","",IF(ISERROR(MATCH($A347,男子登録情報!$S:$S,0)),"2","1"))</f>
        <v/>
      </c>
      <c r="F347" s="32" t="str">
        <f>IFERROR(IF($U347="","",IF($E347="1",INDEX(男子登録情報!$Q:$Q,MATCH($K347,男子登録情報!$B:$B,0)),INDEX(女子登録情報!$Q:$Q,MATCH($K347,女子登録情報!$B:$B,0)))),"")</f>
        <v/>
      </c>
      <c r="G347" s="32" t="str">
        <f>IFERROR(IF($U347="","",IF($E347="1",INDEX(男子登録情報!$M:$M,MATCH($K347,男子登録情報!$B:$B,0)),INDEX(女子登録情報!$M:$M,MATCH($K347,女子登録情報!$B:$B,0)))),"")</f>
        <v/>
      </c>
      <c r="H347" s="32" t="str">
        <f>IFERROR(IF($U347="","",IF($E347="1",INDEX(男子登録情報!$R:$R,MATCH($K347,男子登録情報!$B:$B,0)),INDEX(女子登録情報!$R:$R,MATCH($K347,女子登録情報!$B:$B,0)))),"")</f>
        <v/>
      </c>
      <c r="I347" s="32"/>
      <c r="J347" s="32"/>
      <c r="K347" s="32" t="str">
        <f>IFERROR(INDEX(元マスター!$B:$B,MATCH($U347,元マスター!$AO:$AO,0)),"")</f>
        <v/>
      </c>
      <c r="L347" s="32" t="str">
        <f>IFERROR(IF(INDEX(元マスター!$C:$C,MATCH($U347,元マスター!$AO:$AO,0))="","",INDEX(元マスター!$C:$C,MATCH($U347,元マスター!$AO:$AO,0))),"")</f>
        <v/>
      </c>
      <c r="M347" s="32" t="str">
        <f>IFERROR(IF(INDEX(元マスター!$D:$D,MATCH($U347,元マスター!$AO:$AO,0))="","",INDEX(元マスター!$D:$D,MATCH($U347,元マスター!$AO:$AO,0))),"")</f>
        <v/>
      </c>
      <c r="N347" s="32" t="str">
        <f>IFERROR(IF(INDEX(元マスター!$E:$E,MATCH($U347,元マスター!$AO:$AO,0))="","",INDEX(元マスター!$E:$E,MATCH($U347,元マスター!$AO:$AO,0))),"")</f>
        <v/>
      </c>
      <c r="O347" s="32" t="str">
        <f>IFERROR(IF(INDEX(元マスター!$F:$F,MATCH($U347,元マスター!$AO:$AO,0))="","",INDEX(元マスター!$F:$F,MATCH($U347,元マスター!$AO:$AO,0))),"")</f>
        <v/>
      </c>
      <c r="P347" s="32" t="str">
        <f>IFERROR(IF(INDEX(元マスター!$G:$G,MATCH($U347,元マスター!$AO:$AO,0))="","",INDEX(元マスター!$G:$G,MATCH($U347,元マスター!$AO:$AO,0))),"")</f>
        <v/>
      </c>
      <c r="Q347" s="32" t="str">
        <f>IFERROR(IF(INDEX(元マスター!$H:$H,MATCH($U347,元マスター!$AO:$AO,0))="","",INDEX(元マスター!$H:$H,MATCH($U347,元マスター!$AO:$AO,0))),"")</f>
        <v/>
      </c>
      <c r="R347" s="32" t="str">
        <f>IFERROR(IF(INDEX(元マスター!$I:$I,MATCH($U347,元マスター!$AO:$AO,0))="","",INDEX(元マスター!$I:$I,MATCH($U347,元マスター!$AO:$AO,0))),"")</f>
        <v/>
      </c>
      <c r="S347" s="32" t="str">
        <f>IFERROR(IF(INDEX(元マスター!$J:$J,MATCH($U347,元マスター!$AO:$AO,0))="","",INDEX(元マスター!$J:$J,MATCH($U347,元マスター!$AO:$AO,0))),"")</f>
        <v/>
      </c>
      <c r="U347" s="32" t="str" cm="1">
        <f t="array" ref="U347">IFERROR(INDEX(元マスター!$AO$1:$AO$384,SMALL(IF(元マスター!$AO$1:$AO$384&lt;&gt;"",ROW($A$1:$A$384)),ROW())),"")</f>
        <v/>
      </c>
    </row>
    <row r="348" spans="1:21" x14ac:dyDescent="0.55000000000000004">
      <c r="A348" s="32" t="str">
        <f>IFERROR(INDEX(元マスター!$A:$A,MATCH($U348,元マスター!$AO:$AO,0)),"")</f>
        <v/>
      </c>
      <c r="B348" s="32" t="str">
        <f>IFERROR(IF($U348="","",IF($E348="1",INDEX(男子登録情報!$N:$N,MATCH($K348,男子登録情報!$B:$B,0)),INDEX(女子登録情報!$N:$N,MATCH($K348,女子登録情報!$B:$B,0)))),"")</f>
        <v/>
      </c>
      <c r="C348" s="32" t="str">
        <f>IFERROR(IF($U348="","",IF($E348="1",INDEX(男子登録情報!$O:$O,MATCH($K348,男子登録情報!$B:$B,0)),INDEX(女子登録情報!$O:$O,MATCH($K348,女子登録情報!$B:$B,0)))),"")</f>
        <v/>
      </c>
      <c r="D348" s="32" t="str">
        <f>IFERROR(IF($U348="","",IF($E348="1",INDEX(男子登録情報!$P:$P,MATCH($K348,男子登録情報!$B:$B,0)),INDEX(女子登録情報!$P:$P,MATCH($K348,女子登録情報!$B:$B,0)))),"")</f>
        <v/>
      </c>
      <c r="E348" s="32" t="str">
        <f>IF($U348="","",IF(ISERROR(MATCH($A348,男子登録情報!$S:$S,0)),"2","1"))</f>
        <v/>
      </c>
      <c r="F348" s="32" t="str">
        <f>IFERROR(IF($U348="","",IF($E348="1",INDEX(男子登録情報!$Q:$Q,MATCH($K348,男子登録情報!$B:$B,0)),INDEX(女子登録情報!$Q:$Q,MATCH($K348,女子登録情報!$B:$B,0)))),"")</f>
        <v/>
      </c>
      <c r="G348" s="32" t="str">
        <f>IFERROR(IF($U348="","",IF($E348="1",INDEX(男子登録情報!$M:$M,MATCH($K348,男子登録情報!$B:$B,0)),INDEX(女子登録情報!$M:$M,MATCH($K348,女子登録情報!$B:$B,0)))),"")</f>
        <v/>
      </c>
      <c r="H348" s="32" t="str">
        <f>IFERROR(IF($U348="","",IF($E348="1",INDEX(男子登録情報!$R:$R,MATCH($K348,男子登録情報!$B:$B,0)),INDEX(女子登録情報!$R:$R,MATCH($K348,女子登録情報!$B:$B,0)))),"")</f>
        <v/>
      </c>
      <c r="I348" s="32"/>
      <c r="J348" s="32"/>
      <c r="K348" s="32" t="str">
        <f>IFERROR(INDEX(元マスター!$B:$B,MATCH($U348,元マスター!$AO:$AO,0)),"")</f>
        <v/>
      </c>
      <c r="L348" s="32" t="str">
        <f>IFERROR(IF(INDEX(元マスター!$C:$C,MATCH($U348,元マスター!$AO:$AO,0))="","",INDEX(元マスター!$C:$C,MATCH($U348,元マスター!$AO:$AO,0))),"")</f>
        <v/>
      </c>
      <c r="M348" s="32" t="str">
        <f>IFERROR(IF(INDEX(元マスター!$D:$D,MATCH($U348,元マスター!$AO:$AO,0))="","",INDEX(元マスター!$D:$D,MATCH($U348,元マスター!$AO:$AO,0))),"")</f>
        <v/>
      </c>
      <c r="N348" s="32" t="str">
        <f>IFERROR(IF(INDEX(元マスター!$E:$E,MATCH($U348,元マスター!$AO:$AO,0))="","",INDEX(元マスター!$E:$E,MATCH($U348,元マスター!$AO:$AO,0))),"")</f>
        <v/>
      </c>
      <c r="O348" s="32" t="str">
        <f>IFERROR(IF(INDEX(元マスター!$F:$F,MATCH($U348,元マスター!$AO:$AO,0))="","",INDEX(元マスター!$F:$F,MATCH($U348,元マスター!$AO:$AO,0))),"")</f>
        <v/>
      </c>
      <c r="P348" s="32" t="str">
        <f>IFERROR(IF(INDEX(元マスター!$G:$G,MATCH($U348,元マスター!$AO:$AO,0))="","",INDEX(元マスター!$G:$G,MATCH($U348,元マスター!$AO:$AO,0))),"")</f>
        <v/>
      </c>
      <c r="Q348" s="32" t="str">
        <f>IFERROR(IF(INDEX(元マスター!$H:$H,MATCH($U348,元マスター!$AO:$AO,0))="","",INDEX(元マスター!$H:$H,MATCH($U348,元マスター!$AO:$AO,0))),"")</f>
        <v/>
      </c>
      <c r="R348" s="32" t="str">
        <f>IFERROR(IF(INDEX(元マスター!$I:$I,MATCH($U348,元マスター!$AO:$AO,0))="","",INDEX(元マスター!$I:$I,MATCH($U348,元マスター!$AO:$AO,0))),"")</f>
        <v/>
      </c>
      <c r="S348" s="32" t="str">
        <f>IFERROR(IF(INDEX(元マスター!$J:$J,MATCH($U348,元マスター!$AO:$AO,0))="","",INDEX(元マスター!$J:$J,MATCH($U348,元マスター!$AO:$AO,0))),"")</f>
        <v/>
      </c>
      <c r="U348" s="32" t="str" cm="1">
        <f t="array" ref="U348">IFERROR(INDEX(元マスター!$AO$1:$AO$384,SMALL(IF(元マスター!$AO$1:$AO$384&lt;&gt;"",ROW($A$1:$A$384)),ROW())),"")</f>
        <v/>
      </c>
    </row>
    <row r="349" spans="1:21" x14ac:dyDescent="0.55000000000000004">
      <c r="A349" s="32" t="str">
        <f>IFERROR(INDEX(元マスター!$A:$A,MATCH($U349,元マスター!$AO:$AO,0)),"")</f>
        <v/>
      </c>
      <c r="B349" s="32" t="str">
        <f>IFERROR(IF($U349="","",IF($E349="1",INDEX(男子登録情報!$N:$N,MATCH($K349,男子登録情報!$B:$B,0)),INDEX(女子登録情報!$N:$N,MATCH($K349,女子登録情報!$B:$B,0)))),"")</f>
        <v/>
      </c>
      <c r="C349" s="32" t="str">
        <f>IFERROR(IF($U349="","",IF($E349="1",INDEX(男子登録情報!$O:$O,MATCH($K349,男子登録情報!$B:$B,0)),INDEX(女子登録情報!$O:$O,MATCH($K349,女子登録情報!$B:$B,0)))),"")</f>
        <v/>
      </c>
      <c r="D349" s="32" t="str">
        <f>IFERROR(IF($U349="","",IF($E349="1",INDEX(男子登録情報!$P:$P,MATCH($K349,男子登録情報!$B:$B,0)),INDEX(女子登録情報!$P:$P,MATCH($K349,女子登録情報!$B:$B,0)))),"")</f>
        <v/>
      </c>
      <c r="E349" s="32" t="str">
        <f>IF($U349="","",IF(ISERROR(MATCH($A349,男子登録情報!$S:$S,0)),"2","1"))</f>
        <v/>
      </c>
      <c r="F349" s="32" t="str">
        <f>IFERROR(IF($U349="","",IF($E349="1",INDEX(男子登録情報!$Q:$Q,MATCH($K349,男子登録情報!$B:$B,0)),INDEX(女子登録情報!$Q:$Q,MATCH($K349,女子登録情報!$B:$B,0)))),"")</f>
        <v/>
      </c>
      <c r="G349" s="32" t="str">
        <f>IFERROR(IF($U349="","",IF($E349="1",INDEX(男子登録情報!$M:$M,MATCH($K349,男子登録情報!$B:$B,0)),INDEX(女子登録情報!$M:$M,MATCH($K349,女子登録情報!$B:$B,0)))),"")</f>
        <v/>
      </c>
      <c r="H349" s="32" t="str">
        <f>IFERROR(IF($U349="","",IF($E349="1",INDEX(男子登録情報!$R:$R,MATCH($K349,男子登録情報!$B:$B,0)),INDEX(女子登録情報!$R:$R,MATCH($K349,女子登録情報!$B:$B,0)))),"")</f>
        <v/>
      </c>
      <c r="I349" s="32"/>
      <c r="J349" s="32"/>
      <c r="K349" s="32" t="str">
        <f>IFERROR(INDEX(元マスター!$B:$B,MATCH($U349,元マスター!$AO:$AO,0)),"")</f>
        <v/>
      </c>
      <c r="L349" s="32" t="str">
        <f>IFERROR(IF(INDEX(元マスター!$C:$C,MATCH($U349,元マスター!$AO:$AO,0))="","",INDEX(元マスター!$C:$C,MATCH($U349,元マスター!$AO:$AO,0))),"")</f>
        <v/>
      </c>
      <c r="M349" s="32" t="str">
        <f>IFERROR(IF(INDEX(元マスター!$D:$D,MATCH($U349,元マスター!$AO:$AO,0))="","",INDEX(元マスター!$D:$D,MATCH($U349,元マスター!$AO:$AO,0))),"")</f>
        <v/>
      </c>
      <c r="N349" s="32" t="str">
        <f>IFERROR(IF(INDEX(元マスター!$E:$E,MATCH($U349,元マスター!$AO:$AO,0))="","",INDEX(元マスター!$E:$E,MATCH($U349,元マスター!$AO:$AO,0))),"")</f>
        <v/>
      </c>
      <c r="O349" s="32" t="str">
        <f>IFERROR(IF(INDEX(元マスター!$F:$F,MATCH($U349,元マスター!$AO:$AO,0))="","",INDEX(元マスター!$F:$F,MATCH($U349,元マスター!$AO:$AO,0))),"")</f>
        <v/>
      </c>
      <c r="P349" s="32" t="str">
        <f>IFERROR(IF(INDEX(元マスター!$G:$G,MATCH($U349,元マスター!$AO:$AO,0))="","",INDEX(元マスター!$G:$G,MATCH($U349,元マスター!$AO:$AO,0))),"")</f>
        <v/>
      </c>
      <c r="Q349" s="32" t="str">
        <f>IFERROR(IF(INDEX(元マスター!$H:$H,MATCH($U349,元マスター!$AO:$AO,0))="","",INDEX(元マスター!$H:$H,MATCH($U349,元マスター!$AO:$AO,0))),"")</f>
        <v/>
      </c>
      <c r="R349" s="32" t="str">
        <f>IFERROR(IF(INDEX(元マスター!$I:$I,MATCH($U349,元マスター!$AO:$AO,0))="","",INDEX(元マスター!$I:$I,MATCH($U349,元マスター!$AO:$AO,0))),"")</f>
        <v/>
      </c>
      <c r="S349" s="32" t="str">
        <f>IFERROR(IF(INDEX(元マスター!$J:$J,MATCH($U349,元マスター!$AO:$AO,0))="","",INDEX(元マスター!$J:$J,MATCH($U349,元マスター!$AO:$AO,0))),"")</f>
        <v/>
      </c>
      <c r="U349" s="32" t="str" cm="1">
        <f t="array" ref="U349">IFERROR(INDEX(元マスター!$AO$1:$AO$384,SMALL(IF(元マスター!$AO$1:$AO$384&lt;&gt;"",ROW($A$1:$A$384)),ROW())),"")</f>
        <v/>
      </c>
    </row>
    <row r="350" spans="1:21" x14ac:dyDescent="0.55000000000000004">
      <c r="A350" s="32" t="str">
        <f>IFERROR(INDEX(元マスター!$A:$A,MATCH($U350,元マスター!$AO:$AO,0)),"")</f>
        <v/>
      </c>
      <c r="B350" s="32" t="str">
        <f>IFERROR(IF($U350="","",IF($E350="1",INDEX(男子登録情報!$N:$N,MATCH($K350,男子登録情報!$B:$B,0)),INDEX(女子登録情報!$N:$N,MATCH($K350,女子登録情報!$B:$B,0)))),"")</f>
        <v/>
      </c>
      <c r="C350" s="32" t="str">
        <f>IFERROR(IF($U350="","",IF($E350="1",INDEX(男子登録情報!$O:$O,MATCH($K350,男子登録情報!$B:$B,0)),INDEX(女子登録情報!$O:$O,MATCH($K350,女子登録情報!$B:$B,0)))),"")</f>
        <v/>
      </c>
      <c r="D350" s="32" t="str">
        <f>IFERROR(IF($U350="","",IF($E350="1",INDEX(男子登録情報!$P:$P,MATCH($K350,男子登録情報!$B:$B,0)),INDEX(女子登録情報!$P:$P,MATCH($K350,女子登録情報!$B:$B,0)))),"")</f>
        <v/>
      </c>
      <c r="E350" s="32" t="str">
        <f>IF($U350="","",IF(ISERROR(MATCH($A350,男子登録情報!$S:$S,0)),"2","1"))</f>
        <v/>
      </c>
      <c r="F350" s="32" t="str">
        <f>IFERROR(IF($U350="","",IF($E350="1",INDEX(男子登録情報!$Q:$Q,MATCH($K350,男子登録情報!$B:$B,0)),INDEX(女子登録情報!$Q:$Q,MATCH($K350,女子登録情報!$B:$B,0)))),"")</f>
        <v/>
      </c>
      <c r="G350" s="32" t="str">
        <f>IFERROR(IF($U350="","",IF($E350="1",INDEX(男子登録情報!$M:$M,MATCH($K350,男子登録情報!$B:$B,0)),INDEX(女子登録情報!$M:$M,MATCH($K350,女子登録情報!$B:$B,0)))),"")</f>
        <v/>
      </c>
      <c r="H350" s="32" t="str">
        <f>IFERROR(IF($U350="","",IF($E350="1",INDEX(男子登録情報!$R:$R,MATCH($K350,男子登録情報!$B:$B,0)),INDEX(女子登録情報!$R:$R,MATCH($K350,女子登録情報!$B:$B,0)))),"")</f>
        <v/>
      </c>
      <c r="I350" s="32"/>
      <c r="J350" s="32"/>
      <c r="K350" s="32" t="str">
        <f>IFERROR(INDEX(元マスター!$B:$B,MATCH($U350,元マスター!$AO:$AO,0)),"")</f>
        <v/>
      </c>
      <c r="L350" s="32" t="str">
        <f>IFERROR(IF(INDEX(元マスター!$C:$C,MATCH($U350,元マスター!$AO:$AO,0))="","",INDEX(元マスター!$C:$C,MATCH($U350,元マスター!$AO:$AO,0))),"")</f>
        <v/>
      </c>
      <c r="M350" s="32" t="str">
        <f>IFERROR(IF(INDEX(元マスター!$D:$D,MATCH($U350,元マスター!$AO:$AO,0))="","",INDEX(元マスター!$D:$D,MATCH($U350,元マスター!$AO:$AO,0))),"")</f>
        <v/>
      </c>
      <c r="N350" s="32" t="str">
        <f>IFERROR(IF(INDEX(元マスター!$E:$E,MATCH($U350,元マスター!$AO:$AO,0))="","",INDEX(元マスター!$E:$E,MATCH($U350,元マスター!$AO:$AO,0))),"")</f>
        <v/>
      </c>
      <c r="O350" s="32" t="str">
        <f>IFERROR(IF(INDEX(元マスター!$F:$F,MATCH($U350,元マスター!$AO:$AO,0))="","",INDEX(元マスター!$F:$F,MATCH($U350,元マスター!$AO:$AO,0))),"")</f>
        <v/>
      </c>
      <c r="P350" s="32" t="str">
        <f>IFERROR(IF(INDEX(元マスター!$G:$G,MATCH($U350,元マスター!$AO:$AO,0))="","",INDEX(元マスター!$G:$G,MATCH($U350,元マスター!$AO:$AO,0))),"")</f>
        <v/>
      </c>
      <c r="Q350" s="32" t="str">
        <f>IFERROR(IF(INDEX(元マスター!$H:$H,MATCH($U350,元マスター!$AO:$AO,0))="","",INDEX(元マスター!$H:$H,MATCH($U350,元マスター!$AO:$AO,0))),"")</f>
        <v/>
      </c>
      <c r="R350" s="32" t="str">
        <f>IFERROR(IF(INDEX(元マスター!$I:$I,MATCH($U350,元マスター!$AO:$AO,0))="","",INDEX(元マスター!$I:$I,MATCH($U350,元マスター!$AO:$AO,0))),"")</f>
        <v/>
      </c>
      <c r="S350" s="32" t="str">
        <f>IFERROR(IF(INDEX(元マスター!$J:$J,MATCH($U350,元マスター!$AO:$AO,0))="","",INDEX(元マスター!$J:$J,MATCH($U350,元マスター!$AO:$AO,0))),"")</f>
        <v/>
      </c>
      <c r="U350" s="32" t="str" cm="1">
        <f t="array" ref="U350">IFERROR(INDEX(元マスター!$AO$1:$AO$384,SMALL(IF(元マスター!$AO$1:$AO$384&lt;&gt;"",ROW($A$1:$A$384)),ROW())),"")</f>
        <v/>
      </c>
    </row>
    <row r="351" spans="1:21" x14ac:dyDescent="0.55000000000000004">
      <c r="A351" s="32" t="str">
        <f>IFERROR(INDEX(元マスター!$A:$A,MATCH($U351,元マスター!$AO:$AO,0)),"")</f>
        <v/>
      </c>
      <c r="B351" s="32" t="str">
        <f>IFERROR(IF($U351="","",IF($E351="1",INDEX(男子登録情報!$N:$N,MATCH($K351,男子登録情報!$B:$B,0)),INDEX(女子登録情報!$N:$N,MATCH($K351,女子登録情報!$B:$B,0)))),"")</f>
        <v/>
      </c>
      <c r="C351" s="32" t="str">
        <f>IFERROR(IF($U351="","",IF($E351="1",INDEX(男子登録情報!$O:$O,MATCH($K351,男子登録情報!$B:$B,0)),INDEX(女子登録情報!$O:$O,MATCH($K351,女子登録情報!$B:$B,0)))),"")</f>
        <v/>
      </c>
      <c r="D351" s="32" t="str">
        <f>IFERROR(IF($U351="","",IF($E351="1",INDEX(男子登録情報!$P:$P,MATCH($K351,男子登録情報!$B:$B,0)),INDEX(女子登録情報!$P:$P,MATCH($K351,女子登録情報!$B:$B,0)))),"")</f>
        <v/>
      </c>
      <c r="E351" s="32" t="str">
        <f>IF($U351="","",IF(ISERROR(MATCH($A351,男子登録情報!$S:$S,0)),"2","1"))</f>
        <v/>
      </c>
      <c r="F351" s="32" t="str">
        <f>IFERROR(IF($U351="","",IF($E351="1",INDEX(男子登録情報!$Q:$Q,MATCH($K351,男子登録情報!$B:$B,0)),INDEX(女子登録情報!$Q:$Q,MATCH($K351,女子登録情報!$B:$B,0)))),"")</f>
        <v/>
      </c>
      <c r="G351" s="32" t="str">
        <f>IFERROR(IF($U351="","",IF($E351="1",INDEX(男子登録情報!$M:$M,MATCH($K351,男子登録情報!$B:$B,0)),INDEX(女子登録情報!$M:$M,MATCH($K351,女子登録情報!$B:$B,0)))),"")</f>
        <v/>
      </c>
      <c r="H351" s="32" t="str">
        <f>IFERROR(IF($U351="","",IF($E351="1",INDEX(男子登録情報!$R:$R,MATCH($K351,男子登録情報!$B:$B,0)),INDEX(女子登録情報!$R:$R,MATCH($K351,女子登録情報!$B:$B,0)))),"")</f>
        <v/>
      </c>
      <c r="I351" s="32"/>
      <c r="J351" s="32"/>
      <c r="K351" s="32" t="str">
        <f>IFERROR(INDEX(元マスター!$B:$B,MATCH($U351,元マスター!$AO:$AO,0)),"")</f>
        <v/>
      </c>
      <c r="L351" s="32" t="str">
        <f>IFERROR(IF(INDEX(元マスター!$C:$C,MATCH($U351,元マスター!$AO:$AO,0))="","",INDEX(元マスター!$C:$C,MATCH($U351,元マスター!$AO:$AO,0))),"")</f>
        <v/>
      </c>
      <c r="M351" s="32" t="str">
        <f>IFERROR(IF(INDEX(元マスター!$D:$D,MATCH($U351,元マスター!$AO:$AO,0))="","",INDEX(元マスター!$D:$D,MATCH($U351,元マスター!$AO:$AO,0))),"")</f>
        <v/>
      </c>
      <c r="N351" s="32" t="str">
        <f>IFERROR(IF(INDEX(元マスター!$E:$E,MATCH($U351,元マスター!$AO:$AO,0))="","",INDEX(元マスター!$E:$E,MATCH($U351,元マスター!$AO:$AO,0))),"")</f>
        <v/>
      </c>
      <c r="O351" s="32" t="str">
        <f>IFERROR(IF(INDEX(元マスター!$F:$F,MATCH($U351,元マスター!$AO:$AO,0))="","",INDEX(元マスター!$F:$F,MATCH($U351,元マスター!$AO:$AO,0))),"")</f>
        <v/>
      </c>
      <c r="P351" s="32" t="str">
        <f>IFERROR(IF(INDEX(元マスター!$G:$G,MATCH($U351,元マスター!$AO:$AO,0))="","",INDEX(元マスター!$G:$G,MATCH($U351,元マスター!$AO:$AO,0))),"")</f>
        <v/>
      </c>
      <c r="Q351" s="32" t="str">
        <f>IFERROR(IF(INDEX(元マスター!$H:$H,MATCH($U351,元マスター!$AO:$AO,0))="","",INDEX(元マスター!$H:$H,MATCH($U351,元マスター!$AO:$AO,0))),"")</f>
        <v/>
      </c>
      <c r="R351" s="32" t="str">
        <f>IFERROR(IF(INDEX(元マスター!$I:$I,MATCH($U351,元マスター!$AO:$AO,0))="","",INDEX(元マスター!$I:$I,MATCH($U351,元マスター!$AO:$AO,0))),"")</f>
        <v/>
      </c>
      <c r="S351" s="32" t="str">
        <f>IFERROR(IF(INDEX(元マスター!$J:$J,MATCH($U351,元マスター!$AO:$AO,0))="","",INDEX(元マスター!$J:$J,MATCH($U351,元マスター!$AO:$AO,0))),"")</f>
        <v/>
      </c>
      <c r="U351" s="32" t="str" cm="1">
        <f t="array" ref="U351">IFERROR(INDEX(元マスター!$AO$1:$AO$384,SMALL(IF(元マスター!$AO$1:$AO$384&lt;&gt;"",ROW($A$1:$A$384)),ROW())),"")</f>
        <v/>
      </c>
    </row>
    <row r="352" spans="1:21" x14ac:dyDescent="0.55000000000000004">
      <c r="A352" s="32" t="str">
        <f>IFERROR(INDEX(元マスター!$A:$A,MATCH($U352,元マスター!$AO:$AO,0)),"")</f>
        <v/>
      </c>
      <c r="B352" s="32" t="str">
        <f>IFERROR(IF($U352="","",IF($E352="1",INDEX(男子登録情報!$N:$N,MATCH($K352,男子登録情報!$B:$B,0)),INDEX(女子登録情報!$N:$N,MATCH($K352,女子登録情報!$B:$B,0)))),"")</f>
        <v/>
      </c>
      <c r="C352" s="32" t="str">
        <f>IFERROR(IF($U352="","",IF($E352="1",INDEX(男子登録情報!$O:$O,MATCH($K352,男子登録情報!$B:$B,0)),INDEX(女子登録情報!$O:$O,MATCH($K352,女子登録情報!$B:$B,0)))),"")</f>
        <v/>
      </c>
      <c r="D352" s="32" t="str">
        <f>IFERROR(IF($U352="","",IF($E352="1",INDEX(男子登録情報!$P:$P,MATCH($K352,男子登録情報!$B:$B,0)),INDEX(女子登録情報!$P:$P,MATCH($K352,女子登録情報!$B:$B,0)))),"")</f>
        <v/>
      </c>
      <c r="E352" s="32" t="str">
        <f>IF($U352="","",IF(ISERROR(MATCH($A352,男子登録情報!$S:$S,0)),"2","1"))</f>
        <v/>
      </c>
      <c r="F352" s="32" t="str">
        <f>IFERROR(IF($U352="","",IF($E352="1",INDEX(男子登録情報!$Q:$Q,MATCH($K352,男子登録情報!$B:$B,0)),INDEX(女子登録情報!$Q:$Q,MATCH($K352,女子登録情報!$B:$B,0)))),"")</f>
        <v/>
      </c>
      <c r="G352" s="32" t="str">
        <f>IFERROR(IF($U352="","",IF($E352="1",INDEX(男子登録情報!$M:$M,MATCH($K352,男子登録情報!$B:$B,0)),INDEX(女子登録情報!$M:$M,MATCH($K352,女子登録情報!$B:$B,0)))),"")</f>
        <v/>
      </c>
      <c r="H352" s="32" t="str">
        <f>IFERROR(IF($U352="","",IF($E352="1",INDEX(男子登録情報!$R:$R,MATCH($K352,男子登録情報!$B:$B,0)),INDEX(女子登録情報!$R:$R,MATCH($K352,女子登録情報!$B:$B,0)))),"")</f>
        <v/>
      </c>
      <c r="I352" s="32"/>
      <c r="J352" s="32"/>
      <c r="K352" s="32" t="str">
        <f>IFERROR(INDEX(元マスター!$B:$B,MATCH($U352,元マスター!$AO:$AO,0)),"")</f>
        <v/>
      </c>
      <c r="L352" s="32" t="str">
        <f>IFERROR(IF(INDEX(元マスター!$C:$C,MATCH($U352,元マスター!$AO:$AO,0))="","",INDEX(元マスター!$C:$C,MATCH($U352,元マスター!$AO:$AO,0))),"")</f>
        <v/>
      </c>
      <c r="M352" s="32" t="str">
        <f>IFERROR(IF(INDEX(元マスター!$D:$D,MATCH($U352,元マスター!$AO:$AO,0))="","",INDEX(元マスター!$D:$D,MATCH($U352,元マスター!$AO:$AO,0))),"")</f>
        <v/>
      </c>
      <c r="N352" s="32" t="str">
        <f>IFERROR(IF(INDEX(元マスター!$E:$E,MATCH($U352,元マスター!$AO:$AO,0))="","",INDEX(元マスター!$E:$E,MATCH($U352,元マスター!$AO:$AO,0))),"")</f>
        <v/>
      </c>
      <c r="O352" s="32" t="str">
        <f>IFERROR(IF(INDEX(元マスター!$F:$F,MATCH($U352,元マスター!$AO:$AO,0))="","",INDEX(元マスター!$F:$F,MATCH($U352,元マスター!$AO:$AO,0))),"")</f>
        <v/>
      </c>
      <c r="P352" s="32" t="str">
        <f>IFERROR(IF(INDEX(元マスター!$G:$G,MATCH($U352,元マスター!$AO:$AO,0))="","",INDEX(元マスター!$G:$G,MATCH($U352,元マスター!$AO:$AO,0))),"")</f>
        <v/>
      </c>
      <c r="Q352" s="32" t="str">
        <f>IFERROR(IF(INDEX(元マスター!$H:$H,MATCH($U352,元マスター!$AO:$AO,0))="","",INDEX(元マスター!$H:$H,MATCH($U352,元マスター!$AO:$AO,0))),"")</f>
        <v/>
      </c>
      <c r="R352" s="32" t="str">
        <f>IFERROR(IF(INDEX(元マスター!$I:$I,MATCH($U352,元マスター!$AO:$AO,0))="","",INDEX(元マスター!$I:$I,MATCH($U352,元マスター!$AO:$AO,0))),"")</f>
        <v/>
      </c>
      <c r="S352" s="32" t="str">
        <f>IFERROR(IF(INDEX(元マスター!$J:$J,MATCH($U352,元マスター!$AO:$AO,0))="","",INDEX(元マスター!$J:$J,MATCH($U352,元マスター!$AO:$AO,0))),"")</f>
        <v/>
      </c>
      <c r="U352" s="32" t="str" cm="1">
        <f t="array" ref="U352">IFERROR(INDEX(元マスター!$AO$1:$AO$384,SMALL(IF(元マスター!$AO$1:$AO$384&lt;&gt;"",ROW($A$1:$A$384)),ROW())),"")</f>
        <v/>
      </c>
    </row>
    <row r="353" spans="1:21" x14ac:dyDescent="0.55000000000000004">
      <c r="A353" s="32" t="str">
        <f>IFERROR(INDEX(元マスター!$A:$A,MATCH($U353,元マスター!$AO:$AO,0)),"")</f>
        <v/>
      </c>
      <c r="B353" s="32" t="str">
        <f>IFERROR(IF($U353="","",IF($E353="1",INDEX(男子登録情報!$N:$N,MATCH($K353,男子登録情報!$B:$B,0)),INDEX(女子登録情報!$N:$N,MATCH($K353,女子登録情報!$B:$B,0)))),"")</f>
        <v/>
      </c>
      <c r="C353" s="32" t="str">
        <f>IFERROR(IF($U353="","",IF($E353="1",INDEX(男子登録情報!$O:$O,MATCH($K353,男子登録情報!$B:$B,0)),INDEX(女子登録情報!$O:$O,MATCH($K353,女子登録情報!$B:$B,0)))),"")</f>
        <v/>
      </c>
      <c r="D353" s="32" t="str">
        <f>IFERROR(IF($U353="","",IF($E353="1",INDEX(男子登録情報!$P:$P,MATCH($K353,男子登録情報!$B:$B,0)),INDEX(女子登録情報!$P:$P,MATCH($K353,女子登録情報!$B:$B,0)))),"")</f>
        <v/>
      </c>
      <c r="E353" s="32" t="str">
        <f>IF($U353="","",IF(ISERROR(MATCH($A353,男子登録情報!$S:$S,0)),"2","1"))</f>
        <v/>
      </c>
      <c r="F353" s="32" t="str">
        <f>IFERROR(IF($U353="","",IF($E353="1",INDEX(男子登録情報!$Q:$Q,MATCH($K353,男子登録情報!$B:$B,0)),INDEX(女子登録情報!$Q:$Q,MATCH($K353,女子登録情報!$B:$B,0)))),"")</f>
        <v/>
      </c>
      <c r="G353" s="32" t="str">
        <f>IFERROR(IF($U353="","",IF($E353="1",INDEX(男子登録情報!$M:$M,MATCH($K353,男子登録情報!$B:$B,0)),INDEX(女子登録情報!$M:$M,MATCH($K353,女子登録情報!$B:$B,0)))),"")</f>
        <v/>
      </c>
      <c r="H353" s="32" t="str">
        <f>IFERROR(IF($U353="","",IF($E353="1",INDEX(男子登録情報!$R:$R,MATCH($K353,男子登録情報!$B:$B,0)),INDEX(女子登録情報!$R:$R,MATCH($K353,女子登録情報!$B:$B,0)))),"")</f>
        <v/>
      </c>
      <c r="I353" s="32"/>
      <c r="J353" s="32"/>
      <c r="K353" s="32" t="str">
        <f>IFERROR(INDEX(元マスター!$B:$B,MATCH($U353,元マスター!$AO:$AO,0)),"")</f>
        <v/>
      </c>
      <c r="L353" s="32" t="str">
        <f>IFERROR(IF(INDEX(元マスター!$C:$C,MATCH($U353,元マスター!$AO:$AO,0))="","",INDEX(元マスター!$C:$C,MATCH($U353,元マスター!$AO:$AO,0))),"")</f>
        <v/>
      </c>
      <c r="M353" s="32" t="str">
        <f>IFERROR(IF(INDEX(元マスター!$D:$D,MATCH($U353,元マスター!$AO:$AO,0))="","",INDEX(元マスター!$D:$D,MATCH($U353,元マスター!$AO:$AO,0))),"")</f>
        <v/>
      </c>
      <c r="N353" s="32" t="str">
        <f>IFERROR(IF(INDEX(元マスター!$E:$E,MATCH($U353,元マスター!$AO:$AO,0))="","",INDEX(元マスター!$E:$E,MATCH($U353,元マスター!$AO:$AO,0))),"")</f>
        <v/>
      </c>
      <c r="O353" s="32" t="str">
        <f>IFERROR(IF(INDEX(元マスター!$F:$F,MATCH($U353,元マスター!$AO:$AO,0))="","",INDEX(元マスター!$F:$F,MATCH($U353,元マスター!$AO:$AO,0))),"")</f>
        <v/>
      </c>
      <c r="P353" s="32" t="str">
        <f>IFERROR(IF(INDEX(元マスター!$G:$G,MATCH($U353,元マスター!$AO:$AO,0))="","",INDEX(元マスター!$G:$G,MATCH($U353,元マスター!$AO:$AO,0))),"")</f>
        <v/>
      </c>
      <c r="Q353" s="32" t="str">
        <f>IFERROR(IF(INDEX(元マスター!$H:$H,MATCH($U353,元マスター!$AO:$AO,0))="","",INDEX(元マスター!$H:$H,MATCH($U353,元マスター!$AO:$AO,0))),"")</f>
        <v/>
      </c>
      <c r="R353" s="32" t="str">
        <f>IFERROR(IF(INDEX(元マスター!$I:$I,MATCH($U353,元マスター!$AO:$AO,0))="","",INDEX(元マスター!$I:$I,MATCH($U353,元マスター!$AO:$AO,0))),"")</f>
        <v/>
      </c>
      <c r="S353" s="32" t="str">
        <f>IFERROR(IF(INDEX(元マスター!$J:$J,MATCH($U353,元マスター!$AO:$AO,0))="","",INDEX(元マスター!$J:$J,MATCH($U353,元マスター!$AO:$AO,0))),"")</f>
        <v/>
      </c>
      <c r="U353" s="32" t="str" cm="1">
        <f t="array" ref="U353">IFERROR(INDEX(元マスター!$AO$1:$AO$384,SMALL(IF(元マスター!$AO$1:$AO$384&lt;&gt;"",ROW($A$1:$A$384)),ROW())),"")</f>
        <v/>
      </c>
    </row>
    <row r="354" spans="1:21" x14ac:dyDescent="0.55000000000000004">
      <c r="A354" s="32" t="str">
        <f>IFERROR(INDEX(元マスター!$A:$A,MATCH($U354,元マスター!$AO:$AO,0)),"")</f>
        <v/>
      </c>
      <c r="B354" s="32" t="str">
        <f>IFERROR(IF($U354="","",IF($E354="1",INDEX(男子登録情報!$N:$N,MATCH($K354,男子登録情報!$B:$B,0)),INDEX(女子登録情報!$N:$N,MATCH($K354,女子登録情報!$B:$B,0)))),"")</f>
        <v/>
      </c>
      <c r="C354" s="32" t="str">
        <f>IFERROR(IF($U354="","",IF($E354="1",INDEX(男子登録情報!$O:$O,MATCH($K354,男子登録情報!$B:$B,0)),INDEX(女子登録情報!$O:$O,MATCH($K354,女子登録情報!$B:$B,0)))),"")</f>
        <v/>
      </c>
      <c r="D354" s="32" t="str">
        <f>IFERROR(IF($U354="","",IF($E354="1",INDEX(男子登録情報!$P:$P,MATCH($K354,男子登録情報!$B:$B,0)),INDEX(女子登録情報!$P:$P,MATCH($K354,女子登録情報!$B:$B,0)))),"")</f>
        <v/>
      </c>
      <c r="E354" s="32" t="str">
        <f>IF($U354="","",IF(ISERROR(MATCH($A354,男子登録情報!$S:$S,0)),"2","1"))</f>
        <v/>
      </c>
      <c r="F354" s="32" t="str">
        <f>IFERROR(IF($U354="","",IF($E354="1",INDEX(男子登録情報!$Q:$Q,MATCH($K354,男子登録情報!$B:$B,0)),INDEX(女子登録情報!$Q:$Q,MATCH($K354,女子登録情報!$B:$B,0)))),"")</f>
        <v/>
      </c>
      <c r="G354" s="32" t="str">
        <f>IFERROR(IF($U354="","",IF($E354="1",INDEX(男子登録情報!$M:$M,MATCH($K354,男子登録情報!$B:$B,0)),INDEX(女子登録情報!$M:$M,MATCH($K354,女子登録情報!$B:$B,0)))),"")</f>
        <v/>
      </c>
      <c r="H354" s="32" t="str">
        <f>IFERROR(IF($U354="","",IF($E354="1",INDEX(男子登録情報!$R:$R,MATCH($K354,男子登録情報!$B:$B,0)),INDEX(女子登録情報!$R:$R,MATCH($K354,女子登録情報!$B:$B,0)))),"")</f>
        <v/>
      </c>
      <c r="I354" s="32"/>
      <c r="J354" s="32"/>
      <c r="K354" s="32" t="str">
        <f>IFERROR(INDEX(元マスター!$B:$B,MATCH($U354,元マスター!$AO:$AO,0)),"")</f>
        <v/>
      </c>
      <c r="L354" s="32" t="str">
        <f>IFERROR(IF(INDEX(元マスター!$C:$C,MATCH($U354,元マスター!$AO:$AO,0))="","",INDEX(元マスター!$C:$C,MATCH($U354,元マスター!$AO:$AO,0))),"")</f>
        <v/>
      </c>
      <c r="M354" s="32" t="str">
        <f>IFERROR(IF(INDEX(元マスター!$D:$D,MATCH($U354,元マスター!$AO:$AO,0))="","",INDEX(元マスター!$D:$D,MATCH($U354,元マスター!$AO:$AO,0))),"")</f>
        <v/>
      </c>
      <c r="N354" s="32" t="str">
        <f>IFERROR(IF(INDEX(元マスター!$E:$E,MATCH($U354,元マスター!$AO:$AO,0))="","",INDEX(元マスター!$E:$E,MATCH($U354,元マスター!$AO:$AO,0))),"")</f>
        <v/>
      </c>
      <c r="O354" s="32" t="str">
        <f>IFERROR(IF(INDEX(元マスター!$F:$F,MATCH($U354,元マスター!$AO:$AO,0))="","",INDEX(元マスター!$F:$F,MATCH($U354,元マスター!$AO:$AO,0))),"")</f>
        <v/>
      </c>
      <c r="P354" s="32" t="str">
        <f>IFERROR(IF(INDEX(元マスター!$G:$G,MATCH($U354,元マスター!$AO:$AO,0))="","",INDEX(元マスター!$G:$G,MATCH($U354,元マスター!$AO:$AO,0))),"")</f>
        <v/>
      </c>
      <c r="Q354" s="32" t="str">
        <f>IFERROR(IF(INDEX(元マスター!$H:$H,MATCH($U354,元マスター!$AO:$AO,0))="","",INDEX(元マスター!$H:$H,MATCH($U354,元マスター!$AO:$AO,0))),"")</f>
        <v/>
      </c>
      <c r="R354" s="32" t="str">
        <f>IFERROR(IF(INDEX(元マスター!$I:$I,MATCH($U354,元マスター!$AO:$AO,0))="","",INDEX(元マスター!$I:$I,MATCH($U354,元マスター!$AO:$AO,0))),"")</f>
        <v/>
      </c>
      <c r="S354" s="32" t="str">
        <f>IFERROR(IF(INDEX(元マスター!$J:$J,MATCH($U354,元マスター!$AO:$AO,0))="","",INDEX(元マスター!$J:$J,MATCH($U354,元マスター!$AO:$AO,0))),"")</f>
        <v/>
      </c>
      <c r="U354" s="32" t="str" cm="1">
        <f t="array" ref="U354">IFERROR(INDEX(元マスター!$AO$1:$AO$384,SMALL(IF(元マスター!$AO$1:$AO$384&lt;&gt;"",ROW($A$1:$A$384)),ROW())),"")</f>
        <v/>
      </c>
    </row>
    <row r="355" spans="1:21" x14ac:dyDescent="0.55000000000000004">
      <c r="A355" s="32" t="str">
        <f>IFERROR(INDEX(元マスター!$A:$A,MATCH($U355,元マスター!$AO:$AO,0)),"")</f>
        <v/>
      </c>
      <c r="B355" s="32" t="str">
        <f>IFERROR(IF($U355="","",IF($E355="1",INDEX(男子登録情報!$N:$N,MATCH($K355,男子登録情報!$B:$B,0)),INDEX(女子登録情報!$N:$N,MATCH($K355,女子登録情報!$B:$B,0)))),"")</f>
        <v/>
      </c>
      <c r="C355" s="32" t="str">
        <f>IFERROR(IF($U355="","",IF($E355="1",INDEX(男子登録情報!$O:$O,MATCH($K355,男子登録情報!$B:$B,0)),INDEX(女子登録情報!$O:$O,MATCH($K355,女子登録情報!$B:$B,0)))),"")</f>
        <v/>
      </c>
      <c r="D355" s="32" t="str">
        <f>IFERROR(IF($U355="","",IF($E355="1",INDEX(男子登録情報!$P:$P,MATCH($K355,男子登録情報!$B:$B,0)),INDEX(女子登録情報!$P:$P,MATCH($K355,女子登録情報!$B:$B,0)))),"")</f>
        <v/>
      </c>
      <c r="E355" s="32" t="str">
        <f>IF($U355="","",IF(ISERROR(MATCH($A355,男子登録情報!$S:$S,0)),"2","1"))</f>
        <v/>
      </c>
      <c r="F355" s="32" t="str">
        <f>IFERROR(IF($U355="","",IF($E355="1",INDEX(男子登録情報!$Q:$Q,MATCH($K355,男子登録情報!$B:$B,0)),INDEX(女子登録情報!$Q:$Q,MATCH($K355,女子登録情報!$B:$B,0)))),"")</f>
        <v/>
      </c>
      <c r="G355" s="32" t="str">
        <f>IFERROR(IF($U355="","",IF($E355="1",INDEX(男子登録情報!$M:$M,MATCH($K355,男子登録情報!$B:$B,0)),INDEX(女子登録情報!$M:$M,MATCH($K355,女子登録情報!$B:$B,0)))),"")</f>
        <v/>
      </c>
      <c r="H355" s="32" t="str">
        <f>IFERROR(IF($U355="","",IF($E355="1",INDEX(男子登録情報!$R:$R,MATCH($K355,男子登録情報!$B:$B,0)),INDEX(女子登録情報!$R:$R,MATCH($K355,女子登録情報!$B:$B,0)))),"")</f>
        <v/>
      </c>
      <c r="I355" s="32"/>
      <c r="J355" s="32"/>
      <c r="K355" s="32" t="str">
        <f>IFERROR(INDEX(元マスター!$B:$B,MATCH($U355,元マスター!$AO:$AO,0)),"")</f>
        <v/>
      </c>
      <c r="L355" s="32" t="str">
        <f>IFERROR(IF(INDEX(元マスター!$C:$C,MATCH($U355,元マスター!$AO:$AO,0))="","",INDEX(元マスター!$C:$C,MATCH($U355,元マスター!$AO:$AO,0))),"")</f>
        <v/>
      </c>
      <c r="M355" s="32" t="str">
        <f>IFERROR(IF(INDEX(元マスター!$D:$D,MATCH($U355,元マスター!$AO:$AO,0))="","",INDEX(元マスター!$D:$D,MATCH($U355,元マスター!$AO:$AO,0))),"")</f>
        <v/>
      </c>
      <c r="N355" s="32" t="str">
        <f>IFERROR(IF(INDEX(元マスター!$E:$E,MATCH($U355,元マスター!$AO:$AO,0))="","",INDEX(元マスター!$E:$E,MATCH($U355,元マスター!$AO:$AO,0))),"")</f>
        <v/>
      </c>
      <c r="O355" s="32" t="str">
        <f>IFERROR(IF(INDEX(元マスター!$F:$F,MATCH($U355,元マスター!$AO:$AO,0))="","",INDEX(元マスター!$F:$F,MATCH($U355,元マスター!$AO:$AO,0))),"")</f>
        <v/>
      </c>
      <c r="P355" s="32" t="str">
        <f>IFERROR(IF(INDEX(元マスター!$G:$G,MATCH($U355,元マスター!$AO:$AO,0))="","",INDEX(元マスター!$G:$G,MATCH($U355,元マスター!$AO:$AO,0))),"")</f>
        <v/>
      </c>
      <c r="Q355" s="32" t="str">
        <f>IFERROR(IF(INDEX(元マスター!$H:$H,MATCH($U355,元マスター!$AO:$AO,0))="","",INDEX(元マスター!$H:$H,MATCH($U355,元マスター!$AO:$AO,0))),"")</f>
        <v/>
      </c>
      <c r="R355" s="32" t="str">
        <f>IFERROR(IF(INDEX(元マスター!$I:$I,MATCH($U355,元マスター!$AO:$AO,0))="","",INDEX(元マスター!$I:$I,MATCH($U355,元マスター!$AO:$AO,0))),"")</f>
        <v/>
      </c>
      <c r="S355" s="32" t="str">
        <f>IFERROR(IF(INDEX(元マスター!$J:$J,MATCH($U355,元マスター!$AO:$AO,0))="","",INDEX(元マスター!$J:$J,MATCH($U355,元マスター!$AO:$AO,0))),"")</f>
        <v/>
      </c>
      <c r="U355" s="32" t="str" cm="1">
        <f t="array" ref="U355">IFERROR(INDEX(元マスター!$AO$1:$AO$384,SMALL(IF(元マスター!$AO$1:$AO$384&lt;&gt;"",ROW($A$1:$A$384)),ROW())),"")</f>
        <v/>
      </c>
    </row>
    <row r="356" spans="1:21" x14ac:dyDescent="0.55000000000000004">
      <c r="A356" s="32" t="str">
        <f>IFERROR(INDEX(元マスター!$A:$A,MATCH($U356,元マスター!$AO:$AO,0)),"")</f>
        <v/>
      </c>
      <c r="B356" s="32" t="str">
        <f>IFERROR(IF($U356="","",IF($E356="1",INDEX(男子登録情報!$N:$N,MATCH($K356,男子登録情報!$B:$B,0)),INDEX(女子登録情報!$N:$N,MATCH($K356,女子登録情報!$B:$B,0)))),"")</f>
        <v/>
      </c>
      <c r="C356" s="32" t="str">
        <f>IFERROR(IF($U356="","",IF($E356="1",INDEX(男子登録情報!$O:$O,MATCH($K356,男子登録情報!$B:$B,0)),INDEX(女子登録情報!$O:$O,MATCH($K356,女子登録情報!$B:$B,0)))),"")</f>
        <v/>
      </c>
      <c r="D356" s="32" t="str">
        <f>IFERROR(IF($U356="","",IF($E356="1",INDEX(男子登録情報!$P:$P,MATCH($K356,男子登録情報!$B:$B,0)),INDEX(女子登録情報!$P:$P,MATCH($K356,女子登録情報!$B:$B,0)))),"")</f>
        <v/>
      </c>
      <c r="E356" s="32" t="str">
        <f>IF($U356="","",IF(ISERROR(MATCH($A356,男子登録情報!$S:$S,0)),"2","1"))</f>
        <v/>
      </c>
      <c r="F356" s="32" t="str">
        <f>IFERROR(IF($U356="","",IF($E356="1",INDEX(男子登録情報!$Q:$Q,MATCH($K356,男子登録情報!$B:$B,0)),INDEX(女子登録情報!$Q:$Q,MATCH($K356,女子登録情報!$B:$B,0)))),"")</f>
        <v/>
      </c>
      <c r="G356" s="32" t="str">
        <f>IFERROR(IF($U356="","",IF($E356="1",INDEX(男子登録情報!$M:$M,MATCH($K356,男子登録情報!$B:$B,0)),INDEX(女子登録情報!$M:$M,MATCH($K356,女子登録情報!$B:$B,0)))),"")</f>
        <v/>
      </c>
      <c r="H356" s="32" t="str">
        <f>IFERROR(IF($U356="","",IF($E356="1",INDEX(男子登録情報!$R:$R,MATCH($K356,男子登録情報!$B:$B,0)),INDEX(女子登録情報!$R:$R,MATCH($K356,女子登録情報!$B:$B,0)))),"")</f>
        <v/>
      </c>
      <c r="I356" s="32"/>
      <c r="J356" s="32"/>
      <c r="K356" s="32" t="str">
        <f>IFERROR(INDEX(元マスター!$B:$B,MATCH($U356,元マスター!$AO:$AO,0)),"")</f>
        <v/>
      </c>
      <c r="L356" s="32" t="str">
        <f>IFERROR(IF(INDEX(元マスター!$C:$C,MATCH($U356,元マスター!$AO:$AO,0))="","",INDEX(元マスター!$C:$C,MATCH($U356,元マスター!$AO:$AO,0))),"")</f>
        <v/>
      </c>
      <c r="M356" s="32" t="str">
        <f>IFERROR(IF(INDEX(元マスター!$D:$D,MATCH($U356,元マスター!$AO:$AO,0))="","",INDEX(元マスター!$D:$D,MATCH($U356,元マスター!$AO:$AO,0))),"")</f>
        <v/>
      </c>
      <c r="N356" s="32" t="str">
        <f>IFERROR(IF(INDEX(元マスター!$E:$E,MATCH($U356,元マスター!$AO:$AO,0))="","",INDEX(元マスター!$E:$E,MATCH($U356,元マスター!$AO:$AO,0))),"")</f>
        <v/>
      </c>
      <c r="O356" s="32" t="str">
        <f>IFERROR(IF(INDEX(元マスター!$F:$F,MATCH($U356,元マスター!$AO:$AO,0))="","",INDEX(元マスター!$F:$F,MATCH($U356,元マスター!$AO:$AO,0))),"")</f>
        <v/>
      </c>
      <c r="P356" s="32" t="str">
        <f>IFERROR(IF(INDEX(元マスター!$G:$G,MATCH($U356,元マスター!$AO:$AO,0))="","",INDEX(元マスター!$G:$G,MATCH($U356,元マスター!$AO:$AO,0))),"")</f>
        <v/>
      </c>
      <c r="Q356" s="32" t="str">
        <f>IFERROR(IF(INDEX(元マスター!$H:$H,MATCH($U356,元マスター!$AO:$AO,0))="","",INDEX(元マスター!$H:$H,MATCH($U356,元マスター!$AO:$AO,0))),"")</f>
        <v/>
      </c>
      <c r="R356" s="32" t="str">
        <f>IFERROR(IF(INDEX(元マスター!$I:$I,MATCH($U356,元マスター!$AO:$AO,0))="","",INDEX(元マスター!$I:$I,MATCH($U356,元マスター!$AO:$AO,0))),"")</f>
        <v/>
      </c>
      <c r="S356" s="32" t="str">
        <f>IFERROR(IF(INDEX(元マスター!$J:$J,MATCH($U356,元マスター!$AO:$AO,0))="","",INDEX(元マスター!$J:$J,MATCH($U356,元マスター!$AO:$AO,0))),"")</f>
        <v/>
      </c>
      <c r="U356" s="32" t="str" cm="1">
        <f t="array" ref="U356">IFERROR(INDEX(元マスター!$AO$1:$AO$384,SMALL(IF(元マスター!$AO$1:$AO$384&lt;&gt;"",ROW($A$1:$A$384)),ROW())),"")</f>
        <v/>
      </c>
    </row>
    <row r="357" spans="1:21" x14ac:dyDescent="0.55000000000000004">
      <c r="A357" s="32" t="str">
        <f>IFERROR(INDEX(元マスター!$A:$A,MATCH($U357,元マスター!$AO:$AO,0)),"")</f>
        <v/>
      </c>
      <c r="B357" s="32" t="str">
        <f>IFERROR(IF($U357="","",IF($E357="1",INDEX(男子登録情報!$N:$N,MATCH($K357,男子登録情報!$B:$B,0)),INDEX(女子登録情報!$N:$N,MATCH($K357,女子登録情報!$B:$B,0)))),"")</f>
        <v/>
      </c>
      <c r="C357" s="32" t="str">
        <f>IFERROR(IF($U357="","",IF($E357="1",INDEX(男子登録情報!$O:$O,MATCH($K357,男子登録情報!$B:$B,0)),INDEX(女子登録情報!$O:$O,MATCH($K357,女子登録情報!$B:$B,0)))),"")</f>
        <v/>
      </c>
      <c r="D357" s="32" t="str">
        <f>IFERROR(IF($U357="","",IF($E357="1",INDEX(男子登録情報!$P:$P,MATCH($K357,男子登録情報!$B:$B,0)),INDEX(女子登録情報!$P:$P,MATCH($K357,女子登録情報!$B:$B,0)))),"")</f>
        <v/>
      </c>
      <c r="E357" s="32" t="str">
        <f>IF($U357="","",IF(ISERROR(MATCH($A357,男子登録情報!$S:$S,0)),"2","1"))</f>
        <v/>
      </c>
      <c r="F357" s="32" t="str">
        <f>IFERROR(IF($U357="","",IF($E357="1",INDEX(男子登録情報!$Q:$Q,MATCH($K357,男子登録情報!$B:$B,0)),INDEX(女子登録情報!$Q:$Q,MATCH($K357,女子登録情報!$B:$B,0)))),"")</f>
        <v/>
      </c>
      <c r="G357" s="32" t="str">
        <f>IFERROR(IF($U357="","",IF($E357="1",INDEX(男子登録情報!$M:$M,MATCH($K357,男子登録情報!$B:$B,0)),INDEX(女子登録情報!$M:$M,MATCH($K357,女子登録情報!$B:$B,0)))),"")</f>
        <v/>
      </c>
      <c r="H357" s="32" t="str">
        <f>IFERROR(IF($U357="","",IF($E357="1",INDEX(男子登録情報!$R:$R,MATCH($K357,男子登録情報!$B:$B,0)),INDEX(女子登録情報!$R:$R,MATCH($K357,女子登録情報!$B:$B,0)))),"")</f>
        <v/>
      </c>
      <c r="I357" s="32"/>
      <c r="J357" s="32"/>
      <c r="K357" s="32" t="str">
        <f>IFERROR(INDEX(元マスター!$B:$B,MATCH($U357,元マスター!$AO:$AO,0)),"")</f>
        <v/>
      </c>
      <c r="L357" s="32" t="str">
        <f>IFERROR(IF(INDEX(元マスター!$C:$C,MATCH($U357,元マスター!$AO:$AO,0))="","",INDEX(元マスター!$C:$C,MATCH($U357,元マスター!$AO:$AO,0))),"")</f>
        <v/>
      </c>
      <c r="M357" s="32" t="str">
        <f>IFERROR(IF(INDEX(元マスター!$D:$D,MATCH($U357,元マスター!$AO:$AO,0))="","",INDEX(元マスター!$D:$D,MATCH($U357,元マスター!$AO:$AO,0))),"")</f>
        <v/>
      </c>
      <c r="N357" s="32" t="str">
        <f>IFERROR(IF(INDEX(元マスター!$E:$E,MATCH($U357,元マスター!$AO:$AO,0))="","",INDEX(元マスター!$E:$E,MATCH($U357,元マスター!$AO:$AO,0))),"")</f>
        <v/>
      </c>
      <c r="O357" s="32" t="str">
        <f>IFERROR(IF(INDEX(元マスター!$F:$F,MATCH($U357,元マスター!$AO:$AO,0))="","",INDEX(元マスター!$F:$F,MATCH($U357,元マスター!$AO:$AO,0))),"")</f>
        <v/>
      </c>
      <c r="P357" s="32" t="str">
        <f>IFERROR(IF(INDEX(元マスター!$G:$G,MATCH($U357,元マスター!$AO:$AO,0))="","",INDEX(元マスター!$G:$G,MATCH($U357,元マスター!$AO:$AO,0))),"")</f>
        <v/>
      </c>
      <c r="Q357" s="32" t="str">
        <f>IFERROR(IF(INDEX(元マスター!$H:$H,MATCH($U357,元マスター!$AO:$AO,0))="","",INDEX(元マスター!$H:$H,MATCH($U357,元マスター!$AO:$AO,0))),"")</f>
        <v/>
      </c>
      <c r="R357" s="32" t="str">
        <f>IFERROR(IF(INDEX(元マスター!$I:$I,MATCH($U357,元マスター!$AO:$AO,0))="","",INDEX(元マスター!$I:$I,MATCH($U357,元マスター!$AO:$AO,0))),"")</f>
        <v/>
      </c>
      <c r="S357" s="32" t="str">
        <f>IFERROR(IF(INDEX(元マスター!$J:$J,MATCH($U357,元マスター!$AO:$AO,0))="","",INDEX(元マスター!$J:$J,MATCH($U357,元マスター!$AO:$AO,0))),"")</f>
        <v/>
      </c>
      <c r="U357" s="32" t="str" cm="1">
        <f t="array" ref="U357">IFERROR(INDEX(元マスター!$AO$1:$AO$384,SMALL(IF(元マスター!$AO$1:$AO$384&lt;&gt;"",ROW($A$1:$A$384)),ROW())),"")</f>
        <v/>
      </c>
    </row>
    <row r="358" spans="1:21" x14ac:dyDescent="0.55000000000000004">
      <c r="A358" s="32" t="str">
        <f>IFERROR(INDEX(元マスター!$A:$A,MATCH($U358,元マスター!$AO:$AO,0)),"")</f>
        <v/>
      </c>
      <c r="B358" s="32" t="str">
        <f>IFERROR(IF($U358="","",IF($E358="1",INDEX(男子登録情報!$N:$N,MATCH($K358,男子登録情報!$B:$B,0)),INDEX(女子登録情報!$N:$N,MATCH($K358,女子登録情報!$B:$B,0)))),"")</f>
        <v/>
      </c>
      <c r="C358" s="32" t="str">
        <f>IFERROR(IF($U358="","",IF($E358="1",INDEX(男子登録情報!$O:$O,MATCH($K358,男子登録情報!$B:$B,0)),INDEX(女子登録情報!$O:$O,MATCH($K358,女子登録情報!$B:$B,0)))),"")</f>
        <v/>
      </c>
      <c r="D358" s="32" t="str">
        <f>IFERROR(IF($U358="","",IF($E358="1",INDEX(男子登録情報!$P:$P,MATCH($K358,男子登録情報!$B:$B,0)),INDEX(女子登録情報!$P:$P,MATCH($K358,女子登録情報!$B:$B,0)))),"")</f>
        <v/>
      </c>
      <c r="E358" s="32" t="str">
        <f>IF($U358="","",IF(ISERROR(MATCH($A358,男子登録情報!$S:$S,0)),"2","1"))</f>
        <v/>
      </c>
      <c r="F358" s="32" t="str">
        <f>IFERROR(IF($U358="","",IF($E358="1",INDEX(男子登録情報!$Q:$Q,MATCH($K358,男子登録情報!$B:$B,0)),INDEX(女子登録情報!$Q:$Q,MATCH($K358,女子登録情報!$B:$B,0)))),"")</f>
        <v/>
      </c>
      <c r="G358" s="32" t="str">
        <f>IFERROR(IF($U358="","",IF($E358="1",INDEX(男子登録情報!$M:$M,MATCH($K358,男子登録情報!$B:$B,0)),INDEX(女子登録情報!$M:$M,MATCH($K358,女子登録情報!$B:$B,0)))),"")</f>
        <v/>
      </c>
      <c r="H358" s="32" t="str">
        <f>IFERROR(IF($U358="","",IF($E358="1",INDEX(男子登録情報!$R:$R,MATCH($K358,男子登録情報!$B:$B,0)),INDEX(女子登録情報!$R:$R,MATCH($K358,女子登録情報!$B:$B,0)))),"")</f>
        <v/>
      </c>
      <c r="I358" s="32"/>
      <c r="J358" s="32"/>
      <c r="K358" s="32" t="str">
        <f>IFERROR(INDEX(元マスター!$B:$B,MATCH($U358,元マスター!$AO:$AO,0)),"")</f>
        <v/>
      </c>
      <c r="L358" s="32" t="str">
        <f>IFERROR(IF(INDEX(元マスター!$C:$C,MATCH($U358,元マスター!$AO:$AO,0))="","",INDEX(元マスター!$C:$C,MATCH($U358,元マスター!$AO:$AO,0))),"")</f>
        <v/>
      </c>
      <c r="M358" s="32" t="str">
        <f>IFERROR(IF(INDEX(元マスター!$D:$D,MATCH($U358,元マスター!$AO:$AO,0))="","",INDEX(元マスター!$D:$D,MATCH($U358,元マスター!$AO:$AO,0))),"")</f>
        <v/>
      </c>
      <c r="N358" s="32" t="str">
        <f>IFERROR(IF(INDEX(元マスター!$E:$E,MATCH($U358,元マスター!$AO:$AO,0))="","",INDEX(元マスター!$E:$E,MATCH($U358,元マスター!$AO:$AO,0))),"")</f>
        <v/>
      </c>
      <c r="O358" s="32" t="str">
        <f>IFERROR(IF(INDEX(元マスター!$F:$F,MATCH($U358,元マスター!$AO:$AO,0))="","",INDEX(元マスター!$F:$F,MATCH($U358,元マスター!$AO:$AO,0))),"")</f>
        <v/>
      </c>
      <c r="P358" s="32" t="str">
        <f>IFERROR(IF(INDEX(元マスター!$G:$G,MATCH($U358,元マスター!$AO:$AO,0))="","",INDEX(元マスター!$G:$G,MATCH($U358,元マスター!$AO:$AO,0))),"")</f>
        <v/>
      </c>
      <c r="Q358" s="32" t="str">
        <f>IFERROR(IF(INDEX(元マスター!$H:$H,MATCH($U358,元マスター!$AO:$AO,0))="","",INDEX(元マスター!$H:$H,MATCH($U358,元マスター!$AO:$AO,0))),"")</f>
        <v/>
      </c>
      <c r="R358" s="32" t="str">
        <f>IFERROR(IF(INDEX(元マスター!$I:$I,MATCH($U358,元マスター!$AO:$AO,0))="","",INDEX(元マスター!$I:$I,MATCH($U358,元マスター!$AO:$AO,0))),"")</f>
        <v/>
      </c>
      <c r="S358" s="32" t="str">
        <f>IFERROR(IF(INDEX(元マスター!$J:$J,MATCH($U358,元マスター!$AO:$AO,0))="","",INDEX(元マスター!$J:$J,MATCH($U358,元マスター!$AO:$AO,0))),"")</f>
        <v/>
      </c>
      <c r="U358" s="32" t="str" cm="1">
        <f t="array" ref="U358">IFERROR(INDEX(元マスター!$AO$1:$AO$384,SMALL(IF(元マスター!$AO$1:$AO$384&lt;&gt;"",ROW($A$1:$A$384)),ROW())),"")</f>
        <v/>
      </c>
    </row>
    <row r="359" spans="1:21" x14ac:dyDescent="0.55000000000000004">
      <c r="A359" s="32" t="str">
        <f>IFERROR(INDEX(元マスター!$A:$A,MATCH($U359,元マスター!$AO:$AO,0)),"")</f>
        <v/>
      </c>
      <c r="B359" s="32" t="str">
        <f>IFERROR(IF($U359="","",IF($E359="1",INDEX(男子登録情報!$N:$N,MATCH($K359,男子登録情報!$B:$B,0)),INDEX(女子登録情報!$N:$N,MATCH($K359,女子登録情報!$B:$B,0)))),"")</f>
        <v/>
      </c>
      <c r="C359" s="32" t="str">
        <f>IFERROR(IF($U359="","",IF($E359="1",INDEX(男子登録情報!$O:$O,MATCH($K359,男子登録情報!$B:$B,0)),INDEX(女子登録情報!$O:$O,MATCH($K359,女子登録情報!$B:$B,0)))),"")</f>
        <v/>
      </c>
      <c r="D359" s="32" t="str">
        <f>IFERROR(IF($U359="","",IF($E359="1",INDEX(男子登録情報!$P:$P,MATCH($K359,男子登録情報!$B:$B,0)),INDEX(女子登録情報!$P:$P,MATCH($K359,女子登録情報!$B:$B,0)))),"")</f>
        <v/>
      </c>
      <c r="E359" s="32" t="str">
        <f>IF($U359="","",IF(ISERROR(MATCH($A359,男子登録情報!$S:$S,0)),"2","1"))</f>
        <v/>
      </c>
      <c r="F359" s="32" t="str">
        <f>IFERROR(IF($U359="","",IF($E359="1",INDEX(男子登録情報!$Q:$Q,MATCH($K359,男子登録情報!$B:$B,0)),INDEX(女子登録情報!$Q:$Q,MATCH($K359,女子登録情報!$B:$B,0)))),"")</f>
        <v/>
      </c>
      <c r="G359" s="32" t="str">
        <f>IFERROR(IF($U359="","",IF($E359="1",INDEX(男子登録情報!$M:$M,MATCH($K359,男子登録情報!$B:$B,0)),INDEX(女子登録情報!$M:$M,MATCH($K359,女子登録情報!$B:$B,0)))),"")</f>
        <v/>
      </c>
      <c r="H359" s="32" t="str">
        <f>IFERROR(IF($U359="","",IF($E359="1",INDEX(男子登録情報!$R:$R,MATCH($K359,男子登録情報!$B:$B,0)),INDEX(女子登録情報!$R:$R,MATCH($K359,女子登録情報!$B:$B,0)))),"")</f>
        <v/>
      </c>
      <c r="I359" s="32"/>
      <c r="J359" s="32"/>
      <c r="K359" s="32" t="str">
        <f>IFERROR(INDEX(元マスター!$B:$B,MATCH($U359,元マスター!$AO:$AO,0)),"")</f>
        <v/>
      </c>
      <c r="L359" s="32" t="str">
        <f>IFERROR(IF(INDEX(元マスター!$C:$C,MATCH($U359,元マスター!$AO:$AO,0))="","",INDEX(元マスター!$C:$C,MATCH($U359,元マスター!$AO:$AO,0))),"")</f>
        <v/>
      </c>
      <c r="M359" s="32" t="str">
        <f>IFERROR(IF(INDEX(元マスター!$D:$D,MATCH($U359,元マスター!$AO:$AO,0))="","",INDEX(元マスター!$D:$D,MATCH($U359,元マスター!$AO:$AO,0))),"")</f>
        <v/>
      </c>
      <c r="N359" s="32" t="str">
        <f>IFERROR(IF(INDEX(元マスター!$E:$E,MATCH($U359,元マスター!$AO:$AO,0))="","",INDEX(元マスター!$E:$E,MATCH($U359,元マスター!$AO:$AO,0))),"")</f>
        <v/>
      </c>
      <c r="O359" s="32" t="str">
        <f>IFERROR(IF(INDEX(元マスター!$F:$F,MATCH($U359,元マスター!$AO:$AO,0))="","",INDEX(元マスター!$F:$F,MATCH($U359,元マスター!$AO:$AO,0))),"")</f>
        <v/>
      </c>
      <c r="P359" s="32" t="str">
        <f>IFERROR(IF(INDEX(元マスター!$G:$G,MATCH($U359,元マスター!$AO:$AO,0))="","",INDEX(元マスター!$G:$G,MATCH($U359,元マスター!$AO:$AO,0))),"")</f>
        <v/>
      </c>
      <c r="Q359" s="32" t="str">
        <f>IFERROR(IF(INDEX(元マスター!$H:$H,MATCH($U359,元マスター!$AO:$AO,0))="","",INDEX(元マスター!$H:$H,MATCH($U359,元マスター!$AO:$AO,0))),"")</f>
        <v/>
      </c>
      <c r="R359" s="32" t="str">
        <f>IFERROR(IF(INDEX(元マスター!$I:$I,MATCH($U359,元マスター!$AO:$AO,0))="","",INDEX(元マスター!$I:$I,MATCH($U359,元マスター!$AO:$AO,0))),"")</f>
        <v/>
      </c>
      <c r="S359" s="32" t="str">
        <f>IFERROR(IF(INDEX(元マスター!$J:$J,MATCH($U359,元マスター!$AO:$AO,0))="","",INDEX(元マスター!$J:$J,MATCH($U359,元マスター!$AO:$AO,0))),"")</f>
        <v/>
      </c>
      <c r="U359" s="32" t="str" cm="1">
        <f t="array" ref="U359">IFERROR(INDEX(元マスター!$AO$1:$AO$384,SMALL(IF(元マスター!$AO$1:$AO$384&lt;&gt;"",ROW($A$1:$A$384)),ROW())),"")</f>
        <v/>
      </c>
    </row>
    <row r="360" spans="1:21" x14ac:dyDescent="0.55000000000000004">
      <c r="A360" s="32" t="str">
        <f>IFERROR(INDEX(元マスター!$A:$A,MATCH($U360,元マスター!$AO:$AO,0)),"")</f>
        <v/>
      </c>
      <c r="B360" s="32" t="str">
        <f>IFERROR(IF($U360="","",IF($E360="1",INDEX(男子登録情報!$N:$N,MATCH($K360,男子登録情報!$B:$B,0)),INDEX(女子登録情報!$N:$N,MATCH($K360,女子登録情報!$B:$B,0)))),"")</f>
        <v/>
      </c>
      <c r="C360" s="32" t="str">
        <f>IFERROR(IF($U360="","",IF($E360="1",INDEX(男子登録情報!$O:$O,MATCH($K360,男子登録情報!$B:$B,0)),INDEX(女子登録情報!$O:$O,MATCH($K360,女子登録情報!$B:$B,0)))),"")</f>
        <v/>
      </c>
      <c r="D360" s="32" t="str">
        <f>IFERROR(IF($U360="","",IF($E360="1",INDEX(男子登録情報!$P:$P,MATCH($K360,男子登録情報!$B:$B,0)),INDEX(女子登録情報!$P:$P,MATCH($K360,女子登録情報!$B:$B,0)))),"")</f>
        <v/>
      </c>
      <c r="E360" s="32" t="str">
        <f>IF($U360="","",IF(ISERROR(MATCH($A360,男子登録情報!$S:$S,0)),"2","1"))</f>
        <v/>
      </c>
      <c r="F360" s="32" t="str">
        <f>IFERROR(IF($U360="","",IF($E360="1",INDEX(男子登録情報!$Q:$Q,MATCH($K360,男子登録情報!$B:$B,0)),INDEX(女子登録情報!$Q:$Q,MATCH($K360,女子登録情報!$B:$B,0)))),"")</f>
        <v/>
      </c>
      <c r="G360" s="32" t="str">
        <f>IFERROR(IF($U360="","",IF($E360="1",INDEX(男子登録情報!$M:$M,MATCH($K360,男子登録情報!$B:$B,0)),INDEX(女子登録情報!$M:$M,MATCH($K360,女子登録情報!$B:$B,0)))),"")</f>
        <v/>
      </c>
      <c r="H360" s="32" t="str">
        <f>IFERROR(IF($U360="","",IF($E360="1",INDEX(男子登録情報!$R:$R,MATCH($K360,男子登録情報!$B:$B,0)),INDEX(女子登録情報!$R:$R,MATCH($K360,女子登録情報!$B:$B,0)))),"")</f>
        <v/>
      </c>
      <c r="I360" s="32"/>
      <c r="J360" s="32"/>
      <c r="K360" s="32" t="str">
        <f>IFERROR(INDEX(元マスター!$B:$B,MATCH($U360,元マスター!$AO:$AO,0)),"")</f>
        <v/>
      </c>
      <c r="L360" s="32" t="str">
        <f>IFERROR(IF(INDEX(元マスター!$C:$C,MATCH($U360,元マスター!$AO:$AO,0))="","",INDEX(元マスター!$C:$C,MATCH($U360,元マスター!$AO:$AO,0))),"")</f>
        <v/>
      </c>
      <c r="M360" s="32" t="str">
        <f>IFERROR(IF(INDEX(元マスター!$D:$D,MATCH($U360,元マスター!$AO:$AO,0))="","",INDEX(元マスター!$D:$D,MATCH($U360,元マスター!$AO:$AO,0))),"")</f>
        <v/>
      </c>
      <c r="N360" s="32" t="str">
        <f>IFERROR(IF(INDEX(元マスター!$E:$E,MATCH($U360,元マスター!$AO:$AO,0))="","",INDEX(元マスター!$E:$E,MATCH($U360,元マスター!$AO:$AO,0))),"")</f>
        <v/>
      </c>
      <c r="O360" s="32" t="str">
        <f>IFERROR(IF(INDEX(元マスター!$F:$F,MATCH($U360,元マスター!$AO:$AO,0))="","",INDEX(元マスター!$F:$F,MATCH($U360,元マスター!$AO:$AO,0))),"")</f>
        <v/>
      </c>
      <c r="P360" s="32" t="str">
        <f>IFERROR(IF(INDEX(元マスター!$G:$G,MATCH($U360,元マスター!$AO:$AO,0))="","",INDEX(元マスター!$G:$G,MATCH($U360,元マスター!$AO:$AO,0))),"")</f>
        <v/>
      </c>
      <c r="Q360" s="32" t="str">
        <f>IFERROR(IF(INDEX(元マスター!$H:$H,MATCH($U360,元マスター!$AO:$AO,0))="","",INDEX(元マスター!$H:$H,MATCH($U360,元マスター!$AO:$AO,0))),"")</f>
        <v/>
      </c>
      <c r="R360" s="32" t="str">
        <f>IFERROR(IF(INDEX(元マスター!$I:$I,MATCH($U360,元マスター!$AO:$AO,0))="","",INDEX(元マスター!$I:$I,MATCH($U360,元マスター!$AO:$AO,0))),"")</f>
        <v/>
      </c>
      <c r="S360" s="32" t="str">
        <f>IFERROR(IF(INDEX(元マスター!$J:$J,MATCH($U360,元マスター!$AO:$AO,0))="","",INDEX(元マスター!$J:$J,MATCH($U360,元マスター!$AO:$AO,0))),"")</f>
        <v/>
      </c>
      <c r="U360" s="32" t="str" cm="1">
        <f t="array" ref="U360">IFERROR(INDEX(元マスター!$AO$1:$AO$384,SMALL(IF(元マスター!$AO$1:$AO$384&lt;&gt;"",ROW($A$1:$A$384)),ROW())),"")</f>
        <v/>
      </c>
    </row>
    <row r="361" spans="1:21" x14ac:dyDescent="0.55000000000000004">
      <c r="A361" s="32" t="str">
        <f>IFERROR(INDEX(元マスター!$A:$A,MATCH($U361,元マスター!$AO:$AO,0)),"")</f>
        <v/>
      </c>
      <c r="B361" s="32" t="str">
        <f>IFERROR(IF($U361="","",IF($E361="1",INDEX(男子登録情報!$N:$N,MATCH($K361,男子登録情報!$B:$B,0)),INDEX(女子登録情報!$N:$N,MATCH($K361,女子登録情報!$B:$B,0)))),"")</f>
        <v/>
      </c>
      <c r="C361" s="32" t="str">
        <f>IFERROR(IF($U361="","",IF($E361="1",INDEX(男子登録情報!$O:$O,MATCH($K361,男子登録情報!$B:$B,0)),INDEX(女子登録情報!$O:$O,MATCH($K361,女子登録情報!$B:$B,0)))),"")</f>
        <v/>
      </c>
      <c r="D361" s="32" t="str">
        <f>IFERROR(IF($U361="","",IF($E361="1",INDEX(男子登録情報!$P:$P,MATCH($K361,男子登録情報!$B:$B,0)),INDEX(女子登録情報!$P:$P,MATCH($K361,女子登録情報!$B:$B,0)))),"")</f>
        <v/>
      </c>
      <c r="E361" s="32" t="str">
        <f>IF($U361="","",IF(ISERROR(MATCH($A361,男子登録情報!$S:$S,0)),"2","1"))</f>
        <v/>
      </c>
      <c r="F361" s="32" t="str">
        <f>IFERROR(IF($U361="","",IF($E361="1",INDEX(男子登録情報!$Q:$Q,MATCH($K361,男子登録情報!$B:$B,0)),INDEX(女子登録情報!$Q:$Q,MATCH($K361,女子登録情報!$B:$B,0)))),"")</f>
        <v/>
      </c>
      <c r="G361" s="32" t="str">
        <f>IFERROR(IF($U361="","",IF($E361="1",INDEX(男子登録情報!$M:$M,MATCH($K361,男子登録情報!$B:$B,0)),INDEX(女子登録情報!$M:$M,MATCH($K361,女子登録情報!$B:$B,0)))),"")</f>
        <v/>
      </c>
      <c r="H361" s="32" t="str">
        <f>IFERROR(IF($U361="","",IF($E361="1",INDEX(男子登録情報!$R:$R,MATCH($K361,男子登録情報!$B:$B,0)),INDEX(女子登録情報!$R:$R,MATCH($K361,女子登録情報!$B:$B,0)))),"")</f>
        <v/>
      </c>
      <c r="I361" s="32"/>
      <c r="J361" s="32"/>
      <c r="K361" s="32" t="str">
        <f>IFERROR(INDEX(元マスター!$B:$B,MATCH($U361,元マスター!$AO:$AO,0)),"")</f>
        <v/>
      </c>
      <c r="L361" s="32" t="str">
        <f>IFERROR(IF(INDEX(元マスター!$C:$C,MATCH($U361,元マスター!$AO:$AO,0))="","",INDEX(元マスター!$C:$C,MATCH($U361,元マスター!$AO:$AO,0))),"")</f>
        <v/>
      </c>
      <c r="M361" s="32" t="str">
        <f>IFERROR(IF(INDEX(元マスター!$D:$D,MATCH($U361,元マスター!$AO:$AO,0))="","",INDEX(元マスター!$D:$D,MATCH($U361,元マスター!$AO:$AO,0))),"")</f>
        <v/>
      </c>
      <c r="N361" s="32" t="str">
        <f>IFERROR(IF(INDEX(元マスター!$E:$E,MATCH($U361,元マスター!$AO:$AO,0))="","",INDEX(元マスター!$E:$E,MATCH($U361,元マスター!$AO:$AO,0))),"")</f>
        <v/>
      </c>
      <c r="O361" s="32" t="str">
        <f>IFERROR(IF(INDEX(元マスター!$F:$F,MATCH($U361,元マスター!$AO:$AO,0))="","",INDEX(元マスター!$F:$F,MATCH($U361,元マスター!$AO:$AO,0))),"")</f>
        <v/>
      </c>
      <c r="P361" s="32" t="str">
        <f>IFERROR(IF(INDEX(元マスター!$G:$G,MATCH($U361,元マスター!$AO:$AO,0))="","",INDEX(元マスター!$G:$G,MATCH($U361,元マスター!$AO:$AO,0))),"")</f>
        <v/>
      </c>
      <c r="Q361" s="32" t="str">
        <f>IFERROR(IF(INDEX(元マスター!$H:$H,MATCH($U361,元マスター!$AO:$AO,0))="","",INDEX(元マスター!$H:$H,MATCH($U361,元マスター!$AO:$AO,0))),"")</f>
        <v/>
      </c>
      <c r="R361" s="32" t="str">
        <f>IFERROR(IF(INDEX(元マスター!$I:$I,MATCH($U361,元マスター!$AO:$AO,0))="","",INDEX(元マスター!$I:$I,MATCH($U361,元マスター!$AO:$AO,0))),"")</f>
        <v/>
      </c>
      <c r="S361" s="32" t="str">
        <f>IFERROR(IF(INDEX(元マスター!$J:$J,MATCH($U361,元マスター!$AO:$AO,0))="","",INDEX(元マスター!$J:$J,MATCH($U361,元マスター!$AO:$AO,0))),"")</f>
        <v/>
      </c>
      <c r="U361" s="32" t="str" cm="1">
        <f t="array" ref="U361">IFERROR(INDEX(元マスター!$AO$1:$AO$384,SMALL(IF(元マスター!$AO$1:$AO$384&lt;&gt;"",ROW($A$1:$A$384)),ROW())),"")</f>
        <v/>
      </c>
    </row>
    <row r="362" spans="1:21" x14ac:dyDescent="0.55000000000000004">
      <c r="A362" s="32" t="str">
        <f>IFERROR(INDEX(元マスター!$A:$A,MATCH($U362,元マスター!$AO:$AO,0)),"")</f>
        <v/>
      </c>
      <c r="B362" s="32" t="str">
        <f>IFERROR(IF($U362="","",IF($E362="1",INDEX(男子登録情報!$N:$N,MATCH($K362,男子登録情報!$B:$B,0)),INDEX(女子登録情報!$N:$N,MATCH($K362,女子登録情報!$B:$B,0)))),"")</f>
        <v/>
      </c>
      <c r="C362" s="32" t="str">
        <f>IFERROR(IF($U362="","",IF($E362="1",INDEX(男子登録情報!$O:$O,MATCH($K362,男子登録情報!$B:$B,0)),INDEX(女子登録情報!$O:$O,MATCH($K362,女子登録情報!$B:$B,0)))),"")</f>
        <v/>
      </c>
      <c r="D362" s="32" t="str">
        <f>IFERROR(IF($U362="","",IF($E362="1",INDEX(男子登録情報!$P:$P,MATCH($K362,男子登録情報!$B:$B,0)),INDEX(女子登録情報!$P:$P,MATCH($K362,女子登録情報!$B:$B,0)))),"")</f>
        <v/>
      </c>
      <c r="E362" s="32" t="str">
        <f>IF($U362="","",IF(ISERROR(MATCH($A362,男子登録情報!$S:$S,0)),"2","1"))</f>
        <v/>
      </c>
      <c r="F362" s="32" t="str">
        <f>IFERROR(IF($U362="","",IF($E362="1",INDEX(男子登録情報!$Q:$Q,MATCH($K362,男子登録情報!$B:$B,0)),INDEX(女子登録情報!$Q:$Q,MATCH($K362,女子登録情報!$B:$B,0)))),"")</f>
        <v/>
      </c>
      <c r="G362" s="32" t="str">
        <f>IFERROR(IF($U362="","",IF($E362="1",INDEX(男子登録情報!$M:$M,MATCH($K362,男子登録情報!$B:$B,0)),INDEX(女子登録情報!$M:$M,MATCH($K362,女子登録情報!$B:$B,0)))),"")</f>
        <v/>
      </c>
      <c r="H362" s="32" t="str">
        <f>IFERROR(IF($U362="","",IF($E362="1",INDEX(男子登録情報!$R:$R,MATCH($K362,男子登録情報!$B:$B,0)),INDEX(女子登録情報!$R:$R,MATCH($K362,女子登録情報!$B:$B,0)))),"")</f>
        <v/>
      </c>
      <c r="I362" s="32"/>
      <c r="J362" s="32"/>
      <c r="K362" s="32" t="str">
        <f>IFERROR(INDEX(元マスター!$B:$B,MATCH($U362,元マスター!$AO:$AO,0)),"")</f>
        <v/>
      </c>
      <c r="L362" s="32" t="str">
        <f>IFERROR(IF(INDEX(元マスター!$C:$C,MATCH($U362,元マスター!$AO:$AO,0))="","",INDEX(元マスター!$C:$C,MATCH($U362,元マスター!$AO:$AO,0))),"")</f>
        <v/>
      </c>
      <c r="M362" s="32" t="str">
        <f>IFERROR(IF(INDEX(元マスター!$D:$D,MATCH($U362,元マスター!$AO:$AO,0))="","",INDEX(元マスター!$D:$D,MATCH($U362,元マスター!$AO:$AO,0))),"")</f>
        <v/>
      </c>
      <c r="N362" s="32" t="str">
        <f>IFERROR(IF(INDEX(元マスター!$E:$E,MATCH($U362,元マスター!$AO:$AO,0))="","",INDEX(元マスター!$E:$E,MATCH($U362,元マスター!$AO:$AO,0))),"")</f>
        <v/>
      </c>
      <c r="O362" s="32" t="str">
        <f>IFERROR(IF(INDEX(元マスター!$F:$F,MATCH($U362,元マスター!$AO:$AO,0))="","",INDEX(元マスター!$F:$F,MATCH($U362,元マスター!$AO:$AO,0))),"")</f>
        <v/>
      </c>
      <c r="P362" s="32" t="str">
        <f>IFERROR(IF(INDEX(元マスター!$G:$G,MATCH($U362,元マスター!$AO:$AO,0))="","",INDEX(元マスター!$G:$G,MATCH($U362,元マスター!$AO:$AO,0))),"")</f>
        <v/>
      </c>
      <c r="Q362" s="32" t="str">
        <f>IFERROR(IF(INDEX(元マスター!$H:$H,MATCH($U362,元マスター!$AO:$AO,0))="","",INDEX(元マスター!$H:$H,MATCH($U362,元マスター!$AO:$AO,0))),"")</f>
        <v/>
      </c>
      <c r="R362" s="32" t="str">
        <f>IFERROR(IF(INDEX(元マスター!$I:$I,MATCH($U362,元マスター!$AO:$AO,0))="","",INDEX(元マスター!$I:$I,MATCH($U362,元マスター!$AO:$AO,0))),"")</f>
        <v/>
      </c>
      <c r="S362" s="32" t="str">
        <f>IFERROR(IF(INDEX(元マスター!$J:$J,MATCH($U362,元マスター!$AO:$AO,0))="","",INDEX(元マスター!$J:$J,MATCH($U362,元マスター!$AO:$AO,0))),"")</f>
        <v/>
      </c>
      <c r="U362" s="32" t="str" cm="1">
        <f t="array" ref="U362">IFERROR(INDEX(元マスター!$AO$1:$AO$384,SMALL(IF(元マスター!$AO$1:$AO$384&lt;&gt;"",ROW($A$1:$A$384)),ROW())),"")</f>
        <v/>
      </c>
    </row>
    <row r="363" spans="1:21" x14ac:dyDescent="0.55000000000000004">
      <c r="A363" s="32" t="str">
        <f>IFERROR(INDEX(元マスター!$A:$A,MATCH($U363,元マスター!$AO:$AO,0)),"")</f>
        <v/>
      </c>
      <c r="B363" s="32" t="str">
        <f>IFERROR(IF($U363="","",IF($E363="1",INDEX(男子登録情報!$N:$N,MATCH($K363,男子登録情報!$B:$B,0)),INDEX(女子登録情報!$N:$N,MATCH($K363,女子登録情報!$B:$B,0)))),"")</f>
        <v/>
      </c>
      <c r="C363" s="32" t="str">
        <f>IFERROR(IF($U363="","",IF($E363="1",INDEX(男子登録情報!$O:$O,MATCH($K363,男子登録情報!$B:$B,0)),INDEX(女子登録情報!$O:$O,MATCH($K363,女子登録情報!$B:$B,0)))),"")</f>
        <v/>
      </c>
      <c r="D363" s="32" t="str">
        <f>IFERROR(IF($U363="","",IF($E363="1",INDEX(男子登録情報!$P:$P,MATCH($K363,男子登録情報!$B:$B,0)),INDEX(女子登録情報!$P:$P,MATCH($K363,女子登録情報!$B:$B,0)))),"")</f>
        <v/>
      </c>
      <c r="E363" s="32" t="str">
        <f>IF($U363="","",IF(ISERROR(MATCH($A363,男子登録情報!$S:$S,0)),"2","1"))</f>
        <v/>
      </c>
      <c r="F363" s="32" t="str">
        <f>IFERROR(IF($U363="","",IF($E363="1",INDEX(男子登録情報!$Q:$Q,MATCH($K363,男子登録情報!$B:$B,0)),INDEX(女子登録情報!$Q:$Q,MATCH($K363,女子登録情報!$B:$B,0)))),"")</f>
        <v/>
      </c>
      <c r="G363" s="32" t="str">
        <f>IFERROR(IF($U363="","",IF($E363="1",INDEX(男子登録情報!$M:$M,MATCH($K363,男子登録情報!$B:$B,0)),INDEX(女子登録情報!$M:$M,MATCH($K363,女子登録情報!$B:$B,0)))),"")</f>
        <v/>
      </c>
      <c r="H363" s="32" t="str">
        <f>IFERROR(IF($U363="","",IF($E363="1",INDEX(男子登録情報!$R:$R,MATCH($K363,男子登録情報!$B:$B,0)),INDEX(女子登録情報!$R:$R,MATCH($K363,女子登録情報!$B:$B,0)))),"")</f>
        <v/>
      </c>
      <c r="I363" s="32"/>
      <c r="J363" s="32"/>
      <c r="K363" s="32" t="str">
        <f>IFERROR(INDEX(元マスター!$B:$B,MATCH($U363,元マスター!$AO:$AO,0)),"")</f>
        <v/>
      </c>
      <c r="L363" s="32" t="str">
        <f>IFERROR(IF(INDEX(元マスター!$C:$C,MATCH($U363,元マスター!$AO:$AO,0))="","",INDEX(元マスター!$C:$C,MATCH($U363,元マスター!$AO:$AO,0))),"")</f>
        <v/>
      </c>
      <c r="M363" s="32" t="str">
        <f>IFERROR(IF(INDEX(元マスター!$D:$D,MATCH($U363,元マスター!$AO:$AO,0))="","",INDEX(元マスター!$D:$D,MATCH($U363,元マスター!$AO:$AO,0))),"")</f>
        <v/>
      </c>
      <c r="N363" s="32" t="str">
        <f>IFERROR(IF(INDEX(元マスター!$E:$E,MATCH($U363,元マスター!$AO:$AO,0))="","",INDEX(元マスター!$E:$E,MATCH($U363,元マスター!$AO:$AO,0))),"")</f>
        <v/>
      </c>
      <c r="O363" s="32" t="str">
        <f>IFERROR(IF(INDEX(元マスター!$F:$F,MATCH($U363,元マスター!$AO:$AO,0))="","",INDEX(元マスター!$F:$F,MATCH($U363,元マスター!$AO:$AO,0))),"")</f>
        <v/>
      </c>
      <c r="P363" s="32" t="str">
        <f>IFERROR(IF(INDEX(元マスター!$G:$G,MATCH($U363,元マスター!$AO:$AO,0))="","",INDEX(元マスター!$G:$G,MATCH($U363,元マスター!$AO:$AO,0))),"")</f>
        <v/>
      </c>
      <c r="Q363" s="32" t="str">
        <f>IFERROR(IF(INDEX(元マスター!$H:$H,MATCH($U363,元マスター!$AO:$AO,0))="","",INDEX(元マスター!$H:$H,MATCH($U363,元マスター!$AO:$AO,0))),"")</f>
        <v/>
      </c>
      <c r="R363" s="32" t="str">
        <f>IFERROR(IF(INDEX(元マスター!$I:$I,MATCH($U363,元マスター!$AO:$AO,0))="","",INDEX(元マスター!$I:$I,MATCH($U363,元マスター!$AO:$AO,0))),"")</f>
        <v/>
      </c>
      <c r="S363" s="32" t="str">
        <f>IFERROR(IF(INDEX(元マスター!$J:$J,MATCH($U363,元マスター!$AO:$AO,0))="","",INDEX(元マスター!$J:$J,MATCH($U363,元マスター!$AO:$AO,0))),"")</f>
        <v/>
      </c>
      <c r="U363" s="32" t="str" cm="1">
        <f t="array" ref="U363">IFERROR(INDEX(元マスター!$AO$1:$AO$384,SMALL(IF(元マスター!$AO$1:$AO$384&lt;&gt;"",ROW($A$1:$A$384)),ROW())),"")</f>
        <v/>
      </c>
    </row>
    <row r="364" spans="1:21" x14ac:dyDescent="0.55000000000000004">
      <c r="A364" s="32" t="str">
        <f>IFERROR(INDEX(元マスター!$A:$A,MATCH($U364,元マスター!$AO:$AO,0)),"")</f>
        <v/>
      </c>
      <c r="B364" s="32" t="str">
        <f>IFERROR(IF($U364="","",IF($E364="1",INDEX(男子登録情報!$N:$N,MATCH($K364,男子登録情報!$B:$B,0)),INDEX(女子登録情報!$N:$N,MATCH($K364,女子登録情報!$B:$B,0)))),"")</f>
        <v/>
      </c>
      <c r="C364" s="32" t="str">
        <f>IFERROR(IF($U364="","",IF($E364="1",INDEX(男子登録情報!$O:$O,MATCH($K364,男子登録情報!$B:$B,0)),INDEX(女子登録情報!$O:$O,MATCH($K364,女子登録情報!$B:$B,0)))),"")</f>
        <v/>
      </c>
      <c r="D364" s="32" t="str">
        <f>IFERROR(IF($U364="","",IF($E364="1",INDEX(男子登録情報!$P:$P,MATCH($K364,男子登録情報!$B:$B,0)),INDEX(女子登録情報!$P:$P,MATCH($K364,女子登録情報!$B:$B,0)))),"")</f>
        <v/>
      </c>
      <c r="E364" s="32" t="str">
        <f>IF($U364="","",IF(ISERROR(MATCH($A364,男子登録情報!$S:$S,0)),"2","1"))</f>
        <v/>
      </c>
      <c r="F364" s="32" t="str">
        <f>IFERROR(IF($U364="","",IF($E364="1",INDEX(男子登録情報!$Q:$Q,MATCH($K364,男子登録情報!$B:$B,0)),INDEX(女子登録情報!$Q:$Q,MATCH($K364,女子登録情報!$B:$B,0)))),"")</f>
        <v/>
      </c>
      <c r="G364" s="32" t="str">
        <f>IFERROR(IF($U364="","",IF($E364="1",INDEX(男子登録情報!$M:$M,MATCH($K364,男子登録情報!$B:$B,0)),INDEX(女子登録情報!$M:$M,MATCH($K364,女子登録情報!$B:$B,0)))),"")</f>
        <v/>
      </c>
      <c r="H364" s="32" t="str">
        <f>IFERROR(IF($U364="","",IF($E364="1",INDEX(男子登録情報!$R:$R,MATCH($K364,男子登録情報!$B:$B,0)),INDEX(女子登録情報!$R:$R,MATCH($K364,女子登録情報!$B:$B,0)))),"")</f>
        <v/>
      </c>
      <c r="I364" s="32"/>
      <c r="J364" s="32"/>
      <c r="K364" s="32" t="str">
        <f>IFERROR(INDEX(元マスター!$B:$B,MATCH($U364,元マスター!$AO:$AO,0)),"")</f>
        <v/>
      </c>
      <c r="L364" s="32" t="str">
        <f>IFERROR(IF(INDEX(元マスター!$C:$C,MATCH($U364,元マスター!$AO:$AO,0))="","",INDEX(元マスター!$C:$C,MATCH($U364,元マスター!$AO:$AO,0))),"")</f>
        <v/>
      </c>
      <c r="M364" s="32" t="str">
        <f>IFERROR(IF(INDEX(元マスター!$D:$D,MATCH($U364,元マスター!$AO:$AO,0))="","",INDEX(元マスター!$D:$D,MATCH($U364,元マスター!$AO:$AO,0))),"")</f>
        <v/>
      </c>
      <c r="N364" s="32" t="str">
        <f>IFERROR(IF(INDEX(元マスター!$E:$E,MATCH($U364,元マスター!$AO:$AO,0))="","",INDEX(元マスター!$E:$E,MATCH($U364,元マスター!$AO:$AO,0))),"")</f>
        <v/>
      </c>
      <c r="O364" s="32" t="str">
        <f>IFERROR(IF(INDEX(元マスター!$F:$F,MATCH($U364,元マスター!$AO:$AO,0))="","",INDEX(元マスター!$F:$F,MATCH($U364,元マスター!$AO:$AO,0))),"")</f>
        <v/>
      </c>
      <c r="P364" s="32" t="str">
        <f>IFERROR(IF(INDEX(元マスター!$G:$G,MATCH($U364,元マスター!$AO:$AO,0))="","",INDEX(元マスター!$G:$G,MATCH($U364,元マスター!$AO:$AO,0))),"")</f>
        <v/>
      </c>
      <c r="Q364" s="32" t="str">
        <f>IFERROR(IF(INDEX(元マスター!$H:$H,MATCH($U364,元マスター!$AO:$AO,0))="","",INDEX(元マスター!$H:$H,MATCH($U364,元マスター!$AO:$AO,0))),"")</f>
        <v/>
      </c>
      <c r="R364" s="32" t="str">
        <f>IFERROR(IF(INDEX(元マスター!$I:$I,MATCH($U364,元マスター!$AO:$AO,0))="","",INDEX(元マスター!$I:$I,MATCH($U364,元マスター!$AO:$AO,0))),"")</f>
        <v/>
      </c>
      <c r="S364" s="32" t="str">
        <f>IFERROR(IF(INDEX(元マスター!$J:$J,MATCH($U364,元マスター!$AO:$AO,0))="","",INDEX(元マスター!$J:$J,MATCH($U364,元マスター!$AO:$AO,0))),"")</f>
        <v/>
      </c>
      <c r="U364" s="32" t="str" cm="1">
        <f t="array" ref="U364">IFERROR(INDEX(元マスター!$AO$1:$AO$384,SMALL(IF(元マスター!$AO$1:$AO$384&lt;&gt;"",ROW($A$1:$A$384)),ROW())),"")</f>
        <v/>
      </c>
    </row>
    <row r="365" spans="1:21" x14ac:dyDescent="0.55000000000000004">
      <c r="A365" s="32" t="str">
        <f>IFERROR(INDEX(元マスター!$A:$A,MATCH($U365,元マスター!$AO:$AO,0)),"")</f>
        <v/>
      </c>
      <c r="B365" s="32" t="str">
        <f>IFERROR(IF($U365="","",IF($E365="1",INDEX(男子登録情報!$N:$N,MATCH($K365,男子登録情報!$B:$B,0)),INDEX(女子登録情報!$N:$N,MATCH($K365,女子登録情報!$B:$B,0)))),"")</f>
        <v/>
      </c>
      <c r="C365" s="32" t="str">
        <f>IFERROR(IF($U365="","",IF($E365="1",INDEX(男子登録情報!$O:$O,MATCH($K365,男子登録情報!$B:$B,0)),INDEX(女子登録情報!$O:$O,MATCH($K365,女子登録情報!$B:$B,0)))),"")</f>
        <v/>
      </c>
      <c r="D365" s="32" t="str">
        <f>IFERROR(IF($U365="","",IF($E365="1",INDEX(男子登録情報!$P:$P,MATCH($K365,男子登録情報!$B:$B,0)),INDEX(女子登録情報!$P:$P,MATCH($K365,女子登録情報!$B:$B,0)))),"")</f>
        <v/>
      </c>
      <c r="E365" s="32" t="str">
        <f>IF($U365="","",IF(ISERROR(MATCH($A365,男子登録情報!$S:$S,0)),"2","1"))</f>
        <v/>
      </c>
      <c r="F365" s="32" t="str">
        <f>IFERROR(IF($U365="","",IF($E365="1",INDEX(男子登録情報!$Q:$Q,MATCH($K365,男子登録情報!$B:$B,0)),INDEX(女子登録情報!$Q:$Q,MATCH($K365,女子登録情報!$B:$B,0)))),"")</f>
        <v/>
      </c>
      <c r="G365" s="32" t="str">
        <f>IFERROR(IF($U365="","",IF($E365="1",INDEX(男子登録情報!$M:$M,MATCH($K365,男子登録情報!$B:$B,0)),INDEX(女子登録情報!$M:$M,MATCH($K365,女子登録情報!$B:$B,0)))),"")</f>
        <v/>
      </c>
      <c r="H365" s="32" t="str">
        <f>IFERROR(IF($U365="","",IF($E365="1",INDEX(男子登録情報!$R:$R,MATCH($K365,男子登録情報!$B:$B,0)),INDEX(女子登録情報!$R:$R,MATCH($K365,女子登録情報!$B:$B,0)))),"")</f>
        <v/>
      </c>
      <c r="I365" s="32"/>
      <c r="J365" s="32"/>
      <c r="K365" s="32" t="str">
        <f>IFERROR(INDEX(元マスター!$B:$B,MATCH($U365,元マスター!$AO:$AO,0)),"")</f>
        <v/>
      </c>
      <c r="L365" s="32" t="str">
        <f>IFERROR(IF(INDEX(元マスター!$C:$C,MATCH($U365,元マスター!$AO:$AO,0))="","",INDEX(元マスター!$C:$C,MATCH($U365,元マスター!$AO:$AO,0))),"")</f>
        <v/>
      </c>
      <c r="M365" s="32" t="str">
        <f>IFERROR(IF(INDEX(元マスター!$D:$D,MATCH($U365,元マスター!$AO:$AO,0))="","",INDEX(元マスター!$D:$D,MATCH($U365,元マスター!$AO:$AO,0))),"")</f>
        <v/>
      </c>
      <c r="N365" s="32" t="str">
        <f>IFERROR(IF(INDEX(元マスター!$E:$E,MATCH($U365,元マスター!$AO:$AO,0))="","",INDEX(元マスター!$E:$E,MATCH($U365,元マスター!$AO:$AO,0))),"")</f>
        <v/>
      </c>
      <c r="O365" s="32" t="str">
        <f>IFERROR(IF(INDEX(元マスター!$F:$F,MATCH($U365,元マスター!$AO:$AO,0))="","",INDEX(元マスター!$F:$F,MATCH($U365,元マスター!$AO:$AO,0))),"")</f>
        <v/>
      </c>
      <c r="P365" s="32" t="str">
        <f>IFERROR(IF(INDEX(元マスター!$G:$G,MATCH($U365,元マスター!$AO:$AO,0))="","",INDEX(元マスター!$G:$G,MATCH($U365,元マスター!$AO:$AO,0))),"")</f>
        <v/>
      </c>
      <c r="Q365" s="32" t="str">
        <f>IFERROR(IF(INDEX(元マスター!$H:$H,MATCH($U365,元マスター!$AO:$AO,0))="","",INDEX(元マスター!$H:$H,MATCH($U365,元マスター!$AO:$AO,0))),"")</f>
        <v/>
      </c>
      <c r="R365" s="32" t="str">
        <f>IFERROR(IF(INDEX(元マスター!$I:$I,MATCH($U365,元マスター!$AO:$AO,0))="","",INDEX(元マスター!$I:$I,MATCH($U365,元マスター!$AO:$AO,0))),"")</f>
        <v/>
      </c>
      <c r="S365" s="32" t="str">
        <f>IFERROR(IF(INDEX(元マスター!$J:$J,MATCH($U365,元マスター!$AO:$AO,0))="","",INDEX(元マスター!$J:$J,MATCH($U365,元マスター!$AO:$AO,0))),"")</f>
        <v/>
      </c>
      <c r="U365" s="32" t="str" cm="1">
        <f t="array" ref="U365">IFERROR(INDEX(元マスター!$AO$1:$AO$384,SMALL(IF(元マスター!$AO$1:$AO$384&lt;&gt;"",ROW($A$1:$A$384)),ROW())),"")</f>
        <v/>
      </c>
    </row>
    <row r="366" spans="1:21" x14ac:dyDescent="0.55000000000000004">
      <c r="A366" s="32" t="str">
        <f>IFERROR(INDEX(元マスター!$A:$A,MATCH($U366,元マスター!$AO:$AO,0)),"")</f>
        <v/>
      </c>
      <c r="B366" s="32" t="str">
        <f>IFERROR(IF($U366="","",IF($E366="1",INDEX(男子登録情報!$N:$N,MATCH($K366,男子登録情報!$B:$B,0)),INDEX(女子登録情報!$N:$N,MATCH($K366,女子登録情報!$B:$B,0)))),"")</f>
        <v/>
      </c>
      <c r="C366" s="32" t="str">
        <f>IFERROR(IF($U366="","",IF($E366="1",INDEX(男子登録情報!$O:$O,MATCH($K366,男子登録情報!$B:$B,0)),INDEX(女子登録情報!$O:$O,MATCH($K366,女子登録情報!$B:$B,0)))),"")</f>
        <v/>
      </c>
      <c r="D366" s="32" t="str">
        <f>IFERROR(IF($U366="","",IF($E366="1",INDEX(男子登録情報!$P:$P,MATCH($K366,男子登録情報!$B:$B,0)),INDEX(女子登録情報!$P:$P,MATCH($K366,女子登録情報!$B:$B,0)))),"")</f>
        <v/>
      </c>
      <c r="E366" s="32" t="str">
        <f>IF($U366="","",IF(ISERROR(MATCH($A366,男子登録情報!$S:$S,0)),"2","1"))</f>
        <v/>
      </c>
      <c r="F366" s="32" t="str">
        <f>IFERROR(IF($U366="","",IF($E366="1",INDEX(男子登録情報!$Q:$Q,MATCH($K366,男子登録情報!$B:$B,0)),INDEX(女子登録情報!$Q:$Q,MATCH($K366,女子登録情報!$B:$B,0)))),"")</f>
        <v/>
      </c>
      <c r="G366" s="32" t="str">
        <f>IFERROR(IF($U366="","",IF($E366="1",INDEX(男子登録情報!$M:$M,MATCH($K366,男子登録情報!$B:$B,0)),INDEX(女子登録情報!$M:$M,MATCH($K366,女子登録情報!$B:$B,0)))),"")</f>
        <v/>
      </c>
      <c r="H366" s="32" t="str">
        <f>IFERROR(IF($U366="","",IF($E366="1",INDEX(男子登録情報!$R:$R,MATCH($K366,男子登録情報!$B:$B,0)),INDEX(女子登録情報!$R:$R,MATCH($K366,女子登録情報!$B:$B,0)))),"")</f>
        <v/>
      </c>
      <c r="I366" s="32"/>
      <c r="J366" s="32"/>
      <c r="K366" s="32" t="str">
        <f>IFERROR(INDEX(元マスター!$B:$B,MATCH($U366,元マスター!$AO:$AO,0)),"")</f>
        <v/>
      </c>
      <c r="L366" s="32" t="str">
        <f>IFERROR(IF(INDEX(元マスター!$C:$C,MATCH($U366,元マスター!$AO:$AO,0))="","",INDEX(元マスター!$C:$C,MATCH($U366,元マスター!$AO:$AO,0))),"")</f>
        <v/>
      </c>
      <c r="M366" s="32" t="str">
        <f>IFERROR(IF(INDEX(元マスター!$D:$D,MATCH($U366,元マスター!$AO:$AO,0))="","",INDEX(元マスター!$D:$D,MATCH($U366,元マスター!$AO:$AO,0))),"")</f>
        <v/>
      </c>
      <c r="N366" s="32" t="str">
        <f>IFERROR(IF(INDEX(元マスター!$E:$E,MATCH($U366,元マスター!$AO:$AO,0))="","",INDEX(元マスター!$E:$E,MATCH($U366,元マスター!$AO:$AO,0))),"")</f>
        <v/>
      </c>
      <c r="O366" s="32" t="str">
        <f>IFERROR(IF(INDEX(元マスター!$F:$F,MATCH($U366,元マスター!$AO:$AO,0))="","",INDEX(元マスター!$F:$F,MATCH($U366,元マスター!$AO:$AO,0))),"")</f>
        <v/>
      </c>
      <c r="P366" s="32" t="str">
        <f>IFERROR(IF(INDEX(元マスター!$G:$G,MATCH($U366,元マスター!$AO:$AO,0))="","",INDEX(元マスター!$G:$G,MATCH($U366,元マスター!$AO:$AO,0))),"")</f>
        <v/>
      </c>
      <c r="Q366" s="32" t="str">
        <f>IFERROR(IF(INDEX(元マスター!$H:$H,MATCH($U366,元マスター!$AO:$AO,0))="","",INDEX(元マスター!$H:$H,MATCH($U366,元マスター!$AO:$AO,0))),"")</f>
        <v/>
      </c>
      <c r="R366" s="32" t="str">
        <f>IFERROR(IF(INDEX(元マスター!$I:$I,MATCH($U366,元マスター!$AO:$AO,0))="","",INDEX(元マスター!$I:$I,MATCH($U366,元マスター!$AO:$AO,0))),"")</f>
        <v/>
      </c>
      <c r="S366" s="32" t="str">
        <f>IFERROR(IF(INDEX(元マスター!$J:$J,MATCH($U366,元マスター!$AO:$AO,0))="","",INDEX(元マスター!$J:$J,MATCH($U366,元マスター!$AO:$AO,0))),"")</f>
        <v/>
      </c>
      <c r="U366" s="32" t="str" cm="1">
        <f t="array" ref="U366">IFERROR(INDEX(元マスター!$AO$1:$AO$384,SMALL(IF(元マスター!$AO$1:$AO$384&lt;&gt;"",ROW($A$1:$A$384)),ROW())),"")</f>
        <v/>
      </c>
    </row>
    <row r="367" spans="1:21" x14ac:dyDescent="0.55000000000000004">
      <c r="A367" s="32" t="str">
        <f>IFERROR(INDEX(元マスター!$A:$A,MATCH($U367,元マスター!$AO:$AO,0)),"")</f>
        <v/>
      </c>
      <c r="B367" s="32" t="str">
        <f>IFERROR(IF($U367="","",IF($E367="1",INDEX(男子登録情報!$N:$N,MATCH($K367,男子登録情報!$B:$B,0)),INDEX(女子登録情報!$N:$N,MATCH($K367,女子登録情報!$B:$B,0)))),"")</f>
        <v/>
      </c>
      <c r="C367" s="32" t="str">
        <f>IFERROR(IF($U367="","",IF($E367="1",INDEX(男子登録情報!$O:$O,MATCH($K367,男子登録情報!$B:$B,0)),INDEX(女子登録情報!$O:$O,MATCH($K367,女子登録情報!$B:$B,0)))),"")</f>
        <v/>
      </c>
      <c r="D367" s="32" t="str">
        <f>IFERROR(IF($U367="","",IF($E367="1",INDEX(男子登録情報!$P:$P,MATCH($K367,男子登録情報!$B:$B,0)),INDEX(女子登録情報!$P:$P,MATCH($K367,女子登録情報!$B:$B,0)))),"")</f>
        <v/>
      </c>
      <c r="E367" s="32" t="str">
        <f>IF($U367="","",IF(ISERROR(MATCH($A367,男子登録情報!$S:$S,0)),"2","1"))</f>
        <v/>
      </c>
      <c r="F367" s="32" t="str">
        <f>IFERROR(IF($U367="","",IF($E367="1",INDEX(男子登録情報!$Q:$Q,MATCH($K367,男子登録情報!$B:$B,0)),INDEX(女子登録情報!$Q:$Q,MATCH($K367,女子登録情報!$B:$B,0)))),"")</f>
        <v/>
      </c>
      <c r="G367" s="32" t="str">
        <f>IFERROR(IF($U367="","",IF($E367="1",INDEX(男子登録情報!$M:$M,MATCH($K367,男子登録情報!$B:$B,0)),INDEX(女子登録情報!$M:$M,MATCH($K367,女子登録情報!$B:$B,0)))),"")</f>
        <v/>
      </c>
      <c r="H367" s="32" t="str">
        <f>IFERROR(IF($U367="","",IF($E367="1",INDEX(男子登録情報!$R:$R,MATCH($K367,男子登録情報!$B:$B,0)),INDEX(女子登録情報!$R:$R,MATCH($K367,女子登録情報!$B:$B,0)))),"")</f>
        <v/>
      </c>
      <c r="I367" s="32"/>
      <c r="J367" s="32"/>
      <c r="K367" s="32" t="str">
        <f>IFERROR(INDEX(元マスター!$B:$B,MATCH($U367,元マスター!$AO:$AO,0)),"")</f>
        <v/>
      </c>
      <c r="L367" s="32" t="str">
        <f>IFERROR(IF(INDEX(元マスター!$C:$C,MATCH($U367,元マスター!$AO:$AO,0))="","",INDEX(元マスター!$C:$C,MATCH($U367,元マスター!$AO:$AO,0))),"")</f>
        <v/>
      </c>
      <c r="M367" s="32" t="str">
        <f>IFERROR(IF(INDEX(元マスター!$D:$D,MATCH($U367,元マスター!$AO:$AO,0))="","",INDEX(元マスター!$D:$D,MATCH($U367,元マスター!$AO:$AO,0))),"")</f>
        <v/>
      </c>
      <c r="N367" s="32" t="str">
        <f>IFERROR(IF(INDEX(元マスター!$E:$E,MATCH($U367,元マスター!$AO:$AO,0))="","",INDEX(元マスター!$E:$E,MATCH($U367,元マスター!$AO:$AO,0))),"")</f>
        <v/>
      </c>
      <c r="O367" s="32" t="str">
        <f>IFERROR(IF(INDEX(元マスター!$F:$F,MATCH($U367,元マスター!$AO:$AO,0))="","",INDEX(元マスター!$F:$F,MATCH($U367,元マスター!$AO:$AO,0))),"")</f>
        <v/>
      </c>
      <c r="P367" s="32" t="str">
        <f>IFERROR(IF(INDEX(元マスター!$G:$G,MATCH($U367,元マスター!$AO:$AO,0))="","",INDEX(元マスター!$G:$G,MATCH($U367,元マスター!$AO:$AO,0))),"")</f>
        <v/>
      </c>
      <c r="Q367" s="32" t="str">
        <f>IFERROR(IF(INDEX(元マスター!$H:$H,MATCH($U367,元マスター!$AO:$AO,0))="","",INDEX(元マスター!$H:$H,MATCH($U367,元マスター!$AO:$AO,0))),"")</f>
        <v/>
      </c>
      <c r="R367" s="32" t="str">
        <f>IFERROR(IF(INDEX(元マスター!$I:$I,MATCH($U367,元マスター!$AO:$AO,0))="","",INDEX(元マスター!$I:$I,MATCH($U367,元マスター!$AO:$AO,0))),"")</f>
        <v/>
      </c>
      <c r="S367" s="32" t="str">
        <f>IFERROR(IF(INDEX(元マスター!$J:$J,MATCH($U367,元マスター!$AO:$AO,0))="","",INDEX(元マスター!$J:$J,MATCH($U367,元マスター!$AO:$AO,0))),"")</f>
        <v/>
      </c>
      <c r="U367" s="32" t="str" cm="1">
        <f t="array" ref="U367">IFERROR(INDEX(元マスター!$AO$1:$AO$384,SMALL(IF(元マスター!$AO$1:$AO$384&lt;&gt;"",ROW($A$1:$A$384)),ROW())),"")</f>
        <v/>
      </c>
    </row>
    <row r="368" spans="1:21" x14ac:dyDescent="0.55000000000000004">
      <c r="A368" s="32" t="str">
        <f>IFERROR(INDEX(元マスター!$A:$A,MATCH($U368,元マスター!$AO:$AO,0)),"")</f>
        <v/>
      </c>
      <c r="B368" s="32" t="str">
        <f>IFERROR(IF($U368="","",IF($E368="1",INDEX(男子登録情報!$N:$N,MATCH($K368,男子登録情報!$B:$B,0)),INDEX(女子登録情報!$N:$N,MATCH($K368,女子登録情報!$B:$B,0)))),"")</f>
        <v/>
      </c>
      <c r="C368" s="32" t="str">
        <f>IFERROR(IF($U368="","",IF($E368="1",INDEX(男子登録情報!$O:$O,MATCH($K368,男子登録情報!$B:$B,0)),INDEX(女子登録情報!$O:$O,MATCH($K368,女子登録情報!$B:$B,0)))),"")</f>
        <v/>
      </c>
      <c r="D368" s="32" t="str">
        <f>IFERROR(IF($U368="","",IF($E368="1",INDEX(男子登録情報!$P:$P,MATCH($K368,男子登録情報!$B:$B,0)),INDEX(女子登録情報!$P:$P,MATCH($K368,女子登録情報!$B:$B,0)))),"")</f>
        <v/>
      </c>
      <c r="E368" s="32" t="str">
        <f>IF($U368="","",IF(ISERROR(MATCH($A368,男子登録情報!$S:$S,0)),"2","1"))</f>
        <v/>
      </c>
      <c r="F368" s="32" t="str">
        <f>IFERROR(IF($U368="","",IF($E368="1",INDEX(男子登録情報!$Q:$Q,MATCH($K368,男子登録情報!$B:$B,0)),INDEX(女子登録情報!$Q:$Q,MATCH($K368,女子登録情報!$B:$B,0)))),"")</f>
        <v/>
      </c>
      <c r="G368" s="32" t="str">
        <f>IFERROR(IF($U368="","",IF($E368="1",INDEX(男子登録情報!$M:$M,MATCH($K368,男子登録情報!$B:$B,0)),INDEX(女子登録情報!$M:$M,MATCH($K368,女子登録情報!$B:$B,0)))),"")</f>
        <v/>
      </c>
      <c r="H368" s="32" t="str">
        <f>IFERROR(IF($U368="","",IF($E368="1",INDEX(男子登録情報!$R:$R,MATCH($K368,男子登録情報!$B:$B,0)),INDEX(女子登録情報!$R:$R,MATCH($K368,女子登録情報!$B:$B,0)))),"")</f>
        <v/>
      </c>
      <c r="I368" s="32"/>
      <c r="J368" s="32"/>
      <c r="K368" s="32" t="str">
        <f>IFERROR(INDEX(元マスター!$B:$B,MATCH($U368,元マスター!$AO:$AO,0)),"")</f>
        <v/>
      </c>
      <c r="L368" s="32" t="str">
        <f>IFERROR(IF(INDEX(元マスター!$C:$C,MATCH($U368,元マスター!$AO:$AO,0))="","",INDEX(元マスター!$C:$C,MATCH($U368,元マスター!$AO:$AO,0))),"")</f>
        <v/>
      </c>
      <c r="M368" s="32" t="str">
        <f>IFERROR(IF(INDEX(元マスター!$D:$D,MATCH($U368,元マスター!$AO:$AO,0))="","",INDEX(元マスター!$D:$D,MATCH($U368,元マスター!$AO:$AO,0))),"")</f>
        <v/>
      </c>
      <c r="N368" s="32" t="str">
        <f>IFERROR(IF(INDEX(元マスター!$E:$E,MATCH($U368,元マスター!$AO:$AO,0))="","",INDEX(元マスター!$E:$E,MATCH($U368,元マスター!$AO:$AO,0))),"")</f>
        <v/>
      </c>
      <c r="O368" s="32" t="str">
        <f>IFERROR(IF(INDEX(元マスター!$F:$F,MATCH($U368,元マスター!$AO:$AO,0))="","",INDEX(元マスター!$F:$F,MATCH($U368,元マスター!$AO:$AO,0))),"")</f>
        <v/>
      </c>
      <c r="P368" s="32" t="str">
        <f>IFERROR(IF(INDEX(元マスター!$G:$G,MATCH($U368,元マスター!$AO:$AO,0))="","",INDEX(元マスター!$G:$G,MATCH($U368,元マスター!$AO:$AO,0))),"")</f>
        <v/>
      </c>
      <c r="Q368" s="32" t="str">
        <f>IFERROR(IF(INDEX(元マスター!$H:$H,MATCH($U368,元マスター!$AO:$AO,0))="","",INDEX(元マスター!$H:$H,MATCH($U368,元マスター!$AO:$AO,0))),"")</f>
        <v/>
      </c>
      <c r="R368" s="32" t="str">
        <f>IFERROR(IF(INDEX(元マスター!$I:$I,MATCH($U368,元マスター!$AO:$AO,0))="","",INDEX(元マスター!$I:$I,MATCH($U368,元マスター!$AO:$AO,0))),"")</f>
        <v/>
      </c>
      <c r="S368" s="32" t="str">
        <f>IFERROR(IF(INDEX(元マスター!$J:$J,MATCH($U368,元マスター!$AO:$AO,0))="","",INDEX(元マスター!$J:$J,MATCH($U368,元マスター!$AO:$AO,0))),"")</f>
        <v/>
      </c>
      <c r="U368" s="32" t="str" cm="1">
        <f t="array" ref="U368">IFERROR(INDEX(元マスター!$AO$1:$AO$384,SMALL(IF(元マスター!$AO$1:$AO$384&lt;&gt;"",ROW($A$1:$A$384)),ROW())),"")</f>
        <v/>
      </c>
    </row>
    <row r="369" spans="1:21" x14ac:dyDescent="0.55000000000000004">
      <c r="A369" s="32" t="str">
        <f>IFERROR(INDEX(元マスター!$A:$A,MATCH($U369,元マスター!$AO:$AO,0)),"")</f>
        <v/>
      </c>
      <c r="B369" s="32" t="str">
        <f>IFERROR(IF($U369="","",IF($E369="1",INDEX(男子登録情報!$N:$N,MATCH($K369,男子登録情報!$B:$B,0)),INDEX(女子登録情報!$N:$N,MATCH($K369,女子登録情報!$B:$B,0)))),"")</f>
        <v/>
      </c>
      <c r="C369" s="32" t="str">
        <f>IFERROR(IF($U369="","",IF($E369="1",INDEX(男子登録情報!$O:$O,MATCH($K369,男子登録情報!$B:$B,0)),INDEX(女子登録情報!$O:$O,MATCH($K369,女子登録情報!$B:$B,0)))),"")</f>
        <v/>
      </c>
      <c r="D369" s="32" t="str">
        <f>IFERROR(IF($U369="","",IF($E369="1",INDEX(男子登録情報!$P:$P,MATCH($K369,男子登録情報!$B:$B,0)),INDEX(女子登録情報!$P:$P,MATCH($K369,女子登録情報!$B:$B,0)))),"")</f>
        <v/>
      </c>
      <c r="E369" s="32" t="str">
        <f>IF($U369="","",IF(ISERROR(MATCH($A369,男子登録情報!$S:$S,0)),"2","1"))</f>
        <v/>
      </c>
      <c r="F369" s="32" t="str">
        <f>IFERROR(IF($U369="","",IF($E369="1",INDEX(男子登録情報!$Q:$Q,MATCH($K369,男子登録情報!$B:$B,0)),INDEX(女子登録情報!$Q:$Q,MATCH($K369,女子登録情報!$B:$B,0)))),"")</f>
        <v/>
      </c>
      <c r="G369" s="32" t="str">
        <f>IFERROR(IF($U369="","",IF($E369="1",INDEX(男子登録情報!$M:$M,MATCH($K369,男子登録情報!$B:$B,0)),INDEX(女子登録情報!$M:$M,MATCH($K369,女子登録情報!$B:$B,0)))),"")</f>
        <v/>
      </c>
      <c r="H369" s="32" t="str">
        <f>IFERROR(IF($U369="","",IF($E369="1",INDEX(男子登録情報!$R:$R,MATCH($K369,男子登録情報!$B:$B,0)),INDEX(女子登録情報!$R:$R,MATCH($K369,女子登録情報!$B:$B,0)))),"")</f>
        <v/>
      </c>
      <c r="I369" s="32"/>
      <c r="J369" s="32"/>
      <c r="K369" s="32" t="str">
        <f>IFERROR(INDEX(元マスター!$B:$B,MATCH($U369,元マスター!$AO:$AO,0)),"")</f>
        <v/>
      </c>
      <c r="L369" s="32" t="str">
        <f>IFERROR(IF(INDEX(元マスター!$C:$C,MATCH($U369,元マスター!$AO:$AO,0))="","",INDEX(元マスター!$C:$C,MATCH($U369,元マスター!$AO:$AO,0))),"")</f>
        <v/>
      </c>
      <c r="M369" s="32" t="str">
        <f>IFERROR(IF(INDEX(元マスター!$D:$D,MATCH($U369,元マスター!$AO:$AO,0))="","",INDEX(元マスター!$D:$D,MATCH($U369,元マスター!$AO:$AO,0))),"")</f>
        <v/>
      </c>
      <c r="N369" s="32" t="str">
        <f>IFERROR(IF(INDEX(元マスター!$E:$E,MATCH($U369,元マスター!$AO:$AO,0))="","",INDEX(元マスター!$E:$E,MATCH($U369,元マスター!$AO:$AO,0))),"")</f>
        <v/>
      </c>
      <c r="O369" s="32" t="str">
        <f>IFERROR(IF(INDEX(元マスター!$F:$F,MATCH($U369,元マスター!$AO:$AO,0))="","",INDEX(元マスター!$F:$F,MATCH($U369,元マスター!$AO:$AO,0))),"")</f>
        <v/>
      </c>
      <c r="P369" s="32" t="str">
        <f>IFERROR(IF(INDEX(元マスター!$G:$G,MATCH($U369,元マスター!$AO:$AO,0))="","",INDEX(元マスター!$G:$G,MATCH($U369,元マスター!$AO:$AO,0))),"")</f>
        <v/>
      </c>
      <c r="Q369" s="32" t="str">
        <f>IFERROR(IF(INDEX(元マスター!$H:$H,MATCH($U369,元マスター!$AO:$AO,0))="","",INDEX(元マスター!$H:$H,MATCH($U369,元マスター!$AO:$AO,0))),"")</f>
        <v/>
      </c>
      <c r="R369" s="32" t="str">
        <f>IFERROR(IF(INDEX(元マスター!$I:$I,MATCH($U369,元マスター!$AO:$AO,0))="","",INDEX(元マスター!$I:$I,MATCH($U369,元マスター!$AO:$AO,0))),"")</f>
        <v/>
      </c>
      <c r="S369" s="32" t="str">
        <f>IFERROR(IF(INDEX(元マスター!$J:$J,MATCH($U369,元マスター!$AO:$AO,0))="","",INDEX(元マスター!$J:$J,MATCH($U369,元マスター!$AO:$AO,0))),"")</f>
        <v/>
      </c>
      <c r="U369" s="32" t="str" cm="1">
        <f t="array" ref="U369">IFERROR(INDEX(元マスター!$AO$1:$AO$384,SMALL(IF(元マスター!$AO$1:$AO$384&lt;&gt;"",ROW($A$1:$A$384)),ROW())),"")</f>
        <v/>
      </c>
    </row>
    <row r="370" spans="1:21" x14ac:dyDescent="0.55000000000000004">
      <c r="A370" s="32" t="str">
        <f>IFERROR(INDEX(元マスター!$A:$A,MATCH($U370,元マスター!$AO:$AO,0)),"")</f>
        <v/>
      </c>
      <c r="B370" s="32" t="str">
        <f>IFERROR(IF($U370="","",IF($E370="1",INDEX(男子登録情報!$N:$N,MATCH($K370,男子登録情報!$B:$B,0)),INDEX(女子登録情報!$N:$N,MATCH($K370,女子登録情報!$B:$B,0)))),"")</f>
        <v/>
      </c>
      <c r="C370" s="32" t="str">
        <f>IFERROR(IF($U370="","",IF($E370="1",INDEX(男子登録情報!$O:$O,MATCH($K370,男子登録情報!$B:$B,0)),INDEX(女子登録情報!$O:$O,MATCH($K370,女子登録情報!$B:$B,0)))),"")</f>
        <v/>
      </c>
      <c r="D370" s="32" t="str">
        <f>IFERROR(IF($U370="","",IF($E370="1",INDEX(男子登録情報!$P:$P,MATCH($K370,男子登録情報!$B:$B,0)),INDEX(女子登録情報!$P:$P,MATCH($K370,女子登録情報!$B:$B,0)))),"")</f>
        <v/>
      </c>
      <c r="E370" s="32" t="str">
        <f>IF($U370="","",IF(ISERROR(MATCH($A370,男子登録情報!$S:$S,0)),"2","1"))</f>
        <v/>
      </c>
      <c r="F370" s="32" t="str">
        <f>IFERROR(IF($U370="","",IF($E370="1",INDEX(男子登録情報!$Q:$Q,MATCH($K370,男子登録情報!$B:$B,0)),INDEX(女子登録情報!$Q:$Q,MATCH($K370,女子登録情報!$B:$B,0)))),"")</f>
        <v/>
      </c>
      <c r="G370" s="32" t="str">
        <f>IFERROR(IF($U370="","",IF($E370="1",INDEX(男子登録情報!$M:$M,MATCH($K370,男子登録情報!$B:$B,0)),INDEX(女子登録情報!$M:$M,MATCH($K370,女子登録情報!$B:$B,0)))),"")</f>
        <v/>
      </c>
      <c r="H370" s="32" t="str">
        <f>IFERROR(IF($U370="","",IF($E370="1",INDEX(男子登録情報!$R:$R,MATCH($K370,男子登録情報!$B:$B,0)),INDEX(女子登録情報!$R:$R,MATCH($K370,女子登録情報!$B:$B,0)))),"")</f>
        <v/>
      </c>
      <c r="I370" s="32"/>
      <c r="J370" s="32"/>
      <c r="K370" s="32" t="str">
        <f>IFERROR(INDEX(元マスター!$B:$B,MATCH($U370,元マスター!$AO:$AO,0)),"")</f>
        <v/>
      </c>
      <c r="L370" s="32" t="str">
        <f>IFERROR(IF(INDEX(元マスター!$C:$C,MATCH($U370,元マスター!$AO:$AO,0))="","",INDEX(元マスター!$C:$C,MATCH($U370,元マスター!$AO:$AO,0))),"")</f>
        <v/>
      </c>
      <c r="M370" s="32" t="str">
        <f>IFERROR(IF(INDEX(元マスター!$D:$D,MATCH($U370,元マスター!$AO:$AO,0))="","",INDEX(元マスター!$D:$D,MATCH($U370,元マスター!$AO:$AO,0))),"")</f>
        <v/>
      </c>
      <c r="N370" s="32" t="str">
        <f>IFERROR(IF(INDEX(元マスター!$E:$E,MATCH($U370,元マスター!$AO:$AO,0))="","",INDEX(元マスター!$E:$E,MATCH($U370,元マスター!$AO:$AO,0))),"")</f>
        <v/>
      </c>
      <c r="O370" s="32" t="str">
        <f>IFERROR(IF(INDEX(元マスター!$F:$F,MATCH($U370,元マスター!$AO:$AO,0))="","",INDEX(元マスター!$F:$F,MATCH($U370,元マスター!$AO:$AO,0))),"")</f>
        <v/>
      </c>
      <c r="P370" s="32" t="str">
        <f>IFERROR(IF(INDEX(元マスター!$G:$G,MATCH($U370,元マスター!$AO:$AO,0))="","",INDEX(元マスター!$G:$G,MATCH($U370,元マスター!$AO:$AO,0))),"")</f>
        <v/>
      </c>
      <c r="Q370" s="32" t="str">
        <f>IFERROR(IF(INDEX(元マスター!$H:$H,MATCH($U370,元マスター!$AO:$AO,0))="","",INDEX(元マスター!$H:$H,MATCH($U370,元マスター!$AO:$AO,0))),"")</f>
        <v/>
      </c>
      <c r="R370" s="32" t="str">
        <f>IFERROR(IF(INDEX(元マスター!$I:$I,MATCH($U370,元マスター!$AO:$AO,0))="","",INDEX(元マスター!$I:$I,MATCH($U370,元マスター!$AO:$AO,0))),"")</f>
        <v/>
      </c>
      <c r="S370" s="32" t="str">
        <f>IFERROR(IF(INDEX(元マスター!$J:$J,MATCH($U370,元マスター!$AO:$AO,0))="","",INDEX(元マスター!$J:$J,MATCH($U370,元マスター!$AO:$AO,0))),"")</f>
        <v/>
      </c>
      <c r="U370" s="32" t="str" cm="1">
        <f t="array" ref="U370">IFERROR(INDEX(元マスター!$AO$1:$AO$384,SMALL(IF(元マスター!$AO$1:$AO$384&lt;&gt;"",ROW($A$1:$A$384)),ROW())),"")</f>
        <v/>
      </c>
    </row>
    <row r="371" spans="1:21" x14ac:dyDescent="0.55000000000000004">
      <c r="A371" s="32" t="str">
        <f>IFERROR(INDEX(元マスター!$A:$A,MATCH($U371,元マスター!$AO:$AO,0)),"")</f>
        <v/>
      </c>
      <c r="B371" s="32" t="str">
        <f>IFERROR(IF($U371="","",IF($E371="1",INDEX(男子登録情報!$N:$N,MATCH($K371,男子登録情報!$B:$B,0)),INDEX(女子登録情報!$N:$N,MATCH($K371,女子登録情報!$B:$B,0)))),"")</f>
        <v/>
      </c>
      <c r="C371" s="32" t="str">
        <f>IFERROR(IF($U371="","",IF($E371="1",INDEX(男子登録情報!$O:$O,MATCH($K371,男子登録情報!$B:$B,0)),INDEX(女子登録情報!$O:$O,MATCH($K371,女子登録情報!$B:$B,0)))),"")</f>
        <v/>
      </c>
      <c r="D371" s="32" t="str">
        <f>IFERROR(IF($U371="","",IF($E371="1",INDEX(男子登録情報!$P:$P,MATCH($K371,男子登録情報!$B:$B,0)),INDEX(女子登録情報!$P:$P,MATCH($K371,女子登録情報!$B:$B,0)))),"")</f>
        <v/>
      </c>
      <c r="E371" s="32" t="str">
        <f>IF($U371="","",IF(ISERROR(MATCH($A371,男子登録情報!$S:$S,0)),"2","1"))</f>
        <v/>
      </c>
      <c r="F371" s="32" t="str">
        <f>IFERROR(IF($U371="","",IF($E371="1",INDEX(男子登録情報!$Q:$Q,MATCH($K371,男子登録情報!$B:$B,0)),INDEX(女子登録情報!$Q:$Q,MATCH($K371,女子登録情報!$B:$B,0)))),"")</f>
        <v/>
      </c>
      <c r="G371" s="32" t="str">
        <f>IFERROR(IF($U371="","",IF($E371="1",INDEX(男子登録情報!$M:$M,MATCH($K371,男子登録情報!$B:$B,0)),INDEX(女子登録情報!$M:$M,MATCH($K371,女子登録情報!$B:$B,0)))),"")</f>
        <v/>
      </c>
      <c r="H371" s="32" t="str">
        <f>IFERROR(IF($U371="","",IF($E371="1",INDEX(男子登録情報!$R:$R,MATCH($K371,男子登録情報!$B:$B,0)),INDEX(女子登録情報!$R:$R,MATCH($K371,女子登録情報!$B:$B,0)))),"")</f>
        <v/>
      </c>
      <c r="I371" s="32"/>
      <c r="J371" s="32"/>
      <c r="K371" s="32" t="str">
        <f>IFERROR(INDEX(元マスター!$B:$B,MATCH($U371,元マスター!$AO:$AO,0)),"")</f>
        <v/>
      </c>
      <c r="L371" s="32" t="str">
        <f>IFERROR(IF(INDEX(元マスター!$C:$C,MATCH($U371,元マスター!$AO:$AO,0))="","",INDEX(元マスター!$C:$C,MATCH($U371,元マスター!$AO:$AO,0))),"")</f>
        <v/>
      </c>
      <c r="M371" s="32" t="str">
        <f>IFERROR(IF(INDEX(元マスター!$D:$D,MATCH($U371,元マスター!$AO:$AO,0))="","",INDEX(元マスター!$D:$D,MATCH($U371,元マスター!$AO:$AO,0))),"")</f>
        <v/>
      </c>
      <c r="N371" s="32" t="str">
        <f>IFERROR(IF(INDEX(元マスター!$E:$E,MATCH($U371,元マスター!$AO:$AO,0))="","",INDEX(元マスター!$E:$E,MATCH($U371,元マスター!$AO:$AO,0))),"")</f>
        <v/>
      </c>
      <c r="O371" s="32" t="str">
        <f>IFERROR(IF(INDEX(元マスター!$F:$F,MATCH($U371,元マスター!$AO:$AO,0))="","",INDEX(元マスター!$F:$F,MATCH($U371,元マスター!$AO:$AO,0))),"")</f>
        <v/>
      </c>
      <c r="P371" s="32" t="str">
        <f>IFERROR(IF(INDEX(元マスター!$G:$G,MATCH($U371,元マスター!$AO:$AO,0))="","",INDEX(元マスター!$G:$G,MATCH($U371,元マスター!$AO:$AO,0))),"")</f>
        <v/>
      </c>
      <c r="Q371" s="32" t="str">
        <f>IFERROR(IF(INDEX(元マスター!$H:$H,MATCH($U371,元マスター!$AO:$AO,0))="","",INDEX(元マスター!$H:$H,MATCH($U371,元マスター!$AO:$AO,0))),"")</f>
        <v/>
      </c>
      <c r="R371" s="32" t="str">
        <f>IFERROR(IF(INDEX(元マスター!$I:$I,MATCH($U371,元マスター!$AO:$AO,0))="","",INDEX(元マスター!$I:$I,MATCH($U371,元マスター!$AO:$AO,0))),"")</f>
        <v/>
      </c>
      <c r="S371" s="32" t="str">
        <f>IFERROR(IF(INDEX(元マスター!$J:$J,MATCH($U371,元マスター!$AO:$AO,0))="","",INDEX(元マスター!$J:$J,MATCH($U371,元マスター!$AO:$AO,0))),"")</f>
        <v/>
      </c>
      <c r="U371" s="32" t="str" cm="1">
        <f t="array" ref="U371">IFERROR(INDEX(元マスター!$AO$1:$AO$384,SMALL(IF(元マスター!$AO$1:$AO$384&lt;&gt;"",ROW($A$1:$A$384)),ROW())),"")</f>
        <v/>
      </c>
    </row>
    <row r="372" spans="1:21" x14ac:dyDescent="0.55000000000000004">
      <c r="A372" s="32" t="str">
        <f>IFERROR(INDEX(元マスター!$A:$A,MATCH($U372,元マスター!$AO:$AO,0)),"")</f>
        <v/>
      </c>
      <c r="B372" s="32" t="str">
        <f>IFERROR(IF($U372="","",IF($E372="1",INDEX(男子登録情報!$N:$N,MATCH($K372,男子登録情報!$B:$B,0)),INDEX(女子登録情報!$N:$N,MATCH($K372,女子登録情報!$B:$B,0)))),"")</f>
        <v/>
      </c>
      <c r="C372" s="32" t="str">
        <f>IFERROR(IF($U372="","",IF($E372="1",INDEX(男子登録情報!$O:$O,MATCH($K372,男子登録情報!$B:$B,0)),INDEX(女子登録情報!$O:$O,MATCH($K372,女子登録情報!$B:$B,0)))),"")</f>
        <v/>
      </c>
      <c r="D372" s="32" t="str">
        <f>IFERROR(IF($U372="","",IF($E372="1",INDEX(男子登録情報!$P:$P,MATCH($K372,男子登録情報!$B:$B,0)),INDEX(女子登録情報!$P:$P,MATCH($K372,女子登録情報!$B:$B,0)))),"")</f>
        <v/>
      </c>
      <c r="E372" s="32" t="str">
        <f>IF($U372="","",IF(ISERROR(MATCH($A372,男子登録情報!$S:$S,0)),"2","1"))</f>
        <v/>
      </c>
      <c r="F372" s="32" t="str">
        <f>IFERROR(IF($U372="","",IF($E372="1",INDEX(男子登録情報!$Q:$Q,MATCH($K372,男子登録情報!$B:$B,0)),INDEX(女子登録情報!$Q:$Q,MATCH($K372,女子登録情報!$B:$B,0)))),"")</f>
        <v/>
      </c>
      <c r="G372" s="32" t="str">
        <f>IFERROR(IF($U372="","",IF($E372="1",INDEX(男子登録情報!$M:$M,MATCH($K372,男子登録情報!$B:$B,0)),INDEX(女子登録情報!$M:$M,MATCH($K372,女子登録情報!$B:$B,0)))),"")</f>
        <v/>
      </c>
      <c r="H372" s="32" t="str">
        <f>IFERROR(IF($U372="","",IF($E372="1",INDEX(男子登録情報!$R:$R,MATCH($K372,男子登録情報!$B:$B,0)),INDEX(女子登録情報!$R:$R,MATCH($K372,女子登録情報!$B:$B,0)))),"")</f>
        <v/>
      </c>
      <c r="I372" s="32"/>
      <c r="J372" s="32"/>
      <c r="K372" s="32" t="str">
        <f>IFERROR(INDEX(元マスター!$B:$B,MATCH($U372,元マスター!$AO:$AO,0)),"")</f>
        <v/>
      </c>
      <c r="L372" s="32" t="str">
        <f>IFERROR(IF(INDEX(元マスター!$C:$C,MATCH($U372,元マスター!$AO:$AO,0))="","",INDEX(元マスター!$C:$C,MATCH($U372,元マスター!$AO:$AO,0))),"")</f>
        <v/>
      </c>
      <c r="M372" s="32" t="str">
        <f>IFERROR(IF(INDEX(元マスター!$D:$D,MATCH($U372,元マスター!$AO:$AO,0))="","",INDEX(元マスター!$D:$D,MATCH($U372,元マスター!$AO:$AO,0))),"")</f>
        <v/>
      </c>
      <c r="N372" s="32" t="str">
        <f>IFERROR(IF(INDEX(元マスター!$E:$E,MATCH($U372,元マスター!$AO:$AO,0))="","",INDEX(元マスター!$E:$E,MATCH($U372,元マスター!$AO:$AO,0))),"")</f>
        <v/>
      </c>
      <c r="O372" s="32" t="str">
        <f>IFERROR(IF(INDEX(元マスター!$F:$F,MATCH($U372,元マスター!$AO:$AO,0))="","",INDEX(元マスター!$F:$F,MATCH($U372,元マスター!$AO:$AO,0))),"")</f>
        <v/>
      </c>
      <c r="P372" s="32" t="str">
        <f>IFERROR(IF(INDEX(元マスター!$G:$G,MATCH($U372,元マスター!$AO:$AO,0))="","",INDEX(元マスター!$G:$G,MATCH($U372,元マスター!$AO:$AO,0))),"")</f>
        <v/>
      </c>
      <c r="Q372" s="32" t="str">
        <f>IFERROR(IF(INDEX(元マスター!$H:$H,MATCH($U372,元マスター!$AO:$AO,0))="","",INDEX(元マスター!$H:$H,MATCH($U372,元マスター!$AO:$AO,0))),"")</f>
        <v/>
      </c>
      <c r="R372" s="32" t="str">
        <f>IFERROR(IF(INDEX(元マスター!$I:$I,MATCH($U372,元マスター!$AO:$AO,0))="","",INDEX(元マスター!$I:$I,MATCH($U372,元マスター!$AO:$AO,0))),"")</f>
        <v/>
      </c>
      <c r="S372" s="32" t="str">
        <f>IFERROR(IF(INDEX(元マスター!$J:$J,MATCH($U372,元マスター!$AO:$AO,0))="","",INDEX(元マスター!$J:$J,MATCH($U372,元マスター!$AO:$AO,0))),"")</f>
        <v/>
      </c>
      <c r="U372" s="32" t="str" cm="1">
        <f t="array" ref="U372">IFERROR(INDEX(元マスター!$AO$1:$AO$384,SMALL(IF(元マスター!$AO$1:$AO$384&lt;&gt;"",ROW($A$1:$A$384)),ROW())),"")</f>
        <v/>
      </c>
    </row>
    <row r="373" spans="1:21" x14ac:dyDescent="0.55000000000000004">
      <c r="A373" s="32" t="str">
        <f>IFERROR(INDEX(元マスター!$A:$A,MATCH($U373,元マスター!$AO:$AO,0)),"")</f>
        <v/>
      </c>
      <c r="B373" s="32" t="str">
        <f>IFERROR(IF($U373="","",IF($E373="1",INDEX(男子登録情報!$N:$N,MATCH($K373,男子登録情報!$B:$B,0)),INDEX(女子登録情報!$N:$N,MATCH($K373,女子登録情報!$B:$B,0)))),"")</f>
        <v/>
      </c>
      <c r="C373" s="32" t="str">
        <f>IFERROR(IF($U373="","",IF($E373="1",INDEX(男子登録情報!$O:$O,MATCH($K373,男子登録情報!$B:$B,0)),INDEX(女子登録情報!$O:$O,MATCH($K373,女子登録情報!$B:$B,0)))),"")</f>
        <v/>
      </c>
      <c r="D373" s="32" t="str">
        <f>IFERROR(IF($U373="","",IF($E373="1",INDEX(男子登録情報!$P:$P,MATCH($K373,男子登録情報!$B:$B,0)),INDEX(女子登録情報!$P:$P,MATCH($K373,女子登録情報!$B:$B,0)))),"")</f>
        <v/>
      </c>
      <c r="E373" s="32" t="str">
        <f>IF($U373="","",IF(ISERROR(MATCH($A373,男子登録情報!$S:$S,0)),"2","1"))</f>
        <v/>
      </c>
      <c r="F373" s="32" t="str">
        <f>IFERROR(IF($U373="","",IF($E373="1",INDEX(男子登録情報!$Q:$Q,MATCH($K373,男子登録情報!$B:$B,0)),INDEX(女子登録情報!$Q:$Q,MATCH($K373,女子登録情報!$B:$B,0)))),"")</f>
        <v/>
      </c>
      <c r="G373" s="32" t="str">
        <f>IFERROR(IF($U373="","",IF($E373="1",INDEX(男子登録情報!$M:$M,MATCH($K373,男子登録情報!$B:$B,0)),INDEX(女子登録情報!$M:$M,MATCH($K373,女子登録情報!$B:$B,0)))),"")</f>
        <v/>
      </c>
      <c r="H373" s="32" t="str">
        <f>IFERROR(IF($U373="","",IF($E373="1",INDEX(男子登録情報!$R:$R,MATCH($K373,男子登録情報!$B:$B,0)),INDEX(女子登録情報!$R:$R,MATCH($K373,女子登録情報!$B:$B,0)))),"")</f>
        <v/>
      </c>
      <c r="I373" s="32"/>
      <c r="J373" s="32"/>
      <c r="K373" s="32" t="str">
        <f>IFERROR(INDEX(元マスター!$B:$B,MATCH($U373,元マスター!$AO:$AO,0)),"")</f>
        <v/>
      </c>
      <c r="L373" s="32" t="str">
        <f>IFERROR(IF(INDEX(元マスター!$C:$C,MATCH($U373,元マスター!$AO:$AO,0))="","",INDEX(元マスター!$C:$C,MATCH($U373,元マスター!$AO:$AO,0))),"")</f>
        <v/>
      </c>
      <c r="M373" s="32" t="str">
        <f>IFERROR(IF(INDEX(元マスター!$D:$D,MATCH($U373,元マスター!$AO:$AO,0))="","",INDEX(元マスター!$D:$D,MATCH($U373,元マスター!$AO:$AO,0))),"")</f>
        <v/>
      </c>
      <c r="N373" s="32" t="str">
        <f>IFERROR(IF(INDEX(元マスター!$E:$E,MATCH($U373,元マスター!$AO:$AO,0))="","",INDEX(元マスター!$E:$E,MATCH($U373,元マスター!$AO:$AO,0))),"")</f>
        <v/>
      </c>
      <c r="O373" s="32" t="str">
        <f>IFERROR(IF(INDEX(元マスター!$F:$F,MATCH($U373,元マスター!$AO:$AO,0))="","",INDEX(元マスター!$F:$F,MATCH($U373,元マスター!$AO:$AO,0))),"")</f>
        <v/>
      </c>
      <c r="P373" s="32" t="str">
        <f>IFERROR(IF(INDEX(元マスター!$G:$G,MATCH($U373,元マスター!$AO:$AO,0))="","",INDEX(元マスター!$G:$G,MATCH($U373,元マスター!$AO:$AO,0))),"")</f>
        <v/>
      </c>
      <c r="Q373" s="32" t="str">
        <f>IFERROR(IF(INDEX(元マスター!$H:$H,MATCH($U373,元マスター!$AO:$AO,0))="","",INDEX(元マスター!$H:$H,MATCH($U373,元マスター!$AO:$AO,0))),"")</f>
        <v/>
      </c>
      <c r="R373" s="32" t="str">
        <f>IFERROR(IF(INDEX(元マスター!$I:$I,MATCH($U373,元マスター!$AO:$AO,0))="","",INDEX(元マスター!$I:$I,MATCH($U373,元マスター!$AO:$AO,0))),"")</f>
        <v/>
      </c>
      <c r="S373" s="32" t="str">
        <f>IFERROR(IF(INDEX(元マスター!$J:$J,MATCH($U373,元マスター!$AO:$AO,0))="","",INDEX(元マスター!$J:$J,MATCH($U373,元マスター!$AO:$AO,0))),"")</f>
        <v/>
      </c>
      <c r="U373" s="32" t="str" cm="1">
        <f t="array" ref="U373">IFERROR(INDEX(元マスター!$AO$1:$AO$384,SMALL(IF(元マスター!$AO$1:$AO$384&lt;&gt;"",ROW($A$1:$A$384)),ROW())),"")</f>
        <v/>
      </c>
    </row>
    <row r="374" spans="1:21" x14ac:dyDescent="0.55000000000000004">
      <c r="A374" s="32" t="str">
        <f>IFERROR(INDEX(元マスター!$A:$A,MATCH($U374,元マスター!$AO:$AO,0)),"")</f>
        <v/>
      </c>
      <c r="B374" s="32" t="str">
        <f>IFERROR(IF($U374="","",IF($E374="1",INDEX(男子登録情報!$N:$N,MATCH($K374,男子登録情報!$B:$B,0)),INDEX(女子登録情報!$N:$N,MATCH($K374,女子登録情報!$B:$B,0)))),"")</f>
        <v/>
      </c>
      <c r="C374" s="32" t="str">
        <f>IFERROR(IF($U374="","",IF($E374="1",INDEX(男子登録情報!$O:$O,MATCH($K374,男子登録情報!$B:$B,0)),INDEX(女子登録情報!$O:$O,MATCH($K374,女子登録情報!$B:$B,0)))),"")</f>
        <v/>
      </c>
      <c r="D374" s="32" t="str">
        <f>IFERROR(IF($U374="","",IF($E374="1",INDEX(男子登録情報!$P:$P,MATCH($K374,男子登録情報!$B:$B,0)),INDEX(女子登録情報!$P:$P,MATCH($K374,女子登録情報!$B:$B,0)))),"")</f>
        <v/>
      </c>
      <c r="E374" s="32" t="str">
        <f>IF($U374="","",IF(ISERROR(MATCH($A374,男子登録情報!$S:$S,0)),"2","1"))</f>
        <v/>
      </c>
      <c r="F374" s="32" t="str">
        <f>IFERROR(IF($U374="","",IF($E374="1",INDEX(男子登録情報!$Q:$Q,MATCH($K374,男子登録情報!$B:$B,0)),INDEX(女子登録情報!$Q:$Q,MATCH($K374,女子登録情報!$B:$B,0)))),"")</f>
        <v/>
      </c>
      <c r="G374" s="32" t="str">
        <f>IFERROR(IF($U374="","",IF($E374="1",INDEX(男子登録情報!$M:$M,MATCH($K374,男子登録情報!$B:$B,0)),INDEX(女子登録情報!$M:$M,MATCH($K374,女子登録情報!$B:$B,0)))),"")</f>
        <v/>
      </c>
      <c r="H374" s="32" t="str">
        <f>IFERROR(IF($U374="","",IF($E374="1",INDEX(男子登録情報!$R:$R,MATCH($K374,男子登録情報!$B:$B,0)),INDEX(女子登録情報!$R:$R,MATCH($K374,女子登録情報!$B:$B,0)))),"")</f>
        <v/>
      </c>
      <c r="I374" s="32"/>
      <c r="J374" s="32"/>
      <c r="K374" s="32" t="str">
        <f>IFERROR(INDEX(元マスター!$B:$B,MATCH($U374,元マスター!$AO:$AO,0)),"")</f>
        <v/>
      </c>
      <c r="L374" s="32" t="str">
        <f>IFERROR(IF(INDEX(元マスター!$C:$C,MATCH($U374,元マスター!$AO:$AO,0))="","",INDEX(元マスター!$C:$C,MATCH($U374,元マスター!$AO:$AO,0))),"")</f>
        <v/>
      </c>
      <c r="M374" s="32" t="str">
        <f>IFERROR(IF(INDEX(元マスター!$D:$D,MATCH($U374,元マスター!$AO:$AO,0))="","",INDEX(元マスター!$D:$D,MATCH($U374,元マスター!$AO:$AO,0))),"")</f>
        <v/>
      </c>
      <c r="N374" s="32" t="str">
        <f>IFERROR(IF(INDEX(元マスター!$E:$E,MATCH($U374,元マスター!$AO:$AO,0))="","",INDEX(元マスター!$E:$E,MATCH($U374,元マスター!$AO:$AO,0))),"")</f>
        <v/>
      </c>
      <c r="O374" s="32" t="str">
        <f>IFERROR(IF(INDEX(元マスター!$F:$F,MATCH($U374,元マスター!$AO:$AO,0))="","",INDEX(元マスター!$F:$F,MATCH($U374,元マスター!$AO:$AO,0))),"")</f>
        <v/>
      </c>
      <c r="P374" s="32" t="str">
        <f>IFERROR(IF(INDEX(元マスター!$G:$G,MATCH($U374,元マスター!$AO:$AO,0))="","",INDEX(元マスター!$G:$G,MATCH($U374,元マスター!$AO:$AO,0))),"")</f>
        <v/>
      </c>
      <c r="Q374" s="32" t="str">
        <f>IFERROR(IF(INDEX(元マスター!$H:$H,MATCH($U374,元マスター!$AO:$AO,0))="","",INDEX(元マスター!$H:$H,MATCH($U374,元マスター!$AO:$AO,0))),"")</f>
        <v/>
      </c>
      <c r="R374" s="32" t="str">
        <f>IFERROR(IF(INDEX(元マスター!$I:$I,MATCH($U374,元マスター!$AO:$AO,0))="","",INDEX(元マスター!$I:$I,MATCH($U374,元マスター!$AO:$AO,0))),"")</f>
        <v/>
      </c>
      <c r="S374" s="32" t="str">
        <f>IFERROR(IF(INDEX(元マスター!$J:$J,MATCH($U374,元マスター!$AO:$AO,0))="","",INDEX(元マスター!$J:$J,MATCH($U374,元マスター!$AO:$AO,0))),"")</f>
        <v/>
      </c>
      <c r="U374" s="32" t="str" cm="1">
        <f t="array" ref="U374">IFERROR(INDEX(元マスター!$AO$1:$AO$384,SMALL(IF(元マスター!$AO$1:$AO$384&lt;&gt;"",ROW($A$1:$A$384)),ROW())),"")</f>
        <v/>
      </c>
    </row>
    <row r="375" spans="1:21" x14ac:dyDescent="0.55000000000000004">
      <c r="A375" s="32" t="str">
        <f>IFERROR(INDEX(元マスター!$A:$A,MATCH($U375,元マスター!$AO:$AO,0)),"")</f>
        <v/>
      </c>
      <c r="B375" s="32" t="str">
        <f>IFERROR(IF($U375="","",IF($E375="1",INDEX(男子登録情報!$N:$N,MATCH($K375,男子登録情報!$B:$B,0)),INDEX(女子登録情報!$N:$N,MATCH($K375,女子登録情報!$B:$B,0)))),"")</f>
        <v/>
      </c>
      <c r="C375" s="32" t="str">
        <f>IFERROR(IF($U375="","",IF($E375="1",INDEX(男子登録情報!$O:$O,MATCH($K375,男子登録情報!$B:$B,0)),INDEX(女子登録情報!$O:$O,MATCH($K375,女子登録情報!$B:$B,0)))),"")</f>
        <v/>
      </c>
      <c r="D375" s="32" t="str">
        <f>IFERROR(IF($U375="","",IF($E375="1",INDEX(男子登録情報!$P:$P,MATCH($K375,男子登録情報!$B:$B,0)),INDEX(女子登録情報!$P:$P,MATCH($K375,女子登録情報!$B:$B,0)))),"")</f>
        <v/>
      </c>
      <c r="E375" s="32" t="str">
        <f>IF($U375="","",IF(ISERROR(MATCH($A375,男子登録情報!$S:$S,0)),"2","1"))</f>
        <v/>
      </c>
      <c r="F375" s="32" t="str">
        <f>IFERROR(IF($U375="","",IF($E375="1",INDEX(男子登録情報!$Q:$Q,MATCH($K375,男子登録情報!$B:$B,0)),INDEX(女子登録情報!$Q:$Q,MATCH($K375,女子登録情報!$B:$B,0)))),"")</f>
        <v/>
      </c>
      <c r="G375" s="32" t="str">
        <f>IFERROR(IF($U375="","",IF($E375="1",INDEX(男子登録情報!$M:$M,MATCH($K375,男子登録情報!$B:$B,0)),INDEX(女子登録情報!$M:$M,MATCH($K375,女子登録情報!$B:$B,0)))),"")</f>
        <v/>
      </c>
      <c r="H375" s="32" t="str">
        <f>IFERROR(IF($U375="","",IF($E375="1",INDEX(男子登録情報!$R:$R,MATCH($K375,男子登録情報!$B:$B,0)),INDEX(女子登録情報!$R:$R,MATCH($K375,女子登録情報!$B:$B,0)))),"")</f>
        <v/>
      </c>
      <c r="I375" s="32"/>
      <c r="J375" s="32"/>
      <c r="K375" s="32" t="str">
        <f>IFERROR(INDEX(元マスター!$B:$B,MATCH($U375,元マスター!$AO:$AO,0)),"")</f>
        <v/>
      </c>
      <c r="L375" s="32" t="str">
        <f>IFERROR(IF(INDEX(元マスター!$C:$C,MATCH($U375,元マスター!$AO:$AO,0))="","",INDEX(元マスター!$C:$C,MATCH($U375,元マスター!$AO:$AO,0))),"")</f>
        <v/>
      </c>
      <c r="M375" s="32" t="str">
        <f>IFERROR(IF(INDEX(元マスター!$D:$D,MATCH($U375,元マスター!$AO:$AO,0))="","",INDEX(元マスター!$D:$D,MATCH($U375,元マスター!$AO:$AO,0))),"")</f>
        <v/>
      </c>
      <c r="N375" s="32" t="str">
        <f>IFERROR(IF(INDEX(元マスター!$E:$E,MATCH($U375,元マスター!$AO:$AO,0))="","",INDEX(元マスター!$E:$E,MATCH($U375,元マスター!$AO:$AO,0))),"")</f>
        <v/>
      </c>
      <c r="O375" s="32" t="str">
        <f>IFERROR(IF(INDEX(元マスター!$F:$F,MATCH($U375,元マスター!$AO:$AO,0))="","",INDEX(元マスター!$F:$F,MATCH($U375,元マスター!$AO:$AO,0))),"")</f>
        <v/>
      </c>
      <c r="P375" s="32" t="str">
        <f>IFERROR(IF(INDEX(元マスター!$G:$G,MATCH($U375,元マスター!$AO:$AO,0))="","",INDEX(元マスター!$G:$G,MATCH($U375,元マスター!$AO:$AO,0))),"")</f>
        <v/>
      </c>
      <c r="Q375" s="32" t="str">
        <f>IFERROR(IF(INDEX(元マスター!$H:$H,MATCH($U375,元マスター!$AO:$AO,0))="","",INDEX(元マスター!$H:$H,MATCH($U375,元マスター!$AO:$AO,0))),"")</f>
        <v/>
      </c>
      <c r="R375" s="32" t="str">
        <f>IFERROR(IF(INDEX(元マスター!$I:$I,MATCH($U375,元マスター!$AO:$AO,0))="","",INDEX(元マスター!$I:$I,MATCH($U375,元マスター!$AO:$AO,0))),"")</f>
        <v/>
      </c>
      <c r="S375" s="32" t="str">
        <f>IFERROR(IF(INDEX(元マスター!$J:$J,MATCH($U375,元マスター!$AO:$AO,0))="","",INDEX(元マスター!$J:$J,MATCH($U375,元マスター!$AO:$AO,0))),"")</f>
        <v/>
      </c>
      <c r="U375" s="32" t="str" cm="1">
        <f t="array" ref="U375">IFERROR(INDEX(元マスター!$AO$1:$AO$384,SMALL(IF(元マスター!$AO$1:$AO$384&lt;&gt;"",ROW($A$1:$A$384)),ROW())),"")</f>
        <v/>
      </c>
    </row>
    <row r="376" spans="1:21" x14ac:dyDescent="0.55000000000000004">
      <c r="A376" s="32" t="str">
        <f>IFERROR(INDEX(元マスター!$A:$A,MATCH($U376,元マスター!$AO:$AO,0)),"")</f>
        <v/>
      </c>
      <c r="B376" s="32" t="str">
        <f>IFERROR(IF($U376="","",IF($E376="1",INDEX(男子登録情報!$N:$N,MATCH($K376,男子登録情報!$B:$B,0)),INDEX(女子登録情報!$N:$N,MATCH($K376,女子登録情報!$B:$B,0)))),"")</f>
        <v/>
      </c>
      <c r="C376" s="32" t="str">
        <f>IFERROR(IF($U376="","",IF($E376="1",INDEX(男子登録情報!$O:$O,MATCH($K376,男子登録情報!$B:$B,0)),INDEX(女子登録情報!$O:$O,MATCH($K376,女子登録情報!$B:$B,0)))),"")</f>
        <v/>
      </c>
      <c r="D376" s="32" t="str">
        <f>IFERROR(IF($U376="","",IF($E376="1",INDEX(男子登録情報!$P:$P,MATCH($K376,男子登録情報!$B:$B,0)),INDEX(女子登録情報!$P:$P,MATCH($K376,女子登録情報!$B:$B,0)))),"")</f>
        <v/>
      </c>
      <c r="E376" s="32" t="str">
        <f>IF($U376="","",IF(ISERROR(MATCH($A376,男子登録情報!$S:$S,0)),"2","1"))</f>
        <v/>
      </c>
      <c r="F376" s="32" t="str">
        <f>IFERROR(IF($U376="","",IF($E376="1",INDEX(男子登録情報!$Q:$Q,MATCH($K376,男子登録情報!$B:$B,0)),INDEX(女子登録情報!$Q:$Q,MATCH($K376,女子登録情報!$B:$B,0)))),"")</f>
        <v/>
      </c>
      <c r="G376" s="32" t="str">
        <f>IFERROR(IF($U376="","",IF($E376="1",INDEX(男子登録情報!$M:$M,MATCH($K376,男子登録情報!$B:$B,0)),INDEX(女子登録情報!$M:$M,MATCH($K376,女子登録情報!$B:$B,0)))),"")</f>
        <v/>
      </c>
      <c r="H376" s="32" t="str">
        <f>IFERROR(IF($U376="","",IF($E376="1",INDEX(男子登録情報!$R:$R,MATCH($K376,男子登録情報!$B:$B,0)),INDEX(女子登録情報!$R:$R,MATCH($K376,女子登録情報!$B:$B,0)))),"")</f>
        <v/>
      </c>
      <c r="I376" s="32"/>
      <c r="J376" s="32"/>
      <c r="K376" s="32" t="str">
        <f>IFERROR(INDEX(元マスター!$B:$B,MATCH($U376,元マスター!$AO:$AO,0)),"")</f>
        <v/>
      </c>
      <c r="L376" s="32" t="str">
        <f>IFERROR(IF(INDEX(元マスター!$C:$C,MATCH($U376,元マスター!$AO:$AO,0))="","",INDEX(元マスター!$C:$C,MATCH($U376,元マスター!$AO:$AO,0))),"")</f>
        <v/>
      </c>
      <c r="M376" s="32" t="str">
        <f>IFERROR(IF(INDEX(元マスター!$D:$D,MATCH($U376,元マスター!$AO:$AO,0))="","",INDEX(元マスター!$D:$D,MATCH($U376,元マスター!$AO:$AO,0))),"")</f>
        <v/>
      </c>
      <c r="N376" s="32" t="str">
        <f>IFERROR(IF(INDEX(元マスター!$E:$E,MATCH($U376,元マスター!$AO:$AO,0))="","",INDEX(元マスター!$E:$E,MATCH($U376,元マスター!$AO:$AO,0))),"")</f>
        <v/>
      </c>
      <c r="O376" s="32" t="str">
        <f>IFERROR(IF(INDEX(元マスター!$F:$F,MATCH($U376,元マスター!$AO:$AO,0))="","",INDEX(元マスター!$F:$F,MATCH($U376,元マスター!$AO:$AO,0))),"")</f>
        <v/>
      </c>
      <c r="P376" s="32" t="str">
        <f>IFERROR(IF(INDEX(元マスター!$G:$G,MATCH($U376,元マスター!$AO:$AO,0))="","",INDEX(元マスター!$G:$G,MATCH($U376,元マスター!$AO:$AO,0))),"")</f>
        <v/>
      </c>
      <c r="Q376" s="32" t="str">
        <f>IFERROR(IF(INDEX(元マスター!$H:$H,MATCH($U376,元マスター!$AO:$AO,0))="","",INDEX(元マスター!$H:$H,MATCH($U376,元マスター!$AO:$AO,0))),"")</f>
        <v/>
      </c>
      <c r="R376" s="32" t="str">
        <f>IFERROR(IF(INDEX(元マスター!$I:$I,MATCH($U376,元マスター!$AO:$AO,0))="","",INDEX(元マスター!$I:$I,MATCH($U376,元マスター!$AO:$AO,0))),"")</f>
        <v/>
      </c>
      <c r="S376" s="32" t="str">
        <f>IFERROR(IF(INDEX(元マスター!$J:$J,MATCH($U376,元マスター!$AO:$AO,0))="","",INDEX(元マスター!$J:$J,MATCH($U376,元マスター!$AO:$AO,0))),"")</f>
        <v/>
      </c>
      <c r="U376" s="32" t="str" cm="1">
        <f t="array" ref="U376">IFERROR(INDEX(元マスター!$AO$1:$AO$384,SMALL(IF(元マスター!$AO$1:$AO$384&lt;&gt;"",ROW($A$1:$A$384)),ROW())),"")</f>
        <v/>
      </c>
    </row>
    <row r="377" spans="1:21" x14ac:dyDescent="0.55000000000000004">
      <c r="A377" s="32" t="str">
        <f>IFERROR(INDEX(元マスター!$A:$A,MATCH($U377,元マスター!$AO:$AO,0)),"")</f>
        <v/>
      </c>
      <c r="B377" s="32" t="str">
        <f>IFERROR(IF($U377="","",IF($E377="1",INDEX(男子登録情報!$N:$N,MATCH($K377,男子登録情報!$B:$B,0)),INDEX(女子登録情報!$N:$N,MATCH($K377,女子登録情報!$B:$B,0)))),"")</f>
        <v/>
      </c>
      <c r="C377" s="32" t="str">
        <f>IFERROR(IF($U377="","",IF($E377="1",INDEX(男子登録情報!$O:$O,MATCH($K377,男子登録情報!$B:$B,0)),INDEX(女子登録情報!$O:$O,MATCH($K377,女子登録情報!$B:$B,0)))),"")</f>
        <v/>
      </c>
      <c r="D377" s="32" t="str">
        <f>IFERROR(IF($U377="","",IF($E377="1",INDEX(男子登録情報!$P:$P,MATCH($K377,男子登録情報!$B:$B,0)),INDEX(女子登録情報!$P:$P,MATCH($K377,女子登録情報!$B:$B,0)))),"")</f>
        <v/>
      </c>
      <c r="E377" s="32" t="str">
        <f>IF($U377="","",IF(ISERROR(MATCH($A377,男子登録情報!$S:$S,0)),"2","1"))</f>
        <v/>
      </c>
      <c r="F377" s="32" t="str">
        <f>IFERROR(IF($U377="","",IF($E377="1",INDEX(男子登録情報!$Q:$Q,MATCH($K377,男子登録情報!$B:$B,0)),INDEX(女子登録情報!$Q:$Q,MATCH($K377,女子登録情報!$B:$B,0)))),"")</f>
        <v/>
      </c>
      <c r="G377" s="32" t="str">
        <f>IFERROR(IF($U377="","",IF($E377="1",INDEX(男子登録情報!$M:$M,MATCH($K377,男子登録情報!$B:$B,0)),INDEX(女子登録情報!$M:$M,MATCH($K377,女子登録情報!$B:$B,0)))),"")</f>
        <v/>
      </c>
      <c r="H377" s="32" t="str">
        <f>IFERROR(IF($U377="","",IF($E377="1",INDEX(男子登録情報!$R:$R,MATCH($K377,男子登録情報!$B:$B,0)),INDEX(女子登録情報!$R:$R,MATCH($K377,女子登録情報!$B:$B,0)))),"")</f>
        <v/>
      </c>
      <c r="I377" s="32"/>
      <c r="J377" s="32"/>
      <c r="K377" s="32" t="str">
        <f>IFERROR(INDEX(元マスター!$B:$B,MATCH($U377,元マスター!$AO:$AO,0)),"")</f>
        <v/>
      </c>
      <c r="L377" s="32" t="str">
        <f>IFERROR(IF(INDEX(元マスター!$C:$C,MATCH($U377,元マスター!$AO:$AO,0))="","",INDEX(元マスター!$C:$C,MATCH($U377,元マスター!$AO:$AO,0))),"")</f>
        <v/>
      </c>
      <c r="M377" s="32" t="str">
        <f>IFERROR(IF(INDEX(元マスター!$D:$D,MATCH($U377,元マスター!$AO:$AO,0))="","",INDEX(元マスター!$D:$D,MATCH($U377,元マスター!$AO:$AO,0))),"")</f>
        <v/>
      </c>
      <c r="N377" s="32" t="str">
        <f>IFERROR(IF(INDEX(元マスター!$E:$E,MATCH($U377,元マスター!$AO:$AO,0))="","",INDEX(元マスター!$E:$E,MATCH($U377,元マスター!$AO:$AO,0))),"")</f>
        <v/>
      </c>
      <c r="O377" s="32" t="str">
        <f>IFERROR(IF(INDEX(元マスター!$F:$F,MATCH($U377,元マスター!$AO:$AO,0))="","",INDEX(元マスター!$F:$F,MATCH($U377,元マスター!$AO:$AO,0))),"")</f>
        <v/>
      </c>
      <c r="P377" s="32" t="str">
        <f>IFERROR(IF(INDEX(元マスター!$G:$G,MATCH($U377,元マスター!$AO:$AO,0))="","",INDEX(元マスター!$G:$G,MATCH($U377,元マスター!$AO:$AO,0))),"")</f>
        <v/>
      </c>
      <c r="Q377" s="32" t="str">
        <f>IFERROR(IF(INDEX(元マスター!$H:$H,MATCH($U377,元マスター!$AO:$AO,0))="","",INDEX(元マスター!$H:$H,MATCH($U377,元マスター!$AO:$AO,0))),"")</f>
        <v/>
      </c>
      <c r="R377" s="32" t="str">
        <f>IFERROR(IF(INDEX(元マスター!$I:$I,MATCH($U377,元マスター!$AO:$AO,0))="","",INDEX(元マスター!$I:$I,MATCH($U377,元マスター!$AO:$AO,0))),"")</f>
        <v/>
      </c>
      <c r="S377" s="32" t="str">
        <f>IFERROR(IF(INDEX(元マスター!$J:$J,MATCH($U377,元マスター!$AO:$AO,0))="","",INDEX(元マスター!$J:$J,MATCH($U377,元マスター!$AO:$AO,0))),"")</f>
        <v/>
      </c>
      <c r="U377" s="32" t="str" cm="1">
        <f t="array" ref="U377">IFERROR(INDEX(元マスター!$AO$1:$AO$384,SMALL(IF(元マスター!$AO$1:$AO$384&lt;&gt;"",ROW($A$1:$A$384)),ROW())),"")</f>
        <v/>
      </c>
    </row>
    <row r="378" spans="1:21" x14ac:dyDescent="0.55000000000000004">
      <c r="A378" s="32" t="str">
        <f>IFERROR(INDEX(元マスター!$A:$A,MATCH($U378,元マスター!$AO:$AO,0)),"")</f>
        <v/>
      </c>
      <c r="B378" s="32" t="str">
        <f>IFERROR(IF($U378="","",IF($E378="1",INDEX(男子登録情報!$N:$N,MATCH($K378,男子登録情報!$B:$B,0)),INDEX(女子登録情報!$N:$N,MATCH($K378,女子登録情報!$B:$B,0)))),"")</f>
        <v/>
      </c>
      <c r="C378" s="32" t="str">
        <f>IFERROR(IF($U378="","",IF($E378="1",INDEX(男子登録情報!$O:$O,MATCH($K378,男子登録情報!$B:$B,0)),INDEX(女子登録情報!$O:$O,MATCH($K378,女子登録情報!$B:$B,0)))),"")</f>
        <v/>
      </c>
      <c r="D378" s="32" t="str">
        <f>IFERROR(IF($U378="","",IF($E378="1",INDEX(男子登録情報!$P:$P,MATCH($K378,男子登録情報!$B:$B,0)),INDEX(女子登録情報!$P:$P,MATCH($K378,女子登録情報!$B:$B,0)))),"")</f>
        <v/>
      </c>
      <c r="E378" s="32" t="str">
        <f>IF($U378="","",IF(ISERROR(MATCH($A378,男子登録情報!$S:$S,0)),"2","1"))</f>
        <v/>
      </c>
      <c r="F378" s="32" t="str">
        <f>IFERROR(IF($U378="","",IF($E378="1",INDEX(男子登録情報!$Q:$Q,MATCH($K378,男子登録情報!$B:$B,0)),INDEX(女子登録情報!$Q:$Q,MATCH($K378,女子登録情報!$B:$B,0)))),"")</f>
        <v/>
      </c>
      <c r="G378" s="32" t="str">
        <f>IFERROR(IF($U378="","",IF($E378="1",INDEX(男子登録情報!$M:$M,MATCH($K378,男子登録情報!$B:$B,0)),INDEX(女子登録情報!$M:$M,MATCH($K378,女子登録情報!$B:$B,0)))),"")</f>
        <v/>
      </c>
      <c r="H378" s="32" t="str">
        <f>IFERROR(IF($U378="","",IF($E378="1",INDEX(男子登録情報!$R:$R,MATCH($K378,男子登録情報!$B:$B,0)),INDEX(女子登録情報!$R:$R,MATCH($K378,女子登録情報!$B:$B,0)))),"")</f>
        <v/>
      </c>
      <c r="I378" s="32"/>
      <c r="J378" s="32"/>
      <c r="K378" s="32" t="str">
        <f>IFERROR(INDEX(元マスター!$B:$B,MATCH($U378,元マスター!$AO:$AO,0)),"")</f>
        <v/>
      </c>
      <c r="L378" s="32" t="str">
        <f>IFERROR(IF(INDEX(元マスター!$C:$C,MATCH($U378,元マスター!$AO:$AO,0))="","",INDEX(元マスター!$C:$C,MATCH($U378,元マスター!$AO:$AO,0))),"")</f>
        <v/>
      </c>
      <c r="M378" s="32" t="str">
        <f>IFERROR(IF(INDEX(元マスター!$D:$D,MATCH($U378,元マスター!$AO:$AO,0))="","",INDEX(元マスター!$D:$D,MATCH($U378,元マスター!$AO:$AO,0))),"")</f>
        <v/>
      </c>
      <c r="N378" s="32" t="str">
        <f>IFERROR(IF(INDEX(元マスター!$E:$E,MATCH($U378,元マスター!$AO:$AO,0))="","",INDEX(元マスター!$E:$E,MATCH($U378,元マスター!$AO:$AO,0))),"")</f>
        <v/>
      </c>
      <c r="O378" s="32" t="str">
        <f>IFERROR(IF(INDEX(元マスター!$F:$F,MATCH($U378,元マスター!$AO:$AO,0))="","",INDEX(元マスター!$F:$F,MATCH($U378,元マスター!$AO:$AO,0))),"")</f>
        <v/>
      </c>
      <c r="P378" s="32" t="str">
        <f>IFERROR(IF(INDEX(元マスター!$G:$G,MATCH($U378,元マスター!$AO:$AO,0))="","",INDEX(元マスター!$G:$G,MATCH($U378,元マスター!$AO:$AO,0))),"")</f>
        <v/>
      </c>
      <c r="Q378" s="32" t="str">
        <f>IFERROR(IF(INDEX(元マスター!$H:$H,MATCH($U378,元マスター!$AO:$AO,0))="","",INDEX(元マスター!$H:$H,MATCH($U378,元マスター!$AO:$AO,0))),"")</f>
        <v/>
      </c>
      <c r="R378" s="32" t="str">
        <f>IFERROR(IF(INDEX(元マスター!$I:$I,MATCH($U378,元マスター!$AO:$AO,0))="","",INDEX(元マスター!$I:$I,MATCH($U378,元マスター!$AO:$AO,0))),"")</f>
        <v/>
      </c>
      <c r="S378" s="32" t="str">
        <f>IFERROR(IF(INDEX(元マスター!$J:$J,MATCH($U378,元マスター!$AO:$AO,0))="","",INDEX(元マスター!$J:$J,MATCH($U378,元マスター!$AO:$AO,0))),"")</f>
        <v/>
      </c>
      <c r="U378" s="32" t="str" cm="1">
        <f t="array" ref="U378">IFERROR(INDEX(元マスター!$AO$1:$AO$384,SMALL(IF(元マスター!$AO$1:$AO$384&lt;&gt;"",ROW($A$1:$A$384)),ROW())),"")</f>
        <v/>
      </c>
    </row>
    <row r="379" spans="1:21" x14ac:dyDescent="0.55000000000000004">
      <c r="A379" s="32" t="str">
        <f>IFERROR(INDEX(元マスター!$A:$A,MATCH($U379,元マスター!$AO:$AO,0)),"")</f>
        <v/>
      </c>
      <c r="B379" s="32" t="str">
        <f>IFERROR(IF($U379="","",IF($E379="1",INDEX(男子登録情報!$N:$N,MATCH($K379,男子登録情報!$B:$B,0)),INDEX(女子登録情報!$N:$N,MATCH($K379,女子登録情報!$B:$B,0)))),"")</f>
        <v/>
      </c>
      <c r="C379" s="32" t="str">
        <f>IFERROR(IF($U379="","",IF($E379="1",INDEX(男子登録情報!$O:$O,MATCH($K379,男子登録情報!$B:$B,0)),INDEX(女子登録情報!$O:$O,MATCH($K379,女子登録情報!$B:$B,0)))),"")</f>
        <v/>
      </c>
      <c r="D379" s="32" t="str">
        <f>IFERROR(IF($U379="","",IF($E379="1",INDEX(男子登録情報!$P:$P,MATCH($K379,男子登録情報!$B:$B,0)),INDEX(女子登録情報!$P:$P,MATCH($K379,女子登録情報!$B:$B,0)))),"")</f>
        <v/>
      </c>
      <c r="E379" s="32" t="str">
        <f>IF($U379="","",IF(ISERROR(MATCH($A379,男子登録情報!$S:$S,0)),"2","1"))</f>
        <v/>
      </c>
      <c r="F379" s="32" t="str">
        <f>IFERROR(IF($U379="","",IF($E379="1",INDEX(男子登録情報!$Q:$Q,MATCH($K379,男子登録情報!$B:$B,0)),INDEX(女子登録情報!$Q:$Q,MATCH($K379,女子登録情報!$B:$B,0)))),"")</f>
        <v/>
      </c>
      <c r="G379" s="32" t="str">
        <f>IFERROR(IF($U379="","",IF($E379="1",INDEX(男子登録情報!$M:$M,MATCH($K379,男子登録情報!$B:$B,0)),INDEX(女子登録情報!$M:$M,MATCH($K379,女子登録情報!$B:$B,0)))),"")</f>
        <v/>
      </c>
      <c r="H379" s="32" t="str">
        <f>IFERROR(IF($U379="","",IF($E379="1",INDEX(男子登録情報!$R:$R,MATCH($K379,男子登録情報!$B:$B,0)),INDEX(女子登録情報!$R:$R,MATCH($K379,女子登録情報!$B:$B,0)))),"")</f>
        <v/>
      </c>
      <c r="I379" s="32"/>
      <c r="J379" s="32"/>
      <c r="K379" s="32" t="str">
        <f>IFERROR(INDEX(元マスター!$B:$B,MATCH($U379,元マスター!$AO:$AO,0)),"")</f>
        <v/>
      </c>
      <c r="L379" s="32" t="str">
        <f>IFERROR(IF(INDEX(元マスター!$C:$C,MATCH($U379,元マスター!$AO:$AO,0))="","",INDEX(元マスター!$C:$C,MATCH($U379,元マスター!$AO:$AO,0))),"")</f>
        <v/>
      </c>
      <c r="M379" s="32" t="str">
        <f>IFERROR(IF(INDEX(元マスター!$D:$D,MATCH($U379,元マスター!$AO:$AO,0))="","",INDEX(元マスター!$D:$D,MATCH($U379,元マスター!$AO:$AO,0))),"")</f>
        <v/>
      </c>
      <c r="N379" s="32" t="str">
        <f>IFERROR(IF(INDEX(元マスター!$E:$E,MATCH($U379,元マスター!$AO:$AO,0))="","",INDEX(元マスター!$E:$E,MATCH($U379,元マスター!$AO:$AO,0))),"")</f>
        <v/>
      </c>
      <c r="O379" s="32" t="str">
        <f>IFERROR(IF(INDEX(元マスター!$F:$F,MATCH($U379,元マスター!$AO:$AO,0))="","",INDEX(元マスター!$F:$F,MATCH($U379,元マスター!$AO:$AO,0))),"")</f>
        <v/>
      </c>
      <c r="P379" s="32" t="str">
        <f>IFERROR(IF(INDEX(元マスター!$G:$G,MATCH($U379,元マスター!$AO:$AO,0))="","",INDEX(元マスター!$G:$G,MATCH($U379,元マスター!$AO:$AO,0))),"")</f>
        <v/>
      </c>
      <c r="Q379" s="32" t="str">
        <f>IFERROR(IF(INDEX(元マスター!$H:$H,MATCH($U379,元マスター!$AO:$AO,0))="","",INDEX(元マスター!$H:$H,MATCH($U379,元マスター!$AO:$AO,0))),"")</f>
        <v/>
      </c>
      <c r="R379" s="32" t="str">
        <f>IFERROR(IF(INDEX(元マスター!$I:$I,MATCH($U379,元マスター!$AO:$AO,0))="","",INDEX(元マスター!$I:$I,MATCH($U379,元マスター!$AO:$AO,0))),"")</f>
        <v/>
      </c>
      <c r="S379" s="32" t="str">
        <f>IFERROR(IF(INDEX(元マスター!$J:$J,MATCH($U379,元マスター!$AO:$AO,0))="","",INDEX(元マスター!$J:$J,MATCH($U379,元マスター!$AO:$AO,0))),"")</f>
        <v/>
      </c>
      <c r="U379" s="32" t="str" cm="1">
        <f t="array" ref="U379">IFERROR(INDEX(元マスター!$AO$1:$AO$384,SMALL(IF(元マスター!$AO$1:$AO$384&lt;&gt;"",ROW($A$1:$A$384)),ROW())),"")</f>
        <v/>
      </c>
    </row>
    <row r="380" spans="1:21" x14ac:dyDescent="0.55000000000000004">
      <c r="A380" s="32" t="str">
        <f>IFERROR(INDEX(元マスター!$A:$A,MATCH($U380,元マスター!$AO:$AO,0)),"")</f>
        <v/>
      </c>
      <c r="B380" s="32" t="str">
        <f>IFERROR(IF($U380="","",IF($E380="1",INDEX(男子登録情報!$N:$N,MATCH($K380,男子登録情報!$B:$B,0)),INDEX(女子登録情報!$N:$N,MATCH($K380,女子登録情報!$B:$B,0)))),"")</f>
        <v/>
      </c>
      <c r="C380" s="32" t="str">
        <f>IFERROR(IF($U380="","",IF($E380="1",INDEX(男子登録情報!$O:$O,MATCH($K380,男子登録情報!$B:$B,0)),INDEX(女子登録情報!$O:$O,MATCH($K380,女子登録情報!$B:$B,0)))),"")</f>
        <v/>
      </c>
      <c r="D380" s="32" t="str">
        <f>IFERROR(IF($U380="","",IF($E380="1",INDEX(男子登録情報!$P:$P,MATCH($K380,男子登録情報!$B:$B,0)),INDEX(女子登録情報!$P:$P,MATCH($K380,女子登録情報!$B:$B,0)))),"")</f>
        <v/>
      </c>
      <c r="E380" s="32" t="str">
        <f>IF($U380="","",IF(ISERROR(MATCH($A380,男子登録情報!$S:$S,0)),"2","1"))</f>
        <v/>
      </c>
      <c r="F380" s="32" t="str">
        <f>IFERROR(IF($U380="","",IF($E380="1",INDEX(男子登録情報!$Q:$Q,MATCH($K380,男子登録情報!$B:$B,0)),INDEX(女子登録情報!$Q:$Q,MATCH($K380,女子登録情報!$B:$B,0)))),"")</f>
        <v/>
      </c>
      <c r="G380" s="32" t="str">
        <f>IFERROR(IF($U380="","",IF($E380="1",INDEX(男子登録情報!$M:$M,MATCH($K380,男子登録情報!$B:$B,0)),INDEX(女子登録情報!$M:$M,MATCH($K380,女子登録情報!$B:$B,0)))),"")</f>
        <v/>
      </c>
      <c r="H380" s="32" t="str">
        <f>IFERROR(IF($U380="","",IF($E380="1",INDEX(男子登録情報!$R:$R,MATCH($K380,男子登録情報!$B:$B,0)),INDEX(女子登録情報!$R:$R,MATCH($K380,女子登録情報!$B:$B,0)))),"")</f>
        <v/>
      </c>
      <c r="I380" s="32"/>
      <c r="J380" s="32"/>
      <c r="K380" s="32" t="str">
        <f>IFERROR(INDEX(元マスター!$B:$B,MATCH($U380,元マスター!$AO:$AO,0)),"")</f>
        <v/>
      </c>
      <c r="L380" s="32" t="str">
        <f>IFERROR(IF(INDEX(元マスター!$C:$C,MATCH($U380,元マスター!$AO:$AO,0))="","",INDEX(元マスター!$C:$C,MATCH($U380,元マスター!$AO:$AO,0))),"")</f>
        <v/>
      </c>
      <c r="M380" s="32" t="str">
        <f>IFERROR(IF(INDEX(元マスター!$D:$D,MATCH($U380,元マスター!$AO:$AO,0))="","",INDEX(元マスター!$D:$D,MATCH($U380,元マスター!$AO:$AO,0))),"")</f>
        <v/>
      </c>
      <c r="N380" s="32" t="str">
        <f>IFERROR(IF(INDEX(元マスター!$E:$E,MATCH($U380,元マスター!$AO:$AO,0))="","",INDEX(元マスター!$E:$E,MATCH($U380,元マスター!$AO:$AO,0))),"")</f>
        <v/>
      </c>
      <c r="O380" s="32" t="str">
        <f>IFERROR(IF(INDEX(元マスター!$F:$F,MATCH($U380,元マスター!$AO:$AO,0))="","",INDEX(元マスター!$F:$F,MATCH($U380,元マスター!$AO:$AO,0))),"")</f>
        <v/>
      </c>
      <c r="P380" s="32" t="str">
        <f>IFERROR(IF(INDEX(元マスター!$G:$G,MATCH($U380,元マスター!$AO:$AO,0))="","",INDEX(元マスター!$G:$G,MATCH($U380,元マスター!$AO:$AO,0))),"")</f>
        <v/>
      </c>
      <c r="Q380" s="32" t="str">
        <f>IFERROR(IF(INDEX(元マスター!$H:$H,MATCH($U380,元マスター!$AO:$AO,0))="","",INDEX(元マスター!$H:$H,MATCH($U380,元マスター!$AO:$AO,0))),"")</f>
        <v/>
      </c>
      <c r="R380" s="32" t="str">
        <f>IFERROR(IF(INDEX(元マスター!$I:$I,MATCH($U380,元マスター!$AO:$AO,0))="","",INDEX(元マスター!$I:$I,MATCH($U380,元マスター!$AO:$AO,0))),"")</f>
        <v/>
      </c>
      <c r="S380" s="32" t="str">
        <f>IFERROR(IF(INDEX(元マスター!$J:$J,MATCH($U380,元マスター!$AO:$AO,0))="","",INDEX(元マスター!$J:$J,MATCH($U380,元マスター!$AO:$AO,0))),"")</f>
        <v/>
      </c>
      <c r="U380" s="32" t="str" cm="1">
        <f t="array" ref="U380">IFERROR(INDEX(元マスター!$AO$1:$AO$384,SMALL(IF(元マスター!$AO$1:$AO$384&lt;&gt;"",ROW($A$1:$A$384)),ROW())),"")</f>
        <v/>
      </c>
    </row>
    <row r="381" spans="1:21" x14ac:dyDescent="0.55000000000000004">
      <c r="A381" s="32" t="str">
        <f>IFERROR(INDEX(元マスター!$A:$A,MATCH($U381,元マスター!$AO:$AO,0)),"")</f>
        <v/>
      </c>
      <c r="B381" s="32" t="str">
        <f>IFERROR(IF($U381="","",IF($E381="1",INDEX(男子登録情報!$N:$N,MATCH($K381,男子登録情報!$B:$B,0)),INDEX(女子登録情報!$N:$N,MATCH($K381,女子登録情報!$B:$B,0)))),"")</f>
        <v/>
      </c>
      <c r="C381" s="32" t="str">
        <f>IFERROR(IF($U381="","",IF($E381="1",INDEX(男子登録情報!$O:$O,MATCH($K381,男子登録情報!$B:$B,0)),INDEX(女子登録情報!$O:$O,MATCH($K381,女子登録情報!$B:$B,0)))),"")</f>
        <v/>
      </c>
      <c r="D381" s="32" t="str">
        <f>IFERROR(IF($U381="","",IF($E381="1",INDEX(男子登録情報!$P:$P,MATCH($K381,男子登録情報!$B:$B,0)),INDEX(女子登録情報!$P:$P,MATCH($K381,女子登録情報!$B:$B,0)))),"")</f>
        <v/>
      </c>
      <c r="E381" s="32" t="str">
        <f>IF($U381="","",IF(ISERROR(MATCH($A381,男子登録情報!$S:$S,0)),"2","1"))</f>
        <v/>
      </c>
      <c r="F381" s="32" t="str">
        <f>IFERROR(IF($U381="","",IF($E381="1",INDEX(男子登録情報!$Q:$Q,MATCH($K381,男子登録情報!$B:$B,0)),INDEX(女子登録情報!$Q:$Q,MATCH($K381,女子登録情報!$B:$B,0)))),"")</f>
        <v/>
      </c>
      <c r="G381" s="32" t="str">
        <f>IFERROR(IF($U381="","",IF($E381="1",INDEX(男子登録情報!$M:$M,MATCH($K381,男子登録情報!$B:$B,0)),INDEX(女子登録情報!$M:$M,MATCH($K381,女子登録情報!$B:$B,0)))),"")</f>
        <v/>
      </c>
      <c r="H381" s="32" t="str">
        <f>IFERROR(IF($U381="","",IF($E381="1",INDEX(男子登録情報!$R:$R,MATCH($K381,男子登録情報!$B:$B,0)),INDEX(女子登録情報!$R:$R,MATCH($K381,女子登録情報!$B:$B,0)))),"")</f>
        <v/>
      </c>
      <c r="I381" s="32"/>
      <c r="J381" s="32"/>
      <c r="K381" s="32" t="str">
        <f>IFERROR(INDEX(元マスター!$B:$B,MATCH($U381,元マスター!$AO:$AO,0)),"")</f>
        <v/>
      </c>
      <c r="L381" s="32" t="str">
        <f>IFERROR(IF(INDEX(元マスター!$C:$C,MATCH($U381,元マスター!$AO:$AO,0))="","",INDEX(元マスター!$C:$C,MATCH($U381,元マスター!$AO:$AO,0))),"")</f>
        <v/>
      </c>
      <c r="M381" s="32" t="str">
        <f>IFERROR(IF(INDEX(元マスター!$D:$D,MATCH($U381,元マスター!$AO:$AO,0))="","",INDEX(元マスター!$D:$D,MATCH($U381,元マスター!$AO:$AO,0))),"")</f>
        <v/>
      </c>
      <c r="N381" s="32" t="str">
        <f>IFERROR(IF(INDEX(元マスター!$E:$E,MATCH($U381,元マスター!$AO:$AO,0))="","",INDEX(元マスター!$E:$E,MATCH($U381,元マスター!$AO:$AO,0))),"")</f>
        <v/>
      </c>
      <c r="O381" s="32" t="str">
        <f>IFERROR(IF(INDEX(元マスター!$F:$F,MATCH($U381,元マスター!$AO:$AO,0))="","",INDEX(元マスター!$F:$F,MATCH($U381,元マスター!$AO:$AO,0))),"")</f>
        <v/>
      </c>
      <c r="P381" s="32" t="str">
        <f>IFERROR(IF(INDEX(元マスター!$G:$G,MATCH($U381,元マスター!$AO:$AO,0))="","",INDEX(元マスター!$G:$G,MATCH($U381,元マスター!$AO:$AO,0))),"")</f>
        <v/>
      </c>
      <c r="Q381" s="32" t="str">
        <f>IFERROR(IF(INDEX(元マスター!$H:$H,MATCH($U381,元マスター!$AO:$AO,0))="","",INDEX(元マスター!$H:$H,MATCH($U381,元マスター!$AO:$AO,0))),"")</f>
        <v/>
      </c>
      <c r="R381" s="32" t="str">
        <f>IFERROR(IF(INDEX(元マスター!$I:$I,MATCH($U381,元マスター!$AO:$AO,0))="","",INDEX(元マスター!$I:$I,MATCH($U381,元マスター!$AO:$AO,0))),"")</f>
        <v/>
      </c>
      <c r="S381" s="32" t="str">
        <f>IFERROR(IF(INDEX(元マスター!$J:$J,MATCH($U381,元マスター!$AO:$AO,0))="","",INDEX(元マスター!$J:$J,MATCH($U381,元マスター!$AO:$AO,0))),"")</f>
        <v/>
      </c>
      <c r="U381" s="32" t="str" cm="1">
        <f t="array" ref="U381">IFERROR(INDEX(元マスター!$AO$1:$AO$384,SMALL(IF(元マスター!$AO$1:$AO$384&lt;&gt;"",ROW($A$1:$A$384)),ROW())),"")</f>
        <v/>
      </c>
    </row>
    <row r="382" spans="1:21" x14ac:dyDescent="0.55000000000000004">
      <c r="A382" s="32" t="str">
        <f>IFERROR(INDEX(元マスター!$A:$A,MATCH($U382,元マスター!$AO:$AO,0)),"")</f>
        <v/>
      </c>
      <c r="B382" s="32" t="str">
        <f>IFERROR(IF($U382="","",IF($E382="1",INDEX(男子登録情報!$N:$N,MATCH($K382,男子登録情報!$B:$B,0)),INDEX(女子登録情報!$N:$N,MATCH($K382,女子登録情報!$B:$B,0)))),"")</f>
        <v/>
      </c>
      <c r="C382" s="32" t="str">
        <f>IFERROR(IF($U382="","",IF($E382="1",INDEX(男子登録情報!$O:$O,MATCH($K382,男子登録情報!$B:$B,0)),INDEX(女子登録情報!$O:$O,MATCH($K382,女子登録情報!$B:$B,0)))),"")</f>
        <v/>
      </c>
      <c r="D382" s="32" t="str">
        <f>IFERROR(IF($U382="","",IF($E382="1",INDEX(男子登録情報!$P:$P,MATCH($K382,男子登録情報!$B:$B,0)),INDEX(女子登録情報!$P:$P,MATCH($K382,女子登録情報!$B:$B,0)))),"")</f>
        <v/>
      </c>
      <c r="E382" s="32" t="str">
        <f>IF($U382="","",IF(ISERROR(MATCH($A382,男子登録情報!$S:$S,0)),"2","1"))</f>
        <v/>
      </c>
      <c r="F382" s="32" t="str">
        <f>IFERROR(IF($U382="","",IF($E382="1",INDEX(男子登録情報!$Q:$Q,MATCH($K382,男子登録情報!$B:$B,0)),INDEX(女子登録情報!$Q:$Q,MATCH($K382,女子登録情報!$B:$B,0)))),"")</f>
        <v/>
      </c>
      <c r="G382" s="32" t="str">
        <f>IFERROR(IF($U382="","",IF($E382="1",INDEX(男子登録情報!$M:$M,MATCH($K382,男子登録情報!$B:$B,0)),INDEX(女子登録情報!$M:$M,MATCH($K382,女子登録情報!$B:$B,0)))),"")</f>
        <v/>
      </c>
      <c r="H382" s="32" t="str">
        <f>IFERROR(IF($U382="","",IF($E382="1",INDEX(男子登録情報!$R:$R,MATCH($K382,男子登録情報!$B:$B,0)),INDEX(女子登録情報!$R:$R,MATCH($K382,女子登録情報!$B:$B,0)))),"")</f>
        <v/>
      </c>
      <c r="I382" s="32"/>
      <c r="J382" s="32"/>
      <c r="K382" s="32" t="str">
        <f>IFERROR(INDEX(元マスター!$B:$B,MATCH($U382,元マスター!$AO:$AO,0)),"")</f>
        <v/>
      </c>
      <c r="L382" s="32" t="str">
        <f>IFERROR(IF(INDEX(元マスター!$C:$C,MATCH($U382,元マスター!$AO:$AO,0))="","",INDEX(元マスター!$C:$C,MATCH($U382,元マスター!$AO:$AO,0))),"")</f>
        <v/>
      </c>
      <c r="M382" s="32" t="str">
        <f>IFERROR(IF(INDEX(元マスター!$D:$D,MATCH($U382,元マスター!$AO:$AO,0))="","",INDEX(元マスター!$D:$D,MATCH($U382,元マスター!$AO:$AO,0))),"")</f>
        <v/>
      </c>
      <c r="N382" s="32" t="str">
        <f>IFERROR(IF(INDEX(元マスター!$E:$E,MATCH($U382,元マスター!$AO:$AO,0))="","",INDEX(元マスター!$E:$E,MATCH($U382,元マスター!$AO:$AO,0))),"")</f>
        <v/>
      </c>
      <c r="O382" s="32" t="str">
        <f>IFERROR(IF(INDEX(元マスター!$F:$F,MATCH($U382,元マスター!$AO:$AO,0))="","",INDEX(元マスター!$F:$F,MATCH($U382,元マスター!$AO:$AO,0))),"")</f>
        <v/>
      </c>
      <c r="P382" s="32" t="str">
        <f>IFERROR(IF(INDEX(元マスター!$G:$G,MATCH($U382,元マスター!$AO:$AO,0))="","",INDEX(元マスター!$G:$G,MATCH($U382,元マスター!$AO:$AO,0))),"")</f>
        <v/>
      </c>
      <c r="Q382" s="32" t="str">
        <f>IFERROR(IF(INDEX(元マスター!$H:$H,MATCH($U382,元マスター!$AO:$AO,0))="","",INDEX(元マスター!$H:$H,MATCH($U382,元マスター!$AO:$AO,0))),"")</f>
        <v/>
      </c>
      <c r="R382" s="32" t="str">
        <f>IFERROR(IF(INDEX(元マスター!$I:$I,MATCH($U382,元マスター!$AO:$AO,0))="","",INDEX(元マスター!$I:$I,MATCH($U382,元マスター!$AO:$AO,0))),"")</f>
        <v/>
      </c>
      <c r="S382" s="32" t="str">
        <f>IFERROR(IF(INDEX(元マスター!$J:$J,MATCH($U382,元マスター!$AO:$AO,0))="","",INDEX(元マスター!$J:$J,MATCH($U382,元マスター!$AO:$AO,0))),"")</f>
        <v/>
      </c>
      <c r="U382" s="32" t="str" cm="1">
        <f t="array" ref="U382">IFERROR(INDEX(元マスター!$AO$1:$AO$384,SMALL(IF(元マスター!$AO$1:$AO$384&lt;&gt;"",ROW($A$1:$A$384)),ROW())),"")</f>
        <v/>
      </c>
    </row>
    <row r="383" spans="1:21" x14ac:dyDescent="0.55000000000000004">
      <c r="A383" s="32" t="str">
        <f>IFERROR(INDEX(元マスター!$A:$A,MATCH($U383,元マスター!$AO:$AO,0)),"")</f>
        <v/>
      </c>
      <c r="B383" s="32" t="str">
        <f>IFERROR(IF($U383="","",IF($E383="1",INDEX(男子登録情報!$N:$N,MATCH($K383,男子登録情報!$B:$B,0)),INDEX(女子登録情報!$N:$N,MATCH($K383,女子登録情報!$B:$B,0)))),"")</f>
        <v/>
      </c>
      <c r="C383" s="32" t="str">
        <f>IFERROR(IF($U383="","",IF($E383="1",INDEX(男子登録情報!$O:$O,MATCH($K383,男子登録情報!$B:$B,0)),INDEX(女子登録情報!$O:$O,MATCH($K383,女子登録情報!$B:$B,0)))),"")</f>
        <v/>
      </c>
      <c r="D383" s="32" t="str">
        <f>IFERROR(IF($U383="","",IF($E383="1",INDEX(男子登録情報!$P:$P,MATCH($K383,男子登録情報!$B:$B,0)),INDEX(女子登録情報!$P:$P,MATCH($K383,女子登録情報!$B:$B,0)))),"")</f>
        <v/>
      </c>
      <c r="E383" s="32" t="str">
        <f>IF($U383="","",IF(ISERROR(MATCH($A383,男子登録情報!$S:$S,0)),"2","1"))</f>
        <v/>
      </c>
      <c r="F383" s="32" t="str">
        <f>IFERROR(IF($U383="","",IF($E383="1",INDEX(男子登録情報!$Q:$Q,MATCH($K383,男子登録情報!$B:$B,0)),INDEX(女子登録情報!$Q:$Q,MATCH($K383,女子登録情報!$B:$B,0)))),"")</f>
        <v/>
      </c>
      <c r="G383" s="32" t="str">
        <f>IFERROR(IF($U383="","",IF($E383="1",INDEX(男子登録情報!$M:$M,MATCH($K383,男子登録情報!$B:$B,0)),INDEX(女子登録情報!$M:$M,MATCH($K383,女子登録情報!$B:$B,0)))),"")</f>
        <v/>
      </c>
      <c r="H383" s="32" t="str">
        <f>IFERROR(IF($U383="","",IF($E383="1",INDEX(男子登録情報!$R:$R,MATCH($K383,男子登録情報!$B:$B,0)),INDEX(女子登録情報!$R:$R,MATCH($K383,女子登録情報!$B:$B,0)))),"")</f>
        <v/>
      </c>
      <c r="I383" s="32"/>
      <c r="J383" s="32"/>
      <c r="K383" s="32" t="str">
        <f>IFERROR(INDEX(元マスター!$B:$B,MATCH($U383,元マスター!$AO:$AO,0)),"")</f>
        <v/>
      </c>
      <c r="L383" s="32" t="str">
        <f>IFERROR(IF(INDEX(元マスター!$C:$C,MATCH($U383,元マスター!$AO:$AO,0))="","",INDEX(元マスター!$C:$C,MATCH($U383,元マスター!$AO:$AO,0))),"")</f>
        <v/>
      </c>
      <c r="M383" s="32" t="str">
        <f>IFERROR(IF(INDEX(元マスター!$D:$D,MATCH($U383,元マスター!$AO:$AO,0))="","",INDEX(元マスター!$D:$D,MATCH($U383,元マスター!$AO:$AO,0))),"")</f>
        <v/>
      </c>
      <c r="N383" s="32" t="str">
        <f>IFERROR(IF(INDEX(元マスター!$E:$E,MATCH($U383,元マスター!$AO:$AO,0))="","",INDEX(元マスター!$E:$E,MATCH($U383,元マスター!$AO:$AO,0))),"")</f>
        <v/>
      </c>
      <c r="O383" s="32" t="str">
        <f>IFERROR(IF(INDEX(元マスター!$F:$F,MATCH($U383,元マスター!$AO:$AO,0))="","",INDEX(元マスター!$F:$F,MATCH($U383,元マスター!$AO:$AO,0))),"")</f>
        <v/>
      </c>
      <c r="P383" s="32" t="str">
        <f>IFERROR(IF(INDEX(元マスター!$G:$G,MATCH($U383,元マスター!$AO:$AO,0))="","",INDEX(元マスター!$G:$G,MATCH($U383,元マスター!$AO:$AO,0))),"")</f>
        <v/>
      </c>
      <c r="Q383" s="32" t="str">
        <f>IFERROR(IF(INDEX(元マスター!$H:$H,MATCH($U383,元マスター!$AO:$AO,0))="","",INDEX(元マスター!$H:$H,MATCH($U383,元マスター!$AO:$AO,0))),"")</f>
        <v/>
      </c>
      <c r="R383" s="32" t="str">
        <f>IFERROR(IF(INDEX(元マスター!$I:$I,MATCH($U383,元マスター!$AO:$AO,0))="","",INDEX(元マスター!$I:$I,MATCH($U383,元マスター!$AO:$AO,0))),"")</f>
        <v/>
      </c>
      <c r="S383" s="32" t="str">
        <f>IFERROR(IF(INDEX(元マスター!$J:$J,MATCH($U383,元マスター!$AO:$AO,0))="","",INDEX(元マスター!$J:$J,MATCH($U383,元マスター!$AO:$AO,0))),"")</f>
        <v/>
      </c>
      <c r="U383" s="32" t="str" cm="1">
        <f t="array" ref="U383">IFERROR(INDEX(元マスター!$AO$1:$AO$384,SMALL(IF(元マスター!$AO$1:$AO$384&lt;&gt;"",ROW($A$1:$A$384)),ROW())),"")</f>
        <v/>
      </c>
    </row>
    <row r="384" spans="1:21" x14ac:dyDescent="0.55000000000000004">
      <c r="A384" s="32" t="str">
        <f>IFERROR(INDEX(元マスター!$A:$A,MATCH($U384,元マスター!$AO:$AO,0)),"")</f>
        <v/>
      </c>
      <c r="B384" s="32" t="str">
        <f>IFERROR(IF($U384="","",IF($E384="1",INDEX(男子登録情報!$N:$N,MATCH($K384,男子登録情報!$B:$B,0)),INDEX(女子登録情報!$N:$N,MATCH($K384,女子登録情報!$B:$B,0)))),"")</f>
        <v/>
      </c>
      <c r="C384" s="32" t="str">
        <f>IFERROR(IF($U384="","",IF($E384="1",INDEX(男子登録情報!$O:$O,MATCH($K384,男子登録情報!$B:$B,0)),INDEX(女子登録情報!$O:$O,MATCH($K384,女子登録情報!$B:$B,0)))),"")</f>
        <v/>
      </c>
      <c r="D384" s="32" t="str">
        <f>IFERROR(IF($U384="","",IF($E384="1",INDEX(男子登録情報!$P:$P,MATCH($K384,男子登録情報!$B:$B,0)),INDEX(女子登録情報!$P:$P,MATCH($K384,女子登録情報!$B:$B,0)))),"")</f>
        <v/>
      </c>
      <c r="E384" s="32" t="str">
        <f>IF($U384="","",IF(ISERROR(MATCH($A384,男子登録情報!$S:$S,0)),"2","1"))</f>
        <v/>
      </c>
      <c r="F384" s="32" t="str">
        <f>IFERROR(IF($U384="","",IF($E384="1",INDEX(男子登録情報!$Q:$Q,MATCH($K384,男子登録情報!$B:$B,0)),INDEX(女子登録情報!$Q:$Q,MATCH($K384,女子登録情報!$B:$B,0)))),"")</f>
        <v/>
      </c>
      <c r="G384" s="32" t="str">
        <f>IFERROR(IF($U384="","",IF($E384="1",INDEX(男子登録情報!$M:$M,MATCH($K384,男子登録情報!$B:$B,0)),INDEX(女子登録情報!$M:$M,MATCH($K384,女子登録情報!$B:$B,0)))),"")</f>
        <v/>
      </c>
      <c r="H384" s="32" t="str">
        <f>IFERROR(IF($U384="","",IF($E384="1",INDEX(男子登録情報!$R:$R,MATCH($K384,男子登録情報!$B:$B,0)),INDEX(女子登録情報!$R:$R,MATCH($K384,女子登録情報!$B:$B,0)))),"")</f>
        <v/>
      </c>
      <c r="I384" s="32"/>
      <c r="J384" s="32"/>
      <c r="K384" s="32" t="str">
        <f>IFERROR(INDEX(元マスター!$B:$B,MATCH($U384,元マスター!$AO:$AO,0)),"")</f>
        <v/>
      </c>
      <c r="L384" s="32" t="str">
        <f>IFERROR(IF(INDEX(元マスター!$C:$C,MATCH($U384,元マスター!$AO:$AO,0))="","",INDEX(元マスター!$C:$C,MATCH($U384,元マスター!$AO:$AO,0))),"")</f>
        <v/>
      </c>
      <c r="M384" s="32" t="str">
        <f>IFERROR(IF(INDEX(元マスター!$D:$D,MATCH($U384,元マスター!$AO:$AO,0))="","",INDEX(元マスター!$D:$D,MATCH($U384,元マスター!$AO:$AO,0))),"")</f>
        <v/>
      </c>
      <c r="N384" s="32" t="str">
        <f>IFERROR(IF(INDEX(元マスター!$E:$E,MATCH($U384,元マスター!$AO:$AO,0))="","",INDEX(元マスター!$E:$E,MATCH($U384,元マスター!$AO:$AO,0))),"")</f>
        <v/>
      </c>
      <c r="O384" s="32" t="str">
        <f>IFERROR(IF(INDEX(元マスター!$F:$F,MATCH($U384,元マスター!$AO:$AO,0))="","",INDEX(元マスター!$F:$F,MATCH($U384,元マスター!$AO:$AO,0))),"")</f>
        <v/>
      </c>
      <c r="P384" s="32" t="str">
        <f>IFERROR(IF(INDEX(元マスター!$G:$G,MATCH($U384,元マスター!$AO:$AO,0))="","",INDEX(元マスター!$G:$G,MATCH($U384,元マスター!$AO:$AO,0))),"")</f>
        <v/>
      </c>
      <c r="Q384" s="32" t="str">
        <f>IFERROR(IF(INDEX(元マスター!$H:$H,MATCH($U384,元マスター!$AO:$AO,0))="","",INDEX(元マスター!$H:$H,MATCH($U384,元マスター!$AO:$AO,0))),"")</f>
        <v/>
      </c>
      <c r="R384" s="32" t="str">
        <f>IFERROR(IF(INDEX(元マスター!$I:$I,MATCH($U384,元マスター!$AO:$AO,0))="","",INDEX(元マスター!$I:$I,MATCH($U384,元マスター!$AO:$AO,0))),"")</f>
        <v/>
      </c>
      <c r="S384" s="32" t="str">
        <f>IFERROR(IF(INDEX(元マスター!$J:$J,MATCH($U384,元マスター!$AO:$AO,0))="","",INDEX(元マスター!$J:$J,MATCH($U384,元マスター!$AO:$AO,0))),"")</f>
        <v/>
      </c>
      <c r="U384" s="32" t="str" cm="1">
        <f t="array" ref="U384">IFERROR(INDEX(元マスター!$AO$1:$AO$384,SMALL(IF(元マスター!$AO$1:$AO$384&lt;&gt;"",ROW($A$1:$A$384)),ROW())),"")</f>
        <v/>
      </c>
    </row>
    <row r="385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3.58203125" customWidth="1"/>
    <col min="4" max="6" width="15.58203125" customWidth="1"/>
    <col min="7" max="7" width="5.58203125" customWidth="1"/>
    <col min="8" max="14" width="10.58203125" customWidth="1"/>
    <col min="15" max="15" width="3.08203125" customWidth="1"/>
    <col min="16" max="16" width="16.58203125" bestFit="1" customWidth="1"/>
    <col min="17" max="17" width="8.6640625" customWidth="1"/>
    <col min="18" max="16384" width="8.6640625" hidden="1"/>
  </cols>
  <sheetData>
    <row r="1" spans="1:16" x14ac:dyDescent="0.55000000000000004">
      <c r="A1" t="s">
        <v>661</v>
      </c>
      <c r="B1" t="s">
        <v>805</v>
      </c>
      <c r="C1" t="s">
        <v>675</v>
      </c>
      <c r="D1" t="s">
        <v>670</v>
      </c>
      <c r="E1" t="s">
        <v>671</v>
      </c>
      <c r="F1" t="s">
        <v>806</v>
      </c>
      <c r="G1" t="s">
        <v>807</v>
      </c>
      <c r="H1" t="s">
        <v>708</v>
      </c>
      <c r="I1" t="s">
        <v>679</v>
      </c>
      <c r="J1" t="s">
        <v>680</v>
      </c>
      <c r="K1" t="s">
        <v>681</v>
      </c>
      <c r="L1" t="s">
        <v>709</v>
      </c>
      <c r="M1" t="s">
        <v>710</v>
      </c>
      <c r="N1" t="s">
        <v>711</v>
      </c>
      <c r="P1" t="s">
        <v>49</v>
      </c>
    </row>
    <row r="2" spans="1:16" x14ac:dyDescent="0.55000000000000004">
      <c r="A2" s="69" t="str">
        <f>IF($P2="","",INDEX(所属情報!$E:$E,MATCH(①申込書!$C$3,所属情報!$A:$A,0)))</f>
        <v/>
      </c>
      <c r="B2" s="69"/>
      <c r="C2" s="69"/>
      <c r="D2" s="69" t="str">
        <f>IF($P2="","",③リレー申込!$H8)</f>
        <v/>
      </c>
      <c r="E2" s="69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9" t="str">
        <f>IF($P2="","",IF(所属情報!$D$2="","",INDEX(所属情報!$D:$D,MATCH(①申込書!$C$3,所属情報!$A:$A,0))))</f>
        <v/>
      </c>
      <c r="G2" s="69" t="str">
        <f>IFERROR(IF($P2="","",INDEX(リスト!$AO:$AO,MATCH(③リレー申込!$I8,リスト!$AN:$AN,0))),"")</f>
        <v/>
      </c>
      <c r="H2" s="69" t="str">
        <f>IF($P2="","",RIGHT(100000+③リレー申込!$C8*10000+③リレー申込!$E8*100+③リレー申込!$G8,5)&amp;IF(③リレー申込!$J8="","","OPN"))</f>
        <v/>
      </c>
      <c r="I2" s="69" t="str">
        <f>IFERROR(IF($P2="","",INDEX(男子登録情報!$S:$S,MATCH(③リレー申込!$K8,男子登録情報!$B:$B,0))),"")</f>
        <v/>
      </c>
      <c r="J2" s="69" t="str">
        <f>IFERROR(IF($P2="","",INDEX(男子登録情報!$S:$S,MATCH(③リレー申込!$M8,男子登録情報!$B:$B,0))),"")</f>
        <v/>
      </c>
      <c r="K2" s="69" t="str">
        <f>IFERROR(IF($P2="","",INDEX(男子登録情報!$S:$S,MATCH(③リレー申込!$O8,男子登録情報!$B:$B,0))),"")</f>
        <v/>
      </c>
      <c r="L2" s="69" t="str">
        <f>IFERROR(IF($P2="","",INDEX(男子登録情報!$S:$S,MATCH(③リレー申込!$Q8,男子登録情報!$B:$B,0))),"")</f>
        <v/>
      </c>
      <c r="M2" s="69" t="str">
        <f>IFERROR(IF($P2="","",INDEX(男子登録情報!$S:$S,MATCH(③リレー申込!$S8,男子登録情報!$B:$B,0))),"")</f>
        <v/>
      </c>
      <c r="N2" s="69" t="str">
        <f>IFERROR(IF($P2="","",INDEX(男子登録情報!$S:$S,MATCH(③リレー申込!$U8,男子登録情報!$B:$B,0))),"")</f>
        <v/>
      </c>
      <c r="P2" s="69" t="str">
        <f>IF(③リレー申込!$B8="","","男子"&amp;③リレー申込!$B8)</f>
        <v/>
      </c>
    </row>
    <row r="3" spans="1:16" x14ac:dyDescent="0.55000000000000004">
      <c r="A3" s="69" t="str">
        <f>IF($P3="","",INDEX(所属情報!$E:$E,MATCH(①申込書!$C$3,所属情報!$A:$A,0)))</f>
        <v/>
      </c>
      <c r="B3" s="69"/>
      <c r="C3" s="69"/>
      <c r="D3" s="69" t="str">
        <f>IF($P3="","",③リレー申込!$H9)</f>
        <v/>
      </c>
      <c r="E3" s="69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9" t="str">
        <f>IF($P3="","",IF(所属情報!$D$2="","",INDEX(所属情報!$D:$D,MATCH(①申込書!$C$3,所属情報!$A:$A,0))))</f>
        <v/>
      </c>
      <c r="G3" s="69" t="str">
        <f>IFERROR(IF($P3="","",INDEX(リスト!$AO:$AO,MATCH(③リレー申込!$I9,リスト!$AN:$AN,0))),"")</f>
        <v/>
      </c>
      <c r="H3" s="69" t="str">
        <f>IF($P3="","",RIGHT(100000+③リレー申込!$C9*10000+③リレー申込!$E9*100+③リレー申込!$G9,5)&amp;IF(③リレー申込!$J9="","","OPN"))</f>
        <v/>
      </c>
      <c r="I3" s="69" t="str">
        <f>IFERROR(IF($P3="","",INDEX(男子登録情報!$S:$S,MATCH(③リレー申込!$K9,男子登録情報!$B:$B,0))),"")</f>
        <v/>
      </c>
      <c r="J3" s="69" t="str">
        <f>IFERROR(IF($P3="","",INDEX(男子登録情報!$S:$S,MATCH(③リレー申込!$M9,男子登録情報!$B:$B,0))),"")</f>
        <v/>
      </c>
      <c r="K3" s="69" t="str">
        <f>IFERROR(IF($P3="","",INDEX(男子登録情報!$S:$S,MATCH(③リレー申込!$O9,男子登録情報!$B:$B,0))),"")</f>
        <v/>
      </c>
      <c r="L3" s="69" t="str">
        <f>IFERROR(IF($P3="","",INDEX(男子登録情報!$S:$S,MATCH(③リレー申込!$Q9,男子登録情報!$B:$B,0))),"")</f>
        <v/>
      </c>
      <c r="M3" s="69" t="str">
        <f>IFERROR(IF($P3="","",INDEX(男子登録情報!$S:$S,MATCH(③リレー申込!$S9,男子登録情報!$B:$B,0))),"")</f>
        <v/>
      </c>
      <c r="N3" s="69" t="str">
        <f>IFERROR(IF($P3="","",INDEX(男子登録情報!$S:$S,MATCH(③リレー申込!$U9,男子登録情報!$B:$B,0))),"")</f>
        <v/>
      </c>
      <c r="P3" s="69" t="str">
        <f>IF(③リレー申込!$B9="","","男子"&amp;③リレー申込!$B9)</f>
        <v/>
      </c>
    </row>
    <row r="4" spans="1:16" x14ac:dyDescent="0.55000000000000004">
      <c r="A4" s="69" t="str">
        <f>IF($P4="","",INDEX(所属情報!$E:$E,MATCH(①申込書!$C$3,所属情報!$A:$A,0)))</f>
        <v/>
      </c>
      <c r="B4" s="69"/>
      <c r="C4" s="69"/>
      <c r="D4" s="69" t="str">
        <f>IF($P4="","",③リレー申込!$H10)</f>
        <v/>
      </c>
      <c r="E4" s="69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9" t="str">
        <f>IF($P4="","",IF(所属情報!$D$2="","",INDEX(所属情報!$D:$D,MATCH(①申込書!$C$3,所属情報!$A:$A,0))))</f>
        <v/>
      </c>
      <c r="G4" s="69" t="str">
        <f>IFERROR(IF($P4="","",INDEX(リスト!$AO:$AO,MATCH(③リレー申込!$I10,リスト!$AN:$AN,0))),"")</f>
        <v/>
      </c>
      <c r="H4" s="69" t="str">
        <f>IF($P4="","",RIGHT(100000+③リレー申込!$C10*10000+③リレー申込!$E10*100+③リレー申込!$G10,5)&amp;IF(③リレー申込!$J10="","","OPN"))</f>
        <v/>
      </c>
      <c r="I4" s="69" t="str">
        <f>IFERROR(IF($P4="","",INDEX(男子登録情報!$S:$S,MATCH(③リレー申込!$K10,男子登録情報!$B:$B,0))),"")</f>
        <v/>
      </c>
      <c r="J4" s="69" t="str">
        <f>IFERROR(IF($P4="","",INDEX(男子登録情報!$S:$S,MATCH(③リレー申込!$M10,男子登録情報!$B:$B,0))),"")</f>
        <v/>
      </c>
      <c r="K4" s="69" t="str">
        <f>IFERROR(IF($P4="","",INDEX(男子登録情報!$S:$S,MATCH(③リレー申込!$O10,男子登録情報!$B:$B,0))),"")</f>
        <v/>
      </c>
      <c r="L4" s="69" t="str">
        <f>IFERROR(IF($P4="","",INDEX(男子登録情報!$S:$S,MATCH(③リレー申込!$Q10,男子登録情報!$B:$B,0))),"")</f>
        <v/>
      </c>
      <c r="M4" s="69" t="str">
        <f>IFERROR(IF($P4="","",INDEX(男子登録情報!$S:$S,MATCH(③リレー申込!$S10,男子登録情報!$B:$B,0))),"")</f>
        <v/>
      </c>
      <c r="N4" s="69" t="str">
        <f>IFERROR(IF($P4="","",INDEX(男子登録情報!$S:$S,MATCH(③リレー申込!$U10,男子登録情報!$B:$B,0))),"")</f>
        <v/>
      </c>
      <c r="P4" s="69" t="str">
        <f>IF(③リレー申込!$B10="","","男子"&amp;③リレー申込!$B10)</f>
        <v/>
      </c>
    </row>
    <row r="5" spans="1:16" x14ac:dyDescent="0.55000000000000004">
      <c r="A5" s="69" t="str">
        <f>IF($P5="","",INDEX(所属情報!$E:$E,MATCH(①申込書!$C$3,所属情報!$A:$A,0)))</f>
        <v/>
      </c>
      <c r="B5" s="69"/>
      <c r="C5" s="69"/>
      <c r="D5" s="69" t="str">
        <f>IF($P5="","",③リレー申込!$H11)</f>
        <v/>
      </c>
      <c r="E5" s="69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9" t="str">
        <f>IF($P5="","",IF(所属情報!$D$2="","",INDEX(所属情報!$D:$D,MATCH(①申込書!$C$3,所属情報!$A:$A,0))))</f>
        <v/>
      </c>
      <c r="G5" s="69" t="str">
        <f>IFERROR(IF($P5="","",INDEX(リスト!$AO:$AO,MATCH(③リレー申込!$I11,リスト!$AN:$AN,0))),"")</f>
        <v/>
      </c>
      <c r="H5" s="69" t="str">
        <f>IF($P5="","",RIGHT(100000+③リレー申込!$C11*10000+③リレー申込!$E11*100+③リレー申込!$G11,5)&amp;IF(③リレー申込!$J11="","","OPN"))</f>
        <v/>
      </c>
      <c r="I5" s="69" t="str">
        <f>IFERROR(IF($P5="","",INDEX(男子登録情報!$S:$S,MATCH(③リレー申込!$K11,男子登録情報!$B:$B,0))),"")</f>
        <v/>
      </c>
      <c r="J5" s="69" t="str">
        <f>IFERROR(IF($P5="","",INDEX(男子登録情報!$S:$S,MATCH(③リレー申込!$M11,男子登録情報!$B:$B,0))),"")</f>
        <v/>
      </c>
      <c r="K5" s="69" t="str">
        <f>IFERROR(IF($P5="","",INDEX(男子登録情報!$S:$S,MATCH(③リレー申込!$O11,男子登録情報!$B:$B,0))),"")</f>
        <v/>
      </c>
      <c r="L5" s="69" t="str">
        <f>IFERROR(IF($P5="","",INDEX(男子登録情報!$S:$S,MATCH(③リレー申込!$Q11,男子登録情報!$B:$B,0))),"")</f>
        <v/>
      </c>
      <c r="M5" s="69" t="str">
        <f>IFERROR(IF($P5="","",INDEX(男子登録情報!$S:$S,MATCH(③リレー申込!$S11,男子登録情報!$B:$B,0))),"")</f>
        <v/>
      </c>
      <c r="N5" s="69" t="str">
        <f>IFERROR(IF($P5="","",INDEX(男子登録情報!$S:$S,MATCH(③リレー申込!$U11,男子登録情報!$B:$B,0))),"")</f>
        <v/>
      </c>
      <c r="P5" s="69" t="str">
        <f>IF(③リレー申込!$B11="","","男子"&amp;③リレー申込!$B11)</f>
        <v/>
      </c>
    </row>
    <row r="6" spans="1:16" x14ac:dyDescent="0.55000000000000004">
      <c r="A6" s="69" t="str">
        <f>IF($P6="","",INDEX(所属情報!$E:$E,MATCH(①申込書!$C$3,所属情報!$A:$A,0)))</f>
        <v/>
      </c>
      <c r="B6" s="69"/>
      <c r="C6" s="69"/>
      <c r="D6" s="69" t="str">
        <f>IF($P6="","",③リレー申込!$H12)</f>
        <v/>
      </c>
      <c r="E6" s="69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9" t="str">
        <f>IF($P6="","",IF(所属情報!$D$2="","",INDEX(所属情報!$D:$D,MATCH(①申込書!$C$3,所属情報!$A:$A,0))))</f>
        <v/>
      </c>
      <c r="G6" s="69" t="str">
        <f>IFERROR(IF($P6="","",INDEX(リスト!$AO:$AO,MATCH(③リレー申込!$I12,リスト!$AN:$AN,0))),"")</f>
        <v/>
      </c>
      <c r="H6" s="69" t="str">
        <f>IF($P6="","",RIGHT(100000+③リレー申込!$C12*10000+③リレー申込!$E12*100+③リレー申込!$G12,5)&amp;IF(③リレー申込!$J12="","","OPN"))</f>
        <v/>
      </c>
      <c r="I6" s="69" t="str">
        <f>IFERROR(IF($P6="","",INDEX(男子登録情報!$S:$S,MATCH(③リレー申込!$K12,男子登録情報!$B:$B,0))),"")</f>
        <v/>
      </c>
      <c r="J6" s="69" t="str">
        <f>IFERROR(IF($P6="","",INDEX(男子登録情報!$S:$S,MATCH(③リレー申込!$M12,男子登録情報!$B:$B,0))),"")</f>
        <v/>
      </c>
      <c r="K6" s="69" t="str">
        <f>IFERROR(IF($P6="","",INDEX(男子登録情報!$S:$S,MATCH(③リレー申込!$O12,男子登録情報!$B:$B,0))),"")</f>
        <v/>
      </c>
      <c r="L6" s="69" t="str">
        <f>IFERROR(IF($P6="","",INDEX(男子登録情報!$S:$S,MATCH(③リレー申込!$Q12,男子登録情報!$B:$B,0))),"")</f>
        <v/>
      </c>
      <c r="M6" s="69" t="str">
        <f>IFERROR(IF($P6="","",INDEX(男子登録情報!$S:$S,MATCH(③リレー申込!$S12,男子登録情報!$B:$B,0))),"")</f>
        <v/>
      </c>
      <c r="N6" s="69" t="str">
        <f>IFERROR(IF($P6="","",INDEX(男子登録情報!$S:$S,MATCH(③リレー申込!$U12,男子登録情報!$B:$B,0))),"")</f>
        <v/>
      </c>
      <c r="P6" s="69" t="str">
        <f>IF(③リレー申込!$B12="","","男子"&amp;③リレー申込!$B12)</f>
        <v/>
      </c>
    </row>
    <row r="7" spans="1:16" x14ac:dyDescent="0.55000000000000004">
      <c r="A7" s="69" t="str">
        <f>IF($P7="","",INDEX(所属情報!$E:$E,MATCH(①申込書!$C$3,所属情報!$A:$A,0)))</f>
        <v/>
      </c>
      <c r="B7" s="69"/>
      <c r="C7" s="69"/>
      <c r="D7" s="69" t="str">
        <f>IF($P7="","",③リレー申込!$H13)</f>
        <v/>
      </c>
      <c r="E7" s="69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9" t="str">
        <f>IF($P7="","",IF(所属情報!$D$2="","",INDEX(所属情報!$D:$D,MATCH(①申込書!$C$3,所属情報!$A:$A,0))))</f>
        <v/>
      </c>
      <c r="G7" s="69" t="str">
        <f>IFERROR(IF($P7="","",INDEX(リスト!$AO:$AO,MATCH(③リレー申込!$I13,リスト!$AN:$AN,0))),"")</f>
        <v/>
      </c>
      <c r="H7" s="69" t="str">
        <f>IF($P7="","",RIGHT(100000+③リレー申込!$C13*10000+③リレー申込!$E13*100+③リレー申込!$G13,5)&amp;IF(③リレー申込!$J13="","","OPN"))</f>
        <v/>
      </c>
      <c r="I7" s="69" t="str">
        <f>IFERROR(IF($P7="","",INDEX(男子登録情報!$S:$S,MATCH(③リレー申込!$K13,男子登録情報!$B:$B,0))),"")</f>
        <v/>
      </c>
      <c r="J7" s="69" t="str">
        <f>IFERROR(IF($P7="","",INDEX(男子登録情報!$S:$S,MATCH(③リレー申込!$M13,男子登録情報!$B:$B,0))),"")</f>
        <v/>
      </c>
      <c r="K7" s="69" t="str">
        <f>IFERROR(IF($P7="","",INDEX(男子登録情報!$S:$S,MATCH(③リレー申込!$O13,男子登録情報!$B:$B,0))),"")</f>
        <v/>
      </c>
      <c r="L7" s="69" t="str">
        <f>IFERROR(IF($P7="","",INDEX(男子登録情報!$S:$S,MATCH(③リレー申込!$Q13,男子登録情報!$B:$B,0))),"")</f>
        <v/>
      </c>
      <c r="M7" s="69" t="str">
        <f>IFERROR(IF($P7="","",INDEX(男子登録情報!$S:$S,MATCH(③リレー申込!$S13,男子登録情報!$B:$B,0))),"")</f>
        <v/>
      </c>
      <c r="N7" s="69" t="str">
        <f>IFERROR(IF($P7="","",INDEX(男子登録情報!$S:$S,MATCH(③リレー申込!$U13,男子登録情報!$B:$B,0))),"")</f>
        <v/>
      </c>
      <c r="P7" s="69" t="str">
        <f>IF(③リレー申込!$B13="","","男子"&amp;③リレー申込!$B13)</f>
        <v/>
      </c>
    </row>
    <row r="8" spans="1:16" x14ac:dyDescent="0.55000000000000004">
      <c r="A8" s="69" t="str">
        <f>IF($P8="","",INDEX(所属情報!$E:$E,MATCH(①申込書!$C$3,所属情報!$A:$A,0)))</f>
        <v/>
      </c>
      <c r="B8" s="69"/>
      <c r="C8" s="69"/>
      <c r="D8" s="69" t="str">
        <f>IF($P8="","",③リレー申込!$H14)</f>
        <v/>
      </c>
      <c r="E8" s="69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9" t="str">
        <f>IF($P8="","",IF(所属情報!$D$2="","",INDEX(所属情報!$D:$D,MATCH(①申込書!$C$3,所属情報!$A:$A,0))))</f>
        <v/>
      </c>
      <c r="G8" s="69" t="str">
        <f>IFERROR(IF($P8="","",INDEX(リスト!$AO:$AO,MATCH(③リレー申込!$I14,リスト!$AN:$AN,0))),"")</f>
        <v/>
      </c>
      <c r="H8" s="69" t="str">
        <f>IF($P8="","",RIGHT(100000+③リレー申込!$C14*10000+③リレー申込!$E14*100+③リレー申込!$G14,5)&amp;IF(③リレー申込!$J14="","","OPN"))</f>
        <v/>
      </c>
      <c r="I8" s="69" t="str">
        <f>IFERROR(IF($P8="","",INDEX(男子登録情報!$S:$S,MATCH(③リレー申込!$K14,男子登録情報!$B:$B,0))),"")</f>
        <v/>
      </c>
      <c r="J8" s="69" t="str">
        <f>IFERROR(IF($P8="","",INDEX(男子登録情報!$S:$S,MATCH(③リレー申込!$M14,男子登録情報!$B:$B,0))),"")</f>
        <v/>
      </c>
      <c r="K8" s="69" t="str">
        <f>IFERROR(IF($P8="","",INDEX(男子登録情報!$S:$S,MATCH(③リレー申込!$O14,男子登録情報!$B:$B,0))),"")</f>
        <v/>
      </c>
      <c r="L8" s="69" t="str">
        <f>IFERROR(IF($P8="","",INDEX(男子登録情報!$S:$S,MATCH(③リレー申込!$Q14,男子登録情報!$B:$B,0))),"")</f>
        <v/>
      </c>
      <c r="M8" s="69" t="str">
        <f>IFERROR(IF($P8="","",INDEX(男子登録情報!$S:$S,MATCH(③リレー申込!$S14,男子登録情報!$B:$B,0))),"")</f>
        <v/>
      </c>
      <c r="N8" s="69" t="str">
        <f>IFERROR(IF($P8="","",INDEX(男子登録情報!$S:$S,MATCH(③リレー申込!$U14,男子登録情報!$B:$B,0))),"")</f>
        <v/>
      </c>
      <c r="P8" s="69" t="str">
        <f>IF(③リレー申込!$B14="","","男子"&amp;③リレー申込!$B14)</f>
        <v/>
      </c>
    </row>
    <row r="9" spans="1:16" x14ac:dyDescent="0.55000000000000004">
      <c r="A9" s="69" t="str">
        <f>IF($P9="","",INDEX(所属情報!$E:$E,MATCH(①申込書!$C$3,所属情報!$A:$A,0)))</f>
        <v/>
      </c>
      <c r="B9" s="69"/>
      <c r="C9" s="69"/>
      <c r="D9" s="69" t="str">
        <f>IF($P9="","",③リレー申込!$H15)</f>
        <v/>
      </c>
      <c r="E9" s="69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9" t="str">
        <f>IF($P9="","",IF(所属情報!$D$2="","",INDEX(所属情報!$D:$D,MATCH(①申込書!$C$3,所属情報!$A:$A,0))))</f>
        <v/>
      </c>
      <c r="G9" s="69" t="str">
        <f>IFERROR(IF($P9="","",INDEX(リスト!$AO:$AO,MATCH(③リレー申込!$I15,リスト!$AN:$AN,0))),"")</f>
        <v/>
      </c>
      <c r="H9" s="69" t="str">
        <f>IF($P9="","",RIGHT(100000+③リレー申込!$C15*10000+③リレー申込!$E15*100+③リレー申込!$G15,5)&amp;IF(③リレー申込!$J15="","","OPN"))</f>
        <v/>
      </c>
      <c r="I9" s="69" t="str">
        <f>IFERROR(IF($P9="","",INDEX(男子登録情報!$S:$S,MATCH(③リレー申込!$K15,男子登録情報!$B:$B,0))),"")</f>
        <v/>
      </c>
      <c r="J9" s="69" t="str">
        <f>IFERROR(IF($P9="","",INDEX(男子登録情報!$S:$S,MATCH(③リレー申込!$M15,男子登録情報!$B:$B,0))),"")</f>
        <v/>
      </c>
      <c r="K9" s="69" t="str">
        <f>IFERROR(IF($P9="","",INDEX(男子登録情報!$S:$S,MATCH(③リレー申込!$O15,男子登録情報!$B:$B,0))),"")</f>
        <v/>
      </c>
      <c r="L9" s="69" t="str">
        <f>IFERROR(IF($P9="","",INDEX(男子登録情報!$S:$S,MATCH(③リレー申込!$Q15,男子登録情報!$B:$B,0))),"")</f>
        <v/>
      </c>
      <c r="M9" s="69" t="str">
        <f>IFERROR(IF($P9="","",INDEX(男子登録情報!$S:$S,MATCH(③リレー申込!$S15,男子登録情報!$B:$B,0))),"")</f>
        <v/>
      </c>
      <c r="N9" s="69" t="str">
        <f>IFERROR(IF($P9="","",INDEX(男子登録情報!$S:$S,MATCH(③リレー申込!$U15,男子登録情報!$B:$B,0))),"")</f>
        <v/>
      </c>
      <c r="P9" s="69" t="str">
        <f>IF(③リレー申込!$B15="","","男子"&amp;③リレー申込!$B15)</f>
        <v/>
      </c>
    </row>
    <row r="10" spans="1:16" x14ac:dyDescent="0.55000000000000004">
      <c r="A10" s="69" t="str">
        <f>IF($P10="","",INDEX(所属情報!$E:$E,MATCH(①申込書!$C$3,所属情報!$A:$A,0)))</f>
        <v/>
      </c>
      <c r="B10" s="69"/>
      <c r="C10" s="69"/>
      <c r="D10" s="69" t="str">
        <f>IF($P10="","",③リレー申込!$H16)</f>
        <v/>
      </c>
      <c r="E10" s="69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9" t="str">
        <f>IF($P10="","",IF(所属情報!$D$2="","",INDEX(所属情報!$D:$D,MATCH(①申込書!$C$3,所属情報!$A:$A,0))))</f>
        <v/>
      </c>
      <c r="G10" s="69" t="str">
        <f>IFERROR(IF($P10="","",INDEX(リスト!$AO:$AO,MATCH(③リレー申込!$I16,リスト!$AN:$AN,0))),"")</f>
        <v/>
      </c>
      <c r="H10" s="69" t="str">
        <f>IF($P10="","",RIGHT(100000+③リレー申込!$C16*10000+③リレー申込!$E16*100+③リレー申込!$G16,5)&amp;IF(③リレー申込!$J16="","","OPN"))</f>
        <v/>
      </c>
      <c r="I10" s="69" t="str">
        <f>IFERROR(IF($P10="","",INDEX(男子登録情報!$S:$S,MATCH(③リレー申込!$K16,男子登録情報!$B:$B,0))),"")</f>
        <v/>
      </c>
      <c r="J10" s="69" t="str">
        <f>IFERROR(IF($P10="","",INDEX(男子登録情報!$S:$S,MATCH(③リレー申込!$M16,男子登録情報!$B:$B,0))),"")</f>
        <v/>
      </c>
      <c r="K10" s="69" t="str">
        <f>IFERROR(IF($P10="","",INDEX(男子登録情報!$S:$S,MATCH(③リレー申込!$O16,男子登録情報!$B:$B,0))),"")</f>
        <v/>
      </c>
      <c r="L10" s="69" t="str">
        <f>IFERROR(IF($P10="","",INDEX(男子登録情報!$S:$S,MATCH(③リレー申込!$Q16,男子登録情報!$B:$B,0))),"")</f>
        <v/>
      </c>
      <c r="M10" s="69" t="str">
        <f>IFERROR(IF($P10="","",INDEX(男子登録情報!$S:$S,MATCH(③リレー申込!$S16,男子登録情報!$B:$B,0))),"")</f>
        <v/>
      </c>
      <c r="N10" s="69" t="str">
        <f>IFERROR(IF($P10="","",INDEX(男子登録情報!$S:$S,MATCH(③リレー申込!$U16,男子登録情報!$B:$B,0))),"")</f>
        <v/>
      </c>
      <c r="P10" s="69" t="str">
        <f>IF(③リレー申込!$B16="","","男子"&amp;③リレー申込!$B16)</f>
        <v/>
      </c>
    </row>
    <row r="11" spans="1:16" x14ac:dyDescent="0.55000000000000004">
      <c r="A11" s="69" t="str">
        <f>IF($P11="","",INDEX(所属情報!$E:$E,MATCH(①申込書!$C$3,所属情報!$A:$A,0)))</f>
        <v/>
      </c>
      <c r="B11" s="69"/>
      <c r="C11" s="69"/>
      <c r="D11" s="69" t="str">
        <f>IF($P11="","",③リレー申込!$H17)</f>
        <v/>
      </c>
      <c r="E11" s="69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9" t="str">
        <f>IF($P11="","",IF(所属情報!$D$2="","",INDEX(所属情報!$D:$D,MATCH(①申込書!$C$3,所属情報!$A:$A,0))))</f>
        <v/>
      </c>
      <c r="G11" s="69" t="str">
        <f>IFERROR(IF($P11="","",INDEX(リスト!$AO:$AO,MATCH(③リレー申込!$I17,リスト!$AN:$AN,0))),"")</f>
        <v/>
      </c>
      <c r="H11" s="69" t="str">
        <f>IF($P11="","",RIGHT(100000+③リレー申込!$C17*10000+③リレー申込!$E17*100+③リレー申込!$G17,5)&amp;IF(③リレー申込!$J17="","","OPN"))</f>
        <v/>
      </c>
      <c r="I11" s="69" t="str">
        <f>IFERROR(IF($P11="","",INDEX(男子登録情報!$S:$S,MATCH(③リレー申込!$K17,男子登録情報!$B:$B,0))),"")</f>
        <v/>
      </c>
      <c r="J11" s="69" t="str">
        <f>IFERROR(IF($P11="","",INDEX(男子登録情報!$S:$S,MATCH(③リレー申込!$M17,男子登録情報!$B:$B,0))),"")</f>
        <v/>
      </c>
      <c r="K11" s="69" t="str">
        <f>IFERROR(IF($P11="","",INDEX(男子登録情報!$S:$S,MATCH(③リレー申込!$O17,男子登録情報!$B:$B,0))),"")</f>
        <v/>
      </c>
      <c r="L11" s="69" t="str">
        <f>IFERROR(IF($P11="","",INDEX(男子登録情報!$S:$S,MATCH(③リレー申込!$Q17,男子登録情報!$B:$B,0))),"")</f>
        <v/>
      </c>
      <c r="M11" s="69" t="str">
        <f>IFERROR(IF($P11="","",INDEX(男子登録情報!$S:$S,MATCH(③リレー申込!$S17,男子登録情報!$B:$B,0))),"")</f>
        <v/>
      </c>
      <c r="N11" s="69" t="str">
        <f>IFERROR(IF($P11="","",INDEX(男子登録情報!$S:$S,MATCH(③リレー申込!$U17,男子登録情報!$B:$B,0))),"")</f>
        <v/>
      </c>
      <c r="P11" s="69" t="str">
        <f>IF(③リレー申込!$B17="","","男子"&amp;③リレー申込!$B17)</f>
        <v/>
      </c>
    </row>
    <row r="12" spans="1:16" x14ac:dyDescent="0.55000000000000004">
      <c r="A12" s="69" t="str">
        <f>IF($P12="","",INDEX(所属情報!$E:$E,MATCH(①申込書!$C$3,所属情報!$A:$A,0)))</f>
        <v/>
      </c>
      <c r="B12" s="69"/>
      <c r="C12" s="69"/>
      <c r="D12" s="69" t="str">
        <f>IF($P12="","",③リレー申込!$H18)</f>
        <v/>
      </c>
      <c r="E12" s="69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9" t="str">
        <f>IF($P12="","",IF(所属情報!$D$2="","",INDEX(所属情報!$D:$D,MATCH(①申込書!$C$3,所属情報!$A:$A,0))))</f>
        <v/>
      </c>
      <c r="G12" s="69" t="str">
        <f>IFERROR(IF($P12="","",INDEX(リスト!$AO:$AO,MATCH(③リレー申込!$I18,リスト!$AN:$AN,0))),"")</f>
        <v/>
      </c>
      <c r="H12" s="69" t="str">
        <f>IF($P12="","",RIGHT(100000+③リレー申込!$C18*10000+③リレー申込!$E18*100+③リレー申込!$G18,5)&amp;IF(③リレー申込!$J18="","","OPN"))</f>
        <v/>
      </c>
      <c r="I12" s="69" t="str">
        <f>IFERROR(IF($P12="","",INDEX(男子登録情報!$S:$S,MATCH(③リレー申込!$K18,男子登録情報!$B:$B,0))),"")</f>
        <v/>
      </c>
      <c r="J12" s="69" t="str">
        <f>IFERROR(IF($P12="","",INDEX(男子登録情報!$S:$S,MATCH(③リレー申込!$M18,男子登録情報!$B:$B,0))),"")</f>
        <v/>
      </c>
      <c r="K12" s="69" t="str">
        <f>IFERROR(IF($P12="","",INDEX(男子登録情報!$S:$S,MATCH(③リレー申込!$O18,男子登録情報!$B:$B,0))),"")</f>
        <v/>
      </c>
      <c r="L12" s="69" t="str">
        <f>IFERROR(IF($P12="","",INDEX(男子登録情報!$S:$S,MATCH(③リレー申込!$Q18,男子登録情報!$B:$B,0))),"")</f>
        <v/>
      </c>
      <c r="M12" s="69" t="str">
        <f>IFERROR(IF($P12="","",INDEX(男子登録情報!$S:$S,MATCH(③リレー申込!$S18,男子登録情報!$B:$B,0))),"")</f>
        <v/>
      </c>
      <c r="N12" s="69" t="str">
        <f>IFERROR(IF($P12="","",INDEX(男子登録情報!$S:$S,MATCH(③リレー申込!$U18,男子登録情報!$B:$B,0))),"")</f>
        <v/>
      </c>
      <c r="P12" s="69" t="str">
        <f>IF(③リレー申込!$B18="","","男子"&amp;③リレー申込!$B18)</f>
        <v/>
      </c>
    </row>
    <row r="13" spans="1:16" x14ac:dyDescent="0.55000000000000004">
      <c r="A13" s="69" t="str">
        <f>IF($P13="","",INDEX(所属情報!$E:$E,MATCH(①申込書!$C$3,所属情報!$A:$A,0)))</f>
        <v/>
      </c>
      <c r="B13" s="69"/>
      <c r="C13" s="69"/>
      <c r="D13" s="69" t="str">
        <f>IF($P13="","",③リレー申込!$H19)</f>
        <v/>
      </c>
      <c r="E13" s="69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9" t="str">
        <f>IF($P13="","",IF(所属情報!$D$2="","",INDEX(所属情報!$D:$D,MATCH(①申込書!$C$3,所属情報!$A:$A,0))))</f>
        <v/>
      </c>
      <c r="G13" s="69" t="str">
        <f>IFERROR(IF($P13="","",INDEX(リスト!$AO:$AO,MATCH(③リレー申込!$I19,リスト!$AN:$AN,0))),"")</f>
        <v/>
      </c>
      <c r="H13" s="69" t="str">
        <f>IF($P13="","",RIGHT(100000+③リレー申込!$C19*10000+③リレー申込!$E19*100+③リレー申込!$G19,5)&amp;IF(③リレー申込!$J19="","","OPN"))</f>
        <v/>
      </c>
      <c r="I13" s="69" t="str">
        <f>IFERROR(IF($P13="","",INDEX(男子登録情報!$S:$S,MATCH(③リレー申込!$K19,男子登録情報!$B:$B,0))),"")</f>
        <v/>
      </c>
      <c r="J13" s="69" t="str">
        <f>IFERROR(IF($P13="","",INDEX(男子登録情報!$S:$S,MATCH(③リレー申込!$M19,男子登録情報!$B:$B,0))),"")</f>
        <v/>
      </c>
      <c r="K13" s="69" t="str">
        <f>IFERROR(IF($P13="","",INDEX(男子登録情報!$S:$S,MATCH(③リレー申込!$O19,男子登録情報!$B:$B,0))),"")</f>
        <v/>
      </c>
      <c r="L13" s="69" t="str">
        <f>IFERROR(IF($P13="","",INDEX(男子登録情報!$S:$S,MATCH(③リレー申込!$Q19,男子登録情報!$B:$B,0))),"")</f>
        <v/>
      </c>
      <c r="M13" s="69" t="str">
        <f>IFERROR(IF($P13="","",INDEX(男子登録情報!$S:$S,MATCH(③リレー申込!$S19,男子登録情報!$B:$B,0))),"")</f>
        <v/>
      </c>
      <c r="N13" s="69" t="str">
        <f>IFERROR(IF($P13="","",INDEX(男子登録情報!$S:$S,MATCH(③リレー申込!$U19,男子登録情報!$B:$B,0))),"")</f>
        <v/>
      </c>
      <c r="P13" s="69" t="str">
        <f>IF(③リレー申込!$B19="","","男子"&amp;③リレー申込!$B19)</f>
        <v/>
      </c>
    </row>
    <row r="14" spans="1:16" x14ac:dyDescent="0.55000000000000004">
      <c r="A14" s="69" t="str">
        <f>IF($P14="","",INDEX(所属情報!$E:$E,MATCH(①申込書!$C$3,所属情報!$A:$A,0)))</f>
        <v/>
      </c>
      <c r="B14" s="69"/>
      <c r="C14" s="69"/>
      <c r="D14" s="69" t="str">
        <f>IF($P14="","",③リレー申込!$H20)</f>
        <v/>
      </c>
      <c r="E14" s="69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9" t="str">
        <f>IF($P14="","",IF(所属情報!$D$2="","",INDEX(所属情報!$D:$D,MATCH(①申込書!$C$3,所属情報!$A:$A,0))))</f>
        <v/>
      </c>
      <c r="G14" s="69" t="str">
        <f>IFERROR(IF($P14="","",INDEX(リスト!$AO:$AO,MATCH(③リレー申込!$I20,リスト!$AN:$AN,0))),"")</f>
        <v/>
      </c>
      <c r="H14" s="69" t="str">
        <f>IF($P14="","",RIGHT(100000+③リレー申込!$C20*10000+③リレー申込!$E20*100+③リレー申込!$G20,5)&amp;IF(③リレー申込!$J20="","","OPN"))</f>
        <v/>
      </c>
      <c r="I14" s="69" t="str">
        <f>IFERROR(IF($P14="","",INDEX(男子登録情報!$S:$S,MATCH(③リレー申込!$K20,男子登録情報!$B:$B,0))),"")</f>
        <v/>
      </c>
      <c r="J14" s="69" t="str">
        <f>IFERROR(IF($P14="","",INDEX(男子登録情報!$S:$S,MATCH(③リレー申込!$M20,男子登録情報!$B:$B,0))),"")</f>
        <v/>
      </c>
      <c r="K14" s="69" t="str">
        <f>IFERROR(IF($P14="","",INDEX(男子登録情報!$S:$S,MATCH(③リレー申込!$O20,男子登録情報!$B:$B,0))),"")</f>
        <v/>
      </c>
      <c r="L14" s="69" t="str">
        <f>IFERROR(IF($P14="","",INDEX(男子登録情報!$S:$S,MATCH(③リレー申込!$Q20,男子登録情報!$B:$B,0))),"")</f>
        <v/>
      </c>
      <c r="M14" s="69" t="str">
        <f>IFERROR(IF($P14="","",INDEX(男子登録情報!$S:$S,MATCH(③リレー申込!$S20,男子登録情報!$B:$B,0))),"")</f>
        <v/>
      </c>
      <c r="N14" s="69" t="str">
        <f>IFERROR(IF($P14="","",INDEX(男子登録情報!$S:$S,MATCH(③リレー申込!$U20,男子登録情報!$B:$B,0))),"")</f>
        <v/>
      </c>
      <c r="P14" s="69" t="str">
        <f>IF(③リレー申込!$B20="","","男子"&amp;③リレー申込!$B20)</f>
        <v/>
      </c>
    </row>
    <row r="15" spans="1:16" x14ac:dyDescent="0.55000000000000004">
      <c r="A15" s="69" t="str">
        <f>IF($P15="","",INDEX(所属情報!$E:$E,MATCH(①申込書!$C$3,所属情報!$A:$A,0)))</f>
        <v/>
      </c>
      <c r="B15" s="69"/>
      <c r="C15" s="69"/>
      <c r="D15" s="69" t="str">
        <f>IF($P15="","",③リレー申込!$H21)</f>
        <v/>
      </c>
      <c r="E15" s="69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9" t="str">
        <f>IF($P15="","",IF(所属情報!$D$2="","",INDEX(所属情報!$D:$D,MATCH(①申込書!$C$3,所属情報!$A:$A,0))))</f>
        <v/>
      </c>
      <c r="G15" s="69" t="str">
        <f>IFERROR(IF($P15="","",INDEX(リスト!$AO:$AO,MATCH(③リレー申込!$I21,リスト!$AN:$AN,0))),"")</f>
        <v/>
      </c>
      <c r="H15" s="69" t="str">
        <f>IF($P15="","",RIGHT(100000+③リレー申込!$C21*10000+③リレー申込!$E21*100+③リレー申込!$G21,5)&amp;IF(③リレー申込!$J21="","","OPN"))</f>
        <v/>
      </c>
      <c r="I15" s="69" t="str">
        <f>IFERROR(IF($P15="","",INDEX(男子登録情報!$S:$S,MATCH(③リレー申込!$K21,男子登録情報!$B:$B,0))),"")</f>
        <v/>
      </c>
      <c r="J15" s="69" t="str">
        <f>IFERROR(IF($P15="","",INDEX(男子登録情報!$S:$S,MATCH(③リレー申込!$M21,男子登録情報!$B:$B,0))),"")</f>
        <v/>
      </c>
      <c r="K15" s="69" t="str">
        <f>IFERROR(IF($P15="","",INDEX(男子登録情報!$S:$S,MATCH(③リレー申込!$O21,男子登録情報!$B:$B,0))),"")</f>
        <v/>
      </c>
      <c r="L15" s="69" t="str">
        <f>IFERROR(IF($P15="","",INDEX(男子登録情報!$S:$S,MATCH(③リレー申込!$Q21,男子登録情報!$B:$B,0))),"")</f>
        <v/>
      </c>
      <c r="M15" s="69" t="str">
        <f>IFERROR(IF($P15="","",INDEX(男子登録情報!$S:$S,MATCH(③リレー申込!$S21,男子登録情報!$B:$B,0))),"")</f>
        <v/>
      </c>
      <c r="N15" s="69" t="str">
        <f>IFERROR(IF($P15="","",INDEX(男子登録情報!$S:$S,MATCH(③リレー申込!$U21,男子登録情報!$B:$B,0))),"")</f>
        <v/>
      </c>
      <c r="P15" s="69" t="str">
        <f>IF(③リレー申込!$B21="","","男子"&amp;③リレー申込!$B21)</f>
        <v/>
      </c>
    </row>
    <row r="16" spans="1:16" x14ac:dyDescent="0.55000000000000004">
      <c r="A16" s="69" t="str">
        <f>IF($P16="","",INDEX(所属情報!$E:$E,MATCH(①申込書!$C$3,所属情報!$A:$A,0)))</f>
        <v/>
      </c>
      <c r="B16" s="69"/>
      <c r="C16" s="69"/>
      <c r="D16" s="69" t="str">
        <f>IF($P16="","",③リレー申込!$H22)</f>
        <v/>
      </c>
      <c r="E16" s="69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9" t="str">
        <f>IF($P16="","",IF(所属情報!$D$2="","",INDEX(所属情報!$D:$D,MATCH(①申込書!$C$3,所属情報!$A:$A,0))))</f>
        <v/>
      </c>
      <c r="G16" s="69" t="str">
        <f>IFERROR(IF($P16="","",INDEX(リスト!$AO:$AO,MATCH(③リレー申込!$I22,リスト!$AN:$AN,0))),"")</f>
        <v/>
      </c>
      <c r="H16" s="69" t="str">
        <f>IF($P16="","",RIGHT(100000+③リレー申込!$C22*10000+③リレー申込!$E22*100+③リレー申込!$G22,5)&amp;IF(③リレー申込!$J22="","","OPN"))</f>
        <v/>
      </c>
      <c r="I16" s="69" t="str">
        <f>IFERROR(IF($P16="","",INDEX(男子登録情報!$S:$S,MATCH(③リレー申込!$K22,男子登録情報!$B:$B,0))),"")</f>
        <v/>
      </c>
      <c r="J16" s="69" t="str">
        <f>IFERROR(IF($P16="","",INDEX(男子登録情報!$S:$S,MATCH(③リレー申込!$M22,男子登録情報!$B:$B,0))),"")</f>
        <v/>
      </c>
      <c r="K16" s="69" t="str">
        <f>IFERROR(IF($P16="","",INDEX(男子登録情報!$S:$S,MATCH(③リレー申込!$O22,男子登録情報!$B:$B,0))),"")</f>
        <v/>
      </c>
      <c r="L16" s="69" t="str">
        <f>IFERROR(IF($P16="","",INDEX(男子登録情報!$S:$S,MATCH(③リレー申込!$Q22,男子登録情報!$B:$B,0))),"")</f>
        <v/>
      </c>
      <c r="M16" s="69" t="str">
        <f>IFERROR(IF($P16="","",INDEX(男子登録情報!$S:$S,MATCH(③リレー申込!$S22,男子登録情報!$B:$B,0))),"")</f>
        <v/>
      </c>
      <c r="N16" s="69" t="str">
        <f>IFERROR(IF($P16="","",INDEX(男子登録情報!$S:$S,MATCH(③リレー申込!$U22,男子登録情報!$B:$B,0))),"")</f>
        <v/>
      </c>
      <c r="P16" s="69" t="str">
        <f>IF(③リレー申込!$B22="","","男子"&amp;③リレー申込!$B22)</f>
        <v/>
      </c>
    </row>
    <row r="17" spans="1:16" x14ac:dyDescent="0.55000000000000004">
      <c r="A17" s="70" t="str">
        <f>IF($P17="","",INDEX(所属情報!$E:$E,MATCH(①申込書!$C$3,所属情報!$A:$A,0)))</f>
        <v/>
      </c>
      <c r="B17" s="70"/>
      <c r="C17" s="70"/>
      <c r="D17" s="70" t="str">
        <f>IF($P17="","",③リレー申込!$H26)</f>
        <v/>
      </c>
      <c r="E17" s="70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70" t="str">
        <f>IF($P17="","",IF(所属情報!$D$2="","",INDEX(所属情報!$D:$D,MATCH(①申込書!$C$3,所属情報!$A:$A,0))))</f>
        <v/>
      </c>
      <c r="G17" s="70" t="str">
        <f>IFERROR(IF($P17="","",INDEX(リスト!$AO:$AO,MATCH(③リレー申込!$I26,リスト!$AN:$AN,0))),"")</f>
        <v/>
      </c>
      <c r="H17" s="70" t="str">
        <f>IF($P17="","",RIGHT(100000+③リレー申込!$C26*10000+③リレー申込!$E26*100+③リレー申込!$G26,5)&amp;IF(③リレー申込!$J26="","","OPN"))</f>
        <v/>
      </c>
      <c r="I17" s="70" t="str">
        <f>IFERROR(IF($P17="","",INDEX(女子登録情報!$S:$S,MATCH(③リレー申込!$K26,女子登録情報!$B:$B,0))),"")</f>
        <v/>
      </c>
      <c r="J17" s="70" t="str">
        <f>IFERROR(IF($P17="","",INDEX(女子登録情報!$S:$S,MATCH(③リレー申込!$M26,女子登録情報!$B:$B,0))),"")</f>
        <v/>
      </c>
      <c r="K17" s="70" t="str">
        <f>IFERROR(IF($P17="","",INDEX(女子登録情報!$S:$S,MATCH(③リレー申込!$O26,女子登録情報!$B:$B,0))),"")</f>
        <v/>
      </c>
      <c r="L17" s="70" t="str">
        <f>IFERROR(IF($P17="","",INDEX(女子登録情報!$S:$S,MATCH(③リレー申込!$Q26,女子登録情報!$B:$B,0))),"")</f>
        <v/>
      </c>
      <c r="M17" s="70" t="str">
        <f>IFERROR(IF($P17="","",INDEX(女子登録情報!$S:$S,MATCH(③リレー申込!$S26,女子登録情報!$B:$B,0))),"")</f>
        <v/>
      </c>
      <c r="N17" s="70" t="str">
        <f>IFERROR(IF($P17="","",INDEX(女子登録情報!$S:$S,MATCH(③リレー申込!$U26,女子登録情報!$B:$B,0))),"")</f>
        <v/>
      </c>
      <c r="P17" s="70" t="str">
        <f>IF(③リレー申込!$B26="","","女子"&amp;③リレー申込!$B26)</f>
        <v/>
      </c>
    </row>
    <row r="18" spans="1:16" x14ac:dyDescent="0.55000000000000004">
      <c r="A18" s="70" t="str">
        <f>IF($P18="","",INDEX(所属情報!$E:$E,MATCH(①申込書!$C$3,所属情報!$A:$A,0)))</f>
        <v/>
      </c>
      <c r="B18" s="70"/>
      <c r="C18" s="70"/>
      <c r="D18" s="70" t="str">
        <f>IF($P18="","",③リレー申込!$H27)</f>
        <v/>
      </c>
      <c r="E18" s="70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70" t="str">
        <f>IF($P18="","",IF(所属情報!$D$2="","",INDEX(所属情報!$D:$D,MATCH(①申込書!$C$3,所属情報!$A:$A,0))))</f>
        <v/>
      </c>
      <c r="G18" s="70" t="str">
        <f>IFERROR(IF($P18="","",INDEX(リスト!$AO:$AO,MATCH(③リレー申込!$I27,リスト!$AN:$AN,0))),"")</f>
        <v/>
      </c>
      <c r="H18" s="70" t="str">
        <f>IF($P18="","",RIGHT(100000+③リレー申込!$C27*10000+③リレー申込!$E27*100+③リレー申込!$G27,5)&amp;IF(③リレー申込!$J27="","","OPN"))</f>
        <v/>
      </c>
      <c r="I18" s="70" t="str">
        <f>IFERROR(IF($P18="","",INDEX(女子登録情報!$S:$S,MATCH(③リレー申込!$K27,女子登録情報!$B:$B,0))),"")</f>
        <v/>
      </c>
      <c r="J18" s="70" t="str">
        <f>IFERROR(IF($P18="","",INDEX(女子登録情報!$S:$S,MATCH(③リレー申込!$M27,女子登録情報!$B:$B,0))),"")</f>
        <v/>
      </c>
      <c r="K18" s="70" t="str">
        <f>IFERROR(IF($P18="","",INDEX(女子登録情報!$S:$S,MATCH(③リレー申込!$O27,女子登録情報!$B:$B,0))),"")</f>
        <v/>
      </c>
      <c r="L18" s="70" t="str">
        <f>IFERROR(IF($P18="","",INDEX(女子登録情報!$S:$S,MATCH(③リレー申込!$Q27,女子登録情報!$B:$B,0))),"")</f>
        <v/>
      </c>
      <c r="M18" s="70" t="str">
        <f>IFERROR(IF($P18="","",INDEX(女子登録情報!$S:$S,MATCH(③リレー申込!$S27,女子登録情報!$B:$B,0))),"")</f>
        <v/>
      </c>
      <c r="N18" s="70" t="str">
        <f>IFERROR(IF($P18="","",INDEX(女子登録情報!$S:$S,MATCH(③リレー申込!$U27,女子登録情報!$B:$B,0))),"")</f>
        <v/>
      </c>
      <c r="P18" s="70" t="str">
        <f>IF(③リレー申込!$B27="","","女子"&amp;③リレー申込!$B27)</f>
        <v/>
      </c>
    </row>
    <row r="19" spans="1:16" x14ac:dyDescent="0.55000000000000004">
      <c r="A19" s="70" t="str">
        <f>IF($P19="","",INDEX(所属情報!$E:$E,MATCH(①申込書!$C$3,所属情報!$A:$A,0)))</f>
        <v/>
      </c>
      <c r="B19" s="70"/>
      <c r="C19" s="70"/>
      <c r="D19" s="70" t="str">
        <f>IF($P19="","",③リレー申込!$H28)</f>
        <v/>
      </c>
      <c r="E19" s="70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70" t="str">
        <f>IF($P19="","",IF(所属情報!$D$2="","",INDEX(所属情報!$D:$D,MATCH(①申込書!$C$3,所属情報!$A:$A,0))))</f>
        <v/>
      </c>
      <c r="G19" s="70" t="str">
        <f>IFERROR(IF($P19="","",INDEX(リスト!$AO:$AO,MATCH(③リレー申込!$I28,リスト!$AN:$AN,0))),"")</f>
        <v/>
      </c>
      <c r="H19" s="70" t="str">
        <f>IF($P19="","",RIGHT(100000+③リレー申込!$C28*10000+③リレー申込!$E28*100+③リレー申込!$G28,5)&amp;IF(③リレー申込!$J28="","","OPN"))</f>
        <v/>
      </c>
      <c r="I19" s="70" t="str">
        <f>IFERROR(IF($P19="","",INDEX(女子登録情報!$S:$S,MATCH(③リレー申込!$K28,女子登録情報!$B:$B,0))),"")</f>
        <v/>
      </c>
      <c r="J19" s="70" t="str">
        <f>IFERROR(IF($P19="","",INDEX(女子登録情報!$S:$S,MATCH(③リレー申込!$M28,女子登録情報!$B:$B,0))),"")</f>
        <v/>
      </c>
      <c r="K19" s="70" t="str">
        <f>IFERROR(IF($P19="","",INDEX(女子登録情報!$S:$S,MATCH(③リレー申込!$O28,女子登録情報!$B:$B,0))),"")</f>
        <v/>
      </c>
      <c r="L19" s="70" t="str">
        <f>IFERROR(IF($P19="","",INDEX(女子登録情報!$S:$S,MATCH(③リレー申込!$Q28,女子登録情報!$B:$B,0))),"")</f>
        <v/>
      </c>
      <c r="M19" s="70" t="str">
        <f>IFERROR(IF($P19="","",INDEX(女子登録情報!$S:$S,MATCH(③リレー申込!$S28,女子登録情報!$B:$B,0))),"")</f>
        <v/>
      </c>
      <c r="N19" s="70" t="str">
        <f>IFERROR(IF($P19="","",INDEX(女子登録情報!$S:$S,MATCH(③リレー申込!$U28,女子登録情報!$B:$B,0))),"")</f>
        <v/>
      </c>
      <c r="P19" s="70" t="str">
        <f>IF(③リレー申込!$B28="","","女子"&amp;③リレー申込!$B28)</f>
        <v/>
      </c>
    </row>
    <row r="20" spans="1:16" x14ac:dyDescent="0.55000000000000004">
      <c r="A20" s="70" t="str">
        <f>IF($P20="","",INDEX(所属情報!$E:$E,MATCH(①申込書!$C$3,所属情報!$A:$A,0)))</f>
        <v/>
      </c>
      <c r="B20" s="70"/>
      <c r="C20" s="70"/>
      <c r="D20" s="70" t="str">
        <f>IF($P20="","",③リレー申込!$H29)</f>
        <v/>
      </c>
      <c r="E20" s="70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70" t="str">
        <f>IF($P20="","",IF(所属情報!$D$2="","",INDEX(所属情報!$D:$D,MATCH(①申込書!$C$3,所属情報!$A:$A,0))))</f>
        <v/>
      </c>
      <c r="G20" s="70" t="str">
        <f>IFERROR(IF($P20="","",INDEX(リスト!$AO:$AO,MATCH(③リレー申込!$I29,リスト!$AN:$AN,0))),"")</f>
        <v/>
      </c>
      <c r="H20" s="70" t="str">
        <f>IF($P20="","",RIGHT(100000+③リレー申込!$C29*10000+③リレー申込!$E29*100+③リレー申込!$G29,5)&amp;IF(③リレー申込!$J29="","","OPN"))</f>
        <v/>
      </c>
      <c r="I20" s="70" t="str">
        <f>IFERROR(IF($P20="","",INDEX(女子登録情報!$S:$S,MATCH(③リレー申込!$K29,女子登録情報!$B:$B,0))),"")</f>
        <v/>
      </c>
      <c r="J20" s="70" t="str">
        <f>IFERROR(IF($P20="","",INDEX(女子登録情報!$S:$S,MATCH(③リレー申込!$M29,女子登録情報!$B:$B,0))),"")</f>
        <v/>
      </c>
      <c r="K20" s="70" t="str">
        <f>IFERROR(IF($P20="","",INDEX(女子登録情報!$S:$S,MATCH(③リレー申込!$O29,女子登録情報!$B:$B,0))),"")</f>
        <v/>
      </c>
      <c r="L20" s="70" t="str">
        <f>IFERROR(IF($P20="","",INDEX(女子登録情報!$S:$S,MATCH(③リレー申込!$Q29,女子登録情報!$B:$B,0))),"")</f>
        <v/>
      </c>
      <c r="M20" s="70" t="str">
        <f>IFERROR(IF($P20="","",INDEX(女子登録情報!$S:$S,MATCH(③リレー申込!$S29,女子登録情報!$B:$B,0))),"")</f>
        <v/>
      </c>
      <c r="N20" s="70" t="str">
        <f>IFERROR(IF($P20="","",INDEX(女子登録情報!$S:$S,MATCH(③リレー申込!$U29,女子登録情報!$B:$B,0))),"")</f>
        <v/>
      </c>
      <c r="P20" s="70" t="str">
        <f>IF(③リレー申込!$B29="","","女子"&amp;③リレー申込!$B29)</f>
        <v/>
      </c>
    </row>
    <row r="21" spans="1:16" x14ac:dyDescent="0.55000000000000004">
      <c r="A21" s="70" t="str">
        <f>IF($P21="","",INDEX(所属情報!$E:$E,MATCH(①申込書!$C$3,所属情報!$A:$A,0)))</f>
        <v/>
      </c>
      <c r="B21" s="70"/>
      <c r="C21" s="70"/>
      <c r="D21" s="70" t="str">
        <f>IF($P21="","",③リレー申込!$H30)</f>
        <v/>
      </c>
      <c r="E21" s="70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70" t="str">
        <f>IF($P21="","",IF(所属情報!$D$2="","",INDEX(所属情報!$D:$D,MATCH(①申込書!$C$3,所属情報!$A:$A,0))))</f>
        <v/>
      </c>
      <c r="G21" s="70" t="str">
        <f>IFERROR(IF($P21="","",INDEX(リスト!$AO:$AO,MATCH(③リレー申込!$I30,リスト!$AN:$AN,0))),"")</f>
        <v/>
      </c>
      <c r="H21" s="70" t="str">
        <f>IF($P21="","",RIGHT(100000+③リレー申込!$C30*10000+③リレー申込!$E30*100+③リレー申込!$G30,5)&amp;IF(③リレー申込!$J30="","","OPN"))</f>
        <v/>
      </c>
      <c r="I21" s="70" t="str">
        <f>IFERROR(IF($P21="","",INDEX(女子登録情報!$S:$S,MATCH(③リレー申込!$K30,女子登録情報!$B:$B,0))),"")</f>
        <v/>
      </c>
      <c r="J21" s="70" t="str">
        <f>IFERROR(IF($P21="","",INDEX(女子登録情報!$S:$S,MATCH(③リレー申込!$M30,女子登録情報!$B:$B,0))),"")</f>
        <v/>
      </c>
      <c r="K21" s="70" t="str">
        <f>IFERROR(IF($P21="","",INDEX(女子登録情報!$S:$S,MATCH(③リレー申込!$O30,女子登録情報!$B:$B,0))),"")</f>
        <v/>
      </c>
      <c r="L21" s="70" t="str">
        <f>IFERROR(IF($P21="","",INDEX(女子登録情報!$S:$S,MATCH(③リレー申込!$Q30,女子登録情報!$B:$B,0))),"")</f>
        <v/>
      </c>
      <c r="M21" s="70" t="str">
        <f>IFERROR(IF($P21="","",INDEX(女子登録情報!$S:$S,MATCH(③リレー申込!$S30,女子登録情報!$B:$B,0))),"")</f>
        <v/>
      </c>
      <c r="N21" s="70" t="str">
        <f>IFERROR(IF($P21="","",INDEX(女子登録情報!$S:$S,MATCH(③リレー申込!$U30,女子登録情報!$B:$B,0))),"")</f>
        <v/>
      </c>
      <c r="P21" s="70" t="str">
        <f>IF(③リレー申込!$B30="","","女子"&amp;③リレー申込!$B30)</f>
        <v/>
      </c>
    </row>
    <row r="22" spans="1:16" x14ac:dyDescent="0.55000000000000004">
      <c r="A22" s="70" t="str">
        <f>IF($P22="","",INDEX(所属情報!$E:$E,MATCH(①申込書!$C$3,所属情報!$A:$A,0)))</f>
        <v/>
      </c>
      <c r="B22" s="70"/>
      <c r="C22" s="70"/>
      <c r="D22" s="70" t="str">
        <f>IF($P22="","",③リレー申込!$H31)</f>
        <v/>
      </c>
      <c r="E22" s="70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70" t="str">
        <f>IF($P22="","",IF(所属情報!$D$2="","",INDEX(所属情報!$D:$D,MATCH(①申込書!$C$3,所属情報!$A:$A,0))))</f>
        <v/>
      </c>
      <c r="G22" s="70" t="str">
        <f>IFERROR(IF($P22="","",INDEX(リスト!$AO:$AO,MATCH(③リレー申込!$I31,リスト!$AN:$AN,0))),"")</f>
        <v/>
      </c>
      <c r="H22" s="70" t="str">
        <f>IF($P22="","",RIGHT(100000+③リレー申込!$C31*10000+③リレー申込!$E31*100+③リレー申込!$G31,5)&amp;IF(③リレー申込!$J31="","","OPN"))</f>
        <v/>
      </c>
      <c r="I22" s="70" t="str">
        <f>IFERROR(IF($P22="","",INDEX(女子登録情報!$S:$S,MATCH(③リレー申込!$K31,女子登録情報!$B:$B,0))),"")</f>
        <v/>
      </c>
      <c r="J22" s="70" t="str">
        <f>IFERROR(IF($P22="","",INDEX(女子登録情報!$S:$S,MATCH(③リレー申込!$M31,女子登録情報!$B:$B,0))),"")</f>
        <v/>
      </c>
      <c r="K22" s="70" t="str">
        <f>IFERROR(IF($P22="","",INDEX(女子登録情報!$S:$S,MATCH(③リレー申込!$O31,女子登録情報!$B:$B,0))),"")</f>
        <v/>
      </c>
      <c r="L22" s="70" t="str">
        <f>IFERROR(IF($P22="","",INDEX(女子登録情報!$S:$S,MATCH(③リレー申込!$Q31,女子登録情報!$B:$B,0))),"")</f>
        <v/>
      </c>
      <c r="M22" s="70" t="str">
        <f>IFERROR(IF($P22="","",INDEX(女子登録情報!$S:$S,MATCH(③リレー申込!$S31,女子登録情報!$B:$B,0))),"")</f>
        <v/>
      </c>
      <c r="N22" s="70" t="str">
        <f>IFERROR(IF($P22="","",INDEX(女子登録情報!$S:$S,MATCH(③リレー申込!$U31,女子登録情報!$B:$B,0))),"")</f>
        <v/>
      </c>
      <c r="P22" s="70" t="str">
        <f>IF(③リレー申込!$B31="","","女子"&amp;③リレー申込!$B31)</f>
        <v/>
      </c>
    </row>
    <row r="23" spans="1:16" x14ac:dyDescent="0.55000000000000004">
      <c r="A23" s="70" t="str">
        <f>IF($P23="","",INDEX(所属情報!$E:$E,MATCH(①申込書!$C$3,所属情報!$A:$A,0)))</f>
        <v/>
      </c>
      <c r="B23" s="70"/>
      <c r="C23" s="70"/>
      <c r="D23" s="70" t="str">
        <f>IF($P23="","",③リレー申込!$H32)</f>
        <v/>
      </c>
      <c r="E23" s="70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70" t="str">
        <f>IF($P23="","",IF(所属情報!$D$2="","",INDEX(所属情報!$D:$D,MATCH(①申込書!$C$3,所属情報!$A:$A,0))))</f>
        <v/>
      </c>
      <c r="G23" s="70" t="str">
        <f>IFERROR(IF($P23="","",INDEX(リスト!$AO:$AO,MATCH(③リレー申込!$I32,リスト!$AN:$AN,0))),"")</f>
        <v/>
      </c>
      <c r="H23" s="70" t="str">
        <f>IF($P23="","",RIGHT(100000+③リレー申込!$C32*10000+③リレー申込!$E32*100+③リレー申込!$G32,5)&amp;IF(③リレー申込!$J32="","","OPN"))</f>
        <v/>
      </c>
      <c r="I23" s="70" t="str">
        <f>IFERROR(IF($P23="","",INDEX(女子登録情報!$S:$S,MATCH(③リレー申込!$K32,女子登録情報!$B:$B,0))),"")</f>
        <v/>
      </c>
      <c r="J23" s="70" t="str">
        <f>IFERROR(IF($P23="","",INDEX(女子登録情報!$S:$S,MATCH(③リレー申込!$M32,女子登録情報!$B:$B,0))),"")</f>
        <v/>
      </c>
      <c r="K23" s="70" t="str">
        <f>IFERROR(IF($P23="","",INDEX(女子登録情報!$S:$S,MATCH(③リレー申込!$O32,女子登録情報!$B:$B,0))),"")</f>
        <v/>
      </c>
      <c r="L23" s="70" t="str">
        <f>IFERROR(IF($P23="","",INDEX(女子登録情報!$S:$S,MATCH(③リレー申込!$Q32,女子登録情報!$B:$B,0))),"")</f>
        <v/>
      </c>
      <c r="M23" s="70" t="str">
        <f>IFERROR(IF($P23="","",INDEX(女子登録情報!$S:$S,MATCH(③リレー申込!$S32,女子登録情報!$B:$B,0))),"")</f>
        <v/>
      </c>
      <c r="N23" s="70" t="str">
        <f>IFERROR(IF($P23="","",INDEX(女子登録情報!$S:$S,MATCH(③リレー申込!$U32,女子登録情報!$B:$B,0))),"")</f>
        <v/>
      </c>
      <c r="P23" s="70" t="str">
        <f>IF(③リレー申込!$B32="","","女子"&amp;③リレー申込!$B32)</f>
        <v/>
      </c>
    </row>
    <row r="24" spans="1:16" x14ac:dyDescent="0.55000000000000004">
      <c r="A24" s="70" t="str">
        <f>IF($P24="","",INDEX(所属情報!$E:$E,MATCH(①申込書!$C$3,所属情報!$A:$A,0)))</f>
        <v/>
      </c>
      <c r="B24" s="70"/>
      <c r="C24" s="70"/>
      <c r="D24" s="70" t="str">
        <f>IF($P24="","",③リレー申込!$H33)</f>
        <v/>
      </c>
      <c r="E24" s="70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70" t="str">
        <f>IF($P24="","",IF(所属情報!$D$2="","",INDEX(所属情報!$D:$D,MATCH(①申込書!$C$3,所属情報!$A:$A,0))))</f>
        <v/>
      </c>
      <c r="G24" s="70" t="str">
        <f>IFERROR(IF($P24="","",INDEX(リスト!$AO:$AO,MATCH(③リレー申込!$I33,リスト!$AN:$AN,0))),"")</f>
        <v/>
      </c>
      <c r="H24" s="70" t="str">
        <f>IF($P24="","",RIGHT(100000+③リレー申込!$C33*10000+③リレー申込!$E33*100+③リレー申込!$G33,5)&amp;IF(③リレー申込!$J33="","","OPN"))</f>
        <v/>
      </c>
      <c r="I24" s="70" t="str">
        <f>IFERROR(IF($P24="","",INDEX(女子登録情報!$S:$S,MATCH(③リレー申込!$K33,女子登録情報!$B:$B,0))),"")</f>
        <v/>
      </c>
      <c r="J24" s="70" t="str">
        <f>IFERROR(IF($P24="","",INDEX(女子登録情報!$S:$S,MATCH(③リレー申込!$M33,女子登録情報!$B:$B,0))),"")</f>
        <v/>
      </c>
      <c r="K24" s="70" t="str">
        <f>IFERROR(IF($P24="","",INDEX(女子登録情報!$S:$S,MATCH(③リレー申込!$O33,女子登録情報!$B:$B,0))),"")</f>
        <v/>
      </c>
      <c r="L24" s="70" t="str">
        <f>IFERROR(IF($P24="","",INDEX(女子登録情報!$S:$S,MATCH(③リレー申込!$Q33,女子登録情報!$B:$B,0))),"")</f>
        <v/>
      </c>
      <c r="M24" s="70" t="str">
        <f>IFERROR(IF($P24="","",INDEX(女子登録情報!$S:$S,MATCH(③リレー申込!$S33,女子登録情報!$B:$B,0))),"")</f>
        <v/>
      </c>
      <c r="N24" s="70" t="str">
        <f>IFERROR(IF($P24="","",INDEX(女子登録情報!$S:$S,MATCH(③リレー申込!$U33,女子登録情報!$B:$B,0))),"")</f>
        <v/>
      </c>
      <c r="P24" s="70" t="str">
        <f>IF(③リレー申込!$B33="","","女子"&amp;③リレー申込!$B33)</f>
        <v/>
      </c>
    </row>
    <row r="25" spans="1:16" x14ac:dyDescent="0.55000000000000004">
      <c r="A25" s="70" t="str">
        <f>IF($P25="","",INDEX(所属情報!$E:$E,MATCH(①申込書!$C$3,所属情報!$A:$A,0)))</f>
        <v/>
      </c>
      <c r="B25" s="70"/>
      <c r="C25" s="70"/>
      <c r="D25" s="70" t="str">
        <f>IF($P25="","",③リレー申込!$H34)</f>
        <v/>
      </c>
      <c r="E25" s="70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70" t="str">
        <f>IF($P25="","",IF(所属情報!$D$2="","",INDEX(所属情報!$D:$D,MATCH(①申込書!$C$3,所属情報!$A:$A,0))))</f>
        <v/>
      </c>
      <c r="G25" s="70" t="str">
        <f>IFERROR(IF($P25="","",INDEX(リスト!$AO:$AO,MATCH(③リレー申込!$I34,リスト!$AN:$AN,0))),"")</f>
        <v/>
      </c>
      <c r="H25" s="70" t="str">
        <f>IF($P25="","",RIGHT(100000+③リレー申込!$C34*10000+③リレー申込!$E34*100+③リレー申込!$G34,5)&amp;IF(③リレー申込!$J34="","","OPN"))</f>
        <v/>
      </c>
      <c r="I25" s="70" t="str">
        <f>IFERROR(IF($P25="","",INDEX(女子登録情報!$S:$S,MATCH(③リレー申込!$K34,女子登録情報!$B:$B,0))),"")</f>
        <v/>
      </c>
      <c r="J25" s="70" t="str">
        <f>IFERROR(IF($P25="","",INDEX(女子登録情報!$S:$S,MATCH(③リレー申込!$M34,女子登録情報!$B:$B,0))),"")</f>
        <v/>
      </c>
      <c r="K25" s="70" t="str">
        <f>IFERROR(IF($P25="","",INDEX(女子登録情報!$S:$S,MATCH(③リレー申込!$O34,女子登録情報!$B:$B,0))),"")</f>
        <v/>
      </c>
      <c r="L25" s="70" t="str">
        <f>IFERROR(IF($P25="","",INDEX(女子登録情報!$S:$S,MATCH(③リレー申込!$Q34,女子登録情報!$B:$B,0))),"")</f>
        <v/>
      </c>
      <c r="M25" s="70" t="str">
        <f>IFERROR(IF($P25="","",INDEX(女子登録情報!$S:$S,MATCH(③リレー申込!$S34,女子登録情報!$B:$B,0))),"")</f>
        <v/>
      </c>
      <c r="N25" s="70" t="str">
        <f>IFERROR(IF($P25="","",INDEX(女子登録情報!$S:$S,MATCH(③リレー申込!$U34,女子登録情報!$B:$B,0))),"")</f>
        <v/>
      </c>
      <c r="P25" s="70" t="str">
        <f>IF(③リレー申込!$B34="","","女子"&amp;③リレー申込!$B34)</f>
        <v/>
      </c>
    </row>
    <row r="26" spans="1:16" x14ac:dyDescent="0.55000000000000004">
      <c r="A26" s="70" t="str">
        <f>IF($P26="","",INDEX(所属情報!$E:$E,MATCH(①申込書!$C$3,所属情報!$A:$A,0)))</f>
        <v/>
      </c>
      <c r="B26" s="70"/>
      <c r="C26" s="70"/>
      <c r="D26" s="70" t="str">
        <f>IF($P26="","",③リレー申込!$H35)</f>
        <v/>
      </c>
      <c r="E26" s="70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70" t="str">
        <f>IF($P26="","",IF(所属情報!$D$2="","",INDEX(所属情報!$D:$D,MATCH(①申込書!$C$3,所属情報!$A:$A,0))))</f>
        <v/>
      </c>
      <c r="G26" s="70" t="str">
        <f>IFERROR(IF($P26="","",INDEX(リスト!$AO:$AO,MATCH(③リレー申込!$I35,リスト!$AN:$AN,0))),"")</f>
        <v/>
      </c>
      <c r="H26" s="70" t="str">
        <f>IF($P26="","",RIGHT(100000+③リレー申込!$C35*10000+③リレー申込!$E35*100+③リレー申込!$G35,5)&amp;IF(③リレー申込!$J35="","","OPN"))</f>
        <v/>
      </c>
      <c r="I26" s="70" t="str">
        <f>IFERROR(IF($P26="","",INDEX(女子登録情報!$S:$S,MATCH(③リレー申込!$K35,女子登録情報!$B:$B,0))),"")</f>
        <v/>
      </c>
      <c r="J26" s="70" t="str">
        <f>IFERROR(IF($P26="","",INDEX(女子登録情報!$S:$S,MATCH(③リレー申込!$M35,女子登録情報!$B:$B,0))),"")</f>
        <v/>
      </c>
      <c r="K26" s="70" t="str">
        <f>IFERROR(IF($P26="","",INDEX(女子登録情報!$S:$S,MATCH(③リレー申込!$O35,女子登録情報!$B:$B,0))),"")</f>
        <v/>
      </c>
      <c r="L26" s="70" t="str">
        <f>IFERROR(IF($P26="","",INDEX(女子登録情報!$S:$S,MATCH(③リレー申込!$Q35,女子登録情報!$B:$B,0))),"")</f>
        <v/>
      </c>
      <c r="M26" s="70" t="str">
        <f>IFERROR(IF($P26="","",INDEX(女子登録情報!$S:$S,MATCH(③リレー申込!$S35,女子登録情報!$B:$B,0))),"")</f>
        <v/>
      </c>
      <c r="N26" s="70" t="str">
        <f>IFERROR(IF($P26="","",INDEX(女子登録情報!$S:$S,MATCH(③リレー申込!$U35,女子登録情報!$B:$B,0))),"")</f>
        <v/>
      </c>
      <c r="P26" s="70" t="str">
        <f>IF(③リレー申込!$B35="","","女子"&amp;③リレー申込!$B35)</f>
        <v/>
      </c>
    </row>
    <row r="27" spans="1:16" x14ac:dyDescent="0.55000000000000004">
      <c r="A27" s="70" t="str">
        <f>IF($P27="","",INDEX(所属情報!$E:$E,MATCH(①申込書!$C$3,所属情報!$A:$A,0)))</f>
        <v/>
      </c>
      <c r="B27" s="70"/>
      <c r="C27" s="70"/>
      <c r="D27" s="70" t="str">
        <f>IF($P27="","",③リレー申込!$H36)</f>
        <v/>
      </c>
      <c r="E27" s="70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70" t="str">
        <f>IF($P27="","",IF(所属情報!$D$2="","",INDEX(所属情報!$D:$D,MATCH(①申込書!$C$3,所属情報!$A:$A,0))))</f>
        <v/>
      </c>
      <c r="G27" s="70" t="str">
        <f>IFERROR(IF($P27="","",INDEX(リスト!$AO:$AO,MATCH(③リレー申込!$I36,リスト!$AN:$AN,0))),"")</f>
        <v/>
      </c>
      <c r="H27" s="70" t="str">
        <f>IF($P27="","",RIGHT(100000+③リレー申込!$C36*10000+③リレー申込!$E36*100+③リレー申込!$G36,5)&amp;IF(③リレー申込!$J36="","","OPN"))</f>
        <v/>
      </c>
      <c r="I27" s="70" t="str">
        <f>IFERROR(IF($P27="","",INDEX(女子登録情報!$S:$S,MATCH(③リレー申込!$K36,女子登録情報!$B:$B,0))),"")</f>
        <v/>
      </c>
      <c r="J27" s="70" t="str">
        <f>IFERROR(IF($P27="","",INDEX(女子登録情報!$S:$S,MATCH(③リレー申込!$M36,女子登録情報!$B:$B,0))),"")</f>
        <v/>
      </c>
      <c r="K27" s="70" t="str">
        <f>IFERROR(IF($P27="","",INDEX(女子登録情報!$S:$S,MATCH(③リレー申込!$O36,女子登録情報!$B:$B,0))),"")</f>
        <v/>
      </c>
      <c r="L27" s="70" t="str">
        <f>IFERROR(IF($P27="","",INDEX(女子登録情報!$S:$S,MATCH(③リレー申込!$Q36,女子登録情報!$B:$B,0))),"")</f>
        <v/>
      </c>
      <c r="M27" s="70" t="str">
        <f>IFERROR(IF($P27="","",INDEX(女子登録情報!$S:$S,MATCH(③リレー申込!$S36,女子登録情報!$B:$B,0))),"")</f>
        <v/>
      </c>
      <c r="N27" s="70" t="str">
        <f>IFERROR(IF($P27="","",INDEX(女子登録情報!$S:$S,MATCH(③リレー申込!$U36,女子登録情報!$B:$B,0))),"")</f>
        <v/>
      </c>
      <c r="P27" s="70" t="str">
        <f>IF(③リレー申込!$B36="","","女子"&amp;③リレー申込!$B36)</f>
        <v/>
      </c>
    </row>
    <row r="28" spans="1:16" x14ac:dyDescent="0.55000000000000004">
      <c r="A28" s="70" t="str">
        <f>IF($P28="","",INDEX(所属情報!$E:$E,MATCH(①申込書!$C$3,所属情報!$A:$A,0)))</f>
        <v/>
      </c>
      <c r="B28" s="70"/>
      <c r="C28" s="70"/>
      <c r="D28" s="70" t="str">
        <f>IF($P28="","",③リレー申込!$H37)</f>
        <v/>
      </c>
      <c r="E28" s="70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70" t="str">
        <f>IF($P28="","",IF(所属情報!$D$2="","",INDEX(所属情報!$D:$D,MATCH(①申込書!$C$3,所属情報!$A:$A,0))))</f>
        <v/>
      </c>
      <c r="G28" s="70" t="str">
        <f>IFERROR(IF($P28="","",INDEX(リスト!$AO:$AO,MATCH(③リレー申込!$I37,リスト!$AN:$AN,0))),"")</f>
        <v/>
      </c>
      <c r="H28" s="70" t="str">
        <f>IF($P28="","",RIGHT(100000+③リレー申込!$C37*10000+③リレー申込!$E37*100+③リレー申込!$G37,5)&amp;IF(③リレー申込!$J37="","","OPN"))</f>
        <v/>
      </c>
      <c r="I28" s="70" t="str">
        <f>IFERROR(IF($P28="","",INDEX(女子登録情報!$S:$S,MATCH(③リレー申込!$K37,女子登録情報!$B:$B,0))),"")</f>
        <v/>
      </c>
      <c r="J28" s="70" t="str">
        <f>IFERROR(IF($P28="","",INDEX(女子登録情報!$S:$S,MATCH(③リレー申込!$M37,女子登録情報!$B:$B,0))),"")</f>
        <v/>
      </c>
      <c r="K28" s="70" t="str">
        <f>IFERROR(IF($P28="","",INDEX(女子登録情報!$S:$S,MATCH(③リレー申込!$O37,女子登録情報!$B:$B,0))),"")</f>
        <v/>
      </c>
      <c r="L28" s="70" t="str">
        <f>IFERROR(IF($P28="","",INDEX(女子登録情報!$S:$S,MATCH(③リレー申込!$Q37,女子登録情報!$B:$B,0))),"")</f>
        <v/>
      </c>
      <c r="M28" s="70" t="str">
        <f>IFERROR(IF($P28="","",INDEX(女子登録情報!$S:$S,MATCH(③リレー申込!$S37,女子登録情報!$B:$B,0))),"")</f>
        <v/>
      </c>
      <c r="N28" s="70" t="str">
        <f>IFERROR(IF($P28="","",INDEX(女子登録情報!$S:$S,MATCH(③リレー申込!$U37,女子登録情報!$B:$B,0))),"")</f>
        <v/>
      </c>
      <c r="P28" s="70" t="str">
        <f>IF(③リレー申込!$B37="","","女子"&amp;③リレー申込!$B37)</f>
        <v/>
      </c>
    </row>
    <row r="29" spans="1:16" x14ac:dyDescent="0.55000000000000004">
      <c r="A29" s="70" t="str">
        <f>IF($P29="","",INDEX(所属情報!$E:$E,MATCH(①申込書!$C$3,所属情報!$A:$A,0)))</f>
        <v/>
      </c>
      <c r="B29" s="70"/>
      <c r="C29" s="70"/>
      <c r="D29" s="70" t="str">
        <f>IF($P29="","",③リレー申込!$H38)</f>
        <v/>
      </c>
      <c r="E29" s="70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70" t="str">
        <f>IF($P29="","",IF(所属情報!$D$2="","",INDEX(所属情報!$D:$D,MATCH(①申込書!$C$3,所属情報!$A:$A,0))))</f>
        <v/>
      </c>
      <c r="G29" s="70" t="str">
        <f>IFERROR(IF($P29="","",INDEX(リスト!$AO:$AO,MATCH(③リレー申込!$I38,リスト!$AN:$AN,0))),"")</f>
        <v/>
      </c>
      <c r="H29" s="70" t="str">
        <f>IF($P29="","",RIGHT(100000+③リレー申込!$C38*10000+③リレー申込!$E38*100+③リレー申込!$G38,5)&amp;IF(③リレー申込!$J38="","","OPN"))</f>
        <v/>
      </c>
      <c r="I29" s="70" t="str">
        <f>IFERROR(IF($P29="","",INDEX(女子登録情報!$S:$S,MATCH(③リレー申込!$K38,女子登録情報!$B:$B,0))),"")</f>
        <v/>
      </c>
      <c r="J29" s="70" t="str">
        <f>IFERROR(IF($P29="","",INDEX(女子登録情報!$S:$S,MATCH(③リレー申込!$M38,女子登録情報!$B:$B,0))),"")</f>
        <v/>
      </c>
      <c r="K29" s="70" t="str">
        <f>IFERROR(IF($P29="","",INDEX(女子登録情報!$S:$S,MATCH(③リレー申込!$O38,女子登録情報!$B:$B,0))),"")</f>
        <v/>
      </c>
      <c r="L29" s="70" t="str">
        <f>IFERROR(IF($P29="","",INDEX(女子登録情報!$S:$S,MATCH(③リレー申込!$Q38,女子登録情報!$B:$B,0))),"")</f>
        <v/>
      </c>
      <c r="M29" s="70" t="str">
        <f>IFERROR(IF($P29="","",INDEX(女子登録情報!$S:$S,MATCH(③リレー申込!$S38,女子登録情報!$B:$B,0))),"")</f>
        <v/>
      </c>
      <c r="N29" s="70" t="str">
        <f>IFERROR(IF($P29="","",INDEX(女子登録情報!$S:$S,MATCH(③リレー申込!$U38,女子登録情報!$B:$B,0))),"")</f>
        <v/>
      </c>
      <c r="P29" s="70" t="str">
        <f>IF(③リレー申込!$B38="","","女子"&amp;③リレー申込!$B38)</f>
        <v/>
      </c>
    </row>
    <row r="30" spans="1:16" x14ac:dyDescent="0.55000000000000004">
      <c r="A30" s="70" t="str">
        <f>IF($P30="","",INDEX(所属情報!$E:$E,MATCH(①申込書!$C$3,所属情報!$A:$A,0)))</f>
        <v/>
      </c>
      <c r="B30" s="70"/>
      <c r="C30" s="70"/>
      <c r="D30" s="70" t="str">
        <f>IF($P30="","",③リレー申込!$H39)</f>
        <v/>
      </c>
      <c r="E30" s="70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70" t="str">
        <f>IF($P30="","",IF(所属情報!$D$2="","",INDEX(所属情報!$D:$D,MATCH(①申込書!$C$3,所属情報!$A:$A,0))))</f>
        <v/>
      </c>
      <c r="G30" s="70" t="str">
        <f>IFERROR(IF($P30="","",INDEX(リスト!$AO:$AO,MATCH(③リレー申込!$I39,リスト!$AN:$AN,0))),"")</f>
        <v/>
      </c>
      <c r="H30" s="70" t="str">
        <f>IF($P30="","",RIGHT(100000+③リレー申込!$C39*10000+③リレー申込!$E39*100+③リレー申込!$G39,5)&amp;IF(③リレー申込!$J39="","","OPN"))</f>
        <v/>
      </c>
      <c r="I30" s="70" t="str">
        <f>IFERROR(IF($P30="","",INDEX(女子登録情報!$S:$S,MATCH(③リレー申込!$K39,女子登録情報!$B:$B,0))),"")</f>
        <v/>
      </c>
      <c r="J30" s="70" t="str">
        <f>IFERROR(IF($P30="","",INDEX(女子登録情報!$S:$S,MATCH(③リレー申込!$M39,女子登録情報!$B:$B,0))),"")</f>
        <v/>
      </c>
      <c r="K30" s="70" t="str">
        <f>IFERROR(IF($P30="","",INDEX(女子登録情報!$S:$S,MATCH(③リレー申込!$O39,女子登録情報!$B:$B,0))),"")</f>
        <v/>
      </c>
      <c r="L30" s="70" t="str">
        <f>IFERROR(IF($P30="","",INDEX(女子登録情報!$S:$S,MATCH(③リレー申込!$Q39,女子登録情報!$B:$B,0))),"")</f>
        <v/>
      </c>
      <c r="M30" s="70" t="str">
        <f>IFERROR(IF($P30="","",INDEX(女子登録情報!$S:$S,MATCH(③リレー申込!$S39,女子登録情報!$B:$B,0))),"")</f>
        <v/>
      </c>
      <c r="N30" s="70" t="str">
        <f>IFERROR(IF($P30="","",INDEX(女子登録情報!$S:$S,MATCH(③リレー申込!$U39,女子登録情報!$B:$B,0))),"")</f>
        <v/>
      </c>
      <c r="P30" s="70" t="str">
        <f>IF(③リレー申込!$B39="","","女子"&amp;③リレー申込!$B39)</f>
        <v/>
      </c>
    </row>
    <row r="31" spans="1:16" x14ac:dyDescent="0.55000000000000004">
      <c r="A31" s="70" t="str">
        <f>IF($P31="","",INDEX(所属情報!$E:$E,MATCH(①申込書!$C$3,所属情報!$A:$A,0)))</f>
        <v/>
      </c>
      <c r="B31" s="70"/>
      <c r="C31" s="70"/>
      <c r="D31" s="70" t="str">
        <f>IF($P31="","",③リレー申込!$H40)</f>
        <v/>
      </c>
      <c r="E31" s="70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70" t="str">
        <f>IF($P31="","",IF(所属情報!$D$2="","",INDEX(所属情報!$D:$D,MATCH(①申込書!$C$3,所属情報!$A:$A,0))))</f>
        <v/>
      </c>
      <c r="G31" s="70" t="str">
        <f>IFERROR(IF($P31="","",INDEX(リスト!$AO:$AO,MATCH(③リレー申込!$I40,リスト!$AN:$AN,0))),"")</f>
        <v/>
      </c>
      <c r="H31" s="70" t="str">
        <f>IF($P31="","",RIGHT(100000+③リレー申込!$C40*10000+③リレー申込!$E40*100+③リレー申込!$G40,5)&amp;IF(③リレー申込!$J40="","","OPN"))</f>
        <v/>
      </c>
      <c r="I31" s="70" t="str">
        <f>IFERROR(IF($P31="","",INDEX(女子登録情報!$S:$S,MATCH(③リレー申込!$K40,女子登録情報!$B:$B,0))),"")</f>
        <v/>
      </c>
      <c r="J31" s="70" t="str">
        <f>IFERROR(IF($P31="","",INDEX(女子登録情報!$S:$S,MATCH(③リレー申込!$M40,女子登録情報!$B:$B,0))),"")</f>
        <v/>
      </c>
      <c r="K31" s="70" t="str">
        <f>IFERROR(IF($P31="","",INDEX(女子登録情報!$S:$S,MATCH(③リレー申込!$O40,女子登録情報!$B:$B,0))),"")</f>
        <v/>
      </c>
      <c r="L31" s="70" t="str">
        <f>IFERROR(IF($P31="","",INDEX(女子登録情報!$S:$S,MATCH(③リレー申込!$Q40,女子登録情報!$B:$B,0))),"")</f>
        <v/>
      </c>
      <c r="M31" s="70" t="str">
        <f>IFERROR(IF($P31="","",INDEX(女子登録情報!$S:$S,MATCH(③リレー申込!$S40,女子登録情報!$B:$B,0))),"")</f>
        <v/>
      </c>
      <c r="N31" s="70" t="str">
        <f>IFERROR(IF($P31="","",INDEX(女子登録情報!$S:$S,MATCH(③リレー申込!$U40,女子登録情報!$B:$B,0))),"")</f>
        <v/>
      </c>
      <c r="P31" s="70" t="str">
        <f>IF(③リレー申込!$B40="","","女子"&amp;③リレー申込!$B40)</f>
        <v/>
      </c>
    </row>
    <row r="32" spans="1:16" x14ac:dyDescent="0.5500000000000000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642</v>
      </c>
      <c r="B1" t="s">
        <v>816</v>
      </c>
      <c r="C1" t="s">
        <v>817</v>
      </c>
      <c r="D1" t="s">
        <v>818</v>
      </c>
      <c r="E1" t="s">
        <v>819</v>
      </c>
      <c r="F1" t="s">
        <v>820</v>
      </c>
      <c r="G1" t="s">
        <v>821</v>
      </c>
      <c r="H1" t="s">
        <v>822</v>
      </c>
      <c r="I1" t="s">
        <v>823</v>
      </c>
      <c r="J1" t="s">
        <v>824</v>
      </c>
      <c r="K1" t="s">
        <v>825</v>
      </c>
      <c r="L1" t="s">
        <v>826</v>
      </c>
    </row>
    <row r="2" spans="1:12" x14ac:dyDescent="0.55000000000000004">
      <c r="A2" s="69" t="str">
        <f>IFERROR(IF(十種記録入力!$C8="","",INDEX(男子登録情報!$S:$S,MATCH(十種記録入力!$C8,男子登録情報!$B:$B,0))),"")</f>
        <v/>
      </c>
      <c r="B2" s="69" t="str">
        <f>IFERROR(IF($A2="","","201   1"&amp;IF(十種記録入力!$F8=設定!$F$5,設定!$P$13,設定!$R$13)),"")</f>
        <v/>
      </c>
      <c r="C2" s="69" t="str">
        <f>IF($B2="","",RIGHT(10000000+十種記録入力!$I8*100+十種記録入力!$K8,7))</f>
        <v/>
      </c>
      <c r="D2" s="69" t="str">
        <f>IF($B2="","",RIGHT(100000+十種記録入力!$L8*100+十種記録入力!$N8,5))</f>
        <v/>
      </c>
      <c r="E2" s="69" t="str">
        <f>IF($B2="","",RIGHT(100000+十種記録入力!$O8*100+十種記録入力!$Q8,5))</f>
        <v/>
      </c>
      <c r="F2" s="69" t="str">
        <f>IF($B2="","",RIGHT(100000+十種記録入力!$R8*100+十種記録入力!$T8,5))</f>
        <v/>
      </c>
      <c r="G2" s="69" t="str">
        <f>IF($B2="","",RIGHT(10000000+十種記録入力!$U8*10000+十種記録入力!$W8*100+十種記録入力!$Y8,7))</f>
        <v/>
      </c>
      <c r="H2" s="69" t="str">
        <f>IF($B2="","",RIGHT(10000000+十種記録入力!$Z8*100+十種記録入力!$AB8,7))</f>
        <v/>
      </c>
      <c r="I2" s="69" t="str">
        <f>IF($B2="","",RIGHT(100000+十種記録入力!$AC8*100+十種記録入力!$AE8,5))</f>
        <v/>
      </c>
      <c r="J2" s="69" t="str">
        <f>IF($B2="","",RIGHT(100000+十種記録入力!$AF8*100+十種記録入力!$AH8,5))</f>
        <v/>
      </c>
      <c r="K2" s="69" t="str">
        <f>IF($B2="","",RIGHT(100000+十種記録入力!$AI8*100+十種記録入力!$AK8,5))</f>
        <v/>
      </c>
      <c r="L2" s="69" t="str">
        <f>IF($B2="","",RIGHT(10000000+十種記録入力!$AL8*10000+十種記録入力!$AN8*100+十種記録入力!$AP8,7))</f>
        <v/>
      </c>
    </row>
    <row r="3" spans="1:12" x14ac:dyDescent="0.55000000000000004">
      <c r="A3" s="69" t="str">
        <f>IFERROR(IF(十種記録入力!$C9="","",INDEX(男子登録情報!$S:$S,MATCH(十種記録入力!$C9,男子登録情報!$B:$B,0))),"")</f>
        <v/>
      </c>
      <c r="B3" s="69" t="str">
        <f>IFERROR(IF($A3="","","201   1"&amp;IF(十種記録入力!$F9=設定!$F$5,設定!$P$13,設定!$R$13)),"")</f>
        <v/>
      </c>
      <c r="C3" s="69" t="str">
        <f>IF($B3="","",RIGHT(10000000+十種記録入力!$I9*100+十種記録入力!$K9,7))</f>
        <v/>
      </c>
      <c r="D3" s="69" t="str">
        <f>IF($B3="","",RIGHT(100000+十種記録入力!$L9*100+十種記録入力!$N9,5))</f>
        <v/>
      </c>
      <c r="E3" s="69" t="str">
        <f>IF($B3="","",RIGHT(100000+十種記録入力!$O9*100+十種記録入力!$Q9,5))</f>
        <v/>
      </c>
      <c r="F3" s="69" t="str">
        <f>IF($B3="","",RIGHT(100000+十種記録入力!$R9*100+十種記録入力!$T9,5))</f>
        <v/>
      </c>
      <c r="G3" s="69" t="str">
        <f>IF($B3="","",RIGHT(10000000+十種記録入力!$U9*10000+十種記録入力!$W9*100+十種記録入力!$Y9,7))</f>
        <v/>
      </c>
      <c r="H3" s="69" t="str">
        <f>IF($B3="","",RIGHT(10000000+十種記録入力!$Z9*100+十種記録入力!$AB9,7))</f>
        <v/>
      </c>
      <c r="I3" s="69" t="str">
        <f>IF($B3="","",RIGHT(100000+十種記録入力!$AC9*100+十種記録入力!$AE9,5))</f>
        <v/>
      </c>
      <c r="J3" s="69" t="str">
        <f>IF($B3="","",RIGHT(100000+十種記録入力!$AF9*100+十種記録入力!$AH9,5))</f>
        <v/>
      </c>
      <c r="K3" s="69" t="str">
        <f>IF($B3="","",RIGHT(100000+十種記録入力!$AI9*100+十種記録入力!$AK9,5))</f>
        <v/>
      </c>
      <c r="L3" s="69" t="str">
        <f>IF($B3="","",RIGHT(10000000+十種記録入力!$AL9*10000+十種記録入力!$AN9*100+十種記録入力!$AP9,7))</f>
        <v/>
      </c>
    </row>
    <row r="4" spans="1:12" x14ac:dyDescent="0.55000000000000004">
      <c r="A4" s="69" t="str">
        <f>IFERROR(IF(十種記録入力!$C10="","",INDEX(男子登録情報!$S:$S,MATCH(十種記録入力!$C10,男子登録情報!$B:$B,0))),"")</f>
        <v/>
      </c>
      <c r="B4" s="69" t="str">
        <f>IFERROR(IF($A4="","","201   1"&amp;IF(十種記録入力!$F10=設定!$F$5,設定!$P$13,設定!$R$13)),"")</f>
        <v/>
      </c>
      <c r="C4" s="69" t="str">
        <f>IF($B4="","",RIGHT(10000000+十種記録入力!$I10*100+十種記録入力!$K10,7))</f>
        <v/>
      </c>
      <c r="D4" s="69" t="str">
        <f>IF($B4="","",RIGHT(100000+十種記録入力!$L10*100+十種記録入力!$N10,5))</f>
        <v/>
      </c>
      <c r="E4" s="69" t="str">
        <f>IF($B4="","",RIGHT(100000+十種記録入力!$O10*100+十種記録入力!$Q10,5))</f>
        <v/>
      </c>
      <c r="F4" s="69" t="str">
        <f>IF($B4="","",RIGHT(100000+十種記録入力!$R10*100+十種記録入力!$T10,5))</f>
        <v/>
      </c>
      <c r="G4" s="69" t="str">
        <f>IF($B4="","",RIGHT(10000000+十種記録入力!$U10*10000+十種記録入力!$W10*100+十種記録入力!$Y10,7))</f>
        <v/>
      </c>
      <c r="H4" s="69" t="str">
        <f>IF($B4="","",RIGHT(10000000+十種記録入力!$Z10*100+十種記録入力!$AB10,7))</f>
        <v/>
      </c>
      <c r="I4" s="69" t="str">
        <f>IF($B4="","",RIGHT(100000+十種記録入力!$AC10*100+十種記録入力!$AE10,5))</f>
        <v/>
      </c>
      <c r="J4" s="69" t="str">
        <f>IF($B4="","",RIGHT(100000+十種記録入力!$AF10*100+十種記録入力!$AH10,5))</f>
        <v/>
      </c>
      <c r="K4" s="69" t="str">
        <f>IF($B4="","",RIGHT(100000+十種記録入力!$AI10*100+十種記録入力!$AK10,5))</f>
        <v/>
      </c>
      <c r="L4" s="69" t="str">
        <f>IF($B4="","",RIGHT(10000000+十種記録入力!$AL10*10000+十種記録入力!$AN10*100+十種記録入力!$AP10,7))</f>
        <v/>
      </c>
    </row>
    <row r="5" spans="1:12" x14ac:dyDescent="0.55000000000000004">
      <c r="A5" s="69" t="str">
        <f>IFERROR(IF(十種記録入力!$C11="","",INDEX(男子登録情報!$S:$S,MATCH(十種記録入力!$C11,男子登録情報!$B:$B,0))),"")</f>
        <v/>
      </c>
      <c r="B5" s="69" t="str">
        <f>IFERROR(IF($A5="","","201   1"&amp;IF(十種記録入力!$F11=設定!$F$5,設定!$P$13,設定!$R$13)),"")</f>
        <v/>
      </c>
      <c r="C5" s="69" t="str">
        <f>IF($B5="","",RIGHT(10000000+十種記録入力!$I11*100+十種記録入力!$K11,7))</f>
        <v/>
      </c>
      <c r="D5" s="69" t="str">
        <f>IF($B5="","",RIGHT(100000+十種記録入力!$L11*100+十種記録入力!$N11,5))</f>
        <v/>
      </c>
      <c r="E5" s="69" t="str">
        <f>IF($B5="","",RIGHT(100000+十種記録入力!$O11*100+十種記録入力!$Q11,5))</f>
        <v/>
      </c>
      <c r="F5" s="69" t="str">
        <f>IF($B5="","",RIGHT(100000+十種記録入力!$R11*100+十種記録入力!$T11,5))</f>
        <v/>
      </c>
      <c r="G5" s="69" t="str">
        <f>IF($B5="","",RIGHT(10000000+十種記録入力!$U11*10000+十種記録入力!$W11*100+十種記録入力!$Y11,7))</f>
        <v/>
      </c>
      <c r="H5" s="69" t="str">
        <f>IF($B5="","",RIGHT(10000000+十種記録入力!$Z11*100+十種記録入力!$AB11,7))</f>
        <v/>
      </c>
      <c r="I5" s="69" t="str">
        <f>IF($B5="","",RIGHT(100000+十種記録入力!$AC11*100+十種記録入力!$AE11,5))</f>
        <v/>
      </c>
      <c r="J5" s="69" t="str">
        <f>IF($B5="","",RIGHT(100000+十種記録入力!$AF11*100+十種記録入力!$AH11,5))</f>
        <v/>
      </c>
      <c r="K5" s="69" t="str">
        <f>IF($B5="","",RIGHT(100000+十種記録入力!$AI11*100+十種記録入力!$AK11,5))</f>
        <v/>
      </c>
      <c r="L5" s="69" t="str">
        <f>IF($B5="","",RIGHT(10000000+十種記録入力!$AL11*10000+十種記録入力!$AN11*100+十種記録入力!$AP11,7))</f>
        <v/>
      </c>
    </row>
    <row r="6" spans="1:12" x14ac:dyDescent="0.55000000000000004">
      <c r="A6" s="69" t="str">
        <f>IFERROR(IF(十種記録入力!$C12="","",INDEX(男子登録情報!$S:$S,MATCH(十種記録入力!$C12,男子登録情報!$B:$B,0))),"")</f>
        <v/>
      </c>
      <c r="B6" s="69" t="str">
        <f>IFERROR(IF($A6="","","201   1"&amp;IF(十種記録入力!$F12=設定!$F$5,設定!$P$13,設定!$R$13)),"")</f>
        <v/>
      </c>
      <c r="C6" s="69" t="str">
        <f>IF($B6="","",RIGHT(10000000+十種記録入力!$I12*100+十種記録入力!$K12,7))</f>
        <v/>
      </c>
      <c r="D6" s="69" t="str">
        <f>IF($B6="","",RIGHT(100000+十種記録入力!$L12*100+十種記録入力!$N12,5))</f>
        <v/>
      </c>
      <c r="E6" s="69" t="str">
        <f>IF($B6="","",RIGHT(100000+十種記録入力!$O12*100+十種記録入力!$Q12,5))</f>
        <v/>
      </c>
      <c r="F6" s="69" t="str">
        <f>IF($B6="","",RIGHT(100000+十種記録入力!$R12*100+十種記録入力!$T12,5))</f>
        <v/>
      </c>
      <c r="G6" s="69" t="str">
        <f>IF($B6="","",RIGHT(10000000+十種記録入力!$U12*10000+十種記録入力!$W12*100+十種記録入力!$Y12,7))</f>
        <v/>
      </c>
      <c r="H6" s="69" t="str">
        <f>IF($B6="","",RIGHT(10000000+十種記録入力!$Z12*100+十種記録入力!$AB12,7))</f>
        <v/>
      </c>
      <c r="I6" s="69" t="str">
        <f>IF($B6="","",RIGHT(100000+十種記録入力!$AC12*100+十種記録入力!$AE12,5))</f>
        <v/>
      </c>
      <c r="J6" s="69" t="str">
        <f>IF($B6="","",RIGHT(100000+十種記録入力!$AF12*100+十種記録入力!$AH12,5))</f>
        <v/>
      </c>
      <c r="K6" s="69" t="str">
        <f>IF($B6="","",RIGHT(100000+十種記録入力!$AI12*100+十種記録入力!$AK12,5))</f>
        <v/>
      </c>
      <c r="L6" s="69" t="str">
        <f>IF($B6="","",RIGHT(10000000+十種記録入力!$AL12*10000+十種記録入力!$AN12*100+十種記録入力!$AP12,7))</f>
        <v/>
      </c>
    </row>
    <row r="7" spans="1:12" x14ac:dyDescent="0.55000000000000004">
      <c r="A7" s="69" t="str">
        <f>IFERROR(IF(十種記録入力!$C13="","",INDEX(男子登録情報!$S:$S,MATCH(十種記録入力!$C13,男子登録情報!$B:$B,0))),"")</f>
        <v/>
      </c>
      <c r="B7" s="69" t="str">
        <f>IFERROR(IF($A7="","","201   1"&amp;IF(十種記録入力!$F13=設定!$F$5,設定!$P$13,設定!$R$13)),"")</f>
        <v/>
      </c>
      <c r="C7" s="69" t="str">
        <f>IF($B7="","",RIGHT(10000000+十種記録入力!$I13*100+十種記録入力!$K13,7))</f>
        <v/>
      </c>
      <c r="D7" s="69" t="str">
        <f>IF($B7="","",RIGHT(100000+十種記録入力!$L13*100+十種記録入力!$N13,5))</f>
        <v/>
      </c>
      <c r="E7" s="69" t="str">
        <f>IF($B7="","",RIGHT(100000+十種記録入力!$O13*100+十種記録入力!$Q13,5))</f>
        <v/>
      </c>
      <c r="F7" s="69" t="str">
        <f>IF($B7="","",RIGHT(100000+十種記録入力!$R13*100+十種記録入力!$T13,5))</f>
        <v/>
      </c>
      <c r="G7" s="69" t="str">
        <f>IF($B7="","",RIGHT(10000000+十種記録入力!$U13*10000+十種記録入力!$W13*100+十種記録入力!$Y13,7))</f>
        <v/>
      </c>
      <c r="H7" s="69" t="str">
        <f>IF($B7="","",RIGHT(10000000+十種記録入力!$Z13*100+十種記録入力!$AB13,7))</f>
        <v/>
      </c>
      <c r="I7" s="69" t="str">
        <f>IF($B7="","",RIGHT(100000+十種記録入力!$AC13*100+十種記録入力!$AE13,5))</f>
        <v/>
      </c>
      <c r="J7" s="69" t="str">
        <f>IF($B7="","",RIGHT(100000+十種記録入力!$AF13*100+十種記録入力!$AH13,5))</f>
        <v/>
      </c>
      <c r="K7" s="69" t="str">
        <f>IF($B7="","",RIGHT(100000+十種記録入力!$AI13*100+十種記録入力!$AK13,5))</f>
        <v/>
      </c>
      <c r="L7" s="69" t="str">
        <f>IF($B7="","",RIGHT(10000000+十種記録入力!$AL13*10000+十種記録入力!$AN13*100+十種記録入力!$AP13,7))</f>
        <v/>
      </c>
    </row>
    <row r="8" spans="1:12" x14ac:dyDescent="0.55000000000000004">
      <c r="A8" s="69" t="str">
        <f>IFERROR(IF(十種記録入力!$C14="","",INDEX(男子登録情報!$S:$S,MATCH(十種記録入力!$C14,男子登録情報!$B:$B,0))),"")</f>
        <v/>
      </c>
      <c r="B8" s="69" t="str">
        <f>IFERROR(IF($A8="","","201   1"&amp;IF(十種記録入力!$F14=設定!$F$5,設定!$P$13,設定!$R$13)),"")</f>
        <v/>
      </c>
      <c r="C8" s="69" t="str">
        <f>IF($B8="","",RIGHT(10000000+十種記録入力!$I14*100+十種記録入力!$K14,7))</f>
        <v/>
      </c>
      <c r="D8" s="69" t="str">
        <f>IF($B8="","",RIGHT(100000+十種記録入力!$L14*100+十種記録入力!$N14,5))</f>
        <v/>
      </c>
      <c r="E8" s="69" t="str">
        <f>IF($B8="","",RIGHT(100000+十種記録入力!$O14*100+十種記録入力!$Q14,5))</f>
        <v/>
      </c>
      <c r="F8" s="69" t="str">
        <f>IF($B8="","",RIGHT(100000+十種記録入力!$R14*100+十種記録入力!$T14,5))</f>
        <v/>
      </c>
      <c r="G8" s="69" t="str">
        <f>IF($B8="","",RIGHT(10000000+十種記録入力!$U14*10000+十種記録入力!$W14*100+十種記録入力!$Y14,7))</f>
        <v/>
      </c>
      <c r="H8" s="69" t="str">
        <f>IF($B8="","",RIGHT(10000000+十種記録入力!$Z14*100+十種記録入力!$AB14,7))</f>
        <v/>
      </c>
      <c r="I8" s="69" t="str">
        <f>IF($B8="","",RIGHT(100000+十種記録入力!$AC14*100+十種記録入力!$AE14,5))</f>
        <v/>
      </c>
      <c r="J8" s="69" t="str">
        <f>IF($B8="","",RIGHT(100000+十種記録入力!$AF14*100+十種記録入力!$AH14,5))</f>
        <v/>
      </c>
      <c r="K8" s="69" t="str">
        <f>IF($B8="","",RIGHT(100000+十種記録入力!$AI14*100+十種記録入力!$AK14,5))</f>
        <v/>
      </c>
      <c r="L8" s="69" t="str">
        <f>IF($B8="","",RIGHT(10000000+十種記録入力!$AL14*10000+十種記録入力!$AN14*100+十種記録入力!$AP14,7))</f>
        <v/>
      </c>
    </row>
    <row r="9" spans="1:12" x14ac:dyDescent="0.55000000000000004">
      <c r="A9" s="69" t="str">
        <f>IFERROR(IF(十種記録入力!$C15="","",INDEX(男子登録情報!$S:$S,MATCH(十種記録入力!$C15,男子登録情報!$B:$B,0))),"")</f>
        <v/>
      </c>
      <c r="B9" s="69" t="str">
        <f>IFERROR(IF($A9="","","201   1"&amp;IF(十種記録入力!$F15=設定!$F$5,設定!$P$13,設定!$R$13)),"")</f>
        <v/>
      </c>
      <c r="C9" s="69" t="str">
        <f>IF($B9="","",RIGHT(10000000+十種記録入力!$I15*100+十種記録入力!$K15,7))</f>
        <v/>
      </c>
      <c r="D9" s="69" t="str">
        <f>IF($B9="","",RIGHT(100000+十種記録入力!$L15*100+十種記録入力!$N15,5))</f>
        <v/>
      </c>
      <c r="E9" s="69" t="str">
        <f>IF($B9="","",RIGHT(100000+十種記録入力!$O15*100+十種記録入力!$Q15,5))</f>
        <v/>
      </c>
      <c r="F9" s="69" t="str">
        <f>IF($B9="","",RIGHT(100000+十種記録入力!$R15*100+十種記録入力!$T15,5))</f>
        <v/>
      </c>
      <c r="G9" s="69" t="str">
        <f>IF($B9="","",RIGHT(10000000+十種記録入力!$U15*10000+十種記録入力!$W15*100+十種記録入力!$Y15,7))</f>
        <v/>
      </c>
      <c r="H9" s="69" t="str">
        <f>IF($B9="","",RIGHT(10000000+十種記録入力!$Z15*100+十種記録入力!$AB15,7))</f>
        <v/>
      </c>
      <c r="I9" s="69" t="str">
        <f>IF($B9="","",RIGHT(100000+十種記録入力!$AC15*100+十種記録入力!$AE15,5))</f>
        <v/>
      </c>
      <c r="J9" s="69" t="str">
        <f>IF($B9="","",RIGHT(100000+十種記録入力!$AF15*100+十種記録入力!$AH15,5))</f>
        <v/>
      </c>
      <c r="K9" s="69" t="str">
        <f>IF($B9="","",RIGHT(100000+十種記録入力!$AI15*100+十種記録入力!$AK15,5))</f>
        <v/>
      </c>
      <c r="L9" s="69" t="str">
        <f>IF($B9="","",RIGHT(10000000+十種記録入力!$AL15*10000+十種記録入力!$AN15*100+十種記録入力!$AP15,7))</f>
        <v/>
      </c>
    </row>
    <row r="10" spans="1:12" x14ac:dyDescent="0.55000000000000004">
      <c r="A10" s="69" t="str">
        <f>IFERROR(IF(十種記録入力!$C16="","",INDEX(男子登録情報!$S:$S,MATCH(十種記録入力!$C16,男子登録情報!$B:$B,0))),"")</f>
        <v/>
      </c>
      <c r="B10" s="69" t="str">
        <f>IFERROR(IF($A10="","","201   1"&amp;IF(十種記録入力!$F16=設定!$F$5,設定!$P$13,設定!$R$13)),"")</f>
        <v/>
      </c>
      <c r="C10" s="69" t="str">
        <f>IF($B10="","",RIGHT(10000000+十種記録入力!$I16*100+十種記録入力!$K16,7))</f>
        <v/>
      </c>
      <c r="D10" s="69" t="str">
        <f>IF($B10="","",RIGHT(100000+十種記録入力!$L16*100+十種記録入力!$N16,5))</f>
        <v/>
      </c>
      <c r="E10" s="69" t="str">
        <f>IF($B10="","",RIGHT(100000+十種記録入力!$O16*100+十種記録入力!$Q16,5))</f>
        <v/>
      </c>
      <c r="F10" s="69" t="str">
        <f>IF($B10="","",RIGHT(100000+十種記録入力!$R16*100+十種記録入力!$T16,5))</f>
        <v/>
      </c>
      <c r="G10" s="69" t="str">
        <f>IF($B10="","",RIGHT(10000000+十種記録入力!$U16*10000+十種記録入力!$W16*100+十種記録入力!$Y16,7))</f>
        <v/>
      </c>
      <c r="H10" s="69" t="str">
        <f>IF($B10="","",RIGHT(10000000+十種記録入力!$Z16*100+十種記録入力!$AB16,7))</f>
        <v/>
      </c>
      <c r="I10" s="69" t="str">
        <f>IF($B10="","",RIGHT(100000+十種記録入力!$AC16*100+十種記録入力!$AE16,5))</f>
        <v/>
      </c>
      <c r="J10" s="69" t="str">
        <f>IF($B10="","",RIGHT(100000+十種記録入力!$AF16*100+十種記録入力!$AH16,5))</f>
        <v/>
      </c>
      <c r="K10" s="69" t="str">
        <f>IF($B10="","",RIGHT(100000+十種記録入力!$AI16*100+十種記録入力!$AK16,5))</f>
        <v/>
      </c>
      <c r="L10" s="69" t="str">
        <f>IF($B10="","",RIGHT(10000000+十種記録入力!$AL16*10000+十種記録入力!$AN16*100+十種記録入力!$AP16,7))</f>
        <v/>
      </c>
    </row>
    <row r="11" spans="1:12" x14ac:dyDescent="0.55000000000000004">
      <c r="A11" s="69" t="str">
        <f>IFERROR(IF(十種記録入力!$C17="","",INDEX(男子登録情報!$S:$S,MATCH(十種記録入力!$C17,男子登録情報!$B:$B,0))),"")</f>
        <v/>
      </c>
      <c r="B11" s="69" t="str">
        <f>IFERROR(IF($A11="","","201   1"&amp;IF(十種記録入力!$F17=設定!$F$5,設定!$P$13,設定!$R$13)),"")</f>
        <v/>
      </c>
      <c r="C11" s="69" t="str">
        <f>IF($B11="","",RIGHT(10000000+十種記録入力!$I17*100+十種記録入力!$K17,7))</f>
        <v/>
      </c>
      <c r="D11" s="69" t="str">
        <f>IF($B11="","",RIGHT(100000+十種記録入力!$L17*100+十種記録入力!$N17,5))</f>
        <v/>
      </c>
      <c r="E11" s="69" t="str">
        <f>IF($B11="","",RIGHT(100000+十種記録入力!$O17*100+十種記録入力!$Q17,5))</f>
        <v/>
      </c>
      <c r="F11" s="69" t="str">
        <f>IF($B11="","",RIGHT(100000+十種記録入力!$R17*100+十種記録入力!$T17,5))</f>
        <v/>
      </c>
      <c r="G11" s="69" t="str">
        <f>IF($B11="","",RIGHT(10000000+十種記録入力!$U17*10000+十種記録入力!$W17*100+十種記録入力!$Y17,7))</f>
        <v/>
      </c>
      <c r="H11" s="69" t="str">
        <f>IF($B11="","",RIGHT(10000000+十種記録入力!$Z17*100+十種記録入力!$AB17,7))</f>
        <v/>
      </c>
      <c r="I11" s="69" t="str">
        <f>IF($B11="","",RIGHT(100000+十種記録入力!$AC17*100+十種記録入力!$AE17,5))</f>
        <v/>
      </c>
      <c r="J11" s="69" t="str">
        <f>IF($B11="","",RIGHT(100000+十種記録入力!$AF17*100+十種記録入力!$AH17,5))</f>
        <v/>
      </c>
      <c r="K11" s="69" t="str">
        <f>IF($B11="","",RIGHT(100000+十種記録入力!$AI17*100+十種記録入力!$AK17,5))</f>
        <v/>
      </c>
      <c r="L11" s="69" t="str">
        <f>IF($B11="","",RIGHT(10000000+十種記録入力!$AL17*10000+十種記録入力!$AN17*100+十種記録入力!$AP17,7))</f>
        <v/>
      </c>
    </row>
    <row r="12" spans="1:12" x14ac:dyDescent="0.55000000000000004">
      <c r="A12" s="69" t="str">
        <f>IFERROR(IF(十種記録入力!$C18="","",INDEX(男子登録情報!$S:$S,MATCH(十種記録入力!$C18,男子登録情報!$B:$B,0))),"")</f>
        <v/>
      </c>
      <c r="B12" s="69" t="str">
        <f>IFERROR(IF($A12="","","201   1"&amp;IF(十種記録入力!$F18=設定!$F$5,設定!$P$13,設定!$R$13)),"")</f>
        <v/>
      </c>
      <c r="C12" s="69" t="str">
        <f>IF($B12="","",RIGHT(10000000+十種記録入力!$I18*100+十種記録入力!$K18,7))</f>
        <v/>
      </c>
      <c r="D12" s="69" t="str">
        <f>IF($B12="","",RIGHT(100000+十種記録入力!$L18*100+十種記録入力!$N18,5))</f>
        <v/>
      </c>
      <c r="E12" s="69" t="str">
        <f>IF($B12="","",RIGHT(100000+十種記録入力!$O18*100+十種記録入力!$Q18,5))</f>
        <v/>
      </c>
      <c r="F12" s="69" t="str">
        <f>IF($B12="","",RIGHT(100000+十種記録入力!$R18*100+十種記録入力!$T18,5))</f>
        <v/>
      </c>
      <c r="G12" s="69" t="str">
        <f>IF($B12="","",RIGHT(10000000+十種記録入力!$U18*10000+十種記録入力!$W18*100+十種記録入力!$Y18,7))</f>
        <v/>
      </c>
      <c r="H12" s="69" t="str">
        <f>IF($B12="","",RIGHT(10000000+十種記録入力!$Z18*100+十種記録入力!$AB18,7))</f>
        <v/>
      </c>
      <c r="I12" s="69" t="str">
        <f>IF($B12="","",RIGHT(100000+十種記録入力!$AC18*100+十種記録入力!$AE18,5))</f>
        <v/>
      </c>
      <c r="J12" s="69" t="str">
        <f>IF($B12="","",RIGHT(100000+十種記録入力!$AF18*100+十種記録入力!$AH18,5))</f>
        <v/>
      </c>
      <c r="K12" s="69" t="str">
        <f>IF($B12="","",RIGHT(100000+十種記録入力!$AI18*100+十種記録入力!$AK18,5))</f>
        <v/>
      </c>
      <c r="L12" s="69" t="str">
        <f>IF($B12="","",RIGHT(10000000+十種記録入力!$AL18*10000+十種記録入力!$AN18*100+十種記録入力!$AP18,7))</f>
        <v/>
      </c>
    </row>
    <row r="13" spans="1:12" x14ac:dyDescent="0.55000000000000004">
      <c r="A13" s="69" t="str">
        <f>IFERROR(IF(十種記録入力!$C19="","",INDEX(男子登録情報!$S:$S,MATCH(十種記録入力!$C19,男子登録情報!$B:$B,0))),"")</f>
        <v/>
      </c>
      <c r="B13" s="69" t="str">
        <f>IFERROR(IF($A13="","","201   1"&amp;IF(十種記録入力!$F19=設定!$F$5,設定!$P$13,設定!$R$13)),"")</f>
        <v/>
      </c>
      <c r="C13" s="69" t="str">
        <f>IF($B13="","",RIGHT(10000000+十種記録入力!$I19*100+十種記録入力!$K19,7))</f>
        <v/>
      </c>
      <c r="D13" s="69" t="str">
        <f>IF($B13="","",RIGHT(100000+十種記録入力!$L19*100+十種記録入力!$N19,5))</f>
        <v/>
      </c>
      <c r="E13" s="69" t="str">
        <f>IF($B13="","",RIGHT(100000+十種記録入力!$O19*100+十種記録入力!$Q19,5))</f>
        <v/>
      </c>
      <c r="F13" s="69" t="str">
        <f>IF($B13="","",RIGHT(100000+十種記録入力!$R19*100+十種記録入力!$T19,5))</f>
        <v/>
      </c>
      <c r="G13" s="69" t="str">
        <f>IF($B13="","",RIGHT(10000000+十種記録入力!$U19*10000+十種記録入力!$W19*100+十種記録入力!$Y19,7))</f>
        <v/>
      </c>
      <c r="H13" s="69" t="str">
        <f>IF($B13="","",RIGHT(10000000+十種記録入力!$Z19*100+十種記録入力!$AB19,7))</f>
        <v/>
      </c>
      <c r="I13" s="69" t="str">
        <f>IF($B13="","",RIGHT(100000+十種記録入力!$AC19*100+十種記録入力!$AE19,5))</f>
        <v/>
      </c>
      <c r="J13" s="69" t="str">
        <f>IF($B13="","",RIGHT(100000+十種記録入力!$AF19*100+十種記録入力!$AH19,5))</f>
        <v/>
      </c>
      <c r="K13" s="69" t="str">
        <f>IF($B13="","",RIGHT(100000+十種記録入力!$AI19*100+十種記録入力!$AK19,5))</f>
        <v/>
      </c>
      <c r="L13" s="69" t="str">
        <f>IF($B13="","",RIGHT(10000000+十種記録入力!$AL19*10000+十種記録入力!$AN19*100+十種記録入力!$AP19,7))</f>
        <v/>
      </c>
    </row>
    <row r="14" spans="1:12" x14ac:dyDescent="0.55000000000000004">
      <c r="A14" s="69" t="str">
        <f>IFERROR(IF(十種記録入力!$C20="","",INDEX(男子登録情報!$S:$S,MATCH(十種記録入力!$C20,男子登録情報!$B:$B,0))),"")</f>
        <v/>
      </c>
      <c r="B14" s="69" t="str">
        <f>IFERROR(IF($A14="","","201   1"&amp;IF(十種記録入力!$F20=設定!$F$5,設定!$P$13,設定!$R$13)),"")</f>
        <v/>
      </c>
      <c r="C14" s="69" t="str">
        <f>IF($B14="","",RIGHT(10000000+十種記録入力!$I20*100+十種記録入力!$K20,7))</f>
        <v/>
      </c>
      <c r="D14" s="69" t="str">
        <f>IF($B14="","",RIGHT(100000+十種記録入力!$L20*100+十種記録入力!$N20,5))</f>
        <v/>
      </c>
      <c r="E14" s="69" t="str">
        <f>IF($B14="","",RIGHT(100000+十種記録入力!$O20*100+十種記録入力!$Q20,5))</f>
        <v/>
      </c>
      <c r="F14" s="69" t="str">
        <f>IF($B14="","",RIGHT(100000+十種記録入力!$R20*100+十種記録入力!$T20,5))</f>
        <v/>
      </c>
      <c r="G14" s="69" t="str">
        <f>IF($B14="","",RIGHT(10000000+十種記録入力!$U20*10000+十種記録入力!$W20*100+十種記録入力!$Y20,7))</f>
        <v/>
      </c>
      <c r="H14" s="69" t="str">
        <f>IF($B14="","",RIGHT(10000000+十種記録入力!$Z20*100+十種記録入力!$AB20,7))</f>
        <v/>
      </c>
      <c r="I14" s="69" t="str">
        <f>IF($B14="","",RIGHT(100000+十種記録入力!$AC20*100+十種記録入力!$AE20,5))</f>
        <v/>
      </c>
      <c r="J14" s="69" t="str">
        <f>IF($B14="","",RIGHT(100000+十種記録入力!$AF20*100+十種記録入力!$AH20,5))</f>
        <v/>
      </c>
      <c r="K14" s="69" t="str">
        <f>IF($B14="","",RIGHT(100000+十種記録入力!$AI20*100+十種記録入力!$AK20,5))</f>
        <v/>
      </c>
      <c r="L14" s="69" t="str">
        <f>IF($B14="","",RIGHT(10000000+十種記録入力!$AL20*10000+十種記録入力!$AN20*100+十種記録入力!$AP20,7))</f>
        <v/>
      </c>
    </row>
    <row r="15" spans="1:12" x14ac:dyDescent="0.55000000000000004">
      <c r="A15" s="69" t="str">
        <f>IFERROR(IF(十種記録入力!$C21="","",INDEX(男子登録情報!$S:$S,MATCH(十種記録入力!$C21,男子登録情報!$B:$B,0))),"")</f>
        <v/>
      </c>
      <c r="B15" s="69" t="str">
        <f>IFERROR(IF($A15="","","201   1"&amp;IF(十種記録入力!$F21=設定!$F$5,設定!$P$13,設定!$R$13)),"")</f>
        <v/>
      </c>
      <c r="C15" s="69" t="str">
        <f>IF($B15="","",RIGHT(10000000+十種記録入力!$I21*100+十種記録入力!$K21,7))</f>
        <v/>
      </c>
      <c r="D15" s="69" t="str">
        <f>IF($B15="","",RIGHT(100000+十種記録入力!$L21*100+十種記録入力!$N21,5))</f>
        <v/>
      </c>
      <c r="E15" s="69" t="str">
        <f>IF($B15="","",RIGHT(100000+十種記録入力!$O21*100+十種記録入力!$Q21,5))</f>
        <v/>
      </c>
      <c r="F15" s="69" t="str">
        <f>IF($B15="","",RIGHT(100000+十種記録入力!$R21*100+十種記録入力!$T21,5))</f>
        <v/>
      </c>
      <c r="G15" s="69" t="str">
        <f>IF($B15="","",RIGHT(10000000+十種記録入力!$U21*10000+十種記録入力!$W21*100+十種記録入力!$Y21,7))</f>
        <v/>
      </c>
      <c r="H15" s="69" t="str">
        <f>IF($B15="","",RIGHT(10000000+十種記録入力!$Z21*100+十種記録入力!$AB21,7))</f>
        <v/>
      </c>
      <c r="I15" s="69" t="str">
        <f>IF($B15="","",RIGHT(100000+十種記録入力!$AC21*100+十種記録入力!$AE21,5))</f>
        <v/>
      </c>
      <c r="J15" s="69" t="str">
        <f>IF($B15="","",RIGHT(100000+十種記録入力!$AF21*100+十種記録入力!$AH21,5))</f>
        <v/>
      </c>
      <c r="K15" s="69" t="str">
        <f>IF($B15="","",RIGHT(100000+十種記録入力!$AI21*100+十種記録入力!$AK21,5))</f>
        <v/>
      </c>
      <c r="L15" s="69" t="str">
        <f>IF($B15="","",RIGHT(10000000+十種記録入力!$AL21*10000+十種記録入力!$AN21*100+十種記録入力!$AP21,7))</f>
        <v/>
      </c>
    </row>
    <row r="16" spans="1:12" x14ac:dyDescent="0.55000000000000004">
      <c r="A16" s="69" t="str">
        <f>IFERROR(IF(十種記録入力!$C22="","",INDEX(男子登録情報!$S:$S,MATCH(十種記録入力!$C22,男子登録情報!$B:$B,0))),"")</f>
        <v/>
      </c>
      <c r="B16" s="69" t="str">
        <f>IFERROR(IF($A16="","","201   1"&amp;IF(十種記録入力!$F22=設定!$F$5,設定!$P$13,設定!$R$13)),"")</f>
        <v/>
      </c>
      <c r="C16" s="69" t="str">
        <f>IF($B16="","",RIGHT(10000000+十種記録入力!$I22*100+十種記録入力!$K22,7))</f>
        <v/>
      </c>
      <c r="D16" s="69" t="str">
        <f>IF($B16="","",RIGHT(100000+十種記録入力!$L22*100+十種記録入力!$N22,5))</f>
        <v/>
      </c>
      <c r="E16" s="69" t="str">
        <f>IF($B16="","",RIGHT(100000+十種記録入力!$O22*100+十種記録入力!$Q22,5))</f>
        <v/>
      </c>
      <c r="F16" s="69" t="str">
        <f>IF($B16="","",RIGHT(100000+十種記録入力!$R22*100+十種記録入力!$T22,5))</f>
        <v/>
      </c>
      <c r="G16" s="69" t="str">
        <f>IF($B16="","",RIGHT(10000000+十種記録入力!$U22*10000+十種記録入力!$W22*100+十種記録入力!$Y22,7))</f>
        <v/>
      </c>
      <c r="H16" s="69" t="str">
        <f>IF($B16="","",RIGHT(10000000+十種記録入力!$Z22*100+十種記録入力!$AB22,7))</f>
        <v/>
      </c>
      <c r="I16" s="69" t="str">
        <f>IF($B16="","",RIGHT(100000+十種記録入力!$AC22*100+十種記録入力!$AE22,5))</f>
        <v/>
      </c>
      <c r="J16" s="69" t="str">
        <f>IF($B16="","",RIGHT(100000+十種記録入力!$AF22*100+十種記録入力!$AH22,5))</f>
        <v/>
      </c>
      <c r="K16" s="69" t="str">
        <f>IF($B16="","",RIGHT(100000+十種記録入力!$AI22*100+十種記録入力!$AK22,5))</f>
        <v/>
      </c>
      <c r="L16" s="69" t="str">
        <f>IF($B16="","",RIGHT(10000000+十種記録入力!$AL22*10000+十種記録入力!$AN22*100+十種記録入力!$AP22,7))</f>
        <v/>
      </c>
    </row>
    <row r="17" spans="1:12" x14ac:dyDescent="0.55000000000000004">
      <c r="A17" s="69" t="str">
        <f>IFERROR(IF(十種記録入力!$C23="","",INDEX(男子登録情報!$S:$S,MATCH(十種記録入力!$C23,男子登録情報!$B:$B,0))),"")</f>
        <v/>
      </c>
      <c r="B17" s="69" t="str">
        <f>IFERROR(IF($A17="","","201   1"&amp;IF(十種記録入力!$F23=設定!$F$5,設定!$P$13,設定!$R$13)),"")</f>
        <v/>
      </c>
      <c r="C17" s="69" t="str">
        <f>IF($B17="","",RIGHT(10000000+十種記録入力!$I23*100+十種記録入力!$K23,7))</f>
        <v/>
      </c>
      <c r="D17" s="69" t="str">
        <f>IF($B17="","",RIGHT(100000+十種記録入力!$L23*100+十種記録入力!$N23,5))</f>
        <v/>
      </c>
      <c r="E17" s="69" t="str">
        <f>IF($B17="","",RIGHT(100000+十種記録入力!$O23*100+十種記録入力!$Q23,5))</f>
        <v/>
      </c>
      <c r="F17" s="69" t="str">
        <f>IF($B17="","",RIGHT(100000+十種記録入力!$R23*100+十種記録入力!$T23,5))</f>
        <v/>
      </c>
      <c r="G17" s="69" t="str">
        <f>IF($B17="","",RIGHT(10000000+十種記録入力!$U23*10000+十種記録入力!$W23*100+十種記録入力!$Y23,7))</f>
        <v/>
      </c>
      <c r="H17" s="69" t="str">
        <f>IF($B17="","",RIGHT(10000000+十種記録入力!$Z23*100+十種記録入力!$AB23,7))</f>
        <v/>
      </c>
      <c r="I17" s="69" t="str">
        <f>IF($B17="","",RIGHT(100000+十種記録入力!$AC23*100+十種記録入力!$AE23,5))</f>
        <v/>
      </c>
      <c r="J17" s="69" t="str">
        <f>IF($B17="","",RIGHT(100000+十種記録入力!$AF23*100+十種記録入力!$AH23,5))</f>
        <v/>
      </c>
      <c r="K17" s="69" t="str">
        <f>IF($B17="","",RIGHT(100000+十種記録入力!$AI23*100+十種記録入力!$AK23,5))</f>
        <v/>
      </c>
      <c r="L17" s="69" t="str">
        <f>IF($B17="","",RIGHT(10000000+十種記録入力!$AL23*10000+十種記録入力!$AN23*100+十種記録入力!$AP23,7))</f>
        <v/>
      </c>
    </row>
    <row r="18" spans="1:12" x14ac:dyDescent="0.55000000000000004">
      <c r="A18" s="69" t="str">
        <f>IFERROR(IF(十種記録入力!$C24="","",INDEX(男子登録情報!$S:$S,MATCH(十種記録入力!$C24,男子登録情報!$B:$B,0))),"")</f>
        <v/>
      </c>
      <c r="B18" s="69" t="str">
        <f>IFERROR(IF($A18="","","201   1"&amp;IF(十種記録入力!$F24=設定!$F$5,設定!$P$13,設定!$R$13)),"")</f>
        <v/>
      </c>
      <c r="C18" s="69" t="str">
        <f>IF($B18="","",RIGHT(10000000+十種記録入力!$I24*100+十種記録入力!$K24,7))</f>
        <v/>
      </c>
      <c r="D18" s="69" t="str">
        <f>IF($B18="","",RIGHT(100000+十種記録入力!$L24*100+十種記録入力!$N24,5))</f>
        <v/>
      </c>
      <c r="E18" s="69" t="str">
        <f>IF($B18="","",RIGHT(100000+十種記録入力!$O24*100+十種記録入力!$Q24,5))</f>
        <v/>
      </c>
      <c r="F18" s="69" t="str">
        <f>IF($B18="","",RIGHT(100000+十種記録入力!$R24*100+十種記録入力!$T24,5))</f>
        <v/>
      </c>
      <c r="G18" s="69" t="str">
        <f>IF($B18="","",RIGHT(10000000+十種記録入力!$U24*10000+十種記録入力!$W24*100+十種記録入力!$Y24,7))</f>
        <v/>
      </c>
      <c r="H18" s="69" t="str">
        <f>IF($B18="","",RIGHT(10000000+十種記録入力!$Z24*100+十種記録入力!$AB24,7))</f>
        <v/>
      </c>
      <c r="I18" s="69" t="str">
        <f>IF($B18="","",RIGHT(100000+十種記録入力!$AC24*100+十種記録入力!$AE24,5))</f>
        <v/>
      </c>
      <c r="J18" s="69" t="str">
        <f>IF($B18="","",RIGHT(100000+十種記録入力!$AF24*100+十種記録入力!$AH24,5))</f>
        <v/>
      </c>
      <c r="K18" s="69" t="str">
        <f>IF($B18="","",RIGHT(100000+十種記録入力!$AI24*100+十種記録入力!$AK24,5))</f>
        <v/>
      </c>
      <c r="L18" s="69" t="str">
        <f>IF($B18="","",RIGHT(10000000+十種記録入力!$AL24*10000+十種記録入力!$AN24*100+十種記録入力!$AP24,7))</f>
        <v/>
      </c>
    </row>
    <row r="19" spans="1:12" x14ac:dyDescent="0.55000000000000004">
      <c r="A19" s="69" t="str">
        <f>IFERROR(IF(十種記録入力!$C25="","",INDEX(男子登録情報!$S:$S,MATCH(十種記録入力!$C25,男子登録情報!$B:$B,0))),"")</f>
        <v/>
      </c>
      <c r="B19" s="69" t="str">
        <f>IFERROR(IF($A19="","","201   1"&amp;IF(十種記録入力!$F25=設定!$F$5,設定!$P$13,設定!$R$13)),"")</f>
        <v/>
      </c>
      <c r="C19" s="69" t="str">
        <f>IF($B19="","",RIGHT(10000000+十種記録入力!$I25*100+十種記録入力!$K25,7))</f>
        <v/>
      </c>
      <c r="D19" s="69" t="str">
        <f>IF($B19="","",RIGHT(100000+十種記録入力!$L25*100+十種記録入力!$N25,5))</f>
        <v/>
      </c>
      <c r="E19" s="69" t="str">
        <f>IF($B19="","",RIGHT(100000+十種記録入力!$O25*100+十種記録入力!$Q25,5))</f>
        <v/>
      </c>
      <c r="F19" s="69" t="str">
        <f>IF($B19="","",RIGHT(100000+十種記録入力!$R25*100+十種記録入力!$T25,5))</f>
        <v/>
      </c>
      <c r="G19" s="69" t="str">
        <f>IF($B19="","",RIGHT(10000000+十種記録入力!$U25*10000+十種記録入力!$W25*100+十種記録入力!$Y25,7))</f>
        <v/>
      </c>
      <c r="H19" s="69" t="str">
        <f>IF($B19="","",RIGHT(10000000+十種記録入力!$Z25*100+十種記録入力!$AB25,7))</f>
        <v/>
      </c>
      <c r="I19" s="69" t="str">
        <f>IF($B19="","",RIGHT(100000+十種記録入力!$AC25*100+十種記録入力!$AE25,5))</f>
        <v/>
      </c>
      <c r="J19" s="69" t="str">
        <f>IF($B19="","",RIGHT(100000+十種記録入力!$AF25*100+十種記録入力!$AH25,5))</f>
        <v/>
      </c>
      <c r="K19" s="69" t="str">
        <f>IF($B19="","",RIGHT(100000+十種記録入力!$AI25*100+十種記録入力!$AK25,5))</f>
        <v/>
      </c>
      <c r="L19" s="69" t="str">
        <f>IF($B19="","",RIGHT(10000000+十種記録入力!$AL25*10000+十種記録入力!$AN25*100+十種記録入力!$AP25,7))</f>
        <v/>
      </c>
    </row>
    <row r="20" spans="1:12" x14ac:dyDescent="0.55000000000000004">
      <c r="A20" s="69" t="str">
        <f>IFERROR(IF(十種記録入力!$C26="","",INDEX(男子登録情報!$S:$S,MATCH(十種記録入力!$C26,男子登録情報!$B:$B,0))),"")</f>
        <v/>
      </c>
      <c r="B20" s="69" t="str">
        <f>IFERROR(IF($A20="","","201   1"&amp;IF(十種記録入力!$F26=設定!$F$5,設定!$P$13,設定!$R$13)),"")</f>
        <v/>
      </c>
      <c r="C20" s="69" t="str">
        <f>IF($B20="","",RIGHT(10000000+十種記録入力!$I26*100+十種記録入力!$K26,7))</f>
        <v/>
      </c>
      <c r="D20" s="69" t="str">
        <f>IF($B20="","",RIGHT(100000+十種記録入力!$L26*100+十種記録入力!$N26,5))</f>
        <v/>
      </c>
      <c r="E20" s="69" t="str">
        <f>IF($B20="","",RIGHT(100000+十種記録入力!$O26*100+十種記録入力!$Q26,5))</f>
        <v/>
      </c>
      <c r="F20" s="69" t="str">
        <f>IF($B20="","",RIGHT(100000+十種記録入力!$R26*100+十種記録入力!$T26,5))</f>
        <v/>
      </c>
      <c r="G20" s="69" t="str">
        <f>IF($B20="","",RIGHT(10000000+十種記録入力!$U26*10000+十種記録入力!$W26*100+十種記録入力!$Y26,7))</f>
        <v/>
      </c>
      <c r="H20" s="69" t="str">
        <f>IF($B20="","",RIGHT(10000000+十種記録入力!$Z26*100+十種記録入力!$AB26,7))</f>
        <v/>
      </c>
      <c r="I20" s="69" t="str">
        <f>IF($B20="","",RIGHT(100000+十種記録入力!$AC26*100+十種記録入力!$AE26,5))</f>
        <v/>
      </c>
      <c r="J20" s="69" t="str">
        <f>IF($B20="","",RIGHT(100000+十種記録入力!$AF26*100+十種記録入力!$AH26,5))</f>
        <v/>
      </c>
      <c r="K20" s="69" t="str">
        <f>IF($B20="","",RIGHT(100000+十種記録入力!$AI26*100+十種記録入力!$AK26,5))</f>
        <v/>
      </c>
      <c r="L20" s="69" t="str">
        <f>IF($B20="","",RIGHT(10000000+十種記録入力!$AL26*10000+十種記録入力!$AN26*100+十種記録入力!$AP26,7))</f>
        <v/>
      </c>
    </row>
    <row r="21" spans="1:12" x14ac:dyDescent="0.55000000000000004">
      <c r="A21" s="69" t="str">
        <f>IFERROR(IF(十種記録入力!$C27="","",INDEX(男子登録情報!$S:$S,MATCH(十種記録入力!$C27,男子登録情報!$B:$B,0))),"")</f>
        <v/>
      </c>
      <c r="B21" s="69" t="str">
        <f>IFERROR(IF($A21="","","201   1"&amp;IF(十種記録入力!$F27=設定!$F$5,設定!$P$13,設定!$R$13)),"")</f>
        <v/>
      </c>
      <c r="C21" s="69" t="str">
        <f>IF($B21="","",RIGHT(10000000+十種記録入力!$I27*100+十種記録入力!$K27,7))</f>
        <v/>
      </c>
      <c r="D21" s="69" t="str">
        <f>IF($B21="","",RIGHT(100000+十種記録入力!$L27*100+十種記録入力!$N27,5))</f>
        <v/>
      </c>
      <c r="E21" s="69" t="str">
        <f>IF($B21="","",RIGHT(100000+十種記録入力!$O27*100+十種記録入力!$Q27,5))</f>
        <v/>
      </c>
      <c r="F21" s="69" t="str">
        <f>IF($B21="","",RIGHT(100000+十種記録入力!$R27*100+十種記録入力!$T27,5))</f>
        <v/>
      </c>
      <c r="G21" s="69" t="str">
        <f>IF($B21="","",RIGHT(10000000+十種記録入力!$U27*10000+十種記録入力!$W27*100+十種記録入力!$Y27,7))</f>
        <v/>
      </c>
      <c r="H21" s="69" t="str">
        <f>IF($B21="","",RIGHT(10000000+十種記録入力!$Z27*100+十種記録入力!$AB27,7))</f>
        <v/>
      </c>
      <c r="I21" s="69" t="str">
        <f>IF($B21="","",RIGHT(100000+十種記録入力!$AC27*100+十種記録入力!$AE27,5))</f>
        <v/>
      </c>
      <c r="J21" s="69" t="str">
        <f>IF($B21="","",RIGHT(100000+十種記録入力!$AF27*100+十種記録入力!$AH27,5))</f>
        <v/>
      </c>
      <c r="K21" s="69" t="str">
        <f>IF($B21="","",RIGHT(100000+十種記録入力!$AI27*100+十種記録入力!$AK27,5))</f>
        <v/>
      </c>
      <c r="L21" s="69" t="str">
        <f>IF($B21="","",RIGHT(10000000+十種記録入力!$AL27*10000+十種記録入力!$AN27*100+十種記録入力!$AP27,7))</f>
        <v/>
      </c>
    </row>
    <row r="22" spans="1:12" x14ac:dyDescent="0.55000000000000004">
      <c r="A22" s="69" t="str">
        <f>IFERROR(IF(十種記録入力!$C28="","",INDEX(男子登録情報!$S:$S,MATCH(十種記録入力!$C28,男子登録情報!$B:$B,0))),"")</f>
        <v/>
      </c>
      <c r="B22" s="69" t="str">
        <f>IFERROR(IF($A22="","","201   1"&amp;IF(十種記録入力!$F28=設定!$F$5,設定!$P$13,設定!$R$13)),"")</f>
        <v/>
      </c>
      <c r="C22" s="69" t="str">
        <f>IF($B22="","",RIGHT(10000000+十種記録入力!$I28*100+十種記録入力!$K28,7))</f>
        <v/>
      </c>
      <c r="D22" s="69" t="str">
        <f>IF($B22="","",RIGHT(100000+十種記録入力!$L28*100+十種記録入力!$N28,5))</f>
        <v/>
      </c>
      <c r="E22" s="69" t="str">
        <f>IF($B22="","",RIGHT(100000+十種記録入力!$O28*100+十種記録入力!$Q28,5))</f>
        <v/>
      </c>
      <c r="F22" s="69" t="str">
        <f>IF($B22="","",RIGHT(100000+十種記録入力!$R28*100+十種記録入力!$T28,5))</f>
        <v/>
      </c>
      <c r="G22" s="69" t="str">
        <f>IF($B22="","",RIGHT(10000000+十種記録入力!$U28*10000+十種記録入力!$W28*100+十種記録入力!$Y28,7))</f>
        <v/>
      </c>
      <c r="H22" s="69" t="str">
        <f>IF($B22="","",RIGHT(10000000+十種記録入力!$Z28*100+十種記録入力!$AB28,7))</f>
        <v/>
      </c>
      <c r="I22" s="69" t="str">
        <f>IF($B22="","",RIGHT(100000+十種記録入力!$AC28*100+十種記録入力!$AE28,5))</f>
        <v/>
      </c>
      <c r="J22" s="69" t="str">
        <f>IF($B22="","",RIGHT(100000+十種記録入力!$AF28*100+十種記録入力!$AH28,5))</f>
        <v/>
      </c>
      <c r="K22" s="69" t="str">
        <f>IF($B22="","",RIGHT(100000+十種記録入力!$AI28*100+十種記録入力!$AK28,5))</f>
        <v/>
      </c>
      <c r="L22" s="69" t="str">
        <f>IF($B22="","",RIGHT(10000000+十種記録入力!$AL28*10000+十種記録入力!$AN28*100+十種記録入力!$AP28,7))</f>
        <v/>
      </c>
    </row>
    <row r="23" spans="1:12" x14ac:dyDescent="0.55000000000000004">
      <c r="A23" s="69" t="str">
        <f>IFERROR(IF(十種記録入力!$C29="","",INDEX(男子登録情報!$S:$S,MATCH(十種記録入力!$C29,男子登録情報!$B:$B,0))),"")</f>
        <v/>
      </c>
      <c r="B23" s="69" t="str">
        <f>IFERROR(IF($A23="","","201   1"&amp;IF(十種記録入力!$F29=設定!$F$5,設定!$P$13,設定!$R$13)),"")</f>
        <v/>
      </c>
      <c r="C23" s="69" t="str">
        <f>IF($B23="","",RIGHT(10000000+十種記録入力!$I29*100+十種記録入力!$K29,7))</f>
        <v/>
      </c>
      <c r="D23" s="69" t="str">
        <f>IF($B23="","",RIGHT(100000+十種記録入力!$L29*100+十種記録入力!$N29,5))</f>
        <v/>
      </c>
      <c r="E23" s="69" t="str">
        <f>IF($B23="","",RIGHT(100000+十種記録入力!$O29*100+十種記録入力!$Q29,5))</f>
        <v/>
      </c>
      <c r="F23" s="69" t="str">
        <f>IF($B23="","",RIGHT(100000+十種記録入力!$R29*100+十種記録入力!$T29,5))</f>
        <v/>
      </c>
      <c r="G23" s="69" t="str">
        <f>IF($B23="","",RIGHT(10000000+十種記録入力!$U29*10000+十種記録入力!$W29*100+十種記録入力!$Y29,7))</f>
        <v/>
      </c>
      <c r="H23" s="69" t="str">
        <f>IF($B23="","",RIGHT(10000000+十種記録入力!$Z29*100+十種記録入力!$AB29,7))</f>
        <v/>
      </c>
      <c r="I23" s="69" t="str">
        <f>IF($B23="","",RIGHT(100000+十種記録入力!$AC29*100+十種記録入力!$AE29,5))</f>
        <v/>
      </c>
      <c r="J23" s="69" t="str">
        <f>IF($B23="","",RIGHT(100000+十種記録入力!$AF29*100+十種記録入力!$AH29,5))</f>
        <v/>
      </c>
      <c r="K23" s="69" t="str">
        <f>IF($B23="","",RIGHT(100000+十種記録入力!$AI29*100+十種記録入力!$AK29,5))</f>
        <v/>
      </c>
      <c r="L23" s="69" t="str">
        <f>IF($B23="","",RIGHT(10000000+十種記録入力!$AL29*10000+十種記録入力!$AN29*100+十種記録入力!$AP29,7))</f>
        <v/>
      </c>
    </row>
    <row r="24" spans="1:12" x14ac:dyDescent="0.55000000000000004">
      <c r="A24" s="69" t="str">
        <f>IFERROR(IF(十種記録入力!$C30="","",INDEX(男子登録情報!$S:$S,MATCH(十種記録入力!$C30,男子登録情報!$B:$B,0))),"")</f>
        <v/>
      </c>
      <c r="B24" s="69" t="str">
        <f>IFERROR(IF($A24="","","201   1"&amp;IF(十種記録入力!$F30=設定!$F$5,設定!$P$13,設定!$R$13)),"")</f>
        <v/>
      </c>
      <c r="C24" s="69" t="str">
        <f>IF($B24="","",RIGHT(10000000+十種記録入力!$I30*100+十種記録入力!$K30,7))</f>
        <v/>
      </c>
      <c r="D24" s="69" t="str">
        <f>IF($B24="","",RIGHT(100000+十種記録入力!$L30*100+十種記録入力!$N30,5))</f>
        <v/>
      </c>
      <c r="E24" s="69" t="str">
        <f>IF($B24="","",RIGHT(100000+十種記録入力!$O30*100+十種記録入力!$Q30,5))</f>
        <v/>
      </c>
      <c r="F24" s="69" t="str">
        <f>IF($B24="","",RIGHT(100000+十種記録入力!$R30*100+十種記録入力!$T30,5))</f>
        <v/>
      </c>
      <c r="G24" s="69" t="str">
        <f>IF($B24="","",RIGHT(10000000+十種記録入力!$U30*10000+十種記録入力!$W30*100+十種記録入力!$Y30,7))</f>
        <v/>
      </c>
      <c r="H24" s="69" t="str">
        <f>IF($B24="","",RIGHT(10000000+十種記録入力!$Z30*100+十種記録入力!$AB30,7))</f>
        <v/>
      </c>
      <c r="I24" s="69" t="str">
        <f>IF($B24="","",RIGHT(100000+十種記録入力!$AC30*100+十種記録入力!$AE30,5))</f>
        <v/>
      </c>
      <c r="J24" s="69" t="str">
        <f>IF($B24="","",RIGHT(100000+十種記録入力!$AF30*100+十種記録入力!$AH30,5))</f>
        <v/>
      </c>
      <c r="K24" s="69" t="str">
        <f>IF($B24="","",RIGHT(100000+十種記録入力!$AI30*100+十種記録入力!$AK30,5))</f>
        <v/>
      </c>
      <c r="L24" s="69" t="str">
        <f>IF($B24="","",RIGHT(10000000+十種記録入力!$AL30*10000+十種記録入力!$AN30*100+十種記録入力!$AP30,7))</f>
        <v/>
      </c>
    </row>
    <row r="25" spans="1:12" x14ac:dyDescent="0.55000000000000004">
      <c r="A25" s="69" t="str">
        <f>IFERROR(IF(十種記録入力!$C31="","",INDEX(男子登録情報!$S:$S,MATCH(十種記録入力!$C31,男子登録情報!$B:$B,0))),"")</f>
        <v/>
      </c>
      <c r="B25" s="69" t="str">
        <f>IFERROR(IF($A25="","","201   1"&amp;IF(十種記録入力!$F31=設定!$F$5,設定!$P$13,設定!$R$13)),"")</f>
        <v/>
      </c>
      <c r="C25" s="69" t="str">
        <f>IF($B25="","",RIGHT(10000000+十種記録入力!$I31*100+十種記録入力!$K31,7))</f>
        <v/>
      </c>
      <c r="D25" s="69" t="str">
        <f>IF($B25="","",RIGHT(100000+十種記録入力!$L31*100+十種記録入力!$N31,5))</f>
        <v/>
      </c>
      <c r="E25" s="69" t="str">
        <f>IF($B25="","",RIGHT(100000+十種記録入力!$O31*100+十種記録入力!$Q31,5))</f>
        <v/>
      </c>
      <c r="F25" s="69" t="str">
        <f>IF($B25="","",RIGHT(100000+十種記録入力!$R31*100+十種記録入力!$T31,5))</f>
        <v/>
      </c>
      <c r="G25" s="69" t="str">
        <f>IF($B25="","",RIGHT(10000000+十種記録入力!$U31*10000+十種記録入力!$W31*100+十種記録入力!$Y31,7))</f>
        <v/>
      </c>
      <c r="H25" s="69" t="str">
        <f>IF($B25="","",RIGHT(10000000+十種記録入力!$Z31*100+十種記録入力!$AB31,7))</f>
        <v/>
      </c>
      <c r="I25" s="69" t="str">
        <f>IF($B25="","",RIGHT(100000+十種記録入力!$AC31*100+十種記録入力!$AE31,5))</f>
        <v/>
      </c>
      <c r="J25" s="69" t="str">
        <f>IF($B25="","",RIGHT(100000+十種記録入力!$AF31*100+十種記録入力!$AH31,5))</f>
        <v/>
      </c>
      <c r="K25" s="69" t="str">
        <f>IF($B25="","",RIGHT(100000+十種記録入力!$AI31*100+十種記録入力!$AK31,5))</f>
        <v/>
      </c>
      <c r="L25" s="69" t="str">
        <f>IF($B25="","",RIGHT(10000000+十種記録入力!$AL31*10000+十種記録入力!$AN31*100+十種記録入力!$AP31,7))</f>
        <v/>
      </c>
    </row>
    <row r="26" spans="1:12" x14ac:dyDescent="0.55000000000000004">
      <c r="A26" s="69" t="str">
        <f>IFERROR(IF(十種記録入力!$C32="","",INDEX(男子登録情報!$S:$S,MATCH(十種記録入力!$C32,男子登録情報!$B:$B,0))),"")</f>
        <v/>
      </c>
      <c r="B26" s="69" t="str">
        <f>IFERROR(IF($A26="","","201   1"&amp;IF(十種記録入力!$F32=設定!$F$5,設定!$P$13,設定!$R$13)),"")</f>
        <v/>
      </c>
      <c r="C26" s="69" t="str">
        <f>IF($B26="","",RIGHT(10000000+十種記録入力!$I32*100+十種記録入力!$K32,7))</f>
        <v/>
      </c>
      <c r="D26" s="69" t="str">
        <f>IF($B26="","",RIGHT(100000+十種記録入力!$L32*100+十種記録入力!$N32,5))</f>
        <v/>
      </c>
      <c r="E26" s="69" t="str">
        <f>IF($B26="","",RIGHT(100000+十種記録入力!$O32*100+十種記録入力!$Q32,5))</f>
        <v/>
      </c>
      <c r="F26" s="69" t="str">
        <f>IF($B26="","",RIGHT(100000+十種記録入力!$R32*100+十種記録入力!$T32,5))</f>
        <v/>
      </c>
      <c r="G26" s="69" t="str">
        <f>IF($B26="","",RIGHT(10000000+十種記録入力!$U32*10000+十種記録入力!$W32*100+十種記録入力!$Y32,7))</f>
        <v/>
      </c>
      <c r="H26" s="69" t="str">
        <f>IF($B26="","",RIGHT(10000000+十種記録入力!$Z32*100+十種記録入力!$AB32,7))</f>
        <v/>
      </c>
      <c r="I26" s="69" t="str">
        <f>IF($B26="","",RIGHT(100000+十種記録入力!$AC32*100+十種記録入力!$AE32,5))</f>
        <v/>
      </c>
      <c r="J26" s="69" t="str">
        <f>IF($B26="","",RIGHT(100000+十種記録入力!$AF32*100+十種記録入力!$AH32,5))</f>
        <v/>
      </c>
      <c r="K26" s="69" t="str">
        <f>IF($B26="","",RIGHT(100000+十種記録入力!$AI32*100+十種記録入力!$AK32,5))</f>
        <v/>
      </c>
      <c r="L26" s="69" t="str">
        <f>IF($B26="","",RIGHT(10000000+十種記録入力!$AL32*10000+十種記録入力!$AN32*100+十種記録入力!$AP32,7))</f>
        <v/>
      </c>
    </row>
    <row r="27" spans="1:12" x14ac:dyDescent="0.55000000000000004">
      <c r="A27" s="69" t="str">
        <f>IFERROR(IF(十種記録入力!$C33="","",INDEX(男子登録情報!$S:$S,MATCH(十種記録入力!$C33,男子登録情報!$B:$B,0))),"")</f>
        <v/>
      </c>
      <c r="B27" s="69" t="str">
        <f>IFERROR(IF($A27="","","201   1"&amp;IF(十種記録入力!$F33=設定!$F$5,設定!$P$13,設定!$R$13)),"")</f>
        <v/>
      </c>
      <c r="C27" s="69" t="str">
        <f>IF($B27="","",RIGHT(10000000+十種記録入力!$I33*100+十種記録入力!$K33,7))</f>
        <v/>
      </c>
      <c r="D27" s="69" t="str">
        <f>IF($B27="","",RIGHT(100000+十種記録入力!$L33*100+十種記録入力!$N33,5))</f>
        <v/>
      </c>
      <c r="E27" s="69" t="str">
        <f>IF($B27="","",RIGHT(100000+十種記録入力!$O33*100+十種記録入力!$Q33,5))</f>
        <v/>
      </c>
      <c r="F27" s="69" t="str">
        <f>IF($B27="","",RIGHT(100000+十種記録入力!$R33*100+十種記録入力!$T33,5))</f>
        <v/>
      </c>
      <c r="G27" s="69" t="str">
        <f>IF($B27="","",RIGHT(10000000+十種記録入力!$U33*10000+十種記録入力!$W33*100+十種記録入力!$Y33,7))</f>
        <v/>
      </c>
      <c r="H27" s="69" t="str">
        <f>IF($B27="","",RIGHT(10000000+十種記録入力!$Z33*100+十種記録入力!$AB33,7))</f>
        <v/>
      </c>
      <c r="I27" s="69" t="str">
        <f>IF($B27="","",RIGHT(100000+十種記録入力!$AC33*100+十種記録入力!$AE33,5))</f>
        <v/>
      </c>
      <c r="J27" s="69" t="str">
        <f>IF($B27="","",RIGHT(100000+十種記録入力!$AF33*100+十種記録入力!$AH33,5))</f>
        <v/>
      </c>
      <c r="K27" s="69" t="str">
        <f>IF($B27="","",RIGHT(100000+十種記録入力!$AI33*100+十種記録入力!$AK33,5))</f>
        <v/>
      </c>
      <c r="L27" s="69" t="str">
        <f>IF($B27="","",RIGHT(10000000+十種記録入力!$AL33*10000+十種記録入力!$AN33*100+十種記録入力!$AP33,7))</f>
        <v/>
      </c>
    </row>
    <row r="28" spans="1:12" x14ac:dyDescent="0.55000000000000004">
      <c r="A28" s="69" t="str">
        <f>IFERROR(IF(十種記録入力!$C34="","",INDEX(男子登録情報!$S:$S,MATCH(十種記録入力!$C34,男子登録情報!$B:$B,0))),"")</f>
        <v/>
      </c>
      <c r="B28" s="69" t="str">
        <f>IFERROR(IF($A28="","","201   1"&amp;IF(十種記録入力!$F34=設定!$F$5,設定!$P$13,設定!$R$13)),"")</f>
        <v/>
      </c>
      <c r="C28" s="69" t="str">
        <f>IF($B28="","",RIGHT(10000000+十種記録入力!$I34*100+十種記録入力!$K34,7))</f>
        <v/>
      </c>
      <c r="D28" s="69" t="str">
        <f>IF($B28="","",RIGHT(100000+十種記録入力!$L34*100+十種記録入力!$N34,5))</f>
        <v/>
      </c>
      <c r="E28" s="69" t="str">
        <f>IF($B28="","",RIGHT(100000+十種記録入力!$O34*100+十種記録入力!$Q34,5))</f>
        <v/>
      </c>
      <c r="F28" s="69" t="str">
        <f>IF($B28="","",RIGHT(100000+十種記録入力!$R34*100+十種記録入力!$T34,5))</f>
        <v/>
      </c>
      <c r="G28" s="69" t="str">
        <f>IF($B28="","",RIGHT(10000000+十種記録入力!$U34*10000+十種記録入力!$W34*100+十種記録入力!$Y34,7))</f>
        <v/>
      </c>
      <c r="H28" s="69" t="str">
        <f>IF($B28="","",RIGHT(10000000+十種記録入力!$Z34*100+十種記録入力!$AB34,7))</f>
        <v/>
      </c>
      <c r="I28" s="69" t="str">
        <f>IF($B28="","",RIGHT(100000+十種記録入力!$AC34*100+十種記録入力!$AE34,5))</f>
        <v/>
      </c>
      <c r="J28" s="69" t="str">
        <f>IF($B28="","",RIGHT(100000+十種記録入力!$AF34*100+十種記録入力!$AH34,5))</f>
        <v/>
      </c>
      <c r="K28" s="69" t="str">
        <f>IF($B28="","",RIGHT(100000+十種記録入力!$AI34*100+十種記録入力!$AK34,5))</f>
        <v/>
      </c>
      <c r="L28" s="69" t="str">
        <f>IF($B28="","",RIGHT(10000000+十種記録入力!$AL34*10000+十種記録入力!$AN34*100+十種記録入力!$AP34,7))</f>
        <v/>
      </c>
    </row>
    <row r="29" spans="1:12" x14ac:dyDescent="0.55000000000000004">
      <c r="A29" s="69" t="str">
        <f>IFERROR(IF(十種記録入力!$C35="","",INDEX(男子登録情報!$S:$S,MATCH(十種記録入力!$C35,男子登録情報!$B:$B,0))),"")</f>
        <v/>
      </c>
      <c r="B29" s="69" t="str">
        <f>IFERROR(IF($A29="","","201   1"&amp;IF(十種記録入力!$F35=設定!$F$5,設定!$P$13,設定!$R$13)),"")</f>
        <v/>
      </c>
      <c r="C29" s="69" t="str">
        <f>IF($B29="","",RIGHT(10000000+十種記録入力!$I35*100+十種記録入力!$K35,7))</f>
        <v/>
      </c>
      <c r="D29" s="69" t="str">
        <f>IF($B29="","",RIGHT(100000+十種記録入力!$L35*100+十種記録入力!$N35,5))</f>
        <v/>
      </c>
      <c r="E29" s="69" t="str">
        <f>IF($B29="","",RIGHT(100000+十種記録入力!$O35*100+十種記録入力!$Q35,5))</f>
        <v/>
      </c>
      <c r="F29" s="69" t="str">
        <f>IF($B29="","",RIGHT(100000+十種記録入力!$R35*100+十種記録入力!$T35,5))</f>
        <v/>
      </c>
      <c r="G29" s="69" t="str">
        <f>IF($B29="","",RIGHT(10000000+十種記録入力!$U35*10000+十種記録入力!$W35*100+十種記録入力!$Y35,7))</f>
        <v/>
      </c>
      <c r="H29" s="69" t="str">
        <f>IF($B29="","",RIGHT(10000000+十種記録入力!$Z35*100+十種記録入力!$AB35,7))</f>
        <v/>
      </c>
      <c r="I29" s="69" t="str">
        <f>IF($B29="","",RIGHT(100000+十種記録入力!$AC35*100+十種記録入力!$AE35,5))</f>
        <v/>
      </c>
      <c r="J29" s="69" t="str">
        <f>IF($B29="","",RIGHT(100000+十種記録入力!$AF35*100+十種記録入力!$AH35,5))</f>
        <v/>
      </c>
      <c r="K29" s="69" t="str">
        <f>IF($B29="","",RIGHT(100000+十種記録入力!$AI35*100+十種記録入力!$AK35,5))</f>
        <v/>
      </c>
      <c r="L29" s="69" t="str">
        <f>IF($B29="","",RIGHT(10000000+十種記録入力!$AL35*10000+十種記録入力!$AN35*100+十種記録入力!$AP35,7))</f>
        <v/>
      </c>
    </row>
    <row r="30" spans="1:12" x14ac:dyDescent="0.55000000000000004">
      <c r="A30" s="69" t="str">
        <f>IFERROR(IF(十種記録入力!$C36="","",INDEX(男子登録情報!$S:$S,MATCH(十種記録入力!$C36,男子登録情報!$B:$B,0))),"")</f>
        <v/>
      </c>
      <c r="B30" s="69" t="str">
        <f>IFERROR(IF($A30="","","201   1"&amp;IF(十種記録入力!$F36=設定!$F$5,設定!$P$13,設定!$R$13)),"")</f>
        <v/>
      </c>
      <c r="C30" s="69" t="str">
        <f>IF($B30="","",RIGHT(10000000+十種記録入力!$I36*100+十種記録入力!$K36,7))</f>
        <v/>
      </c>
      <c r="D30" s="69" t="str">
        <f>IF($B30="","",RIGHT(100000+十種記録入力!$L36*100+十種記録入力!$N36,5))</f>
        <v/>
      </c>
      <c r="E30" s="69" t="str">
        <f>IF($B30="","",RIGHT(100000+十種記録入力!$O36*100+十種記録入力!$Q36,5))</f>
        <v/>
      </c>
      <c r="F30" s="69" t="str">
        <f>IF($B30="","",RIGHT(100000+十種記録入力!$R36*100+十種記録入力!$T36,5))</f>
        <v/>
      </c>
      <c r="G30" s="69" t="str">
        <f>IF($B30="","",RIGHT(10000000+十種記録入力!$U36*10000+十種記録入力!$W36*100+十種記録入力!$Y36,7))</f>
        <v/>
      </c>
      <c r="H30" s="69" t="str">
        <f>IF($B30="","",RIGHT(10000000+十種記録入力!$Z36*100+十種記録入力!$AB36,7))</f>
        <v/>
      </c>
      <c r="I30" s="69" t="str">
        <f>IF($B30="","",RIGHT(100000+十種記録入力!$AC36*100+十種記録入力!$AE36,5))</f>
        <v/>
      </c>
      <c r="J30" s="69" t="str">
        <f>IF($B30="","",RIGHT(100000+十種記録入力!$AF36*100+十種記録入力!$AH36,5))</f>
        <v/>
      </c>
      <c r="K30" s="69" t="str">
        <f>IF($B30="","",RIGHT(100000+十種記録入力!$AI36*100+十種記録入力!$AK36,5))</f>
        <v/>
      </c>
      <c r="L30" s="69" t="str">
        <f>IF($B30="","",RIGHT(10000000+十種記録入力!$AL36*10000+十種記録入力!$AN36*100+十種記録入力!$AP36,7))</f>
        <v/>
      </c>
    </row>
    <row r="31" spans="1:12" x14ac:dyDescent="0.55000000000000004">
      <c r="A31" s="69" t="str">
        <f>IFERROR(IF(十種記録入力!$C37="","",INDEX(男子登録情報!$S:$S,MATCH(十種記録入力!$C37,男子登録情報!$B:$B,0))),"")</f>
        <v/>
      </c>
      <c r="B31" s="69" t="str">
        <f>IFERROR(IF($A31="","","201   1"&amp;IF(十種記録入力!$F37=設定!$F$5,設定!$P$13,設定!$R$13)),"")</f>
        <v/>
      </c>
      <c r="C31" s="69" t="str">
        <f>IF($B31="","",RIGHT(10000000+十種記録入力!$I37*100+十種記録入力!$K37,7))</f>
        <v/>
      </c>
      <c r="D31" s="69" t="str">
        <f>IF($B31="","",RIGHT(100000+十種記録入力!$L37*100+十種記録入力!$N37,5))</f>
        <v/>
      </c>
      <c r="E31" s="69" t="str">
        <f>IF($B31="","",RIGHT(100000+十種記録入力!$O37*100+十種記録入力!$Q37,5))</f>
        <v/>
      </c>
      <c r="F31" s="69" t="str">
        <f>IF($B31="","",RIGHT(100000+十種記録入力!$R37*100+十種記録入力!$T37,5))</f>
        <v/>
      </c>
      <c r="G31" s="69" t="str">
        <f>IF($B31="","",RIGHT(10000000+十種記録入力!$U37*10000+十種記録入力!$W37*100+十種記録入力!$Y37,7))</f>
        <v/>
      </c>
      <c r="H31" s="69" t="str">
        <f>IF($B31="","",RIGHT(10000000+十種記録入力!$Z37*100+十種記録入力!$AB37,7))</f>
        <v/>
      </c>
      <c r="I31" s="69" t="str">
        <f>IF($B31="","",RIGHT(100000+十種記録入力!$AC37*100+十種記録入力!$AE37,5))</f>
        <v/>
      </c>
      <c r="J31" s="69" t="str">
        <f>IF($B31="","",RIGHT(100000+十種記録入力!$AF37*100+十種記録入力!$AH37,5))</f>
        <v/>
      </c>
      <c r="K31" s="69" t="str">
        <f>IF($B31="","",RIGHT(100000+十種記録入力!$AI37*100+十種記録入力!$AK37,5))</f>
        <v/>
      </c>
      <c r="L31" s="69" t="str">
        <f>IF($B31="","",RIGHT(10000000+十種記録入力!$AL37*10000+十種記録入力!$AN37*100+十種記録入力!$AP37,7))</f>
        <v/>
      </c>
    </row>
    <row r="32" spans="1:12" x14ac:dyDescent="0.55000000000000004">
      <c r="A32" s="69" t="str">
        <f>IFERROR(IF(十種記録入力!$C38="","",INDEX(男子登録情報!$S:$S,MATCH(十種記録入力!$C38,男子登録情報!$B:$B,0))),"")</f>
        <v/>
      </c>
      <c r="B32" s="69" t="str">
        <f>IFERROR(IF($A32="","","201   1"&amp;IF(十種記録入力!$F38=設定!$F$5,設定!$P$13,設定!$R$13)),"")</f>
        <v/>
      </c>
      <c r="C32" s="69" t="str">
        <f>IF($B32="","",RIGHT(10000000+十種記録入力!$I38*100+十種記録入力!$K38,7))</f>
        <v/>
      </c>
      <c r="D32" s="69" t="str">
        <f>IF($B32="","",RIGHT(100000+十種記録入力!$L38*100+十種記録入力!$N38,5))</f>
        <v/>
      </c>
      <c r="E32" s="69" t="str">
        <f>IF($B32="","",RIGHT(100000+十種記録入力!$O38*100+十種記録入力!$Q38,5))</f>
        <v/>
      </c>
      <c r="F32" s="69" t="str">
        <f>IF($B32="","",RIGHT(100000+十種記録入力!$R38*100+十種記録入力!$T38,5))</f>
        <v/>
      </c>
      <c r="G32" s="69" t="str">
        <f>IF($B32="","",RIGHT(10000000+十種記録入力!$U38*10000+十種記録入力!$W38*100+十種記録入力!$Y38,7))</f>
        <v/>
      </c>
      <c r="H32" s="69" t="str">
        <f>IF($B32="","",RIGHT(10000000+十種記録入力!$Z38*100+十種記録入力!$AB38,7))</f>
        <v/>
      </c>
      <c r="I32" s="69" t="str">
        <f>IF($B32="","",RIGHT(100000+十種記録入力!$AC38*100+十種記録入力!$AE38,5))</f>
        <v/>
      </c>
      <c r="J32" s="69" t="str">
        <f>IF($B32="","",RIGHT(100000+十種記録入力!$AF38*100+十種記録入力!$AH38,5))</f>
        <v/>
      </c>
      <c r="K32" s="69" t="str">
        <f>IF($B32="","",RIGHT(100000+十種記録入力!$AI38*100+十種記録入力!$AK38,5))</f>
        <v/>
      </c>
      <c r="L32" s="69" t="str">
        <f>IF($B32="","",RIGHT(10000000+十種記録入力!$AL38*10000+十種記録入力!$AN38*100+十種記録入力!$AP38,7))</f>
        <v/>
      </c>
    </row>
    <row r="33" spans="1:12" x14ac:dyDescent="0.55000000000000004">
      <c r="A33" s="69" t="str">
        <f>IFERROR(IF(十種記録入力!$C39="","",INDEX(男子登録情報!$S:$S,MATCH(十種記録入力!$C39,男子登録情報!$B:$B,0))),"")</f>
        <v/>
      </c>
      <c r="B33" s="69" t="str">
        <f>IFERROR(IF($A33="","","201   1"&amp;IF(十種記録入力!$F39=設定!$F$5,設定!$P$13,設定!$R$13)),"")</f>
        <v/>
      </c>
      <c r="C33" s="69" t="str">
        <f>IF($B33="","",RIGHT(10000000+十種記録入力!$I39*100+十種記録入力!$K39,7))</f>
        <v/>
      </c>
      <c r="D33" s="69" t="str">
        <f>IF($B33="","",RIGHT(100000+十種記録入力!$L39*100+十種記録入力!$N39,5))</f>
        <v/>
      </c>
      <c r="E33" s="69" t="str">
        <f>IF($B33="","",RIGHT(100000+十種記録入力!$O39*100+十種記録入力!$Q39,5))</f>
        <v/>
      </c>
      <c r="F33" s="69" t="str">
        <f>IF($B33="","",RIGHT(100000+十種記録入力!$R39*100+十種記録入力!$T39,5))</f>
        <v/>
      </c>
      <c r="G33" s="69" t="str">
        <f>IF($B33="","",RIGHT(10000000+十種記録入力!$U39*10000+十種記録入力!$W39*100+十種記録入力!$Y39,7))</f>
        <v/>
      </c>
      <c r="H33" s="69" t="str">
        <f>IF($B33="","",RIGHT(10000000+十種記録入力!$Z39*100+十種記録入力!$AB39,7))</f>
        <v/>
      </c>
      <c r="I33" s="69" t="str">
        <f>IF($B33="","",RIGHT(100000+十種記録入力!$AC39*100+十種記録入力!$AE39,5))</f>
        <v/>
      </c>
      <c r="J33" s="69" t="str">
        <f>IF($B33="","",RIGHT(100000+十種記録入力!$AF39*100+十種記録入力!$AH39,5))</f>
        <v/>
      </c>
      <c r="K33" s="69" t="str">
        <f>IF($B33="","",RIGHT(100000+十種記録入力!$AI39*100+十種記録入力!$AK39,5))</f>
        <v/>
      </c>
      <c r="L33" s="69" t="str">
        <f>IF($B33="","",RIGHT(10000000+十種記録入力!$AL39*10000+十種記録入力!$AN39*100+十種記録入力!$AP39,7))</f>
        <v/>
      </c>
    </row>
    <row r="34" spans="1:12" x14ac:dyDescent="0.55000000000000004">
      <c r="A34" s="69" t="str">
        <f>IFERROR(IF(十種記録入力!$C40="","",INDEX(男子登録情報!$S:$S,MATCH(十種記録入力!$C40,男子登録情報!$B:$B,0))),"")</f>
        <v/>
      </c>
      <c r="B34" s="69" t="str">
        <f>IFERROR(IF($A34="","","201   1"&amp;IF(十種記録入力!$F40=設定!$F$5,設定!$P$13,設定!$R$13)),"")</f>
        <v/>
      </c>
      <c r="C34" s="69" t="str">
        <f>IF($B34="","",RIGHT(10000000+十種記録入力!$I40*100+十種記録入力!$K40,7))</f>
        <v/>
      </c>
      <c r="D34" s="69" t="str">
        <f>IF($B34="","",RIGHT(100000+十種記録入力!$L40*100+十種記録入力!$N40,5))</f>
        <v/>
      </c>
      <c r="E34" s="69" t="str">
        <f>IF($B34="","",RIGHT(100000+十種記録入力!$O40*100+十種記録入力!$Q40,5))</f>
        <v/>
      </c>
      <c r="F34" s="69" t="str">
        <f>IF($B34="","",RIGHT(100000+十種記録入力!$R40*100+十種記録入力!$T40,5))</f>
        <v/>
      </c>
      <c r="G34" s="69" t="str">
        <f>IF($B34="","",RIGHT(10000000+十種記録入力!$U40*10000+十種記録入力!$W40*100+十種記録入力!$Y40,7))</f>
        <v/>
      </c>
      <c r="H34" s="69" t="str">
        <f>IF($B34="","",RIGHT(10000000+十種記録入力!$Z40*100+十種記録入力!$AB40,7))</f>
        <v/>
      </c>
      <c r="I34" s="69" t="str">
        <f>IF($B34="","",RIGHT(100000+十種記録入力!$AC40*100+十種記録入力!$AE40,5))</f>
        <v/>
      </c>
      <c r="J34" s="69" t="str">
        <f>IF($B34="","",RIGHT(100000+十種記録入力!$AF40*100+十種記録入力!$AH40,5))</f>
        <v/>
      </c>
      <c r="K34" s="69" t="str">
        <f>IF($B34="","",RIGHT(100000+十種記録入力!$AI40*100+十種記録入力!$AK40,5))</f>
        <v/>
      </c>
      <c r="L34" s="69" t="str">
        <f>IF($B34="","",RIGHT(10000000+十種記録入力!$AL40*10000+十種記録入力!$AN40*100+十種記録入力!$AP40,7))</f>
        <v/>
      </c>
    </row>
    <row r="35" spans="1:12" x14ac:dyDescent="0.55000000000000004">
      <c r="A35" s="69" t="str">
        <f>IFERROR(IF(十種記録入力!$C41="","",INDEX(男子登録情報!$S:$S,MATCH(十種記録入力!$C41,男子登録情報!$B:$B,0))),"")</f>
        <v/>
      </c>
      <c r="B35" s="69" t="str">
        <f>IFERROR(IF($A35="","","201   1"&amp;IF(十種記録入力!$F41=設定!$F$5,設定!$P$13,設定!$R$13)),"")</f>
        <v/>
      </c>
      <c r="C35" s="69" t="str">
        <f>IF($B35="","",RIGHT(10000000+十種記録入力!$I41*100+十種記録入力!$K41,7))</f>
        <v/>
      </c>
      <c r="D35" s="69" t="str">
        <f>IF($B35="","",RIGHT(100000+十種記録入力!$L41*100+十種記録入力!$N41,5))</f>
        <v/>
      </c>
      <c r="E35" s="69" t="str">
        <f>IF($B35="","",RIGHT(100000+十種記録入力!$O41*100+十種記録入力!$Q41,5))</f>
        <v/>
      </c>
      <c r="F35" s="69" t="str">
        <f>IF($B35="","",RIGHT(100000+十種記録入力!$R41*100+十種記録入力!$T41,5))</f>
        <v/>
      </c>
      <c r="G35" s="69" t="str">
        <f>IF($B35="","",RIGHT(10000000+十種記録入力!$U41*10000+十種記録入力!$W41*100+十種記録入力!$Y41,7))</f>
        <v/>
      </c>
      <c r="H35" s="69" t="str">
        <f>IF($B35="","",RIGHT(10000000+十種記録入力!$Z41*100+十種記録入力!$AB41,7))</f>
        <v/>
      </c>
      <c r="I35" s="69" t="str">
        <f>IF($B35="","",RIGHT(100000+十種記録入力!$AC41*100+十種記録入力!$AE41,5))</f>
        <v/>
      </c>
      <c r="J35" s="69" t="str">
        <f>IF($B35="","",RIGHT(100000+十種記録入力!$AF41*100+十種記録入力!$AH41,5))</f>
        <v/>
      </c>
      <c r="K35" s="69" t="str">
        <f>IF($B35="","",RIGHT(100000+十種記録入力!$AI41*100+十種記録入力!$AK41,5))</f>
        <v/>
      </c>
      <c r="L35" s="69" t="str">
        <f>IF($B35="","",RIGHT(10000000+十種記録入力!$AL41*10000+十種記録入力!$AN41*100+十種記録入力!$AP41,7))</f>
        <v/>
      </c>
    </row>
    <row r="36" spans="1:12" x14ac:dyDescent="0.55000000000000004">
      <c r="A36" s="69" t="str">
        <f>IFERROR(IF(十種記録入力!$C42="","",INDEX(男子登録情報!$S:$S,MATCH(十種記録入力!$C42,男子登録情報!$B:$B,0))),"")</f>
        <v/>
      </c>
      <c r="B36" s="69" t="str">
        <f>IFERROR(IF($A36="","","201   1"&amp;IF(十種記録入力!$F42=設定!$F$5,設定!$P$13,設定!$R$13)),"")</f>
        <v/>
      </c>
      <c r="C36" s="69" t="str">
        <f>IF($B36="","",RIGHT(10000000+十種記録入力!$I42*100+十種記録入力!$K42,7))</f>
        <v/>
      </c>
      <c r="D36" s="69" t="str">
        <f>IF($B36="","",RIGHT(100000+十種記録入力!$L42*100+十種記録入力!$N42,5))</f>
        <v/>
      </c>
      <c r="E36" s="69" t="str">
        <f>IF($B36="","",RIGHT(100000+十種記録入力!$O42*100+十種記録入力!$Q42,5))</f>
        <v/>
      </c>
      <c r="F36" s="69" t="str">
        <f>IF($B36="","",RIGHT(100000+十種記録入力!$R42*100+十種記録入力!$T42,5))</f>
        <v/>
      </c>
      <c r="G36" s="69" t="str">
        <f>IF($B36="","",RIGHT(10000000+十種記録入力!$U42*10000+十種記録入力!$W42*100+十種記録入力!$Y42,7))</f>
        <v/>
      </c>
      <c r="H36" s="69" t="str">
        <f>IF($B36="","",RIGHT(10000000+十種記録入力!$Z42*100+十種記録入力!$AB42,7))</f>
        <v/>
      </c>
      <c r="I36" s="69" t="str">
        <f>IF($B36="","",RIGHT(100000+十種記録入力!$AC42*100+十種記録入力!$AE42,5))</f>
        <v/>
      </c>
      <c r="J36" s="69" t="str">
        <f>IF($B36="","",RIGHT(100000+十種記録入力!$AF42*100+十種記録入力!$AH42,5))</f>
        <v/>
      </c>
      <c r="K36" s="69" t="str">
        <f>IF($B36="","",RIGHT(100000+十種記録入力!$AI42*100+十種記録入力!$AK42,5))</f>
        <v/>
      </c>
      <c r="L36" s="69" t="str">
        <f>IF($B36="","",RIGHT(10000000+十種記録入力!$AL42*10000+十種記録入力!$AN42*100+十種記録入力!$AP42,7))</f>
        <v/>
      </c>
    </row>
    <row r="37" spans="1:12" x14ac:dyDescent="0.55000000000000004">
      <c r="A37" s="69" t="str">
        <f>IFERROR(IF(十種記録入力!$C43="","",INDEX(男子登録情報!$S:$S,MATCH(十種記録入力!$C43,男子登録情報!$B:$B,0))),"")</f>
        <v/>
      </c>
      <c r="B37" s="69" t="str">
        <f>IFERROR(IF($A37="","","201   1"&amp;IF(十種記録入力!$F43=設定!$F$5,設定!$P$13,設定!$R$13)),"")</f>
        <v/>
      </c>
      <c r="C37" s="69" t="str">
        <f>IF($B37="","",RIGHT(10000000+十種記録入力!$I43*100+十種記録入力!$K43,7))</f>
        <v/>
      </c>
      <c r="D37" s="69" t="str">
        <f>IF($B37="","",RIGHT(100000+十種記録入力!$L43*100+十種記録入力!$N43,5))</f>
        <v/>
      </c>
      <c r="E37" s="69" t="str">
        <f>IF($B37="","",RIGHT(100000+十種記録入力!$O43*100+十種記録入力!$Q43,5))</f>
        <v/>
      </c>
      <c r="F37" s="69" t="str">
        <f>IF($B37="","",RIGHT(100000+十種記録入力!$R43*100+十種記録入力!$T43,5))</f>
        <v/>
      </c>
      <c r="G37" s="69" t="str">
        <f>IF($B37="","",RIGHT(10000000+十種記録入力!$U43*10000+十種記録入力!$W43*100+十種記録入力!$Y43,7))</f>
        <v/>
      </c>
      <c r="H37" s="69" t="str">
        <f>IF($B37="","",RIGHT(10000000+十種記録入力!$Z43*100+十種記録入力!$AB43,7))</f>
        <v/>
      </c>
      <c r="I37" s="69" t="str">
        <f>IF($B37="","",RIGHT(100000+十種記録入力!$AC43*100+十種記録入力!$AE43,5))</f>
        <v/>
      </c>
      <c r="J37" s="69" t="str">
        <f>IF($B37="","",RIGHT(100000+十種記録入力!$AF43*100+十種記録入力!$AH43,5))</f>
        <v/>
      </c>
      <c r="K37" s="69" t="str">
        <f>IF($B37="","",RIGHT(100000+十種記録入力!$AI43*100+十種記録入力!$AK43,5))</f>
        <v/>
      </c>
      <c r="L37" s="69" t="str">
        <f>IF($B37="","",RIGHT(10000000+十種記録入力!$AL43*10000+十種記録入力!$AN43*100+十種記録入力!$AP43,7))</f>
        <v/>
      </c>
    </row>
    <row r="38" spans="1:12" x14ac:dyDescent="0.55000000000000004">
      <c r="A38" s="69" t="str">
        <f>IFERROR(IF(十種記録入力!$C44="","",INDEX(男子登録情報!$S:$S,MATCH(十種記録入力!$C44,男子登録情報!$B:$B,0))),"")</f>
        <v/>
      </c>
      <c r="B38" s="69" t="str">
        <f>IFERROR(IF($A38="","","201   1"&amp;IF(十種記録入力!$F44=設定!$F$5,設定!$P$13,設定!$R$13)),"")</f>
        <v/>
      </c>
      <c r="C38" s="69" t="str">
        <f>IF($B38="","",RIGHT(10000000+十種記録入力!$I44*100+十種記録入力!$K44,7))</f>
        <v/>
      </c>
      <c r="D38" s="69" t="str">
        <f>IF($B38="","",RIGHT(100000+十種記録入力!$L44*100+十種記録入力!$N44,5))</f>
        <v/>
      </c>
      <c r="E38" s="69" t="str">
        <f>IF($B38="","",RIGHT(100000+十種記録入力!$O44*100+十種記録入力!$Q44,5))</f>
        <v/>
      </c>
      <c r="F38" s="69" t="str">
        <f>IF($B38="","",RIGHT(100000+十種記録入力!$R44*100+十種記録入力!$T44,5))</f>
        <v/>
      </c>
      <c r="G38" s="69" t="str">
        <f>IF($B38="","",RIGHT(10000000+十種記録入力!$U44*10000+十種記録入力!$W44*100+十種記録入力!$Y44,7))</f>
        <v/>
      </c>
      <c r="H38" s="69" t="str">
        <f>IF($B38="","",RIGHT(10000000+十種記録入力!$Z44*100+十種記録入力!$AB44,7))</f>
        <v/>
      </c>
      <c r="I38" s="69" t="str">
        <f>IF($B38="","",RIGHT(100000+十種記録入力!$AC44*100+十種記録入力!$AE44,5))</f>
        <v/>
      </c>
      <c r="J38" s="69" t="str">
        <f>IF($B38="","",RIGHT(100000+十種記録入力!$AF44*100+十種記録入力!$AH44,5))</f>
        <v/>
      </c>
      <c r="K38" s="69" t="str">
        <f>IF($B38="","",RIGHT(100000+十種記録入力!$AI44*100+十種記録入力!$AK44,5))</f>
        <v/>
      </c>
      <c r="L38" s="69" t="str">
        <f>IF($B38="","",RIGHT(10000000+十種記録入力!$AL44*10000+十種記録入力!$AN44*100+十種記録入力!$AP44,7))</f>
        <v/>
      </c>
    </row>
    <row r="39" spans="1:12" x14ac:dyDescent="0.55000000000000004">
      <c r="A39" s="69" t="str">
        <f>IFERROR(IF(十種記録入力!$C45="","",INDEX(男子登録情報!$S:$S,MATCH(十種記録入力!$C45,男子登録情報!$B:$B,0))),"")</f>
        <v/>
      </c>
      <c r="B39" s="69" t="str">
        <f>IFERROR(IF($A39="","","201   1"&amp;IF(十種記録入力!$F45=設定!$F$5,設定!$P$13,設定!$R$13)),"")</f>
        <v/>
      </c>
      <c r="C39" s="69" t="str">
        <f>IF($B39="","",RIGHT(10000000+十種記録入力!$I45*100+十種記録入力!$K45,7))</f>
        <v/>
      </c>
      <c r="D39" s="69" t="str">
        <f>IF($B39="","",RIGHT(100000+十種記録入力!$L45*100+十種記録入力!$N45,5))</f>
        <v/>
      </c>
      <c r="E39" s="69" t="str">
        <f>IF($B39="","",RIGHT(100000+十種記録入力!$O45*100+十種記録入力!$Q45,5))</f>
        <v/>
      </c>
      <c r="F39" s="69" t="str">
        <f>IF($B39="","",RIGHT(100000+十種記録入力!$R45*100+十種記録入力!$T45,5))</f>
        <v/>
      </c>
      <c r="G39" s="69" t="str">
        <f>IF($B39="","",RIGHT(10000000+十種記録入力!$U45*10000+十種記録入力!$W45*100+十種記録入力!$Y45,7))</f>
        <v/>
      </c>
      <c r="H39" s="69" t="str">
        <f>IF($B39="","",RIGHT(10000000+十種記録入力!$Z45*100+十種記録入力!$AB45,7))</f>
        <v/>
      </c>
      <c r="I39" s="69" t="str">
        <f>IF($B39="","",RIGHT(100000+十種記録入力!$AC45*100+十種記録入力!$AE45,5))</f>
        <v/>
      </c>
      <c r="J39" s="69" t="str">
        <f>IF($B39="","",RIGHT(100000+十種記録入力!$AF45*100+十種記録入力!$AH45,5))</f>
        <v/>
      </c>
      <c r="K39" s="69" t="str">
        <f>IF($B39="","",RIGHT(100000+十種記録入力!$AI45*100+十種記録入力!$AK45,5))</f>
        <v/>
      </c>
      <c r="L39" s="69" t="str">
        <f>IF($B39="","",RIGHT(10000000+十種記録入力!$AL45*10000+十種記録入力!$AN45*100+十種記録入力!$AP45,7))</f>
        <v/>
      </c>
    </row>
    <row r="40" spans="1:12" x14ac:dyDescent="0.55000000000000004">
      <c r="A40" s="69" t="str">
        <f>IFERROR(IF(十種記録入力!$C46="","",INDEX(男子登録情報!$S:$S,MATCH(十種記録入力!$C46,男子登録情報!$B:$B,0))),"")</f>
        <v/>
      </c>
      <c r="B40" s="69" t="str">
        <f>IFERROR(IF($A40="","","201   1"&amp;IF(十種記録入力!$F46=設定!$F$5,設定!$P$13,設定!$R$13)),"")</f>
        <v/>
      </c>
      <c r="C40" s="69" t="str">
        <f>IF($B40="","",RIGHT(10000000+十種記録入力!$I46*100+十種記録入力!$K46,7))</f>
        <v/>
      </c>
      <c r="D40" s="69" t="str">
        <f>IF($B40="","",RIGHT(100000+十種記録入力!$L46*100+十種記録入力!$N46,5))</f>
        <v/>
      </c>
      <c r="E40" s="69" t="str">
        <f>IF($B40="","",RIGHT(100000+十種記録入力!$O46*100+十種記録入力!$Q46,5))</f>
        <v/>
      </c>
      <c r="F40" s="69" t="str">
        <f>IF($B40="","",RIGHT(100000+十種記録入力!$R46*100+十種記録入力!$T46,5))</f>
        <v/>
      </c>
      <c r="G40" s="69" t="str">
        <f>IF($B40="","",RIGHT(10000000+十種記録入力!$U46*10000+十種記録入力!$W46*100+十種記録入力!$Y46,7))</f>
        <v/>
      </c>
      <c r="H40" s="69" t="str">
        <f>IF($B40="","",RIGHT(10000000+十種記録入力!$Z46*100+十種記録入力!$AB46,7))</f>
        <v/>
      </c>
      <c r="I40" s="69" t="str">
        <f>IF($B40="","",RIGHT(100000+十種記録入力!$AC46*100+十種記録入力!$AE46,5))</f>
        <v/>
      </c>
      <c r="J40" s="69" t="str">
        <f>IF($B40="","",RIGHT(100000+十種記録入力!$AF46*100+十種記録入力!$AH46,5))</f>
        <v/>
      </c>
      <c r="K40" s="69" t="str">
        <f>IF($B40="","",RIGHT(100000+十種記録入力!$AI46*100+十種記録入力!$AK46,5))</f>
        <v/>
      </c>
      <c r="L40" s="69" t="str">
        <f>IF($B40="","",RIGHT(10000000+十種記録入力!$AL46*10000+十種記録入力!$AN46*100+十種記録入力!$AP46,7))</f>
        <v/>
      </c>
    </row>
    <row r="41" spans="1:12" x14ac:dyDescent="0.55000000000000004">
      <c r="A41" s="69" t="str">
        <f>IFERROR(IF(十種記録入力!$C47="","",INDEX(男子登録情報!$S:$S,MATCH(十種記録入力!$C47,男子登録情報!$B:$B,0))),"")</f>
        <v/>
      </c>
      <c r="B41" s="69" t="str">
        <f>IFERROR(IF($A41="","","201   1"&amp;IF(十種記録入力!$F47=設定!$F$5,設定!$P$13,設定!$R$13)),"")</f>
        <v/>
      </c>
      <c r="C41" s="69" t="str">
        <f>IF($B41="","",RIGHT(10000000+十種記録入力!$I47*100+十種記録入力!$K47,7))</f>
        <v/>
      </c>
      <c r="D41" s="69" t="str">
        <f>IF($B41="","",RIGHT(100000+十種記録入力!$L47*100+十種記録入力!$N47,5))</f>
        <v/>
      </c>
      <c r="E41" s="69" t="str">
        <f>IF($B41="","",RIGHT(100000+十種記録入力!$O47*100+十種記録入力!$Q47,5))</f>
        <v/>
      </c>
      <c r="F41" s="69" t="str">
        <f>IF($B41="","",RIGHT(100000+十種記録入力!$R47*100+十種記録入力!$T47,5))</f>
        <v/>
      </c>
      <c r="G41" s="69" t="str">
        <f>IF($B41="","",RIGHT(10000000+十種記録入力!$U47*10000+十種記録入力!$W47*100+十種記録入力!$Y47,7))</f>
        <v/>
      </c>
      <c r="H41" s="69" t="str">
        <f>IF($B41="","",RIGHT(10000000+十種記録入力!$Z47*100+十種記録入力!$AB47,7))</f>
        <v/>
      </c>
      <c r="I41" s="69" t="str">
        <f>IF($B41="","",RIGHT(100000+十種記録入力!$AC47*100+十種記録入力!$AE47,5))</f>
        <v/>
      </c>
      <c r="J41" s="69" t="str">
        <f>IF($B41="","",RIGHT(100000+十種記録入力!$AF47*100+十種記録入力!$AH47,5))</f>
        <v/>
      </c>
      <c r="K41" s="69" t="str">
        <f>IF($B41="","",RIGHT(100000+十種記録入力!$AI47*100+十種記録入力!$AK47,5))</f>
        <v/>
      </c>
      <c r="L41" s="69" t="str">
        <f>IF($B41="","",RIGHT(10000000+十種記録入力!$AL47*10000+十種記録入力!$AN47*100+十種記録入力!$AP47,7))</f>
        <v/>
      </c>
    </row>
    <row r="42" spans="1:12" x14ac:dyDescent="0.55000000000000004">
      <c r="A42" s="69" t="str">
        <f>IFERROR(IF(十種記録入力!$C48="","",INDEX(男子登録情報!$S:$S,MATCH(十種記録入力!$C48,男子登録情報!$B:$B,0))),"")</f>
        <v/>
      </c>
      <c r="B42" s="69" t="str">
        <f>IFERROR(IF($A42="","","201   1"&amp;IF(十種記録入力!$F48=設定!$F$5,設定!$P$13,設定!$R$13)),"")</f>
        <v/>
      </c>
      <c r="C42" s="69" t="str">
        <f>IF($B42="","",RIGHT(10000000+十種記録入力!$I48*100+十種記録入力!$K48,7))</f>
        <v/>
      </c>
      <c r="D42" s="69" t="str">
        <f>IF($B42="","",RIGHT(100000+十種記録入力!$L48*100+十種記録入力!$N48,5))</f>
        <v/>
      </c>
      <c r="E42" s="69" t="str">
        <f>IF($B42="","",RIGHT(100000+十種記録入力!$O48*100+十種記録入力!$Q48,5))</f>
        <v/>
      </c>
      <c r="F42" s="69" t="str">
        <f>IF($B42="","",RIGHT(100000+十種記録入力!$R48*100+十種記録入力!$T48,5))</f>
        <v/>
      </c>
      <c r="G42" s="69" t="str">
        <f>IF($B42="","",RIGHT(10000000+十種記録入力!$U48*10000+十種記録入力!$W48*100+十種記録入力!$Y48,7))</f>
        <v/>
      </c>
      <c r="H42" s="69" t="str">
        <f>IF($B42="","",RIGHT(10000000+十種記録入力!$Z48*100+十種記録入力!$AB48,7))</f>
        <v/>
      </c>
      <c r="I42" s="69" t="str">
        <f>IF($B42="","",RIGHT(100000+十種記録入力!$AC48*100+十種記録入力!$AE48,5))</f>
        <v/>
      </c>
      <c r="J42" s="69" t="str">
        <f>IF($B42="","",RIGHT(100000+十種記録入力!$AF48*100+十種記録入力!$AH48,5))</f>
        <v/>
      </c>
      <c r="K42" s="69" t="str">
        <f>IF($B42="","",RIGHT(100000+十種記録入力!$AI48*100+十種記録入力!$AK48,5))</f>
        <v/>
      </c>
      <c r="L42" s="69" t="str">
        <f>IF($B42="","",RIGHT(10000000+十種記録入力!$AL48*10000+十種記録入力!$AN48*100+十種記録入力!$AP48,7))</f>
        <v/>
      </c>
    </row>
    <row r="43" spans="1:12" x14ac:dyDescent="0.55000000000000004">
      <c r="A43" s="69" t="str">
        <f>IFERROR(IF(十種記録入力!$C49="","",INDEX(男子登録情報!$S:$S,MATCH(十種記録入力!$C49,男子登録情報!$B:$B,0))),"")</f>
        <v/>
      </c>
      <c r="B43" s="69" t="str">
        <f>IFERROR(IF($A43="","","201   1"&amp;IF(十種記録入力!$F49=設定!$F$5,設定!$P$13,設定!$R$13)),"")</f>
        <v/>
      </c>
      <c r="C43" s="69" t="str">
        <f>IF($B43="","",RIGHT(10000000+十種記録入力!$I49*100+十種記録入力!$K49,7))</f>
        <v/>
      </c>
      <c r="D43" s="69" t="str">
        <f>IF($B43="","",RIGHT(100000+十種記録入力!$L49*100+十種記録入力!$N49,5))</f>
        <v/>
      </c>
      <c r="E43" s="69" t="str">
        <f>IF($B43="","",RIGHT(100000+十種記録入力!$O49*100+十種記録入力!$Q49,5))</f>
        <v/>
      </c>
      <c r="F43" s="69" t="str">
        <f>IF($B43="","",RIGHT(100000+十種記録入力!$R49*100+十種記録入力!$T49,5))</f>
        <v/>
      </c>
      <c r="G43" s="69" t="str">
        <f>IF($B43="","",RIGHT(10000000+十種記録入力!$U49*10000+十種記録入力!$W49*100+十種記録入力!$Y49,7))</f>
        <v/>
      </c>
      <c r="H43" s="69" t="str">
        <f>IF($B43="","",RIGHT(10000000+十種記録入力!$Z49*100+十種記録入力!$AB49,7))</f>
        <v/>
      </c>
      <c r="I43" s="69" t="str">
        <f>IF($B43="","",RIGHT(100000+十種記録入力!$AC49*100+十種記録入力!$AE49,5))</f>
        <v/>
      </c>
      <c r="J43" s="69" t="str">
        <f>IF($B43="","",RIGHT(100000+十種記録入力!$AF49*100+十種記録入力!$AH49,5))</f>
        <v/>
      </c>
      <c r="K43" s="69" t="str">
        <f>IF($B43="","",RIGHT(100000+十種記録入力!$AI49*100+十種記録入力!$AK49,5))</f>
        <v/>
      </c>
      <c r="L43" s="69" t="str">
        <f>IF($B43="","",RIGHT(10000000+十種記録入力!$AL49*10000+十種記録入力!$AN49*100+十種記録入力!$AP49,7))</f>
        <v/>
      </c>
    </row>
    <row r="44" spans="1:12" x14ac:dyDescent="0.55000000000000004">
      <c r="A44" s="69" t="str">
        <f>IFERROR(IF(十種記録入力!$C50="","",INDEX(男子登録情報!$S:$S,MATCH(十種記録入力!$C50,男子登録情報!$B:$B,0))),"")</f>
        <v/>
      </c>
      <c r="B44" s="69" t="str">
        <f>IFERROR(IF($A44="","","201   1"&amp;IF(十種記録入力!$F50=設定!$F$5,設定!$P$13,設定!$R$13)),"")</f>
        <v/>
      </c>
      <c r="C44" s="69" t="str">
        <f>IF($B44="","",RIGHT(10000000+十種記録入力!$I50*100+十種記録入力!$K50,7))</f>
        <v/>
      </c>
      <c r="D44" s="69" t="str">
        <f>IF($B44="","",RIGHT(100000+十種記録入力!$L50*100+十種記録入力!$N50,5))</f>
        <v/>
      </c>
      <c r="E44" s="69" t="str">
        <f>IF($B44="","",RIGHT(100000+十種記録入力!$O50*100+十種記録入力!$Q50,5))</f>
        <v/>
      </c>
      <c r="F44" s="69" t="str">
        <f>IF($B44="","",RIGHT(100000+十種記録入力!$R50*100+十種記録入力!$T50,5))</f>
        <v/>
      </c>
      <c r="G44" s="69" t="str">
        <f>IF($B44="","",RIGHT(10000000+十種記録入力!$U50*10000+十種記録入力!$W50*100+十種記録入力!$Y50,7))</f>
        <v/>
      </c>
      <c r="H44" s="69" t="str">
        <f>IF($B44="","",RIGHT(10000000+十種記録入力!$Z50*100+十種記録入力!$AB50,7))</f>
        <v/>
      </c>
      <c r="I44" s="69" t="str">
        <f>IF($B44="","",RIGHT(100000+十種記録入力!$AC50*100+十種記録入力!$AE50,5))</f>
        <v/>
      </c>
      <c r="J44" s="69" t="str">
        <f>IF($B44="","",RIGHT(100000+十種記録入力!$AF50*100+十種記録入力!$AH50,5))</f>
        <v/>
      </c>
      <c r="K44" s="69" t="str">
        <f>IF($B44="","",RIGHT(100000+十種記録入力!$AI50*100+十種記録入力!$AK50,5))</f>
        <v/>
      </c>
      <c r="L44" s="69" t="str">
        <f>IF($B44="","",RIGHT(10000000+十種記録入力!$AL50*10000+十種記録入力!$AN50*100+十種記録入力!$AP50,7))</f>
        <v/>
      </c>
    </row>
    <row r="45" spans="1:12" x14ac:dyDescent="0.55000000000000004">
      <c r="A45" s="69" t="str">
        <f>IFERROR(IF(十種記録入力!$C51="","",INDEX(男子登録情報!$S:$S,MATCH(十種記録入力!$C51,男子登録情報!$B:$B,0))),"")</f>
        <v/>
      </c>
      <c r="B45" s="69" t="str">
        <f>IFERROR(IF($A45="","","201   1"&amp;IF(十種記録入力!$F51=設定!$F$5,設定!$P$13,設定!$R$13)),"")</f>
        <v/>
      </c>
      <c r="C45" s="69" t="str">
        <f>IF($B45="","",RIGHT(10000000+十種記録入力!$I51*100+十種記録入力!$K51,7))</f>
        <v/>
      </c>
      <c r="D45" s="69" t="str">
        <f>IF($B45="","",RIGHT(100000+十種記録入力!$L51*100+十種記録入力!$N51,5))</f>
        <v/>
      </c>
      <c r="E45" s="69" t="str">
        <f>IF($B45="","",RIGHT(100000+十種記録入力!$O51*100+十種記録入力!$Q51,5))</f>
        <v/>
      </c>
      <c r="F45" s="69" t="str">
        <f>IF($B45="","",RIGHT(100000+十種記録入力!$R51*100+十種記録入力!$T51,5))</f>
        <v/>
      </c>
      <c r="G45" s="69" t="str">
        <f>IF($B45="","",RIGHT(10000000+十種記録入力!$U51*10000+十種記録入力!$W51*100+十種記録入力!$Y51,7))</f>
        <v/>
      </c>
      <c r="H45" s="69" t="str">
        <f>IF($B45="","",RIGHT(10000000+十種記録入力!$Z51*100+十種記録入力!$AB51,7))</f>
        <v/>
      </c>
      <c r="I45" s="69" t="str">
        <f>IF($B45="","",RIGHT(100000+十種記録入力!$AC51*100+十種記録入力!$AE51,5))</f>
        <v/>
      </c>
      <c r="J45" s="69" t="str">
        <f>IF($B45="","",RIGHT(100000+十種記録入力!$AF51*100+十種記録入力!$AH51,5))</f>
        <v/>
      </c>
      <c r="K45" s="69" t="str">
        <f>IF($B45="","",RIGHT(100000+十種記録入力!$AI51*100+十種記録入力!$AK51,5))</f>
        <v/>
      </c>
      <c r="L45" s="69" t="str">
        <f>IF($B45="","",RIGHT(10000000+十種記録入力!$AL51*10000+十種記録入力!$AN51*100+十種記録入力!$AP51,7))</f>
        <v/>
      </c>
    </row>
    <row r="46" spans="1:12" x14ac:dyDescent="0.55000000000000004">
      <c r="A46" s="69" t="str">
        <f>IFERROR(IF(十種記録入力!$C52="","",INDEX(男子登録情報!$S:$S,MATCH(十種記録入力!$C52,男子登録情報!$B:$B,0))),"")</f>
        <v/>
      </c>
      <c r="B46" s="69" t="str">
        <f>IFERROR(IF($A46="","","201   1"&amp;IF(十種記録入力!$F52=設定!$F$5,設定!$P$13,設定!$R$13)),"")</f>
        <v/>
      </c>
      <c r="C46" s="69" t="str">
        <f>IF($B46="","",RIGHT(10000000+十種記録入力!$I52*100+十種記録入力!$K52,7))</f>
        <v/>
      </c>
      <c r="D46" s="69" t="str">
        <f>IF($B46="","",RIGHT(100000+十種記録入力!$L52*100+十種記録入力!$N52,5))</f>
        <v/>
      </c>
      <c r="E46" s="69" t="str">
        <f>IF($B46="","",RIGHT(100000+十種記録入力!$O52*100+十種記録入力!$Q52,5))</f>
        <v/>
      </c>
      <c r="F46" s="69" t="str">
        <f>IF($B46="","",RIGHT(100000+十種記録入力!$R52*100+十種記録入力!$T52,5))</f>
        <v/>
      </c>
      <c r="G46" s="69" t="str">
        <f>IF($B46="","",RIGHT(10000000+十種記録入力!$U52*10000+十種記録入力!$W52*100+十種記録入力!$Y52,7))</f>
        <v/>
      </c>
      <c r="H46" s="69" t="str">
        <f>IF($B46="","",RIGHT(10000000+十種記録入力!$Z52*100+十種記録入力!$AB52,7))</f>
        <v/>
      </c>
      <c r="I46" s="69" t="str">
        <f>IF($B46="","",RIGHT(100000+十種記録入力!$AC52*100+十種記録入力!$AE52,5))</f>
        <v/>
      </c>
      <c r="J46" s="69" t="str">
        <f>IF($B46="","",RIGHT(100000+十種記録入力!$AF52*100+十種記録入力!$AH52,5))</f>
        <v/>
      </c>
      <c r="K46" s="69" t="str">
        <f>IF($B46="","",RIGHT(100000+十種記録入力!$AI52*100+十種記録入力!$AK52,5))</f>
        <v/>
      </c>
      <c r="L46" s="69" t="str">
        <f>IF($B46="","",RIGHT(10000000+十種記録入力!$AL52*10000+十種記録入力!$AN52*100+十種記録入力!$AP52,7))</f>
        <v/>
      </c>
    </row>
    <row r="47" spans="1:12" x14ac:dyDescent="0.55000000000000004">
      <c r="A47" s="69" t="str">
        <f>IFERROR(IF(十種記録入力!$C53="","",INDEX(男子登録情報!$S:$S,MATCH(十種記録入力!$C53,男子登録情報!$B:$B,0))),"")</f>
        <v/>
      </c>
      <c r="B47" s="69" t="str">
        <f>IFERROR(IF($A47="","","201   1"&amp;IF(十種記録入力!$F53=設定!$F$5,設定!$P$13,設定!$R$13)),"")</f>
        <v/>
      </c>
      <c r="C47" s="69" t="str">
        <f>IF($B47="","",RIGHT(10000000+十種記録入力!$I53*100+十種記録入力!$K53,7))</f>
        <v/>
      </c>
      <c r="D47" s="69" t="str">
        <f>IF($B47="","",RIGHT(100000+十種記録入力!$L53*100+十種記録入力!$N53,5))</f>
        <v/>
      </c>
      <c r="E47" s="69" t="str">
        <f>IF($B47="","",RIGHT(100000+十種記録入力!$O53*100+十種記録入力!$Q53,5))</f>
        <v/>
      </c>
      <c r="F47" s="69" t="str">
        <f>IF($B47="","",RIGHT(100000+十種記録入力!$R53*100+十種記録入力!$T53,5))</f>
        <v/>
      </c>
      <c r="G47" s="69" t="str">
        <f>IF($B47="","",RIGHT(10000000+十種記録入力!$U53*10000+十種記録入力!$W53*100+十種記録入力!$Y53,7))</f>
        <v/>
      </c>
      <c r="H47" s="69" t="str">
        <f>IF($B47="","",RIGHT(10000000+十種記録入力!$Z53*100+十種記録入力!$AB53,7))</f>
        <v/>
      </c>
      <c r="I47" s="69" t="str">
        <f>IF($B47="","",RIGHT(100000+十種記録入力!$AC53*100+十種記録入力!$AE53,5))</f>
        <v/>
      </c>
      <c r="J47" s="69" t="str">
        <f>IF($B47="","",RIGHT(100000+十種記録入力!$AF53*100+十種記録入力!$AH53,5))</f>
        <v/>
      </c>
      <c r="K47" s="69" t="str">
        <f>IF($B47="","",RIGHT(100000+十種記録入力!$AI53*100+十種記録入力!$AK53,5))</f>
        <v/>
      </c>
      <c r="L47" s="69" t="str">
        <f>IF($B47="","",RIGHT(10000000+十種記録入力!$AL53*10000+十種記録入力!$AN53*100+十種記録入力!$AP53,7))</f>
        <v/>
      </c>
    </row>
    <row r="48" spans="1:12" x14ac:dyDescent="0.55000000000000004">
      <c r="A48" s="69" t="str">
        <f>IFERROR(IF(十種記録入力!$C54="","",INDEX(男子登録情報!$S:$S,MATCH(十種記録入力!$C54,男子登録情報!$B:$B,0))),"")</f>
        <v/>
      </c>
      <c r="B48" s="69" t="str">
        <f>IFERROR(IF($A48="","","201   1"&amp;IF(十種記録入力!$F54=設定!$F$5,設定!$P$13,設定!$R$13)),"")</f>
        <v/>
      </c>
      <c r="C48" s="69" t="str">
        <f>IF($B48="","",RIGHT(10000000+十種記録入力!$I54*100+十種記録入力!$K54,7))</f>
        <v/>
      </c>
      <c r="D48" s="69" t="str">
        <f>IF($B48="","",RIGHT(100000+十種記録入力!$L54*100+十種記録入力!$N54,5))</f>
        <v/>
      </c>
      <c r="E48" s="69" t="str">
        <f>IF($B48="","",RIGHT(100000+十種記録入力!$O54*100+十種記録入力!$Q54,5))</f>
        <v/>
      </c>
      <c r="F48" s="69" t="str">
        <f>IF($B48="","",RIGHT(100000+十種記録入力!$R54*100+十種記録入力!$T54,5))</f>
        <v/>
      </c>
      <c r="G48" s="69" t="str">
        <f>IF($B48="","",RIGHT(10000000+十種記録入力!$U54*10000+十種記録入力!$W54*100+十種記録入力!$Y54,7))</f>
        <v/>
      </c>
      <c r="H48" s="69" t="str">
        <f>IF($B48="","",RIGHT(10000000+十種記録入力!$Z54*100+十種記録入力!$AB54,7))</f>
        <v/>
      </c>
      <c r="I48" s="69" t="str">
        <f>IF($B48="","",RIGHT(100000+十種記録入力!$AC54*100+十種記録入力!$AE54,5))</f>
        <v/>
      </c>
      <c r="J48" s="69" t="str">
        <f>IF($B48="","",RIGHT(100000+十種記録入力!$AF54*100+十種記録入力!$AH54,5))</f>
        <v/>
      </c>
      <c r="K48" s="69" t="str">
        <f>IF($B48="","",RIGHT(100000+十種記録入力!$AI54*100+十種記録入力!$AK54,5))</f>
        <v/>
      </c>
      <c r="L48" s="69" t="str">
        <f>IF($B48="","",RIGHT(10000000+十種記録入力!$AL54*10000+十種記録入力!$AN54*100+十種記録入力!$AP54,7))</f>
        <v/>
      </c>
    </row>
    <row r="49" spans="1:12" x14ac:dyDescent="0.55000000000000004">
      <c r="A49" s="69" t="str">
        <f>IFERROR(IF(十種記録入力!$C55="","",INDEX(男子登録情報!$S:$S,MATCH(十種記録入力!$C55,男子登録情報!$B:$B,0))),"")</f>
        <v/>
      </c>
      <c r="B49" s="69" t="str">
        <f>IFERROR(IF($A49="","","201   1"&amp;IF(十種記録入力!$F55=設定!$F$5,設定!$P$13,設定!$R$13)),"")</f>
        <v/>
      </c>
      <c r="C49" s="69" t="str">
        <f>IF($B49="","",RIGHT(10000000+十種記録入力!$I55*100+十種記録入力!$K55,7))</f>
        <v/>
      </c>
      <c r="D49" s="69" t="str">
        <f>IF($B49="","",RIGHT(100000+十種記録入力!$L55*100+十種記録入力!$N55,5))</f>
        <v/>
      </c>
      <c r="E49" s="69" t="str">
        <f>IF($B49="","",RIGHT(100000+十種記録入力!$O55*100+十種記録入力!$Q55,5))</f>
        <v/>
      </c>
      <c r="F49" s="69" t="str">
        <f>IF($B49="","",RIGHT(100000+十種記録入力!$R55*100+十種記録入力!$T55,5))</f>
        <v/>
      </c>
      <c r="G49" s="69" t="str">
        <f>IF($B49="","",RIGHT(10000000+十種記録入力!$U55*10000+十種記録入力!$W55*100+十種記録入力!$Y55,7))</f>
        <v/>
      </c>
      <c r="H49" s="69" t="str">
        <f>IF($B49="","",RIGHT(10000000+十種記録入力!$Z55*100+十種記録入力!$AB55,7))</f>
        <v/>
      </c>
      <c r="I49" s="69" t="str">
        <f>IF($B49="","",RIGHT(100000+十種記録入力!$AC55*100+十種記録入力!$AE55,5))</f>
        <v/>
      </c>
      <c r="J49" s="69" t="str">
        <f>IF($B49="","",RIGHT(100000+十種記録入力!$AF55*100+十種記録入力!$AH55,5))</f>
        <v/>
      </c>
      <c r="K49" s="69" t="str">
        <f>IF($B49="","",RIGHT(100000+十種記録入力!$AI55*100+十種記録入力!$AK55,5))</f>
        <v/>
      </c>
      <c r="L49" s="69" t="str">
        <f>IF($B49="","",RIGHT(10000000+十種記録入力!$AL55*10000+十種記録入力!$AN55*100+十種記録入力!$AP55,7))</f>
        <v/>
      </c>
    </row>
    <row r="50" spans="1:12" x14ac:dyDescent="0.55000000000000004">
      <c r="A50" s="69" t="str">
        <f>IFERROR(IF(十種記録入力!$C56="","",INDEX(男子登録情報!$S:$S,MATCH(十種記録入力!$C56,男子登録情報!$B:$B,0))),"")</f>
        <v/>
      </c>
      <c r="B50" s="69" t="str">
        <f>IFERROR(IF($A50="","","201   1"&amp;IF(十種記録入力!$F56=設定!$F$5,設定!$P$13,設定!$R$13)),"")</f>
        <v/>
      </c>
      <c r="C50" s="69" t="str">
        <f>IF($B50="","",RIGHT(10000000+十種記録入力!$I56*100+十種記録入力!$K56,7))</f>
        <v/>
      </c>
      <c r="D50" s="69" t="str">
        <f>IF($B50="","",RIGHT(100000+十種記録入力!$L56*100+十種記録入力!$N56,5))</f>
        <v/>
      </c>
      <c r="E50" s="69" t="str">
        <f>IF($B50="","",RIGHT(100000+十種記録入力!$O56*100+十種記録入力!$Q56,5))</f>
        <v/>
      </c>
      <c r="F50" s="69" t="str">
        <f>IF($B50="","",RIGHT(100000+十種記録入力!$R56*100+十種記録入力!$T56,5))</f>
        <v/>
      </c>
      <c r="G50" s="69" t="str">
        <f>IF($B50="","",RIGHT(10000000+十種記録入力!$U56*10000+十種記録入力!$W56*100+十種記録入力!$Y56,7))</f>
        <v/>
      </c>
      <c r="H50" s="69" t="str">
        <f>IF($B50="","",RIGHT(10000000+十種記録入力!$Z56*100+十種記録入力!$AB56,7))</f>
        <v/>
      </c>
      <c r="I50" s="69" t="str">
        <f>IF($B50="","",RIGHT(100000+十種記録入力!$AC56*100+十種記録入力!$AE56,5))</f>
        <v/>
      </c>
      <c r="J50" s="69" t="str">
        <f>IF($B50="","",RIGHT(100000+十種記録入力!$AF56*100+十種記録入力!$AH56,5))</f>
        <v/>
      </c>
      <c r="K50" s="69" t="str">
        <f>IF($B50="","",RIGHT(100000+十種記録入力!$AI56*100+十種記録入力!$AK56,5))</f>
        <v/>
      </c>
      <c r="L50" s="69" t="str">
        <f>IF($B50="","",RIGHT(10000000+十種記録入力!$AL56*10000+十種記録入力!$AN56*100+十種記録入力!$AP56,7))</f>
        <v/>
      </c>
    </row>
    <row r="51" spans="1:12" x14ac:dyDescent="0.55000000000000004">
      <c r="A51" s="69" t="str">
        <f>IFERROR(IF(十種記録入力!$C57="","",INDEX(男子登録情報!$S:$S,MATCH(十種記録入力!$C57,男子登録情報!$B:$B,0))),"")</f>
        <v/>
      </c>
      <c r="B51" s="69" t="str">
        <f>IFERROR(IF($A51="","","201   1"&amp;IF(十種記録入力!$F57=設定!$F$5,設定!$P$13,設定!$R$13)),"")</f>
        <v/>
      </c>
      <c r="C51" s="69" t="str">
        <f>IF($B51="","",RIGHT(10000000+十種記録入力!$I57*100+十種記録入力!$K57,7))</f>
        <v/>
      </c>
      <c r="D51" s="69" t="str">
        <f>IF($B51="","",RIGHT(100000+十種記録入力!$L57*100+十種記録入力!$N57,5))</f>
        <v/>
      </c>
      <c r="E51" s="69" t="str">
        <f>IF($B51="","",RIGHT(100000+十種記録入力!$O57*100+十種記録入力!$Q57,5))</f>
        <v/>
      </c>
      <c r="F51" s="69" t="str">
        <f>IF($B51="","",RIGHT(100000+十種記録入力!$R57*100+十種記録入力!$T57,5))</f>
        <v/>
      </c>
      <c r="G51" s="69" t="str">
        <f>IF($B51="","",RIGHT(10000000+十種記録入力!$U57*10000+十種記録入力!$W57*100+十種記録入力!$Y57,7))</f>
        <v/>
      </c>
      <c r="H51" s="69" t="str">
        <f>IF($B51="","",RIGHT(10000000+十種記録入力!$Z57*100+十種記録入力!$AB57,7))</f>
        <v/>
      </c>
      <c r="I51" s="69" t="str">
        <f>IF($B51="","",RIGHT(100000+十種記録入力!$AC57*100+十種記録入力!$AE57,5))</f>
        <v/>
      </c>
      <c r="J51" s="69" t="str">
        <f>IF($B51="","",RIGHT(100000+十種記録入力!$AF57*100+十種記録入力!$AH57,5))</f>
        <v/>
      </c>
      <c r="K51" s="69" t="str">
        <f>IF($B51="","",RIGHT(100000+十種記録入力!$AI57*100+十種記録入力!$AK57,5))</f>
        <v/>
      </c>
      <c r="L51" s="69" t="str">
        <f>IF($B51="","",RIGHT(10000000+十種記録入力!$AL57*10000+十種記録入力!$AN57*100+十種記録入力!$AP57,7))</f>
        <v/>
      </c>
    </row>
    <row r="52" spans="1:12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642</v>
      </c>
      <c r="B1" t="s">
        <v>816</v>
      </c>
      <c r="C1" t="s">
        <v>817</v>
      </c>
      <c r="D1" t="s">
        <v>818</v>
      </c>
      <c r="E1" t="s">
        <v>819</v>
      </c>
      <c r="F1" t="s">
        <v>820</v>
      </c>
      <c r="G1" t="s">
        <v>821</v>
      </c>
      <c r="H1" t="s">
        <v>822</v>
      </c>
      <c r="I1" t="s">
        <v>823</v>
      </c>
      <c r="J1" t="s">
        <v>824</v>
      </c>
      <c r="K1" t="s">
        <v>825</v>
      </c>
      <c r="L1" t="s">
        <v>826</v>
      </c>
    </row>
    <row r="2" spans="1:12" x14ac:dyDescent="0.55000000000000004">
      <c r="A2" s="70" t="str">
        <f>IFERROR(IF(七種記録入力!$C8="","",INDEX(女子登録情報!$S:$S,MATCH(七種記録入力!$C8,女子登録情報!$B:$B,0))),"")</f>
        <v/>
      </c>
      <c r="B2" s="70" t="str">
        <f>IFERROR(IF($A2="","","202   2"&amp;IF(七種記録入力!$F8=設定!$F$5,設定!$P$15,設定!$R$15)),"")</f>
        <v/>
      </c>
      <c r="C2" s="70" t="str">
        <f>IF($B2="","",RIGHT(10000000+七種記録入力!$I8*100+七種記録入力!$K8,7))</f>
        <v/>
      </c>
      <c r="D2" s="70" t="str">
        <f>IF($B2="","",RIGHT(100000+七種記録入力!$L8*100+七種記録入力!$N8,5))</f>
        <v/>
      </c>
      <c r="E2" s="70" t="str">
        <f>IF($B2="","",RIGHT(100000+七種記録入力!$O8*100+七種記録入力!$Q8,5))</f>
        <v/>
      </c>
      <c r="F2" s="70" t="str">
        <f>IF($B2="","",RIGHT(10000000+七種記録入力!$R8*100+七種記録入力!$T8,7))</f>
        <v/>
      </c>
      <c r="G2" s="70" t="str">
        <f>IF($B2="","",RIGHT(100000+七種記録入力!$U8*100+七種記録入力!$W8,5))</f>
        <v/>
      </c>
      <c r="H2" s="70" t="str">
        <f>IF($B2="","",RIGHT(100000+七種記録入力!$X8*100+七種記録入力!$Z8,5))</f>
        <v/>
      </c>
      <c r="I2" s="70" t="str">
        <f>IF($B2="","",RIGHT(10000000+七種記録入力!$AA8*10000+七種記録入力!$AC8*100+七種記録入力!$AE8,7))</f>
        <v/>
      </c>
      <c r="J2" s="70"/>
      <c r="K2" s="70"/>
      <c r="L2" s="70"/>
    </row>
    <row r="3" spans="1:12" x14ac:dyDescent="0.55000000000000004">
      <c r="A3" s="70" t="str">
        <f>IFERROR(IF(七種記録入力!$C9="","",INDEX(女子登録情報!$S:$S,MATCH(七種記録入力!$C9,女子登録情報!$B:$B,0))),"")</f>
        <v/>
      </c>
      <c r="B3" s="70" t="str">
        <f>IFERROR(IF($A3="","","202   2"&amp;IF(七種記録入力!$F9=設定!$F$5,設定!$P$15,設定!$R$15)),"")</f>
        <v/>
      </c>
      <c r="C3" s="70" t="str">
        <f>IF($B3="","",RIGHT(10000000+七種記録入力!$I9*100+七種記録入力!$K9,7))</f>
        <v/>
      </c>
      <c r="D3" s="70" t="str">
        <f>IF($B3="","",RIGHT(100000+七種記録入力!$L9*100+七種記録入力!$N9,5))</f>
        <v/>
      </c>
      <c r="E3" s="70" t="str">
        <f>IF($B3="","",RIGHT(100000+七種記録入力!$O9*100+七種記録入力!$Q9,5))</f>
        <v/>
      </c>
      <c r="F3" s="70" t="str">
        <f>IF($B3="","",RIGHT(10000000+七種記録入力!$R9*100+七種記録入力!$T9,7))</f>
        <v/>
      </c>
      <c r="G3" s="70" t="str">
        <f>IF($B3="","",RIGHT(100000+七種記録入力!$U9*100+七種記録入力!$W9,5))</f>
        <v/>
      </c>
      <c r="H3" s="70" t="str">
        <f>IF($B3="","",RIGHT(100000+七種記録入力!$X9*100+七種記録入力!$Z9,5))</f>
        <v/>
      </c>
      <c r="I3" s="70" t="str">
        <f>IF($B3="","",RIGHT(10000000+七種記録入力!$AA9*10000+七種記録入力!$AC9*100+七種記録入力!$AE9,7))</f>
        <v/>
      </c>
      <c r="J3" s="70"/>
      <c r="K3" s="70"/>
      <c r="L3" s="70"/>
    </row>
    <row r="4" spans="1:12" x14ac:dyDescent="0.55000000000000004">
      <c r="A4" s="70" t="str">
        <f>IFERROR(IF(七種記録入力!$C10="","",INDEX(女子登録情報!$S:$S,MATCH(七種記録入力!$C10,女子登録情報!$B:$B,0))),"")</f>
        <v/>
      </c>
      <c r="B4" s="70" t="str">
        <f>IFERROR(IF($A4="","","202   2"&amp;IF(七種記録入力!$F10=設定!$F$5,設定!$P$15,設定!$R$15)),"")</f>
        <v/>
      </c>
      <c r="C4" s="70" t="str">
        <f>IF($B4="","",RIGHT(10000000+七種記録入力!$I10*100+七種記録入力!$K10,7))</f>
        <v/>
      </c>
      <c r="D4" s="70" t="str">
        <f>IF($B4="","",RIGHT(100000+七種記録入力!$L10*100+七種記録入力!$N10,5))</f>
        <v/>
      </c>
      <c r="E4" s="70" t="str">
        <f>IF($B4="","",RIGHT(100000+七種記録入力!$O10*100+七種記録入力!$Q10,5))</f>
        <v/>
      </c>
      <c r="F4" s="70" t="str">
        <f>IF($B4="","",RIGHT(10000000+七種記録入力!$R10*100+七種記録入力!$T10,7))</f>
        <v/>
      </c>
      <c r="G4" s="70" t="str">
        <f>IF($B4="","",RIGHT(100000+七種記録入力!$U10*100+七種記録入力!$W10,5))</f>
        <v/>
      </c>
      <c r="H4" s="70" t="str">
        <f>IF($B4="","",RIGHT(100000+七種記録入力!$X10*100+七種記録入力!$Z10,5))</f>
        <v/>
      </c>
      <c r="I4" s="70" t="str">
        <f>IF($B4="","",RIGHT(10000000+七種記録入力!$AA10*10000+七種記録入力!$AC10*100+七種記録入力!$AE10,7))</f>
        <v/>
      </c>
      <c r="J4" s="70"/>
      <c r="K4" s="70"/>
      <c r="L4" s="70"/>
    </row>
    <row r="5" spans="1:12" x14ac:dyDescent="0.55000000000000004">
      <c r="A5" s="70" t="str">
        <f>IFERROR(IF(七種記録入力!$C11="","",INDEX(女子登録情報!$S:$S,MATCH(七種記録入力!$C11,女子登録情報!$B:$B,0))),"")</f>
        <v/>
      </c>
      <c r="B5" s="70" t="str">
        <f>IFERROR(IF($A5="","","202   2"&amp;IF(七種記録入力!$F11=設定!$F$5,設定!$P$15,設定!$R$15)),"")</f>
        <v/>
      </c>
      <c r="C5" s="70" t="str">
        <f>IF($B5="","",RIGHT(10000000+七種記録入力!$I11*100+七種記録入力!$K11,7))</f>
        <v/>
      </c>
      <c r="D5" s="70" t="str">
        <f>IF($B5="","",RIGHT(100000+七種記録入力!$L11*100+七種記録入力!$N11,5))</f>
        <v/>
      </c>
      <c r="E5" s="70" t="str">
        <f>IF($B5="","",RIGHT(100000+七種記録入力!$O11*100+七種記録入力!$Q11,5))</f>
        <v/>
      </c>
      <c r="F5" s="70" t="str">
        <f>IF($B5="","",RIGHT(10000000+七種記録入力!$R11*100+七種記録入力!$T11,7))</f>
        <v/>
      </c>
      <c r="G5" s="70" t="str">
        <f>IF($B5="","",RIGHT(100000+七種記録入力!$U11*100+七種記録入力!$W11,5))</f>
        <v/>
      </c>
      <c r="H5" s="70" t="str">
        <f>IF($B5="","",RIGHT(100000+七種記録入力!$X11*100+七種記録入力!$Z11,5))</f>
        <v/>
      </c>
      <c r="I5" s="70" t="str">
        <f>IF($B5="","",RIGHT(10000000+七種記録入力!$AA11*10000+七種記録入力!$AC11*100+七種記録入力!$AE11,7))</f>
        <v/>
      </c>
      <c r="J5" s="70"/>
      <c r="K5" s="70"/>
      <c r="L5" s="70"/>
    </row>
    <row r="6" spans="1:12" x14ac:dyDescent="0.55000000000000004">
      <c r="A6" s="70" t="str">
        <f>IFERROR(IF(七種記録入力!$C12="","",INDEX(女子登録情報!$S:$S,MATCH(七種記録入力!$C12,女子登録情報!$B:$B,0))),"")</f>
        <v/>
      </c>
      <c r="B6" s="70" t="str">
        <f>IFERROR(IF($A6="","","202   2"&amp;IF(七種記録入力!$F12=設定!$F$5,設定!$P$15,設定!$R$15)),"")</f>
        <v/>
      </c>
      <c r="C6" s="70" t="str">
        <f>IF($B6="","",RIGHT(10000000+七種記録入力!$I12*100+七種記録入力!$K12,7))</f>
        <v/>
      </c>
      <c r="D6" s="70" t="str">
        <f>IF($B6="","",RIGHT(100000+七種記録入力!$L12*100+七種記録入力!$N12,5))</f>
        <v/>
      </c>
      <c r="E6" s="70" t="str">
        <f>IF($B6="","",RIGHT(100000+七種記録入力!$O12*100+七種記録入力!$Q12,5))</f>
        <v/>
      </c>
      <c r="F6" s="70" t="str">
        <f>IF($B6="","",RIGHT(10000000+七種記録入力!$R12*100+七種記録入力!$T12,7))</f>
        <v/>
      </c>
      <c r="G6" s="70" t="str">
        <f>IF($B6="","",RIGHT(100000+七種記録入力!$U12*100+七種記録入力!$W12,5))</f>
        <v/>
      </c>
      <c r="H6" s="70" t="str">
        <f>IF($B6="","",RIGHT(100000+七種記録入力!$X12*100+七種記録入力!$Z12,5))</f>
        <v/>
      </c>
      <c r="I6" s="70" t="str">
        <f>IF($B6="","",RIGHT(10000000+七種記録入力!$AA12*10000+七種記録入力!$AC12*100+七種記録入力!$AE12,7))</f>
        <v/>
      </c>
      <c r="J6" s="70"/>
      <c r="K6" s="70"/>
      <c r="L6" s="70"/>
    </row>
    <row r="7" spans="1:12" x14ac:dyDescent="0.55000000000000004">
      <c r="A7" s="70" t="str">
        <f>IFERROR(IF(七種記録入力!$C13="","",INDEX(女子登録情報!$S:$S,MATCH(七種記録入力!$C13,女子登録情報!$B:$B,0))),"")</f>
        <v/>
      </c>
      <c r="B7" s="70" t="str">
        <f>IFERROR(IF($A7="","","202   2"&amp;IF(七種記録入力!$F13=設定!$F$5,設定!$P$15,設定!$R$15)),"")</f>
        <v/>
      </c>
      <c r="C7" s="70" t="str">
        <f>IF($B7="","",RIGHT(10000000+七種記録入力!$I13*100+七種記録入力!$K13,7))</f>
        <v/>
      </c>
      <c r="D7" s="70" t="str">
        <f>IF($B7="","",RIGHT(100000+七種記録入力!$L13*100+七種記録入力!$N13,5))</f>
        <v/>
      </c>
      <c r="E7" s="70" t="str">
        <f>IF($B7="","",RIGHT(100000+七種記録入力!$O13*100+七種記録入力!$Q13,5))</f>
        <v/>
      </c>
      <c r="F7" s="70" t="str">
        <f>IF($B7="","",RIGHT(10000000+七種記録入力!$R13*100+七種記録入力!$T13,7))</f>
        <v/>
      </c>
      <c r="G7" s="70" t="str">
        <f>IF($B7="","",RIGHT(100000+七種記録入力!$U13*100+七種記録入力!$W13,5))</f>
        <v/>
      </c>
      <c r="H7" s="70" t="str">
        <f>IF($B7="","",RIGHT(100000+七種記録入力!$X13*100+七種記録入力!$Z13,5))</f>
        <v/>
      </c>
      <c r="I7" s="70" t="str">
        <f>IF($B7="","",RIGHT(10000000+七種記録入力!$AA13*10000+七種記録入力!$AC13*100+七種記録入力!$AE13,7))</f>
        <v/>
      </c>
      <c r="J7" s="70"/>
      <c r="K7" s="70"/>
      <c r="L7" s="70"/>
    </row>
    <row r="8" spans="1:12" x14ac:dyDescent="0.55000000000000004">
      <c r="A8" s="70" t="str">
        <f>IFERROR(IF(七種記録入力!$C14="","",INDEX(女子登録情報!$S:$S,MATCH(七種記録入力!$C14,女子登録情報!$B:$B,0))),"")</f>
        <v/>
      </c>
      <c r="B8" s="70" t="str">
        <f>IFERROR(IF($A8="","","202   2"&amp;IF(七種記録入力!$F14=設定!$F$5,設定!$P$15,設定!$R$15)),"")</f>
        <v/>
      </c>
      <c r="C8" s="70" t="str">
        <f>IF($B8="","",RIGHT(10000000+七種記録入力!$I14*100+七種記録入力!$K14,7))</f>
        <v/>
      </c>
      <c r="D8" s="70" t="str">
        <f>IF($B8="","",RIGHT(100000+七種記録入力!$L14*100+七種記録入力!$N14,5))</f>
        <v/>
      </c>
      <c r="E8" s="70" t="str">
        <f>IF($B8="","",RIGHT(100000+七種記録入力!$O14*100+七種記録入力!$Q14,5))</f>
        <v/>
      </c>
      <c r="F8" s="70" t="str">
        <f>IF($B8="","",RIGHT(10000000+七種記録入力!$R14*100+七種記録入力!$T14,7))</f>
        <v/>
      </c>
      <c r="G8" s="70" t="str">
        <f>IF($B8="","",RIGHT(100000+七種記録入力!$U14*100+七種記録入力!$W14,5))</f>
        <v/>
      </c>
      <c r="H8" s="70" t="str">
        <f>IF($B8="","",RIGHT(100000+七種記録入力!$X14*100+七種記録入力!$Z14,5))</f>
        <v/>
      </c>
      <c r="I8" s="70" t="str">
        <f>IF($B8="","",RIGHT(10000000+七種記録入力!$AA14*10000+七種記録入力!$AC14*100+七種記録入力!$AE14,7))</f>
        <v/>
      </c>
      <c r="J8" s="70"/>
      <c r="K8" s="70"/>
      <c r="L8" s="70"/>
    </row>
    <row r="9" spans="1:12" x14ac:dyDescent="0.55000000000000004">
      <c r="A9" s="70" t="str">
        <f>IFERROR(IF(七種記録入力!$C15="","",INDEX(女子登録情報!$S:$S,MATCH(七種記録入力!$C15,女子登録情報!$B:$B,0))),"")</f>
        <v/>
      </c>
      <c r="B9" s="70" t="str">
        <f>IFERROR(IF($A9="","","202   2"&amp;IF(七種記録入力!$F15=設定!$F$5,設定!$P$15,設定!$R$15)),"")</f>
        <v/>
      </c>
      <c r="C9" s="70" t="str">
        <f>IF($B9="","",RIGHT(10000000+七種記録入力!$I15*100+七種記録入力!$K15,7))</f>
        <v/>
      </c>
      <c r="D9" s="70" t="str">
        <f>IF($B9="","",RIGHT(100000+七種記録入力!$L15*100+七種記録入力!$N15,5))</f>
        <v/>
      </c>
      <c r="E9" s="70" t="str">
        <f>IF($B9="","",RIGHT(100000+七種記録入力!$O15*100+七種記録入力!$Q15,5))</f>
        <v/>
      </c>
      <c r="F9" s="70" t="str">
        <f>IF($B9="","",RIGHT(10000000+七種記録入力!$R15*100+七種記録入力!$T15,7))</f>
        <v/>
      </c>
      <c r="G9" s="70" t="str">
        <f>IF($B9="","",RIGHT(100000+七種記録入力!$U15*100+七種記録入力!$W15,5))</f>
        <v/>
      </c>
      <c r="H9" s="70" t="str">
        <f>IF($B9="","",RIGHT(100000+七種記録入力!$X15*100+七種記録入力!$Z15,5))</f>
        <v/>
      </c>
      <c r="I9" s="70" t="str">
        <f>IF($B9="","",RIGHT(10000000+七種記録入力!$AA15*10000+七種記録入力!$AC15*100+七種記録入力!$AE15,7))</f>
        <v/>
      </c>
      <c r="J9" s="70"/>
      <c r="K9" s="70"/>
      <c r="L9" s="70"/>
    </row>
    <row r="10" spans="1:12" x14ac:dyDescent="0.55000000000000004">
      <c r="A10" s="70" t="str">
        <f>IFERROR(IF(七種記録入力!$C16="","",INDEX(女子登録情報!$S:$S,MATCH(七種記録入力!$C16,女子登録情報!$B:$B,0))),"")</f>
        <v/>
      </c>
      <c r="B10" s="70" t="str">
        <f>IFERROR(IF($A10="","","202   2"&amp;IF(七種記録入力!$F16=設定!$F$5,設定!$P$15,設定!$R$15)),"")</f>
        <v/>
      </c>
      <c r="C10" s="70" t="str">
        <f>IF($B10="","",RIGHT(10000000+七種記録入力!$I16*100+七種記録入力!$K16,7))</f>
        <v/>
      </c>
      <c r="D10" s="70" t="str">
        <f>IF($B10="","",RIGHT(100000+七種記録入力!$L16*100+七種記録入力!$N16,5))</f>
        <v/>
      </c>
      <c r="E10" s="70" t="str">
        <f>IF($B10="","",RIGHT(100000+七種記録入力!$O16*100+七種記録入力!$Q16,5))</f>
        <v/>
      </c>
      <c r="F10" s="70" t="str">
        <f>IF($B10="","",RIGHT(10000000+七種記録入力!$R16*100+七種記録入力!$T16,7))</f>
        <v/>
      </c>
      <c r="G10" s="70" t="str">
        <f>IF($B10="","",RIGHT(100000+七種記録入力!$U16*100+七種記録入力!$W16,5))</f>
        <v/>
      </c>
      <c r="H10" s="70" t="str">
        <f>IF($B10="","",RIGHT(100000+七種記録入力!$X16*100+七種記録入力!$Z16,5))</f>
        <v/>
      </c>
      <c r="I10" s="70" t="str">
        <f>IF($B10="","",RIGHT(10000000+七種記録入力!$AA16*10000+七種記録入力!$AC16*100+七種記録入力!$AE16,7))</f>
        <v/>
      </c>
      <c r="J10" s="70"/>
      <c r="K10" s="70"/>
      <c r="L10" s="70"/>
    </row>
    <row r="11" spans="1:12" x14ac:dyDescent="0.55000000000000004">
      <c r="A11" s="70" t="str">
        <f>IFERROR(IF(七種記録入力!$C17="","",INDEX(女子登録情報!$S:$S,MATCH(七種記録入力!$C17,女子登録情報!$B:$B,0))),"")</f>
        <v/>
      </c>
      <c r="B11" s="70" t="str">
        <f>IFERROR(IF($A11="","","202   2"&amp;IF(七種記録入力!$F17=設定!$F$5,設定!$P$15,設定!$R$15)),"")</f>
        <v/>
      </c>
      <c r="C11" s="70" t="str">
        <f>IF($B11="","",RIGHT(10000000+七種記録入力!$I17*100+七種記録入力!$K17,7))</f>
        <v/>
      </c>
      <c r="D11" s="70" t="str">
        <f>IF($B11="","",RIGHT(100000+七種記録入力!$L17*100+七種記録入力!$N17,5))</f>
        <v/>
      </c>
      <c r="E11" s="70" t="str">
        <f>IF($B11="","",RIGHT(100000+七種記録入力!$O17*100+七種記録入力!$Q17,5))</f>
        <v/>
      </c>
      <c r="F11" s="70" t="str">
        <f>IF($B11="","",RIGHT(10000000+七種記録入力!$R17*100+七種記録入力!$T17,7))</f>
        <v/>
      </c>
      <c r="G11" s="70" t="str">
        <f>IF($B11="","",RIGHT(100000+七種記録入力!$U17*100+七種記録入力!$W17,5))</f>
        <v/>
      </c>
      <c r="H11" s="70" t="str">
        <f>IF($B11="","",RIGHT(100000+七種記録入力!$X17*100+七種記録入力!$Z17,5))</f>
        <v/>
      </c>
      <c r="I11" s="70" t="str">
        <f>IF($B11="","",RIGHT(10000000+七種記録入力!$AA17*10000+七種記録入力!$AC17*100+七種記録入力!$AE17,7))</f>
        <v/>
      </c>
      <c r="J11" s="70"/>
      <c r="K11" s="70"/>
      <c r="L11" s="70"/>
    </row>
    <row r="12" spans="1:12" x14ac:dyDescent="0.55000000000000004">
      <c r="A12" s="70" t="str">
        <f>IFERROR(IF(七種記録入力!$C18="","",INDEX(女子登録情報!$S:$S,MATCH(七種記録入力!$C18,女子登録情報!$B:$B,0))),"")</f>
        <v/>
      </c>
      <c r="B12" s="70" t="str">
        <f>IFERROR(IF($A12="","","202   2"&amp;IF(七種記録入力!$F18=設定!$F$5,設定!$P$15,設定!$R$15)),"")</f>
        <v/>
      </c>
      <c r="C12" s="70" t="str">
        <f>IF($B12="","",RIGHT(10000000+七種記録入力!$I18*100+七種記録入力!$K18,7))</f>
        <v/>
      </c>
      <c r="D12" s="70" t="str">
        <f>IF($B12="","",RIGHT(100000+七種記録入力!$L18*100+七種記録入力!$N18,5))</f>
        <v/>
      </c>
      <c r="E12" s="70" t="str">
        <f>IF($B12="","",RIGHT(100000+七種記録入力!$O18*100+七種記録入力!$Q18,5))</f>
        <v/>
      </c>
      <c r="F12" s="70" t="str">
        <f>IF($B12="","",RIGHT(10000000+七種記録入力!$R18*100+七種記録入力!$T18,7))</f>
        <v/>
      </c>
      <c r="G12" s="70" t="str">
        <f>IF($B12="","",RIGHT(100000+七種記録入力!$U18*100+七種記録入力!$W18,5))</f>
        <v/>
      </c>
      <c r="H12" s="70" t="str">
        <f>IF($B12="","",RIGHT(100000+七種記録入力!$X18*100+七種記録入力!$Z18,5))</f>
        <v/>
      </c>
      <c r="I12" s="70" t="str">
        <f>IF($B12="","",RIGHT(10000000+七種記録入力!$AA18*10000+七種記録入力!$AC18*100+七種記録入力!$AE18,7))</f>
        <v/>
      </c>
      <c r="J12" s="70"/>
      <c r="K12" s="70"/>
      <c r="L12" s="70"/>
    </row>
    <row r="13" spans="1:12" x14ac:dyDescent="0.55000000000000004">
      <c r="A13" s="70" t="str">
        <f>IFERROR(IF(七種記録入力!$C19="","",INDEX(女子登録情報!$S:$S,MATCH(七種記録入力!$C19,女子登録情報!$B:$B,0))),"")</f>
        <v/>
      </c>
      <c r="B13" s="70" t="str">
        <f>IFERROR(IF($A13="","","202   2"&amp;IF(七種記録入力!$F19=設定!$F$5,設定!$P$15,設定!$R$15)),"")</f>
        <v/>
      </c>
      <c r="C13" s="70" t="str">
        <f>IF($B13="","",RIGHT(10000000+七種記録入力!$I19*100+七種記録入力!$K19,7))</f>
        <v/>
      </c>
      <c r="D13" s="70" t="str">
        <f>IF($B13="","",RIGHT(100000+七種記録入力!$L19*100+七種記録入力!$N19,5))</f>
        <v/>
      </c>
      <c r="E13" s="70" t="str">
        <f>IF($B13="","",RIGHT(100000+七種記録入力!$O19*100+七種記録入力!$Q19,5))</f>
        <v/>
      </c>
      <c r="F13" s="70" t="str">
        <f>IF($B13="","",RIGHT(10000000+七種記録入力!$R19*100+七種記録入力!$T19,7))</f>
        <v/>
      </c>
      <c r="G13" s="70" t="str">
        <f>IF($B13="","",RIGHT(100000+七種記録入力!$U19*100+七種記録入力!$W19,5))</f>
        <v/>
      </c>
      <c r="H13" s="70" t="str">
        <f>IF($B13="","",RIGHT(100000+七種記録入力!$X19*100+七種記録入力!$Z19,5))</f>
        <v/>
      </c>
      <c r="I13" s="70" t="str">
        <f>IF($B13="","",RIGHT(10000000+七種記録入力!$AA19*10000+七種記録入力!$AC19*100+七種記録入力!$AE19,7))</f>
        <v/>
      </c>
      <c r="J13" s="70"/>
      <c r="K13" s="70"/>
      <c r="L13" s="70"/>
    </row>
    <row r="14" spans="1:12" x14ac:dyDescent="0.55000000000000004">
      <c r="A14" s="70" t="str">
        <f>IFERROR(IF(七種記録入力!$C20="","",INDEX(女子登録情報!$S:$S,MATCH(七種記録入力!$C20,女子登録情報!$B:$B,0))),"")</f>
        <v/>
      </c>
      <c r="B14" s="70" t="str">
        <f>IFERROR(IF($A14="","","202   2"&amp;IF(七種記録入力!$F20=設定!$F$5,設定!$P$15,設定!$R$15)),"")</f>
        <v/>
      </c>
      <c r="C14" s="70" t="str">
        <f>IF($B14="","",RIGHT(10000000+七種記録入力!$I20*100+七種記録入力!$K20,7))</f>
        <v/>
      </c>
      <c r="D14" s="70" t="str">
        <f>IF($B14="","",RIGHT(100000+七種記録入力!$L20*100+七種記録入力!$N20,5))</f>
        <v/>
      </c>
      <c r="E14" s="70" t="str">
        <f>IF($B14="","",RIGHT(100000+七種記録入力!$O20*100+七種記録入力!$Q20,5))</f>
        <v/>
      </c>
      <c r="F14" s="70" t="str">
        <f>IF($B14="","",RIGHT(10000000+七種記録入力!$R20*100+七種記録入力!$T20,7))</f>
        <v/>
      </c>
      <c r="G14" s="70" t="str">
        <f>IF($B14="","",RIGHT(100000+七種記録入力!$U20*100+七種記録入力!$W20,5))</f>
        <v/>
      </c>
      <c r="H14" s="70" t="str">
        <f>IF($B14="","",RIGHT(100000+七種記録入力!$X20*100+七種記録入力!$Z20,5))</f>
        <v/>
      </c>
      <c r="I14" s="70" t="str">
        <f>IF($B14="","",RIGHT(10000000+七種記録入力!$AA20*10000+七種記録入力!$AC20*100+七種記録入力!$AE20,7))</f>
        <v/>
      </c>
      <c r="J14" s="70"/>
      <c r="K14" s="70"/>
      <c r="L14" s="70"/>
    </row>
    <row r="15" spans="1:12" x14ac:dyDescent="0.55000000000000004">
      <c r="A15" s="70" t="str">
        <f>IFERROR(IF(七種記録入力!$C21="","",INDEX(女子登録情報!$S:$S,MATCH(七種記録入力!$C21,女子登録情報!$B:$B,0))),"")</f>
        <v/>
      </c>
      <c r="B15" s="70" t="str">
        <f>IFERROR(IF($A15="","","202   2"&amp;IF(七種記録入力!$F21=設定!$F$5,設定!$P$15,設定!$R$15)),"")</f>
        <v/>
      </c>
      <c r="C15" s="70" t="str">
        <f>IF($B15="","",RIGHT(10000000+七種記録入力!$I21*100+七種記録入力!$K21,7))</f>
        <v/>
      </c>
      <c r="D15" s="70" t="str">
        <f>IF($B15="","",RIGHT(100000+七種記録入力!$L21*100+七種記録入力!$N21,5))</f>
        <v/>
      </c>
      <c r="E15" s="70" t="str">
        <f>IF($B15="","",RIGHT(100000+七種記録入力!$O21*100+七種記録入力!$Q21,5))</f>
        <v/>
      </c>
      <c r="F15" s="70" t="str">
        <f>IF($B15="","",RIGHT(10000000+七種記録入力!$R21*100+七種記録入力!$T21,7))</f>
        <v/>
      </c>
      <c r="G15" s="70" t="str">
        <f>IF($B15="","",RIGHT(100000+七種記録入力!$U21*100+七種記録入力!$W21,5))</f>
        <v/>
      </c>
      <c r="H15" s="70" t="str">
        <f>IF($B15="","",RIGHT(100000+七種記録入力!$X21*100+七種記録入力!$Z21,5))</f>
        <v/>
      </c>
      <c r="I15" s="70" t="str">
        <f>IF($B15="","",RIGHT(10000000+七種記録入力!$AA21*10000+七種記録入力!$AC21*100+七種記録入力!$AE21,7))</f>
        <v/>
      </c>
      <c r="J15" s="70"/>
      <c r="K15" s="70"/>
      <c r="L15" s="70"/>
    </row>
    <row r="16" spans="1:12" x14ac:dyDescent="0.55000000000000004">
      <c r="A16" s="70" t="str">
        <f>IFERROR(IF(七種記録入力!$C22="","",INDEX(女子登録情報!$S:$S,MATCH(七種記録入力!$C22,女子登録情報!$B:$B,0))),"")</f>
        <v/>
      </c>
      <c r="B16" s="70" t="str">
        <f>IFERROR(IF($A16="","","202   2"&amp;IF(七種記録入力!$F22=設定!$F$5,設定!$P$15,設定!$R$15)),"")</f>
        <v/>
      </c>
      <c r="C16" s="70" t="str">
        <f>IF($B16="","",RIGHT(10000000+七種記録入力!$I22*100+七種記録入力!$K22,7))</f>
        <v/>
      </c>
      <c r="D16" s="70" t="str">
        <f>IF($B16="","",RIGHT(100000+七種記録入力!$L22*100+七種記録入力!$N22,5))</f>
        <v/>
      </c>
      <c r="E16" s="70" t="str">
        <f>IF($B16="","",RIGHT(100000+七種記録入力!$O22*100+七種記録入力!$Q22,5))</f>
        <v/>
      </c>
      <c r="F16" s="70" t="str">
        <f>IF($B16="","",RIGHT(10000000+七種記録入力!$R22*100+七種記録入力!$T22,7))</f>
        <v/>
      </c>
      <c r="G16" s="70" t="str">
        <f>IF($B16="","",RIGHT(100000+七種記録入力!$U22*100+七種記録入力!$W22,5))</f>
        <v/>
      </c>
      <c r="H16" s="70" t="str">
        <f>IF($B16="","",RIGHT(100000+七種記録入力!$X22*100+七種記録入力!$Z22,5))</f>
        <v/>
      </c>
      <c r="I16" s="70" t="str">
        <f>IF($B16="","",RIGHT(10000000+七種記録入力!$AA22*10000+七種記録入力!$AC22*100+七種記録入力!$AE22,7))</f>
        <v/>
      </c>
      <c r="J16" s="70"/>
      <c r="K16" s="70"/>
      <c r="L16" s="70"/>
    </row>
    <row r="17" spans="1:12" x14ac:dyDescent="0.55000000000000004">
      <c r="A17" s="70" t="str">
        <f>IFERROR(IF(七種記録入力!$C23="","",INDEX(女子登録情報!$S:$S,MATCH(七種記録入力!$C23,女子登録情報!$B:$B,0))),"")</f>
        <v/>
      </c>
      <c r="B17" s="70" t="str">
        <f>IFERROR(IF($A17="","","202   2"&amp;IF(七種記録入力!$F23=設定!$F$5,設定!$P$15,設定!$R$15)),"")</f>
        <v/>
      </c>
      <c r="C17" s="70" t="str">
        <f>IF($B17="","",RIGHT(10000000+七種記録入力!$I23*100+七種記録入力!$K23,7))</f>
        <v/>
      </c>
      <c r="D17" s="70" t="str">
        <f>IF($B17="","",RIGHT(100000+七種記録入力!$L23*100+七種記録入力!$N23,5))</f>
        <v/>
      </c>
      <c r="E17" s="70" t="str">
        <f>IF($B17="","",RIGHT(100000+七種記録入力!$O23*100+七種記録入力!$Q23,5))</f>
        <v/>
      </c>
      <c r="F17" s="70" t="str">
        <f>IF($B17="","",RIGHT(10000000+七種記録入力!$R23*100+七種記録入力!$T23,7))</f>
        <v/>
      </c>
      <c r="G17" s="70" t="str">
        <f>IF($B17="","",RIGHT(100000+七種記録入力!$U23*100+七種記録入力!$W23,5))</f>
        <v/>
      </c>
      <c r="H17" s="70" t="str">
        <f>IF($B17="","",RIGHT(100000+七種記録入力!$X23*100+七種記録入力!$Z23,5))</f>
        <v/>
      </c>
      <c r="I17" s="70" t="str">
        <f>IF($B17="","",RIGHT(10000000+七種記録入力!$AA23*10000+七種記録入力!$AC23*100+七種記録入力!$AE23,7))</f>
        <v/>
      </c>
      <c r="J17" s="70"/>
      <c r="K17" s="70"/>
      <c r="L17" s="70"/>
    </row>
    <row r="18" spans="1:12" x14ac:dyDescent="0.55000000000000004">
      <c r="A18" s="70" t="str">
        <f>IFERROR(IF(七種記録入力!$C24="","",INDEX(女子登録情報!$S:$S,MATCH(七種記録入力!$C24,女子登録情報!$B:$B,0))),"")</f>
        <v/>
      </c>
      <c r="B18" s="70" t="str">
        <f>IFERROR(IF($A18="","","202   2"&amp;IF(七種記録入力!$F24=設定!$F$5,設定!$P$15,設定!$R$15)),"")</f>
        <v/>
      </c>
      <c r="C18" s="70" t="str">
        <f>IF($B18="","",RIGHT(10000000+七種記録入力!$I24*100+七種記録入力!$K24,7))</f>
        <v/>
      </c>
      <c r="D18" s="70" t="str">
        <f>IF($B18="","",RIGHT(100000+七種記録入力!$L24*100+七種記録入力!$N24,5))</f>
        <v/>
      </c>
      <c r="E18" s="70" t="str">
        <f>IF($B18="","",RIGHT(100000+七種記録入力!$O24*100+七種記録入力!$Q24,5))</f>
        <v/>
      </c>
      <c r="F18" s="70" t="str">
        <f>IF($B18="","",RIGHT(10000000+七種記録入力!$R24*100+七種記録入力!$T24,7))</f>
        <v/>
      </c>
      <c r="G18" s="70" t="str">
        <f>IF($B18="","",RIGHT(100000+七種記録入力!$U24*100+七種記録入力!$W24,5))</f>
        <v/>
      </c>
      <c r="H18" s="70" t="str">
        <f>IF($B18="","",RIGHT(100000+七種記録入力!$X24*100+七種記録入力!$Z24,5))</f>
        <v/>
      </c>
      <c r="I18" s="70" t="str">
        <f>IF($B18="","",RIGHT(10000000+七種記録入力!$AA24*10000+七種記録入力!$AC24*100+七種記録入力!$AE24,7))</f>
        <v/>
      </c>
      <c r="J18" s="70"/>
      <c r="K18" s="70"/>
      <c r="L18" s="70"/>
    </row>
    <row r="19" spans="1:12" x14ac:dyDescent="0.55000000000000004">
      <c r="A19" s="70" t="str">
        <f>IFERROR(IF(七種記録入力!$C25="","",INDEX(女子登録情報!$S:$S,MATCH(七種記録入力!$C25,女子登録情報!$B:$B,0))),"")</f>
        <v/>
      </c>
      <c r="B19" s="70" t="str">
        <f>IFERROR(IF($A19="","","202   2"&amp;IF(七種記録入力!$F25=設定!$F$5,設定!$P$15,設定!$R$15)),"")</f>
        <v/>
      </c>
      <c r="C19" s="70" t="str">
        <f>IF($B19="","",RIGHT(10000000+七種記録入力!$I25*100+七種記録入力!$K25,7))</f>
        <v/>
      </c>
      <c r="D19" s="70" t="str">
        <f>IF($B19="","",RIGHT(100000+七種記録入力!$L25*100+七種記録入力!$N25,5))</f>
        <v/>
      </c>
      <c r="E19" s="70" t="str">
        <f>IF($B19="","",RIGHT(100000+七種記録入力!$O25*100+七種記録入力!$Q25,5))</f>
        <v/>
      </c>
      <c r="F19" s="70" t="str">
        <f>IF($B19="","",RIGHT(10000000+七種記録入力!$R25*100+七種記録入力!$T25,7))</f>
        <v/>
      </c>
      <c r="G19" s="70" t="str">
        <f>IF($B19="","",RIGHT(100000+七種記録入力!$U25*100+七種記録入力!$W25,5))</f>
        <v/>
      </c>
      <c r="H19" s="70" t="str">
        <f>IF($B19="","",RIGHT(100000+七種記録入力!$X25*100+七種記録入力!$Z25,5))</f>
        <v/>
      </c>
      <c r="I19" s="70" t="str">
        <f>IF($B19="","",RIGHT(10000000+七種記録入力!$AA25*10000+七種記録入力!$AC25*100+七種記録入力!$AE25,7))</f>
        <v/>
      </c>
      <c r="J19" s="70"/>
      <c r="K19" s="70"/>
      <c r="L19" s="70"/>
    </row>
    <row r="20" spans="1:12" x14ac:dyDescent="0.55000000000000004">
      <c r="A20" s="70" t="str">
        <f>IFERROR(IF(七種記録入力!$C26="","",INDEX(女子登録情報!$S:$S,MATCH(七種記録入力!$C26,女子登録情報!$B:$B,0))),"")</f>
        <v/>
      </c>
      <c r="B20" s="70" t="str">
        <f>IFERROR(IF($A20="","","202   2"&amp;IF(七種記録入力!$F26=設定!$F$5,設定!$P$15,設定!$R$15)),"")</f>
        <v/>
      </c>
      <c r="C20" s="70" t="str">
        <f>IF($B20="","",RIGHT(10000000+七種記録入力!$I26*100+七種記録入力!$K26,7))</f>
        <v/>
      </c>
      <c r="D20" s="70" t="str">
        <f>IF($B20="","",RIGHT(100000+七種記録入力!$L26*100+七種記録入力!$N26,5))</f>
        <v/>
      </c>
      <c r="E20" s="70" t="str">
        <f>IF($B20="","",RIGHT(100000+七種記録入力!$O26*100+七種記録入力!$Q26,5))</f>
        <v/>
      </c>
      <c r="F20" s="70" t="str">
        <f>IF($B20="","",RIGHT(10000000+七種記録入力!$R26*100+七種記録入力!$T26,7))</f>
        <v/>
      </c>
      <c r="G20" s="70" t="str">
        <f>IF($B20="","",RIGHT(100000+七種記録入力!$U26*100+七種記録入力!$W26,5))</f>
        <v/>
      </c>
      <c r="H20" s="70" t="str">
        <f>IF($B20="","",RIGHT(100000+七種記録入力!$X26*100+七種記録入力!$Z26,5))</f>
        <v/>
      </c>
      <c r="I20" s="70" t="str">
        <f>IF($B20="","",RIGHT(10000000+七種記録入力!$AA26*10000+七種記録入力!$AC26*100+七種記録入力!$AE26,7))</f>
        <v/>
      </c>
      <c r="J20" s="70"/>
      <c r="K20" s="70"/>
      <c r="L20" s="70"/>
    </row>
    <row r="21" spans="1:12" x14ac:dyDescent="0.55000000000000004">
      <c r="A21" s="70" t="str">
        <f>IFERROR(IF(七種記録入力!$C27="","",INDEX(女子登録情報!$S:$S,MATCH(七種記録入力!$C27,女子登録情報!$B:$B,0))),"")</f>
        <v/>
      </c>
      <c r="B21" s="70" t="str">
        <f>IFERROR(IF($A21="","","202   2"&amp;IF(七種記録入力!$F27=設定!$F$5,設定!$P$15,設定!$R$15)),"")</f>
        <v/>
      </c>
      <c r="C21" s="70" t="str">
        <f>IF($B21="","",RIGHT(10000000+七種記録入力!$I27*100+七種記録入力!$K27,7))</f>
        <v/>
      </c>
      <c r="D21" s="70" t="str">
        <f>IF($B21="","",RIGHT(100000+七種記録入力!$L27*100+七種記録入力!$N27,5))</f>
        <v/>
      </c>
      <c r="E21" s="70" t="str">
        <f>IF($B21="","",RIGHT(100000+七種記録入力!$O27*100+七種記録入力!$Q27,5))</f>
        <v/>
      </c>
      <c r="F21" s="70" t="str">
        <f>IF($B21="","",RIGHT(10000000+七種記録入力!$R27*100+七種記録入力!$T27,7))</f>
        <v/>
      </c>
      <c r="G21" s="70" t="str">
        <f>IF($B21="","",RIGHT(100000+七種記録入力!$U27*100+七種記録入力!$W27,5))</f>
        <v/>
      </c>
      <c r="H21" s="70" t="str">
        <f>IF($B21="","",RIGHT(100000+七種記録入力!$X27*100+七種記録入力!$Z27,5))</f>
        <v/>
      </c>
      <c r="I21" s="70" t="str">
        <f>IF($B21="","",RIGHT(10000000+七種記録入力!$AA27*10000+七種記録入力!$AC27*100+七種記録入力!$AE27,7))</f>
        <v/>
      </c>
      <c r="J21" s="70"/>
      <c r="K21" s="70"/>
      <c r="L21" s="70"/>
    </row>
    <row r="22" spans="1:12" x14ac:dyDescent="0.55000000000000004">
      <c r="A22" s="70" t="str">
        <f>IFERROR(IF(七種記録入力!$C28="","",INDEX(女子登録情報!$S:$S,MATCH(七種記録入力!$C28,女子登録情報!$B:$B,0))),"")</f>
        <v/>
      </c>
      <c r="B22" s="70" t="str">
        <f>IFERROR(IF($A22="","","202   2"&amp;IF(七種記録入力!$F28=設定!$F$5,設定!$P$15,設定!$R$15)),"")</f>
        <v/>
      </c>
      <c r="C22" s="70" t="str">
        <f>IF($B22="","",RIGHT(10000000+七種記録入力!$I28*100+七種記録入力!$K28,7))</f>
        <v/>
      </c>
      <c r="D22" s="70" t="str">
        <f>IF($B22="","",RIGHT(100000+七種記録入力!$L28*100+七種記録入力!$N28,5))</f>
        <v/>
      </c>
      <c r="E22" s="70" t="str">
        <f>IF($B22="","",RIGHT(100000+七種記録入力!$O28*100+七種記録入力!$Q28,5))</f>
        <v/>
      </c>
      <c r="F22" s="70" t="str">
        <f>IF($B22="","",RIGHT(10000000+七種記録入力!$R28*100+七種記録入力!$T28,7))</f>
        <v/>
      </c>
      <c r="G22" s="70" t="str">
        <f>IF($B22="","",RIGHT(100000+七種記録入力!$U28*100+七種記録入力!$W28,5))</f>
        <v/>
      </c>
      <c r="H22" s="70" t="str">
        <f>IF($B22="","",RIGHT(100000+七種記録入力!$X28*100+七種記録入力!$Z28,5))</f>
        <v/>
      </c>
      <c r="I22" s="70" t="str">
        <f>IF($B22="","",RIGHT(10000000+七種記録入力!$AA28*10000+七種記録入力!$AC28*100+七種記録入力!$AE28,7))</f>
        <v/>
      </c>
      <c r="J22" s="70"/>
      <c r="K22" s="70"/>
      <c r="L22" s="70"/>
    </row>
    <row r="23" spans="1:12" x14ac:dyDescent="0.55000000000000004">
      <c r="A23" s="70" t="str">
        <f>IFERROR(IF(七種記録入力!$C29="","",INDEX(女子登録情報!$S:$S,MATCH(七種記録入力!$C29,女子登録情報!$B:$B,0))),"")</f>
        <v/>
      </c>
      <c r="B23" s="70" t="str">
        <f>IFERROR(IF($A23="","","202   2"&amp;IF(七種記録入力!$F29=設定!$F$5,設定!$P$15,設定!$R$15)),"")</f>
        <v/>
      </c>
      <c r="C23" s="70" t="str">
        <f>IF($B23="","",RIGHT(10000000+七種記録入力!$I29*100+七種記録入力!$K29,7))</f>
        <v/>
      </c>
      <c r="D23" s="70" t="str">
        <f>IF($B23="","",RIGHT(100000+七種記録入力!$L29*100+七種記録入力!$N29,5))</f>
        <v/>
      </c>
      <c r="E23" s="70" t="str">
        <f>IF($B23="","",RIGHT(100000+七種記録入力!$O29*100+七種記録入力!$Q29,5))</f>
        <v/>
      </c>
      <c r="F23" s="70" t="str">
        <f>IF($B23="","",RIGHT(10000000+七種記録入力!$R29*100+七種記録入力!$T29,7))</f>
        <v/>
      </c>
      <c r="G23" s="70" t="str">
        <f>IF($B23="","",RIGHT(100000+七種記録入力!$U29*100+七種記録入力!$W29,5))</f>
        <v/>
      </c>
      <c r="H23" s="70" t="str">
        <f>IF($B23="","",RIGHT(100000+七種記録入力!$X29*100+七種記録入力!$Z29,5))</f>
        <v/>
      </c>
      <c r="I23" s="70" t="str">
        <f>IF($B23="","",RIGHT(10000000+七種記録入力!$AA29*10000+七種記録入力!$AC29*100+七種記録入力!$AE29,7))</f>
        <v/>
      </c>
      <c r="J23" s="70"/>
      <c r="K23" s="70"/>
      <c r="L23" s="70"/>
    </row>
    <row r="24" spans="1:12" x14ac:dyDescent="0.55000000000000004">
      <c r="A24" s="70" t="str">
        <f>IFERROR(IF(七種記録入力!$C30="","",INDEX(女子登録情報!$S:$S,MATCH(七種記録入力!$C30,女子登録情報!$B:$B,0))),"")</f>
        <v/>
      </c>
      <c r="B24" s="70" t="str">
        <f>IFERROR(IF($A24="","","202   2"&amp;IF(七種記録入力!$F30=設定!$F$5,設定!$P$15,設定!$R$15)),"")</f>
        <v/>
      </c>
      <c r="C24" s="70" t="str">
        <f>IF($B24="","",RIGHT(10000000+七種記録入力!$I30*100+七種記録入力!$K30,7))</f>
        <v/>
      </c>
      <c r="D24" s="70" t="str">
        <f>IF($B24="","",RIGHT(100000+七種記録入力!$L30*100+七種記録入力!$N30,5))</f>
        <v/>
      </c>
      <c r="E24" s="70" t="str">
        <f>IF($B24="","",RIGHT(100000+七種記録入力!$O30*100+七種記録入力!$Q30,5))</f>
        <v/>
      </c>
      <c r="F24" s="70" t="str">
        <f>IF($B24="","",RIGHT(10000000+七種記録入力!$R30*100+七種記録入力!$T30,7))</f>
        <v/>
      </c>
      <c r="G24" s="70" t="str">
        <f>IF($B24="","",RIGHT(100000+七種記録入力!$U30*100+七種記録入力!$W30,5))</f>
        <v/>
      </c>
      <c r="H24" s="70" t="str">
        <f>IF($B24="","",RIGHT(100000+七種記録入力!$X30*100+七種記録入力!$Z30,5))</f>
        <v/>
      </c>
      <c r="I24" s="70" t="str">
        <f>IF($B24="","",RIGHT(10000000+七種記録入力!$AA30*10000+七種記録入力!$AC30*100+七種記録入力!$AE30,7))</f>
        <v/>
      </c>
      <c r="J24" s="70"/>
      <c r="K24" s="70"/>
      <c r="L24" s="70"/>
    </row>
    <row r="25" spans="1:12" x14ac:dyDescent="0.55000000000000004">
      <c r="A25" s="70" t="str">
        <f>IFERROR(IF(七種記録入力!$C31="","",INDEX(女子登録情報!$S:$S,MATCH(七種記録入力!$C31,女子登録情報!$B:$B,0))),"")</f>
        <v/>
      </c>
      <c r="B25" s="70" t="str">
        <f>IFERROR(IF($A25="","","202   2"&amp;IF(七種記録入力!$F31=設定!$F$5,設定!$P$15,設定!$R$15)),"")</f>
        <v/>
      </c>
      <c r="C25" s="70" t="str">
        <f>IF($B25="","",RIGHT(10000000+七種記録入力!$I31*100+七種記録入力!$K31,7))</f>
        <v/>
      </c>
      <c r="D25" s="70" t="str">
        <f>IF($B25="","",RIGHT(100000+七種記録入力!$L31*100+七種記録入力!$N31,5))</f>
        <v/>
      </c>
      <c r="E25" s="70" t="str">
        <f>IF($B25="","",RIGHT(100000+七種記録入力!$O31*100+七種記録入力!$Q31,5))</f>
        <v/>
      </c>
      <c r="F25" s="70" t="str">
        <f>IF($B25="","",RIGHT(10000000+七種記録入力!$R31*100+七種記録入力!$T31,7))</f>
        <v/>
      </c>
      <c r="G25" s="70" t="str">
        <f>IF($B25="","",RIGHT(100000+七種記録入力!$U31*100+七種記録入力!$W31,5))</f>
        <v/>
      </c>
      <c r="H25" s="70" t="str">
        <f>IF($B25="","",RIGHT(100000+七種記録入力!$X31*100+七種記録入力!$Z31,5))</f>
        <v/>
      </c>
      <c r="I25" s="70" t="str">
        <f>IF($B25="","",RIGHT(10000000+七種記録入力!$AA31*10000+七種記録入力!$AC31*100+七種記録入力!$AE31,7))</f>
        <v/>
      </c>
      <c r="J25" s="70"/>
      <c r="K25" s="70"/>
      <c r="L25" s="70"/>
    </row>
    <row r="26" spans="1:12" x14ac:dyDescent="0.55000000000000004">
      <c r="A26" s="70" t="str">
        <f>IFERROR(IF(七種記録入力!$C32="","",INDEX(女子登録情報!$S:$S,MATCH(七種記録入力!$C32,女子登録情報!$B:$B,0))),"")</f>
        <v/>
      </c>
      <c r="B26" s="70" t="str">
        <f>IFERROR(IF($A26="","","202   2"&amp;IF(七種記録入力!$F32=設定!$F$5,設定!$P$15,設定!$R$15)),"")</f>
        <v/>
      </c>
      <c r="C26" s="70" t="str">
        <f>IF($B26="","",RIGHT(10000000+七種記録入力!$I32*100+七種記録入力!$K32,7))</f>
        <v/>
      </c>
      <c r="D26" s="70" t="str">
        <f>IF($B26="","",RIGHT(100000+七種記録入力!$L32*100+七種記録入力!$N32,5))</f>
        <v/>
      </c>
      <c r="E26" s="70" t="str">
        <f>IF($B26="","",RIGHT(100000+七種記録入力!$O32*100+七種記録入力!$Q32,5))</f>
        <v/>
      </c>
      <c r="F26" s="70" t="str">
        <f>IF($B26="","",RIGHT(10000000+七種記録入力!$R32*100+七種記録入力!$T32,7))</f>
        <v/>
      </c>
      <c r="G26" s="70" t="str">
        <f>IF($B26="","",RIGHT(100000+七種記録入力!$U32*100+七種記録入力!$W32,5))</f>
        <v/>
      </c>
      <c r="H26" s="70" t="str">
        <f>IF($B26="","",RIGHT(100000+七種記録入力!$X32*100+七種記録入力!$Z32,5))</f>
        <v/>
      </c>
      <c r="I26" s="70" t="str">
        <f>IF($B26="","",RIGHT(10000000+七種記録入力!$AA32*10000+七種記録入力!$AC32*100+七種記録入力!$AE32,7))</f>
        <v/>
      </c>
      <c r="J26" s="70"/>
      <c r="K26" s="70"/>
      <c r="L26" s="70"/>
    </row>
    <row r="27" spans="1:12" x14ac:dyDescent="0.55000000000000004">
      <c r="A27" s="70" t="str">
        <f>IFERROR(IF(七種記録入力!$C33="","",INDEX(女子登録情報!$S:$S,MATCH(七種記録入力!$C33,女子登録情報!$B:$B,0))),"")</f>
        <v/>
      </c>
      <c r="B27" s="70" t="str">
        <f>IFERROR(IF($A27="","","202   2"&amp;IF(七種記録入力!$F33=設定!$F$5,設定!$P$15,設定!$R$15)),"")</f>
        <v/>
      </c>
      <c r="C27" s="70" t="str">
        <f>IF($B27="","",RIGHT(10000000+七種記録入力!$I33*100+七種記録入力!$K33,7))</f>
        <v/>
      </c>
      <c r="D27" s="70" t="str">
        <f>IF($B27="","",RIGHT(100000+七種記録入力!$L33*100+七種記録入力!$N33,5))</f>
        <v/>
      </c>
      <c r="E27" s="70" t="str">
        <f>IF($B27="","",RIGHT(100000+七種記録入力!$O33*100+七種記録入力!$Q33,5))</f>
        <v/>
      </c>
      <c r="F27" s="70" t="str">
        <f>IF($B27="","",RIGHT(10000000+七種記録入力!$R33*100+七種記録入力!$T33,7))</f>
        <v/>
      </c>
      <c r="G27" s="70" t="str">
        <f>IF($B27="","",RIGHT(100000+七種記録入力!$U33*100+七種記録入力!$W33,5))</f>
        <v/>
      </c>
      <c r="H27" s="70" t="str">
        <f>IF($B27="","",RIGHT(100000+七種記録入力!$X33*100+七種記録入力!$Z33,5))</f>
        <v/>
      </c>
      <c r="I27" s="70" t="str">
        <f>IF($B27="","",RIGHT(10000000+七種記録入力!$AA33*10000+七種記録入力!$AC33*100+七種記録入力!$AE33,7))</f>
        <v/>
      </c>
      <c r="J27" s="70"/>
      <c r="K27" s="70"/>
      <c r="L27" s="70"/>
    </row>
    <row r="28" spans="1:12" x14ac:dyDescent="0.55000000000000004">
      <c r="A28" s="70" t="str">
        <f>IFERROR(IF(七種記録入力!$C34="","",INDEX(女子登録情報!$S:$S,MATCH(七種記録入力!$C34,女子登録情報!$B:$B,0))),"")</f>
        <v/>
      </c>
      <c r="B28" s="70" t="str">
        <f>IFERROR(IF($A28="","","202   2"&amp;IF(七種記録入力!$F34=設定!$F$5,設定!$P$15,設定!$R$15)),"")</f>
        <v/>
      </c>
      <c r="C28" s="70" t="str">
        <f>IF($B28="","",RIGHT(10000000+七種記録入力!$I34*100+七種記録入力!$K34,7))</f>
        <v/>
      </c>
      <c r="D28" s="70" t="str">
        <f>IF($B28="","",RIGHT(100000+七種記録入力!$L34*100+七種記録入力!$N34,5))</f>
        <v/>
      </c>
      <c r="E28" s="70" t="str">
        <f>IF($B28="","",RIGHT(100000+七種記録入力!$O34*100+七種記録入力!$Q34,5))</f>
        <v/>
      </c>
      <c r="F28" s="70" t="str">
        <f>IF($B28="","",RIGHT(10000000+七種記録入力!$R34*100+七種記録入力!$T34,7))</f>
        <v/>
      </c>
      <c r="G28" s="70" t="str">
        <f>IF($B28="","",RIGHT(100000+七種記録入力!$U34*100+七種記録入力!$W34,5))</f>
        <v/>
      </c>
      <c r="H28" s="70" t="str">
        <f>IF($B28="","",RIGHT(100000+七種記録入力!$X34*100+七種記録入力!$Z34,5))</f>
        <v/>
      </c>
      <c r="I28" s="70" t="str">
        <f>IF($B28="","",RIGHT(10000000+七種記録入力!$AA34*10000+七種記録入力!$AC34*100+七種記録入力!$AE34,7))</f>
        <v/>
      </c>
      <c r="J28" s="70"/>
      <c r="K28" s="70"/>
      <c r="L28" s="70"/>
    </row>
    <row r="29" spans="1:12" x14ac:dyDescent="0.55000000000000004">
      <c r="A29" s="70" t="str">
        <f>IFERROR(IF(七種記録入力!$C35="","",INDEX(女子登録情報!$S:$S,MATCH(七種記録入力!$C35,女子登録情報!$B:$B,0))),"")</f>
        <v/>
      </c>
      <c r="B29" s="70" t="str">
        <f>IFERROR(IF($A29="","","202   2"&amp;IF(七種記録入力!$F35=設定!$F$5,設定!$P$15,設定!$R$15)),"")</f>
        <v/>
      </c>
      <c r="C29" s="70" t="str">
        <f>IF($B29="","",RIGHT(10000000+七種記録入力!$I35*100+七種記録入力!$K35,7))</f>
        <v/>
      </c>
      <c r="D29" s="70" t="str">
        <f>IF($B29="","",RIGHT(100000+七種記録入力!$L35*100+七種記録入力!$N35,5))</f>
        <v/>
      </c>
      <c r="E29" s="70" t="str">
        <f>IF($B29="","",RIGHT(100000+七種記録入力!$O35*100+七種記録入力!$Q35,5))</f>
        <v/>
      </c>
      <c r="F29" s="70" t="str">
        <f>IF($B29="","",RIGHT(10000000+七種記録入力!$R35*100+七種記録入力!$T35,7))</f>
        <v/>
      </c>
      <c r="G29" s="70" t="str">
        <f>IF($B29="","",RIGHT(100000+七種記録入力!$U35*100+七種記録入力!$W35,5))</f>
        <v/>
      </c>
      <c r="H29" s="70" t="str">
        <f>IF($B29="","",RIGHT(100000+七種記録入力!$X35*100+七種記録入力!$Z35,5))</f>
        <v/>
      </c>
      <c r="I29" s="70" t="str">
        <f>IF($B29="","",RIGHT(10000000+七種記録入力!$AA35*10000+七種記録入力!$AC35*100+七種記録入力!$AE35,7))</f>
        <v/>
      </c>
      <c r="J29" s="70"/>
      <c r="K29" s="70"/>
      <c r="L29" s="70"/>
    </row>
    <row r="30" spans="1:12" x14ac:dyDescent="0.55000000000000004">
      <c r="A30" s="70" t="str">
        <f>IFERROR(IF(七種記録入力!$C36="","",INDEX(女子登録情報!$S:$S,MATCH(七種記録入力!$C36,女子登録情報!$B:$B,0))),"")</f>
        <v/>
      </c>
      <c r="B30" s="70" t="str">
        <f>IFERROR(IF($A30="","","202   2"&amp;IF(七種記録入力!$F36=設定!$F$5,設定!$P$15,設定!$R$15)),"")</f>
        <v/>
      </c>
      <c r="C30" s="70" t="str">
        <f>IF($B30="","",RIGHT(10000000+七種記録入力!$I36*100+七種記録入力!$K36,7))</f>
        <v/>
      </c>
      <c r="D30" s="70" t="str">
        <f>IF($B30="","",RIGHT(100000+七種記録入力!$L36*100+七種記録入力!$N36,5))</f>
        <v/>
      </c>
      <c r="E30" s="70" t="str">
        <f>IF($B30="","",RIGHT(100000+七種記録入力!$O36*100+七種記録入力!$Q36,5))</f>
        <v/>
      </c>
      <c r="F30" s="70" t="str">
        <f>IF($B30="","",RIGHT(10000000+七種記録入力!$R36*100+七種記録入力!$T36,7))</f>
        <v/>
      </c>
      <c r="G30" s="70" t="str">
        <f>IF($B30="","",RIGHT(100000+七種記録入力!$U36*100+七種記録入力!$W36,5))</f>
        <v/>
      </c>
      <c r="H30" s="70" t="str">
        <f>IF($B30="","",RIGHT(100000+七種記録入力!$X36*100+七種記録入力!$Z36,5))</f>
        <v/>
      </c>
      <c r="I30" s="70" t="str">
        <f>IF($B30="","",RIGHT(10000000+七種記録入力!$AA36*10000+七種記録入力!$AC36*100+七種記録入力!$AE36,7))</f>
        <v/>
      </c>
      <c r="J30" s="70"/>
      <c r="K30" s="70"/>
      <c r="L30" s="70"/>
    </row>
    <row r="31" spans="1:12" x14ac:dyDescent="0.55000000000000004">
      <c r="A31" s="70" t="str">
        <f>IFERROR(IF(七種記録入力!$C37="","",INDEX(女子登録情報!$S:$S,MATCH(七種記録入力!$C37,女子登録情報!$B:$B,0))),"")</f>
        <v/>
      </c>
      <c r="B31" s="70" t="str">
        <f>IFERROR(IF($A31="","","202   2"&amp;IF(七種記録入力!$F37=設定!$F$5,設定!$P$15,設定!$R$15)),"")</f>
        <v/>
      </c>
      <c r="C31" s="70" t="str">
        <f>IF($B31="","",RIGHT(10000000+七種記録入力!$I37*100+七種記録入力!$K37,7))</f>
        <v/>
      </c>
      <c r="D31" s="70" t="str">
        <f>IF($B31="","",RIGHT(100000+七種記録入力!$L37*100+七種記録入力!$N37,5))</f>
        <v/>
      </c>
      <c r="E31" s="70" t="str">
        <f>IF($B31="","",RIGHT(100000+七種記録入力!$O37*100+七種記録入力!$Q37,5))</f>
        <v/>
      </c>
      <c r="F31" s="70" t="str">
        <f>IF($B31="","",RIGHT(10000000+七種記録入力!$R37*100+七種記録入力!$T37,7))</f>
        <v/>
      </c>
      <c r="G31" s="70" t="str">
        <f>IF($B31="","",RIGHT(100000+七種記録入力!$U37*100+七種記録入力!$W37,5))</f>
        <v/>
      </c>
      <c r="H31" s="70" t="str">
        <f>IF($B31="","",RIGHT(100000+七種記録入力!$X37*100+七種記録入力!$Z37,5))</f>
        <v/>
      </c>
      <c r="I31" s="70" t="str">
        <f>IF($B31="","",RIGHT(10000000+七種記録入力!$AA37*10000+七種記録入力!$AC37*100+七種記録入力!$AE37,7))</f>
        <v/>
      </c>
      <c r="J31" s="70"/>
      <c r="K31" s="70"/>
      <c r="L31" s="70"/>
    </row>
    <row r="32" spans="1:12" x14ac:dyDescent="0.55000000000000004">
      <c r="A32" s="70" t="str">
        <f>IFERROR(IF(七種記録入力!$C38="","",INDEX(女子登録情報!$S:$S,MATCH(七種記録入力!$C38,女子登録情報!$B:$B,0))),"")</f>
        <v/>
      </c>
      <c r="B32" s="70" t="str">
        <f>IFERROR(IF($A32="","","202   2"&amp;IF(七種記録入力!$F38=設定!$F$5,設定!$P$15,設定!$R$15)),"")</f>
        <v/>
      </c>
      <c r="C32" s="70" t="str">
        <f>IF($B32="","",RIGHT(10000000+七種記録入力!$I38*100+七種記録入力!$K38,7))</f>
        <v/>
      </c>
      <c r="D32" s="70" t="str">
        <f>IF($B32="","",RIGHT(100000+七種記録入力!$L38*100+七種記録入力!$N38,5))</f>
        <v/>
      </c>
      <c r="E32" s="70" t="str">
        <f>IF($B32="","",RIGHT(100000+七種記録入力!$O38*100+七種記録入力!$Q38,5))</f>
        <v/>
      </c>
      <c r="F32" s="70" t="str">
        <f>IF($B32="","",RIGHT(10000000+七種記録入力!$R38*100+七種記録入力!$T38,7))</f>
        <v/>
      </c>
      <c r="G32" s="70" t="str">
        <f>IF($B32="","",RIGHT(100000+七種記録入力!$U38*100+七種記録入力!$W38,5))</f>
        <v/>
      </c>
      <c r="H32" s="70" t="str">
        <f>IF($B32="","",RIGHT(100000+七種記録入力!$X38*100+七種記録入力!$Z38,5))</f>
        <v/>
      </c>
      <c r="I32" s="70" t="str">
        <f>IF($B32="","",RIGHT(10000000+七種記録入力!$AA38*10000+七種記録入力!$AC38*100+七種記録入力!$AE38,7))</f>
        <v/>
      </c>
      <c r="J32" s="70"/>
      <c r="K32" s="70"/>
      <c r="L32" s="70"/>
    </row>
    <row r="33" spans="1:12" x14ac:dyDescent="0.55000000000000004">
      <c r="A33" s="70" t="str">
        <f>IFERROR(IF(七種記録入力!$C39="","",INDEX(女子登録情報!$S:$S,MATCH(七種記録入力!$C39,女子登録情報!$B:$B,0))),"")</f>
        <v/>
      </c>
      <c r="B33" s="70" t="str">
        <f>IFERROR(IF($A33="","","202   2"&amp;IF(七種記録入力!$F39=設定!$F$5,設定!$P$15,設定!$R$15)),"")</f>
        <v/>
      </c>
      <c r="C33" s="70" t="str">
        <f>IF($B33="","",RIGHT(10000000+七種記録入力!$I39*100+七種記録入力!$K39,7))</f>
        <v/>
      </c>
      <c r="D33" s="70" t="str">
        <f>IF($B33="","",RIGHT(100000+七種記録入力!$L39*100+七種記録入力!$N39,5))</f>
        <v/>
      </c>
      <c r="E33" s="70" t="str">
        <f>IF($B33="","",RIGHT(100000+七種記録入力!$O39*100+七種記録入力!$Q39,5))</f>
        <v/>
      </c>
      <c r="F33" s="70" t="str">
        <f>IF($B33="","",RIGHT(10000000+七種記録入力!$R39*100+七種記録入力!$T39,7))</f>
        <v/>
      </c>
      <c r="G33" s="70" t="str">
        <f>IF($B33="","",RIGHT(100000+七種記録入力!$U39*100+七種記録入力!$W39,5))</f>
        <v/>
      </c>
      <c r="H33" s="70" t="str">
        <f>IF($B33="","",RIGHT(100000+七種記録入力!$X39*100+七種記録入力!$Z39,5))</f>
        <v/>
      </c>
      <c r="I33" s="70" t="str">
        <f>IF($B33="","",RIGHT(10000000+七種記録入力!$AA39*10000+七種記録入力!$AC39*100+七種記録入力!$AE39,7))</f>
        <v/>
      </c>
      <c r="J33" s="70"/>
      <c r="K33" s="70"/>
      <c r="L33" s="70"/>
    </row>
    <row r="34" spans="1:12" x14ac:dyDescent="0.55000000000000004">
      <c r="A34" s="70" t="str">
        <f>IFERROR(IF(七種記録入力!$C40="","",INDEX(女子登録情報!$S:$S,MATCH(七種記録入力!$C40,女子登録情報!$B:$B,0))),"")</f>
        <v/>
      </c>
      <c r="B34" s="70" t="str">
        <f>IFERROR(IF($A34="","","202   2"&amp;IF(七種記録入力!$F40=設定!$F$5,設定!$P$15,設定!$R$15)),"")</f>
        <v/>
      </c>
      <c r="C34" s="70" t="str">
        <f>IF($B34="","",RIGHT(10000000+七種記録入力!$I40*100+七種記録入力!$K40,7))</f>
        <v/>
      </c>
      <c r="D34" s="70" t="str">
        <f>IF($B34="","",RIGHT(100000+七種記録入力!$L40*100+七種記録入力!$N40,5))</f>
        <v/>
      </c>
      <c r="E34" s="70" t="str">
        <f>IF($B34="","",RIGHT(100000+七種記録入力!$O40*100+七種記録入力!$Q40,5))</f>
        <v/>
      </c>
      <c r="F34" s="70" t="str">
        <f>IF($B34="","",RIGHT(10000000+七種記録入力!$R40*100+七種記録入力!$T40,7))</f>
        <v/>
      </c>
      <c r="G34" s="70" t="str">
        <f>IF($B34="","",RIGHT(100000+七種記録入力!$U40*100+七種記録入力!$W40,5))</f>
        <v/>
      </c>
      <c r="H34" s="70" t="str">
        <f>IF($B34="","",RIGHT(100000+七種記録入力!$X40*100+七種記録入力!$Z40,5))</f>
        <v/>
      </c>
      <c r="I34" s="70" t="str">
        <f>IF($B34="","",RIGHT(10000000+七種記録入力!$AA40*10000+七種記録入力!$AC40*100+七種記録入力!$AE40,7))</f>
        <v/>
      </c>
      <c r="J34" s="70"/>
      <c r="K34" s="70"/>
      <c r="L34" s="70"/>
    </row>
    <row r="35" spans="1:12" x14ac:dyDescent="0.55000000000000004">
      <c r="A35" s="70" t="str">
        <f>IFERROR(IF(七種記録入力!$C41="","",INDEX(女子登録情報!$S:$S,MATCH(七種記録入力!$C41,女子登録情報!$B:$B,0))),"")</f>
        <v/>
      </c>
      <c r="B35" s="70" t="str">
        <f>IFERROR(IF($A35="","","202   2"&amp;IF(七種記録入力!$F41=設定!$F$5,設定!$P$15,設定!$R$15)),"")</f>
        <v/>
      </c>
      <c r="C35" s="70" t="str">
        <f>IF($B35="","",RIGHT(10000000+七種記録入力!$I41*100+七種記録入力!$K41,7))</f>
        <v/>
      </c>
      <c r="D35" s="70" t="str">
        <f>IF($B35="","",RIGHT(100000+七種記録入力!$L41*100+七種記録入力!$N41,5))</f>
        <v/>
      </c>
      <c r="E35" s="70" t="str">
        <f>IF($B35="","",RIGHT(100000+七種記録入力!$O41*100+七種記録入力!$Q41,5))</f>
        <v/>
      </c>
      <c r="F35" s="70" t="str">
        <f>IF($B35="","",RIGHT(10000000+七種記録入力!$R41*100+七種記録入力!$T41,7))</f>
        <v/>
      </c>
      <c r="G35" s="70" t="str">
        <f>IF($B35="","",RIGHT(100000+七種記録入力!$U41*100+七種記録入力!$W41,5))</f>
        <v/>
      </c>
      <c r="H35" s="70" t="str">
        <f>IF($B35="","",RIGHT(100000+七種記録入力!$X41*100+七種記録入力!$Z41,5))</f>
        <v/>
      </c>
      <c r="I35" s="70" t="str">
        <f>IF($B35="","",RIGHT(10000000+七種記録入力!$AA41*10000+七種記録入力!$AC41*100+七種記録入力!$AE41,7))</f>
        <v/>
      </c>
      <c r="J35" s="70"/>
      <c r="K35" s="70"/>
      <c r="L35" s="70"/>
    </row>
    <row r="36" spans="1:12" x14ac:dyDescent="0.55000000000000004">
      <c r="A36" s="70" t="str">
        <f>IFERROR(IF(七種記録入力!$C42="","",INDEX(女子登録情報!$S:$S,MATCH(七種記録入力!$C42,女子登録情報!$B:$B,0))),"")</f>
        <v/>
      </c>
      <c r="B36" s="70" t="str">
        <f>IFERROR(IF($A36="","","202   2"&amp;IF(七種記録入力!$F42=設定!$F$5,設定!$P$15,設定!$R$15)),"")</f>
        <v/>
      </c>
      <c r="C36" s="70" t="str">
        <f>IF($B36="","",RIGHT(10000000+七種記録入力!$I42*100+七種記録入力!$K42,7))</f>
        <v/>
      </c>
      <c r="D36" s="70" t="str">
        <f>IF($B36="","",RIGHT(100000+七種記録入力!$L42*100+七種記録入力!$N42,5))</f>
        <v/>
      </c>
      <c r="E36" s="70" t="str">
        <f>IF($B36="","",RIGHT(100000+七種記録入力!$O42*100+七種記録入力!$Q42,5))</f>
        <v/>
      </c>
      <c r="F36" s="70" t="str">
        <f>IF($B36="","",RIGHT(10000000+七種記録入力!$R42*100+七種記録入力!$T42,7))</f>
        <v/>
      </c>
      <c r="G36" s="70" t="str">
        <f>IF($B36="","",RIGHT(100000+七種記録入力!$U42*100+七種記録入力!$W42,5))</f>
        <v/>
      </c>
      <c r="H36" s="70" t="str">
        <f>IF($B36="","",RIGHT(100000+七種記録入力!$X42*100+七種記録入力!$Z42,5))</f>
        <v/>
      </c>
      <c r="I36" s="70" t="str">
        <f>IF($B36="","",RIGHT(10000000+七種記録入力!$AA42*10000+七種記録入力!$AC42*100+七種記録入力!$AE42,7))</f>
        <v/>
      </c>
      <c r="J36" s="70"/>
      <c r="K36" s="70"/>
      <c r="L36" s="70"/>
    </row>
    <row r="37" spans="1:12" x14ac:dyDescent="0.55000000000000004">
      <c r="A37" s="70" t="str">
        <f>IFERROR(IF(七種記録入力!$C43="","",INDEX(女子登録情報!$S:$S,MATCH(七種記録入力!$C43,女子登録情報!$B:$B,0))),"")</f>
        <v/>
      </c>
      <c r="B37" s="70" t="str">
        <f>IFERROR(IF($A37="","","202   2"&amp;IF(七種記録入力!$F43=設定!$F$5,設定!$P$15,設定!$R$15)),"")</f>
        <v/>
      </c>
      <c r="C37" s="70" t="str">
        <f>IF($B37="","",RIGHT(10000000+七種記録入力!$I43*100+七種記録入力!$K43,7))</f>
        <v/>
      </c>
      <c r="D37" s="70" t="str">
        <f>IF($B37="","",RIGHT(100000+七種記録入力!$L43*100+七種記録入力!$N43,5))</f>
        <v/>
      </c>
      <c r="E37" s="70" t="str">
        <f>IF($B37="","",RIGHT(100000+七種記録入力!$O43*100+七種記録入力!$Q43,5))</f>
        <v/>
      </c>
      <c r="F37" s="70" t="str">
        <f>IF($B37="","",RIGHT(10000000+七種記録入力!$R43*100+七種記録入力!$T43,7))</f>
        <v/>
      </c>
      <c r="G37" s="70" t="str">
        <f>IF($B37="","",RIGHT(100000+七種記録入力!$U43*100+七種記録入力!$W43,5))</f>
        <v/>
      </c>
      <c r="H37" s="70" t="str">
        <f>IF($B37="","",RIGHT(100000+七種記録入力!$X43*100+七種記録入力!$Z43,5))</f>
        <v/>
      </c>
      <c r="I37" s="70" t="str">
        <f>IF($B37="","",RIGHT(10000000+七種記録入力!$AA43*10000+七種記録入力!$AC43*100+七種記録入力!$AE43,7))</f>
        <v/>
      </c>
      <c r="J37" s="70"/>
      <c r="K37" s="70"/>
      <c r="L37" s="70"/>
    </row>
    <row r="38" spans="1:12" x14ac:dyDescent="0.55000000000000004">
      <c r="A38" s="70" t="str">
        <f>IFERROR(IF(七種記録入力!$C44="","",INDEX(女子登録情報!$S:$S,MATCH(七種記録入力!$C44,女子登録情報!$B:$B,0))),"")</f>
        <v/>
      </c>
      <c r="B38" s="70" t="str">
        <f>IFERROR(IF($A38="","","202   2"&amp;IF(七種記録入力!$F44=設定!$F$5,設定!$P$15,設定!$R$15)),"")</f>
        <v/>
      </c>
      <c r="C38" s="70" t="str">
        <f>IF($B38="","",RIGHT(10000000+七種記録入力!$I44*100+七種記録入力!$K44,7))</f>
        <v/>
      </c>
      <c r="D38" s="70" t="str">
        <f>IF($B38="","",RIGHT(100000+七種記録入力!$L44*100+七種記録入力!$N44,5))</f>
        <v/>
      </c>
      <c r="E38" s="70" t="str">
        <f>IF($B38="","",RIGHT(100000+七種記録入力!$O44*100+七種記録入力!$Q44,5))</f>
        <v/>
      </c>
      <c r="F38" s="70" t="str">
        <f>IF($B38="","",RIGHT(10000000+七種記録入力!$R44*100+七種記録入力!$T44,7))</f>
        <v/>
      </c>
      <c r="G38" s="70" t="str">
        <f>IF($B38="","",RIGHT(100000+七種記録入力!$U44*100+七種記録入力!$W44,5))</f>
        <v/>
      </c>
      <c r="H38" s="70" t="str">
        <f>IF($B38="","",RIGHT(100000+七種記録入力!$X44*100+七種記録入力!$Z44,5))</f>
        <v/>
      </c>
      <c r="I38" s="70" t="str">
        <f>IF($B38="","",RIGHT(10000000+七種記録入力!$AA44*10000+七種記録入力!$AC44*100+七種記録入力!$AE44,7))</f>
        <v/>
      </c>
      <c r="J38" s="70"/>
      <c r="K38" s="70"/>
      <c r="L38" s="70"/>
    </row>
    <row r="39" spans="1:12" x14ac:dyDescent="0.55000000000000004">
      <c r="A39" s="70" t="str">
        <f>IFERROR(IF(七種記録入力!$C45="","",INDEX(女子登録情報!$S:$S,MATCH(七種記録入力!$C45,女子登録情報!$B:$B,0))),"")</f>
        <v/>
      </c>
      <c r="B39" s="70" t="str">
        <f>IFERROR(IF($A39="","","202   2"&amp;IF(七種記録入力!$F45=設定!$F$5,設定!$P$15,設定!$R$15)),"")</f>
        <v/>
      </c>
      <c r="C39" s="70" t="str">
        <f>IF($B39="","",RIGHT(10000000+七種記録入力!$I45*100+七種記録入力!$K45,7))</f>
        <v/>
      </c>
      <c r="D39" s="70" t="str">
        <f>IF($B39="","",RIGHT(100000+七種記録入力!$L45*100+七種記録入力!$N45,5))</f>
        <v/>
      </c>
      <c r="E39" s="70" t="str">
        <f>IF($B39="","",RIGHT(100000+七種記録入力!$O45*100+七種記録入力!$Q45,5))</f>
        <v/>
      </c>
      <c r="F39" s="70" t="str">
        <f>IF($B39="","",RIGHT(10000000+七種記録入力!$R45*100+七種記録入力!$T45,7))</f>
        <v/>
      </c>
      <c r="G39" s="70" t="str">
        <f>IF($B39="","",RIGHT(100000+七種記録入力!$U45*100+七種記録入力!$W45,5))</f>
        <v/>
      </c>
      <c r="H39" s="70" t="str">
        <f>IF($B39="","",RIGHT(100000+七種記録入力!$X45*100+七種記録入力!$Z45,5))</f>
        <v/>
      </c>
      <c r="I39" s="70" t="str">
        <f>IF($B39="","",RIGHT(10000000+七種記録入力!$AA45*10000+七種記録入力!$AC45*100+七種記録入力!$AE45,7))</f>
        <v/>
      </c>
      <c r="J39" s="70"/>
      <c r="K39" s="70"/>
      <c r="L39" s="70"/>
    </row>
    <row r="40" spans="1:12" x14ac:dyDescent="0.55000000000000004">
      <c r="A40" s="70" t="str">
        <f>IFERROR(IF(七種記録入力!$C46="","",INDEX(女子登録情報!$S:$S,MATCH(七種記録入力!$C46,女子登録情報!$B:$B,0))),"")</f>
        <v/>
      </c>
      <c r="B40" s="70" t="str">
        <f>IFERROR(IF($A40="","","202   2"&amp;IF(七種記録入力!$F46=設定!$F$5,設定!$P$15,設定!$R$15)),"")</f>
        <v/>
      </c>
      <c r="C40" s="70" t="str">
        <f>IF($B40="","",RIGHT(10000000+七種記録入力!$I46*100+七種記録入力!$K46,7))</f>
        <v/>
      </c>
      <c r="D40" s="70" t="str">
        <f>IF($B40="","",RIGHT(100000+七種記録入力!$L46*100+七種記録入力!$N46,5))</f>
        <v/>
      </c>
      <c r="E40" s="70" t="str">
        <f>IF($B40="","",RIGHT(100000+七種記録入力!$O46*100+七種記録入力!$Q46,5))</f>
        <v/>
      </c>
      <c r="F40" s="70" t="str">
        <f>IF($B40="","",RIGHT(10000000+七種記録入力!$R46*100+七種記録入力!$T46,7))</f>
        <v/>
      </c>
      <c r="G40" s="70" t="str">
        <f>IF($B40="","",RIGHT(100000+七種記録入力!$U46*100+七種記録入力!$W46,5))</f>
        <v/>
      </c>
      <c r="H40" s="70" t="str">
        <f>IF($B40="","",RIGHT(100000+七種記録入力!$X46*100+七種記録入力!$Z46,5))</f>
        <v/>
      </c>
      <c r="I40" s="70" t="str">
        <f>IF($B40="","",RIGHT(10000000+七種記録入力!$AA46*10000+七種記録入力!$AC46*100+七種記録入力!$AE46,7))</f>
        <v/>
      </c>
      <c r="J40" s="70"/>
      <c r="K40" s="70"/>
      <c r="L40" s="70"/>
    </row>
    <row r="41" spans="1:12" x14ac:dyDescent="0.55000000000000004">
      <c r="A41" s="70" t="str">
        <f>IFERROR(IF(七種記録入力!$C47="","",INDEX(女子登録情報!$S:$S,MATCH(七種記録入力!$C47,女子登録情報!$B:$B,0))),"")</f>
        <v/>
      </c>
      <c r="B41" s="70" t="str">
        <f>IFERROR(IF($A41="","","202   2"&amp;IF(七種記録入力!$F47=設定!$F$5,設定!$P$15,設定!$R$15)),"")</f>
        <v/>
      </c>
      <c r="C41" s="70" t="str">
        <f>IF($B41="","",RIGHT(10000000+七種記録入力!$I47*100+七種記録入力!$K47,7))</f>
        <v/>
      </c>
      <c r="D41" s="70" t="str">
        <f>IF($B41="","",RIGHT(100000+七種記録入力!$L47*100+七種記録入力!$N47,5))</f>
        <v/>
      </c>
      <c r="E41" s="70" t="str">
        <f>IF($B41="","",RIGHT(100000+七種記録入力!$O47*100+七種記録入力!$Q47,5))</f>
        <v/>
      </c>
      <c r="F41" s="70" t="str">
        <f>IF($B41="","",RIGHT(10000000+七種記録入力!$R47*100+七種記録入力!$T47,7))</f>
        <v/>
      </c>
      <c r="G41" s="70" t="str">
        <f>IF($B41="","",RIGHT(100000+七種記録入力!$U47*100+七種記録入力!$W47,5))</f>
        <v/>
      </c>
      <c r="H41" s="70" t="str">
        <f>IF($B41="","",RIGHT(100000+七種記録入力!$X47*100+七種記録入力!$Z47,5))</f>
        <v/>
      </c>
      <c r="I41" s="70" t="str">
        <f>IF($B41="","",RIGHT(10000000+七種記録入力!$AA47*10000+七種記録入力!$AC47*100+七種記録入力!$AE47,7))</f>
        <v/>
      </c>
      <c r="J41" s="70"/>
      <c r="K41" s="70"/>
      <c r="L41" s="70"/>
    </row>
    <row r="42" spans="1:12" x14ac:dyDescent="0.55000000000000004">
      <c r="A42" s="70" t="str">
        <f>IFERROR(IF(七種記録入力!$C48="","",INDEX(女子登録情報!$S:$S,MATCH(七種記録入力!$C48,女子登録情報!$B:$B,0))),"")</f>
        <v/>
      </c>
      <c r="B42" s="70" t="str">
        <f>IFERROR(IF($A42="","","202   2"&amp;IF(七種記録入力!$F48=設定!$F$5,設定!$P$15,設定!$R$15)),"")</f>
        <v/>
      </c>
      <c r="C42" s="70" t="str">
        <f>IF($B42="","",RIGHT(10000000+七種記録入力!$I48*100+七種記録入力!$K48,7))</f>
        <v/>
      </c>
      <c r="D42" s="70" t="str">
        <f>IF($B42="","",RIGHT(100000+七種記録入力!$L48*100+七種記録入力!$N48,5))</f>
        <v/>
      </c>
      <c r="E42" s="70" t="str">
        <f>IF($B42="","",RIGHT(100000+七種記録入力!$O48*100+七種記録入力!$Q48,5))</f>
        <v/>
      </c>
      <c r="F42" s="70" t="str">
        <f>IF($B42="","",RIGHT(10000000+七種記録入力!$R48*100+七種記録入力!$T48,7))</f>
        <v/>
      </c>
      <c r="G42" s="70" t="str">
        <f>IF($B42="","",RIGHT(100000+七種記録入力!$U48*100+七種記録入力!$W48,5))</f>
        <v/>
      </c>
      <c r="H42" s="70" t="str">
        <f>IF($B42="","",RIGHT(100000+七種記録入力!$X48*100+七種記録入力!$Z48,5))</f>
        <v/>
      </c>
      <c r="I42" s="70" t="str">
        <f>IF($B42="","",RIGHT(10000000+七種記録入力!$AA48*10000+七種記録入力!$AC48*100+七種記録入力!$AE48,7))</f>
        <v/>
      </c>
      <c r="J42" s="70"/>
      <c r="K42" s="70"/>
      <c r="L42" s="70"/>
    </row>
    <row r="43" spans="1:12" x14ac:dyDescent="0.55000000000000004">
      <c r="A43" s="70" t="str">
        <f>IFERROR(IF(七種記録入力!$C49="","",INDEX(女子登録情報!$S:$S,MATCH(七種記録入力!$C49,女子登録情報!$B:$B,0))),"")</f>
        <v/>
      </c>
      <c r="B43" s="70" t="str">
        <f>IFERROR(IF($A43="","","202   2"&amp;IF(七種記録入力!$F49=設定!$F$5,設定!$P$15,設定!$R$15)),"")</f>
        <v/>
      </c>
      <c r="C43" s="70" t="str">
        <f>IF($B43="","",RIGHT(10000000+七種記録入力!$I49*100+七種記録入力!$K49,7))</f>
        <v/>
      </c>
      <c r="D43" s="70" t="str">
        <f>IF($B43="","",RIGHT(100000+七種記録入力!$L49*100+七種記録入力!$N49,5))</f>
        <v/>
      </c>
      <c r="E43" s="70" t="str">
        <f>IF($B43="","",RIGHT(100000+七種記録入力!$O49*100+七種記録入力!$Q49,5))</f>
        <v/>
      </c>
      <c r="F43" s="70" t="str">
        <f>IF($B43="","",RIGHT(10000000+七種記録入力!$R49*100+七種記録入力!$T49,7))</f>
        <v/>
      </c>
      <c r="G43" s="70" t="str">
        <f>IF($B43="","",RIGHT(100000+七種記録入力!$U49*100+七種記録入力!$W49,5))</f>
        <v/>
      </c>
      <c r="H43" s="70" t="str">
        <f>IF($B43="","",RIGHT(100000+七種記録入力!$X49*100+七種記録入力!$Z49,5))</f>
        <v/>
      </c>
      <c r="I43" s="70" t="str">
        <f>IF($B43="","",RIGHT(10000000+七種記録入力!$AA49*10000+七種記録入力!$AC49*100+七種記録入力!$AE49,7))</f>
        <v/>
      </c>
      <c r="J43" s="70"/>
      <c r="K43" s="70"/>
      <c r="L43" s="70"/>
    </row>
    <row r="44" spans="1:12" x14ac:dyDescent="0.55000000000000004">
      <c r="A44" s="70" t="str">
        <f>IFERROR(IF(七種記録入力!$C50="","",INDEX(女子登録情報!$S:$S,MATCH(七種記録入力!$C50,女子登録情報!$B:$B,0))),"")</f>
        <v/>
      </c>
      <c r="B44" s="70" t="str">
        <f>IFERROR(IF($A44="","","202   2"&amp;IF(七種記録入力!$F50=設定!$F$5,設定!$P$15,設定!$R$15)),"")</f>
        <v/>
      </c>
      <c r="C44" s="70" t="str">
        <f>IF($B44="","",RIGHT(10000000+七種記録入力!$I50*100+七種記録入力!$K50,7))</f>
        <v/>
      </c>
      <c r="D44" s="70" t="str">
        <f>IF($B44="","",RIGHT(100000+七種記録入力!$L50*100+七種記録入力!$N50,5))</f>
        <v/>
      </c>
      <c r="E44" s="70" t="str">
        <f>IF($B44="","",RIGHT(100000+七種記録入力!$O50*100+七種記録入力!$Q50,5))</f>
        <v/>
      </c>
      <c r="F44" s="70" t="str">
        <f>IF($B44="","",RIGHT(10000000+七種記録入力!$R50*100+七種記録入力!$T50,7))</f>
        <v/>
      </c>
      <c r="G44" s="70" t="str">
        <f>IF($B44="","",RIGHT(100000+七種記録入力!$U50*100+七種記録入力!$W50,5))</f>
        <v/>
      </c>
      <c r="H44" s="70" t="str">
        <f>IF($B44="","",RIGHT(100000+七種記録入力!$X50*100+七種記録入力!$Z50,5))</f>
        <v/>
      </c>
      <c r="I44" s="70" t="str">
        <f>IF($B44="","",RIGHT(10000000+七種記録入力!$AA50*10000+七種記録入力!$AC50*100+七種記録入力!$AE50,7))</f>
        <v/>
      </c>
      <c r="J44" s="70"/>
      <c r="K44" s="70"/>
      <c r="L44" s="70"/>
    </row>
    <row r="45" spans="1:12" x14ac:dyDescent="0.55000000000000004">
      <c r="A45" s="70" t="str">
        <f>IFERROR(IF(七種記録入力!$C51="","",INDEX(女子登録情報!$S:$S,MATCH(七種記録入力!$C51,女子登録情報!$B:$B,0))),"")</f>
        <v/>
      </c>
      <c r="B45" s="70" t="str">
        <f>IFERROR(IF($A45="","","202   2"&amp;IF(七種記録入力!$F51=設定!$F$5,設定!$P$15,設定!$R$15)),"")</f>
        <v/>
      </c>
      <c r="C45" s="70" t="str">
        <f>IF($B45="","",RIGHT(10000000+七種記録入力!$I51*100+七種記録入力!$K51,7))</f>
        <v/>
      </c>
      <c r="D45" s="70" t="str">
        <f>IF($B45="","",RIGHT(100000+七種記録入力!$L51*100+七種記録入力!$N51,5))</f>
        <v/>
      </c>
      <c r="E45" s="70" t="str">
        <f>IF($B45="","",RIGHT(100000+七種記録入力!$O51*100+七種記録入力!$Q51,5))</f>
        <v/>
      </c>
      <c r="F45" s="70" t="str">
        <f>IF($B45="","",RIGHT(10000000+七種記録入力!$R51*100+七種記録入力!$T51,7))</f>
        <v/>
      </c>
      <c r="G45" s="70" t="str">
        <f>IF($B45="","",RIGHT(100000+七種記録入力!$U51*100+七種記録入力!$W51,5))</f>
        <v/>
      </c>
      <c r="H45" s="70" t="str">
        <f>IF($B45="","",RIGHT(100000+七種記録入力!$X51*100+七種記録入力!$Z51,5))</f>
        <v/>
      </c>
      <c r="I45" s="70" t="str">
        <f>IF($B45="","",RIGHT(10000000+七種記録入力!$AA51*10000+七種記録入力!$AC51*100+七種記録入力!$AE51,7))</f>
        <v/>
      </c>
      <c r="J45" s="70"/>
      <c r="K45" s="70"/>
      <c r="L45" s="70"/>
    </row>
    <row r="46" spans="1:12" x14ac:dyDescent="0.55000000000000004">
      <c r="A46" s="70" t="str">
        <f>IFERROR(IF(七種記録入力!$C52="","",INDEX(女子登録情報!$S:$S,MATCH(七種記録入力!$C52,女子登録情報!$B:$B,0))),"")</f>
        <v/>
      </c>
      <c r="B46" s="70" t="str">
        <f>IFERROR(IF($A46="","","202   2"&amp;IF(七種記録入力!$F52=設定!$F$5,設定!$P$15,設定!$R$15)),"")</f>
        <v/>
      </c>
      <c r="C46" s="70" t="str">
        <f>IF($B46="","",RIGHT(10000000+七種記録入力!$I52*100+七種記録入力!$K52,7))</f>
        <v/>
      </c>
      <c r="D46" s="70" t="str">
        <f>IF($B46="","",RIGHT(100000+七種記録入力!$L52*100+七種記録入力!$N52,5))</f>
        <v/>
      </c>
      <c r="E46" s="70" t="str">
        <f>IF($B46="","",RIGHT(100000+七種記録入力!$O52*100+七種記録入力!$Q52,5))</f>
        <v/>
      </c>
      <c r="F46" s="70" t="str">
        <f>IF($B46="","",RIGHT(10000000+七種記録入力!$R52*100+七種記録入力!$T52,7))</f>
        <v/>
      </c>
      <c r="G46" s="70" t="str">
        <f>IF($B46="","",RIGHT(100000+七種記録入力!$U52*100+七種記録入力!$W52,5))</f>
        <v/>
      </c>
      <c r="H46" s="70" t="str">
        <f>IF($B46="","",RIGHT(100000+七種記録入力!$X52*100+七種記録入力!$Z52,5))</f>
        <v/>
      </c>
      <c r="I46" s="70" t="str">
        <f>IF($B46="","",RIGHT(10000000+七種記録入力!$AA52*10000+七種記録入力!$AC52*100+七種記録入力!$AE52,7))</f>
        <v/>
      </c>
      <c r="J46" s="70"/>
      <c r="K46" s="70"/>
      <c r="L46" s="70"/>
    </row>
    <row r="47" spans="1:12" x14ac:dyDescent="0.55000000000000004">
      <c r="A47" s="70" t="str">
        <f>IFERROR(IF(七種記録入力!$C53="","",INDEX(女子登録情報!$S:$S,MATCH(七種記録入力!$C53,女子登録情報!$B:$B,0))),"")</f>
        <v/>
      </c>
      <c r="B47" s="70" t="str">
        <f>IFERROR(IF($A47="","","202   2"&amp;IF(七種記録入力!$F53=設定!$F$5,設定!$P$15,設定!$R$15)),"")</f>
        <v/>
      </c>
      <c r="C47" s="70" t="str">
        <f>IF($B47="","",RIGHT(10000000+七種記録入力!$I53*100+七種記録入力!$K53,7))</f>
        <v/>
      </c>
      <c r="D47" s="70" t="str">
        <f>IF($B47="","",RIGHT(100000+七種記録入力!$L53*100+七種記録入力!$N53,5))</f>
        <v/>
      </c>
      <c r="E47" s="70" t="str">
        <f>IF($B47="","",RIGHT(100000+七種記録入力!$O53*100+七種記録入力!$Q53,5))</f>
        <v/>
      </c>
      <c r="F47" s="70" t="str">
        <f>IF($B47="","",RIGHT(10000000+七種記録入力!$R53*100+七種記録入力!$T53,7))</f>
        <v/>
      </c>
      <c r="G47" s="70" t="str">
        <f>IF($B47="","",RIGHT(100000+七種記録入力!$U53*100+七種記録入力!$W53,5))</f>
        <v/>
      </c>
      <c r="H47" s="70" t="str">
        <f>IF($B47="","",RIGHT(100000+七種記録入力!$X53*100+七種記録入力!$Z53,5))</f>
        <v/>
      </c>
      <c r="I47" s="70" t="str">
        <f>IF($B47="","",RIGHT(10000000+七種記録入力!$AA53*10000+七種記録入力!$AC53*100+七種記録入力!$AE53,7))</f>
        <v/>
      </c>
      <c r="J47" s="70"/>
      <c r="K47" s="70"/>
      <c r="L47" s="70"/>
    </row>
    <row r="48" spans="1:12" x14ac:dyDescent="0.55000000000000004">
      <c r="A48" s="70" t="str">
        <f>IFERROR(IF(七種記録入力!$C54="","",INDEX(女子登録情報!$S:$S,MATCH(七種記録入力!$C54,女子登録情報!$B:$B,0))),"")</f>
        <v/>
      </c>
      <c r="B48" s="70" t="str">
        <f>IFERROR(IF($A48="","","202   2"&amp;IF(七種記録入力!$F54=設定!$F$5,設定!$P$15,設定!$R$15)),"")</f>
        <v/>
      </c>
      <c r="C48" s="70" t="str">
        <f>IF($B48="","",RIGHT(10000000+七種記録入力!$I54*100+七種記録入力!$K54,7))</f>
        <v/>
      </c>
      <c r="D48" s="70" t="str">
        <f>IF($B48="","",RIGHT(100000+七種記録入力!$L54*100+七種記録入力!$N54,5))</f>
        <v/>
      </c>
      <c r="E48" s="70" t="str">
        <f>IF($B48="","",RIGHT(100000+七種記録入力!$O54*100+七種記録入力!$Q54,5))</f>
        <v/>
      </c>
      <c r="F48" s="70" t="str">
        <f>IF($B48="","",RIGHT(10000000+七種記録入力!$R54*100+七種記録入力!$T54,7))</f>
        <v/>
      </c>
      <c r="G48" s="70" t="str">
        <f>IF($B48="","",RIGHT(100000+七種記録入力!$U54*100+七種記録入力!$W54,5))</f>
        <v/>
      </c>
      <c r="H48" s="70" t="str">
        <f>IF($B48="","",RIGHT(100000+七種記録入力!$X54*100+七種記録入力!$Z54,5))</f>
        <v/>
      </c>
      <c r="I48" s="70" t="str">
        <f>IF($B48="","",RIGHT(10000000+七種記録入力!$AA54*10000+七種記録入力!$AC54*100+七種記録入力!$AE54,7))</f>
        <v/>
      </c>
      <c r="J48" s="70"/>
      <c r="K48" s="70"/>
      <c r="L48" s="70"/>
    </row>
    <row r="49" spans="1:12" x14ac:dyDescent="0.55000000000000004">
      <c r="A49" s="70" t="str">
        <f>IFERROR(IF(七種記録入力!$C55="","",INDEX(女子登録情報!$S:$S,MATCH(七種記録入力!$C55,女子登録情報!$B:$B,0))),"")</f>
        <v/>
      </c>
      <c r="B49" s="70" t="str">
        <f>IFERROR(IF($A49="","","202   2"&amp;IF(七種記録入力!$F55=設定!$F$5,設定!$P$15,設定!$R$15)),"")</f>
        <v/>
      </c>
      <c r="C49" s="70" t="str">
        <f>IF($B49="","",RIGHT(10000000+七種記録入力!$I55*100+七種記録入力!$K55,7))</f>
        <v/>
      </c>
      <c r="D49" s="70" t="str">
        <f>IF($B49="","",RIGHT(100000+七種記録入力!$L55*100+七種記録入力!$N55,5))</f>
        <v/>
      </c>
      <c r="E49" s="70" t="str">
        <f>IF($B49="","",RIGHT(100000+七種記録入力!$O55*100+七種記録入力!$Q55,5))</f>
        <v/>
      </c>
      <c r="F49" s="70" t="str">
        <f>IF($B49="","",RIGHT(10000000+七種記録入力!$R55*100+七種記録入力!$T55,7))</f>
        <v/>
      </c>
      <c r="G49" s="70" t="str">
        <f>IF($B49="","",RIGHT(100000+七種記録入力!$U55*100+七種記録入力!$W55,5))</f>
        <v/>
      </c>
      <c r="H49" s="70" t="str">
        <f>IF($B49="","",RIGHT(100000+七種記録入力!$X55*100+七種記録入力!$Z55,5))</f>
        <v/>
      </c>
      <c r="I49" s="70" t="str">
        <f>IF($B49="","",RIGHT(10000000+七種記録入力!$AA55*10000+七種記録入力!$AC55*100+七種記録入力!$AE55,7))</f>
        <v/>
      </c>
      <c r="J49" s="70"/>
      <c r="K49" s="70"/>
      <c r="L49" s="70"/>
    </row>
    <row r="50" spans="1:12" x14ac:dyDescent="0.55000000000000004">
      <c r="A50" s="70" t="str">
        <f>IFERROR(IF(七種記録入力!$C56="","",INDEX(女子登録情報!$S:$S,MATCH(七種記録入力!$C56,女子登録情報!$B:$B,0))),"")</f>
        <v/>
      </c>
      <c r="B50" s="70" t="str">
        <f>IFERROR(IF($A50="","","202   2"&amp;IF(七種記録入力!$F56=設定!$F$5,設定!$P$15,設定!$R$15)),"")</f>
        <v/>
      </c>
      <c r="C50" s="70" t="str">
        <f>IF($B50="","",RIGHT(10000000+七種記録入力!$I56*100+七種記録入力!$K56,7))</f>
        <v/>
      </c>
      <c r="D50" s="70" t="str">
        <f>IF($B50="","",RIGHT(100000+七種記録入力!$L56*100+七種記録入力!$N56,5))</f>
        <v/>
      </c>
      <c r="E50" s="70" t="str">
        <f>IF($B50="","",RIGHT(100000+七種記録入力!$O56*100+七種記録入力!$Q56,5))</f>
        <v/>
      </c>
      <c r="F50" s="70" t="str">
        <f>IF($B50="","",RIGHT(10000000+七種記録入力!$R56*100+七種記録入力!$T56,7))</f>
        <v/>
      </c>
      <c r="G50" s="70" t="str">
        <f>IF($B50="","",RIGHT(100000+七種記録入力!$U56*100+七種記録入力!$W56,5))</f>
        <v/>
      </c>
      <c r="H50" s="70" t="str">
        <f>IF($B50="","",RIGHT(100000+七種記録入力!$X56*100+七種記録入力!$Z56,5))</f>
        <v/>
      </c>
      <c r="I50" s="70" t="str">
        <f>IF($B50="","",RIGHT(10000000+七種記録入力!$AA56*10000+七種記録入力!$AC56*100+七種記録入力!$AE56,7))</f>
        <v/>
      </c>
      <c r="J50" s="70"/>
      <c r="K50" s="70"/>
      <c r="L50" s="70"/>
    </row>
    <row r="51" spans="1:12" x14ac:dyDescent="0.55000000000000004">
      <c r="A51" s="70" t="str">
        <f>IFERROR(IF(七種記録入力!$C57="","",INDEX(女子登録情報!$S:$S,MATCH(七種記録入力!$C57,女子登録情報!$B:$B,0))),"")</f>
        <v/>
      </c>
      <c r="B51" s="70" t="str">
        <f>IFERROR(IF($A51="","","202   2"&amp;IF(七種記録入力!$F57=設定!$F$5,設定!$P$15,設定!$R$15)),"")</f>
        <v/>
      </c>
      <c r="C51" s="70" t="str">
        <f>IF($B51="","",RIGHT(10000000+七種記録入力!$I57*100+七種記録入力!$K57,7))</f>
        <v/>
      </c>
      <c r="D51" s="70" t="str">
        <f>IF($B51="","",RIGHT(100000+七種記録入力!$L57*100+七種記録入力!$N57,5))</f>
        <v/>
      </c>
      <c r="E51" s="70" t="str">
        <f>IF($B51="","",RIGHT(100000+七種記録入力!$O57*100+七種記録入力!$Q57,5))</f>
        <v/>
      </c>
      <c r="F51" s="70" t="str">
        <f>IF($B51="","",RIGHT(10000000+七種記録入力!$R57*100+七種記録入力!$T57,7))</f>
        <v/>
      </c>
      <c r="G51" s="70" t="str">
        <f>IF($B51="","",RIGHT(100000+七種記録入力!$U57*100+七種記録入力!$W57,5))</f>
        <v/>
      </c>
      <c r="H51" s="70" t="str">
        <f>IF($B51="","",RIGHT(100000+七種記録入力!$X57*100+七種記録入力!$Z57,5))</f>
        <v/>
      </c>
      <c r="I51" s="70" t="str">
        <f>IF($B51="","",RIGHT(10000000+七種記録入力!$AA57*10000+七種記録入力!$AC57*100+七種記録入力!$AE57,7))</f>
        <v/>
      </c>
      <c r="J51" s="70"/>
      <c r="K51" s="70"/>
      <c r="L51" s="70"/>
    </row>
    <row r="52" spans="1:12" x14ac:dyDescent="0.5500000000000000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55000000000000004"/>
  <cols>
    <col min="1" max="1" width="8.6640625" customWidth="1"/>
    <col min="2" max="2" width="12.58203125" customWidth="1"/>
    <col min="3" max="3" width="34.58203125" customWidth="1"/>
    <col min="4" max="4" width="8.6640625" customWidth="1"/>
    <col min="5" max="16384" width="8.6640625" hidden="1"/>
  </cols>
  <sheetData>
    <row r="1" spans="2:3" ht="18" customHeight="1" thickBot="1" x14ac:dyDescent="0.6"/>
    <row r="2" spans="2:3" ht="20" customHeight="1" thickBot="1" x14ac:dyDescent="0.6">
      <c r="B2" s="170" t="s">
        <v>652</v>
      </c>
      <c r="C2" s="201" t="str">
        <f>IF(設定!$D$2="","",設定!$D$2)</f>
        <v>2023関西学生新人陸上競技選手権大会兼2023ディムライトリレーズ</v>
      </c>
    </row>
    <row r="3" spans="2:3" ht="20" customHeight="1" thickBot="1" x14ac:dyDescent="0.6">
      <c r="B3" s="171" t="s">
        <v>653</v>
      </c>
      <c r="C3" s="202"/>
    </row>
    <row r="4" spans="2:3" ht="20" customHeight="1" thickBot="1" x14ac:dyDescent="0.6">
      <c r="B4" s="236" t="s">
        <v>654</v>
      </c>
      <c r="C4" s="237"/>
    </row>
    <row r="5" spans="2:3" ht="20" customHeight="1" x14ac:dyDescent="0.55000000000000004">
      <c r="B5" s="169" t="s">
        <v>660</v>
      </c>
      <c r="C5" s="166"/>
    </row>
    <row r="6" spans="2:3" ht="20" customHeight="1" x14ac:dyDescent="0.55000000000000004">
      <c r="B6" s="172" t="s">
        <v>655</v>
      </c>
      <c r="C6" s="167"/>
    </row>
    <row r="7" spans="2:3" ht="20" customHeight="1" thickBot="1" x14ac:dyDescent="0.6">
      <c r="B7" s="173" t="s">
        <v>656</v>
      </c>
      <c r="C7" s="157" t="s">
        <v>657</v>
      </c>
    </row>
    <row r="8" spans="2:3" ht="20" customHeight="1" thickTop="1" x14ac:dyDescent="0.55000000000000004">
      <c r="B8" s="165"/>
      <c r="C8" s="168"/>
    </row>
    <row r="9" spans="2:3" ht="20" customHeight="1" thickBot="1" x14ac:dyDescent="0.6">
      <c r="B9" s="238" t="s">
        <v>658</v>
      </c>
      <c r="C9" s="239"/>
    </row>
    <row r="10" spans="2:3" ht="20" customHeight="1" thickTop="1" x14ac:dyDescent="0.55000000000000004">
      <c r="B10" s="240"/>
      <c r="C10" s="241"/>
    </row>
    <row r="11" spans="2:3" ht="20" customHeight="1" x14ac:dyDescent="0.55000000000000004">
      <c r="B11" s="242"/>
      <c r="C11" s="243"/>
    </row>
    <row r="12" spans="2:3" ht="20" customHeight="1" thickBot="1" x14ac:dyDescent="0.6">
      <c r="B12" s="238" t="s">
        <v>659</v>
      </c>
      <c r="C12" s="239"/>
    </row>
    <row r="13" spans="2:3" ht="20" customHeight="1" thickTop="1" thickBot="1" x14ac:dyDescent="0.6">
      <c r="B13" s="244"/>
      <c r="C13" s="245"/>
    </row>
    <row r="14" spans="2:3" ht="18" customHeight="1" x14ac:dyDescent="0.5500000000000000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3" operator="equal">
      <formula>""</formula>
    </cfRule>
  </conditionalFormatting>
  <conditionalFormatting sqref="C3 C5:C6 B8:C8 B10:C11 B13:C13">
    <cfRule type="cellIs" dxfId="58" priority="1" operator="not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53" t="str">
        <f>IF(設定!$D$2="","",設定!$D$2)</f>
        <v>2023関西学生新人陸上競技選手権大会兼2023ディムライトリレーズ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</row>
    <row r="2" spans="2:32" ht="18.5" thickBot="1" x14ac:dyDescent="0.6">
      <c r="B2" s="204" t="s">
        <v>682</v>
      </c>
      <c r="C2" s="205"/>
      <c r="D2" s="205"/>
      <c r="E2" s="205"/>
      <c r="F2" s="205"/>
      <c r="G2" s="23" t="s">
        <v>643</v>
      </c>
      <c r="H2" s="205" t="s">
        <v>697</v>
      </c>
      <c r="I2" s="205"/>
      <c r="J2" s="267" t="s">
        <v>634</v>
      </c>
      <c r="K2" s="214"/>
      <c r="L2" s="214"/>
      <c r="M2" s="268"/>
      <c r="N2" s="267" t="s">
        <v>698</v>
      </c>
      <c r="O2" s="214"/>
      <c r="P2" s="214"/>
      <c r="Q2" s="214"/>
      <c r="R2" s="214"/>
      <c r="S2" s="214"/>
      <c r="T2" s="214"/>
      <c r="U2" s="214"/>
      <c r="V2" s="268"/>
      <c r="W2" s="214" t="s">
        <v>832</v>
      </c>
      <c r="X2" s="214"/>
      <c r="Y2" s="214"/>
      <c r="Z2" s="214"/>
      <c r="AA2" s="214"/>
      <c r="AB2" s="214"/>
      <c r="AC2" s="214"/>
      <c r="AD2" s="214"/>
      <c r="AE2" s="214"/>
      <c r="AF2" s="215"/>
    </row>
    <row r="3" spans="2:32" ht="19" customHeight="1" thickTop="1" thickBot="1" x14ac:dyDescent="0.6">
      <c r="B3" s="254" t="str">
        <f>IF(①申込書!$C$3="","",①申込書!$C$3)</f>
        <v/>
      </c>
      <c r="C3" s="255"/>
      <c r="D3" s="255"/>
      <c r="E3" s="255"/>
      <c r="F3" s="255"/>
      <c r="G3" s="50" t="s">
        <v>645</v>
      </c>
      <c r="H3" s="270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オープン",COUNTA($H$8:$H$107,$O$8:$O$107,$V$8:$V$107,$AC$8:$AC$107)-COUNTA($I$8:$I$107,$P$8:$P$107,$W$8:$W$107)&amp;"種目(OP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0"/>
      <c r="J3" s="271" t="str">
        <f>COUNTA($C$8:$C$107)&amp;"名"</f>
        <v>0名</v>
      </c>
      <c r="K3" s="272"/>
      <c r="L3" s="272"/>
      <c r="M3" s="273"/>
      <c r="N3" s="269" t="str">
        <f>IF(①申込書!$C$6="","",①申込書!$C$6)</f>
        <v/>
      </c>
      <c r="O3" s="251"/>
      <c r="P3" s="251"/>
      <c r="Q3" s="251"/>
      <c r="R3" s="251"/>
      <c r="S3" s="251"/>
      <c r="T3" s="251"/>
      <c r="U3" s="251"/>
      <c r="V3" s="39" t="s">
        <v>685</v>
      </c>
      <c r="W3" s="251" t="str">
        <f>IF(①申込書!$C$8="","",①申込書!$C$8)</f>
        <v/>
      </c>
      <c r="X3" s="251"/>
      <c r="Y3" s="251"/>
      <c r="Z3" s="251"/>
      <c r="AA3" s="251"/>
      <c r="AB3" s="251"/>
      <c r="AC3" s="251"/>
      <c r="AD3" s="251"/>
      <c r="AE3" s="251"/>
      <c r="AF3" s="252"/>
    </row>
    <row r="4" spans="2:32" ht="7" customHeight="1" thickBot="1" x14ac:dyDescent="0.6"/>
    <row r="5" spans="2:32" x14ac:dyDescent="0.55000000000000004">
      <c r="B5" s="261" t="s">
        <v>646</v>
      </c>
      <c r="C5" s="265" t="s">
        <v>647</v>
      </c>
      <c r="D5" s="256" t="s">
        <v>655</v>
      </c>
      <c r="E5" s="256" t="s">
        <v>660</v>
      </c>
      <c r="F5" s="256" t="s">
        <v>686</v>
      </c>
      <c r="G5" s="258" t="s">
        <v>691</v>
      </c>
      <c r="H5" s="261" t="s">
        <v>692</v>
      </c>
      <c r="I5" s="256"/>
      <c r="J5" s="256"/>
      <c r="K5" s="256"/>
      <c r="L5" s="256"/>
      <c r="M5" s="256"/>
      <c r="N5" s="262"/>
      <c r="O5" s="263" t="s">
        <v>694</v>
      </c>
      <c r="P5" s="256"/>
      <c r="Q5" s="256"/>
      <c r="R5" s="256"/>
      <c r="S5" s="256"/>
      <c r="T5" s="256"/>
      <c r="U5" s="258"/>
      <c r="V5" s="261" t="s">
        <v>695</v>
      </c>
      <c r="W5" s="256"/>
      <c r="X5" s="256"/>
      <c r="Y5" s="256"/>
      <c r="Z5" s="256"/>
      <c r="AA5" s="256"/>
      <c r="AB5" s="262"/>
      <c r="AC5" s="248" t="s">
        <v>690</v>
      </c>
      <c r="AD5" s="249"/>
      <c r="AE5" s="249"/>
      <c r="AF5" s="250"/>
    </row>
    <row r="6" spans="2:32" ht="18" customHeight="1" thickBot="1" x14ac:dyDescent="0.6">
      <c r="B6" s="264"/>
      <c r="C6" s="266"/>
      <c r="D6" s="257"/>
      <c r="E6" s="257"/>
      <c r="F6" s="257"/>
      <c r="G6" s="259"/>
      <c r="H6" s="51" t="s">
        <v>49</v>
      </c>
      <c r="I6" s="33" t="str">
        <f>IF(設定!$AS$5&lt;&gt;"",設定!$AS$5,"")</f>
        <v/>
      </c>
      <c r="J6" s="257" t="s">
        <v>687</v>
      </c>
      <c r="K6" s="257"/>
      <c r="L6" s="257"/>
      <c r="M6" s="257"/>
      <c r="N6" s="260"/>
      <c r="O6" s="35" t="s">
        <v>49</v>
      </c>
      <c r="P6" s="33" t="str">
        <f>IF(設定!$AS$5&lt;&gt;"",設定!$AS$5,"")</f>
        <v/>
      </c>
      <c r="Q6" s="257" t="s">
        <v>687</v>
      </c>
      <c r="R6" s="257"/>
      <c r="S6" s="257"/>
      <c r="T6" s="257"/>
      <c r="U6" s="259"/>
      <c r="V6" s="51" t="s">
        <v>49</v>
      </c>
      <c r="W6" s="33" t="str">
        <f>IF(設定!$AS$5&lt;&gt;"",設定!$AS$5,"")</f>
        <v/>
      </c>
      <c r="X6" s="257" t="s">
        <v>687</v>
      </c>
      <c r="Y6" s="257"/>
      <c r="Z6" s="257"/>
      <c r="AA6" s="257"/>
      <c r="AB6" s="260"/>
      <c r="AC6" s="146" t="s">
        <v>688</v>
      </c>
      <c r="AD6" s="33" t="str">
        <f>IF(設定!$AS$5&lt;&gt;"",設定!$AS$5,"")</f>
        <v/>
      </c>
      <c r="AE6" s="246" t="s">
        <v>687</v>
      </c>
      <c r="AF6" s="247"/>
    </row>
    <row r="7" spans="2:32" ht="18.5" customHeight="1" thickTop="1" x14ac:dyDescent="0.55000000000000004">
      <c r="B7" s="40" t="s">
        <v>650</v>
      </c>
      <c r="C7" s="41">
        <v>1921</v>
      </c>
      <c r="D7" s="147" t="s">
        <v>699</v>
      </c>
      <c r="E7" s="147" t="s">
        <v>700</v>
      </c>
      <c r="F7" s="147">
        <v>6</v>
      </c>
      <c r="G7" s="148" t="s">
        <v>701</v>
      </c>
      <c r="H7" s="40" t="s">
        <v>3</v>
      </c>
      <c r="I7" s="147"/>
      <c r="J7" s="148"/>
      <c r="K7" s="149"/>
      <c r="L7" s="149">
        <v>20</v>
      </c>
      <c r="M7" s="149" t="s">
        <v>689</v>
      </c>
      <c r="N7" s="150">
        <v>99</v>
      </c>
      <c r="O7" s="151" t="s">
        <v>11</v>
      </c>
      <c r="P7" s="147"/>
      <c r="Q7" s="148">
        <v>14</v>
      </c>
      <c r="R7" s="149" t="s">
        <v>693</v>
      </c>
      <c r="S7" s="149">
        <v>12</v>
      </c>
      <c r="T7" s="149" t="s">
        <v>689</v>
      </c>
      <c r="U7" s="150">
        <v>34</v>
      </c>
      <c r="V7" s="40" t="s">
        <v>23</v>
      </c>
      <c r="W7" s="147"/>
      <c r="X7" s="148"/>
      <c r="Y7" s="149"/>
      <c r="Z7" s="149">
        <v>1</v>
      </c>
      <c r="AA7" s="149" t="s">
        <v>702</v>
      </c>
      <c r="AB7" s="150">
        <v>95</v>
      </c>
      <c r="AC7" s="151" t="s">
        <v>703</v>
      </c>
      <c r="AD7" s="152"/>
      <c r="AE7" s="148">
        <v>6021</v>
      </c>
      <c r="AF7" s="150" t="s">
        <v>696</v>
      </c>
    </row>
    <row r="8" spans="2:32" ht="18.5" customHeight="1" x14ac:dyDescent="0.55000000000000004">
      <c r="B8" s="44">
        <v>1</v>
      </c>
      <c r="C8" s="77"/>
      <c r="D8" s="56" t="str">
        <f>IFERROR(INDEX(男子登録情報!$C:$C,MATCH($C8,男子登録情報!$B:$B,0)),"")</f>
        <v/>
      </c>
      <c r="E8" s="56" t="str">
        <f>IFERROR(INDEX(男子登録情報!$O:$O,MATCH($C8,男子登録情報!$B:$B,0)),"")</f>
        <v/>
      </c>
      <c r="F8" s="56" t="str">
        <f>IFERROR(IF(INDEX(男子登録情報!$E:$E,MATCH($C8,男子登録情報!$B:$B,0))="","",INDEX(男子登録情報!$E:$E,MATCH($C8,男子登録情報!$B:$B,0))),"")</f>
        <v/>
      </c>
      <c r="G8" s="78" t="str">
        <f>IFERROR(INDEX(男子登録情報!$A:$A,MATCH($C8,男子登録情報!$B:$B,0)),"")</f>
        <v/>
      </c>
      <c r="H8" s="54"/>
      <c r="I8" s="31"/>
      <c r="J8" s="45"/>
      <c r="K8" s="55" t="str">
        <f>IF($H8="","",IF(INDEX(リスト!$U$2:$U$65,MATCH($H8,リスト!$T$2:$T$65,0))=3,"分",IF(INDEX(リスト!$U$2:$U$65,MATCH($H8,リスト!$T$2:$T$65,0))=2,IF(AND($J8="",$L8&lt;&gt;""),"","分"),"")))</f>
        <v/>
      </c>
      <c r="L8" s="66"/>
      <c r="M8" s="55" t="str">
        <f>IF($H8="","",IF(INDEX(リスト!$U$2:$U$65,MATCH($H8,リスト!$T$2:$T$65,0))&gt;=4,"m","秒"))</f>
        <v/>
      </c>
      <c r="N8" s="79"/>
      <c r="O8" s="80"/>
      <c r="P8" s="31"/>
      <c r="Q8" s="45"/>
      <c r="R8" s="55" t="str">
        <f>IF($O8="","",IF(INDEX(リスト!$U$2:$U$65,MATCH($O8,リスト!$T$2:$T$65,0))=3,"分",IF(INDEX(リスト!$U$2:$U$65,MATCH($O8,リスト!$T$2:$T$65,0))=2,IF(AND($Q8="",$S8&lt;&gt;""),"","分"),"")))</f>
        <v/>
      </c>
      <c r="S8" s="66"/>
      <c r="T8" s="55" t="str">
        <f>IF($O8="","",IF(INDEX(リスト!$U$2:$U$65,MATCH($O8,リスト!$T$2:$T$65,0))&gt;=4,"m","秒"))</f>
        <v/>
      </c>
      <c r="U8" s="79"/>
      <c r="V8" s="54"/>
      <c r="W8" s="31"/>
      <c r="X8" s="45"/>
      <c r="Y8" s="55" t="str">
        <f>IF($V8="","",IF(INDEX(リスト!$U$2:$U$65,MATCH($V8,リスト!$T$2:$T$65,0))=3,"分",IF(INDEX(リスト!$U$2:$U$65,MATCH($V8,リスト!$T$2:$T$65,0))=2,IF(AND($X8="",$Z8&lt;&gt;""),"","分"),"")))</f>
        <v/>
      </c>
      <c r="Z8" s="66"/>
      <c r="AA8" s="55" t="str">
        <f>IF($V8="","",IF(INDEX(リスト!$U$2:$U$65,MATCH($V8,リスト!$T$2:$T$65,0))&gt;=4,"m","秒"))</f>
        <v/>
      </c>
      <c r="AB8" s="79"/>
      <c r="AC8" s="80"/>
      <c r="AD8" s="31"/>
      <c r="AE8" s="45"/>
      <c r="AF8" s="81" t="str">
        <f>IF($AC8="","","点")</f>
        <v/>
      </c>
    </row>
    <row r="9" spans="2:32" ht="18.5" customHeight="1" x14ac:dyDescent="0.55000000000000004">
      <c r="B9" s="44">
        <v>2</v>
      </c>
      <c r="C9" s="31"/>
      <c r="D9" s="56" t="str">
        <f>IFERROR(INDEX(男子登録情報!$C:$C,MATCH($C9,男子登録情報!$B:$B,0)),"")</f>
        <v/>
      </c>
      <c r="E9" s="56" t="str">
        <f>IFERROR(INDEX(男子登録情報!$O:$O,MATCH($C9,男子登録情報!$B:$B,0)),"")</f>
        <v/>
      </c>
      <c r="F9" s="56" t="str">
        <f>IFERROR(IF(INDEX(男子登録情報!$E:$E,MATCH($C9,男子登録情報!$B:$B,0))="","",INDEX(男子登録情報!$E:$E,MATCH($C9,男子登録情報!$B:$B,0))),"")</f>
        <v/>
      </c>
      <c r="G9" s="78" t="str">
        <f>IFERROR(INDEX(男子登録情報!$A:$A,MATCH($C9,男子登録情報!$B:$B,0)),"")</f>
        <v/>
      </c>
      <c r="H9" s="54"/>
      <c r="I9" s="31"/>
      <c r="J9" s="45"/>
      <c r="K9" s="55" t="str">
        <f>IF($H9="","",IF(INDEX(リスト!$U$2:$U$65,MATCH($H9,リスト!$T$2:$T$65,0))=3,"分",IF(INDEX(リスト!$U$2:$U$65,MATCH($H9,リスト!$T$2:$T$65,0))=2,IF(AND($J9="",$L9&lt;&gt;""),"","分"),"")))</f>
        <v/>
      </c>
      <c r="L9" s="66"/>
      <c r="M9" s="55" t="str">
        <f>IF($H9="","",IF(INDEX(リスト!$U$2:$U$65,MATCH($H9,リスト!$T$2:$T$65,0))&gt;=4,"m","秒"))</f>
        <v/>
      </c>
      <c r="N9" s="79"/>
      <c r="O9" s="80"/>
      <c r="P9" s="31"/>
      <c r="Q9" s="45"/>
      <c r="R9" s="55" t="str">
        <f>IF($O9="","",IF(INDEX(リスト!$U$2:$U$65,MATCH($O9,リスト!$T$2:$T$65,0))=3,"分",IF(INDEX(リスト!$U$2:$U$65,MATCH($O9,リスト!$T$2:$T$65,0))=2,IF(AND($Q9="",$S9&lt;&gt;""),"","分"),"")))</f>
        <v/>
      </c>
      <c r="S9" s="66"/>
      <c r="T9" s="55" t="str">
        <f>IF($O9="","",IF(INDEX(リスト!$U$2:$U$65,MATCH($O9,リスト!$T$2:$T$65,0))&gt;=4,"m","秒"))</f>
        <v/>
      </c>
      <c r="U9" s="79"/>
      <c r="V9" s="54"/>
      <c r="W9" s="31"/>
      <c r="X9" s="45"/>
      <c r="Y9" s="55" t="str">
        <f>IF($V9="","",IF(INDEX(リスト!$U$2:$U$65,MATCH($V9,リスト!$T$2:$T$65,0))=3,"分",IF(INDEX(リスト!$U$2:$U$65,MATCH($V9,リスト!$T$2:$T$65,0))=2,IF(AND($X9="",$Z9&lt;&gt;""),"","分"),"")))</f>
        <v/>
      </c>
      <c r="Z9" s="66"/>
      <c r="AA9" s="55" t="str">
        <f>IF($V9="","",IF(INDEX(リスト!$U$2:$U$65,MATCH($V9,リスト!$T$2:$T$65,0))&gt;=4,"m","秒"))</f>
        <v/>
      </c>
      <c r="AB9" s="79"/>
      <c r="AC9" s="80"/>
      <c r="AD9" s="31"/>
      <c r="AE9" s="45"/>
      <c r="AF9" s="81" t="str">
        <f t="shared" ref="AF9:AF72" si="0">IF($AC9="","","点")</f>
        <v/>
      </c>
    </row>
    <row r="10" spans="2:32" ht="18.5" customHeight="1" x14ac:dyDescent="0.55000000000000004">
      <c r="B10" s="44">
        <v>3</v>
      </c>
      <c r="C10" s="31"/>
      <c r="D10" s="56" t="str">
        <f>IFERROR(INDEX(男子登録情報!$C:$C,MATCH($C10,男子登録情報!$B:$B,0)),"")</f>
        <v/>
      </c>
      <c r="E10" s="56" t="str">
        <f>IFERROR(INDEX(男子登録情報!$O:$O,MATCH($C10,男子登録情報!$B:$B,0)),"")</f>
        <v/>
      </c>
      <c r="F10" s="56" t="str">
        <f>IFERROR(IF(INDEX(男子登録情報!$E:$E,MATCH($C10,男子登録情報!$B:$B,0))="","",INDEX(男子登録情報!$E:$E,MATCH($C10,男子登録情報!$B:$B,0))),"")</f>
        <v/>
      </c>
      <c r="G10" s="78" t="str">
        <f>IFERROR(INDEX(男子登録情報!$A:$A,MATCH($C10,男子登録情報!$B:$B,0)),"")</f>
        <v/>
      </c>
      <c r="H10" s="54"/>
      <c r="I10" s="31"/>
      <c r="J10" s="45"/>
      <c r="K10" s="55" t="str">
        <f>IF($H10="","",IF(INDEX(リスト!$U$2:$U$65,MATCH($H10,リスト!$T$2:$T$65,0))=3,"分",IF(INDEX(リスト!$U$2:$U$65,MATCH($H10,リスト!$T$2:$T$65,0))=2,IF(AND($J10="",$L10&lt;&gt;""),"","分"),"")))</f>
        <v/>
      </c>
      <c r="L10" s="66"/>
      <c r="M10" s="55" t="str">
        <f>IF($H10="","",IF(INDEX(リスト!$U$2:$U$65,MATCH($H10,リスト!$T$2:$T$65,0))&gt;=4,"m","秒"))</f>
        <v/>
      </c>
      <c r="N10" s="79"/>
      <c r="O10" s="80"/>
      <c r="P10" s="31"/>
      <c r="Q10" s="45"/>
      <c r="R10" s="55" t="str">
        <f>IF($O10="","",IF(INDEX(リスト!$U$2:$U$65,MATCH($O10,リスト!$T$2:$T$65,0))=3,"分",IF(INDEX(リスト!$U$2:$U$65,MATCH($O10,リスト!$T$2:$T$65,0))=2,IF(AND($Q10="",$S10&lt;&gt;""),"","分"),"")))</f>
        <v/>
      </c>
      <c r="S10" s="66"/>
      <c r="T10" s="55" t="str">
        <f>IF($O10="","",IF(INDEX(リスト!$U$2:$U$65,MATCH($O10,リスト!$T$2:$T$65,0))&gt;=4,"m","秒"))</f>
        <v/>
      </c>
      <c r="U10" s="79"/>
      <c r="V10" s="54"/>
      <c r="W10" s="31"/>
      <c r="X10" s="45"/>
      <c r="Y10" s="55" t="str">
        <f>IF($V10="","",IF(INDEX(リスト!$U$2:$U$65,MATCH($V10,リスト!$T$2:$T$65,0))=3,"分",IF(INDEX(リスト!$U$2:$U$65,MATCH($V10,リスト!$T$2:$T$65,0))=2,IF(AND($X10="",$Z10&lt;&gt;""),"","分"),"")))</f>
        <v/>
      </c>
      <c r="Z10" s="66"/>
      <c r="AA10" s="55" t="str">
        <f>IF($V10="","",IF(INDEX(リスト!$U$2:$U$65,MATCH($V10,リスト!$T$2:$T$65,0))&gt;=4,"m","秒"))</f>
        <v/>
      </c>
      <c r="AB10" s="79"/>
      <c r="AC10" s="80"/>
      <c r="AD10" s="31"/>
      <c r="AE10" s="45"/>
      <c r="AF10" s="81" t="str">
        <f t="shared" si="0"/>
        <v/>
      </c>
    </row>
    <row r="11" spans="2:32" ht="18.5" customHeight="1" x14ac:dyDescent="0.55000000000000004">
      <c r="B11" s="44">
        <v>4</v>
      </c>
      <c r="C11" s="31"/>
      <c r="D11" s="56" t="str">
        <f>IFERROR(INDEX(男子登録情報!$C:$C,MATCH($C11,男子登録情報!$B:$B,0)),"")</f>
        <v/>
      </c>
      <c r="E11" s="56" t="str">
        <f>IFERROR(INDEX(男子登録情報!$O:$O,MATCH($C11,男子登録情報!$B:$B,0)),"")</f>
        <v/>
      </c>
      <c r="F11" s="56" t="str">
        <f>IFERROR(IF(INDEX(男子登録情報!$E:$E,MATCH($C11,男子登録情報!$B:$B,0))="","",INDEX(男子登録情報!$E:$E,MATCH($C11,男子登録情報!$B:$B,0))),"")</f>
        <v/>
      </c>
      <c r="G11" s="78" t="str">
        <f>IFERROR(INDEX(男子登録情報!$A:$A,MATCH($C11,男子登録情報!$B:$B,0)),"")</f>
        <v/>
      </c>
      <c r="H11" s="54"/>
      <c r="I11" s="31"/>
      <c r="J11" s="45"/>
      <c r="K11" s="55" t="str">
        <f>IF($H11="","",IF(INDEX(リスト!$U$2:$U$65,MATCH($H11,リスト!$T$2:$T$65,0))=3,"分",IF(INDEX(リスト!$U$2:$U$65,MATCH($H11,リスト!$T$2:$T$65,0))=2,IF(AND($J11="",$L11&lt;&gt;""),"","分"),"")))</f>
        <v/>
      </c>
      <c r="L11" s="66"/>
      <c r="M11" s="55" t="str">
        <f>IF($H11="","",IF(INDEX(リスト!$U$2:$U$65,MATCH($H11,リスト!$T$2:$T$65,0))&gt;=4,"m","秒"))</f>
        <v/>
      </c>
      <c r="N11" s="79"/>
      <c r="O11" s="80"/>
      <c r="P11" s="31"/>
      <c r="Q11" s="45"/>
      <c r="R11" s="55" t="str">
        <f>IF($O11="","",IF(INDEX(リスト!$U$2:$U$65,MATCH($O11,リスト!$T$2:$T$65,0))=3,"分",IF(INDEX(リスト!$U$2:$U$65,MATCH($O11,リスト!$T$2:$T$65,0))=2,IF(AND($Q11="",$S11&lt;&gt;""),"","分"),"")))</f>
        <v/>
      </c>
      <c r="S11" s="66"/>
      <c r="T11" s="55" t="str">
        <f>IF($O11="","",IF(INDEX(リスト!$U$2:$U$65,MATCH($O11,リスト!$T$2:$T$65,0))&gt;=4,"m","秒"))</f>
        <v/>
      </c>
      <c r="U11" s="79"/>
      <c r="V11" s="54"/>
      <c r="W11" s="31"/>
      <c r="X11" s="45"/>
      <c r="Y11" s="55" t="str">
        <f>IF($V11="","",IF(INDEX(リスト!$U$2:$U$65,MATCH($V11,リスト!$T$2:$T$65,0))=3,"分",IF(INDEX(リスト!$U$2:$U$65,MATCH($V11,リスト!$T$2:$T$65,0))=2,IF(AND($X11="",$Z11&lt;&gt;""),"","分"),"")))</f>
        <v/>
      </c>
      <c r="Z11" s="66"/>
      <c r="AA11" s="55" t="str">
        <f>IF($V11="","",IF(INDEX(リスト!$U$2:$U$65,MATCH($V11,リスト!$T$2:$T$65,0))&gt;=4,"m","秒"))</f>
        <v/>
      </c>
      <c r="AB11" s="79"/>
      <c r="AC11" s="80"/>
      <c r="AD11" s="31"/>
      <c r="AE11" s="45"/>
      <c r="AF11" s="81" t="str">
        <f t="shared" si="0"/>
        <v/>
      </c>
    </row>
    <row r="12" spans="2:32" ht="18.5" customHeight="1" x14ac:dyDescent="0.55000000000000004">
      <c r="B12" s="44">
        <v>5</v>
      </c>
      <c r="C12" s="31"/>
      <c r="D12" s="56" t="str">
        <f>IFERROR(INDEX(男子登録情報!$C:$C,MATCH($C12,男子登録情報!$B:$B,0)),"")</f>
        <v/>
      </c>
      <c r="E12" s="56" t="str">
        <f>IFERROR(INDEX(男子登録情報!$O:$O,MATCH($C12,男子登録情報!$B:$B,0)),"")</f>
        <v/>
      </c>
      <c r="F12" s="56" t="str">
        <f>IFERROR(IF(INDEX(男子登録情報!$E:$E,MATCH($C12,男子登録情報!$B:$B,0))="","",INDEX(男子登録情報!$E:$E,MATCH($C12,男子登録情報!$B:$B,0))),"")</f>
        <v/>
      </c>
      <c r="G12" s="78" t="str">
        <f>IFERROR(INDEX(男子登録情報!$A:$A,MATCH($C12,男子登録情報!$B:$B,0)),"")</f>
        <v/>
      </c>
      <c r="H12" s="54"/>
      <c r="I12" s="31"/>
      <c r="J12" s="45"/>
      <c r="K12" s="55" t="str">
        <f>IF($H12="","",IF(INDEX(リスト!$U$2:$U$65,MATCH($H12,リスト!$T$2:$T$65,0))=3,"分",IF(INDEX(リスト!$U$2:$U$65,MATCH($H12,リスト!$T$2:$T$65,0))=2,IF(AND($J12="",$L12&lt;&gt;""),"","分"),"")))</f>
        <v/>
      </c>
      <c r="L12" s="66"/>
      <c r="M12" s="55" t="str">
        <f>IF($H12="","",IF(INDEX(リスト!$U$2:$U$65,MATCH($H12,リスト!$T$2:$T$65,0))&gt;=4,"m","秒"))</f>
        <v/>
      </c>
      <c r="N12" s="79"/>
      <c r="O12" s="80"/>
      <c r="P12" s="31"/>
      <c r="Q12" s="45"/>
      <c r="R12" s="55" t="str">
        <f>IF($O12="","",IF(INDEX(リスト!$U$2:$U$65,MATCH($O12,リスト!$T$2:$T$65,0))=3,"分",IF(INDEX(リスト!$U$2:$U$65,MATCH($O12,リスト!$T$2:$T$65,0))=2,IF(AND($Q12="",$S12&lt;&gt;""),"","分"),"")))</f>
        <v/>
      </c>
      <c r="S12" s="66"/>
      <c r="T12" s="55" t="str">
        <f>IF($O12="","",IF(INDEX(リスト!$U$2:$U$65,MATCH($O12,リスト!$T$2:$T$65,0))&gt;=4,"m","秒"))</f>
        <v/>
      </c>
      <c r="U12" s="79"/>
      <c r="V12" s="54"/>
      <c r="W12" s="31"/>
      <c r="X12" s="45"/>
      <c r="Y12" s="55" t="str">
        <f>IF($V12="","",IF(INDEX(リスト!$U$2:$U$65,MATCH($V12,リスト!$T$2:$T$65,0))=3,"分",IF(INDEX(リスト!$U$2:$U$65,MATCH($V12,リスト!$T$2:$T$65,0))=2,IF(AND($X12="",$Z12&lt;&gt;""),"","分"),"")))</f>
        <v/>
      </c>
      <c r="Z12" s="66"/>
      <c r="AA12" s="55" t="str">
        <f>IF($V12="","",IF(INDEX(リスト!$U$2:$U$65,MATCH($V12,リスト!$T$2:$T$65,0))&gt;=4,"m","秒"))</f>
        <v/>
      </c>
      <c r="AB12" s="79"/>
      <c r="AC12" s="80"/>
      <c r="AD12" s="31"/>
      <c r="AE12" s="45"/>
      <c r="AF12" s="81" t="str">
        <f t="shared" si="0"/>
        <v/>
      </c>
    </row>
    <row r="13" spans="2:32" ht="18.5" customHeight="1" x14ac:dyDescent="0.55000000000000004">
      <c r="B13" s="44">
        <v>6</v>
      </c>
      <c r="C13" s="31"/>
      <c r="D13" s="56" t="str">
        <f>IFERROR(INDEX(男子登録情報!$C:$C,MATCH($C13,男子登録情報!$B:$B,0)),"")</f>
        <v/>
      </c>
      <c r="E13" s="56" t="str">
        <f>IFERROR(INDEX(男子登録情報!$O:$O,MATCH($C13,男子登録情報!$B:$B,0)),"")</f>
        <v/>
      </c>
      <c r="F13" s="56" t="str">
        <f>IFERROR(IF(INDEX(男子登録情報!$E:$E,MATCH($C13,男子登録情報!$B:$B,0))="","",INDEX(男子登録情報!$E:$E,MATCH($C13,男子登録情報!$B:$B,0))),"")</f>
        <v/>
      </c>
      <c r="G13" s="78" t="str">
        <f>IFERROR(INDEX(男子登録情報!$A:$A,MATCH($C13,男子登録情報!$B:$B,0)),"")</f>
        <v/>
      </c>
      <c r="H13" s="54"/>
      <c r="I13" s="31"/>
      <c r="J13" s="45"/>
      <c r="K13" s="55" t="str">
        <f>IF($H13="","",IF(INDEX(リスト!$U$2:$U$65,MATCH($H13,リスト!$T$2:$T$65,0))=3,"分",IF(INDEX(リスト!$U$2:$U$65,MATCH($H13,リスト!$T$2:$T$65,0))=2,IF(AND($J13="",$L13&lt;&gt;""),"","分"),"")))</f>
        <v/>
      </c>
      <c r="L13" s="66"/>
      <c r="M13" s="55" t="str">
        <f>IF($H13="","",IF(INDEX(リスト!$U$2:$U$65,MATCH($H13,リスト!$T$2:$T$65,0))&gt;=4,"m","秒"))</f>
        <v/>
      </c>
      <c r="N13" s="79"/>
      <c r="O13" s="80"/>
      <c r="P13" s="31"/>
      <c r="Q13" s="45"/>
      <c r="R13" s="55" t="str">
        <f>IF($O13="","",IF(INDEX(リスト!$U$2:$U$65,MATCH($O13,リスト!$T$2:$T$65,0))=3,"分",IF(INDEX(リスト!$U$2:$U$65,MATCH($O13,リスト!$T$2:$T$65,0))=2,IF(AND($Q13="",$S13&lt;&gt;""),"","分"),"")))</f>
        <v/>
      </c>
      <c r="S13" s="66"/>
      <c r="T13" s="55" t="str">
        <f>IF($O13="","",IF(INDEX(リスト!$U$2:$U$65,MATCH($O13,リスト!$T$2:$T$65,0))&gt;=4,"m","秒"))</f>
        <v/>
      </c>
      <c r="U13" s="79"/>
      <c r="V13" s="54"/>
      <c r="W13" s="31"/>
      <c r="X13" s="45"/>
      <c r="Y13" s="55" t="str">
        <f>IF($V13="","",IF(INDEX(リスト!$U$2:$U$65,MATCH($V13,リスト!$T$2:$T$65,0))=3,"分",IF(INDEX(リスト!$U$2:$U$65,MATCH($V13,リスト!$T$2:$T$65,0))=2,IF(AND($X13="",$Z13&lt;&gt;""),"","分"),"")))</f>
        <v/>
      </c>
      <c r="Z13" s="66"/>
      <c r="AA13" s="55" t="str">
        <f>IF($V13="","",IF(INDEX(リスト!$U$2:$U$65,MATCH($V13,リスト!$T$2:$T$65,0))&gt;=4,"m","秒"))</f>
        <v/>
      </c>
      <c r="AB13" s="79"/>
      <c r="AC13" s="80"/>
      <c r="AD13" s="31"/>
      <c r="AE13" s="45"/>
      <c r="AF13" s="81" t="str">
        <f t="shared" si="0"/>
        <v/>
      </c>
    </row>
    <row r="14" spans="2:32" ht="18.5" customHeight="1" x14ac:dyDescent="0.55000000000000004">
      <c r="B14" s="44">
        <v>7</v>
      </c>
      <c r="C14" s="31"/>
      <c r="D14" s="56" t="str">
        <f>IFERROR(INDEX(男子登録情報!$C:$C,MATCH($C14,男子登録情報!$B:$B,0)),"")</f>
        <v/>
      </c>
      <c r="E14" s="56" t="str">
        <f>IFERROR(INDEX(男子登録情報!$O:$O,MATCH($C14,男子登録情報!$B:$B,0)),"")</f>
        <v/>
      </c>
      <c r="F14" s="56" t="str">
        <f>IFERROR(IF(INDEX(男子登録情報!$E:$E,MATCH($C14,男子登録情報!$B:$B,0))="","",INDEX(男子登録情報!$E:$E,MATCH($C14,男子登録情報!$B:$B,0))),"")</f>
        <v/>
      </c>
      <c r="G14" s="78" t="str">
        <f>IFERROR(INDEX(男子登録情報!$A:$A,MATCH($C14,男子登録情報!$B:$B,0)),"")</f>
        <v/>
      </c>
      <c r="H14" s="54"/>
      <c r="I14" s="31"/>
      <c r="J14" s="45"/>
      <c r="K14" s="55" t="str">
        <f>IF($H14="","",IF(INDEX(リスト!$U$2:$U$65,MATCH($H14,リスト!$T$2:$T$65,0))=3,"分",IF(INDEX(リスト!$U$2:$U$65,MATCH($H14,リスト!$T$2:$T$65,0))=2,IF(AND($J14="",$L14&lt;&gt;""),"","分"),"")))</f>
        <v/>
      </c>
      <c r="L14" s="66"/>
      <c r="M14" s="55" t="str">
        <f>IF($H14="","",IF(INDEX(リスト!$U$2:$U$65,MATCH($H14,リスト!$T$2:$T$65,0))&gt;=4,"m","秒"))</f>
        <v/>
      </c>
      <c r="N14" s="79"/>
      <c r="O14" s="80"/>
      <c r="P14" s="31"/>
      <c r="Q14" s="45"/>
      <c r="R14" s="55" t="str">
        <f>IF($O14="","",IF(INDEX(リスト!$U$2:$U$65,MATCH($O14,リスト!$T$2:$T$65,0))=3,"分",IF(INDEX(リスト!$U$2:$U$65,MATCH($O14,リスト!$T$2:$T$65,0))=2,IF(AND($Q14="",$S14&lt;&gt;""),"","分"),"")))</f>
        <v/>
      </c>
      <c r="S14" s="66"/>
      <c r="T14" s="55" t="str">
        <f>IF($O14="","",IF(INDEX(リスト!$U$2:$U$65,MATCH($O14,リスト!$T$2:$T$65,0))&gt;=4,"m","秒"))</f>
        <v/>
      </c>
      <c r="U14" s="79"/>
      <c r="V14" s="54"/>
      <c r="W14" s="31"/>
      <c r="X14" s="45"/>
      <c r="Y14" s="55" t="str">
        <f>IF($V14="","",IF(INDEX(リスト!$U$2:$U$65,MATCH($V14,リスト!$T$2:$T$65,0))=3,"分",IF(INDEX(リスト!$U$2:$U$65,MATCH($V14,リスト!$T$2:$T$65,0))=2,IF(AND($X14="",$Z14&lt;&gt;""),"","分"),"")))</f>
        <v/>
      </c>
      <c r="Z14" s="66"/>
      <c r="AA14" s="55" t="str">
        <f>IF($V14="","",IF(INDEX(リスト!$U$2:$U$65,MATCH($V14,リスト!$T$2:$T$65,0))&gt;=4,"m","秒"))</f>
        <v/>
      </c>
      <c r="AB14" s="79"/>
      <c r="AC14" s="80"/>
      <c r="AD14" s="31"/>
      <c r="AE14" s="45"/>
      <c r="AF14" s="81" t="str">
        <f t="shared" si="0"/>
        <v/>
      </c>
    </row>
    <row r="15" spans="2:32" ht="18.5" customHeight="1" x14ac:dyDescent="0.55000000000000004">
      <c r="B15" s="44">
        <v>8</v>
      </c>
      <c r="C15" s="31"/>
      <c r="D15" s="56" t="str">
        <f>IFERROR(INDEX(男子登録情報!$C:$C,MATCH($C15,男子登録情報!$B:$B,0)),"")</f>
        <v/>
      </c>
      <c r="E15" s="56" t="str">
        <f>IFERROR(INDEX(男子登録情報!$O:$O,MATCH($C15,男子登録情報!$B:$B,0)),"")</f>
        <v/>
      </c>
      <c r="F15" s="56" t="str">
        <f>IFERROR(IF(INDEX(男子登録情報!$E:$E,MATCH($C15,男子登録情報!$B:$B,0))="","",INDEX(男子登録情報!$E:$E,MATCH($C15,男子登録情報!$B:$B,0))),"")</f>
        <v/>
      </c>
      <c r="G15" s="78" t="str">
        <f>IFERROR(INDEX(男子登録情報!$A:$A,MATCH($C15,男子登録情報!$B:$B,0)),"")</f>
        <v/>
      </c>
      <c r="H15" s="54"/>
      <c r="I15" s="31"/>
      <c r="J15" s="45"/>
      <c r="K15" s="55" t="str">
        <f>IF($H15="","",IF(INDEX(リスト!$U$2:$U$65,MATCH($H15,リスト!$T$2:$T$65,0))=3,"分",IF(INDEX(リスト!$U$2:$U$65,MATCH($H15,リスト!$T$2:$T$65,0))=2,IF(AND($J15="",$L15&lt;&gt;""),"","分"),"")))</f>
        <v/>
      </c>
      <c r="L15" s="66"/>
      <c r="M15" s="55" t="str">
        <f>IF($H15="","",IF(INDEX(リスト!$U$2:$U$65,MATCH($H15,リスト!$T$2:$T$65,0))&gt;=4,"m","秒"))</f>
        <v/>
      </c>
      <c r="N15" s="79"/>
      <c r="O15" s="80"/>
      <c r="P15" s="31"/>
      <c r="Q15" s="45"/>
      <c r="R15" s="55" t="str">
        <f>IF($O15="","",IF(INDEX(リスト!$U$2:$U$65,MATCH($O15,リスト!$T$2:$T$65,0))=3,"分",IF(INDEX(リスト!$U$2:$U$65,MATCH($O15,リスト!$T$2:$T$65,0))=2,IF(AND($Q15="",$S15&lt;&gt;""),"","分"),"")))</f>
        <v/>
      </c>
      <c r="S15" s="66"/>
      <c r="T15" s="55" t="str">
        <f>IF($O15="","",IF(INDEX(リスト!$U$2:$U$65,MATCH($O15,リスト!$T$2:$T$65,0))&gt;=4,"m","秒"))</f>
        <v/>
      </c>
      <c r="U15" s="79"/>
      <c r="V15" s="54"/>
      <c r="W15" s="31"/>
      <c r="X15" s="45"/>
      <c r="Y15" s="55" t="str">
        <f>IF($V15="","",IF(INDEX(リスト!$U$2:$U$65,MATCH($V15,リスト!$T$2:$T$65,0))=3,"分",IF(INDEX(リスト!$U$2:$U$65,MATCH($V15,リスト!$T$2:$T$65,0))=2,IF(AND($X15="",$Z15&lt;&gt;""),"","分"),"")))</f>
        <v/>
      </c>
      <c r="Z15" s="66"/>
      <c r="AA15" s="55" t="str">
        <f>IF($V15="","",IF(INDEX(リスト!$U$2:$U$65,MATCH($V15,リスト!$T$2:$T$65,0))&gt;=4,"m","秒"))</f>
        <v/>
      </c>
      <c r="AB15" s="79"/>
      <c r="AC15" s="80"/>
      <c r="AD15" s="31"/>
      <c r="AE15" s="45"/>
      <c r="AF15" s="81" t="str">
        <f t="shared" si="0"/>
        <v/>
      </c>
    </row>
    <row r="16" spans="2:32" ht="18.5" customHeight="1" x14ac:dyDescent="0.55000000000000004">
      <c r="B16" s="44">
        <v>9</v>
      </c>
      <c r="C16" s="31"/>
      <c r="D16" s="56" t="str">
        <f>IFERROR(INDEX(男子登録情報!$C:$C,MATCH($C16,男子登録情報!$B:$B,0)),"")</f>
        <v/>
      </c>
      <c r="E16" s="56" t="str">
        <f>IFERROR(INDEX(男子登録情報!$O:$O,MATCH($C16,男子登録情報!$B:$B,0)),"")</f>
        <v/>
      </c>
      <c r="F16" s="56" t="str">
        <f>IFERROR(IF(INDEX(男子登録情報!$E:$E,MATCH($C16,男子登録情報!$B:$B,0))="","",INDEX(男子登録情報!$E:$E,MATCH($C16,男子登録情報!$B:$B,0))),"")</f>
        <v/>
      </c>
      <c r="G16" s="78" t="str">
        <f>IFERROR(INDEX(男子登録情報!$A:$A,MATCH($C16,男子登録情報!$B:$B,0)),"")</f>
        <v/>
      </c>
      <c r="H16" s="54"/>
      <c r="I16" s="31"/>
      <c r="J16" s="45"/>
      <c r="K16" s="55" t="str">
        <f>IF($H16="","",IF(INDEX(リスト!$U$2:$U$65,MATCH($H16,リスト!$T$2:$T$65,0))=3,"分",IF(INDEX(リスト!$U$2:$U$65,MATCH($H16,リスト!$T$2:$T$65,0))=2,IF(AND($J16="",$L16&lt;&gt;""),"","分"),"")))</f>
        <v/>
      </c>
      <c r="L16" s="66"/>
      <c r="M16" s="55" t="str">
        <f>IF($H16="","",IF(INDEX(リスト!$U$2:$U$65,MATCH($H16,リスト!$T$2:$T$65,0))&gt;=4,"m","秒"))</f>
        <v/>
      </c>
      <c r="N16" s="79"/>
      <c r="O16" s="80"/>
      <c r="P16" s="31"/>
      <c r="Q16" s="45"/>
      <c r="R16" s="55" t="str">
        <f>IF($O16="","",IF(INDEX(リスト!$U$2:$U$65,MATCH($O16,リスト!$T$2:$T$65,0))=3,"分",IF(INDEX(リスト!$U$2:$U$65,MATCH($O16,リスト!$T$2:$T$65,0))=2,IF(AND($Q16="",$S16&lt;&gt;""),"","分"),"")))</f>
        <v/>
      </c>
      <c r="S16" s="66"/>
      <c r="T16" s="55" t="str">
        <f>IF($O16="","",IF(INDEX(リスト!$U$2:$U$65,MATCH($O16,リスト!$T$2:$T$65,0))&gt;=4,"m","秒"))</f>
        <v/>
      </c>
      <c r="U16" s="79"/>
      <c r="V16" s="54"/>
      <c r="W16" s="31"/>
      <c r="X16" s="45"/>
      <c r="Y16" s="55" t="str">
        <f>IF($V16="","",IF(INDEX(リスト!$U$2:$U$65,MATCH($V16,リスト!$T$2:$T$65,0))=3,"分",IF(INDEX(リスト!$U$2:$U$65,MATCH($V16,リスト!$T$2:$T$65,0))=2,IF(AND($X16="",$Z16&lt;&gt;""),"","分"),"")))</f>
        <v/>
      </c>
      <c r="Z16" s="66"/>
      <c r="AA16" s="55" t="str">
        <f>IF($V16="","",IF(INDEX(リスト!$U$2:$U$65,MATCH($V16,リスト!$T$2:$T$65,0))&gt;=4,"m","秒"))</f>
        <v/>
      </c>
      <c r="AB16" s="79"/>
      <c r="AC16" s="80"/>
      <c r="AD16" s="31"/>
      <c r="AE16" s="45"/>
      <c r="AF16" s="81" t="str">
        <f t="shared" si="0"/>
        <v/>
      </c>
    </row>
    <row r="17" spans="2:32" ht="18.5" customHeight="1" thickBot="1" x14ac:dyDescent="0.6">
      <c r="B17" s="47">
        <v>10</v>
      </c>
      <c r="C17" s="36"/>
      <c r="D17" s="60" t="str">
        <f>IFERROR(INDEX(男子登録情報!$C:$C,MATCH($C17,男子登録情報!$B:$B,0)),"")</f>
        <v/>
      </c>
      <c r="E17" s="60" t="str">
        <f>IFERROR(INDEX(男子登録情報!$O:$O,MATCH($C17,男子登録情報!$B:$B,0)),"")</f>
        <v/>
      </c>
      <c r="F17" s="60" t="str">
        <f>IFERROR(IF(INDEX(男子登録情報!$E:$E,MATCH($C17,男子登録情報!$B:$B,0))="","",INDEX(男子登録情報!$E:$E,MATCH($C17,男子登録情報!$B:$B,0))),"")</f>
        <v/>
      </c>
      <c r="G17" s="82" t="str">
        <f>IFERROR(INDEX(男子登録情報!$A:$A,MATCH($C17,男子登録情報!$B:$B,0)),"")</f>
        <v/>
      </c>
      <c r="H17" s="58"/>
      <c r="I17" s="36"/>
      <c r="J17" s="48"/>
      <c r="K17" s="59" t="str">
        <f>IF($H17="","",IF(INDEX(リスト!$U$2:$U$65,MATCH($H17,リスト!$T$2:$T$65,0))=3,"分",IF(INDEX(リスト!$U$2:$U$65,MATCH($H17,リスト!$T$2:$T$65,0))=2,IF(AND($J17="",$L17&lt;&gt;""),"","分"),"")))</f>
        <v/>
      </c>
      <c r="L17" s="67"/>
      <c r="M17" s="59" t="str">
        <f>IF($H17="","",IF(INDEX(リスト!$U$2:$U$65,MATCH($H17,リスト!$T$2:$T$65,0))&gt;=4,"m","秒"))</f>
        <v/>
      </c>
      <c r="N17" s="83"/>
      <c r="O17" s="84"/>
      <c r="P17" s="36"/>
      <c r="Q17" s="48"/>
      <c r="R17" s="59" t="str">
        <f>IF($O17="","",IF(INDEX(リスト!$U$2:$U$65,MATCH($O17,リスト!$T$2:$T$65,0))=3,"分",IF(INDEX(リスト!$U$2:$U$65,MATCH($O17,リスト!$T$2:$T$65,0))=2,IF(AND($Q17="",$S17&lt;&gt;""),"","分"),"")))</f>
        <v/>
      </c>
      <c r="S17" s="67"/>
      <c r="T17" s="59" t="str">
        <f>IF($O17="","",IF(INDEX(リスト!$U$2:$U$65,MATCH($O17,リスト!$T$2:$T$65,0))&gt;=4,"m","秒"))</f>
        <v/>
      </c>
      <c r="U17" s="83"/>
      <c r="V17" s="58"/>
      <c r="W17" s="36"/>
      <c r="X17" s="48"/>
      <c r="Y17" s="59" t="str">
        <f>IF($V17="","",IF(INDEX(リスト!$U$2:$U$65,MATCH($V17,リスト!$T$2:$T$65,0))=3,"分",IF(INDEX(リスト!$U$2:$U$65,MATCH($V17,リスト!$T$2:$T$65,0))=2,IF(AND($X17="",$Z17&lt;&gt;""),"","分"),"")))</f>
        <v/>
      </c>
      <c r="Z17" s="67"/>
      <c r="AA17" s="59" t="str">
        <f>IF($V17="","",IF(INDEX(リスト!$U$2:$U$65,MATCH($V17,リスト!$T$2:$T$65,0))&gt;=4,"m","秒"))</f>
        <v/>
      </c>
      <c r="AB17" s="83"/>
      <c r="AC17" s="84"/>
      <c r="AD17" s="36"/>
      <c r="AE17" s="48"/>
      <c r="AF17" s="85" t="str">
        <f t="shared" si="0"/>
        <v/>
      </c>
    </row>
    <row r="18" spans="2:32" ht="18.5" customHeight="1" x14ac:dyDescent="0.55000000000000004">
      <c r="B18" s="113">
        <v>11</v>
      </c>
      <c r="C18" s="153"/>
      <c r="D18" s="112" t="str">
        <f>IFERROR(INDEX(男子登録情報!$C:$C,MATCH($C18,男子登録情報!$B:$B,0)),"")</f>
        <v/>
      </c>
      <c r="E18" s="112" t="str">
        <f>IFERROR(INDEX(男子登録情報!$O:$O,MATCH($C18,男子登録情報!$B:$B,0)),"")</f>
        <v/>
      </c>
      <c r="F18" s="112" t="str">
        <f>IFERROR(IF(INDEX(男子登録情報!$E:$E,MATCH($C18,男子登録情報!$B:$B,0))="","",INDEX(男子登録情報!$E:$E,MATCH($C18,男子登録情報!$B:$B,0))),"")</f>
        <v/>
      </c>
      <c r="G18" s="110" t="str">
        <f>IFERROR(INDEX(男子登録情報!$A:$A,MATCH($C18,男子登録情報!$B:$B,0)),"")</f>
        <v/>
      </c>
      <c r="H18" s="154"/>
      <c r="I18" s="153"/>
      <c r="J18" s="137"/>
      <c r="K18" s="111" t="str">
        <f>IF($H18="","",IF(INDEX(リスト!$U$2:$U$65,MATCH($H18,リスト!$T$2:$T$65,0))=3,"分",IF(INDEX(リスト!$U$2:$U$65,MATCH($H18,リスト!$T$2:$T$65,0))=2,IF(AND($J18="",$L18&lt;&gt;""),"","分"),"")))</f>
        <v/>
      </c>
      <c r="L18" s="138"/>
      <c r="M18" s="111" t="str">
        <f>IF($H18="","",IF(INDEX(リスト!$U$2:$U$65,MATCH($H18,リスト!$T$2:$T$65,0))&gt;=4,"m","秒"))</f>
        <v/>
      </c>
      <c r="N18" s="139"/>
      <c r="O18" s="155"/>
      <c r="P18" s="153"/>
      <c r="Q18" s="137"/>
      <c r="R18" s="111" t="str">
        <f>IF($O18="","",IF(INDEX(リスト!$U$2:$U$65,MATCH($O18,リスト!$T$2:$T$65,0))=3,"分",IF(INDEX(リスト!$U$2:$U$65,MATCH($O18,リスト!$T$2:$T$65,0))=2,IF(AND($Q18="",$S18&lt;&gt;""),"","分"),"")))</f>
        <v/>
      </c>
      <c r="S18" s="138"/>
      <c r="T18" s="111" t="str">
        <f>IF($O18="","",IF(INDEX(リスト!$U$2:$U$65,MATCH($O18,リスト!$T$2:$T$65,0))&gt;=4,"m","秒"))</f>
        <v/>
      </c>
      <c r="U18" s="139"/>
      <c r="V18" s="154"/>
      <c r="W18" s="153"/>
      <c r="X18" s="137"/>
      <c r="Y18" s="111" t="str">
        <f>IF($V18="","",IF(INDEX(リスト!$U$2:$U$65,MATCH($V18,リスト!$T$2:$T$65,0))=3,"分",IF(INDEX(リスト!$U$2:$U$65,MATCH($V18,リスト!$T$2:$T$65,0))=2,IF(AND($X18="",$Z18&lt;&gt;""),"","分"),"")))</f>
        <v/>
      </c>
      <c r="Z18" s="138"/>
      <c r="AA18" s="111" t="str">
        <f>IF($V18="","",IF(INDEX(リスト!$U$2:$U$65,MATCH($V18,リスト!$T$2:$T$65,0))&gt;=4,"m","秒"))</f>
        <v/>
      </c>
      <c r="AB18" s="139"/>
      <c r="AC18" s="155"/>
      <c r="AD18" s="153"/>
      <c r="AE18" s="137"/>
      <c r="AF18" s="134" t="str">
        <f t="shared" si="0"/>
        <v/>
      </c>
    </row>
    <row r="19" spans="2:32" ht="18.5" customHeight="1" x14ac:dyDescent="0.55000000000000004">
      <c r="B19" s="44">
        <v>12</v>
      </c>
      <c r="C19" s="31"/>
      <c r="D19" s="56" t="str">
        <f>IFERROR(INDEX(男子登録情報!$C:$C,MATCH($C19,男子登録情報!$B:$B,0)),"")</f>
        <v/>
      </c>
      <c r="E19" s="56" t="str">
        <f>IFERROR(INDEX(男子登録情報!$O:$O,MATCH($C19,男子登録情報!$B:$B,0)),"")</f>
        <v/>
      </c>
      <c r="F19" s="56" t="str">
        <f>IFERROR(IF(INDEX(男子登録情報!$E:$E,MATCH($C19,男子登録情報!$B:$B,0))="","",INDEX(男子登録情報!$E:$E,MATCH($C19,男子登録情報!$B:$B,0))),"")</f>
        <v/>
      </c>
      <c r="G19" s="78" t="str">
        <f>IFERROR(INDEX(男子登録情報!$A:$A,MATCH($C19,男子登録情報!$B:$B,0)),"")</f>
        <v/>
      </c>
      <c r="H19" s="54"/>
      <c r="I19" s="31"/>
      <c r="J19" s="45"/>
      <c r="K19" s="55" t="str">
        <f>IF($H19="","",IF(INDEX(リスト!$U$2:$U$65,MATCH($H19,リスト!$T$2:$T$65,0))=3,"分",IF(INDEX(リスト!$U$2:$U$65,MATCH($H19,リスト!$T$2:$T$65,0))=2,IF(AND($J19="",$L19&lt;&gt;""),"","分"),"")))</f>
        <v/>
      </c>
      <c r="L19" s="66"/>
      <c r="M19" s="55" t="str">
        <f>IF($H19="","",IF(INDEX(リスト!$U$2:$U$65,MATCH($H19,リスト!$T$2:$T$65,0))&gt;=4,"m","秒"))</f>
        <v/>
      </c>
      <c r="N19" s="79"/>
      <c r="O19" s="80"/>
      <c r="P19" s="31"/>
      <c r="Q19" s="45"/>
      <c r="R19" s="55" t="str">
        <f>IF($O19="","",IF(INDEX(リスト!$U$2:$U$65,MATCH($O19,リスト!$T$2:$T$65,0))=3,"分",IF(INDEX(リスト!$U$2:$U$65,MATCH($O19,リスト!$T$2:$T$65,0))=2,IF(AND($Q19="",$S19&lt;&gt;""),"","分"),"")))</f>
        <v/>
      </c>
      <c r="S19" s="66"/>
      <c r="T19" s="55" t="str">
        <f>IF($O19="","",IF(INDEX(リスト!$U$2:$U$65,MATCH($O19,リスト!$T$2:$T$65,0))&gt;=4,"m","秒"))</f>
        <v/>
      </c>
      <c r="U19" s="79"/>
      <c r="V19" s="54"/>
      <c r="W19" s="31"/>
      <c r="X19" s="45"/>
      <c r="Y19" s="55" t="str">
        <f>IF($V19="","",IF(INDEX(リスト!$U$2:$U$65,MATCH($V19,リスト!$T$2:$T$65,0))=3,"分",IF(INDEX(リスト!$U$2:$U$65,MATCH($V19,リスト!$T$2:$T$65,0))=2,IF(AND($X19="",$Z19&lt;&gt;""),"","分"),"")))</f>
        <v/>
      </c>
      <c r="Z19" s="66"/>
      <c r="AA19" s="55" t="str">
        <f>IF($V19="","",IF(INDEX(リスト!$U$2:$U$65,MATCH($V19,リスト!$T$2:$T$65,0))&gt;=4,"m","秒"))</f>
        <v/>
      </c>
      <c r="AB19" s="79"/>
      <c r="AC19" s="80"/>
      <c r="AD19" s="31"/>
      <c r="AE19" s="45"/>
      <c r="AF19" s="81" t="str">
        <f t="shared" si="0"/>
        <v/>
      </c>
    </row>
    <row r="20" spans="2:32" ht="18.5" customHeight="1" x14ac:dyDescent="0.55000000000000004">
      <c r="B20" s="44">
        <v>13</v>
      </c>
      <c r="C20" s="31"/>
      <c r="D20" s="56" t="str">
        <f>IFERROR(INDEX(男子登録情報!$C:$C,MATCH($C20,男子登録情報!$B:$B,0)),"")</f>
        <v/>
      </c>
      <c r="E20" s="56" t="str">
        <f>IFERROR(INDEX(男子登録情報!$O:$O,MATCH($C20,男子登録情報!$B:$B,0)),"")</f>
        <v/>
      </c>
      <c r="F20" s="56" t="str">
        <f>IFERROR(IF(INDEX(男子登録情報!$E:$E,MATCH($C20,男子登録情報!$B:$B,0))="","",INDEX(男子登録情報!$E:$E,MATCH($C20,男子登録情報!$B:$B,0))),"")</f>
        <v/>
      </c>
      <c r="G20" s="78" t="str">
        <f>IFERROR(INDEX(男子登録情報!$A:$A,MATCH($C20,男子登録情報!$B:$B,0)),"")</f>
        <v/>
      </c>
      <c r="H20" s="54"/>
      <c r="I20" s="31"/>
      <c r="J20" s="45"/>
      <c r="K20" s="55" t="str">
        <f>IF($H20="","",IF(INDEX(リスト!$U$2:$U$65,MATCH($H20,リスト!$T$2:$T$65,0))=3,"分",IF(INDEX(リスト!$U$2:$U$65,MATCH($H20,リスト!$T$2:$T$65,0))=2,IF(AND($J20="",$L20&lt;&gt;""),"","分"),"")))</f>
        <v/>
      </c>
      <c r="L20" s="66"/>
      <c r="M20" s="55" t="str">
        <f>IF($H20="","",IF(INDEX(リスト!$U$2:$U$65,MATCH($H20,リスト!$T$2:$T$65,0))&gt;=4,"m","秒"))</f>
        <v/>
      </c>
      <c r="N20" s="79"/>
      <c r="O20" s="80"/>
      <c r="P20" s="31"/>
      <c r="Q20" s="45"/>
      <c r="R20" s="55" t="str">
        <f>IF($O20="","",IF(INDEX(リスト!$U$2:$U$65,MATCH($O20,リスト!$T$2:$T$65,0))=3,"分",IF(INDEX(リスト!$U$2:$U$65,MATCH($O20,リスト!$T$2:$T$65,0))=2,IF(AND($Q20="",$S20&lt;&gt;""),"","分"),"")))</f>
        <v/>
      </c>
      <c r="S20" s="66"/>
      <c r="T20" s="55" t="str">
        <f>IF($O20="","",IF(INDEX(リスト!$U$2:$U$65,MATCH($O20,リスト!$T$2:$T$65,0))&gt;=4,"m","秒"))</f>
        <v/>
      </c>
      <c r="U20" s="79"/>
      <c r="V20" s="54"/>
      <c r="W20" s="31"/>
      <c r="X20" s="45"/>
      <c r="Y20" s="55" t="str">
        <f>IF($V20="","",IF(INDEX(リスト!$U$2:$U$65,MATCH($V20,リスト!$T$2:$T$65,0))=3,"分",IF(INDEX(リスト!$U$2:$U$65,MATCH($V20,リスト!$T$2:$T$65,0))=2,IF(AND($X20="",$Z20&lt;&gt;""),"","分"),"")))</f>
        <v/>
      </c>
      <c r="Z20" s="66"/>
      <c r="AA20" s="55" t="str">
        <f>IF($V20="","",IF(INDEX(リスト!$U$2:$U$65,MATCH($V20,リスト!$T$2:$T$65,0))&gt;=4,"m","秒"))</f>
        <v/>
      </c>
      <c r="AB20" s="79"/>
      <c r="AC20" s="80"/>
      <c r="AD20" s="31"/>
      <c r="AE20" s="45"/>
      <c r="AF20" s="81" t="str">
        <f t="shared" si="0"/>
        <v/>
      </c>
    </row>
    <row r="21" spans="2:32" ht="18.5" customHeight="1" x14ac:dyDescent="0.55000000000000004">
      <c r="B21" s="44">
        <v>14</v>
      </c>
      <c r="C21" s="31"/>
      <c r="D21" s="56" t="str">
        <f>IFERROR(INDEX(男子登録情報!$C:$C,MATCH($C21,男子登録情報!$B:$B,0)),"")</f>
        <v/>
      </c>
      <c r="E21" s="56" t="str">
        <f>IFERROR(INDEX(男子登録情報!$O:$O,MATCH($C21,男子登録情報!$B:$B,0)),"")</f>
        <v/>
      </c>
      <c r="F21" s="56" t="str">
        <f>IFERROR(IF(INDEX(男子登録情報!$E:$E,MATCH($C21,男子登録情報!$B:$B,0))="","",INDEX(男子登録情報!$E:$E,MATCH($C21,男子登録情報!$B:$B,0))),"")</f>
        <v/>
      </c>
      <c r="G21" s="78" t="str">
        <f>IFERROR(INDEX(男子登録情報!$A:$A,MATCH($C21,男子登録情報!$B:$B,0)),"")</f>
        <v/>
      </c>
      <c r="H21" s="54"/>
      <c r="I21" s="31"/>
      <c r="J21" s="45"/>
      <c r="K21" s="55" t="str">
        <f>IF($H21="","",IF(INDEX(リスト!$U$2:$U$65,MATCH($H21,リスト!$T$2:$T$65,0))=3,"分",IF(INDEX(リスト!$U$2:$U$65,MATCH($H21,リスト!$T$2:$T$65,0))=2,IF(AND($J21="",$L21&lt;&gt;""),"","分"),"")))</f>
        <v/>
      </c>
      <c r="L21" s="66"/>
      <c r="M21" s="55" t="str">
        <f>IF($H21="","",IF(INDEX(リスト!$U$2:$U$65,MATCH($H21,リスト!$T$2:$T$65,0))&gt;=4,"m","秒"))</f>
        <v/>
      </c>
      <c r="N21" s="79"/>
      <c r="O21" s="80"/>
      <c r="P21" s="31"/>
      <c r="Q21" s="45"/>
      <c r="R21" s="55" t="str">
        <f>IF($O21="","",IF(INDEX(リスト!$U$2:$U$65,MATCH($O21,リスト!$T$2:$T$65,0))=3,"分",IF(INDEX(リスト!$U$2:$U$65,MATCH($O21,リスト!$T$2:$T$65,0))=2,IF(AND($Q21="",$S21&lt;&gt;""),"","分"),"")))</f>
        <v/>
      </c>
      <c r="S21" s="66"/>
      <c r="T21" s="55" t="str">
        <f>IF($O21="","",IF(INDEX(リスト!$U$2:$U$65,MATCH($O21,リスト!$T$2:$T$65,0))&gt;=4,"m","秒"))</f>
        <v/>
      </c>
      <c r="U21" s="79"/>
      <c r="V21" s="54"/>
      <c r="W21" s="31"/>
      <c r="X21" s="45"/>
      <c r="Y21" s="55" t="str">
        <f>IF($V21="","",IF(INDEX(リスト!$U$2:$U$65,MATCH($V21,リスト!$T$2:$T$65,0))=3,"分",IF(INDEX(リスト!$U$2:$U$65,MATCH($V21,リスト!$T$2:$T$65,0))=2,IF(AND($X21="",$Z21&lt;&gt;""),"","分"),"")))</f>
        <v/>
      </c>
      <c r="Z21" s="66"/>
      <c r="AA21" s="55" t="str">
        <f>IF($V21="","",IF(INDEX(リスト!$U$2:$U$65,MATCH($V21,リスト!$T$2:$T$65,0))&gt;=4,"m","秒"))</f>
        <v/>
      </c>
      <c r="AB21" s="79"/>
      <c r="AC21" s="80"/>
      <c r="AD21" s="31"/>
      <c r="AE21" s="45"/>
      <c r="AF21" s="81" t="str">
        <f t="shared" si="0"/>
        <v/>
      </c>
    </row>
    <row r="22" spans="2:32" ht="18.5" customHeight="1" x14ac:dyDescent="0.55000000000000004">
      <c r="B22" s="44">
        <v>15</v>
      </c>
      <c r="C22" s="31"/>
      <c r="D22" s="56" t="str">
        <f>IFERROR(INDEX(男子登録情報!$C:$C,MATCH($C22,男子登録情報!$B:$B,0)),"")</f>
        <v/>
      </c>
      <c r="E22" s="56" t="str">
        <f>IFERROR(INDEX(男子登録情報!$O:$O,MATCH($C22,男子登録情報!$B:$B,0)),"")</f>
        <v/>
      </c>
      <c r="F22" s="56" t="str">
        <f>IFERROR(IF(INDEX(男子登録情報!$E:$E,MATCH($C22,男子登録情報!$B:$B,0))="","",INDEX(男子登録情報!$E:$E,MATCH($C22,男子登録情報!$B:$B,0))),"")</f>
        <v/>
      </c>
      <c r="G22" s="78" t="str">
        <f>IFERROR(INDEX(男子登録情報!$A:$A,MATCH($C22,男子登録情報!$B:$B,0)),"")</f>
        <v/>
      </c>
      <c r="H22" s="54"/>
      <c r="I22" s="31"/>
      <c r="J22" s="45"/>
      <c r="K22" s="55" t="str">
        <f>IF($H22="","",IF(INDEX(リスト!$U$2:$U$65,MATCH($H22,リスト!$T$2:$T$65,0))=3,"分",IF(INDEX(リスト!$U$2:$U$65,MATCH($H22,リスト!$T$2:$T$65,0))=2,IF(AND($J22="",$L22&lt;&gt;""),"","分"),"")))</f>
        <v/>
      </c>
      <c r="L22" s="66"/>
      <c r="M22" s="55" t="str">
        <f>IF($H22="","",IF(INDEX(リスト!$U$2:$U$65,MATCH($H22,リスト!$T$2:$T$65,0))&gt;=4,"m","秒"))</f>
        <v/>
      </c>
      <c r="N22" s="79"/>
      <c r="O22" s="80"/>
      <c r="P22" s="31"/>
      <c r="Q22" s="45"/>
      <c r="R22" s="55" t="str">
        <f>IF($O22="","",IF(INDEX(リスト!$U$2:$U$65,MATCH($O22,リスト!$T$2:$T$65,0))=3,"分",IF(INDEX(リスト!$U$2:$U$65,MATCH($O22,リスト!$T$2:$T$65,0))=2,IF(AND($Q22="",$S22&lt;&gt;""),"","分"),"")))</f>
        <v/>
      </c>
      <c r="S22" s="66"/>
      <c r="T22" s="55" t="str">
        <f>IF($O22="","",IF(INDEX(リスト!$U$2:$U$65,MATCH($O22,リスト!$T$2:$T$65,0))&gt;=4,"m","秒"))</f>
        <v/>
      </c>
      <c r="U22" s="79"/>
      <c r="V22" s="54"/>
      <c r="W22" s="31"/>
      <c r="X22" s="45"/>
      <c r="Y22" s="55" t="str">
        <f>IF($V22="","",IF(INDEX(リスト!$U$2:$U$65,MATCH($V22,リスト!$T$2:$T$65,0))=3,"分",IF(INDEX(リスト!$U$2:$U$65,MATCH($V22,リスト!$T$2:$T$65,0))=2,IF(AND($X22="",$Z22&lt;&gt;""),"","分"),"")))</f>
        <v/>
      </c>
      <c r="Z22" s="66"/>
      <c r="AA22" s="55" t="str">
        <f>IF($V22="","",IF(INDEX(リスト!$U$2:$U$65,MATCH($V22,リスト!$T$2:$T$65,0))&gt;=4,"m","秒"))</f>
        <v/>
      </c>
      <c r="AB22" s="79"/>
      <c r="AC22" s="80"/>
      <c r="AD22" s="31"/>
      <c r="AE22" s="45"/>
      <c r="AF22" s="81" t="str">
        <f t="shared" si="0"/>
        <v/>
      </c>
    </row>
    <row r="23" spans="2:32" ht="18.5" customHeight="1" x14ac:dyDescent="0.55000000000000004">
      <c r="B23" s="44">
        <v>16</v>
      </c>
      <c r="C23" s="31"/>
      <c r="D23" s="56" t="str">
        <f>IFERROR(INDEX(男子登録情報!$C:$C,MATCH($C23,男子登録情報!$B:$B,0)),"")</f>
        <v/>
      </c>
      <c r="E23" s="56" t="str">
        <f>IFERROR(INDEX(男子登録情報!$O:$O,MATCH($C23,男子登録情報!$B:$B,0)),"")</f>
        <v/>
      </c>
      <c r="F23" s="56" t="str">
        <f>IFERROR(IF(INDEX(男子登録情報!$E:$E,MATCH($C23,男子登録情報!$B:$B,0))="","",INDEX(男子登録情報!$E:$E,MATCH($C23,男子登録情報!$B:$B,0))),"")</f>
        <v/>
      </c>
      <c r="G23" s="78" t="str">
        <f>IFERROR(INDEX(男子登録情報!$A:$A,MATCH($C23,男子登録情報!$B:$B,0)),"")</f>
        <v/>
      </c>
      <c r="H23" s="54"/>
      <c r="I23" s="31"/>
      <c r="J23" s="45"/>
      <c r="K23" s="55" t="str">
        <f>IF($H23="","",IF(INDEX(リスト!$U$2:$U$65,MATCH($H23,リスト!$T$2:$T$65,0))=3,"分",IF(INDEX(リスト!$U$2:$U$65,MATCH($H23,リスト!$T$2:$T$65,0))=2,IF(AND($J23="",$L23&lt;&gt;""),"","分"),"")))</f>
        <v/>
      </c>
      <c r="L23" s="66"/>
      <c r="M23" s="55" t="str">
        <f>IF($H23="","",IF(INDEX(リスト!$U$2:$U$65,MATCH($H23,リスト!$T$2:$T$65,0))&gt;=4,"m","秒"))</f>
        <v/>
      </c>
      <c r="N23" s="79"/>
      <c r="O23" s="80"/>
      <c r="P23" s="31"/>
      <c r="Q23" s="45"/>
      <c r="R23" s="55" t="str">
        <f>IF($O23="","",IF(INDEX(リスト!$U$2:$U$65,MATCH($O23,リスト!$T$2:$T$65,0))=3,"分",IF(INDEX(リスト!$U$2:$U$65,MATCH($O23,リスト!$T$2:$T$65,0))=2,IF(AND($Q23="",$S23&lt;&gt;""),"","分"),"")))</f>
        <v/>
      </c>
      <c r="S23" s="66"/>
      <c r="T23" s="55" t="str">
        <f>IF($O23="","",IF(INDEX(リスト!$U$2:$U$65,MATCH($O23,リスト!$T$2:$T$65,0))&gt;=4,"m","秒"))</f>
        <v/>
      </c>
      <c r="U23" s="79"/>
      <c r="V23" s="54"/>
      <c r="W23" s="31"/>
      <c r="X23" s="45"/>
      <c r="Y23" s="55" t="str">
        <f>IF($V23="","",IF(INDEX(リスト!$U$2:$U$65,MATCH($V23,リスト!$T$2:$T$65,0))=3,"分",IF(INDEX(リスト!$U$2:$U$65,MATCH($V23,リスト!$T$2:$T$65,0))=2,IF(AND($X23="",$Z23&lt;&gt;""),"","分"),"")))</f>
        <v/>
      </c>
      <c r="Z23" s="66"/>
      <c r="AA23" s="55" t="str">
        <f>IF($V23="","",IF(INDEX(リスト!$U$2:$U$65,MATCH($V23,リスト!$T$2:$T$65,0))&gt;=4,"m","秒"))</f>
        <v/>
      </c>
      <c r="AB23" s="79"/>
      <c r="AC23" s="80"/>
      <c r="AD23" s="31"/>
      <c r="AE23" s="45"/>
      <c r="AF23" s="81" t="str">
        <f t="shared" si="0"/>
        <v/>
      </c>
    </row>
    <row r="24" spans="2:32" ht="18.5" customHeight="1" x14ac:dyDescent="0.55000000000000004">
      <c r="B24" s="44">
        <v>17</v>
      </c>
      <c r="C24" s="31"/>
      <c r="D24" s="56" t="str">
        <f>IFERROR(INDEX(男子登録情報!$C:$C,MATCH($C24,男子登録情報!$B:$B,0)),"")</f>
        <v/>
      </c>
      <c r="E24" s="56" t="str">
        <f>IFERROR(INDEX(男子登録情報!$O:$O,MATCH($C24,男子登録情報!$B:$B,0)),"")</f>
        <v/>
      </c>
      <c r="F24" s="56" t="str">
        <f>IFERROR(IF(INDEX(男子登録情報!$E:$E,MATCH($C24,男子登録情報!$B:$B,0))="","",INDEX(男子登録情報!$E:$E,MATCH($C24,男子登録情報!$B:$B,0))),"")</f>
        <v/>
      </c>
      <c r="G24" s="78" t="str">
        <f>IFERROR(INDEX(男子登録情報!$A:$A,MATCH($C24,男子登録情報!$B:$B,0)),"")</f>
        <v/>
      </c>
      <c r="H24" s="54"/>
      <c r="I24" s="31"/>
      <c r="J24" s="45"/>
      <c r="K24" s="55" t="str">
        <f>IF($H24="","",IF(INDEX(リスト!$U$2:$U$65,MATCH($H24,リスト!$T$2:$T$65,0))=3,"分",IF(INDEX(リスト!$U$2:$U$65,MATCH($H24,リスト!$T$2:$T$65,0))=2,IF(AND($J24="",$L24&lt;&gt;""),"","分"),"")))</f>
        <v/>
      </c>
      <c r="L24" s="66"/>
      <c r="M24" s="55" t="str">
        <f>IF($H24="","",IF(INDEX(リスト!$U$2:$U$65,MATCH($H24,リスト!$T$2:$T$65,0))&gt;=4,"m","秒"))</f>
        <v/>
      </c>
      <c r="N24" s="79"/>
      <c r="O24" s="80"/>
      <c r="P24" s="31"/>
      <c r="Q24" s="45"/>
      <c r="R24" s="55" t="str">
        <f>IF($O24="","",IF(INDEX(リスト!$U$2:$U$65,MATCH($O24,リスト!$T$2:$T$65,0))=3,"分",IF(INDEX(リスト!$U$2:$U$65,MATCH($O24,リスト!$T$2:$T$65,0))=2,IF(AND($Q24="",$S24&lt;&gt;""),"","分"),"")))</f>
        <v/>
      </c>
      <c r="S24" s="66"/>
      <c r="T24" s="55" t="str">
        <f>IF($O24="","",IF(INDEX(リスト!$U$2:$U$65,MATCH($O24,リスト!$T$2:$T$65,0))&gt;=4,"m","秒"))</f>
        <v/>
      </c>
      <c r="U24" s="79"/>
      <c r="V24" s="54"/>
      <c r="W24" s="31"/>
      <c r="X24" s="45"/>
      <c r="Y24" s="55" t="str">
        <f>IF($V24="","",IF(INDEX(リスト!$U$2:$U$65,MATCH($V24,リスト!$T$2:$T$65,0))=3,"分",IF(INDEX(リスト!$U$2:$U$65,MATCH($V24,リスト!$T$2:$T$65,0))=2,IF(AND($X24="",$Z24&lt;&gt;""),"","分"),"")))</f>
        <v/>
      </c>
      <c r="Z24" s="66"/>
      <c r="AA24" s="55" t="str">
        <f>IF($V24="","",IF(INDEX(リスト!$U$2:$U$65,MATCH($V24,リスト!$T$2:$T$65,0))&gt;=4,"m","秒"))</f>
        <v/>
      </c>
      <c r="AB24" s="79"/>
      <c r="AC24" s="80"/>
      <c r="AD24" s="31"/>
      <c r="AE24" s="45"/>
      <c r="AF24" s="81" t="str">
        <f t="shared" si="0"/>
        <v/>
      </c>
    </row>
    <row r="25" spans="2:32" ht="18.5" customHeight="1" x14ac:dyDescent="0.55000000000000004">
      <c r="B25" s="44">
        <v>18</v>
      </c>
      <c r="C25" s="31"/>
      <c r="D25" s="56" t="str">
        <f>IFERROR(INDEX(男子登録情報!$C:$C,MATCH($C25,男子登録情報!$B:$B,0)),"")</f>
        <v/>
      </c>
      <c r="E25" s="56" t="str">
        <f>IFERROR(INDEX(男子登録情報!$O:$O,MATCH($C25,男子登録情報!$B:$B,0)),"")</f>
        <v/>
      </c>
      <c r="F25" s="56" t="str">
        <f>IFERROR(IF(INDEX(男子登録情報!$E:$E,MATCH($C25,男子登録情報!$B:$B,0))="","",INDEX(男子登録情報!$E:$E,MATCH($C25,男子登録情報!$B:$B,0))),"")</f>
        <v/>
      </c>
      <c r="G25" s="78" t="str">
        <f>IFERROR(INDEX(男子登録情報!$A:$A,MATCH($C25,男子登録情報!$B:$B,0)),"")</f>
        <v/>
      </c>
      <c r="H25" s="54"/>
      <c r="I25" s="31"/>
      <c r="J25" s="45"/>
      <c r="K25" s="55" t="str">
        <f>IF($H25="","",IF(INDEX(リスト!$U$2:$U$65,MATCH($H25,リスト!$T$2:$T$65,0))=3,"分",IF(INDEX(リスト!$U$2:$U$65,MATCH($H25,リスト!$T$2:$T$65,0))=2,IF(AND($J25="",$L25&lt;&gt;""),"","分"),"")))</f>
        <v/>
      </c>
      <c r="L25" s="66"/>
      <c r="M25" s="55" t="str">
        <f>IF($H25="","",IF(INDEX(リスト!$U$2:$U$65,MATCH($H25,リスト!$T$2:$T$65,0))&gt;=4,"m","秒"))</f>
        <v/>
      </c>
      <c r="N25" s="79"/>
      <c r="O25" s="80"/>
      <c r="P25" s="31"/>
      <c r="Q25" s="45"/>
      <c r="R25" s="55" t="str">
        <f>IF($O25="","",IF(INDEX(リスト!$U$2:$U$65,MATCH($O25,リスト!$T$2:$T$65,0))=3,"分",IF(INDEX(リスト!$U$2:$U$65,MATCH($O25,リスト!$T$2:$T$65,0))=2,IF(AND($Q25="",$S25&lt;&gt;""),"","分"),"")))</f>
        <v/>
      </c>
      <c r="S25" s="66"/>
      <c r="T25" s="55" t="str">
        <f>IF($O25="","",IF(INDEX(リスト!$U$2:$U$65,MATCH($O25,リスト!$T$2:$T$65,0))&gt;=4,"m","秒"))</f>
        <v/>
      </c>
      <c r="U25" s="79"/>
      <c r="V25" s="54"/>
      <c r="W25" s="31"/>
      <c r="X25" s="45"/>
      <c r="Y25" s="55" t="str">
        <f>IF($V25="","",IF(INDEX(リスト!$U$2:$U$65,MATCH($V25,リスト!$T$2:$T$65,0))=3,"分",IF(INDEX(リスト!$U$2:$U$65,MATCH($V25,リスト!$T$2:$T$65,0))=2,IF(AND($X25="",$Z25&lt;&gt;""),"","分"),"")))</f>
        <v/>
      </c>
      <c r="Z25" s="66"/>
      <c r="AA25" s="55" t="str">
        <f>IF($V25="","",IF(INDEX(リスト!$U$2:$U$65,MATCH($V25,リスト!$T$2:$T$65,0))&gt;=4,"m","秒"))</f>
        <v/>
      </c>
      <c r="AB25" s="79"/>
      <c r="AC25" s="80"/>
      <c r="AD25" s="31"/>
      <c r="AE25" s="45"/>
      <c r="AF25" s="81" t="str">
        <f t="shared" si="0"/>
        <v/>
      </c>
    </row>
    <row r="26" spans="2:32" ht="18.5" customHeight="1" x14ac:dyDescent="0.55000000000000004">
      <c r="B26" s="44">
        <v>19</v>
      </c>
      <c r="C26" s="31"/>
      <c r="D26" s="56" t="str">
        <f>IFERROR(INDEX(男子登録情報!$C:$C,MATCH($C26,男子登録情報!$B:$B,0)),"")</f>
        <v/>
      </c>
      <c r="E26" s="56" t="str">
        <f>IFERROR(INDEX(男子登録情報!$O:$O,MATCH($C26,男子登録情報!$B:$B,0)),"")</f>
        <v/>
      </c>
      <c r="F26" s="56" t="str">
        <f>IFERROR(IF(INDEX(男子登録情報!$E:$E,MATCH($C26,男子登録情報!$B:$B,0))="","",INDEX(男子登録情報!$E:$E,MATCH($C26,男子登録情報!$B:$B,0))),"")</f>
        <v/>
      </c>
      <c r="G26" s="78" t="str">
        <f>IFERROR(INDEX(男子登録情報!$A:$A,MATCH($C26,男子登録情報!$B:$B,0)),"")</f>
        <v/>
      </c>
      <c r="H26" s="54"/>
      <c r="I26" s="31"/>
      <c r="J26" s="45"/>
      <c r="K26" s="55" t="str">
        <f>IF($H26="","",IF(INDEX(リスト!$U$2:$U$65,MATCH($H26,リスト!$T$2:$T$65,0))=3,"分",IF(INDEX(リスト!$U$2:$U$65,MATCH($H26,リスト!$T$2:$T$65,0))=2,IF(AND($J26="",$L26&lt;&gt;""),"","分"),"")))</f>
        <v/>
      </c>
      <c r="L26" s="66"/>
      <c r="M26" s="55" t="str">
        <f>IF($H26="","",IF(INDEX(リスト!$U$2:$U$65,MATCH($H26,リスト!$T$2:$T$65,0))&gt;=4,"m","秒"))</f>
        <v/>
      </c>
      <c r="N26" s="79"/>
      <c r="O26" s="80"/>
      <c r="P26" s="31"/>
      <c r="Q26" s="45"/>
      <c r="R26" s="55" t="str">
        <f>IF($O26="","",IF(INDEX(リスト!$U$2:$U$65,MATCH($O26,リスト!$T$2:$T$65,0))=3,"分",IF(INDEX(リスト!$U$2:$U$65,MATCH($O26,リスト!$T$2:$T$65,0))=2,IF(AND($Q26="",$S26&lt;&gt;""),"","分"),"")))</f>
        <v/>
      </c>
      <c r="S26" s="66"/>
      <c r="T26" s="55" t="str">
        <f>IF($O26="","",IF(INDEX(リスト!$U$2:$U$65,MATCH($O26,リスト!$T$2:$T$65,0))&gt;=4,"m","秒"))</f>
        <v/>
      </c>
      <c r="U26" s="79"/>
      <c r="V26" s="54"/>
      <c r="W26" s="31"/>
      <c r="X26" s="45"/>
      <c r="Y26" s="55" t="str">
        <f>IF($V26="","",IF(INDEX(リスト!$U$2:$U$65,MATCH($V26,リスト!$T$2:$T$65,0))=3,"分",IF(INDEX(リスト!$U$2:$U$65,MATCH($V26,リスト!$T$2:$T$65,0))=2,IF(AND($X26="",$Z26&lt;&gt;""),"","分"),"")))</f>
        <v/>
      </c>
      <c r="Z26" s="66"/>
      <c r="AA26" s="55" t="str">
        <f>IF($V26="","",IF(INDEX(リスト!$U$2:$U$65,MATCH($V26,リスト!$T$2:$T$65,0))&gt;=4,"m","秒"))</f>
        <v/>
      </c>
      <c r="AB26" s="79"/>
      <c r="AC26" s="80"/>
      <c r="AD26" s="31"/>
      <c r="AE26" s="45"/>
      <c r="AF26" s="81" t="str">
        <f t="shared" si="0"/>
        <v/>
      </c>
    </row>
    <row r="27" spans="2:32" ht="18.5" customHeight="1" thickBot="1" x14ac:dyDescent="0.6">
      <c r="B27" s="47">
        <v>20</v>
      </c>
      <c r="C27" s="36"/>
      <c r="D27" s="60" t="str">
        <f>IFERROR(INDEX(男子登録情報!$C:$C,MATCH($C27,男子登録情報!$B:$B,0)),"")</f>
        <v/>
      </c>
      <c r="E27" s="60" t="str">
        <f>IFERROR(INDEX(男子登録情報!$O:$O,MATCH($C27,男子登録情報!$B:$B,0)),"")</f>
        <v/>
      </c>
      <c r="F27" s="60" t="str">
        <f>IFERROR(IF(INDEX(男子登録情報!$E:$E,MATCH($C27,男子登録情報!$B:$B,0))="","",INDEX(男子登録情報!$E:$E,MATCH($C27,男子登録情報!$B:$B,0))),"")</f>
        <v/>
      </c>
      <c r="G27" s="82" t="str">
        <f>IFERROR(INDEX(男子登録情報!$A:$A,MATCH($C27,男子登録情報!$B:$B,0)),"")</f>
        <v/>
      </c>
      <c r="H27" s="58"/>
      <c r="I27" s="36"/>
      <c r="J27" s="48"/>
      <c r="K27" s="59" t="str">
        <f>IF($H27="","",IF(INDEX(リスト!$U$2:$U$65,MATCH($H27,リスト!$T$2:$T$65,0))=3,"分",IF(INDEX(リスト!$U$2:$U$65,MATCH($H27,リスト!$T$2:$T$65,0))=2,IF(AND($J27="",$L27&lt;&gt;""),"","分"),"")))</f>
        <v/>
      </c>
      <c r="L27" s="67"/>
      <c r="M27" s="59" t="str">
        <f>IF($H27="","",IF(INDEX(リスト!$U$2:$U$65,MATCH($H27,リスト!$T$2:$T$65,0))&gt;=4,"m","秒"))</f>
        <v/>
      </c>
      <c r="N27" s="83"/>
      <c r="O27" s="84"/>
      <c r="P27" s="36"/>
      <c r="Q27" s="48"/>
      <c r="R27" s="59" t="str">
        <f>IF($O27="","",IF(INDEX(リスト!$U$2:$U$65,MATCH($O27,リスト!$T$2:$T$65,0))=3,"分",IF(INDEX(リスト!$U$2:$U$65,MATCH($O27,リスト!$T$2:$T$65,0))=2,IF(AND($Q27="",$S27&lt;&gt;""),"","分"),"")))</f>
        <v/>
      </c>
      <c r="S27" s="67"/>
      <c r="T27" s="59" t="str">
        <f>IF($O27="","",IF(INDEX(リスト!$U$2:$U$65,MATCH($O27,リスト!$T$2:$T$65,0))&gt;=4,"m","秒"))</f>
        <v/>
      </c>
      <c r="U27" s="83"/>
      <c r="V27" s="58"/>
      <c r="W27" s="36"/>
      <c r="X27" s="48"/>
      <c r="Y27" s="59" t="str">
        <f>IF($V27="","",IF(INDEX(リスト!$U$2:$U$65,MATCH($V27,リスト!$T$2:$T$65,0))=3,"分",IF(INDEX(リスト!$U$2:$U$65,MATCH($V27,リスト!$T$2:$T$65,0))=2,IF(AND($X27="",$Z27&lt;&gt;""),"","分"),"")))</f>
        <v/>
      </c>
      <c r="Z27" s="67"/>
      <c r="AA27" s="59" t="str">
        <f>IF($V27="","",IF(INDEX(リスト!$U$2:$U$65,MATCH($V27,リスト!$T$2:$T$65,0))&gt;=4,"m","秒"))</f>
        <v/>
      </c>
      <c r="AB27" s="83"/>
      <c r="AC27" s="84"/>
      <c r="AD27" s="36"/>
      <c r="AE27" s="48"/>
      <c r="AF27" s="85" t="str">
        <f t="shared" si="0"/>
        <v/>
      </c>
    </row>
    <row r="28" spans="2:32" ht="18.5" customHeight="1" x14ac:dyDescent="0.55000000000000004">
      <c r="B28" s="113">
        <v>21</v>
      </c>
      <c r="C28" s="153"/>
      <c r="D28" s="112" t="str">
        <f>IFERROR(INDEX(男子登録情報!$C:$C,MATCH($C28,男子登録情報!$B:$B,0)),"")</f>
        <v/>
      </c>
      <c r="E28" s="112" t="str">
        <f>IFERROR(INDEX(男子登録情報!$O:$O,MATCH($C28,男子登録情報!$B:$B,0)),"")</f>
        <v/>
      </c>
      <c r="F28" s="112" t="str">
        <f>IFERROR(IF(INDEX(男子登録情報!$E:$E,MATCH($C28,男子登録情報!$B:$B,0))="","",INDEX(男子登録情報!$E:$E,MATCH($C28,男子登録情報!$B:$B,0))),"")</f>
        <v/>
      </c>
      <c r="G28" s="110" t="str">
        <f>IFERROR(INDEX(男子登録情報!$A:$A,MATCH($C28,男子登録情報!$B:$B,0)),"")</f>
        <v/>
      </c>
      <c r="H28" s="154"/>
      <c r="I28" s="153"/>
      <c r="J28" s="137"/>
      <c r="K28" s="111" t="str">
        <f>IF($H28="","",IF(INDEX(リスト!$U$2:$U$65,MATCH($H28,リスト!$T$2:$T$65,0))=3,"分",IF(INDEX(リスト!$U$2:$U$65,MATCH($H28,リスト!$T$2:$T$65,0))=2,IF(AND($J28="",$L28&lt;&gt;""),"","分"),"")))</f>
        <v/>
      </c>
      <c r="L28" s="138"/>
      <c r="M28" s="111" t="str">
        <f>IF($H28="","",IF(INDEX(リスト!$U$2:$U$65,MATCH($H28,リスト!$T$2:$T$65,0))&gt;=4,"m","秒"))</f>
        <v/>
      </c>
      <c r="N28" s="139"/>
      <c r="O28" s="155"/>
      <c r="P28" s="153"/>
      <c r="Q28" s="137"/>
      <c r="R28" s="111" t="str">
        <f>IF($O28="","",IF(INDEX(リスト!$U$2:$U$65,MATCH($O28,リスト!$T$2:$T$65,0))=3,"分",IF(INDEX(リスト!$U$2:$U$65,MATCH($O28,リスト!$T$2:$T$65,0))=2,IF(AND($Q28="",$S28&lt;&gt;""),"","分"),"")))</f>
        <v/>
      </c>
      <c r="S28" s="138"/>
      <c r="T28" s="111" t="str">
        <f>IF($O28="","",IF(INDEX(リスト!$U$2:$U$65,MATCH($O28,リスト!$T$2:$T$65,0))&gt;=4,"m","秒"))</f>
        <v/>
      </c>
      <c r="U28" s="139"/>
      <c r="V28" s="154"/>
      <c r="W28" s="153"/>
      <c r="X28" s="137"/>
      <c r="Y28" s="111" t="str">
        <f>IF($V28="","",IF(INDEX(リスト!$U$2:$U$65,MATCH($V28,リスト!$T$2:$T$65,0))=3,"分",IF(INDEX(リスト!$U$2:$U$65,MATCH($V28,リスト!$T$2:$T$65,0))=2,IF(AND($X28="",$Z28&lt;&gt;""),"","分"),"")))</f>
        <v/>
      </c>
      <c r="Z28" s="138"/>
      <c r="AA28" s="111" t="str">
        <f>IF($V28="","",IF(INDEX(リスト!$U$2:$U$65,MATCH($V28,リスト!$T$2:$T$65,0))&gt;=4,"m","秒"))</f>
        <v/>
      </c>
      <c r="AB28" s="139"/>
      <c r="AC28" s="155"/>
      <c r="AD28" s="153"/>
      <c r="AE28" s="137"/>
      <c r="AF28" s="134" t="str">
        <f t="shared" si="0"/>
        <v/>
      </c>
    </row>
    <row r="29" spans="2:32" ht="18.5" customHeight="1" x14ac:dyDescent="0.55000000000000004">
      <c r="B29" s="44">
        <v>22</v>
      </c>
      <c r="C29" s="31"/>
      <c r="D29" s="56" t="str">
        <f>IFERROR(INDEX(男子登録情報!$C:$C,MATCH($C29,男子登録情報!$B:$B,0)),"")</f>
        <v/>
      </c>
      <c r="E29" s="56" t="str">
        <f>IFERROR(INDEX(男子登録情報!$O:$O,MATCH($C29,男子登録情報!$B:$B,0)),"")</f>
        <v/>
      </c>
      <c r="F29" s="56" t="str">
        <f>IFERROR(IF(INDEX(男子登録情報!$E:$E,MATCH($C29,男子登録情報!$B:$B,0))="","",INDEX(男子登録情報!$E:$E,MATCH($C29,男子登録情報!$B:$B,0))),"")</f>
        <v/>
      </c>
      <c r="G29" s="78" t="str">
        <f>IFERROR(INDEX(男子登録情報!$A:$A,MATCH($C29,男子登録情報!$B:$B,0)),"")</f>
        <v/>
      </c>
      <c r="H29" s="54"/>
      <c r="I29" s="31"/>
      <c r="J29" s="45"/>
      <c r="K29" s="55" t="str">
        <f>IF($H29="","",IF(INDEX(リスト!$U$2:$U$65,MATCH($H29,リスト!$T$2:$T$65,0))=3,"分",IF(INDEX(リスト!$U$2:$U$65,MATCH($H29,リスト!$T$2:$T$65,0))=2,IF(AND($J29="",$L29&lt;&gt;""),"","分"),"")))</f>
        <v/>
      </c>
      <c r="L29" s="66"/>
      <c r="M29" s="55" t="str">
        <f>IF($H29="","",IF(INDEX(リスト!$U$2:$U$65,MATCH($H29,リスト!$T$2:$T$65,0))&gt;=4,"m","秒"))</f>
        <v/>
      </c>
      <c r="N29" s="79"/>
      <c r="O29" s="80"/>
      <c r="P29" s="31"/>
      <c r="Q29" s="45"/>
      <c r="R29" s="55" t="str">
        <f>IF($O29="","",IF(INDEX(リスト!$U$2:$U$65,MATCH($O29,リスト!$T$2:$T$65,0))=3,"分",IF(INDEX(リスト!$U$2:$U$65,MATCH($O29,リスト!$T$2:$T$65,0))=2,IF(AND($Q29="",$S29&lt;&gt;""),"","分"),"")))</f>
        <v/>
      </c>
      <c r="S29" s="66"/>
      <c r="T29" s="55" t="str">
        <f>IF($O29="","",IF(INDEX(リスト!$U$2:$U$65,MATCH($O29,リスト!$T$2:$T$65,0))&gt;=4,"m","秒"))</f>
        <v/>
      </c>
      <c r="U29" s="79"/>
      <c r="V29" s="54"/>
      <c r="W29" s="31"/>
      <c r="X29" s="45"/>
      <c r="Y29" s="55" t="str">
        <f>IF($V29="","",IF(INDEX(リスト!$U$2:$U$65,MATCH($V29,リスト!$T$2:$T$65,0))=3,"分",IF(INDEX(リスト!$U$2:$U$65,MATCH($V29,リスト!$T$2:$T$65,0))=2,IF(AND($X29="",$Z29&lt;&gt;""),"","分"),"")))</f>
        <v/>
      </c>
      <c r="Z29" s="66"/>
      <c r="AA29" s="55" t="str">
        <f>IF($V29="","",IF(INDEX(リスト!$U$2:$U$65,MATCH($V29,リスト!$T$2:$T$65,0))&gt;=4,"m","秒"))</f>
        <v/>
      </c>
      <c r="AB29" s="79"/>
      <c r="AC29" s="80"/>
      <c r="AD29" s="31"/>
      <c r="AE29" s="45"/>
      <c r="AF29" s="81" t="str">
        <f t="shared" si="0"/>
        <v/>
      </c>
    </row>
    <row r="30" spans="2:32" ht="18.5" customHeight="1" x14ac:dyDescent="0.55000000000000004">
      <c r="B30" s="44">
        <v>23</v>
      </c>
      <c r="C30" s="31"/>
      <c r="D30" s="56" t="str">
        <f>IFERROR(INDEX(男子登録情報!$C:$C,MATCH($C30,男子登録情報!$B:$B,0)),"")</f>
        <v/>
      </c>
      <c r="E30" s="56" t="str">
        <f>IFERROR(INDEX(男子登録情報!$O:$O,MATCH($C30,男子登録情報!$B:$B,0)),"")</f>
        <v/>
      </c>
      <c r="F30" s="56" t="str">
        <f>IFERROR(IF(INDEX(男子登録情報!$E:$E,MATCH($C30,男子登録情報!$B:$B,0))="","",INDEX(男子登録情報!$E:$E,MATCH($C30,男子登録情報!$B:$B,0))),"")</f>
        <v/>
      </c>
      <c r="G30" s="78" t="str">
        <f>IFERROR(INDEX(男子登録情報!$A:$A,MATCH($C30,男子登録情報!$B:$B,0)),"")</f>
        <v/>
      </c>
      <c r="H30" s="54"/>
      <c r="I30" s="31"/>
      <c r="J30" s="45"/>
      <c r="K30" s="55" t="str">
        <f>IF($H30="","",IF(INDEX(リスト!$U$2:$U$65,MATCH($H30,リスト!$T$2:$T$65,0))=3,"分",IF(INDEX(リスト!$U$2:$U$65,MATCH($H30,リスト!$T$2:$T$65,0))=2,IF(AND($J30="",$L30&lt;&gt;""),"","分"),"")))</f>
        <v/>
      </c>
      <c r="L30" s="66"/>
      <c r="M30" s="55" t="str">
        <f>IF($H30="","",IF(INDEX(リスト!$U$2:$U$65,MATCH($H30,リスト!$T$2:$T$65,0))&gt;=4,"m","秒"))</f>
        <v/>
      </c>
      <c r="N30" s="79"/>
      <c r="O30" s="80"/>
      <c r="P30" s="31"/>
      <c r="Q30" s="45"/>
      <c r="R30" s="55" t="str">
        <f>IF($O30="","",IF(INDEX(リスト!$U$2:$U$65,MATCH($O30,リスト!$T$2:$T$65,0))=3,"分",IF(INDEX(リスト!$U$2:$U$65,MATCH($O30,リスト!$T$2:$T$65,0))=2,IF(AND($Q30="",$S30&lt;&gt;""),"","分"),"")))</f>
        <v/>
      </c>
      <c r="S30" s="66"/>
      <c r="T30" s="55" t="str">
        <f>IF($O30="","",IF(INDEX(リスト!$U$2:$U$65,MATCH($O30,リスト!$T$2:$T$65,0))&gt;=4,"m","秒"))</f>
        <v/>
      </c>
      <c r="U30" s="79"/>
      <c r="V30" s="54"/>
      <c r="W30" s="31"/>
      <c r="X30" s="45"/>
      <c r="Y30" s="55" t="str">
        <f>IF($V30="","",IF(INDEX(リスト!$U$2:$U$65,MATCH($V30,リスト!$T$2:$T$65,0))=3,"分",IF(INDEX(リスト!$U$2:$U$65,MATCH($V30,リスト!$T$2:$T$65,0))=2,IF(AND($X30="",$Z30&lt;&gt;""),"","分"),"")))</f>
        <v/>
      </c>
      <c r="Z30" s="66"/>
      <c r="AA30" s="55" t="str">
        <f>IF($V30="","",IF(INDEX(リスト!$U$2:$U$65,MATCH($V30,リスト!$T$2:$T$65,0))&gt;=4,"m","秒"))</f>
        <v/>
      </c>
      <c r="AB30" s="79"/>
      <c r="AC30" s="80"/>
      <c r="AD30" s="31"/>
      <c r="AE30" s="45"/>
      <c r="AF30" s="81" t="str">
        <f t="shared" si="0"/>
        <v/>
      </c>
    </row>
    <row r="31" spans="2:32" ht="18.5" customHeight="1" x14ac:dyDescent="0.55000000000000004">
      <c r="B31" s="44">
        <v>24</v>
      </c>
      <c r="C31" s="31"/>
      <c r="D31" s="56" t="str">
        <f>IFERROR(INDEX(男子登録情報!$C:$C,MATCH($C31,男子登録情報!$B:$B,0)),"")</f>
        <v/>
      </c>
      <c r="E31" s="56" t="str">
        <f>IFERROR(INDEX(男子登録情報!$O:$O,MATCH($C31,男子登録情報!$B:$B,0)),"")</f>
        <v/>
      </c>
      <c r="F31" s="56" t="str">
        <f>IFERROR(IF(INDEX(男子登録情報!$E:$E,MATCH($C31,男子登録情報!$B:$B,0))="","",INDEX(男子登録情報!$E:$E,MATCH($C31,男子登録情報!$B:$B,0))),"")</f>
        <v/>
      </c>
      <c r="G31" s="78" t="str">
        <f>IFERROR(INDEX(男子登録情報!$A:$A,MATCH($C31,男子登録情報!$B:$B,0)),"")</f>
        <v/>
      </c>
      <c r="H31" s="54"/>
      <c r="I31" s="31"/>
      <c r="J31" s="45"/>
      <c r="K31" s="55" t="str">
        <f>IF($H31="","",IF(INDEX(リスト!$U$2:$U$65,MATCH($H31,リスト!$T$2:$T$65,0))=3,"分",IF(INDEX(リスト!$U$2:$U$65,MATCH($H31,リスト!$T$2:$T$65,0))=2,IF(AND($J31="",$L31&lt;&gt;""),"","分"),"")))</f>
        <v/>
      </c>
      <c r="L31" s="66"/>
      <c r="M31" s="55" t="str">
        <f>IF($H31="","",IF(INDEX(リスト!$U$2:$U$65,MATCH($H31,リスト!$T$2:$T$65,0))&gt;=4,"m","秒"))</f>
        <v/>
      </c>
      <c r="N31" s="79"/>
      <c r="O31" s="80"/>
      <c r="P31" s="31"/>
      <c r="Q31" s="45"/>
      <c r="R31" s="55" t="str">
        <f>IF($O31="","",IF(INDEX(リスト!$U$2:$U$65,MATCH($O31,リスト!$T$2:$T$65,0))=3,"分",IF(INDEX(リスト!$U$2:$U$65,MATCH($O31,リスト!$T$2:$T$65,0))=2,IF(AND($Q31="",$S31&lt;&gt;""),"","分"),"")))</f>
        <v/>
      </c>
      <c r="S31" s="66"/>
      <c r="T31" s="55" t="str">
        <f>IF($O31="","",IF(INDEX(リスト!$U$2:$U$65,MATCH($O31,リスト!$T$2:$T$65,0))&gt;=4,"m","秒"))</f>
        <v/>
      </c>
      <c r="U31" s="79"/>
      <c r="V31" s="54"/>
      <c r="W31" s="31"/>
      <c r="X31" s="45"/>
      <c r="Y31" s="55" t="str">
        <f>IF($V31="","",IF(INDEX(リスト!$U$2:$U$65,MATCH($V31,リスト!$T$2:$T$65,0))=3,"分",IF(INDEX(リスト!$U$2:$U$65,MATCH($V31,リスト!$T$2:$T$65,0))=2,IF(AND($X31="",$Z31&lt;&gt;""),"","分"),"")))</f>
        <v/>
      </c>
      <c r="Z31" s="66"/>
      <c r="AA31" s="55" t="str">
        <f>IF($V31="","",IF(INDEX(リスト!$U$2:$U$65,MATCH($V31,リスト!$T$2:$T$65,0))&gt;=4,"m","秒"))</f>
        <v/>
      </c>
      <c r="AB31" s="79"/>
      <c r="AC31" s="80"/>
      <c r="AD31" s="31"/>
      <c r="AE31" s="45"/>
      <c r="AF31" s="81" t="str">
        <f t="shared" si="0"/>
        <v/>
      </c>
    </row>
    <row r="32" spans="2:32" ht="18.5" customHeight="1" x14ac:dyDescent="0.55000000000000004">
      <c r="B32" s="44">
        <v>25</v>
      </c>
      <c r="C32" s="31"/>
      <c r="D32" s="56" t="str">
        <f>IFERROR(INDEX(男子登録情報!$C:$C,MATCH($C32,男子登録情報!$B:$B,0)),"")</f>
        <v/>
      </c>
      <c r="E32" s="56" t="str">
        <f>IFERROR(INDEX(男子登録情報!$O:$O,MATCH($C32,男子登録情報!$B:$B,0)),"")</f>
        <v/>
      </c>
      <c r="F32" s="56" t="str">
        <f>IFERROR(IF(INDEX(男子登録情報!$E:$E,MATCH($C32,男子登録情報!$B:$B,0))="","",INDEX(男子登録情報!$E:$E,MATCH($C32,男子登録情報!$B:$B,0))),"")</f>
        <v/>
      </c>
      <c r="G32" s="78" t="str">
        <f>IFERROR(INDEX(男子登録情報!$A:$A,MATCH($C32,男子登録情報!$B:$B,0)),"")</f>
        <v/>
      </c>
      <c r="H32" s="54"/>
      <c r="I32" s="31"/>
      <c r="J32" s="45"/>
      <c r="K32" s="55" t="str">
        <f>IF($H32="","",IF(INDEX(リスト!$U$2:$U$65,MATCH($H32,リスト!$T$2:$T$65,0))=3,"分",IF(INDEX(リスト!$U$2:$U$65,MATCH($H32,リスト!$T$2:$T$65,0))=2,IF(AND($J32="",$L32&lt;&gt;""),"","分"),"")))</f>
        <v/>
      </c>
      <c r="L32" s="66"/>
      <c r="M32" s="55" t="str">
        <f>IF($H32="","",IF(INDEX(リスト!$U$2:$U$65,MATCH($H32,リスト!$T$2:$T$65,0))&gt;=4,"m","秒"))</f>
        <v/>
      </c>
      <c r="N32" s="79"/>
      <c r="O32" s="80"/>
      <c r="P32" s="31"/>
      <c r="Q32" s="45"/>
      <c r="R32" s="55" t="str">
        <f>IF($O32="","",IF(INDEX(リスト!$U$2:$U$65,MATCH($O32,リスト!$T$2:$T$65,0))=3,"分",IF(INDEX(リスト!$U$2:$U$65,MATCH($O32,リスト!$T$2:$T$65,0))=2,IF(AND($Q32="",$S32&lt;&gt;""),"","分"),"")))</f>
        <v/>
      </c>
      <c r="S32" s="66"/>
      <c r="T32" s="55" t="str">
        <f>IF($O32="","",IF(INDEX(リスト!$U$2:$U$65,MATCH($O32,リスト!$T$2:$T$65,0))&gt;=4,"m","秒"))</f>
        <v/>
      </c>
      <c r="U32" s="79"/>
      <c r="V32" s="54"/>
      <c r="W32" s="31"/>
      <c r="X32" s="45"/>
      <c r="Y32" s="55" t="str">
        <f>IF($V32="","",IF(INDEX(リスト!$U$2:$U$65,MATCH($V32,リスト!$T$2:$T$65,0))=3,"分",IF(INDEX(リスト!$U$2:$U$65,MATCH($V32,リスト!$T$2:$T$65,0))=2,IF(AND($X32="",$Z32&lt;&gt;""),"","分"),"")))</f>
        <v/>
      </c>
      <c r="Z32" s="66"/>
      <c r="AA32" s="55" t="str">
        <f>IF($V32="","",IF(INDEX(リスト!$U$2:$U$65,MATCH($V32,リスト!$T$2:$T$65,0))&gt;=4,"m","秒"))</f>
        <v/>
      </c>
      <c r="AB32" s="79"/>
      <c r="AC32" s="80"/>
      <c r="AD32" s="31"/>
      <c r="AE32" s="45"/>
      <c r="AF32" s="81" t="str">
        <f t="shared" si="0"/>
        <v/>
      </c>
    </row>
    <row r="33" spans="2:32" ht="18.5" customHeight="1" x14ac:dyDescent="0.55000000000000004">
      <c r="B33" s="44">
        <v>26</v>
      </c>
      <c r="C33" s="31"/>
      <c r="D33" s="56" t="str">
        <f>IFERROR(INDEX(男子登録情報!$C:$C,MATCH($C33,男子登録情報!$B:$B,0)),"")</f>
        <v/>
      </c>
      <c r="E33" s="56" t="str">
        <f>IFERROR(INDEX(男子登録情報!$O:$O,MATCH($C33,男子登録情報!$B:$B,0)),"")</f>
        <v/>
      </c>
      <c r="F33" s="56" t="str">
        <f>IFERROR(IF(INDEX(男子登録情報!$E:$E,MATCH($C33,男子登録情報!$B:$B,0))="","",INDEX(男子登録情報!$E:$E,MATCH($C33,男子登録情報!$B:$B,0))),"")</f>
        <v/>
      </c>
      <c r="G33" s="78" t="str">
        <f>IFERROR(INDEX(男子登録情報!$A:$A,MATCH($C33,男子登録情報!$B:$B,0)),"")</f>
        <v/>
      </c>
      <c r="H33" s="54"/>
      <c r="I33" s="31"/>
      <c r="J33" s="45"/>
      <c r="K33" s="55" t="str">
        <f>IF($H33="","",IF(INDEX(リスト!$U$2:$U$65,MATCH($H33,リスト!$T$2:$T$65,0))=3,"分",IF(INDEX(リスト!$U$2:$U$65,MATCH($H33,リスト!$T$2:$T$65,0))=2,IF(AND($J33="",$L33&lt;&gt;""),"","分"),"")))</f>
        <v/>
      </c>
      <c r="L33" s="66"/>
      <c r="M33" s="55" t="str">
        <f>IF($H33="","",IF(INDEX(リスト!$U$2:$U$65,MATCH($H33,リスト!$T$2:$T$65,0))&gt;=4,"m","秒"))</f>
        <v/>
      </c>
      <c r="N33" s="79"/>
      <c r="O33" s="80"/>
      <c r="P33" s="31"/>
      <c r="Q33" s="45"/>
      <c r="R33" s="55" t="str">
        <f>IF($O33="","",IF(INDEX(リスト!$U$2:$U$65,MATCH($O33,リスト!$T$2:$T$65,0))=3,"分",IF(INDEX(リスト!$U$2:$U$65,MATCH($O33,リスト!$T$2:$T$65,0))=2,IF(AND($Q33="",$S33&lt;&gt;""),"","分"),"")))</f>
        <v/>
      </c>
      <c r="S33" s="66"/>
      <c r="T33" s="55" t="str">
        <f>IF($O33="","",IF(INDEX(リスト!$U$2:$U$65,MATCH($O33,リスト!$T$2:$T$65,0))&gt;=4,"m","秒"))</f>
        <v/>
      </c>
      <c r="U33" s="79"/>
      <c r="V33" s="54"/>
      <c r="W33" s="31"/>
      <c r="X33" s="45"/>
      <c r="Y33" s="55" t="str">
        <f>IF($V33="","",IF(INDEX(リスト!$U$2:$U$65,MATCH($V33,リスト!$T$2:$T$65,0))=3,"分",IF(INDEX(リスト!$U$2:$U$65,MATCH($V33,リスト!$T$2:$T$65,0))=2,IF(AND($X33="",$Z33&lt;&gt;""),"","分"),"")))</f>
        <v/>
      </c>
      <c r="Z33" s="66"/>
      <c r="AA33" s="55" t="str">
        <f>IF($V33="","",IF(INDEX(リスト!$U$2:$U$65,MATCH($V33,リスト!$T$2:$T$65,0))&gt;=4,"m","秒"))</f>
        <v/>
      </c>
      <c r="AB33" s="79"/>
      <c r="AC33" s="80"/>
      <c r="AD33" s="31"/>
      <c r="AE33" s="45"/>
      <c r="AF33" s="81" t="str">
        <f t="shared" si="0"/>
        <v/>
      </c>
    </row>
    <row r="34" spans="2:32" ht="18.5" customHeight="1" x14ac:dyDescent="0.55000000000000004">
      <c r="B34" s="44">
        <v>27</v>
      </c>
      <c r="C34" s="31"/>
      <c r="D34" s="56" t="str">
        <f>IFERROR(INDEX(男子登録情報!$C:$C,MATCH($C34,男子登録情報!$B:$B,0)),"")</f>
        <v/>
      </c>
      <c r="E34" s="56" t="str">
        <f>IFERROR(INDEX(男子登録情報!$O:$O,MATCH($C34,男子登録情報!$B:$B,0)),"")</f>
        <v/>
      </c>
      <c r="F34" s="56" t="str">
        <f>IFERROR(IF(INDEX(男子登録情報!$E:$E,MATCH($C34,男子登録情報!$B:$B,0))="","",INDEX(男子登録情報!$E:$E,MATCH($C34,男子登録情報!$B:$B,0))),"")</f>
        <v/>
      </c>
      <c r="G34" s="78" t="str">
        <f>IFERROR(INDEX(男子登録情報!$A:$A,MATCH($C34,男子登録情報!$B:$B,0)),"")</f>
        <v/>
      </c>
      <c r="H34" s="54"/>
      <c r="I34" s="31"/>
      <c r="J34" s="45"/>
      <c r="K34" s="55" t="str">
        <f>IF($H34="","",IF(INDEX(リスト!$U$2:$U$65,MATCH($H34,リスト!$T$2:$T$65,0))=3,"分",IF(INDEX(リスト!$U$2:$U$65,MATCH($H34,リスト!$T$2:$T$65,0))=2,IF(AND($J34="",$L34&lt;&gt;""),"","分"),"")))</f>
        <v/>
      </c>
      <c r="L34" s="66"/>
      <c r="M34" s="55" t="str">
        <f>IF($H34="","",IF(INDEX(リスト!$U$2:$U$65,MATCH($H34,リスト!$T$2:$T$65,0))&gt;=4,"m","秒"))</f>
        <v/>
      </c>
      <c r="N34" s="79"/>
      <c r="O34" s="80"/>
      <c r="P34" s="31"/>
      <c r="Q34" s="45"/>
      <c r="R34" s="55" t="str">
        <f>IF($O34="","",IF(INDEX(リスト!$U$2:$U$65,MATCH($O34,リスト!$T$2:$T$65,0))=3,"分",IF(INDEX(リスト!$U$2:$U$65,MATCH($O34,リスト!$T$2:$T$65,0))=2,IF(AND($Q34="",$S34&lt;&gt;""),"","分"),"")))</f>
        <v/>
      </c>
      <c r="S34" s="66"/>
      <c r="T34" s="55" t="str">
        <f>IF($O34="","",IF(INDEX(リスト!$U$2:$U$65,MATCH($O34,リスト!$T$2:$T$65,0))&gt;=4,"m","秒"))</f>
        <v/>
      </c>
      <c r="U34" s="79"/>
      <c r="V34" s="54"/>
      <c r="W34" s="31"/>
      <c r="X34" s="45"/>
      <c r="Y34" s="55" t="str">
        <f>IF($V34="","",IF(INDEX(リスト!$U$2:$U$65,MATCH($V34,リスト!$T$2:$T$65,0))=3,"分",IF(INDEX(リスト!$U$2:$U$65,MATCH($V34,リスト!$T$2:$T$65,0))=2,IF(AND($X34="",$Z34&lt;&gt;""),"","分"),"")))</f>
        <v/>
      </c>
      <c r="Z34" s="66"/>
      <c r="AA34" s="55" t="str">
        <f>IF($V34="","",IF(INDEX(リスト!$U$2:$U$65,MATCH($V34,リスト!$T$2:$T$65,0))&gt;=4,"m","秒"))</f>
        <v/>
      </c>
      <c r="AB34" s="79"/>
      <c r="AC34" s="80"/>
      <c r="AD34" s="31"/>
      <c r="AE34" s="45"/>
      <c r="AF34" s="81" t="str">
        <f t="shared" si="0"/>
        <v/>
      </c>
    </row>
    <row r="35" spans="2:32" ht="18.5" customHeight="1" x14ac:dyDescent="0.55000000000000004">
      <c r="B35" s="44">
        <v>28</v>
      </c>
      <c r="C35" s="31"/>
      <c r="D35" s="56" t="str">
        <f>IFERROR(INDEX(男子登録情報!$C:$C,MATCH($C35,男子登録情報!$B:$B,0)),"")</f>
        <v/>
      </c>
      <c r="E35" s="56" t="str">
        <f>IFERROR(INDEX(男子登録情報!$O:$O,MATCH($C35,男子登録情報!$B:$B,0)),"")</f>
        <v/>
      </c>
      <c r="F35" s="56" t="str">
        <f>IFERROR(IF(INDEX(男子登録情報!$E:$E,MATCH($C35,男子登録情報!$B:$B,0))="","",INDEX(男子登録情報!$E:$E,MATCH($C35,男子登録情報!$B:$B,0))),"")</f>
        <v/>
      </c>
      <c r="G35" s="78" t="str">
        <f>IFERROR(INDEX(男子登録情報!$A:$A,MATCH($C35,男子登録情報!$B:$B,0)),"")</f>
        <v/>
      </c>
      <c r="H35" s="54"/>
      <c r="I35" s="31"/>
      <c r="J35" s="45"/>
      <c r="K35" s="55" t="str">
        <f>IF($H35="","",IF(INDEX(リスト!$U$2:$U$65,MATCH($H35,リスト!$T$2:$T$65,0))=3,"分",IF(INDEX(リスト!$U$2:$U$65,MATCH($H35,リスト!$T$2:$T$65,0))=2,IF(AND($J35="",$L35&lt;&gt;""),"","分"),"")))</f>
        <v/>
      </c>
      <c r="L35" s="66"/>
      <c r="M35" s="55" t="str">
        <f>IF($H35="","",IF(INDEX(リスト!$U$2:$U$65,MATCH($H35,リスト!$T$2:$T$65,0))&gt;=4,"m","秒"))</f>
        <v/>
      </c>
      <c r="N35" s="79"/>
      <c r="O35" s="80"/>
      <c r="P35" s="31"/>
      <c r="Q35" s="45"/>
      <c r="R35" s="55" t="str">
        <f>IF($O35="","",IF(INDEX(リスト!$U$2:$U$65,MATCH($O35,リスト!$T$2:$T$65,0))=3,"分",IF(INDEX(リスト!$U$2:$U$65,MATCH($O35,リスト!$T$2:$T$65,0))=2,IF(AND($Q35="",$S35&lt;&gt;""),"","分"),"")))</f>
        <v/>
      </c>
      <c r="S35" s="66"/>
      <c r="T35" s="55" t="str">
        <f>IF($O35="","",IF(INDEX(リスト!$U$2:$U$65,MATCH($O35,リスト!$T$2:$T$65,0))&gt;=4,"m","秒"))</f>
        <v/>
      </c>
      <c r="U35" s="79"/>
      <c r="V35" s="54"/>
      <c r="W35" s="31"/>
      <c r="X35" s="45"/>
      <c r="Y35" s="55" t="str">
        <f>IF($V35="","",IF(INDEX(リスト!$U$2:$U$65,MATCH($V35,リスト!$T$2:$T$65,0))=3,"分",IF(INDEX(リスト!$U$2:$U$65,MATCH($V35,リスト!$T$2:$T$65,0))=2,IF(AND($X35="",$Z35&lt;&gt;""),"","分"),"")))</f>
        <v/>
      </c>
      <c r="Z35" s="66"/>
      <c r="AA35" s="55" t="str">
        <f>IF($V35="","",IF(INDEX(リスト!$U$2:$U$65,MATCH($V35,リスト!$T$2:$T$65,0))&gt;=4,"m","秒"))</f>
        <v/>
      </c>
      <c r="AB35" s="79"/>
      <c r="AC35" s="80"/>
      <c r="AD35" s="31"/>
      <c r="AE35" s="45"/>
      <c r="AF35" s="81" t="str">
        <f t="shared" si="0"/>
        <v/>
      </c>
    </row>
    <row r="36" spans="2:32" ht="18.5" customHeight="1" x14ac:dyDescent="0.55000000000000004">
      <c r="B36" s="44">
        <v>29</v>
      </c>
      <c r="C36" s="31"/>
      <c r="D36" s="56" t="str">
        <f>IFERROR(INDEX(男子登録情報!$C:$C,MATCH($C36,男子登録情報!$B:$B,0)),"")</f>
        <v/>
      </c>
      <c r="E36" s="56" t="str">
        <f>IFERROR(INDEX(男子登録情報!$O:$O,MATCH($C36,男子登録情報!$B:$B,0)),"")</f>
        <v/>
      </c>
      <c r="F36" s="56" t="str">
        <f>IFERROR(IF(INDEX(男子登録情報!$E:$E,MATCH($C36,男子登録情報!$B:$B,0))="","",INDEX(男子登録情報!$E:$E,MATCH($C36,男子登録情報!$B:$B,0))),"")</f>
        <v/>
      </c>
      <c r="G36" s="78" t="str">
        <f>IFERROR(INDEX(男子登録情報!$A:$A,MATCH($C36,男子登録情報!$B:$B,0)),"")</f>
        <v/>
      </c>
      <c r="H36" s="54"/>
      <c r="I36" s="31"/>
      <c r="J36" s="45"/>
      <c r="K36" s="55" t="str">
        <f>IF($H36="","",IF(INDEX(リスト!$U$2:$U$65,MATCH($H36,リスト!$T$2:$T$65,0))=3,"分",IF(INDEX(リスト!$U$2:$U$65,MATCH($H36,リスト!$T$2:$T$65,0))=2,IF(AND($J36="",$L36&lt;&gt;""),"","分"),"")))</f>
        <v/>
      </c>
      <c r="L36" s="66"/>
      <c r="M36" s="55" t="str">
        <f>IF($H36="","",IF(INDEX(リスト!$U$2:$U$65,MATCH($H36,リスト!$T$2:$T$65,0))&gt;=4,"m","秒"))</f>
        <v/>
      </c>
      <c r="N36" s="79"/>
      <c r="O36" s="80"/>
      <c r="P36" s="31"/>
      <c r="Q36" s="45"/>
      <c r="R36" s="55" t="str">
        <f>IF($O36="","",IF(INDEX(リスト!$U$2:$U$65,MATCH($O36,リスト!$T$2:$T$65,0))=3,"分",IF(INDEX(リスト!$U$2:$U$65,MATCH($O36,リスト!$T$2:$T$65,0))=2,IF(AND($Q36="",$S36&lt;&gt;""),"","分"),"")))</f>
        <v/>
      </c>
      <c r="S36" s="66"/>
      <c r="T36" s="55" t="str">
        <f>IF($O36="","",IF(INDEX(リスト!$U$2:$U$65,MATCH($O36,リスト!$T$2:$T$65,0))&gt;=4,"m","秒"))</f>
        <v/>
      </c>
      <c r="U36" s="79"/>
      <c r="V36" s="54"/>
      <c r="W36" s="31"/>
      <c r="X36" s="45"/>
      <c r="Y36" s="55" t="str">
        <f>IF($V36="","",IF(INDEX(リスト!$U$2:$U$65,MATCH($V36,リスト!$T$2:$T$65,0))=3,"分",IF(INDEX(リスト!$U$2:$U$65,MATCH($V36,リスト!$T$2:$T$65,0))=2,IF(AND($X36="",$Z36&lt;&gt;""),"","分"),"")))</f>
        <v/>
      </c>
      <c r="Z36" s="66"/>
      <c r="AA36" s="55" t="str">
        <f>IF($V36="","",IF(INDEX(リスト!$U$2:$U$65,MATCH($V36,リスト!$T$2:$T$65,0))&gt;=4,"m","秒"))</f>
        <v/>
      </c>
      <c r="AB36" s="79"/>
      <c r="AC36" s="80"/>
      <c r="AD36" s="31"/>
      <c r="AE36" s="45"/>
      <c r="AF36" s="81" t="str">
        <f t="shared" si="0"/>
        <v/>
      </c>
    </row>
    <row r="37" spans="2:32" ht="18.5" customHeight="1" thickBot="1" x14ac:dyDescent="0.6">
      <c r="B37" s="47">
        <v>30</v>
      </c>
      <c r="C37" s="36"/>
      <c r="D37" s="60" t="str">
        <f>IFERROR(INDEX(男子登録情報!$C:$C,MATCH($C37,男子登録情報!$B:$B,0)),"")</f>
        <v/>
      </c>
      <c r="E37" s="60" t="str">
        <f>IFERROR(INDEX(男子登録情報!$O:$O,MATCH($C37,男子登録情報!$B:$B,0)),"")</f>
        <v/>
      </c>
      <c r="F37" s="60" t="str">
        <f>IFERROR(IF(INDEX(男子登録情報!$E:$E,MATCH($C37,男子登録情報!$B:$B,0))="","",INDEX(男子登録情報!$E:$E,MATCH($C37,男子登録情報!$B:$B,0))),"")</f>
        <v/>
      </c>
      <c r="G37" s="82" t="str">
        <f>IFERROR(INDEX(男子登録情報!$A:$A,MATCH($C37,男子登録情報!$B:$B,0)),"")</f>
        <v/>
      </c>
      <c r="H37" s="58"/>
      <c r="I37" s="36"/>
      <c r="J37" s="48"/>
      <c r="K37" s="59" t="str">
        <f>IF($H37="","",IF(INDEX(リスト!$U$2:$U$65,MATCH($H37,リスト!$T$2:$T$65,0))=3,"分",IF(INDEX(リスト!$U$2:$U$65,MATCH($H37,リスト!$T$2:$T$65,0))=2,IF(AND($J37="",$L37&lt;&gt;""),"","分"),"")))</f>
        <v/>
      </c>
      <c r="L37" s="67"/>
      <c r="M37" s="59" t="str">
        <f>IF($H37="","",IF(INDEX(リスト!$U$2:$U$65,MATCH($H37,リスト!$T$2:$T$65,0))&gt;=4,"m","秒"))</f>
        <v/>
      </c>
      <c r="N37" s="83"/>
      <c r="O37" s="84"/>
      <c r="P37" s="36"/>
      <c r="Q37" s="48"/>
      <c r="R37" s="59" t="str">
        <f>IF($O37="","",IF(INDEX(リスト!$U$2:$U$65,MATCH($O37,リスト!$T$2:$T$65,0))=3,"分",IF(INDEX(リスト!$U$2:$U$65,MATCH($O37,リスト!$T$2:$T$65,0))=2,IF(AND($Q37="",$S37&lt;&gt;""),"","分"),"")))</f>
        <v/>
      </c>
      <c r="S37" s="67"/>
      <c r="T37" s="59" t="str">
        <f>IF($O37="","",IF(INDEX(リスト!$U$2:$U$65,MATCH($O37,リスト!$T$2:$T$65,0))&gt;=4,"m","秒"))</f>
        <v/>
      </c>
      <c r="U37" s="83"/>
      <c r="V37" s="58"/>
      <c r="W37" s="36"/>
      <c r="X37" s="48"/>
      <c r="Y37" s="59" t="str">
        <f>IF($V37="","",IF(INDEX(リスト!$U$2:$U$65,MATCH($V37,リスト!$T$2:$T$65,0))=3,"分",IF(INDEX(リスト!$U$2:$U$65,MATCH($V37,リスト!$T$2:$T$65,0))=2,IF(AND($X37="",$Z37&lt;&gt;""),"","分"),"")))</f>
        <v/>
      </c>
      <c r="Z37" s="67"/>
      <c r="AA37" s="59" t="str">
        <f>IF($V37="","",IF(INDEX(リスト!$U$2:$U$65,MATCH($V37,リスト!$T$2:$T$65,0))&gt;=4,"m","秒"))</f>
        <v/>
      </c>
      <c r="AB37" s="83"/>
      <c r="AC37" s="84"/>
      <c r="AD37" s="36"/>
      <c r="AE37" s="48"/>
      <c r="AF37" s="85" t="str">
        <f t="shared" si="0"/>
        <v/>
      </c>
    </row>
    <row r="38" spans="2:32" ht="18.5" customHeight="1" x14ac:dyDescent="0.55000000000000004">
      <c r="B38" s="113">
        <v>31</v>
      </c>
      <c r="C38" s="153"/>
      <c r="D38" s="112" t="str">
        <f>IFERROR(INDEX(男子登録情報!$C:$C,MATCH($C38,男子登録情報!$B:$B,0)),"")</f>
        <v/>
      </c>
      <c r="E38" s="112" t="str">
        <f>IFERROR(INDEX(男子登録情報!$O:$O,MATCH($C38,男子登録情報!$B:$B,0)),"")</f>
        <v/>
      </c>
      <c r="F38" s="112" t="str">
        <f>IFERROR(IF(INDEX(男子登録情報!$E:$E,MATCH($C38,男子登録情報!$B:$B,0))="","",INDEX(男子登録情報!$E:$E,MATCH($C38,男子登録情報!$B:$B,0))),"")</f>
        <v/>
      </c>
      <c r="G38" s="110" t="str">
        <f>IFERROR(INDEX(男子登録情報!$A:$A,MATCH($C38,男子登録情報!$B:$B,0)),"")</f>
        <v/>
      </c>
      <c r="H38" s="154"/>
      <c r="I38" s="153"/>
      <c r="J38" s="137"/>
      <c r="K38" s="111" t="str">
        <f>IF($H38="","",IF(INDEX(リスト!$U$2:$U$65,MATCH($H38,リスト!$T$2:$T$65,0))=3,"分",IF(INDEX(リスト!$U$2:$U$65,MATCH($H38,リスト!$T$2:$T$65,0))=2,IF(AND($J38="",$L38&lt;&gt;""),"","分"),"")))</f>
        <v/>
      </c>
      <c r="L38" s="138"/>
      <c r="M38" s="111" t="str">
        <f>IF($H38="","",IF(INDEX(リスト!$U$2:$U$65,MATCH($H38,リスト!$T$2:$T$65,0))&gt;=4,"m","秒"))</f>
        <v/>
      </c>
      <c r="N38" s="139"/>
      <c r="O38" s="155"/>
      <c r="P38" s="153"/>
      <c r="Q38" s="137"/>
      <c r="R38" s="111" t="str">
        <f>IF($O38="","",IF(INDEX(リスト!$U$2:$U$65,MATCH($O38,リスト!$T$2:$T$65,0))=3,"分",IF(INDEX(リスト!$U$2:$U$65,MATCH($O38,リスト!$T$2:$T$65,0))=2,IF(AND($Q38="",$S38&lt;&gt;""),"","分"),"")))</f>
        <v/>
      </c>
      <c r="S38" s="138"/>
      <c r="T38" s="111" t="str">
        <f>IF($O38="","",IF(INDEX(リスト!$U$2:$U$65,MATCH($O38,リスト!$T$2:$T$65,0))&gt;=4,"m","秒"))</f>
        <v/>
      </c>
      <c r="U38" s="139"/>
      <c r="V38" s="154"/>
      <c r="W38" s="153"/>
      <c r="X38" s="137"/>
      <c r="Y38" s="111" t="str">
        <f>IF($V38="","",IF(INDEX(リスト!$U$2:$U$65,MATCH($V38,リスト!$T$2:$T$65,0))=3,"分",IF(INDEX(リスト!$U$2:$U$65,MATCH($V38,リスト!$T$2:$T$65,0))=2,IF(AND($X38="",$Z38&lt;&gt;""),"","分"),"")))</f>
        <v/>
      </c>
      <c r="Z38" s="138"/>
      <c r="AA38" s="111" t="str">
        <f>IF($V38="","",IF(INDEX(リスト!$U$2:$U$65,MATCH($V38,リスト!$T$2:$T$65,0))&gt;=4,"m","秒"))</f>
        <v/>
      </c>
      <c r="AB38" s="139"/>
      <c r="AC38" s="155"/>
      <c r="AD38" s="153"/>
      <c r="AE38" s="137"/>
      <c r="AF38" s="134" t="str">
        <f t="shared" si="0"/>
        <v/>
      </c>
    </row>
    <row r="39" spans="2:32" ht="18.5" customHeight="1" x14ac:dyDescent="0.55000000000000004">
      <c r="B39" s="44">
        <v>32</v>
      </c>
      <c r="C39" s="31"/>
      <c r="D39" s="56" t="str">
        <f>IFERROR(INDEX(男子登録情報!$C:$C,MATCH($C39,男子登録情報!$B:$B,0)),"")</f>
        <v/>
      </c>
      <c r="E39" s="56" t="str">
        <f>IFERROR(INDEX(男子登録情報!$O:$O,MATCH($C39,男子登録情報!$B:$B,0)),"")</f>
        <v/>
      </c>
      <c r="F39" s="56" t="str">
        <f>IFERROR(IF(INDEX(男子登録情報!$E:$E,MATCH($C39,男子登録情報!$B:$B,0))="","",INDEX(男子登録情報!$E:$E,MATCH($C39,男子登録情報!$B:$B,0))),"")</f>
        <v/>
      </c>
      <c r="G39" s="78" t="str">
        <f>IFERROR(INDEX(男子登録情報!$A:$A,MATCH($C39,男子登録情報!$B:$B,0)),"")</f>
        <v/>
      </c>
      <c r="H39" s="54"/>
      <c r="I39" s="31"/>
      <c r="J39" s="45"/>
      <c r="K39" s="55" t="str">
        <f>IF($H39="","",IF(INDEX(リスト!$U$2:$U$65,MATCH($H39,リスト!$T$2:$T$65,0))=3,"分",IF(INDEX(リスト!$U$2:$U$65,MATCH($H39,リスト!$T$2:$T$65,0))=2,IF(AND($J39="",$L39&lt;&gt;""),"","分"),"")))</f>
        <v/>
      </c>
      <c r="L39" s="66"/>
      <c r="M39" s="55" t="str">
        <f>IF($H39="","",IF(INDEX(リスト!$U$2:$U$65,MATCH($H39,リスト!$T$2:$T$65,0))&gt;=4,"m","秒"))</f>
        <v/>
      </c>
      <c r="N39" s="79"/>
      <c r="O39" s="80"/>
      <c r="P39" s="31"/>
      <c r="Q39" s="45"/>
      <c r="R39" s="55" t="str">
        <f>IF($O39="","",IF(INDEX(リスト!$U$2:$U$65,MATCH($O39,リスト!$T$2:$T$65,0))=3,"分",IF(INDEX(リスト!$U$2:$U$65,MATCH($O39,リスト!$T$2:$T$65,0))=2,IF(AND($Q39="",$S39&lt;&gt;""),"","分"),"")))</f>
        <v/>
      </c>
      <c r="S39" s="66"/>
      <c r="T39" s="55" t="str">
        <f>IF($O39="","",IF(INDEX(リスト!$U$2:$U$65,MATCH($O39,リスト!$T$2:$T$65,0))&gt;=4,"m","秒"))</f>
        <v/>
      </c>
      <c r="U39" s="79"/>
      <c r="V39" s="54"/>
      <c r="W39" s="31"/>
      <c r="X39" s="45"/>
      <c r="Y39" s="55" t="str">
        <f>IF($V39="","",IF(INDEX(リスト!$U$2:$U$65,MATCH($V39,リスト!$T$2:$T$65,0))=3,"分",IF(INDEX(リスト!$U$2:$U$65,MATCH($V39,リスト!$T$2:$T$65,0))=2,IF(AND($X39="",$Z39&lt;&gt;""),"","分"),"")))</f>
        <v/>
      </c>
      <c r="Z39" s="66"/>
      <c r="AA39" s="55" t="str">
        <f>IF($V39="","",IF(INDEX(リスト!$U$2:$U$65,MATCH($V39,リスト!$T$2:$T$65,0))&gt;=4,"m","秒"))</f>
        <v/>
      </c>
      <c r="AB39" s="79"/>
      <c r="AC39" s="80"/>
      <c r="AD39" s="31"/>
      <c r="AE39" s="45"/>
      <c r="AF39" s="81" t="str">
        <f t="shared" si="0"/>
        <v/>
      </c>
    </row>
    <row r="40" spans="2:32" ht="18.5" customHeight="1" x14ac:dyDescent="0.55000000000000004">
      <c r="B40" s="44">
        <v>33</v>
      </c>
      <c r="C40" s="31"/>
      <c r="D40" s="56" t="str">
        <f>IFERROR(INDEX(男子登録情報!$C:$C,MATCH($C40,男子登録情報!$B:$B,0)),"")</f>
        <v/>
      </c>
      <c r="E40" s="56" t="str">
        <f>IFERROR(INDEX(男子登録情報!$O:$O,MATCH($C40,男子登録情報!$B:$B,0)),"")</f>
        <v/>
      </c>
      <c r="F40" s="56" t="str">
        <f>IFERROR(IF(INDEX(男子登録情報!$E:$E,MATCH($C40,男子登録情報!$B:$B,0))="","",INDEX(男子登録情報!$E:$E,MATCH($C40,男子登録情報!$B:$B,0))),"")</f>
        <v/>
      </c>
      <c r="G40" s="78" t="str">
        <f>IFERROR(INDEX(男子登録情報!$A:$A,MATCH($C40,男子登録情報!$B:$B,0)),"")</f>
        <v/>
      </c>
      <c r="H40" s="54"/>
      <c r="I40" s="31"/>
      <c r="J40" s="45"/>
      <c r="K40" s="55" t="str">
        <f>IF($H40="","",IF(INDEX(リスト!$U$2:$U$65,MATCH($H40,リスト!$T$2:$T$65,0))=3,"分",IF(INDEX(リスト!$U$2:$U$65,MATCH($H40,リスト!$T$2:$T$65,0))=2,IF(AND($J40="",$L40&lt;&gt;""),"","分"),"")))</f>
        <v/>
      </c>
      <c r="L40" s="66"/>
      <c r="M40" s="55" t="str">
        <f>IF($H40="","",IF(INDEX(リスト!$U$2:$U$65,MATCH($H40,リスト!$T$2:$T$65,0))&gt;=4,"m","秒"))</f>
        <v/>
      </c>
      <c r="N40" s="79"/>
      <c r="O40" s="80"/>
      <c r="P40" s="31"/>
      <c r="Q40" s="45"/>
      <c r="R40" s="55" t="str">
        <f>IF($O40="","",IF(INDEX(リスト!$U$2:$U$65,MATCH($O40,リスト!$T$2:$T$65,0))=3,"分",IF(INDEX(リスト!$U$2:$U$65,MATCH($O40,リスト!$T$2:$T$65,0))=2,IF(AND($Q40="",$S40&lt;&gt;""),"","分"),"")))</f>
        <v/>
      </c>
      <c r="S40" s="66"/>
      <c r="T40" s="55" t="str">
        <f>IF($O40="","",IF(INDEX(リスト!$U$2:$U$65,MATCH($O40,リスト!$T$2:$T$65,0))&gt;=4,"m","秒"))</f>
        <v/>
      </c>
      <c r="U40" s="79"/>
      <c r="V40" s="54"/>
      <c r="W40" s="31"/>
      <c r="X40" s="45"/>
      <c r="Y40" s="55" t="str">
        <f>IF($V40="","",IF(INDEX(リスト!$U$2:$U$65,MATCH($V40,リスト!$T$2:$T$65,0))=3,"分",IF(INDEX(リスト!$U$2:$U$65,MATCH($V40,リスト!$T$2:$T$65,0))=2,IF(AND($X40="",$Z40&lt;&gt;""),"","分"),"")))</f>
        <v/>
      </c>
      <c r="Z40" s="66"/>
      <c r="AA40" s="55" t="str">
        <f>IF($V40="","",IF(INDEX(リスト!$U$2:$U$65,MATCH($V40,リスト!$T$2:$T$65,0))&gt;=4,"m","秒"))</f>
        <v/>
      </c>
      <c r="AB40" s="79"/>
      <c r="AC40" s="80"/>
      <c r="AD40" s="31"/>
      <c r="AE40" s="45"/>
      <c r="AF40" s="81" t="str">
        <f t="shared" si="0"/>
        <v/>
      </c>
    </row>
    <row r="41" spans="2:32" ht="18.5" customHeight="1" x14ac:dyDescent="0.55000000000000004">
      <c r="B41" s="44">
        <v>34</v>
      </c>
      <c r="C41" s="31"/>
      <c r="D41" s="56" t="str">
        <f>IFERROR(INDEX(男子登録情報!$C:$C,MATCH($C41,男子登録情報!$B:$B,0)),"")</f>
        <v/>
      </c>
      <c r="E41" s="56" t="str">
        <f>IFERROR(INDEX(男子登録情報!$O:$O,MATCH($C41,男子登録情報!$B:$B,0)),"")</f>
        <v/>
      </c>
      <c r="F41" s="56" t="str">
        <f>IFERROR(IF(INDEX(男子登録情報!$E:$E,MATCH($C41,男子登録情報!$B:$B,0))="","",INDEX(男子登録情報!$E:$E,MATCH($C41,男子登録情報!$B:$B,0))),"")</f>
        <v/>
      </c>
      <c r="G41" s="78" t="str">
        <f>IFERROR(INDEX(男子登録情報!$A:$A,MATCH($C41,男子登録情報!$B:$B,0)),"")</f>
        <v/>
      </c>
      <c r="H41" s="54"/>
      <c r="I41" s="31"/>
      <c r="J41" s="45"/>
      <c r="K41" s="55" t="str">
        <f>IF($H41="","",IF(INDEX(リスト!$U$2:$U$65,MATCH($H41,リスト!$T$2:$T$65,0))=3,"分",IF(INDEX(リスト!$U$2:$U$65,MATCH($H41,リスト!$T$2:$T$65,0))=2,IF(AND($J41="",$L41&lt;&gt;""),"","分"),"")))</f>
        <v/>
      </c>
      <c r="L41" s="66"/>
      <c r="M41" s="55" t="str">
        <f>IF($H41="","",IF(INDEX(リスト!$U$2:$U$65,MATCH($H41,リスト!$T$2:$T$65,0))&gt;=4,"m","秒"))</f>
        <v/>
      </c>
      <c r="N41" s="79"/>
      <c r="O41" s="80"/>
      <c r="P41" s="31"/>
      <c r="Q41" s="45"/>
      <c r="R41" s="55" t="str">
        <f>IF($O41="","",IF(INDEX(リスト!$U$2:$U$65,MATCH($O41,リスト!$T$2:$T$65,0))=3,"分",IF(INDEX(リスト!$U$2:$U$65,MATCH($O41,リスト!$T$2:$T$65,0))=2,IF(AND($Q41="",$S41&lt;&gt;""),"","分"),"")))</f>
        <v/>
      </c>
      <c r="S41" s="66"/>
      <c r="T41" s="55" t="str">
        <f>IF($O41="","",IF(INDEX(リスト!$U$2:$U$65,MATCH($O41,リスト!$T$2:$T$65,0))&gt;=4,"m","秒"))</f>
        <v/>
      </c>
      <c r="U41" s="79"/>
      <c r="V41" s="54"/>
      <c r="W41" s="31"/>
      <c r="X41" s="45"/>
      <c r="Y41" s="55" t="str">
        <f>IF($V41="","",IF(INDEX(リスト!$U$2:$U$65,MATCH($V41,リスト!$T$2:$T$65,0))=3,"分",IF(INDEX(リスト!$U$2:$U$65,MATCH($V41,リスト!$T$2:$T$65,0))=2,IF(AND($X41="",$Z41&lt;&gt;""),"","分"),"")))</f>
        <v/>
      </c>
      <c r="Z41" s="66"/>
      <c r="AA41" s="55" t="str">
        <f>IF($V41="","",IF(INDEX(リスト!$U$2:$U$65,MATCH($V41,リスト!$T$2:$T$65,0))&gt;=4,"m","秒"))</f>
        <v/>
      </c>
      <c r="AB41" s="79"/>
      <c r="AC41" s="80"/>
      <c r="AD41" s="31"/>
      <c r="AE41" s="45"/>
      <c r="AF41" s="81" t="str">
        <f t="shared" si="0"/>
        <v/>
      </c>
    </row>
    <row r="42" spans="2:32" ht="18.5" customHeight="1" x14ac:dyDescent="0.55000000000000004">
      <c r="B42" s="44">
        <v>35</v>
      </c>
      <c r="C42" s="31"/>
      <c r="D42" s="56" t="str">
        <f>IFERROR(INDEX(男子登録情報!$C:$C,MATCH($C42,男子登録情報!$B:$B,0)),"")</f>
        <v/>
      </c>
      <c r="E42" s="56" t="str">
        <f>IFERROR(INDEX(男子登録情報!$O:$O,MATCH($C42,男子登録情報!$B:$B,0)),"")</f>
        <v/>
      </c>
      <c r="F42" s="56" t="str">
        <f>IFERROR(IF(INDEX(男子登録情報!$E:$E,MATCH($C42,男子登録情報!$B:$B,0))="","",INDEX(男子登録情報!$E:$E,MATCH($C42,男子登録情報!$B:$B,0))),"")</f>
        <v/>
      </c>
      <c r="G42" s="78" t="str">
        <f>IFERROR(INDEX(男子登録情報!$A:$A,MATCH($C42,男子登録情報!$B:$B,0)),"")</f>
        <v/>
      </c>
      <c r="H42" s="54"/>
      <c r="I42" s="31"/>
      <c r="J42" s="45"/>
      <c r="K42" s="55" t="str">
        <f>IF($H42="","",IF(INDEX(リスト!$U$2:$U$65,MATCH($H42,リスト!$T$2:$T$65,0))=3,"分",IF(INDEX(リスト!$U$2:$U$65,MATCH($H42,リスト!$T$2:$T$65,0))=2,IF(AND($J42="",$L42&lt;&gt;""),"","分"),"")))</f>
        <v/>
      </c>
      <c r="L42" s="66"/>
      <c r="M42" s="55" t="str">
        <f>IF($H42="","",IF(INDEX(リスト!$U$2:$U$65,MATCH($H42,リスト!$T$2:$T$65,0))&gt;=4,"m","秒"))</f>
        <v/>
      </c>
      <c r="N42" s="79"/>
      <c r="O42" s="80"/>
      <c r="P42" s="31"/>
      <c r="Q42" s="45"/>
      <c r="R42" s="55" t="str">
        <f>IF($O42="","",IF(INDEX(リスト!$U$2:$U$65,MATCH($O42,リスト!$T$2:$T$65,0))=3,"分",IF(INDEX(リスト!$U$2:$U$65,MATCH($O42,リスト!$T$2:$T$65,0))=2,IF(AND($Q42="",$S42&lt;&gt;""),"","分"),"")))</f>
        <v/>
      </c>
      <c r="S42" s="66"/>
      <c r="T42" s="55" t="str">
        <f>IF($O42="","",IF(INDEX(リスト!$U$2:$U$65,MATCH($O42,リスト!$T$2:$T$65,0))&gt;=4,"m","秒"))</f>
        <v/>
      </c>
      <c r="U42" s="79"/>
      <c r="V42" s="54"/>
      <c r="W42" s="31"/>
      <c r="X42" s="45"/>
      <c r="Y42" s="55" t="str">
        <f>IF($V42="","",IF(INDEX(リスト!$U$2:$U$65,MATCH($V42,リスト!$T$2:$T$65,0))=3,"分",IF(INDEX(リスト!$U$2:$U$65,MATCH($V42,リスト!$T$2:$T$65,0))=2,IF(AND($X42="",$Z42&lt;&gt;""),"","分"),"")))</f>
        <v/>
      </c>
      <c r="Z42" s="66"/>
      <c r="AA42" s="55" t="str">
        <f>IF($V42="","",IF(INDEX(リスト!$U$2:$U$65,MATCH($V42,リスト!$T$2:$T$65,0))&gt;=4,"m","秒"))</f>
        <v/>
      </c>
      <c r="AB42" s="79"/>
      <c r="AC42" s="80"/>
      <c r="AD42" s="31"/>
      <c r="AE42" s="45"/>
      <c r="AF42" s="81" t="str">
        <f t="shared" si="0"/>
        <v/>
      </c>
    </row>
    <row r="43" spans="2:32" ht="18.5" customHeight="1" x14ac:dyDescent="0.55000000000000004">
      <c r="B43" s="44">
        <v>36</v>
      </c>
      <c r="C43" s="31"/>
      <c r="D43" s="56" t="str">
        <f>IFERROR(INDEX(男子登録情報!$C:$C,MATCH($C43,男子登録情報!$B:$B,0)),"")</f>
        <v/>
      </c>
      <c r="E43" s="56" t="str">
        <f>IFERROR(INDEX(男子登録情報!$O:$O,MATCH($C43,男子登録情報!$B:$B,0)),"")</f>
        <v/>
      </c>
      <c r="F43" s="56" t="str">
        <f>IFERROR(IF(INDEX(男子登録情報!$E:$E,MATCH($C43,男子登録情報!$B:$B,0))="","",INDEX(男子登録情報!$E:$E,MATCH($C43,男子登録情報!$B:$B,0))),"")</f>
        <v/>
      </c>
      <c r="G43" s="78" t="str">
        <f>IFERROR(INDEX(男子登録情報!$A:$A,MATCH($C43,男子登録情報!$B:$B,0)),"")</f>
        <v/>
      </c>
      <c r="H43" s="54"/>
      <c r="I43" s="31"/>
      <c r="J43" s="45"/>
      <c r="K43" s="55" t="str">
        <f>IF($H43="","",IF(INDEX(リスト!$U$2:$U$65,MATCH($H43,リスト!$T$2:$T$65,0))=3,"分",IF(INDEX(リスト!$U$2:$U$65,MATCH($H43,リスト!$T$2:$T$65,0))=2,IF(AND($J43="",$L43&lt;&gt;""),"","分"),"")))</f>
        <v/>
      </c>
      <c r="L43" s="66"/>
      <c r="M43" s="55" t="str">
        <f>IF($H43="","",IF(INDEX(リスト!$U$2:$U$65,MATCH($H43,リスト!$T$2:$T$65,0))&gt;=4,"m","秒"))</f>
        <v/>
      </c>
      <c r="N43" s="79"/>
      <c r="O43" s="80"/>
      <c r="P43" s="31"/>
      <c r="Q43" s="45"/>
      <c r="R43" s="55" t="str">
        <f>IF($O43="","",IF(INDEX(リスト!$U$2:$U$65,MATCH($O43,リスト!$T$2:$T$65,0))=3,"分",IF(INDEX(リスト!$U$2:$U$65,MATCH($O43,リスト!$T$2:$T$65,0))=2,IF(AND($Q43="",$S43&lt;&gt;""),"","分"),"")))</f>
        <v/>
      </c>
      <c r="S43" s="66"/>
      <c r="T43" s="55" t="str">
        <f>IF($O43="","",IF(INDEX(リスト!$U$2:$U$65,MATCH($O43,リスト!$T$2:$T$65,0))&gt;=4,"m","秒"))</f>
        <v/>
      </c>
      <c r="U43" s="79"/>
      <c r="V43" s="54"/>
      <c r="W43" s="31"/>
      <c r="X43" s="45"/>
      <c r="Y43" s="55" t="str">
        <f>IF($V43="","",IF(INDEX(リスト!$U$2:$U$65,MATCH($V43,リスト!$T$2:$T$65,0))=3,"分",IF(INDEX(リスト!$U$2:$U$65,MATCH($V43,リスト!$T$2:$T$65,0))=2,IF(AND($X43="",$Z43&lt;&gt;""),"","分"),"")))</f>
        <v/>
      </c>
      <c r="Z43" s="66"/>
      <c r="AA43" s="55" t="str">
        <f>IF($V43="","",IF(INDEX(リスト!$U$2:$U$65,MATCH($V43,リスト!$T$2:$T$65,0))&gt;=4,"m","秒"))</f>
        <v/>
      </c>
      <c r="AB43" s="79"/>
      <c r="AC43" s="80"/>
      <c r="AD43" s="31"/>
      <c r="AE43" s="45"/>
      <c r="AF43" s="81" t="str">
        <f t="shared" si="0"/>
        <v/>
      </c>
    </row>
    <row r="44" spans="2:32" ht="18.5" customHeight="1" x14ac:dyDescent="0.55000000000000004">
      <c r="B44" s="44">
        <v>37</v>
      </c>
      <c r="C44" s="31"/>
      <c r="D44" s="56" t="str">
        <f>IFERROR(INDEX(男子登録情報!$C:$C,MATCH($C44,男子登録情報!$B:$B,0)),"")</f>
        <v/>
      </c>
      <c r="E44" s="56" t="str">
        <f>IFERROR(INDEX(男子登録情報!$O:$O,MATCH($C44,男子登録情報!$B:$B,0)),"")</f>
        <v/>
      </c>
      <c r="F44" s="56" t="str">
        <f>IFERROR(IF(INDEX(男子登録情報!$E:$E,MATCH($C44,男子登録情報!$B:$B,0))="","",INDEX(男子登録情報!$E:$E,MATCH($C44,男子登録情報!$B:$B,0))),"")</f>
        <v/>
      </c>
      <c r="G44" s="78" t="str">
        <f>IFERROR(INDEX(男子登録情報!$A:$A,MATCH($C44,男子登録情報!$B:$B,0)),"")</f>
        <v/>
      </c>
      <c r="H44" s="54"/>
      <c r="I44" s="31"/>
      <c r="J44" s="45"/>
      <c r="K44" s="55" t="str">
        <f>IF($H44="","",IF(INDEX(リスト!$U$2:$U$65,MATCH($H44,リスト!$T$2:$T$65,0))=3,"分",IF(INDEX(リスト!$U$2:$U$65,MATCH($H44,リスト!$T$2:$T$65,0))=2,IF(AND($J44="",$L44&lt;&gt;""),"","分"),"")))</f>
        <v/>
      </c>
      <c r="L44" s="66"/>
      <c r="M44" s="55" t="str">
        <f>IF($H44="","",IF(INDEX(リスト!$U$2:$U$65,MATCH($H44,リスト!$T$2:$T$65,0))&gt;=4,"m","秒"))</f>
        <v/>
      </c>
      <c r="N44" s="79"/>
      <c r="O44" s="80"/>
      <c r="P44" s="31"/>
      <c r="Q44" s="45"/>
      <c r="R44" s="55" t="str">
        <f>IF($O44="","",IF(INDEX(リスト!$U$2:$U$65,MATCH($O44,リスト!$T$2:$T$65,0))=3,"分",IF(INDEX(リスト!$U$2:$U$65,MATCH($O44,リスト!$T$2:$T$65,0))=2,IF(AND($Q44="",$S44&lt;&gt;""),"","分"),"")))</f>
        <v/>
      </c>
      <c r="S44" s="66"/>
      <c r="T44" s="55" t="str">
        <f>IF($O44="","",IF(INDEX(リスト!$U$2:$U$65,MATCH($O44,リスト!$T$2:$T$65,0))&gt;=4,"m","秒"))</f>
        <v/>
      </c>
      <c r="U44" s="79"/>
      <c r="V44" s="54"/>
      <c r="W44" s="31"/>
      <c r="X44" s="45"/>
      <c r="Y44" s="55" t="str">
        <f>IF($V44="","",IF(INDEX(リスト!$U$2:$U$65,MATCH($V44,リスト!$T$2:$T$65,0))=3,"分",IF(INDEX(リスト!$U$2:$U$65,MATCH($V44,リスト!$T$2:$T$65,0))=2,IF(AND($X44="",$Z44&lt;&gt;""),"","分"),"")))</f>
        <v/>
      </c>
      <c r="Z44" s="66"/>
      <c r="AA44" s="55" t="str">
        <f>IF($V44="","",IF(INDEX(リスト!$U$2:$U$65,MATCH($V44,リスト!$T$2:$T$65,0))&gt;=4,"m","秒"))</f>
        <v/>
      </c>
      <c r="AB44" s="79"/>
      <c r="AC44" s="80"/>
      <c r="AD44" s="31"/>
      <c r="AE44" s="45"/>
      <c r="AF44" s="81" t="str">
        <f t="shared" si="0"/>
        <v/>
      </c>
    </row>
    <row r="45" spans="2:32" ht="18.5" customHeight="1" x14ac:dyDescent="0.55000000000000004">
      <c r="B45" s="44">
        <v>38</v>
      </c>
      <c r="C45" s="31"/>
      <c r="D45" s="56" t="str">
        <f>IFERROR(INDEX(男子登録情報!$C:$C,MATCH($C45,男子登録情報!$B:$B,0)),"")</f>
        <v/>
      </c>
      <c r="E45" s="56" t="str">
        <f>IFERROR(INDEX(男子登録情報!$O:$O,MATCH($C45,男子登録情報!$B:$B,0)),"")</f>
        <v/>
      </c>
      <c r="F45" s="56" t="str">
        <f>IFERROR(IF(INDEX(男子登録情報!$E:$E,MATCH($C45,男子登録情報!$B:$B,0))="","",INDEX(男子登録情報!$E:$E,MATCH($C45,男子登録情報!$B:$B,0))),"")</f>
        <v/>
      </c>
      <c r="G45" s="78" t="str">
        <f>IFERROR(INDEX(男子登録情報!$A:$A,MATCH($C45,男子登録情報!$B:$B,0)),"")</f>
        <v/>
      </c>
      <c r="H45" s="54"/>
      <c r="I45" s="31"/>
      <c r="J45" s="45"/>
      <c r="K45" s="55" t="str">
        <f>IF($H45="","",IF(INDEX(リスト!$U$2:$U$65,MATCH($H45,リスト!$T$2:$T$65,0))=3,"分",IF(INDEX(リスト!$U$2:$U$65,MATCH($H45,リスト!$T$2:$T$65,0))=2,IF(AND($J45="",$L45&lt;&gt;""),"","分"),"")))</f>
        <v/>
      </c>
      <c r="L45" s="66"/>
      <c r="M45" s="55" t="str">
        <f>IF($H45="","",IF(INDEX(リスト!$U$2:$U$65,MATCH($H45,リスト!$T$2:$T$65,0))&gt;=4,"m","秒"))</f>
        <v/>
      </c>
      <c r="N45" s="79"/>
      <c r="O45" s="80"/>
      <c r="P45" s="31"/>
      <c r="Q45" s="45"/>
      <c r="R45" s="55" t="str">
        <f>IF($O45="","",IF(INDEX(リスト!$U$2:$U$65,MATCH($O45,リスト!$T$2:$T$65,0))=3,"分",IF(INDEX(リスト!$U$2:$U$65,MATCH($O45,リスト!$T$2:$T$65,0))=2,IF(AND($Q45="",$S45&lt;&gt;""),"","分"),"")))</f>
        <v/>
      </c>
      <c r="S45" s="66"/>
      <c r="T45" s="55" t="str">
        <f>IF($O45="","",IF(INDEX(リスト!$U$2:$U$65,MATCH($O45,リスト!$T$2:$T$65,0))&gt;=4,"m","秒"))</f>
        <v/>
      </c>
      <c r="U45" s="79"/>
      <c r="V45" s="54"/>
      <c r="W45" s="31"/>
      <c r="X45" s="45"/>
      <c r="Y45" s="55" t="str">
        <f>IF($V45="","",IF(INDEX(リスト!$U$2:$U$65,MATCH($V45,リスト!$T$2:$T$65,0))=3,"分",IF(INDEX(リスト!$U$2:$U$65,MATCH($V45,リスト!$T$2:$T$65,0))=2,IF(AND($X45="",$Z45&lt;&gt;""),"","分"),"")))</f>
        <v/>
      </c>
      <c r="Z45" s="66"/>
      <c r="AA45" s="55" t="str">
        <f>IF($V45="","",IF(INDEX(リスト!$U$2:$U$65,MATCH($V45,リスト!$T$2:$T$65,0))&gt;=4,"m","秒"))</f>
        <v/>
      </c>
      <c r="AB45" s="79"/>
      <c r="AC45" s="80"/>
      <c r="AD45" s="31"/>
      <c r="AE45" s="45"/>
      <c r="AF45" s="81" t="str">
        <f t="shared" si="0"/>
        <v/>
      </c>
    </row>
    <row r="46" spans="2:32" ht="18.5" customHeight="1" x14ac:dyDescent="0.55000000000000004">
      <c r="B46" s="44">
        <v>39</v>
      </c>
      <c r="C46" s="31"/>
      <c r="D46" s="56" t="str">
        <f>IFERROR(INDEX(男子登録情報!$C:$C,MATCH($C46,男子登録情報!$B:$B,0)),"")</f>
        <v/>
      </c>
      <c r="E46" s="56" t="str">
        <f>IFERROR(INDEX(男子登録情報!$O:$O,MATCH($C46,男子登録情報!$B:$B,0)),"")</f>
        <v/>
      </c>
      <c r="F46" s="56" t="str">
        <f>IFERROR(IF(INDEX(男子登録情報!$E:$E,MATCH($C46,男子登録情報!$B:$B,0))="","",INDEX(男子登録情報!$E:$E,MATCH($C46,男子登録情報!$B:$B,0))),"")</f>
        <v/>
      </c>
      <c r="G46" s="78" t="str">
        <f>IFERROR(INDEX(男子登録情報!$A:$A,MATCH($C46,男子登録情報!$B:$B,0)),"")</f>
        <v/>
      </c>
      <c r="H46" s="54"/>
      <c r="I46" s="31"/>
      <c r="J46" s="45"/>
      <c r="K46" s="55" t="str">
        <f>IF($H46="","",IF(INDEX(リスト!$U$2:$U$65,MATCH($H46,リスト!$T$2:$T$65,0))=3,"分",IF(INDEX(リスト!$U$2:$U$65,MATCH($H46,リスト!$T$2:$T$65,0))=2,IF(AND($J46="",$L46&lt;&gt;""),"","分"),"")))</f>
        <v/>
      </c>
      <c r="L46" s="66"/>
      <c r="M46" s="55" t="str">
        <f>IF($H46="","",IF(INDEX(リスト!$U$2:$U$65,MATCH($H46,リスト!$T$2:$T$65,0))&gt;=4,"m","秒"))</f>
        <v/>
      </c>
      <c r="N46" s="79"/>
      <c r="O46" s="80"/>
      <c r="P46" s="31"/>
      <c r="Q46" s="45"/>
      <c r="R46" s="55" t="str">
        <f>IF($O46="","",IF(INDEX(リスト!$U$2:$U$65,MATCH($O46,リスト!$T$2:$T$65,0))=3,"分",IF(INDEX(リスト!$U$2:$U$65,MATCH($O46,リスト!$T$2:$T$65,0))=2,IF(AND($Q46="",$S46&lt;&gt;""),"","分"),"")))</f>
        <v/>
      </c>
      <c r="S46" s="66"/>
      <c r="T46" s="55" t="str">
        <f>IF($O46="","",IF(INDEX(リスト!$U$2:$U$65,MATCH($O46,リスト!$T$2:$T$65,0))&gt;=4,"m","秒"))</f>
        <v/>
      </c>
      <c r="U46" s="79"/>
      <c r="V46" s="54"/>
      <c r="W46" s="31"/>
      <c r="X46" s="45"/>
      <c r="Y46" s="55" t="str">
        <f>IF($V46="","",IF(INDEX(リスト!$U$2:$U$65,MATCH($V46,リスト!$T$2:$T$65,0))=3,"分",IF(INDEX(リスト!$U$2:$U$65,MATCH($V46,リスト!$T$2:$T$65,0))=2,IF(AND($X46="",$Z46&lt;&gt;""),"","分"),"")))</f>
        <v/>
      </c>
      <c r="Z46" s="66"/>
      <c r="AA46" s="55" t="str">
        <f>IF($V46="","",IF(INDEX(リスト!$U$2:$U$65,MATCH($V46,リスト!$T$2:$T$65,0))&gt;=4,"m","秒"))</f>
        <v/>
      </c>
      <c r="AB46" s="79"/>
      <c r="AC46" s="80"/>
      <c r="AD46" s="31"/>
      <c r="AE46" s="45"/>
      <c r="AF46" s="81" t="str">
        <f t="shared" si="0"/>
        <v/>
      </c>
    </row>
    <row r="47" spans="2:32" ht="18.5" customHeight="1" thickBot="1" x14ac:dyDescent="0.6">
      <c r="B47" s="47">
        <v>40</v>
      </c>
      <c r="C47" s="36"/>
      <c r="D47" s="60" t="str">
        <f>IFERROR(INDEX(男子登録情報!$C:$C,MATCH($C47,男子登録情報!$B:$B,0)),"")</f>
        <v/>
      </c>
      <c r="E47" s="60" t="str">
        <f>IFERROR(INDEX(男子登録情報!$O:$O,MATCH($C47,男子登録情報!$B:$B,0)),"")</f>
        <v/>
      </c>
      <c r="F47" s="60" t="str">
        <f>IFERROR(IF(INDEX(男子登録情報!$E:$E,MATCH($C47,男子登録情報!$B:$B,0))="","",INDEX(男子登録情報!$E:$E,MATCH($C47,男子登録情報!$B:$B,0))),"")</f>
        <v/>
      </c>
      <c r="G47" s="82" t="str">
        <f>IFERROR(INDEX(男子登録情報!$A:$A,MATCH($C47,男子登録情報!$B:$B,0)),"")</f>
        <v/>
      </c>
      <c r="H47" s="58"/>
      <c r="I47" s="36"/>
      <c r="J47" s="48"/>
      <c r="K47" s="59" t="str">
        <f>IF($H47="","",IF(INDEX(リスト!$U$2:$U$65,MATCH($H47,リスト!$T$2:$T$65,0))=3,"分",IF(INDEX(リスト!$U$2:$U$65,MATCH($H47,リスト!$T$2:$T$65,0))=2,IF(AND($J47="",$L47&lt;&gt;""),"","分"),"")))</f>
        <v/>
      </c>
      <c r="L47" s="67"/>
      <c r="M47" s="59" t="str">
        <f>IF($H47="","",IF(INDEX(リスト!$U$2:$U$65,MATCH($H47,リスト!$T$2:$T$65,0))&gt;=4,"m","秒"))</f>
        <v/>
      </c>
      <c r="N47" s="83"/>
      <c r="O47" s="84"/>
      <c r="P47" s="36"/>
      <c r="Q47" s="48"/>
      <c r="R47" s="59" t="str">
        <f>IF($O47="","",IF(INDEX(リスト!$U$2:$U$65,MATCH($O47,リスト!$T$2:$T$65,0))=3,"分",IF(INDEX(リスト!$U$2:$U$65,MATCH($O47,リスト!$T$2:$T$65,0))=2,IF(AND($Q47="",$S47&lt;&gt;""),"","分"),"")))</f>
        <v/>
      </c>
      <c r="S47" s="67"/>
      <c r="T47" s="59" t="str">
        <f>IF($O47="","",IF(INDEX(リスト!$U$2:$U$65,MATCH($O47,リスト!$T$2:$T$65,0))&gt;=4,"m","秒"))</f>
        <v/>
      </c>
      <c r="U47" s="83"/>
      <c r="V47" s="58"/>
      <c r="W47" s="36"/>
      <c r="X47" s="48"/>
      <c r="Y47" s="59" t="str">
        <f>IF($V47="","",IF(INDEX(リスト!$U$2:$U$65,MATCH($V47,リスト!$T$2:$T$65,0))=3,"分",IF(INDEX(リスト!$U$2:$U$65,MATCH($V47,リスト!$T$2:$T$65,0))=2,IF(AND($X47="",$Z47&lt;&gt;""),"","分"),"")))</f>
        <v/>
      </c>
      <c r="Z47" s="67"/>
      <c r="AA47" s="59" t="str">
        <f>IF($V47="","",IF(INDEX(リスト!$U$2:$U$65,MATCH($V47,リスト!$T$2:$T$65,0))&gt;=4,"m","秒"))</f>
        <v/>
      </c>
      <c r="AB47" s="83"/>
      <c r="AC47" s="84"/>
      <c r="AD47" s="36"/>
      <c r="AE47" s="48"/>
      <c r="AF47" s="85" t="str">
        <f t="shared" si="0"/>
        <v/>
      </c>
    </row>
    <row r="48" spans="2:32" ht="18.5" customHeight="1" x14ac:dyDescent="0.55000000000000004">
      <c r="B48" s="113">
        <v>41</v>
      </c>
      <c r="C48" s="153"/>
      <c r="D48" s="112" t="str">
        <f>IFERROR(INDEX(男子登録情報!$C:$C,MATCH($C48,男子登録情報!$B:$B,0)),"")</f>
        <v/>
      </c>
      <c r="E48" s="112" t="str">
        <f>IFERROR(INDEX(男子登録情報!$O:$O,MATCH($C48,男子登録情報!$B:$B,0)),"")</f>
        <v/>
      </c>
      <c r="F48" s="112" t="str">
        <f>IFERROR(IF(INDEX(男子登録情報!$E:$E,MATCH($C48,男子登録情報!$B:$B,0))="","",INDEX(男子登録情報!$E:$E,MATCH($C48,男子登録情報!$B:$B,0))),"")</f>
        <v/>
      </c>
      <c r="G48" s="110" t="str">
        <f>IFERROR(INDEX(男子登録情報!$A:$A,MATCH($C48,男子登録情報!$B:$B,0)),"")</f>
        <v/>
      </c>
      <c r="H48" s="154"/>
      <c r="I48" s="153"/>
      <c r="J48" s="137"/>
      <c r="K48" s="111" t="str">
        <f>IF($H48="","",IF(INDEX(リスト!$U$2:$U$65,MATCH($H48,リスト!$T$2:$T$65,0))=3,"分",IF(INDEX(リスト!$U$2:$U$65,MATCH($H48,リスト!$T$2:$T$65,0))=2,IF(AND($J48="",$L48&lt;&gt;""),"","分"),"")))</f>
        <v/>
      </c>
      <c r="L48" s="138"/>
      <c r="M48" s="111" t="str">
        <f>IF($H48="","",IF(INDEX(リスト!$U$2:$U$65,MATCH($H48,リスト!$T$2:$T$65,0))&gt;=4,"m","秒"))</f>
        <v/>
      </c>
      <c r="N48" s="139"/>
      <c r="O48" s="155"/>
      <c r="P48" s="153"/>
      <c r="Q48" s="137"/>
      <c r="R48" s="111" t="str">
        <f>IF($O48="","",IF(INDEX(リスト!$U$2:$U$65,MATCH($O48,リスト!$T$2:$T$65,0))=3,"分",IF(INDEX(リスト!$U$2:$U$65,MATCH($O48,リスト!$T$2:$T$65,0))=2,IF(AND($Q48="",$S48&lt;&gt;""),"","分"),"")))</f>
        <v/>
      </c>
      <c r="S48" s="138"/>
      <c r="T48" s="111" t="str">
        <f>IF($O48="","",IF(INDEX(リスト!$U$2:$U$65,MATCH($O48,リスト!$T$2:$T$65,0))&gt;=4,"m","秒"))</f>
        <v/>
      </c>
      <c r="U48" s="139"/>
      <c r="V48" s="154"/>
      <c r="W48" s="153"/>
      <c r="X48" s="137"/>
      <c r="Y48" s="111" t="str">
        <f>IF($V48="","",IF(INDEX(リスト!$U$2:$U$65,MATCH($V48,リスト!$T$2:$T$65,0))=3,"分",IF(INDEX(リスト!$U$2:$U$65,MATCH($V48,リスト!$T$2:$T$65,0))=2,IF(AND($X48="",$Z48&lt;&gt;""),"","分"),"")))</f>
        <v/>
      </c>
      <c r="Z48" s="138"/>
      <c r="AA48" s="111" t="str">
        <f>IF($V48="","",IF(INDEX(リスト!$U$2:$U$65,MATCH($V48,リスト!$T$2:$T$65,0))&gt;=4,"m","秒"))</f>
        <v/>
      </c>
      <c r="AB48" s="139"/>
      <c r="AC48" s="155"/>
      <c r="AD48" s="153"/>
      <c r="AE48" s="137"/>
      <c r="AF48" s="134" t="str">
        <f t="shared" si="0"/>
        <v/>
      </c>
    </row>
    <row r="49" spans="2:32" ht="18.5" customHeight="1" x14ac:dyDescent="0.55000000000000004">
      <c r="B49" s="44">
        <v>42</v>
      </c>
      <c r="C49" s="31"/>
      <c r="D49" s="56" t="str">
        <f>IFERROR(INDEX(男子登録情報!$C:$C,MATCH($C49,男子登録情報!$B:$B,0)),"")</f>
        <v/>
      </c>
      <c r="E49" s="56" t="str">
        <f>IFERROR(INDEX(男子登録情報!$O:$O,MATCH($C49,男子登録情報!$B:$B,0)),"")</f>
        <v/>
      </c>
      <c r="F49" s="56" t="str">
        <f>IFERROR(IF(INDEX(男子登録情報!$E:$E,MATCH($C49,男子登録情報!$B:$B,0))="","",INDEX(男子登録情報!$E:$E,MATCH($C49,男子登録情報!$B:$B,0))),"")</f>
        <v/>
      </c>
      <c r="G49" s="78" t="str">
        <f>IFERROR(INDEX(男子登録情報!$A:$A,MATCH($C49,男子登録情報!$B:$B,0)),"")</f>
        <v/>
      </c>
      <c r="H49" s="54"/>
      <c r="I49" s="31"/>
      <c r="J49" s="45"/>
      <c r="K49" s="55" t="str">
        <f>IF($H49="","",IF(INDEX(リスト!$U$2:$U$65,MATCH($H49,リスト!$T$2:$T$65,0))=3,"分",IF(INDEX(リスト!$U$2:$U$65,MATCH($H49,リスト!$T$2:$T$65,0))=2,IF(AND($J49="",$L49&lt;&gt;""),"","分"),"")))</f>
        <v/>
      </c>
      <c r="L49" s="66"/>
      <c r="M49" s="55" t="str">
        <f>IF($H49="","",IF(INDEX(リスト!$U$2:$U$65,MATCH($H49,リスト!$T$2:$T$65,0))&gt;=4,"m","秒"))</f>
        <v/>
      </c>
      <c r="N49" s="79"/>
      <c r="O49" s="80"/>
      <c r="P49" s="31"/>
      <c r="Q49" s="45"/>
      <c r="R49" s="55" t="str">
        <f>IF($O49="","",IF(INDEX(リスト!$U$2:$U$65,MATCH($O49,リスト!$T$2:$T$65,0))=3,"分",IF(INDEX(リスト!$U$2:$U$65,MATCH($O49,リスト!$T$2:$T$65,0))=2,IF(AND($Q49="",$S49&lt;&gt;""),"","分"),"")))</f>
        <v/>
      </c>
      <c r="S49" s="66"/>
      <c r="T49" s="55" t="str">
        <f>IF($O49="","",IF(INDEX(リスト!$U$2:$U$65,MATCH($O49,リスト!$T$2:$T$65,0))&gt;=4,"m","秒"))</f>
        <v/>
      </c>
      <c r="U49" s="79"/>
      <c r="V49" s="54"/>
      <c r="W49" s="31"/>
      <c r="X49" s="45"/>
      <c r="Y49" s="55" t="str">
        <f>IF($V49="","",IF(INDEX(リスト!$U$2:$U$65,MATCH($V49,リスト!$T$2:$T$65,0))=3,"分",IF(INDEX(リスト!$U$2:$U$65,MATCH($V49,リスト!$T$2:$T$65,0))=2,IF(AND($X49="",$Z49&lt;&gt;""),"","分"),"")))</f>
        <v/>
      </c>
      <c r="Z49" s="66"/>
      <c r="AA49" s="55" t="str">
        <f>IF($V49="","",IF(INDEX(リスト!$U$2:$U$65,MATCH($V49,リスト!$T$2:$T$65,0))&gt;=4,"m","秒"))</f>
        <v/>
      </c>
      <c r="AB49" s="79"/>
      <c r="AC49" s="80"/>
      <c r="AD49" s="31"/>
      <c r="AE49" s="45"/>
      <c r="AF49" s="81" t="str">
        <f t="shared" si="0"/>
        <v/>
      </c>
    </row>
    <row r="50" spans="2:32" ht="18.5" customHeight="1" x14ac:dyDescent="0.55000000000000004">
      <c r="B50" s="44">
        <v>43</v>
      </c>
      <c r="C50" s="31"/>
      <c r="D50" s="56" t="str">
        <f>IFERROR(INDEX(男子登録情報!$C:$C,MATCH($C50,男子登録情報!$B:$B,0)),"")</f>
        <v/>
      </c>
      <c r="E50" s="56" t="str">
        <f>IFERROR(INDEX(男子登録情報!$O:$O,MATCH($C50,男子登録情報!$B:$B,0)),"")</f>
        <v/>
      </c>
      <c r="F50" s="56" t="str">
        <f>IFERROR(IF(INDEX(男子登録情報!$E:$E,MATCH($C50,男子登録情報!$B:$B,0))="","",INDEX(男子登録情報!$E:$E,MATCH($C50,男子登録情報!$B:$B,0))),"")</f>
        <v/>
      </c>
      <c r="G50" s="78" t="str">
        <f>IFERROR(INDEX(男子登録情報!$A:$A,MATCH($C50,男子登録情報!$B:$B,0)),"")</f>
        <v/>
      </c>
      <c r="H50" s="54"/>
      <c r="I50" s="31"/>
      <c r="J50" s="45"/>
      <c r="K50" s="55" t="str">
        <f>IF($H50="","",IF(INDEX(リスト!$U$2:$U$65,MATCH($H50,リスト!$T$2:$T$65,0))=3,"分",IF(INDEX(リスト!$U$2:$U$65,MATCH($H50,リスト!$T$2:$T$65,0))=2,IF(AND($J50="",$L50&lt;&gt;""),"","分"),"")))</f>
        <v/>
      </c>
      <c r="L50" s="66"/>
      <c r="M50" s="55" t="str">
        <f>IF($H50="","",IF(INDEX(リスト!$U$2:$U$65,MATCH($H50,リスト!$T$2:$T$65,0))&gt;=4,"m","秒"))</f>
        <v/>
      </c>
      <c r="N50" s="79"/>
      <c r="O50" s="80"/>
      <c r="P50" s="31"/>
      <c r="Q50" s="45"/>
      <c r="R50" s="55" t="str">
        <f>IF($O50="","",IF(INDEX(リスト!$U$2:$U$65,MATCH($O50,リスト!$T$2:$T$65,0))=3,"分",IF(INDEX(リスト!$U$2:$U$65,MATCH($O50,リスト!$T$2:$T$65,0))=2,IF(AND($Q50="",$S50&lt;&gt;""),"","分"),"")))</f>
        <v/>
      </c>
      <c r="S50" s="66"/>
      <c r="T50" s="55" t="str">
        <f>IF($O50="","",IF(INDEX(リスト!$U$2:$U$65,MATCH($O50,リスト!$T$2:$T$65,0))&gt;=4,"m","秒"))</f>
        <v/>
      </c>
      <c r="U50" s="79"/>
      <c r="V50" s="54"/>
      <c r="W50" s="31"/>
      <c r="X50" s="45"/>
      <c r="Y50" s="55" t="str">
        <f>IF($V50="","",IF(INDEX(リスト!$U$2:$U$65,MATCH($V50,リスト!$T$2:$T$65,0))=3,"分",IF(INDEX(リスト!$U$2:$U$65,MATCH($V50,リスト!$T$2:$T$65,0))=2,IF(AND($X50="",$Z50&lt;&gt;""),"","分"),"")))</f>
        <v/>
      </c>
      <c r="Z50" s="66"/>
      <c r="AA50" s="55" t="str">
        <f>IF($V50="","",IF(INDEX(リスト!$U$2:$U$65,MATCH($V50,リスト!$T$2:$T$65,0))&gt;=4,"m","秒"))</f>
        <v/>
      </c>
      <c r="AB50" s="79"/>
      <c r="AC50" s="80"/>
      <c r="AD50" s="31"/>
      <c r="AE50" s="45"/>
      <c r="AF50" s="81" t="str">
        <f t="shared" si="0"/>
        <v/>
      </c>
    </row>
    <row r="51" spans="2:32" ht="18.5" customHeight="1" x14ac:dyDescent="0.55000000000000004">
      <c r="B51" s="44">
        <v>44</v>
      </c>
      <c r="C51" s="31"/>
      <c r="D51" s="56" t="str">
        <f>IFERROR(INDEX(男子登録情報!$C:$C,MATCH($C51,男子登録情報!$B:$B,0)),"")</f>
        <v/>
      </c>
      <c r="E51" s="56" t="str">
        <f>IFERROR(INDEX(男子登録情報!$O:$O,MATCH($C51,男子登録情報!$B:$B,0)),"")</f>
        <v/>
      </c>
      <c r="F51" s="56" t="str">
        <f>IFERROR(IF(INDEX(男子登録情報!$E:$E,MATCH($C51,男子登録情報!$B:$B,0))="","",INDEX(男子登録情報!$E:$E,MATCH($C51,男子登録情報!$B:$B,0))),"")</f>
        <v/>
      </c>
      <c r="G51" s="78" t="str">
        <f>IFERROR(INDEX(男子登録情報!$A:$A,MATCH($C51,男子登録情報!$B:$B,0)),"")</f>
        <v/>
      </c>
      <c r="H51" s="54"/>
      <c r="I51" s="31"/>
      <c r="J51" s="45"/>
      <c r="K51" s="55" t="str">
        <f>IF($H51="","",IF(INDEX(リスト!$U$2:$U$65,MATCH($H51,リスト!$T$2:$T$65,0))=3,"分",IF(INDEX(リスト!$U$2:$U$65,MATCH($H51,リスト!$T$2:$T$65,0))=2,IF(AND($J51="",$L51&lt;&gt;""),"","分"),"")))</f>
        <v/>
      </c>
      <c r="L51" s="66"/>
      <c r="M51" s="55" t="str">
        <f>IF($H51="","",IF(INDEX(リスト!$U$2:$U$65,MATCH($H51,リスト!$T$2:$T$65,0))&gt;=4,"m","秒"))</f>
        <v/>
      </c>
      <c r="N51" s="79"/>
      <c r="O51" s="80"/>
      <c r="P51" s="31"/>
      <c r="Q51" s="45"/>
      <c r="R51" s="55" t="str">
        <f>IF($O51="","",IF(INDEX(リスト!$U$2:$U$65,MATCH($O51,リスト!$T$2:$T$65,0))=3,"分",IF(INDEX(リスト!$U$2:$U$65,MATCH($O51,リスト!$T$2:$T$65,0))=2,IF(AND($Q51="",$S51&lt;&gt;""),"","分"),"")))</f>
        <v/>
      </c>
      <c r="S51" s="66"/>
      <c r="T51" s="55" t="str">
        <f>IF($O51="","",IF(INDEX(リスト!$U$2:$U$65,MATCH($O51,リスト!$T$2:$T$65,0))&gt;=4,"m","秒"))</f>
        <v/>
      </c>
      <c r="U51" s="79"/>
      <c r="V51" s="54"/>
      <c r="W51" s="31"/>
      <c r="X51" s="45"/>
      <c r="Y51" s="55" t="str">
        <f>IF($V51="","",IF(INDEX(リスト!$U$2:$U$65,MATCH($V51,リスト!$T$2:$T$65,0))=3,"分",IF(INDEX(リスト!$U$2:$U$65,MATCH($V51,リスト!$T$2:$T$65,0))=2,IF(AND($X51="",$Z51&lt;&gt;""),"","分"),"")))</f>
        <v/>
      </c>
      <c r="Z51" s="66"/>
      <c r="AA51" s="55" t="str">
        <f>IF($V51="","",IF(INDEX(リスト!$U$2:$U$65,MATCH($V51,リスト!$T$2:$T$65,0))&gt;=4,"m","秒"))</f>
        <v/>
      </c>
      <c r="AB51" s="79"/>
      <c r="AC51" s="80"/>
      <c r="AD51" s="31"/>
      <c r="AE51" s="45"/>
      <c r="AF51" s="81" t="str">
        <f t="shared" si="0"/>
        <v/>
      </c>
    </row>
    <row r="52" spans="2:32" ht="18.5" customHeight="1" x14ac:dyDescent="0.55000000000000004">
      <c r="B52" s="44">
        <v>45</v>
      </c>
      <c r="C52" s="31"/>
      <c r="D52" s="56" t="str">
        <f>IFERROR(INDEX(男子登録情報!$C:$C,MATCH($C52,男子登録情報!$B:$B,0)),"")</f>
        <v/>
      </c>
      <c r="E52" s="56" t="str">
        <f>IFERROR(INDEX(男子登録情報!$O:$O,MATCH($C52,男子登録情報!$B:$B,0)),"")</f>
        <v/>
      </c>
      <c r="F52" s="56" t="str">
        <f>IFERROR(IF(INDEX(男子登録情報!$E:$E,MATCH($C52,男子登録情報!$B:$B,0))="","",INDEX(男子登録情報!$E:$E,MATCH($C52,男子登録情報!$B:$B,0))),"")</f>
        <v/>
      </c>
      <c r="G52" s="78" t="str">
        <f>IFERROR(INDEX(男子登録情報!$A:$A,MATCH($C52,男子登録情報!$B:$B,0)),"")</f>
        <v/>
      </c>
      <c r="H52" s="54"/>
      <c r="I52" s="31"/>
      <c r="J52" s="45"/>
      <c r="K52" s="55" t="str">
        <f>IF($H52="","",IF(INDEX(リスト!$U$2:$U$65,MATCH($H52,リスト!$T$2:$T$65,0))=3,"分",IF(INDEX(リスト!$U$2:$U$65,MATCH($H52,リスト!$T$2:$T$65,0))=2,IF(AND($J52="",$L52&lt;&gt;""),"","分"),"")))</f>
        <v/>
      </c>
      <c r="L52" s="66"/>
      <c r="M52" s="55" t="str">
        <f>IF($H52="","",IF(INDEX(リスト!$U$2:$U$65,MATCH($H52,リスト!$T$2:$T$65,0))&gt;=4,"m","秒"))</f>
        <v/>
      </c>
      <c r="N52" s="79"/>
      <c r="O52" s="80"/>
      <c r="P52" s="31"/>
      <c r="Q52" s="45"/>
      <c r="R52" s="55" t="str">
        <f>IF($O52="","",IF(INDEX(リスト!$U$2:$U$65,MATCH($O52,リスト!$T$2:$T$65,0))=3,"分",IF(INDEX(リスト!$U$2:$U$65,MATCH($O52,リスト!$T$2:$T$65,0))=2,IF(AND($Q52="",$S52&lt;&gt;""),"","分"),"")))</f>
        <v/>
      </c>
      <c r="S52" s="66"/>
      <c r="T52" s="55" t="str">
        <f>IF($O52="","",IF(INDEX(リスト!$U$2:$U$65,MATCH($O52,リスト!$T$2:$T$65,0))&gt;=4,"m","秒"))</f>
        <v/>
      </c>
      <c r="U52" s="79"/>
      <c r="V52" s="54"/>
      <c r="W52" s="31"/>
      <c r="X52" s="45"/>
      <c r="Y52" s="55" t="str">
        <f>IF($V52="","",IF(INDEX(リスト!$U$2:$U$65,MATCH($V52,リスト!$T$2:$T$65,0))=3,"分",IF(INDEX(リスト!$U$2:$U$65,MATCH($V52,リスト!$T$2:$T$65,0))=2,IF(AND($X52="",$Z52&lt;&gt;""),"","分"),"")))</f>
        <v/>
      </c>
      <c r="Z52" s="66"/>
      <c r="AA52" s="55" t="str">
        <f>IF($V52="","",IF(INDEX(リスト!$U$2:$U$65,MATCH($V52,リスト!$T$2:$T$65,0))&gt;=4,"m","秒"))</f>
        <v/>
      </c>
      <c r="AB52" s="79"/>
      <c r="AC52" s="80"/>
      <c r="AD52" s="31"/>
      <c r="AE52" s="45"/>
      <c r="AF52" s="81" t="str">
        <f t="shared" si="0"/>
        <v/>
      </c>
    </row>
    <row r="53" spans="2:32" ht="18.5" customHeight="1" x14ac:dyDescent="0.55000000000000004">
      <c r="B53" s="44">
        <v>46</v>
      </c>
      <c r="C53" s="31"/>
      <c r="D53" s="56" t="str">
        <f>IFERROR(INDEX(男子登録情報!$C:$C,MATCH($C53,男子登録情報!$B:$B,0)),"")</f>
        <v/>
      </c>
      <c r="E53" s="56" t="str">
        <f>IFERROR(INDEX(男子登録情報!$O:$O,MATCH($C53,男子登録情報!$B:$B,0)),"")</f>
        <v/>
      </c>
      <c r="F53" s="56" t="str">
        <f>IFERROR(IF(INDEX(男子登録情報!$E:$E,MATCH($C53,男子登録情報!$B:$B,0))="","",INDEX(男子登録情報!$E:$E,MATCH($C53,男子登録情報!$B:$B,0))),"")</f>
        <v/>
      </c>
      <c r="G53" s="78" t="str">
        <f>IFERROR(INDEX(男子登録情報!$A:$A,MATCH($C53,男子登録情報!$B:$B,0)),"")</f>
        <v/>
      </c>
      <c r="H53" s="54"/>
      <c r="I53" s="31"/>
      <c r="J53" s="45"/>
      <c r="K53" s="55" t="str">
        <f>IF($H53="","",IF(INDEX(リスト!$U$2:$U$65,MATCH($H53,リスト!$T$2:$T$65,0))=3,"分",IF(INDEX(リスト!$U$2:$U$65,MATCH($H53,リスト!$T$2:$T$65,0))=2,IF(AND($J53="",$L53&lt;&gt;""),"","分"),"")))</f>
        <v/>
      </c>
      <c r="L53" s="66"/>
      <c r="M53" s="55" t="str">
        <f>IF($H53="","",IF(INDEX(リスト!$U$2:$U$65,MATCH($H53,リスト!$T$2:$T$65,0))&gt;=4,"m","秒"))</f>
        <v/>
      </c>
      <c r="N53" s="79"/>
      <c r="O53" s="80"/>
      <c r="P53" s="31"/>
      <c r="Q53" s="45"/>
      <c r="R53" s="55" t="str">
        <f>IF($O53="","",IF(INDEX(リスト!$U$2:$U$65,MATCH($O53,リスト!$T$2:$T$65,0))=3,"分",IF(INDEX(リスト!$U$2:$U$65,MATCH($O53,リスト!$T$2:$T$65,0))=2,IF(AND($Q53="",$S53&lt;&gt;""),"","分"),"")))</f>
        <v/>
      </c>
      <c r="S53" s="66"/>
      <c r="T53" s="55" t="str">
        <f>IF($O53="","",IF(INDEX(リスト!$U$2:$U$65,MATCH($O53,リスト!$T$2:$T$65,0))&gt;=4,"m","秒"))</f>
        <v/>
      </c>
      <c r="U53" s="79"/>
      <c r="V53" s="54"/>
      <c r="W53" s="31"/>
      <c r="X53" s="45"/>
      <c r="Y53" s="55" t="str">
        <f>IF($V53="","",IF(INDEX(リスト!$U$2:$U$65,MATCH($V53,リスト!$T$2:$T$65,0))=3,"分",IF(INDEX(リスト!$U$2:$U$65,MATCH($V53,リスト!$T$2:$T$65,0))=2,IF(AND($X53="",$Z53&lt;&gt;""),"","分"),"")))</f>
        <v/>
      </c>
      <c r="Z53" s="66"/>
      <c r="AA53" s="55" t="str">
        <f>IF($V53="","",IF(INDEX(リスト!$U$2:$U$65,MATCH($V53,リスト!$T$2:$T$65,0))&gt;=4,"m","秒"))</f>
        <v/>
      </c>
      <c r="AB53" s="79"/>
      <c r="AC53" s="80"/>
      <c r="AD53" s="31"/>
      <c r="AE53" s="45"/>
      <c r="AF53" s="81" t="str">
        <f t="shared" si="0"/>
        <v/>
      </c>
    </row>
    <row r="54" spans="2:32" ht="18.5" customHeight="1" x14ac:dyDescent="0.55000000000000004">
      <c r="B54" s="44">
        <v>47</v>
      </c>
      <c r="C54" s="31"/>
      <c r="D54" s="56" t="str">
        <f>IFERROR(INDEX(男子登録情報!$C:$C,MATCH($C54,男子登録情報!$B:$B,0)),"")</f>
        <v/>
      </c>
      <c r="E54" s="56" t="str">
        <f>IFERROR(INDEX(男子登録情報!$O:$O,MATCH($C54,男子登録情報!$B:$B,0)),"")</f>
        <v/>
      </c>
      <c r="F54" s="56" t="str">
        <f>IFERROR(IF(INDEX(男子登録情報!$E:$E,MATCH($C54,男子登録情報!$B:$B,0))="","",INDEX(男子登録情報!$E:$E,MATCH($C54,男子登録情報!$B:$B,0))),"")</f>
        <v/>
      </c>
      <c r="G54" s="78" t="str">
        <f>IFERROR(INDEX(男子登録情報!$A:$A,MATCH($C54,男子登録情報!$B:$B,0)),"")</f>
        <v/>
      </c>
      <c r="H54" s="54"/>
      <c r="I54" s="31"/>
      <c r="J54" s="45"/>
      <c r="K54" s="55" t="str">
        <f>IF($H54="","",IF(INDEX(リスト!$U$2:$U$65,MATCH($H54,リスト!$T$2:$T$65,0))=3,"分",IF(INDEX(リスト!$U$2:$U$65,MATCH($H54,リスト!$T$2:$T$65,0))=2,IF(AND($J54="",$L54&lt;&gt;""),"","分"),"")))</f>
        <v/>
      </c>
      <c r="L54" s="66"/>
      <c r="M54" s="55" t="str">
        <f>IF($H54="","",IF(INDEX(リスト!$U$2:$U$65,MATCH($H54,リスト!$T$2:$T$65,0))&gt;=4,"m","秒"))</f>
        <v/>
      </c>
      <c r="N54" s="79"/>
      <c r="O54" s="80"/>
      <c r="P54" s="31"/>
      <c r="Q54" s="45"/>
      <c r="R54" s="55" t="str">
        <f>IF($O54="","",IF(INDEX(リスト!$U$2:$U$65,MATCH($O54,リスト!$T$2:$T$65,0))=3,"分",IF(INDEX(リスト!$U$2:$U$65,MATCH($O54,リスト!$T$2:$T$65,0))=2,IF(AND($Q54="",$S54&lt;&gt;""),"","分"),"")))</f>
        <v/>
      </c>
      <c r="S54" s="66"/>
      <c r="T54" s="55" t="str">
        <f>IF($O54="","",IF(INDEX(リスト!$U$2:$U$65,MATCH($O54,リスト!$T$2:$T$65,0))&gt;=4,"m","秒"))</f>
        <v/>
      </c>
      <c r="U54" s="79"/>
      <c r="V54" s="54"/>
      <c r="W54" s="31"/>
      <c r="X54" s="45"/>
      <c r="Y54" s="55" t="str">
        <f>IF($V54="","",IF(INDEX(リスト!$U$2:$U$65,MATCH($V54,リスト!$T$2:$T$65,0))=3,"分",IF(INDEX(リスト!$U$2:$U$65,MATCH($V54,リスト!$T$2:$T$65,0))=2,IF(AND($X54="",$Z54&lt;&gt;""),"","分"),"")))</f>
        <v/>
      </c>
      <c r="Z54" s="66"/>
      <c r="AA54" s="55" t="str">
        <f>IF($V54="","",IF(INDEX(リスト!$U$2:$U$65,MATCH($V54,リスト!$T$2:$T$65,0))&gt;=4,"m","秒"))</f>
        <v/>
      </c>
      <c r="AB54" s="79"/>
      <c r="AC54" s="80"/>
      <c r="AD54" s="31"/>
      <c r="AE54" s="45"/>
      <c r="AF54" s="81" t="str">
        <f t="shared" si="0"/>
        <v/>
      </c>
    </row>
    <row r="55" spans="2:32" ht="18.5" customHeight="1" x14ac:dyDescent="0.55000000000000004">
      <c r="B55" s="44">
        <v>48</v>
      </c>
      <c r="C55" s="31"/>
      <c r="D55" s="56" t="str">
        <f>IFERROR(INDEX(男子登録情報!$C:$C,MATCH($C55,男子登録情報!$B:$B,0)),"")</f>
        <v/>
      </c>
      <c r="E55" s="56" t="str">
        <f>IFERROR(INDEX(男子登録情報!$O:$O,MATCH($C55,男子登録情報!$B:$B,0)),"")</f>
        <v/>
      </c>
      <c r="F55" s="56" t="str">
        <f>IFERROR(IF(INDEX(男子登録情報!$E:$E,MATCH($C55,男子登録情報!$B:$B,0))="","",INDEX(男子登録情報!$E:$E,MATCH($C55,男子登録情報!$B:$B,0))),"")</f>
        <v/>
      </c>
      <c r="G55" s="78" t="str">
        <f>IFERROR(INDEX(男子登録情報!$A:$A,MATCH($C55,男子登録情報!$B:$B,0)),"")</f>
        <v/>
      </c>
      <c r="H55" s="54"/>
      <c r="I55" s="31"/>
      <c r="J55" s="45"/>
      <c r="K55" s="55" t="str">
        <f>IF($H55="","",IF(INDEX(リスト!$U$2:$U$65,MATCH($H55,リスト!$T$2:$T$65,0))=3,"分",IF(INDEX(リスト!$U$2:$U$65,MATCH($H55,リスト!$T$2:$T$65,0))=2,IF(AND($J55="",$L55&lt;&gt;""),"","分"),"")))</f>
        <v/>
      </c>
      <c r="L55" s="66"/>
      <c r="M55" s="55" t="str">
        <f>IF($H55="","",IF(INDEX(リスト!$U$2:$U$65,MATCH($H55,リスト!$T$2:$T$65,0))&gt;=4,"m","秒"))</f>
        <v/>
      </c>
      <c r="N55" s="79"/>
      <c r="O55" s="80"/>
      <c r="P55" s="31"/>
      <c r="Q55" s="45"/>
      <c r="R55" s="55" t="str">
        <f>IF($O55="","",IF(INDEX(リスト!$U$2:$U$65,MATCH($O55,リスト!$T$2:$T$65,0))=3,"分",IF(INDEX(リスト!$U$2:$U$65,MATCH($O55,リスト!$T$2:$T$65,0))=2,IF(AND($Q55="",$S55&lt;&gt;""),"","分"),"")))</f>
        <v/>
      </c>
      <c r="S55" s="66"/>
      <c r="T55" s="55" t="str">
        <f>IF($O55="","",IF(INDEX(リスト!$U$2:$U$65,MATCH($O55,リスト!$T$2:$T$65,0))&gt;=4,"m","秒"))</f>
        <v/>
      </c>
      <c r="U55" s="79"/>
      <c r="V55" s="54"/>
      <c r="W55" s="31"/>
      <c r="X55" s="45"/>
      <c r="Y55" s="55" t="str">
        <f>IF($V55="","",IF(INDEX(リスト!$U$2:$U$65,MATCH($V55,リスト!$T$2:$T$65,0))=3,"分",IF(INDEX(リスト!$U$2:$U$65,MATCH($V55,リスト!$T$2:$T$65,0))=2,IF(AND($X55="",$Z55&lt;&gt;""),"","分"),"")))</f>
        <v/>
      </c>
      <c r="Z55" s="66"/>
      <c r="AA55" s="55" t="str">
        <f>IF($V55="","",IF(INDEX(リスト!$U$2:$U$65,MATCH($V55,リスト!$T$2:$T$65,0))&gt;=4,"m","秒"))</f>
        <v/>
      </c>
      <c r="AB55" s="79"/>
      <c r="AC55" s="80"/>
      <c r="AD55" s="31"/>
      <c r="AE55" s="45"/>
      <c r="AF55" s="81" t="str">
        <f t="shared" si="0"/>
        <v/>
      </c>
    </row>
    <row r="56" spans="2:32" ht="18.5" customHeight="1" x14ac:dyDescent="0.55000000000000004">
      <c r="B56" s="44">
        <v>49</v>
      </c>
      <c r="C56" s="31"/>
      <c r="D56" s="56" t="str">
        <f>IFERROR(INDEX(男子登録情報!$C:$C,MATCH($C56,男子登録情報!$B:$B,0)),"")</f>
        <v/>
      </c>
      <c r="E56" s="56" t="str">
        <f>IFERROR(INDEX(男子登録情報!$O:$O,MATCH($C56,男子登録情報!$B:$B,0)),"")</f>
        <v/>
      </c>
      <c r="F56" s="56" t="str">
        <f>IFERROR(IF(INDEX(男子登録情報!$E:$E,MATCH($C56,男子登録情報!$B:$B,0))="","",INDEX(男子登録情報!$E:$E,MATCH($C56,男子登録情報!$B:$B,0))),"")</f>
        <v/>
      </c>
      <c r="G56" s="78" t="str">
        <f>IFERROR(INDEX(男子登録情報!$A:$A,MATCH($C56,男子登録情報!$B:$B,0)),"")</f>
        <v/>
      </c>
      <c r="H56" s="54"/>
      <c r="I56" s="31"/>
      <c r="J56" s="45"/>
      <c r="K56" s="55" t="str">
        <f>IF($H56="","",IF(INDEX(リスト!$U$2:$U$65,MATCH($H56,リスト!$T$2:$T$65,0))=3,"分",IF(INDEX(リスト!$U$2:$U$65,MATCH($H56,リスト!$T$2:$T$65,0))=2,IF(AND($J56="",$L56&lt;&gt;""),"","分"),"")))</f>
        <v/>
      </c>
      <c r="L56" s="66"/>
      <c r="M56" s="55" t="str">
        <f>IF($H56="","",IF(INDEX(リスト!$U$2:$U$65,MATCH($H56,リスト!$T$2:$T$65,0))&gt;=4,"m","秒"))</f>
        <v/>
      </c>
      <c r="N56" s="79"/>
      <c r="O56" s="80"/>
      <c r="P56" s="31"/>
      <c r="Q56" s="45"/>
      <c r="R56" s="55" t="str">
        <f>IF($O56="","",IF(INDEX(リスト!$U$2:$U$65,MATCH($O56,リスト!$T$2:$T$65,0))=3,"分",IF(INDEX(リスト!$U$2:$U$65,MATCH($O56,リスト!$T$2:$T$65,0))=2,IF(AND($Q56="",$S56&lt;&gt;""),"","分"),"")))</f>
        <v/>
      </c>
      <c r="S56" s="66"/>
      <c r="T56" s="55" t="str">
        <f>IF($O56="","",IF(INDEX(リスト!$U$2:$U$65,MATCH($O56,リスト!$T$2:$T$65,0))&gt;=4,"m","秒"))</f>
        <v/>
      </c>
      <c r="U56" s="79"/>
      <c r="V56" s="54"/>
      <c r="W56" s="31"/>
      <c r="X56" s="45"/>
      <c r="Y56" s="55" t="str">
        <f>IF($V56="","",IF(INDEX(リスト!$U$2:$U$65,MATCH($V56,リスト!$T$2:$T$65,0))=3,"分",IF(INDEX(リスト!$U$2:$U$65,MATCH($V56,リスト!$T$2:$T$65,0))=2,IF(AND($X56="",$Z56&lt;&gt;""),"","分"),"")))</f>
        <v/>
      </c>
      <c r="Z56" s="66"/>
      <c r="AA56" s="55" t="str">
        <f>IF($V56="","",IF(INDEX(リスト!$U$2:$U$65,MATCH($V56,リスト!$T$2:$T$65,0))&gt;=4,"m","秒"))</f>
        <v/>
      </c>
      <c r="AB56" s="79"/>
      <c r="AC56" s="80"/>
      <c r="AD56" s="31"/>
      <c r="AE56" s="45"/>
      <c r="AF56" s="81" t="str">
        <f t="shared" si="0"/>
        <v/>
      </c>
    </row>
    <row r="57" spans="2:32" ht="18.5" customHeight="1" thickBot="1" x14ac:dyDescent="0.6">
      <c r="B57" s="47">
        <v>50</v>
      </c>
      <c r="C57" s="36"/>
      <c r="D57" s="60" t="str">
        <f>IFERROR(INDEX(男子登録情報!$C:$C,MATCH($C57,男子登録情報!$B:$B,0)),"")</f>
        <v/>
      </c>
      <c r="E57" s="60" t="str">
        <f>IFERROR(INDEX(男子登録情報!$O:$O,MATCH($C57,男子登録情報!$B:$B,0)),"")</f>
        <v/>
      </c>
      <c r="F57" s="60" t="str">
        <f>IFERROR(IF(INDEX(男子登録情報!$E:$E,MATCH($C57,男子登録情報!$B:$B,0))="","",INDEX(男子登録情報!$E:$E,MATCH($C57,男子登録情報!$B:$B,0))),"")</f>
        <v/>
      </c>
      <c r="G57" s="82" t="str">
        <f>IFERROR(INDEX(男子登録情報!$A:$A,MATCH($C57,男子登録情報!$B:$B,0)),"")</f>
        <v/>
      </c>
      <c r="H57" s="58"/>
      <c r="I57" s="36"/>
      <c r="J57" s="48"/>
      <c r="K57" s="59" t="str">
        <f>IF($H57="","",IF(INDEX(リスト!$U$2:$U$65,MATCH($H57,リスト!$T$2:$T$65,0))=3,"分",IF(INDEX(リスト!$U$2:$U$65,MATCH($H57,リスト!$T$2:$T$65,0))=2,IF(AND($J57="",$L57&lt;&gt;""),"","分"),"")))</f>
        <v/>
      </c>
      <c r="L57" s="67"/>
      <c r="M57" s="59" t="str">
        <f>IF($H57="","",IF(INDEX(リスト!$U$2:$U$65,MATCH($H57,リスト!$T$2:$T$65,0))&gt;=4,"m","秒"))</f>
        <v/>
      </c>
      <c r="N57" s="83"/>
      <c r="O57" s="84"/>
      <c r="P57" s="36"/>
      <c r="Q57" s="48"/>
      <c r="R57" s="59" t="str">
        <f>IF($O57="","",IF(INDEX(リスト!$U$2:$U$65,MATCH($O57,リスト!$T$2:$T$65,0))=3,"分",IF(INDEX(リスト!$U$2:$U$65,MATCH($O57,リスト!$T$2:$T$65,0))=2,IF(AND($Q57="",$S57&lt;&gt;""),"","分"),"")))</f>
        <v/>
      </c>
      <c r="S57" s="67"/>
      <c r="T57" s="59" t="str">
        <f>IF($O57="","",IF(INDEX(リスト!$U$2:$U$65,MATCH($O57,リスト!$T$2:$T$65,0))&gt;=4,"m","秒"))</f>
        <v/>
      </c>
      <c r="U57" s="83"/>
      <c r="V57" s="58"/>
      <c r="W57" s="36"/>
      <c r="X57" s="48"/>
      <c r="Y57" s="59" t="str">
        <f>IF($V57="","",IF(INDEX(リスト!$U$2:$U$65,MATCH($V57,リスト!$T$2:$T$65,0))=3,"分",IF(INDEX(リスト!$U$2:$U$65,MATCH($V57,リスト!$T$2:$T$65,0))=2,IF(AND($X57="",$Z57&lt;&gt;""),"","分"),"")))</f>
        <v/>
      </c>
      <c r="Z57" s="67"/>
      <c r="AA57" s="59" t="str">
        <f>IF($V57="","",IF(INDEX(リスト!$U$2:$U$65,MATCH($V57,リスト!$T$2:$T$65,0))&gt;=4,"m","秒"))</f>
        <v/>
      </c>
      <c r="AB57" s="83"/>
      <c r="AC57" s="84"/>
      <c r="AD57" s="36"/>
      <c r="AE57" s="48"/>
      <c r="AF57" s="85" t="str">
        <f t="shared" si="0"/>
        <v/>
      </c>
    </row>
    <row r="58" spans="2:32" ht="18.5" customHeight="1" x14ac:dyDescent="0.55000000000000004">
      <c r="B58" s="113">
        <v>51</v>
      </c>
      <c r="C58" s="153"/>
      <c r="D58" s="112" t="str">
        <f>IFERROR(INDEX(男子登録情報!$C:$C,MATCH($C58,男子登録情報!$B:$B,0)),"")</f>
        <v/>
      </c>
      <c r="E58" s="112" t="str">
        <f>IFERROR(INDEX(男子登録情報!$O:$O,MATCH($C58,男子登録情報!$B:$B,0)),"")</f>
        <v/>
      </c>
      <c r="F58" s="112" t="str">
        <f>IFERROR(IF(INDEX(男子登録情報!$E:$E,MATCH($C58,男子登録情報!$B:$B,0))="","",INDEX(男子登録情報!$E:$E,MATCH($C58,男子登録情報!$B:$B,0))),"")</f>
        <v/>
      </c>
      <c r="G58" s="110" t="str">
        <f>IFERROR(INDEX(男子登録情報!$A:$A,MATCH($C58,男子登録情報!$B:$B,0)),"")</f>
        <v/>
      </c>
      <c r="H58" s="154"/>
      <c r="I58" s="153"/>
      <c r="J58" s="137"/>
      <c r="K58" s="111" t="str">
        <f>IF($H58="","",IF(INDEX(リスト!$U$2:$U$65,MATCH($H58,リスト!$T$2:$T$65,0))=3,"分",IF(INDEX(リスト!$U$2:$U$65,MATCH($H58,リスト!$T$2:$T$65,0))=2,IF(AND($J58="",$L58&lt;&gt;""),"","分"),"")))</f>
        <v/>
      </c>
      <c r="L58" s="138"/>
      <c r="M58" s="111" t="str">
        <f>IF($H58="","",IF(INDEX(リスト!$U$2:$U$65,MATCH($H58,リスト!$T$2:$T$65,0))&gt;=4,"m","秒"))</f>
        <v/>
      </c>
      <c r="N58" s="139"/>
      <c r="O58" s="155"/>
      <c r="P58" s="153"/>
      <c r="Q58" s="137"/>
      <c r="R58" s="111" t="str">
        <f>IF($O58="","",IF(INDEX(リスト!$U$2:$U$65,MATCH($O58,リスト!$T$2:$T$65,0))=3,"分",IF(INDEX(リスト!$U$2:$U$65,MATCH($O58,リスト!$T$2:$T$65,0))=2,IF(AND($Q58="",$S58&lt;&gt;""),"","分"),"")))</f>
        <v/>
      </c>
      <c r="S58" s="138"/>
      <c r="T58" s="111" t="str">
        <f>IF($O58="","",IF(INDEX(リスト!$U$2:$U$65,MATCH($O58,リスト!$T$2:$T$65,0))&gt;=4,"m","秒"))</f>
        <v/>
      </c>
      <c r="U58" s="139"/>
      <c r="V58" s="154"/>
      <c r="W58" s="153"/>
      <c r="X58" s="137"/>
      <c r="Y58" s="111" t="str">
        <f>IF($V58="","",IF(INDEX(リスト!$U$2:$U$65,MATCH($V58,リスト!$T$2:$T$65,0))=3,"分",IF(INDEX(リスト!$U$2:$U$65,MATCH($V58,リスト!$T$2:$T$65,0))=2,IF(AND($X58="",$Z58&lt;&gt;""),"","分"),"")))</f>
        <v/>
      </c>
      <c r="Z58" s="138"/>
      <c r="AA58" s="111" t="str">
        <f>IF($V58="","",IF(INDEX(リスト!$U$2:$U$65,MATCH($V58,リスト!$T$2:$T$65,0))&gt;=4,"m","秒"))</f>
        <v/>
      </c>
      <c r="AB58" s="139"/>
      <c r="AC58" s="155"/>
      <c r="AD58" s="153"/>
      <c r="AE58" s="137"/>
      <c r="AF58" s="134" t="str">
        <f t="shared" si="0"/>
        <v/>
      </c>
    </row>
    <row r="59" spans="2:32" ht="18.5" customHeight="1" x14ac:dyDescent="0.55000000000000004">
      <c r="B59" s="44">
        <v>52</v>
      </c>
      <c r="C59" s="31"/>
      <c r="D59" s="56" t="str">
        <f>IFERROR(INDEX(男子登録情報!$C:$C,MATCH($C59,男子登録情報!$B:$B,0)),"")</f>
        <v/>
      </c>
      <c r="E59" s="56" t="str">
        <f>IFERROR(INDEX(男子登録情報!$O:$O,MATCH($C59,男子登録情報!$B:$B,0)),"")</f>
        <v/>
      </c>
      <c r="F59" s="56" t="str">
        <f>IFERROR(IF(INDEX(男子登録情報!$E:$E,MATCH($C59,男子登録情報!$B:$B,0))="","",INDEX(男子登録情報!$E:$E,MATCH($C59,男子登録情報!$B:$B,0))),"")</f>
        <v/>
      </c>
      <c r="G59" s="78" t="str">
        <f>IFERROR(INDEX(男子登録情報!$A:$A,MATCH($C59,男子登録情報!$B:$B,0)),"")</f>
        <v/>
      </c>
      <c r="H59" s="54"/>
      <c r="I59" s="31"/>
      <c r="J59" s="45"/>
      <c r="K59" s="55" t="str">
        <f>IF($H59="","",IF(INDEX(リスト!$U$2:$U$65,MATCH($H59,リスト!$T$2:$T$65,0))=3,"分",IF(INDEX(リスト!$U$2:$U$65,MATCH($H59,リスト!$T$2:$T$65,0))=2,IF(AND($J59="",$L59&lt;&gt;""),"","分"),"")))</f>
        <v/>
      </c>
      <c r="L59" s="66"/>
      <c r="M59" s="55" t="str">
        <f>IF($H59="","",IF(INDEX(リスト!$U$2:$U$65,MATCH($H59,リスト!$T$2:$T$65,0))&gt;=4,"m","秒"))</f>
        <v/>
      </c>
      <c r="N59" s="79"/>
      <c r="O59" s="80"/>
      <c r="P59" s="31"/>
      <c r="Q59" s="45"/>
      <c r="R59" s="55" t="str">
        <f>IF($O59="","",IF(INDEX(リスト!$U$2:$U$65,MATCH($O59,リスト!$T$2:$T$65,0))=3,"分",IF(INDEX(リスト!$U$2:$U$65,MATCH($O59,リスト!$T$2:$T$65,0))=2,IF(AND($Q59="",$S59&lt;&gt;""),"","分"),"")))</f>
        <v/>
      </c>
      <c r="S59" s="66"/>
      <c r="T59" s="55" t="str">
        <f>IF($O59="","",IF(INDEX(リスト!$U$2:$U$65,MATCH($O59,リスト!$T$2:$T$65,0))&gt;=4,"m","秒"))</f>
        <v/>
      </c>
      <c r="U59" s="79"/>
      <c r="V59" s="54"/>
      <c r="W59" s="31"/>
      <c r="X59" s="45"/>
      <c r="Y59" s="55" t="str">
        <f>IF($V59="","",IF(INDEX(リスト!$U$2:$U$65,MATCH($V59,リスト!$T$2:$T$65,0))=3,"分",IF(INDEX(リスト!$U$2:$U$65,MATCH($V59,リスト!$T$2:$T$65,0))=2,IF(AND($X59="",$Z59&lt;&gt;""),"","分"),"")))</f>
        <v/>
      </c>
      <c r="Z59" s="66"/>
      <c r="AA59" s="55" t="str">
        <f>IF($V59="","",IF(INDEX(リスト!$U$2:$U$65,MATCH($V59,リスト!$T$2:$T$65,0))&gt;=4,"m","秒"))</f>
        <v/>
      </c>
      <c r="AB59" s="79"/>
      <c r="AC59" s="80"/>
      <c r="AD59" s="31"/>
      <c r="AE59" s="45"/>
      <c r="AF59" s="81" t="str">
        <f t="shared" si="0"/>
        <v/>
      </c>
    </row>
    <row r="60" spans="2:32" ht="18.5" customHeight="1" x14ac:dyDescent="0.55000000000000004">
      <c r="B60" s="44">
        <v>53</v>
      </c>
      <c r="C60" s="31"/>
      <c r="D60" s="56" t="str">
        <f>IFERROR(INDEX(男子登録情報!$C:$C,MATCH($C60,男子登録情報!$B:$B,0)),"")</f>
        <v/>
      </c>
      <c r="E60" s="56" t="str">
        <f>IFERROR(INDEX(男子登録情報!$O:$O,MATCH($C60,男子登録情報!$B:$B,0)),"")</f>
        <v/>
      </c>
      <c r="F60" s="56" t="str">
        <f>IFERROR(IF(INDEX(男子登録情報!$E:$E,MATCH($C60,男子登録情報!$B:$B,0))="","",INDEX(男子登録情報!$E:$E,MATCH($C60,男子登録情報!$B:$B,0))),"")</f>
        <v/>
      </c>
      <c r="G60" s="78" t="str">
        <f>IFERROR(INDEX(男子登録情報!$A:$A,MATCH($C60,男子登録情報!$B:$B,0)),"")</f>
        <v/>
      </c>
      <c r="H60" s="54"/>
      <c r="I60" s="31"/>
      <c r="J60" s="45"/>
      <c r="K60" s="55" t="str">
        <f>IF($H60="","",IF(INDEX(リスト!$U$2:$U$65,MATCH($H60,リスト!$T$2:$T$65,0))=3,"分",IF(INDEX(リスト!$U$2:$U$65,MATCH($H60,リスト!$T$2:$T$65,0))=2,IF(AND($J60="",$L60&lt;&gt;""),"","分"),"")))</f>
        <v/>
      </c>
      <c r="L60" s="66"/>
      <c r="M60" s="55" t="str">
        <f>IF($H60="","",IF(INDEX(リスト!$U$2:$U$65,MATCH($H60,リスト!$T$2:$T$65,0))&gt;=4,"m","秒"))</f>
        <v/>
      </c>
      <c r="N60" s="79"/>
      <c r="O60" s="80"/>
      <c r="P60" s="31"/>
      <c r="Q60" s="45"/>
      <c r="R60" s="55" t="str">
        <f>IF($O60="","",IF(INDEX(リスト!$U$2:$U$65,MATCH($O60,リスト!$T$2:$T$65,0))=3,"分",IF(INDEX(リスト!$U$2:$U$65,MATCH($O60,リスト!$T$2:$T$65,0))=2,IF(AND($Q60="",$S60&lt;&gt;""),"","分"),"")))</f>
        <v/>
      </c>
      <c r="S60" s="66"/>
      <c r="T60" s="55" t="str">
        <f>IF($O60="","",IF(INDEX(リスト!$U$2:$U$65,MATCH($O60,リスト!$T$2:$T$65,0))&gt;=4,"m","秒"))</f>
        <v/>
      </c>
      <c r="U60" s="79"/>
      <c r="V60" s="54"/>
      <c r="W60" s="31"/>
      <c r="X60" s="45"/>
      <c r="Y60" s="55" t="str">
        <f>IF($V60="","",IF(INDEX(リスト!$U$2:$U$65,MATCH($V60,リスト!$T$2:$T$65,0))=3,"分",IF(INDEX(リスト!$U$2:$U$65,MATCH($V60,リスト!$T$2:$T$65,0))=2,IF(AND($X60="",$Z60&lt;&gt;""),"","分"),"")))</f>
        <v/>
      </c>
      <c r="Z60" s="66"/>
      <c r="AA60" s="55" t="str">
        <f>IF($V60="","",IF(INDEX(リスト!$U$2:$U$65,MATCH($V60,リスト!$T$2:$T$65,0))&gt;=4,"m","秒"))</f>
        <v/>
      </c>
      <c r="AB60" s="79"/>
      <c r="AC60" s="80"/>
      <c r="AD60" s="31"/>
      <c r="AE60" s="45"/>
      <c r="AF60" s="81" t="str">
        <f t="shared" si="0"/>
        <v/>
      </c>
    </row>
    <row r="61" spans="2:32" ht="18.5" customHeight="1" x14ac:dyDescent="0.55000000000000004">
      <c r="B61" s="44">
        <v>54</v>
      </c>
      <c r="C61" s="31"/>
      <c r="D61" s="56" t="str">
        <f>IFERROR(INDEX(男子登録情報!$C:$C,MATCH($C61,男子登録情報!$B:$B,0)),"")</f>
        <v/>
      </c>
      <c r="E61" s="56" t="str">
        <f>IFERROR(INDEX(男子登録情報!$O:$O,MATCH($C61,男子登録情報!$B:$B,0)),"")</f>
        <v/>
      </c>
      <c r="F61" s="56" t="str">
        <f>IFERROR(IF(INDEX(男子登録情報!$E:$E,MATCH($C61,男子登録情報!$B:$B,0))="","",INDEX(男子登録情報!$E:$E,MATCH($C61,男子登録情報!$B:$B,0))),"")</f>
        <v/>
      </c>
      <c r="G61" s="78" t="str">
        <f>IFERROR(INDEX(男子登録情報!$A:$A,MATCH($C61,男子登録情報!$B:$B,0)),"")</f>
        <v/>
      </c>
      <c r="H61" s="54"/>
      <c r="I61" s="31"/>
      <c r="J61" s="45"/>
      <c r="K61" s="55" t="str">
        <f>IF($H61="","",IF(INDEX(リスト!$U$2:$U$65,MATCH($H61,リスト!$T$2:$T$65,0))=3,"分",IF(INDEX(リスト!$U$2:$U$65,MATCH($H61,リスト!$T$2:$T$65,0))=2,IF(AND($J61="",$L61&lt;&gt;""),"","分"),"")))</f>
        <v/>
      </c>
      <c r="L61" s="66"/>
      <c r="M61" s="55" t="str">
        <f>IF($H61="","",IF(INDEX(リスト!$U$2:$U$65,MATCH($H61,リスト!$T$2:$T$65,0))&gt;=4,"m","秒"))</f>
        <v/>
      </c>
      <c r="N61" s="79"/>
      <c r="O61" s="80"/>
      <c r="P61" s="31"/>
      <c r="Q61" s="45"/>
      <c r="R61" s="55" t="str">
        <f>IF($O61="","",IF(INDEX(リスト!$U$2:$U$65,MATCH($O61,リスト!$T$2:$T$65,0))=3,"分",IF(INDEX(リスト!$U$2:$U$65,MATCH($O61,リスト!$T$2:$T$65,0))=2,IF(AND($Q61="",$S61&lt;&gt;""),"","分"),"")))</f>
        <v/>
      </c>
      <c r="S61" s="66"/>
      <c r="T61" s="55" t="str">
        <f>IF($O61="","",IF(INDEX(リスト!$U$2:$U$65,MATCH($O61,リスト!$T$2:$T$65,0))&gt;=4,"m","秒"))</f>
        <v/>
      </c>
      <c r="U61" s="79"/>
      <c r="V61" s="54"/>
      <c r="W61" s="31"/>
      <c r="X61" s="45"/>
      <c r="Y61" s="55" t="str">
        <f>IF($V61="","",IF(INDEX(リスト!$U$2:$U$65,MATCH($V61,リスト!$T$2:$T$65,0))=3,"分",IF(INDEX(リスト!$U$2:$U$65,MATCH($V61,リスト!$T$2:$T$65,0))=2,IF(AND($X61="",$Z61&lt;&gt;""),"","分"),"")))</f>
        <v/>
      </c>
      <c r="Z61" s="66"/>
      <c r="AA61" s="55" t="str">
        <f>IF($V61="","",IF(INDEX(リスト!$U$2:$U$65,MATCH($V61,リスト!$T$2:$T$65,0))&gt;=4,"m","秒"))</f>
        <v/>
      </c>
      <c r="AB61" s="79"/>
      <c r="AC61" s="80"/>
      <c r="AD61" s="31"/>
      <c r="AE61" s="45"/>
      <c r="AF61" s="81" t="str">
        <f t="shared" si="0"/>
        <v/>
      </c>
    </row>
    <row r="62" spans="2:32" ht="18.5" customHeight="1" x14ac:dyDescent="0.55000000000000004">
      <c r="B62" s="44">
        <v>55</v>
      </c>
      <c r="C62" s="31"/>
      <c r="D62" s="56" t="str">
        <f>IFERROR(INDEX(男子登録情報!$C:$C,MATCH($C62,男子登録情報!$B:$B,0)),"")</f>
        <v/>
      </c>
      <c r="E62" s="56" t="str">
        <f>IFERROR(INDEX(男子登録情報!$O:$O,MATCH($C62,男子登録情報!$B:$B,0)),"")</f>
        <v/>
      </c>
      <c r="F62" s="56" t="str">
        <f>IFERROR(IF(INDEX(男子登録情報!$E:$E,MATCH($C62,男子登録情報!$B:$B,0))="","",INDEX(男子登録情報!$E:$E,MATCH($C62,男子登録情報!$B:$B,0))),"")</f>
        <v/>
      </c>
      <c r="G62" s="78" t="str">
        <f>IFERROR(INDEX(男子登録情報!$A:$A,MATCH($C62,男子登録情報!$B:$B,0)),"")</f>
        <v/>
      </c>
      <c r="H62" s="54"/>
      <c r="I62" s="31"/>
      <c r="J62" s="45"/>
      <c r="K62" s="55" t="str">
        <f>IF($H62="","",IF(INDEX(リスト!$U$2:$U$65,MATCH($H62,リスト!$T$2:$T$65,0))=3,"分",IF(INDEX(リスト!$U$2:$U$65,MATCH($H62,リスト!$T$2:$T$65,0))=2,IF(AND($J62="",$L62&lt;&gt;""),"","分"),"")))</f>
        <v/>
      </c>
      <c r="L62" s="66"/>
      <c r="M62" s="55" t="str">
        <f>IF($H62="","",IF(INDEX(リスト!$U$2:$U$65,MATCH($H62,リスト!$T$2:$T$65,0))&gt;=4,"m","秒"))</f>
        <v/>
      </c>
      <c r="N62" s="79"/>
      <c r="O62" s="80"/>
      <c r="P62" s="31"/>
      <c r="Q62" s="45"/>
      <c r="R62" s="55" t="str">
        <f>IF($O62="","",IF(INDEX(リスト!$U$2:$U$65,MATCH($O62,リスト!$T$2:$T$65,0))=3,"分",IF(INDEX(リスト!$U$2:$U$65,MATCH($O62,リスト!$T$2:$T$65,0))=2,IF(AND($Q62="",$S62&lt;&gt;""),"","分"),"")))</f>
        <v/>
      </c>
      <c r="S62" s="66"/>
      <c r="T62" s="55" t="str">
        <f>IF($O62="","",IF(INDEX(リスト!$U$2:$U$65,MATCH($O62,リスト!$T$2:$T$65,0))&gt;=4,"m","秒"))</f>
        <v/>
      </c>
      <c r="U62" s="79"/>
      <c r="V62" s="54"/>
      <c r="W62" s="31"/>
      <c r="X62" s="45"/>
      <c r="Y62" s="55" t="str">
        <f>IF($V62="","",IF(INDEX(リスト!$U$2:$U$65,MATCH($V62,リスト!$T$2:$T$65,0))=3,"分",IF(INDEX(リスト!$U$2:$U$65,MATCH($V62,リスト!$T$2:$T$65,0))=2,IF(AND($X62="",$Z62&lt;&gt;""),"","分"),"")))</f>
        <v/>
      </c>
      <c r="Z62" s="66"/>
      <c r="AA62" s="55" t="str">
        <f>IF($V62="","",IF(INDEX(リスト!$U$2:$U$65,MATCH($V62,リスト!$T$2:$T$65,0))&gt;=4,"m","秒"))</f>
        <v/>
      </c>
      <c r="AB62" s="79"/>
      <c r="AC62" s="80"/>
      <c r="AD62" s="31"/>
      <c r="AE62" s="45"/>
      <c r="AF62" s="81" t="str">
        <f t="shared" si="0"/>
        <v/>
      </c>
    </row>
    <row r="63" spans="2:32" ht="18.5" customHeight="1" x14ac:dyDescent="0.55000000000000004">
      <c r="B63" s="44">
        <v>56</v>
      </c>
      <c r="C63" s="31"/>
      <c r="D63" s="56" t="str">
        <f>IFERROR(INDEX(男子登録情報!$C:$C,MATCH($C63,男子登録情報!$B:$B,0)),"")</f>
        <v/>
      </c>
      <c r="E63" s="56" t="str">
        <f>IFERROR(INDEX(男子登録情報!$O:$O,MATCH($C63,男子登録情報!$B:$B,0)),"")</f>
        <v/>
      </c>
      <c r="F63" s="56" t="str">
        <f>IFERROR(IF(INDEX(男子登録情報!$E:$E,MATCH($C63,男子登録情報!$B:$B,0))="","",INDEX(男子登録情報!$E:$E,MATCH($C63,男子登録情報!$B:$B,0))),"")</f>
        <v/>
      </c>
      <c r="G63" s="78" t="str">
        <f>IFERROR(INDEX(男子登録情報!$A:$A,MATCH($C63,男子登録情報!$B:$B,0)),"")</f>
        <v/>
      </c>
      <c r="H63" s="54"/>
      <c r="I63" s="31"/>
      <c r="J63" s="45"/>
      <c r="K63" s="55" t="str">
        <f>IF($H63="","",IF(INDEX(リスト!$U$2:$U$65,MATCH($H63,リスト!$T$2:$T$65,0))=3,"分",IF(INDEX(リスト!$U$2:$U$65,MATCH($H63,リスト!$T$2:$T$65,0))=2,IF(AND($J63="",$L63&lt;&gt;""),"","分"),"")))</f>
        <v/>
      </c>
      <c r="L63" s="66"/>
      <c r="M63" s="55" t="str">
        <f>IF($H63="","",IF(INDEX(リスト!$U$2:$U$65,MATCH($H63,リスト!$T$2:$T$65,0))&gt;=4,"m","秒"))</f>
        <v/>
      </c>
      <c r="N63" s="79"/>
      <c r="O63" s="80"/>
      <c r="P63" s="31"/>
      <c r="Q63" s="45"/>
      <c r="R63" s="55" t="str">
        <f>IF($O63="","",IF(INDEX(リスト!$U$2:$U$65,MATCH($O63,リスト!$T$2:$T$65,0))=3,"分",IF(INDEX(リスト!$U$2:$U$65,MATCH($O63,リスト!$T$2:$T$65,0))=2,IF(AND($Q63="",$S63&lt;&gt;""),"","分"),"")))</f>
        <v/>
      </c>
      <c r="S63" s="66"/>
      <c r="T63" s="55" t="str">
        <f>IF($O63="","",IF(INDEX(リスト!$U$2:$U$65,MATCH($O63,リスト!$T$2:$T$65,0))&gt;=4,"m","秒"))</f>
        <v/>
      </c>
      <c r="U63" s="79"/>
      <c r="V63" s="54"/>
      <c r="W63" s="31"/>
      <c r="X63" s="45"/>
      <c r="Y63" s="55" t="str">
        <f>IF($V63="","",IF(INDEX(リスト!$U$2:$U$65,MATCH($V63,リスト!$T$2:$T$65,0))=3,"分",IF(INDEX(リスト!$U$2:$U$65,MATCH($V63,リスト!$T$2:$T$65,0))=2,IF(AND($X63="",$Z63&lt;&gt;""),"","分"),"")))</f>
        <v/>
      </c>
      <c r="Z63" s="66"/>
      <c r="AA63" s="55" t="str">
        <f>IF($V63="","",IF(INDEX(リスト!$U$2:$U$65,MATCH($V63,リスト!$T$2:$T$65,0))&gt;=4,"m","秒"))</f>
        <v/>
      </c>
      <c r="AB63" s="79"/>
      <c r="AC63" s="80"/>
      <c r="AD63" s="31"/>
      <c r="AE63" s="45"/>
      <c r="AF63" s="81" t="str">
        <f t="shared" si="0"/>
        <v/>
      </c>
    </row>
    <row r="64" spans="2:32" ht="18.5" customHeight="1" x14ac:dyDescent="0.55000000000000004">
      <c r="B64" s="44">
        <v>57</v>
      </c>
      <c r="C64" s="31"/>
      <c r="D64" s="56" t="str">
        <f>IFERROR(INDEX(男子登録情報!$C:$C,MATCH($C64,男子登録情報!$B:$B,0)),"")</f>
        <v/>
      </c>
      <c r="E64" s="56" t="str">
        <f>IFERROR(INDEX(男子登録情報!$O:$O,MATCH($C64,男子登録情報!$B:$B,0)),"")</f>
        <v/>
      </c>
      <c r="F64" s="56" t="str">
        <f>IFERROR(IF(INDEX(男子登録情報!$E:$E,MATCH($C64,男子登録情報!$B:$B,0))="","",INDEX(男子登録情報!$E:$E,MATCH($C64,男子登録情報!$B:$B,0))),"")</f>
        <v/>
      </c>
      <c r="G64" s="78" t="str">
        <f>IFERROR(INDEX(男子登録情報!$A:$A,MATCH($C64,男子登録情報!$B:$B,0)),"")</f>
        <v/>
      </c>
      <c r="H64" s="54"/>
      <c r="I64" s="31"/>
      <c r="J64" s="45"/>
      <c r="K64" s="55" t="str">
        <f>IF($H64="","",IF(INDEX(リスト!$U$2:$U$65,MATCH($H64,リスト!$T$2:$T$65,0))=3,"分",IF(INDEX(リスト!$U$2:$U$65,MATCH($H64,リスト!$T$2:$T$65,0))=2,IF(AND($J64="",$L64&lt;&gt;""),"","分"),"")))</f>
        <v/>
      </c>
      <c r="L64" s="66"/>
      <c r="M64" s="55" t="str">
        <f>IF($H64="","",IF(INDEX(リスト!$U$2:$U$65,MATCH($H64,リスト!$T$2:$T$65,0))&gt;=4,"m","秒"))</f>
        <v/>
      </c>
      <c r="N64" s="79"/>
      <c r="O64" s="80"/>
      <c r="P64" s="31"/>
      <c r="Q64" s="45"/>
      <c r="R64" s="55" t="str">
        <f>IF($O64="","",IF(INDEX(リスト!$U$2:$U$65,MATCH($O64,リスト!$T$2:$T$65,0))=3,"分",IF(INDEX(リスト!$U$2:$U$65,MATCH($O64,リスト!$T$2:$T$65,0))=2,IF(AND($Q64="",$S64&lt;&gt;""),"","分"),"")))</f>
        <v/>
      </c>
      <c r="S64" s="66"/>
      <c r="T64" s="55" t="str">
        <f>IF($O64="","",IF(INDEX(リスト!$U$2:$U$65,MATCH($O64,リスト!$T$2:$T$65,0))&gt;=4,"m","秒"))</f>
        <v/>
      </c>
      <c r="U64" s="79"/>
      <c r="V64" s="54"/>
      <c r="W64" s="31"/>
      <c r="X64" s="45"/>
      <c r="Y64" s="55" t="str">
        <f>IF($V64="","",IF(INDEX(リスト!$U$2:$U$65,MATCH($V64,リスト!$T$2:$T$65,0))=3,"分",IF(INDEX(リスト!$U$2:$U$65,MATCH($V64,リスト!$T$2:$T$65,0))=2,IF(AND($X64="",$Z64&lt;&gt;""),"","分"),"")))</f>
        <v/>
      </c>
      <c r="Z64" s="66"/>
      <c r="AA64" s="55" t="str">
        <f>IF($V64="","",IF(INDEX(リスト!$U$2:$U$65,MATCH($V64,リスト!$T$2:$T$65,0))&gt;=4,"m","秒"))</f>
        <v/>
      </c>
      <c r="AB64" s="79"/>
      <c r="AC64" s="80"/>
      <c r="AD64" s="31"/>
      <c r="AE64" s="45"/>
      <c r="AF64" s="81" t="str">
        <f t="shared" si="0"/>
        <v/>
      </c>
    </row>
    <row r="65" spans="2:32" ht="18.5" customHeight="1" x14ac:dyDescent="0.55000000000000004">
      <c r="B65" s="44">
        <v>58</v>
      </c>
      <c r="C65" s="31"/>
      <c r="D65" s="56" t="str">
        <f>IFERROR(INDEX(男子登録情報!$C:$C,MATCH($C65,男子登録情報!$B:$B,0)),"")</f>
        <v/>
      </c>
      <c r="E65" s="56" t="str">
        <f>IFERROR(INDEX(男子登録情報!$O:$O,MATCH($C65,男子登録情報!$B:$B,0)),"")</f>
        <v/>
      </c>
      <c r="F65" s="56" t="str">
        <f>IFERROR(IF(INDEX(男子登録情報!$E:$E,MATCH($C65,男子登録情報!$B:$B,0))="","",INDEX(男子登録情報!$E:$E,MATCH($C65,男子登録情報!$B:$B,0))),"")</f>
        <v/>
      </c>
      <c r="G65" s="78" t="str">
        <f>IFERROR(INDEX(男子登録情報!$A:$A,MATCH($C65,男子登録情報!$B:$B,0)),"")</f>
        <v/>
      </c>
      <c r="H65" s="54"/>
      <c r="I65" s="31"/>
      <c r="J65" s="45"/>
      <c r="K65" s="55" t="str">
        <f>IF($H65="","",IF(INDEX(リスト!$U$2:$U$65,MATCH($H65,リスト!$T$2:$T$65,0))=3,"分",IF(INDEX(リスト!$U$2:$U$65,MATCH($H65,リスト!$T$2:$T$65,0))=2,IF(AND($J65="",$L65&lt;&gt;""),"","分"),"")))</f>
        <v/>
      </c>
      <c r="L65" s="66"/>
      <c r="M65" s="55" t="str">
        <f>IF($H65="","",IF(INDEX(リスト!$U$2:$U$65,MATCH($H65,リスト!$T$2:$T$65,0))&gt;=4,"m","秒"))</f>
        <v/>
      </c>
      <c r="N65" s="79"/>
      <c r="O65" s="80"/>
      <c r="P65" s="31"/>
      <c r="Q65" s="45"/>
      <c r="R65" s="55" t="str">
        <f>IF($O65="","",IF(INDEX(リスト!$U$2:$U$65,MATCH($O65,リスト!$T$2:$T$65,0))=3,"分",IF(INDEX(リスト!$U$2:$U$65,MATCH($O65,リスト!$T$2:$T$65,0))=2,IF(AND($Q65="",$S65&lt;&gt;""),"","分"),"")))</f>
        <v/>
      </c>
      <c r="S65" s="66"/>
      <c r="T65" s="55" t="str">
        <f>IF($O65="","",IF(INDEX(リスト!$U$2:$U$65,MATCH($O65,リスト!$T$2:$T$65,0))&gt;=4,"m","秒"))</f>
        <v/>
      </c>
      <c r="U65" s="79"/>
      <c r="V65" s="54"/>
      <c r="W65" s="31"/>
      <c r="X65" s="45"/>
      <c r="Y65" s="55" t="str">
        <f>IF($V65="","",IF(INDEX(リスト!$U$2:$U$65,MATCH($V65,リスト!$T$2:$T$65,0))=3,"分",IF(INDEX(リスト!$U$2:$U$65,MATCH($V65,リスト!$T$2:$T$65,0))=2,IF(AND($X65="",$Z65&lt;&gt;""),"","分"),"")))</f>
        <v/>
      </c>
      <c r="Z65" s="66"/>
      <c r="AA65" s="55" t="str">
        <f>IF($V65="","",IF(INDEX(リスト!$U$2:$U$65,MATCH($V65,リスト!$T$2:$T$65,0))&gt;=4,"m","秒"))</f>
        <v/>
      </c>
      <c r="AB65" s="79"/>
      <c r="AC65" s="80"/>
      <c r="AD65" s="31"/>
      <c r="AE65" s="45"/>
      <c r="AF65" s="81" t="str">
        <f t="shared" si="0"/>
        <v/>
      </c>
    </row>
    <row r="66" spans="2:32" ht="18.5" customHeight="1" x14ac:dyDescent="0.55000000000000004">
      <c r="B66" s="44">
        <v>59</v>
      </c>
      <c r="C66" s="31"/>
      <c r="D66" s="56" t="str">
        <f>IFERROR(INDEX(男子登録情報!$C:$C,MATCH($C66,男子登録情報!$B:$B,0)),"")</f>
        <v/>
      </c>
      <c r="E66" s="56" t="str">
        <f>IFERROR(INDEX(男子登録情報!$O:$O,MATCH($C66,男子登録情報!$B:$B,0)),"")</f>
        <v/>
      </c>
      <c r="F66" s="56" t="str">
        <f>IFERROR(IF(INDEX(男子登録情報!$E:$E,MATCH($C66,男子登録情報!$B:$B,0))="","",INDEX(男子登録情報!$E:$E,MATCH($C66,男子登録情報!$B:$B,0))),"")</f>
        <v/>
      </c>
      <c r="G66" s="78" t="str">
        <f>IFERROR(INDEX(男子登録情報!$A:$A,MATCH($C66,男子登録情報!$B:$B,0)),"")</f>
        <v/>
      </c>
      <c r="H66" s="54"/>
      <c r="I66" s="31"/>
      <c r="J66" s="45"/>
      <c r="K66" s="55" t="str">
        <f>IF($H66="","",IF(INDEX(リスト!$U$2:$U$65,MATCH($H66,リスト!$T$2:$T$65,0))=3,"分",IF(INDEX(リスト!$U$2:$U$65,MATCH($H66,リスト!$T$2:$T$65,0))=2,IF(AND($J66="",$L66&lt;&gt;""),"","分"),"")))</f>
        <v/>
      </c>
      <c r="L66" s="66"/>
      <c r="M66" s="55" t="str">
        <f>IF($H66="","",IF(INDEX(リスト!$U$2:$U$65,MATCH($H66,リスト!$T$2:$T$65,0))&gt;=4,"m","秒"))</f>
        <v/>
      </c>
      <c r="N66" s="79"/>
      <c r="O66" s="80"/>
      <c r="P66" s="31"/>
      <c r="Q66" s="45"/>
      <c r="R66" s="55" t="str">
        <f>IF($O66="","",IF(INDEX(リスト!$U$2:$U$65,MATCH($O66,リスト!$T$2:$T$65,0))=3,"分",IF(INDEX(リスト!$U$2:$U$65,MATCH($O66,リスト!$T$2:$T$65,0))=2,IF(AND($Q66="",$S66&lt;&gt;""),"","分"),"")))</f>
        <v/>
      </c>
      <c r="S66" s="66"/>
      <c r="T66" s="55" t="str">
        <f>IF($O66="","",IF(INDEX(リスト!$U$2:$U$65,MATCH($O66,リスト!$T$2:$T$65,0))&gt;=4,"m","秒"))</f>
        <v/>
      </c>
      <c r="U66" s="79"/>
      <c r="V66" s="54"/>
      <c r="W66" s="31"/>
      <c r="X66" s="45"/>
      <c r="Y66" s="55" t="str">
        <f>IF($V66="","",IF(INDEX(リスト!$U$2:$U$65,MATCH($V66,リスト!$T$2:$T$65,0))=3,"分",IF(INDEX(リスト!$U$2:$U$65,MATCH($V66,リスト!$T$2:$T$65,0))=2,IF(AND($X66="",$Z66&lt;&gt;""),"","分"),"")))</f>
        <v/>
      </c>
      <c r="Z66" s="66"/>
      <c r="AA66" s="55" t="str">
        <f>IF($V66="","",IF(INDEX(リスト!$U$2:$U$65,MATCH($V66,リスト!$T$2:$T$65,0))&gt;=4,"m","秒"))</f>
        <v/>
      </c>
      <c r="AB66" s="79"/>
      <c r="AC66" s="80"/>
      <c r="AD66" s="31"/>
      <c r="AE66" s="45"/>
      <c r="AF66" s="81" t="str">
        <f t="shared" si="0"/>
        <v/>
      </c>
    </row>
    <row r="67" spans="2:32" ht="18.5" customHeight="1" thickBot="1" x14ac:dyDescent="0.6">
      <c r="B67" s="47">
        <v>60</v>
      </c>
      <c r="C67" s="36"/>
      <c r="D67" s="60" t="str">
        <f>IFERROR(INDEX(男子登録情報!$C:$C,MATCH($C67,男子登録情報!$B:$B,0)),"")</f>
        <v/>
      </c>
      <c r="E67" s="60" t="str">
        <f>IFERROR(INDEX(男子登録情報!$O:$O,MATCH($C67,男子登録情報!$B:$B,0)),"")</f>
        <v/>
      </c>
      <c r="F67" s="60" t="str">
        <f>IFERROR(IF(INDEX(男子登録情報!$E:$E,MATCH($C67,男子登録情報!$B:$B,0))="","",INDEX(男子登録情報!$E:$E,MATCH($C67,男子登録情報!$B:$B,0))),"")</f>
        <v/>
      </c>
      <c r="G67" s="82" t="str">
        <f>IFERROR(INDEX(男子登録情報!$A:$A,MATCH($C67,男子登録情報!$B:$B,0)),"")</f>
        <v/>
      </c>
      <c r="H67" s="58"/>
      <c r="I67" s="36"/>
      <c r="J67" s="48"/>
      <c r="K67" s="59" t="str">
        <f>IF($H67="","",IF(INDEX(リスト!$U$2:$U$65,MATCH($H67,リスト!$T$2:$T$65,0))=3,"分",IF(INDEX(リスト!$U$2:$U$65,MATCH($H67,リスト!$T$2:$T$65,0))=2,IF(AND($J67="",$L67&lt;&gt;""),"","分"),"")))</f>
        <v/>
      </c>
      <c r="L67" s="67"/>
      <c r="M67" s="59" t="str">
        <f>IF($H67="","",IF(INDEX(リスト!$U$2:$U$65,MATCH($H67,リスト!$T$2:$T$65,0))&gt;=4,"m","秒"))</f>
        <v/>
      </c>
      <c r="N67" s="83"/>
      <c r="O67" s="84"/>
      <c r="P67" s="36"/>
      <c r="Q67" s="48"/>
      <c r="R67" s="59" t="str">
        <f>IF($O67="","",IF(INDEX(リスト!$U$2:$U$65,MATCH($O67,リスト!$T$2:$T$65,0))=3,"分",IF(INDEX(リスト!$U$2:$U$65,MATCH($O67,リスト!$T$2:$T$65,0))=2,IF(AND($Q67="",$S67&lt;&gt;""),"","分"),"")))</f>
        <v/>
      </c>
      <c r="S67" s="67"/>
      <c r="T67" s="59" t="str">
        <f>IF($O67="","",IF(INDEX(リスト!$U$2:$U$65,MATCH($O67,リスト!$T$2:$T$65,0))&gt;=4,"m","秒"))</f>
        <v/>
      </c>
      <c r="U67" s="83"/>
      <c r="V67" s="58"/>
      <c r="W67" s="36"/>
      <c r="X67" s="48"/>
      <c r="Y67" s="59" t="str">
        <f>IF($V67="","",IF(INDEX(リスト!$U$2:$U$65,MATCH($V67,リスト!$T$2:$T$65,0))=3,"分",IF(INDEX(リスト!$U$2:$U$65,MATCH($V67,リスト!$T$2:$T$65,0))=2,IF(AND($X67="",$Z67&lt;&gt;""),"","分"),"")))</f>
        <v/>
      </c>
      <c r="Z67" s="67"/>
      <c r="AA67" s="59" t="str">
        <f>IF($V67="","",IF(INDEX(リスト!$U$2:$U$65,MATCH($V67,リスト!$T$2:$T$65,0))&gt;=4,"m","秒"))</f>
        <v/>
      </c>
      <c r="AB67" s="83"/>
      <c r="AC67" s="84"/>
      <c r="AD67" s="36"/>
      <c r="AE67" s="48"/>
      <c r="AF67" s="85" t="str">
        <f t="shared" si="0"/>
        <v/>
      </c>
    </row>
    <row r="68" spans="2:32" ht="18.5" customHeight="1" x14ac:dyDescent="0.55000000000000004">
      <c r="B68" s="113">
        <v>61</v>
      </c>
      <c r="C68" s="153"/>
      <c r="D68" s="112" t="str">
        <f>IFERROR(INDEX(男子登録情報!$C:$C,MATCH($C68,男子登録情報!$B:$B,0)),"")</f>
        <v/>
      </c>
      <c r="E68" s="112" t="str">
        <f>IFERROR(INDEX(男子登録情報!$O:$O,MATCH($C68,男子登録情報!$B:$B,0)),"")</f>
        <v/>
      </c>
      <c r="F68" s="112" t="str">
        <f>IFERROR(IF(INDEX(男子登録情報!$E:$E,MATCH($C68,男子登録情報!$B:$B,0))="","",INDEX(男子登録情報!$E:$E,MATCH($C68,男子登録情報!$B:$B,0))),"")</f>
        <v/>
      </c>
      <c r="G68" s="110" t="str">
        <f>IFERROR(INDEX(男子登録情報!$A:$A,MATCH($C68,男子登録情報!$B:$B,0)),"")</f>
        <v/>
      </c>
      <c r="H68" s="154"/>
      <c r="I68" s="153"/>
      <c r="J68" s="137"/>
      <c r="K68" s="111" t="str">
        <f>IF($H68="","",IF(INDEX(リスト!$U$2:$U$65,MATCH($H68,リスト!$T$2:$T$65,0))=3,"分",IF(INDEX(リスト!$U$2:$U$65,MATCH($H68,リスト!$T$2:$T$65,0))=2,IF(AND($J68="",$L68&lt;&gt;""),"","分"),"")))</f>
        <v/>
      </c>
      <c r="L68" s="138"/>
      <c r="M68" s="111" t="str">
        <f>IF($H68="","",IF(INDEX(リスト!$U$2:$U$65,MATCH($H68,リスト!$T$2:$T$65,0))&gt;=4,"m","秒"))</f>
        <v/>
      </c>
      <c r="N68" s="139"/>
      <c r="O68" s="155"/>
      <c r="P68" s="153"/>
      <c r="Q68" s="137"/>
      <c r="R68" s="111" t="str">
        <f>IF($O68="","",IF(INDEX(リスト!$U$2:$U$65,MATCH($O68,リスト!$T$2:$T$65,0))=3,"分",IF(INDEX(リスト!$U$2:$U$65,MATCH($O68,リスト!$T$2:$T$65,0))=2,IF(AND($Q68="",$S68&lt;&gt;""),"","分"),"")))</f>
        <v/>
      </c>
      <c r="S68" s="138"/>
      <c r="T68" s="111" t="str">
        <f>IF($O68="","",IF(INDEX(リスト!$U$2:$U$65,MATCH($O68,リスト!$T$2:$T$65,0))&gt;=4,"m","秒"))</f>
        <v/>
      </c>
      <c r="U68" s="139"/>
      <c r="V68" s="154"/>
      <c r="W68" s="153"/>
      <c r="X68" s="137"/>
      <c r="Y68" s="111" t="str">
        <f>IF($V68="","",IF(INDEX(リスト!$U$2:$U$65,MATCH($V68,リスト!$T$2:$T$65,0))=3,"分",IF(INDEX(リスト!$U$2:$U$65,MATCH($V68,リスト!$T$2:$T$65,0))=2,IF(AND($X68="",$Z68&lt;&gt;""),"","分"),"")))</f>
        <v/>
      </c>
      <c r="Z68" s="138"/>
      <c r="AA68" s="111" t="str">
        <f>IF($V68="","",IF(INDEX(リスト!$U$2:$U$65,MATCH($V68,リスト!$T$2:$T$65,0))&gt;=4,"m","秒"))</f>
        <v/>
      </c>
      <c r="AB68" s="139"/>
      <c r="AC68" s="155"/>
      <c r="AD68" s="153"/>
      <c r="AE68" s="137"/>
      <c r="AF68" s="134" t="str">
        <f t="shared" si="0"/>
        <v/>
      </c>
    </row>
    <row r="69" spans="2:32" ht="18.5" customHeight="1" x14ac:dyDescent="0.55000000000000004">
      <c r="B69" s="44">
        <v>62</v>
      </c>
      <c r="C69" s="31"/>
      <c r="D69" s="56" t="str">
        <f>IFERROR(INDEX(男子登録情報!$C:$C,MATCH($C69,男子登録情報!$B:$B,0)),"")</f>
        <v/>
      </c>
      <c r="E69" s="56" t="str">
        <f>IFERROR(INDEX(男子登録情報!$O:$O,MATCH($C69,男子登録情報!$B:$B,0)),"")</f>
        <v/>
      </c>
      <c r="F69" s="56" t="str">
        <f>IFERROR(IF(INDEX(男子登録情報!$E:$E,MATCH($C69,男子登録情報!$B:$B,0))="","",INDEX(男子登録情報!$E:$E,MATCH($C69,男子登録情報!$B:$B,0))),"")</f>
        <v/>
      </c>
      <c r="G69" s="78" t="str">
        <f>IFERROR(INDEX(男子登録情報!$A:$A,MATCH($C69,男子登録情報!$B:$B,0)),"")</f>
        <v/>
      </c>
      <c r="H69" s="54"/>
      <c r="I69" s="31"/>
      <c r="J69" s="45"/>
      <c r="K69" s="55" t="str">
        <f>IF($H69="","",IF(INDEX(リスト!$U$2:$U$65,MATCH($H69,リスト!$T$2:$T$65,0))=3,"分",IF(INDEX(リスト!$U$2:$U$65,MATCH($H69,リスト!$T$2:$T$65,0))=2,IF(AND($J69="",$L69&lt;&gt;""),"","分"),"")))</f>
        <v/>
      </c>
      <c r="L69" s="66"/>
      <c r="M69" s="55" t="str">
        <f>IF($H69="","",IF(INDEX(リスト!$U$2:$U$65,MATCH($H69,リスト!$T$2:$T$65,0))&gt;=4,"m","秒"))</f>
        <v/>
      </c>
      <c r="N69" s="79"/>
      <c r="O69" s="80"/>
      <c r="P69" s="31"/>
      <c r="Q69" s="45"/>
      <c r="R69" s="55" t="str">
        <f>IF($O69="","",IF(INDEX(リスト!$U$2:$U$65,MATCH($O69,リスト!$T$2:$T$65,0))=3,"分",IF(INDEX(リスト!$U$2:$U$65,MATCH($O69,リスト!$T$2:$T$65,0))=2,IF(AND($Q69="",$S69&lt;&gt;""),"","分"),"")))</f>
        <v/>
      </c>
      <c r="S69" s="66"/>
      <c r="T69" s="55" t="str">
        <f>IF($O69="","",IF(INDEX(リスト!$U$2:$U$65,MATCH($O69,リスト!$T$2:$T$65,0))&gt;=4,"m","秒"))</f>
        <v/>
      </c>
      <c r="U69" s="79"/>
      <c r="V69" s="54"/>
      <c r="W69" s="31"/>
      <c r="X69" s="45"/>
      <c r="Y69" s="55" t="str">
        <f>IF($V69="","",IF(INDEX(リスト!$U$2:$U$65,MATCH($V69,リスト!$T$2:$T$65,0))=3,"分",IF(INDEX(リスト!$U$2:$U$65,MATCH($V69,リスト!$T$2:$T$65,0))=2,IF(AND($X69="",$Z69&lt;&gt;""),"","分"),"")))</f>
        <v/>
      </c>
      <c r="Z69" s="66"/>
      <c r="AA69" s="55" t="str">
        <f>IF($V69="","",IF(INDEX(リスト!$U$2:$U$65,MATCH($V69,リスト!$T$2:$T$65,0))&gt;=4,"m","秒"))</f>
        <v/>
      </c>
      <c r="AB69" s="79"/>
      <c r="AC69" s="80"/>
      <c r="AD69" s="31"/>
      <c r="AE69" s="45"/>
      <c r="AF69" s="81" t="str">
        <f t="shared" si="0"/>
        <v/>
      </c>
    </row>
    <row r="70" spans="2:32" ht="18.5" customHeight="1" x14ac:dyDescent="0.55000000000000004">
      <c r="B70" s="44">
        <v>63</v>
      </c>
      <c r="C70" s="31"/>
      <c r="D70" s="56" t="str">
        <f>IFERROR(INDEX(男子登録情報!$C:$C,MATCH($C70,男子登録情報!$B:$B,0)),"")</f>
        <v/>
      </c>
      <c r="E70" s="56" t="str">
        <f>IFERROR(INDEX(男子登録情報!$O:$O,MATCH($C70,男子登録情報!$B:$B,0)),"")</f>
        <v/>
      </c>
      <c r="F70" s="56" t="str">
        <f>IFERROR(IF(INDEX(男子登録情報!$E:$E,MATCH($C70,男子登録情報!$B:$B,0))="","",INDEX(男子登録情報!$E:$E,MATCH($C70,男子登録情報!$B:$B,0))),"")</f>
        <v/>
      </c>
      <c r="G70" s="78" t="str">
        <f>IFERROR(INDEX(男子登録情報!$A:$A,MATCH($C70,男子登録情報!$B:$B,0)),"")</f>
        <v/>
      </c>
      <c r="H70" s="54"/>
      <c r="I70" s="31"/>
      <c r="J70" s="45"/>
      <c r="K70" s="55" t="str">
        <f>IF($H70="","",IF(INDEX(リスト!$U$2:$U$65,MATCH($H70,リスト!$T$2:$T$65,0))=3,"分",IF(INDEX(リスト!$U$2:$U$65,MATCH($H70,リスト!$T$2:$T$65,0))=2,IF(AND($J70="",$L70&lt;&gt;""),"","分"),"")))</f>
        <v/>
      </c>
      <c r="L70" s="66"/>
      <c r="M70" s="55" t="str">
        <f>IF($H70="","",IF(INDEX(リスト!$U$2:$U$65,MATCH($H70,リスト!$T$2:$T$65,0))&gt;=4,"m","秒"))</f>
        <v/>
      </c>
      <c r="N70" s="79"/>
      <c r="O70" s="80"/>
      <c r="P70" s="31"/>
      <c r="Q70" s="45"/>
      <c r="R70" s="55" t="str">
        <f>IF($O70="","",IF(INDEX(リスト!$U$2:$U$65,MATCH($O70,リスト!$T$2:$T$65,0))=3,"分",IF(INDEX(リスト!$U$2:$U$65,MATCH($O70,リスト!$T$2:$T$65,0))=2,IF(AND($Q70="",$S70&lt;&gt;""),"","分"),"")))</f>
        <v/>
      </c>
      <c r="S70" s="66"/>
      <c r="T70" s="55" t="str">
        <f>IF($O70="","",IF(INDEX(リスト!$U$2:$U$65,MATCH($O70,リスト!$T$2:$T$65,0))&gt;=4,"m","秒"))</f>
        <v/>
      </c>
      <c r="U70" s="79"/>
      <c r="V70" s="54"/>
      <c r="W70" s="31"/>
      <c r="X70" s="45"/>
      <c r="Y70" s="55" t="str">
        <f>IF($V70="","",IF(INDEX(リスト!$U$2:$U$65,MATCH($V70,リスト!$T$2:$T$65,0))=3,"分",IF(INDEX(リスト!$U$2:$U$65,MATCH($V70,リスト!$T$2:$T$65,0))=2,IF(AND($X70="",$Z70&lt;&gt;""),"","分"),"")))</f>
        <v/>
      </c>
      <c r="Z70" s="66"/>
      <c r="AA70" s="55" t="str">
        <f>IF($V70="","",IF(INDEX(リスト!$U$2:$U$65,MATCH($V70,リスト!$T$2:$T$65,0))&gt;=4,"m","秒"))</f>
        <v/>
      </c>
      <c r="AB70" s="79"/>
      <c r="AC70" s="80"/>
      <c r="AD70" s="31"/>
      <c r="AE70" s="45"/>
      <c r="AF70" s="81" t="str">
        <f t="shared" si="0"/>
        <v/>
      </c>
    </row>
    <row r="71" spans="2:32" ht="18.5" customHeight="1" x14ac:dyDescent="0.55000000000000004">
      <c r="B71" s="44">
        <v>64</v>
      </c>
      <c r="C71" s="31"/>
      <c r="D71" s="56" t="str">
        <f>IFERROR(INDEX(男子登録情報!$C:$C,MATCH($C71,男子登録情報!$B:$B,0)),"")</f>
        <v/>
      </c>
      <c r="E71" s="56" t="str">
        <f>IFERROR(INDEX(男子登録情報!$O:$O,MATCH($C71,男子登録情報!$B:$B,0)),"")</f>
        <v/>
      </c>
      <c r="F71" s="56" t="str">
        <f>IFERROR(IF(INDEX(男子登録情報!$E:$E,MATCH($C71,男子登録情報!$B:$B,0))="","",INDEX(男子登録情報!$E:$E,MATCH($C71,男子登録情報!$B:$B,0))),"")</f>
        <v/>
      </c>
      <c r="G71" s="78" t="str">
        <f>IFERROR(INDEX(男子登録情報!$A:$A,MATCH($C71,男子登録情報!$B:$B,0)),"")</f>
        <v/>
      </c>
      <c r="H71" s="54"/>
      <c r="I71" s="31"/>
      <c r="J71" s="45"/>
      <c r="K71" s="55" t="str">
        <f>IF($H71="","",IF(INDEX(リスト!$U$2:$U$65,MATCH($H71,リスト!$T$2:$T$65,0))=3,"分",IF(INDEX(リスト!$U$2:$U$65,MATCH($H71,リスト!$T$2:$T$65,0))=2,IF(AND($J71="",$L71&lt;&gt;""),"","分"),"")))</f>
        <v/>
      </c>
      <c r="L71" s="66"/>
      <c r="M71" s="55" t="str">
        <f>IF($H71="","",IF(INDEX(リスト!$U$2:$U$65,MATCH($H71,リスト!$T$2:$T$65,0))&gt;=4,"m","秒"))</f>
        <v/>
      </c>
      <c r="N71" s="79"/>
      <c r="O71" s="80"/>
      <c r="P71" s="31"/>
      <c r="Q71" s="45"/>
      <c r="R71" s="55" t="str">
        <f>IF($O71="","",IF(INDEX(リスト!$U$2:$U$65,MATCH($O71,リスト!$T$2:$T$65,0))=3,"分",IF(INDEX(リスト!$U$2:$U$65,MATCH($O71,リスト!$T$2:$T$65,0))=2,IF(AND($Q71="",$S71&lt;&gt;""),"","分"),"")))</f>
        <v/>
      </c>
      <c r="S71" s="66"/>
      <c r="T71" s="55" t="str">
        <f>IF($O71="","",IF(INDEX(リスト!$U$2:$U$65,MATCH($O71,リスト!$T$2:$T$65,0))&gt;=4,"m","秒"))</f>
        <v/>
      </c>
      <c r="U71" s="79"/>
      <c r="V71" s="54"/>
      <c r="W71" s="31"/>
      <c r="X71" s="45"/>
      <c r="Y71" s="55" t="str">
        <f>IF($V71="","",IF(INDEX(リスト!$U$2:$U$65,MATCH($V71,リスト!$T$2:$T$65,0))=3,"分",IF(INDEX(リスト!$U$2:$U$65,MATCH($V71,リスト!$T$2:$T$65,0))=2,IF(AND($X71="",$Z71&lt;&gt;""),"","分"),"")))</f>
        <v/>
      </c>
      <c r="Z71" s="66"/>
      <c r="AA71" s="55" t="str">
        <f>IF($V71="","",IF(INDEX(リスト!$U$2:$U$65,MATCH($V71,リスト!$T$2:$T$65,0))&gt;=4,"m","秒"))</f>
        <v/>
      </c>
      <c r="AB71" s="79"/>
      <c r="AC71" s="80"/>
      <c r="AD71" s="31"/>
      <c r="AE71" s="45"/>
      <c r="AF71" s="81" t="str">
        <f t="shared" si="0"/>
        <v/>
      </c>
    </row>
    <row r="72" spans="2:32" ht="18.5" customHeight="1" x14ac:dyDescent="0.55000000000000004">
      <c r="B72" s="44">
        <v>65</v>
      </c>
      <c r="C72" s="31"/>
      <c r="D72" s="56" t="str">
        <f>IFERROR(INDEX(男子登録情報!$C:$C,MATCH($C72,男子登録情報!$B:$B,0)),"")</f>
        <v/>
      </c>
      <c r="E72" s="56" t="str">
        <f>IFERROR(INDEX(男子登録情報!$O:$O,MATCH($C72,男子登録情報!$B:$B,0)),"")</f>
        <v/>
      </c>
      <c r="F72" s="56" t="str">
        <f>IFERROR(IF(INDEX(男子登録情報!$E:$E,MATCH($C72,男子登録情報!$B:$B,0))="","",INDEX(男子登録情報!$E:$E,MATCH($C72,男子登録情報!$B:$B,0))),"")</f>
        <v/>
      </c>
      <c r="G72" s="78" t="str">
        <f>IFERROR(INDEX(男子登録情報!$A:$A,MATCH($C72,男子登録情報!$B:$B,0)),"")</f>
        <v/>
      </c>
      <c r="H72" s="54"/>
      <c r="I72" s="31"/>
      <c r="J72" s="45"/>
      <c r="K72" s="55" t="str">
        <f>IF($H72="","",IF(INDEX(リスト!$U$2:$U$65,MATCH($H72,リスト!$T$2:$T$65,0))=3,"分",IF(INDEX(リスト!$U$2:$U$65,MATCH($H72,リスト!$T$2:$T$65,0))=2,IF(AND($J72="",$L72&lt;&gt;""),"","分"),"")))</f>
        <v/>
      </c>
      <c r="L72" s="66"/>
      <c r="M72" s="55" t="str">
        <f>IF($H72="","",IF(INDEX(リスト!$U$2:$U$65,MATCH($H72,リスト!$T$2:$T$65,0))&gt;=4,"m","秒"))</f>
        <v/>
      </c>
      <c r="N72" s="79"/>
      <c r="O72" s="80"/>
      <c r="P72" s="31"/>
      <c r="Q72" s="45"/>
      <c r="R72" s="55" t="str">
        <f>IF($O72="","",IF(INDEX(リスト!$U$2:$U$65,MATCH($O72,リスト!$T$2:$T$65,0))=3,"分",IF(INDEX(リスト!$U$2:$U$65,MATCH($O72,リスト!$T$2:$T$65,0))=2,IF(AND($Q72="",$S72&lt;&gt;""),"","分"),"")))</f>
        <v/>
      </c>
      <c r="S72" s="66"/>
      <c r="T72" s="55" t="str">
        <f>IF($O72="","",IF(INDEX(リスト!$U$2:$U$65,MATCH($O72,リスト!$T$2:$T$65,0))&gt;=4,"m","秒"))</f>
        <v/>
      </c>
      <c r="U72" s="79"/>
      <c r="V72" s="54"/>
      <c r="W72" s="31"/>
      <c r="X72" s="45"/>
      <c r="Y72" s="55" t="str">
        <f>IF($V72="","",IF(INDEX(リスト!$U$2:$U$65,MATCH($V72,リスト!$T$2:$T$65,0))=3,"分",IF(INDEX(リスト!$U$2:$U$65,MATCH($V72,リスト!$T$2:$T$65,0))=2,IF(AND($X72="",$Z72&lt;&gt;""),"","分"),"")))</f>
        <v/>
      </c>
      <c r="Z72" s="66"/>
      <c r="AA72" s="55" t="str">
        <f>IF($V72="","",IF(INDEX(リスト!$U$2:$U$65,MATCH($V72,リスト!$T$2:$T$65,0))&gt;=4,"m","秒"))</f>
        <v/>
      </c>
      <c r="AB72" s="79"/>
      <c r="AC72" s="80"/>
      <c r="AD72" s="31"/>
      <c r="AE72" s="45"/>
      <c r="AF72" s="81" t="str">
        <f t="shared" si="0"/>
        <v/>
      </c>
    </row>
    <row r="73" spans="2:32" ht="18.5" customHeight="1" x14ac:dyDescent="0.55000000000000004">
      <c r="B73" s="44">
        <v>66</v>
      </c>
      <c r="C73" s="31"/>
      <c r="D73" s="56" t="str">
        <f>IFERROR(INDEX(男子登録情報!$C:$C,MATCH($C73,男子登録情報!$B:$B,0)),"")</f>
        <v/>
      </c>
      <c r="E73" s="56" t="str">
        <f>IFERROR(INDEX(男子登録情報!$O:$O,MATCH($C73,男子登録情報!$B:$B,0)),"")</f>
        <v/>
      </c>
      <c r="F73" s="56" t="str">
        <f>IFERROR(IF(INDEX(男子登録情報!$E:$E,MATCH($C73,男子登録情報!$B:$B,0))="","",INDEX(男子登録情報!$E:$E,MATCH($C73,男子登録情報!$B:$B,0))),"")</f>
        <v/>
      </c>
      <c r="G73" s="78" t="str">
        <f>IFERROR(INDEX(男子登録情報!$A:$A,MATCH($C73,男子登録情報!$B:$B,0)),"")</f>
        <v/>
      </c>
      <c r="H73" s="54"/>
      <c r="I73" s="31"/>
      <c r="J73" s="45"/>
      <c r="K73" s="55" t="str">
        <f>IF($H73="","",IF(INDEX(リスト!$U$2:$U$65,MATCH($H73,リスト!$T$2:$T$65,0))=3,"分",IF(INDEX(リスト!$U$2:$U$65,MATCH($H73,リスト!$T$2:$T$65,0))=2,IF(AND($J73="",$L73&lt;&gt;""),"","分"),"")))</f>
        <v/>
      </c>
      <c r="L73" s="66"/>
      <c r="M73" s="55" t="str">
        <f>IF($H73="","",IF(INDEX(リスト!$U$2:$U$65,MATCH($H73,リスト!$T$2:$T$65,0))&gt;=4,"m","秒"))</f>
        <v/>
      </c>
      <c r="N73" s="79"/>
      <c r="O73" s="80"/>
      <c r="P73" s="31"/>
      <c r="Q73" s="45"/>
      <c r="R73" s="55" t="str">
        <f>IF($O73="","",IF(INDEX(リスト!$U$2:$U$65,MATCH($O73,リスト!$T$2:$T$65,0))=3,"分",IF(INDEX(リスト!$U$2:$U$65,MATCH($O73,リスト!$T$2:$T$65,0))=2,IF(AND($Q73="",$S73&lt;&gt;""),"","分"),"")))</f>
        <v/>
      </c>
      <c r="S73" s="66"/>
      <c r="T73" s="55" t="str">
        <f>IF($O73="","",IF(INDEX(リスト!$U$2:$U$65,MATCH($O73,リスト!$T$2:$T$65,0))&gt;=4,"m","秒"))</f>
        <v/>
      </c>
      <c r="U73" s="79"/>
      <c r="V73" s="54"/>
      <c r="W73" s="31"/>
      <c r="X73" s="45"/>
      <c r="Y73" s="55" t="str">
        <f>IF($V73="","",IF(INDEX(リスト!$U$2:$U$65,MATCH($V73,リスト!$T$2:$T$65,0))=3,"分",IF(INDEX(リスト!$U$2:$U$65,MATCH($V73,リスト!$T$2:$T$65,0))=2,IF(AND($X73="",$Z73&lt;&gt;""),"","分"),"")))</f>
        <v/>
      </c>
      <c r="Z73" s="66"/>
      <c r="AA73" s="55" t="str">
        <f>IF($V73="","",IF(INDEX(リスト!$U$2:$U$65,MATCH($V73,リスト!$T$2:$T$65,0))&gt;=4,"m","秒"))</f>
        <v/>
      </c>
      <c r="AB73" s="79"/>
      <c r="AC73" s="80"/>
      <c r="AD73" s="31"/>
      <c r="AE73" s="45"/>
      <c r="AF73" s="81" t="str">
        <f t="shared" ref="AF73:AF107" si="1">IF($AC73="","","点")</f>
        <v/>
      </c>
    </row>
    <row r="74" spans="2:32" ht="18.5" customHeight="1" x14ac:dyDescent="0.55000000000000004">
      <c r="B74" s="44">
        <v>67</v>
      </c>
      <c r="C74" s="31"/>
      <c r="D74" s="56" t="str">
        <f>IFERROR(INDEX(男子登録情報!$C:$C,MATCH($C74,男子登録情報!$B:$B,0)),"")</f>
        <v/>
      </c>
      <c r="E74" s="56" t="str">
        <f>IFERROR(INDEX(男子登録情報!$O:$O,MATCH($C74,男子登録情報!$B:$B,0)),"")</f>
        <v/>
      </c>
      <c r="F74" s="56" t="str">
        <f>IFERROR(IF(INDEX(男子登録情報!$E:$E,MATCH($C74,男子登録情報!$B:$B,0))="","",INDEX(男子登録情報!$E:$E,MATCH($C74,男子登録情報!$B:$B,0))),"")</f>
        <v/>
      </c>
      <c r="G74" s="78" t="str">
        <f>IFERROR(INDEX(男子登録情報!$A:$A,MATCH($C74,男子登録情報!$B:$B,0)),"")</f>
        <v/>
      </c>
      <c r="H74" s="54"/>
      <c r="I74" s="31"/>
      <c r="J74" s="45"/>
      <c r="K74" s="55" t="str">
        <f>IF($H74="","",IF(INDEX(リスト!$U$2:$U$65,MATCH($H74,リスト!$T$2:$T$65,0))=3,"分",IF(INDEX(リスト!$U$2:$U$65,MATCH($H74,リスト!$T$2:$T$65,0))=2,IF(AND($J74="",$L74&lt;&gt;""),"","分"),"")))</f>
        <v/>
      </c>
      <c r="L74" s="66"/>
      <c r="M74" s="55" t="str">
        <f>IF($H74="","",IF(INDEX(リスト!$U$2:$U$65,MATCH($H74,リスト!$T$2:$T$65,0))&gt;=4,"m","秒"))</f>
        <v/>
      </c>
      <c r="N74" s="79"/>
      <c r="O74" s="80"/>
      <c r="P74" s="31"/>
      <c r="Q74" s="45"/>
      <c r="R74" s="55" t="str">
        <f>IF($O74="","",IF(INDEX(リスト!$U$2:$U$65,MATCH($O74,リスト!$T$2:$T$65,0))=3,"分",IF(INDEX(リスト!$U$2:$U$65,MATCH($O74,リスト!$T$2:$T$65,0))=2,IF(AND($Q74="",$S74&lt;&gt;""),"","分"),"")))</f>
        <v/>
      </c>
      <c r="S74" s="66"/>
      <c r="T74" s="55" t="str">
        <f>IF($O74="","",IF(INDEX(リスト!$U$2:$U$65,MATCH($O74,リスト!$T$2:$T$65,0))&gt;=4,"m","秒"))</f>
        <v/>
      </c>
      <c r="U74" s="79"/>
      <c r="V74" s="54"/>
      <c r="W74" s="31"/>
      <c r="X74" s="45"/>
      <c r="Y74" s="55" t="str">
        <f>IF($V74="","",IF(INDEX(リスト!$U$2:$U$65,MATCH($V74,リスト!$T$2:$T$65,0))=3,"分",IF(INDEX(リスト!$U$2:$U$65,MATCH($V74,リスト!$T$2:$T$65,0))=2,IF(AND($X74="",$Z74&lt;&gt;""),"","分"),"")))</f>
        <v/>
      </c>
      <c r="Z74" s="66"/>
      <c r="AA74" s="55" t="str">
        <f>IF($V74="","",IF(INDEX(リスト!$U$2:$U$65,MATCH($V74,リスト!$T$2:$T$65,0))&gt;=4,"m","秒"))</f>
        <v/>
      </c>
      <c r="AB74" s="79"/>
      <c r="AC74" s="80"/>
      <c r="AD74" s="31"/>
      <c r="AE74" s="45"/>
      <c r="AF74" s="81" t="str">
        <f t="shared" si="1"/>
        <v/>
      </c>
    </row>
    <row r="75" spans="2:32" ht="18.5" customHeight="1" x14ac:dyDescent="0.55000000000000004">
      <c r="B75" s="44">
        <v>68</v>
      </c>
      <c r="C75" s="31"/>
      <c r="D75" s="56" t="str">
        <f>IFERROR(INDEX(男子登録情報!$C:$C,MATCH($C75,男子登録情報!$B:$B,0)),"")</f>
        <v/>
      </c>
      <c r="E75" s="56" t="str">
        <f>IFERROR(INDEX(男子登録情報!$O:$O,MATCH($C75,男子登録情報!$B:$B,0)),"")</f>
        <v/>
      </c>
      <c r="F75" s="56" t="str">
        <f>IFERROR(IF(INDEX(男子登録情報!$E:$E,MATCH($C75,男子登録情報!$B:$B,0))="","",INDEX(男子登録情報!$E:$E,MATCH($C75,男子登録情報!$B:$B,0))),"")</f>
        <v/>
      </c>
      <c r="G75" s="78" t="str">
        <f>IFERROR(INDEX(男子登録情報!$A:$A,MATCH($C75,男子登録情報!$B:$B,0)),"")</f>
        <v/>
      </c>
      <c r="H75" s="54"/>
      <c r="I75" s="31"/>
      <c r="J75" s="45"/>
      <c r="K75" s="55" t="str">
        <f>IF($H75="","",IF(INDEX(リスト!$U$2:$U$65,MATCH($H75,リスト!$T$2:$T$65,0))=3,"分",IF(INDEX(リスト!$U$2:$U$65,MATCH($H75,リスト!$T$2:$T$65,0))=2,IF(AND($J75="",$L75&lt;&gt;""),"","分"),"")))</f>
        <v/>
      </c>
      <c r="L75" s="66"/>
      <c r="M75" s="55" t="str">
        <f>IF($H75="","",IF(INDEX(リスト!$U$2:$U$65,MATCH($H75,リスト!$T$2:$T$65,0))&gt;=4,"m","秒"))</f>
        <v/>
      </c>
      <c r="N75" s="79"/>
      <c r="O75" s="80"/>
      <c r="P75" s="31"/>
      <c r="Q75" s="45"/>
      <c r="R75" s="55" t="str">
        <f>IF($O75="","",IF(INDEX(リスト!$U$2:$U$65,MATCH($O75,リスト!$T$2:$T$65,0))=3,"分",IF(INDEX(リスト!$U$2:$U$65,MATCH($O75,リスト!$T$2:$T$65,0))=2,IF(AND($Q75="",$S75&lt;&gt;""),"","分"),"")))</f>
        <v/>
      </c>
      <c r="S75" s="66"/>
      <c r="T75" s="55" t="str">
        <f>IF($O75="","",IF(INDEX(リスト!$U$2:$U$65,MATCH($O75,リスト!$T$2:$T$65,0))&gt;=4,"m","秒"))</f>
        <v/>
      </c>
      <c r="U75" s="79"/>
      <c r="V75" s="54"/>
      <c r="W75" s="31"/>
      <c r="X75" s="45"/>
      <c r="Y75" s="55" t="str">
        <f>IF($V75="","",IF(INDEX(リスト!$U$2:$U$65,MATCH($V75,リスト!$T$2:$T$65,0))=3,"分",IF(INDEX(リスト!$U$2:$U$65,MATCH($V75,リスト!$T$2:$T$65,0))=2,IF(AND($X75="",$Z75&lt;&gt;""),"","分"),"")))</f>
        <v/>
      </c>
      <c r="Z75" s="66"/>
      <c r="AA75" s="55" t="str">
        <f>IF($V75="","",IF(INDEX(リスト!$U$2:$U$65,MATCH($V75,リスト!$T$2:$T$65,0))&gt;=4,"m","秒"))</f>
        <v/>
      </c>
      <c r="AB75" s="79"/>
      <c r="AC75" s="80"/>
      <c r="AD75" s="31"/>
      <c r="AE75" s="45"/>
      <c r="AF75" s="81" t="str">
        <f t="shared" si="1"/>
        <v/>
      </c>
    </row>
    <row r="76" spans="2:32" ht="18.5" customHeight="1" x14ac:dyDescent="0.55000000000000004">
      <c r="B76" s="44">
        <v>69</v>
      </c>
      <c r="C76" s="31"/>
      <c r="D76" s="56" t="str">
        <f>IFERROR(INDEX(男子登録情報!$C:$C,MATCH($C76,男子登録情報!$B:$B,0)),"")</f>
        <v/>
      </c>
      <c r="E76" s="56" t="str">
        <f>IFERROR(INDEX(男子登録情報!$O:$O,MATCH($C76,男子登録情報!$B:$B,0)),"")</f>
        <v/>
      </c>
      <c r="F76" s="56" t="str">
        <f>IFERROR(IF(INDEX(男子登録情報!$E:$E,MATCH($C76,男子登録情報!$B:$B,0))="","",INDEX(男子登録情報!$E:$E,MATCH($C76,男子登録情報!$B:$B,0))),"")</f>
        <v/>
      </c>
      <c r="G76" s="78" t="str">
        <f>IFERROR(INDEX(男子登録情報!$A:$A,MATCH($C76,男子登録情報!$B:$B,0)),"")</f>
        <v/>
      </c>
      <c r="H76" s="54"/>
      <c r="I76" s="31"/>
      <c r="J76" s="45"/>
      <c r="K76" s="55" t="str">
        <f>IF($H76="","",IF(INDEX(リスト!$U$2:$U$65,MATCH($H76,リスト!$T$2:$T$65,0))=3,"分",IF(INDEX(リスト!$U$2:$U$65,MATCH($H76,リスト!$T$2:$T$65,0))=2,IF(AND($J76="",$L76&lt;&gt;""),"","分"),"")))</f>
        <v/>
      </c>
      <c r="L76" s="66"/>
      <c r="M76" s="55" t="str">
        <f>IF($H76="","",IF(INDEX(リスト!$U$2:$U$65,MATCH($H76,リスト!$T$2:$T$65,0))&gt;=4,"m","秒"))</f>
        <v/>
      </c>
      <c r="N76" s="79"/>
      <c r="O76" s="80"/>
      <c r="P76" s="31"/>
      <c r="Q76" s="45"/>
      <c r="R76" s="55" t="str">
        <f>IF($O76="","",IF(INDEX(リスト!$U$2:$U$65,MATCH($O76,リスト!$T$2:$T$65,0))=3,"分",IF(INDEX(リスト!$U$2:$U$65,MATCH($O76,リスト!$T$2:$T$65,0))=2,IF(AND($Q76="",$S76&lt;&gt;""),"","分"),"")))</f>
        <v/>
      </c>
      <c r="S76" s="66"/>
      <c r="T76" s="55" t="str">
        <f>IF($O76="","",IF(INDEX(リスト!$U$2:$U$65,MATCH($O76,リスト!$T$2:$T$65,0))&gt;=4,"m","秒"))</f>
        <v/>
      </c>
      <c r="U76" s="79"/>
      <c r="V76" s="54"/>
      <c r="W76" s="31"/>
      <c r="X76" s="45"/>
      <c r="Y76" s="55" t="str">
        <f>IF($V76="","",IF(INDEX(リスト!$U$2:$U$65,MATCH($V76,リスト!$T$2:$T$65,0))=3,"分",IF(INDEX(リスト!$U$2:$U$65,MATCH($V76,リスト!$T$2:$T$65,0))=2,IF(AND($X76="",$Z76&lt;&gt;""),"","分"),"")))</f>
        <v/>
      </c>
      <c r="Z76" s="66"/>
      <c r="AA76" s="55" t="str">
        <f>IF($V76="","",IF(INDEX(リスト!$U$2:$U$65,MATCH($V76,リスト!$T$2:$T$65,0))&gt;=4,"m","秒"))</f>
        <v/>
      </c>
      <c r="AB76" s="79"/>
      <c r="AC76" s="80"/>
      <c r="AD76" s="31"/>
      <c r="AE76" s="45"/>
      <c r="AF76" s="81" t="str">
        <f t="shared" si="1"/>
        <v/>
      </c>
    </row>
    <row r="77" spans="2:32" ht="18.5" customHeight="1" thickBot="1" x14ac:dyDescent="0.6">
      <c r="B77" s="47">
        <v>70</v>
      </c>
      <c r="C77" s="36"/>
      <c r="D77" s="60" t="str">
        <f>IFERROR(INDEX(男子登録情報!$C:$C,MATCH($C77,男子登録情報!$B:$B,0)),"")</f>
        <v/>
      </c>
      <c r="E77" s="60" t="str">
        <f>IFERROR(INDEX(男子登録情報!$O:$O,MATCH($C77,男子登録情報!$B:$B,0)),"")</f>
        <v/>
      </c>
      <c r="F77" s="60" t="str">
        <f>IFERROR(IF(INDEX(男子登録情報!$E:$E,MATCH($C77,男子登録情報!$B:$B,0))="","",INDEX(男子登録情報!$E:$E,MATCH($C77,男子登録情報!$B:$B,0))),"")</f>
        <v/>
      </c>
      <c r="G77" s="82" t="str">
        <f>IFERROR(INDEX(男子登録情報!$A:$A,MATCH($C77,男子登録情報!$B:$B,0)),"")</f>
        <v/>
      </c>
      <c r="H77" s="58"/>
      <c r="I77" s="36"/>
      <c r="J77" s="48"/>
      <c r="K77" s="59" t="str">
        <f>IF($H77="","",IF(INDEX(リスト!$U$2:$U$65,MATCH($H77,リスト!$T$2:$T$65,0))=3,"分",IF(INDEX(リスト!$U$2:$U$65,MATCH($H77,リスト!$T$2:$T$65,0))=2,IF(AND($J77="",$L77&lt;&gt;""),"","分"),"")))</f>
        <v/>
      </c>
      <c r="L77" s="67"/>
      <c r="M77" s="59" t="str">
        <f>IF($H77="","",IF(INDEX(リスト!$U$2:$U$65,MATCH($H77,リスト!$T$2:$T$65,0))&gt;=4,"m","秒"))</f>
        <v/>
      </c>
      <c r="N77" s="83"/>
      <c r="O77" s="84"/>
      <c r="P77" s="36"/>
      <c r="Q77" s="48"/>
      <c r="R77" s="59" t="str">
        <f>IF($O77="","",IF(INDEX(リスト!$U$2:$U$65,MATCH($O77,リスト!$T$2:$T$65,0))=3,"分",IF(INDEX(リスト!$U$2:$U$65,MATCH($O77,リスト!$T$2:$T$65,0))=2,IF(AND($Q77="",$S77&lt;&gt;""),"","分"),"")))</f>
        <v/>
      </c>
      <c r="S77" s="67"/>
      <c r="T77" s="59" t="str">
        <f>IF($O77="","",IF(INDEX(リスト!$U$2:$U$65,MATCH($O77,リスト!$T$2:$T$65,0))&gt;=4,"m","秒"))</f>
        <v/>
      </c>
      <c r="U77" s="83"/>
      <c r="V77" s="58"/>
      <c r="W77" s="36"/>
      <c r="X77" s="48"/>
      <c r="Y77" s="59" t="str">
        <f>IF($V77="","",IF(INDEX(リスト!$U$2:$U$65,MATCH($V77,リスト!$T$2:$T$65,0))=3,"分",IF(INDEX(リスト!$U$2:$U$65,MATCH($V77,リスト!$T$2:$T$65,0))=2,IF(AND($X77="",$Z77&lt;&gt;""),"","分"),"")))</f>
        <v/>
      </c>
      <c r="Z77" s="67"/>
      <c r="AA77" s="59" t="str">
        <f>IF($V77="","",IF(INDEX(リスト!$U$2:$U$65,MATCH($V77,リスト!$T$2:$T$65,0))&gt;=4,"m","秒"))</f>
        <v/>
      </c>
      <c r="AB77" s="83"/>
      <c r="AC77" s="84"/>
      <c r="AD77" s="36"/>
      <c r="AE77" s="48"/>
      <c r="AF77" s="85" t="str">
        <f t="shared" si="1"/>
        <v/>
      </c>
    </row>
    <row r="78" spans="2:32" ht="18.5" customHeight="1" x14ac:dyDescent="0.55000000000000004">
      <c r="B78" s="113">
        <v>71</v>
      </c>
      <c r="C78" s="153"/>
      <c r="D78" s="112" t="str">
        <f>IFERROR(INDEX(男子登録情報!$C:$C,MATCH($C78,男子登録情報!$B:$B,0)),"")</f>
        <v/>
      </c>
      <c r="E78" s="112" t="str">
        <f>IFERROR(INDEX(男子登録情報!$O:$O,MATCH($C78,男子登録情報!$B:$B,0)),"")</f>
        <v/>
      </c>
      <c r="F78" s="112" t="str">
        <f>IFERROR(IF(INDEX(男子登録情報!$E:$E,MATCH($C78,男子登録情報!$B:$B,0))="","",INDEX(男子登録情報!$E:$E,MATCH($C78,男子登録情報!$B:$B,0))),"")</f>
        <v/>
      </c>
      <c r="G78" s="110" t="str">
        <f>IFERROR(INDEX(男子登録情報!$A:$A,MATCH($C78,男子登録情報!$B:$B,0)),"")</f>
        <v/>
      </c>
      <c r="H78" s="154"/>
      <c r="I78" s="153"/>
      <c r="J78" s="137"/>
      <c r="K78" s="111" t="str">
        <f>IF($H78="","",IF(INDEX(リスト!$U$2:$U$65,MATCH($H78,リスト!$T$2:$T$65,0))=3,"分",IF(INDEX(リスト!$U$2:$U$65,MATCH($H78,リスト!$T$2:$T$65,0))=2,IF(AND($J78="",$L78&lt;&gt;""),"","分"),"")))</f>
        <v/>
      </c>
      <c r="L78" s="138"/>
      <c r="M78" s="111" t="str">
        <f>IF($H78="","",IF(INDEX(リスト!$U$2:$U$65,MATCH($H78,リスト!$T$2:$T$65,0))&gt;=4,"m","秒"))</f>
        <v/>
      </c>
      <c r="N78" s="139"/>
      <c r="O78" s="155"/>
      <c r="P78" s="153"/>
      <c r="Q78" s="137"/>
      <c r="R78" s="111" t="str">
        <f>IF($O78="","",IF(INDEX(リスト!$U$2:$U$65,MATCH($O78,リスト!$T$2:$T$65,0))=3,"分",IF(INDEX(リスト!$U$2:$U$65,MATCH($O78,リスト!$T$2:$T$65,0))=2,IF(AND($Q78="",$S78&lt;&gt;""),"","分"),"")))</f>
        <v/>
      </c>
      <c r="S78" s="138"/>
      <c r="T78" s="111" t="str">
        <f>IF($O78="","",IF(INDEX(リスト!$U$2:$U$65,MATCH($O78,リスト!$T$2:$T$65,0))&gt;=4,"m","秒"))</f>
        <v/>
      </c>
      <c r="U78" s="139"/>
      <c r="V78" s="154"/>
      <c r="W78" s="153"/>
      <c r="X78" s="137"/>
      <c r="Y78" s="111" t="str">
        <f>IF($V78="","",IF(INDEX(リスト!$U$2:$U$65,MATCH($V78,リスト!$T$2:$T$65,0))=3,"分",IF(INDEX(リスト!$U$2:$U$65,MATCH($V78,リスト!$T$2:$T$65,0))=2,IF(AND($X78="",$Z78&lt;&gt;""),"","分"),"")))</f>
        <v/>
      </c>
      <c r="Z78" s="138"/>
      <c r="AA78" s="111" t="str">
        <f>IF($V78="","",IF(INDEX(リスト!$U$2:$U$65,MATCH($V78,リスト!$T$2:$T$65,0))&gt;=4,"m","秒"))</f>
        <v/>
      </c>
      <c r="AB78" s="139"/>
      <c r="AC78" s="155"/>
      <c r="AD78" s="153"/>
      <c r="AE78" s="137"/>
      <c r="AF78" s="134" t="str">
        <f t="shared" si="1"/>
        <v/>
      </c>
    </row>
    <row r="79" spans="2:32" ht="18.5" customHeight="1" x14ac:dyDescent="0.55000000000000004">
      <c r="B79" s="44">
        <v>72</v>
      </c>
      <c r="C79" s="31"/>
      <c r="D79" s="56" t="str">
        <f>IFERROR(INDEX(男子登録情報!$C:$C,MATCH($C79,男子登録情報!$B:$B,0)),"")</f>
        <v/>
      </c>
      <c r="E79" s="56" t="str">
        <f>IFERROR(INDEX(男子登録情報!$O:$O,MATCH($C79,男子登録情報!$B:$B,0)),"")</f>
        <v/>
      </c>
      <c r="F79" s="56" t="str">
        <f>IFERROR(IF(INDEX(男子登録情報!$E:$E,MATCH($C79,男子登録情報!$B:$B,0))="","",INDEX(男子登録情報!$E:$E,MATCH($C79,男子登録情報!$B:$B,0))),"")</f>
        <v/>
      </c>
      <c r="G79" s="78" t="str">
        <f>IFERROR(INDEX(男子登録情報!$A:$A,MATCH($C79,男子登録情報!$B:$B,0)),"")</f>
        <v/>
      </c>
      <c r="H79" s="54"/>
      <c r="I79" s="31"/>
      <c r="J79" s="45"/>
      <c r="K79" s="55" t="str">
        <f>IF($H79="","",IF(INDEX(リスト!$U$2:$U$65,MATCH($H79,リスト!$T$2:$T$65,0))=3,"分",IF(INDEX(リスト!$U$2:$U$65,MATCH($H79,リスト!$T$2:$T$65,0))=2,IF(AND($J79="",$L79&lt;&gt;""),"","分"),"")))</f>
        <v/>
      </c>
      <c r="L79" s="66"/>
      <c r="M79" s="55" t="str">
        <f>IF($H79="","",IF(INDEX(リスト!$U$2:$U$65,MATCH($H79,リスト!$T$2:$T$65,0))&gt;=4,"m","秒"))</f>
        <v/>
      </c>
      <c r="N79" s="79"/>
      <c r="O79" s="80"/>
      <c r="P79" s="31"/>
      <c r="Q79" s="45"/>
      <c r="R79" s="55" t="str">
        <f>IF($O79="","",IF(INDEX(リスト!$U$2:$U$65,MATCH($O79,リスト!$T$2:$T$65,0))=3,"分",IF(INDEX(リスト!$U$2:$U$65,MATCH($O79,リスト!$T$2:$T$65,0))=2,IF(AND($Q79="",$S79&lt;&gt;""),"","分"),"")))</f>
        <v/>
      </c>
      <c r="S79" s="66"/>
      <c r="T79" s="55" t="str">
        <f>IF($O79="","",IF(INDEX(リスト!$U$2:$U$65,MATCH($O79,リスト!$T$2:$T$65,0))&gt;=4,"m","秒"))</f>
        <v/>
      </c>
      <c r="U79" s="79"/>
      <c r="V79" s="54"/>
      <c r="W79" s="31"/>
      <c r="X79" s="45"/>
      <c r="Y79" s="55" t="str">
        <f>IF($V79="","",IF(INDEX(リスト!$U$2:$U$65,MATCH($V79,リスト!$T$2:$T$65,0))=3,"分",IF(INDEX(リスト!$U$2:$U$65,MATCH($V79,リスト!$T$2:$T$65,0))=2,IF(AND($X79="",$Z79&lt;&gt;""),"","分"),"")))</f>
        <v/>
      </c>
      <c r="Z79" s="66"/>
      <c r="AA79" s="55" t="str">
        <f>IF($V79="","",IF(INDEX(リスト!$U$2:$U$65,MATCH($V79,リスト!$T$2:$T$65,0))&gt;=4,"m","秒"))</f>
        <v/>
      </c>
      <c r="AB79" s="79"/>
      <c r="AC79" s="80"/>
      <c r="AD79" s="31"/>
      <c r="AE79" s="45"/>
      <c r="AF79" s="81" t="str">
        <f t="shared" si="1"/>
        <v/>
      </c>
    </row>
    <row r="80" spans="2:32" ht="18.5" customHeight="1" x14ac:dyDescent="0.55000000000000004">
      <c r="B80" s="44">
        <v>73</v>
      </c>
      <c r="C80" s="31"/>
      <c r="D80" s="56" t="str">
        <f>IFERROR(INDEX(男子登録情報!$C:$C,MATCH($C80,男子登録情報!$B:$B,0)),"")</f>
        <v/>
      </c>
      <c r="E80" s="56" t="str">
        <f>IFERROR(INDEX(男子登録情報!$O:$O,MATCH($C80,男子登録情報!$B:$B,0)),"")</f>
        <v/>
      </c>
      <c r="F80" s="56" t="str">
        <f>IFERROR(IF(INDEX(男子登録情報!$E:$E,MATCH($C80,男子登録情報!$B:$B,0))="","",INDEX(男子登録情報!$E:$E,MATCH($C80,男子登録情報!$B:$B,0))),"")</f>
        <v/>
      </c>
      <c r="G80" s="78" t="str">
        <f>IFERROR(INDEX(男子登録情報!$A:$A,MATCH($C80,男子登録情報!$B:$B,0)),"")</f>
        <v/>
      </c>
      <c r="H80" s="54"/>
      <c r="I80" s="31"/>
      <c r="J80" s="45"/>
      <c r="K80" s="55" t="str">
        <f>IF($H80="","",IF(INDEX(リスト!$U$2:$U$65,MATCH($H80,リスト!$T$2:$T$65,0))=3,"分",IF(INDEX(リスト!$U$2:$U$65,MATCH($H80,リスト!$T$2:$T$65,0))=2,IF(AND($J80="",$L80&lt;&gt;""),"","分"),"")))</f>
        <v/>
      </c>
      <c r="L80" s="66"/>
      <c r="M80" s="55" t="str">
        <f>IF($H80="","",IF(INDEX(リスト!$U$2:$U$65,MATCH($H80,リスト!$T$2:$T$65,0))&gt;=4,"m","秒"))</f>
        <v/>
      </c>
      <c r="N80" s="79"/>
      <c r="O80" s="80"/>
      <c r="P80" s="31"/>
      <c r="Q80" s="45"/>
      <c r="R80" s="55" t="str">
        <f>IF($O80="","",IF(INDEX(リスト!$U$2:$U$65,MATCH($O80,リスト!$T$2:$T$65,0))=3,"分",IF(INDEX(リスト!$U$2:$U$65,MATCH($O80,リスト!$T$2:$T$65,0))=2,IF(AND($Q80="",$S80&lt;&gt;""),"","分"),"")))</f>
        <v/>
      </c>
      <c r="S80" s="66"/>
      <c r="T80" s="55" t="str">
        <f>IF($O80="","",IF(INDEX(リスト!$U$2:$U$65,MATCH($O80,リスト!$T$2:$T$65,0))&gt;=4,"m","秒"))</f>
        <v/>
      </c>
      <c r="U80" s="79"/>
      <c r="V80" s="54"/>
      <c r="W80" s="31"/>
      <c r="X80" s="45"/>
      <c r="Y80" s="55" t="str">
        <f>IF($V80="","",IF(INDEX(リスト!$U$2:$U$65,MATCH($V80,リスト!$T$2:$T$65,0))=3,"分",IF(INDEX(リスト!$U$2:$U$65,MATCH($V80,リスト!$T$2:$T$65,0))=2,IF(AND($X80="",$Z80&lt;&gt;""),"","分"),"")))</f>
        <v/>
      </c>
      <c r="Z80" s="66"/>
      <c r="AA80" s="55" t="str">
        <f>IF($V80="","",IF(INDEX(リスト!$U$2:$U$65,MATCH($V80,リスト!$T$2:$T$65,0))&gt;=4,"m","秒"))</f>
        <v/>
      </c>
      <c r="AB80" s="79"/>
      <c r="AC80" s="80"/>
      <c r="AD80" s="31"/>
      <c r="AE80" s="45"/>
      <c r="AF80" s="81" t="str">
        <f t="shared" si="1"/>
        <v/>
      </c>
    </row>
    <row r="81" spans="2:32" ht="18.5" customHeight="1" x14ac:dyDescent="0.55000000000000004">
      <c r="B81" s="44">
        <v>74</v>
      </c>
      <c r="C81" s="31"/>
      <c r="D81" s="56" t="str">
        <f>IFERROR(INDEX(男子登録情報!$C:$C,MATCH($C81,男子登録情報!$B:$B,0)),"")</f>
        <v/>
      </c>
      <c r="E81" s="56" t="str">
        <f>IFERROR(INDEX(男子登録情報!$O:$O,MATCH($C81,男子登録情報!$B:$B,0)),"")</f>
        <v/>
      </c>
      <c r="F81" s="56" t="str">
        <f>IFERROR(IF(INDEX(男子登録情報!$E:$E,MATCH($C81,男子登録情報!$B:$B,0))="","",INDEX(男子登録情報!$E:$E,MATCH($C81,男子登録情報!$B:$B,0))),"")</f>
        <v/>
      </c>
      <c r="G81" s="78" t="str">
        <f>IFERROR(INDEX(男子登録情報!$A:$A,MATCH($C81,男子登録情報!$B:$B,0)),"")</f>
        <v/>
      </c>
      <c r="H81" s="54"/>
      <c r="I81" s="31"/>
      <c r="J81" s="45"/>
      <c r="K81" s="55" t="str">
        <f>IF($H81="","",IF(INDEX(リスト!$U$2:$U$65,MATCH($H81,リスト!$T$2:$T$65,0))=3,"分",IF(INDEX(リスト!$U$2:$U$65,MATCH($H81,リスト!$T$2:$T$65,0))=2,IF(AND($J81="",$L81&lt;&gt;""),"","分"),"")))</f>
        <v/>
      </c>
      <c r="L81" s="66"/>
      <c r="M81" s="55" t="str">
        <f>IF($H81="","",IF(INDEX(リスト!$U$2:$U$65,MATCH($H81,リスト!$T$2:$T$65,0))&gt;=4,"m","秒"))</f>
        <v/>
      </c>
      <c r="N81" s="79"/>
      <c r="O81" s="80"/>
      <c r="P81" s="31"/>
      <c r="Q81" s="45"/>
      <c r="R81" s="55" t="str">
        <f>IF($O81="","",IF(INDEX(リスト!$U$2:$U$65,MATCH($O81,リスト!$T$2:$T$65,0))=3,"分",IF(INDEX(リスト!$U$2:$U$65,MATCH($O81,リスト!$T$2:$T$65,0))=2,IF(AND($Q81="",$S81&lt;&gt;""),"","分"),"")))</f>
        <v/>
      </c>
      <c r="S81" s="66"/>
      <c r="T81" s="55" t="str">
        <f>IF($O81="","",IF(INDEX(リスト!$U$2:$U$65,MATCH($O81,リスト!$T$2:$T$65,0))&gt;=4,"m","秒"))</f>
        <v/>
      </c>
      <c r="U81" s="79"/>
      <c r="V81" s="54"/>
      <c r="W81" s="31"/>
      <c r="X81" s="45"/>
      <c r="Y81" s="55" t="str">
        <f>IF($V81="","",IF(INDEX(リスト!$U$2:$U$65,MATCH($V81,リスト!$T$2:$T$65,0))=3,"分",IF(INDEX(リスト!$U$2:$U$65,MATCH($V81,リスト!$T$2:$T$65,0))=2,IF(AND($X81="",$Z81&lt;&gt;""),"","分"),"")))</f>
        <v/>
      </c>
      <c r="Z81" s="66"/>
      <c r="AA81" s="55" t="str">
        <f>IF($V81="","",IF(INDEX(リスト!$U$2:$U$65,MATCH($V81,リスト!$T$2:$T$65,0))&gt;=4,"m","秒"))</f>
        <v/>
      </c>
      <c r="AB81" s="79"/>
      <c r="AC81" s="80"/>
      <c r="AD81" s="31"/>
      <c r="AE81" s="45"/>
      <c r="AF81" s="81" t="str">
        <f t="shared" si="1"/>
        <v/>
      </c>
    </row>
    <row r="82" spans="2:32" ht="18.5" customHeight="1" x14ac:dyDescent="0.55000000000000004">
      <c r="B82" s="44">
        <v>75</v>
      </c>
      <c r="C82" s="31"/>
      <c r="D82" s="56" t="str">
        <f>IFERROR(INDEX(男子登録情報!$C:$C,MATCH($C82,男子登録情報!$B:$B,0)),"")</f>
        <v/>
      </c>
      <c r="E82" s="56" t="str">
        <f>IFERROR(INDEX(男子登録情報!$O:$O,MATCH($C82,男子登録情報!$B:$B,0)),"")</f>
        <v/>
      </c>
      <c r="F82" s="56" t="str">
        <f>IFERROR(IF(INDEX(男子登録情報!$E:$E,MATCH($C82,男子登録情報!$B:$B,0))="","",INDEX(男子登録情報!$E:$E,MATCH($C82,男子登録情報!$B:$B,0))),"")</f>
        <v/>
      </c>
      <c r="G82" s="78" t="str">
        <f>IFERROR(INDEX(男子登録情報!$A:$A,MATCH($C82,男子登録情報!$B:$B,0)),"")</f>
        <v/>
      </c>
      <c r="H82" s="54"/>
      <c r="I82" s="31"/>
      <c r="J82" s="45"/>
      <c r="K82" s="55" t="str">
        <f>IF($H82="","",IF(INDEX(リスト!$U$2:$U$65,MATCH($H82,リスト!$T$2:$T$65,0))=3,"分",IF(INDEX(リスト!$U$2:$U$65,MATCH($H82,リスト!$T$2:$T$65,0))=2,IF(AND($J82="",$L82&lt;&gt;""),"","分"),"")))</f>
        <v/>
      </c>
      <c r="L82" s="66"/>
      <c r="M82" s="55" t="str">
        <f>IF($H82="","",IF(INDEX(リスト!$U$2:$U$65,MATCH($H82,リスト!$T$2:$T$65,0))&gt;=4,"m","秒"))</f>
        <v/>
      </c>
      <c r="N82" s="79"/>
      <c r="O82" s="80"/>
      <c r="P82" s="31"/>
      <c r="Q82" s="45"/>
      <c r="R82" s="55" t="str">
        <f>IF($O82="","",IF(INDEX(リスト!$U$2:$U$65,MATCH($O82,リスト!$T$2:$T$65,0))=3,"分",IF(INDEX(リスト!$U$2:$U$65,MATCH($O82,リスト!$T$2:$T$65,0))=2,IF(AND($Q82="",$S82&lt;&gt;""),"","分"),"")))</f>
        <v/>
      </c>
      <c r="S82" s="66"/>
      <c r="T82" s="55" t="str">
        <f>IF($O82="","",IF(INDEX(リスト!$U$2:$U$65,MATCH($O82,リスト!$T$2:$T$65,0))&gt;=4,"m","秒"))</f>
        <v/>
      </c>
      <c r="U82" s="79"/>
      <c r="V82" s="54"/>
      <c r="W82" s="31"/>
      <c r="X82" s="45"/>
      <c r="Y82" s="55" t="str">
        <f>IF($V82="","",IF(INDEX(リスト!$U$2:$U$65,MATCH($V82,リスト!$T$2:$T$65,0))=3,"分",IF(INDEX(リスト!$U$2:$U$65,MATCH($V82,リスト!$T$2:$T$65,0))=2,IF(AND($X82="",$Z82&lt;&gt;""),"","分"),"")))</f>
        <v/>
      </c>
      <c r="Z82" s="66"/>
      <c r="AA82" s="55" t="str">
        <f>IF($V82="","",IF(INDEX(リスト!$U$2:$U$65,MATCH($V82,リスト!$T$2:$T$65,0))&gt;=4,"m","秒"))</f>
        <v/>
      </c>
      <c r="AB82" s="79"/>
      <c r="AC82" s="80"/>
      <c r="AD82" s="31"/>
      <c r="AE82" s="45"/>
      <c r="AF82" s="81" t="str">
        <f t="shared" si="1"/>
        <v/>
      </c>
    </row>
    <row r="83" spans="2:32" ht="18.5" customHeight="1" x14ac:dyDescent="0.55000000000000004">
      <c r="B83" s="44">
        <v>76</v>
      </c>
      <c r="C83" s="31"/>
      <c r="D83" s="56" t="str">
        <f>IFERROR(INDEX(男子登録情報!$C:$C,MATCH($C83,男子登録情報!$B:$B,0)),"")</f>
        <v/>
      </c>
      <c r="E83" s="56" t="str">
        <f>IFERROR(INDEX(男子登録情報!$O:$O,MATCH($C83,男子登録情報!$B:$B,0)),"")</f>
        <v/>
      </c>
      <c r="F83" s="56" t="str">
        <f>IFERROR(IF(INDEX(男子登録情報!$E:$E,MATCH($C83,男子登録情報!$B:$B,0))="","",INDEX(男子登録情報!$E:$E,MATCH($C83,男子登録情報!$B:$B,0))),"")</f>
        <v/>
      </c>
      <c r="G83" s="78" t="str">
        <f>IFERROR(INDEX(男子登録情報!$A:$A,MATCH($C83,男子登録情報!$B:$B,0)),"")</f>
        <v/>
      </c>
      <c r="H83" s="54"/>
      <c r="I83" s="31"/>
      <c r="J83" s="45"/>
      <c r="K83" s="55" t="str">
        <f>IF($H83="","",IF(INDEX(リスト!$U$2:$U$65,MATCH($H83,リスト!$T$2:$T$65,0))=3,"分",IF(INDEX(リスト!$U$2:$U$65,MATCH($H83,リスト!$T$2:$T$65,0))=2,IF(AND($J83="",$L83&lt;&gt;""),"","分"),"")))</f>
        <v/>
      </c>
      <c r="L83" s="66"/>
      <c r="M83" s="55" t="str">
        <f>IF($H83="","",IF(INDEX(リスト!$U$2:$U$65,MATCH($H83,リスト!$T$2:$T$65,0))&gt;=4,"m","秒"))</f>
        <v/>
      </c>
      <c r="N83" s="79"/>
      <c r="O83" s="80"/>
      <c r="P83" s="31"/>
      <c r="Q83" s="45"/>
      <c r="R83" s="55" t="str">
        <f>IF($O83="","",IF(INDEX(リスト!$U$2:$U$65,MATCH($O83,リスト!$T$2:$T$65,0))=3,"分",IF(INDEX(リスト!$U$2:$U$65,MATCH($O83,リスト!$T$2:$T$65,0))=2,IF(AND($Q83="",$S83&lt;&gt;""),"","分"),"")))</f>
        <v/>
      </c>
      <c r="S83" s="66"/>
      <c r="T83" s="55" t="str">
        <f>IF($O83="","",IF(INDEX(リスト!$U$2:$U$65,MATCH($O83,リスト!$T$2:$T$65,0))&gt;=4,"m","秒"))</f>
        <v/>
      </c>
      <c r="U83" s="79"/>
      <c r="V83" s="54"/>
      <c r="W83" s="31"/>
      <c r="X83" s="45"/>
      <c r="Y83" s="55" t="str">
        <f>IF($V83="","",IF(INDEX(リスト!$U$2:$U$65,MATCH($V83,リスト!$T$2:$T$65,0))=3,"分",IF(INDEX(リスト!$U$2:$U$65,MATCH($V83,リスト!$T$2:$T$65,0))=2,IF(AND($X83="",$Z83&lt;&gt;""),"","分"),"")))</f>
        <v/>
      </c>
      <c r="Z83" s="66"/>
      <c r="AA83" s="55" t="str">
        <f>IF($V83="","",IF(INDEX(リスト!$U$2:$U$65,MATCH($V83,リスト!$T$2:$T$65,0))&gt;=4,"m","秒"))</f>
        <v/>
      </c>
      <c r="AB83" s="79"/>
      <c r="AC83" s="80"/>
      <c r="AD83" s="31"/>
      <c r="AE83" s="45"/>
      <c r="AF83" s="81" t="str">
        <f t="shared" si="1"/>
        <v/>
      </c>
    </row>
    <row r="84" spans="2:32" ht="18.5" customHeight="1" x14ac:dyDescent="0.55000000000000004">
      <c r="B84" s="44">
        <v>77</v>
      </c>
      <c r="C84" s="31"/>
      <c r="D84" s="56" t="str">
        <f>IFERROR(INDEX(男子登録情報!$C:$C,MATCH($C84,男子登録情報!$B:$B,0)),"")</f>
        <v/>
      </c>
      <c r="E84" s="56" t="str">
        <f>IFERROR(INDEX(男子登録情報!$O:$O,MATCH($C84,男子登録情報!$B:$B,0)),"")</f>
        <v/>
      </c>
      <c r="F84" s="56" t="str">
        <f>IFERROR(IF(INDEX(男子登録情報!$E:$E,MATCH($C84,男子登録情報!$B:$B,0))="","",INDEX(男子登録情報!$E:$E,MATCH($C84,男子登録情報!$B:$B,0))),"")</f>
        <v/>
      </c>
      <c r="G84" s="78" t="str">
        <f>IFERROR(INDEX(男子登録情報!$A:$A,MATCH($C84,男子登録情報!$B:$B,0)),"")</f>
        <v/>
      </c>
      <c r="H84" s="54"/>
      <c r="I84" s="31"/>
      <c r="J84" s="45"/>
      <c r="K84" s="55" t="str">
        <f>IF($H84="","",IF(INDEX(リスト!$U$2:$U$65,MATCH($H84,リスト!$T$2:$T$65,0))=3,"分",IF(INDEX(リスト!$U$2:$U$65,MATCH($H84,リスト!$T$2:$T$65,0))=2,IF(AND($J84="",$L84&lt;&gt;""),"","分"),"")))</f>
        <v/>
      </c>
      <c r="L84" s="66"/>
      <c r="M84" s="55" t="str">
        <f>IF($H84="","",IF(INDEX(リスト!$U$2:$U$65,MATCH($H84,リスト!$T$2:$T$65,0))&gt;=4,"m","秒"))</f>
        <v/>
      </c>
      <c r="N84" s="79"/>
      <c r="O84" s="80"/>
      <c r="P84" s="31"/>
      <c r="Q84" s="45"/>
      <c r="R84" s="55" t="str">
        <f>IF($O84="","",IF(INDEX(リスト!$U$2:$U$65,MATCH($O84,リスト!$T$2:$T$65,0))=3,"分",IF(INDEX(リスト!$U$2:$U$65,MATCH($O84,リスト!$T$2:$T$65,0))=2,IF(AND($Q84="",$S84&lt;&gt;""),"","分"),"")))</f>
        <v/>
      </c>
      <c r="S84" s="66"/>
      <c r="T84" s="55" t="str">
        <f>IF($O84="","",IF(INDEX(リスト!$U$2:$U$65,MATCH($O84,リスト!$T$2:$T$65,0))&gt;=4,"m","秒"))</f>
        <v/>
      </c>
      <c r="U84" s="79"/>
      <c r="V84" s="54"/>
      <c r="W84" s="31"/>
      <c r="X84" s="45"/>
      <c r="Y84" s="55" t="str">
        <f>IF($V84="","",IF(INDEX(リスト!$U$2:$U$65,MATCH($V84,リスト!$T$2:$T$65,0))=3,"分",IF(INDEX(リスト!$U$2:$U$65,MATCH($V84,リスト!$T$2:$T$65,0))=2,IF(AND($X84="",$Z84&lt;&gt;""),"","分"),"")))</f>
        <v/>
      </c>
      <c r="Z84" s="66"/>
      <c r="AA84" s="55" t="str">
        <f>IF($V84="","",IF(INDEX(リスト!$U$2:$U$65,MATCH($V84,リスト!$T$2:$T$65,0))&gt;=4,"m","秒"))</f>
        <v/>
      </c>
      <c r="AB84" s="79"/>
      <c r="AC84" s="80"/>
      <c r="AD84" s="31"/>
      <c r="AE84" s="45"/>
      <c r="AF84" s="81" t="str">
        <f t="shared" si="1"/>
        <v/>
      </c>
    </row>
    <row r="85" spans="2:32" ht="18.5" customHeight="1" x14ac:dyDescent="0.55000000000000004">
      <c r="B85" s="44">
        <v>78</v>
      </c>
      <c r="C85" s="31"/>
      <c r="D85" s="56" t="str">
        <f>IFERROR(INDEX(男子登録情報!$C:$C,MATCH($C85,男子登録情報!$B:$B,0)),"")</f>
        <v/>
      </c>
      <c r="E85" s="56" t="str">
        <f>IFERROR(INDEX(男子登録情報!$O:$O,MATCH($C85,男子登録情報!$B:$B,0)),"")</f>
        <v/>
      </c>
      <c r="F85" s="56" t="str">
        <f>IFERROR(IF(INDEX(男子登録情報!$E:$E,MATCH($C85,男子登録情報!$B:$B,0))="","",INDEX(男子登録情報!$E:$E,MATCH($C85,男子登録情報!$B:$B,0))),"")</f>
        <v/>
      </c>
      <c r="G85" s="78" t="str">
        <f>IFERROR(INDEX(男子登録情報!$A:$A,MATCH($C85,男子登録情報!$B:$B,0)),"")</f>
        <v/>
      </c>
      <c r="H85" s="54"/>
      <c r="I85" s="31"/>
      <c r="J85" s="45"/>
      <c r="K85" s="55" t="str">
        <f>IF($H85="","",IF(INDEX(リスト!$U$2:$U$65,MATCH($H85,リスト!$T$2:$T$65,0))=3,"分",IF(INDEX(リスト!$U$2:$U$65,MATCH($H85,リスト!$T$2:$T$65,0))=2,IF(AND($J85="",$L85&lt;&gt;""),"","分"),"")))</f>
        <v/>
      </c>
      <c r="L85" s="66"/>
      <c r="M85" s="55" t="str">
        <f>IF($H85="","",IF(INDEX(リスト!$U$2:$U$65,MATCH($H85,リスト!$T$2:$T$65,0))&gt;=4,"m","秒"))</f>
        <v/>
      </c>
      <c r="N85" s="79"/>
      <c r="O85" s="80"/>
      <c r="P85" s="31"/>
      <c r="Q85" s="45"/>
      <c r="R85" s="55" t="str">
        <f>IF($O85="","",IF(INDEX(リスト!$U$2:$U$65,MATCH($O85,リスト!$T$2:$T$65,0))=3,"分",IF(INDEX(リスト!$U$2:$U$65,MATCH($O85,リスト!$T$2:$T$65,0))=2,IF(AND($Q85="",$S85&lt;&gt;""),"","分"),"")))</f>
        <v/>
      </c>
      <c r="S85" s="66"/>
      <c r="T85" s="55" t="str">
        <f>IF($O85="","",IF(INDEX(リスト!$U$2:$U$65,MATCH($O85,リスト!$T$2:$T$65,0))&gt;=4,"m","秒"))</f>
        <v/>
      </c>
      <c r="U85" s="79"/>
      <c r="V85" s="54"/>
      <c r="W85" s="31"/>
      <c r="X85" s="45"/>
      <c r="Y85" s="55" t="str">
        <f>IF($V85="","",IF(INDEX(リスト!$U$2:$U$65,MATCH($V85,リスト!$T$2:$T$65,0))=3,"分",IF(INDEX(リスト!$U$2:$U$65,MATCH($V85,リスト!$T$2:$T$65,0))=2,IF(AND($X85="",$Z85&lt;&gt;""),"","分"),"")))</f>
        <v/>
      </c>
      <c r="Z85" s="66"/>
      <c r="AA85" s="55" t="str">
        <f>IF($V85="","",IF(INDEX(リスト!$U$2:$U$65,MATCH($V85,リスト!$T$2:$T$65,0))&gt;=4,"m","秒"))</f>
        <v/>
      </c>
      <c r="AB85" s="79"/>
      <c r="AC85" s="80"/>
      <c r="AD85" s="31"/>
      <c r="AE85" s="45"/>
      <c r="AF85" s="81" t="str">
        <f t="shared" si="1"/>
        <v/>
      </c>
    </row>
    <row r="86" spans="2:32" ht="18.5" customHeight="1" x14ac:dyDescent="0.55000000000000004">
      <c r="B86" s="44">
        <v>79</v>
      </c>
      <c r="C86" s="31"/>
      <c r="D86" s="56" t="str">
        <f>IFERROR(INDEX(男子登録情報!$C:$C,MATCH($C86,男子登録情報!$B:$B,0)),"")</f>
        <v/>
      </c>
      <c r="E86" s="56" t="str">
        <f>IFERROR(INDEX(男子登録情報!$O:$O,MATCH($C86,男子登録情報!$B:$B,0)),"")</f>
        <v/>
      </c>
      <c r="F86" s="56" t="str">
        <f>IFERROR(IF(INDEX(男子登録情報!$E:$E,MATCH($C86,男子登録情報!$B:$B,0))="","",INDEX(男子登録情報!$E:$E,MATCH($C86,男子登録情報!$B:$B,0))),"")</f>
        <v/>
      </c>
      <c r="G86" s="78" t="str">
        <f>IFERROR(INDEX(男子登録情報!$A:$A,MATCH($C86,男子登録情報!$B:$B,0)),"")</f>
        <v/>
      </c>
      <c r="H86" s="54"/>
      <c r="I86" s="31"/>
      <c r="J86" s="45"/>
      <c r="K86" s="55" t="str">
        <f>IF($H86="","",IF(INDEX(リスト!$U$2:$U$65,MATCH($H86,リスト!$T$2:$T$65,0))=3,"分",IF(INDEX(リスト!$U$2:$U$65,MATCH($H86,リスト!$T$2:$T$65,0))=2,IF(AND($J86="",$L86&lt;&gt;""),"","分"),"")))</f>
        <v/>
      </c>
      <c r="L86" s="66"/>
      <c r="M86" s="55" t="str">
        <f>IF($H86="","",IF(INDEX(リスト!$U$2:$U$65,MATCH($H86,リスト!$T$2:$T$65,0))&gt;=4,"m","秒"))</f>
        <v/>
      </c>
      <c r="N86" s="79"/>
      <c r="O86" s="80"/>
      <c r="P86" s="31"/>
      <c r="Q86" s="45"/>
      <c r="R86" s="55" t="str">
        <f>IF($O86="","",IF(INDEX(リスト!$U$2:$U$65,MATCH($O86,リスト!$T$2:$T$65,0))=3,"分",IF(INDEX(リスト!$U$2:$U$65,MATCH($O86,リスト!$T$2:$T$65,0))=2,IF(AND($Q86="",$S86&lt;&gt;""),"","分"),"")))</f>
        <v/>
      </c>
      <c r="S86" s="66"/>
      <c r="T86" s="55" t="str">
        <f>IF($O86="","",IF(INDEX(リスト!$U$2:$U$65,MATCH($O86,リスト!$T$2:$T$65,0))&gt;=4,"m","秒"))</f>
        <v/>
      </c>
      <c r="U86" s="79"/>
      <c r="V86" s="54"/>
      <c r="W86" s="31"/>
      <c r="X86" s="45"/>
      <c r="Y86" s="55" t="str">
        <f>IF($V86="","",IF(INDEX(リスト!$U$2:$U$65,MATCH($V86,リスト!$T$2:$T$65,0))=3,"分",IF(INDEX(リスト!$U$2:$U$65,MATCH($V86,リスト!$T$2:$T$65,0))=2,IF(AND($X86="",$Z86&lt;&gt;""),"","分"),"")))</f>
        <v/>
      </c>
      <c r="Z86" s="66"/>
      <c r="AA86" s="55" t="str">
        <f>IF($V86="","",IF(INDEX(リスト!$U$2:$U$65,MATCH($V86,リスト!$T$2:$T$65,0))&gt;=4,"m","秒"))</f>
        <v/>
      </c>
      <c r="AB86" s="79"/>
      <c r="AC86" s="80"/>
      <c r="AD86" s="31"/>
      <c r="AE86" s="45"/>
      <c r="AF86" s="81" t="str">
        <f t="shared" si="1"/>
        <v/>
      </c>
    </row>
    <row r="87" spans="2:32" ht="18.5" customHeight="1" thickBot="1" x14ac:dyDescent="0.6">
      <c r="B87" s="47">
        <v>80</v>
      </c>
      <c r="C87" s="36"/>
      <c r="D87" s="60" t="str">
        <f>IFERROR(INDEX(男子登録情報!$C:$C,MATCH($C87,男子登録情報!$B:$B,0)),"")</f>
        <v/>
      </c>
      <c r="E87" s="60" t="str">
        <f>IFERROR(INDEX(男子登録情報!$O:$O,MATCH($C87,男子登録情報!$B:$B,0)),"")</f>
        <v/>
      </c>
      <c r="F87" s="60" t="str">
        <f>IFERROR(IF(INDEX(男子登録情報!$E:$E,MATCH($C87,男子登録情報!$B:$B,0))="","",INDEX(男子登録情報!$E:$E,MATCH($C87,男子登録情報!$B:$B,0))),"")</f>
        <v/>
      </c>
      <c r="G87" s="82" t="str">
        <f>IFERROR(INDEX(男子登録情報!$A:$A,MATCH($C87,男子登録情報!$B:$B,0)),"")</f>
        <v/>
      </c>
      <c r="H87" s="58"/>
      <c r="I87" s="36"/>
      <c r="J87" s="48"/>
      <c r="K87" s="59" t="str">
        <f>IF($H87="","",IF(INDEX(リスト!$U$2:$U$65,MATCH($H87,リスト!$T$2:$T$65,0))=3,"分",IF(INDEX(リスト!$U$2:$U$65,MATCH($H87,リスト!$T$2:$T$65,0))=2,IF(AND($J87="",$L87&lt;&gt;""),"","分"),"")))</f>
        <v/>
      </c>
      <c r="L87" s="67"/>
      <c r="M87" s="59" t="str">
        <f>IF($H87="","",IF(INDEX(リスト!$U$2:$U$65,MATCH($H87,リスト!$T$2:$T$65,0))&gt;=4,"m","秒"))</f>
        <v/>
      </c>
      <c r="N87" s="83"/>
      <c r="O87" s="84"/>
      <c r="P87" s="36"/>
      <c r="Q87" s="48"/>
      <c r="R87" s="59" t="str">
        <f>IF($O87="","",IF(INDEX(リスト!$U$2:$U$65,MATCH($O87,リスト!$T$2:$T$65,0))=3,"分",IF(INDEX(リスト!$U$2:$U$65,MATCH($O87,リスト!$T$2:$T$65,0))=2,IF(AND($Q87="",$S87&lt;&gt;""),"","分"),"")))</f>
        <v/>
      </c>
      <c r="S87" s="67"/>
      <c r="T87" s="59" t="str">
        <f>IF($O87="","",IF(INDEX(リスト!$U$2:$U$65,MATCH($O87,リスト!$T$2:$T$65,0))&gt;=4,"m","秒"))</f>
        <v/>
      </c>
      <c r="U87" s="83"/>
      <c r="V87" s="58"/>
      <c r="W87" s="36"/>
      <c r="X87" s="48"/>
      <c r="Y87" s="59" t="str">
        <f>IF($V87="","",IF(INDEX(リスト!$U$2:$U$65,MATCH($V87,リスト!$T$2:$T$65,0))=3,"分",IF(INDEX(リスト!$U$2:$U$65,MATCH($V87,リスト!$T$2:$T$65,0))=2,IF(AND($X87="",$Z87&lt;&gt;""),"","分"),"")))</f>
        <v/>
      </c>
      <c r="Z87" s="67"/>
      <c r="AA87" s="59" t="str">
        <f>IF($V87="","",IF(INDEX(リスト!$U$2:$U$65,MATCH($V87,リスト!$T$2:$T$65,0))&gt;=4,"m","秒"))</f>
        <v/>
      </c>
      <c r="AB87" s="83"/>
      <c r="AC87" s="84"/>
      <c r="AD87" s="36"/>
      <c r="AE87" s="48"/>
      <c r="AF87" s="85" t="str">
        <f t="shared" si="1"/>
        <v/>
      </c>
    </row>
    <row r="88" spans="2:32" ht="18.5" customHeight="1" x14ac:dyDescent="0.55000000000000004">
      <c r="B88" s="113">
        <v>81</v>
      </c>
      <c r="C88" s="153"/>
      <c r="D88" s="112" t="str">
        <f>IFERROR(INDEX(男子登録情報!$C:$C,MATCH($C88,男子登録情報!$B:$B,0)),"")</f>
        <v/>
      </c>
      <c r="E88" s="112" t="str">
        <f>IFERROR(INDEX(男子登録情報!$O:$O,MATCH($C88,男子登録情報!$B:$B,0)),"")</f>
        <v/>
      </c>
      <c r="F88" s="112" t="str">
        <f>IFERROR(IF(INDEX(男子登録情報!$E:$E,MATCH($C88,男子登録情報!$B:$B,0))="","",INDEX(男子登録情報!$E:$E,MATCH($C88,男子登録情報!$B:$B,0))),"")</f>
        <v/>
      </c>
      <c r="G88" s="110" t="str">
        <f>IFERROR(INDEX(男子登録情報!$A:$A,MATCH($C88,男子登録情報!$B:$B,0)),"")</f>
        <v/>
      </c>
      <c r="H88" s="154"/>
      <c r="I88" s="153"/>
      <c r="J88" s="137"/>
      <c r="K88" s="111" t="str">
        <f>IF($H88="","",IF(INDEX(リスト!$U$2:$U$65,MATCH($H88,リスト!$T$2:$T$65,0))=3,"分",IF(INDEX(リスト!$U$2:$U$65,MATCH($H88,リスト!$T$2:$T$65,0))=2,IF(AND($J88="",$L88&lt;&gt;""),"","分"),"")))</f>
        <v/>
      </c>
      <c r="L88" s="138"/>
      <c r="M88" s="111" t="str">
        <f>IF($H88="","",IF(INDEX(リスト!$U$2:$U$65,MATCH($H88,リスト!$T$2:$T$65,0))&gt;=4,"m","秒"))</f>
        <v/>
      </c>
      <c r="N88" s="139"/>
      <c r="O88" s="155"/>
      <c r="P88" s="153"/>
      <c r="Q88" s="137"/>
      <c r="R88" s="111" t="str">
        <f>IF($O88="","",IF(INDEX(リスト!$U$2:$U$65,MATCH($O88,リスト!$T$2:$T$65,0))=3,"分",IF(INDEX(リスト!$U$2:$U$65,MATCH($O88,リスト!$T$2:$T$65,0))=2,IF(AND($Q88="",$S88&lt;&gt;""),"","分"),"")))</f>
        <v/>
      </c>
      <c r="S88" s="138"/>
      <c r="T88" s="111" t="str">
        <f>IF($O88="","",IF(INDEX(リスト!$U$2:$U$65,MATCH($O88,リスト!$T$2:$T$65,0))&gt;=4,"m","秒"))</f>
        <v/>
      </c>
      <c r="U88" s="139"/>
      <c r="V88" s="154"/>
      <c r="W88" s="153"/>
      <c r="X88" s="137"/>
      <c r="Y88" s="111" t="str">
        <f>IF($V88="","",IF(INDEX(リスト!$U$2:$U$65,MATCH($V88,リスト!$T$2:$T$65,0))=3,"分",IF(INDEX(リスト!$U$2:$U$65,MATCH($V88,リスト!$T$2:$T$65,0))=2,IF(AND($X88="",$Z88&lt;&gt;""),"","分"),"")))</f>
        <v/>
      </c>
      <c r="Z88" s="138"/>
      <c r="AA88" s="111" t="str">
        <f>IF($V88="","",IF(INDEX(リスト!$U$2:$U$65,MATCH($V88,リスト!$T$2:$T$65,0))&gt;=4,"m","秒"))</f>
        <v/>
      </c>
      <c r="AB88" s="139"/>
      <c r="AC88" s="155"/>
      <c r="AD88" s="153"/>
      <c r="AE88" s="137"/>
      <c r="AF88" s="134" t="str">
        <f t="shared" si="1"/>
        <v/>
      </c>
    </row>
    <row r="89" spans="2:32" ht="18.5" customHeight="1" x14ac:dyDescent="0.55000000000000004">
      <c r="B89" s="44">
        <v>82</v>
      </c>
      <c r="C89" s="31"/>
      <c r="D89" s="56" t="str">
        <f>IFERROR(INDEX(男子登録情報!$C:$C,MATCH($C89,男子登録情報!$B:$B,0)),"")</f>
        <v/>
      </c>
      <c r="E89" s="56" t="str">
        <f>IFERROR(INDEX(男子登録情報!$O:$O,MATCH($C89,男子登録情報!$B:$B,0)),"")</f>
        <v/>
      </c>
      <c r="F89" s="56" t="str">
        <f>IFERROR(IF(INDEX(男子登録情報!$E:$E,MATCH($C89,男子登録情報!$B:$B,0))="","",INDEX(男子登録情報!$E:$E,MATCH($C89,男子登録情報!$B:$B,0))),"")</f>
        <v/>
      </c>
      <c r="G89" s="78" t="str">
        <f>IFERROR(INDEX(男子登録情報!$A:$A,MATCH($C89,男子登録情報!$B:$B,0)),"")</f>
        <v/>
      </c>
      <c r="H89" s="54"/>
      <c r="I89" s="31"/>
      <c r="J89" s="45"/>
      <c r="K89" s="55" t="str">
        <f>IF($H89="","",IF(INDEX(リスト!$U$2:$U$65,MATCH($H89,リスト!$T$2:$T$65,0))=3,"分",IF(INDEX(リスト!$U$2:$U$65,MATCH($H89,リスト!$T$2:$T$65,0))=2,IF(AND($J89="",$L89&lt;&gt;""),"","分"),"")))</f>
        <v/>
      </c>
      <c r="L89" s="66"/>
      <c r="M89" s="55" t="str">
        <f>IF($H89="","",IF(INDEX(リスト!$U$2:$U$65,MATCH($H89,リスト!$T$2:$T$65,0))&gt;=4,"m","秒"))</f>
        <v/>
      </c>
      <c r="N89" s="79"/>
      <c r="O89" s="80"/>
      <c r="P89" s="31"/>
      <c r="Q89" s="45"/>
      <c r="R89" s="55" t="str">
        <f>IF($O89="","",IF(INDEX(リスト!$U$2:$U$65,MATCH($O89,リスト!$T$2:$T$65,0))=3,"分",IF(INDEX(リスト!$U$2:$U$65,MATCH($O89,リスト!$T$2:$T$65,0))=2,IF(AND($Q89="",$S89&lt;&gt;""),"","分"),"")))</f>
        <v/>
      </c>
      <c r="S89" s="66"/>
      <c r="T89" s="55" t="str">
        <f>IF($O89="","",IF(INDEX(リスト!$U$2:$U$65,MATCH($O89,リスト!$T$2:$T$65,0))&gt;=4,"m","秒"))</f>
        <v/>
      </c>
      <c r="U89" s="79"/>
      <c r="V89" s="54"/>
      <c r="W89" s="31"/>
      <c r="X89" s="45"/>
      <c r="Y89" s="55" t="str">
        <f>IF($V89="","",IF(INDEX(リスト!$U$2:$U$65,MATCH($V89,リスト!$T$2:$T$65,0))=3,"分",IF(INDEX(リスト!$U$2:$U$65,MATCH($V89,リスト!$T$2:$T$65,0))=2,IF(AND($X89="",$Z89&lt;&gt;""),"","分"),"")))</f>
        <v/>
      </c>
      <c r="Z89" s="66"/>
      <c r="AA89" s="55" t="str">
        <f>IF($V89="","",IF(INDEX(リスト!$U$2:$U$65,MATCH($V89,リスト!$T$2:$T$65,0))&gt;=4,"m","秒"))</f>
        <v/>
      </c>
      <c r="AB89" s="79"/>
      <c r="AC89" s="80"/>
      <c r="AD89" s="31"/>
      <c r="AE89" s="45"/>
      <c r="AF89" s="81" t="str">
        <f t="shared" si="1"/>
        <v/>
      </c>
    </row>
    <row r="90" spans="2:32" ht="18.5" customHeight="1" x14ac:dyDescent="0.55000000000000004">
      <c r="B90" s="44">
        <v>83</v>
      </c>
      <c r="C90" s="31"/>
      <c r="D90" s="56" t="str">
        <f>IFERROR(INDEX(男子登録情報!$C:$C,MATCH($C90,男子登録情報!$B:$B,0)),"")</f>
        <v/>
      </c>
      <c r="E90" s="56" t="str">
        <f>IFERROR(INDEX(男子登録情報!$O:$O,MATCH($C90,男子登録情報!$B:$B,0)),"")</f>
        <v/>
      </c>
      <c r="F90" s="56" t="str">
        <f>IFERROR(IF(INDEX(男子登録情報!$E:$E,MATCH($C90,男子登録情報!$B:$B,0))="","",INDEX(男子登録情報!$E:$E,MATCH($C90,男子登録情報!$B:$B,0))),"")</f>
        <v/>
      </c>
      <c r="G90" s="78" t="str">
        <f>IFERROR(INDEX(男子登録情報!$A:$A,MATCH($C90,男子登録情報!$B:$B,0)),"")</f>
        <v/>
      </c>
      <c r="H90" s="54"/>
      <c r="I90" s="31"/>
      <c r="J90" s="45"/>
      <c r="K90" s="55" t="str">
        <f>IF($H90="","",IF(INDEX(リスト!$U$2:$U$65,MATCH($H90,リスト!$T$2:$T$65,0))=3,"分",IF(INDEX(リスト!$U$2:$U$65,MATCH($H90,リスト!$T$2:$T$65,0))=2,IF(AND($J90="",$L90&lt;&gt;""),"","分"),"")))</f>
        <v/>
      </c>
      <c r="L90" s="66"/>
      <c r="M90" s="55" t="str">
        <f>IF($H90="","",IF(INDEX(リスト!$U$2:$U$65,MATCH($H90,リスト!$T$2:$T$65,0))&gt;=4,"m","秒"))</f>
        <v/>
      </c>
      <c r="N90" s="79"/>
      <c r="O90" s="80"/>
      <c r="P90" s="31"/>
      <c r="Q90" s="45"/>
      <c r="R90" s="55" t="str">
        <f>IF($O90="","",IF(INDEX(リスト!$U$2:$U$65,MATCH($O90,リスト!$T$2:$T$65,0))=3,"分",IF(INDEX(リスト!$U$2:$U$65,MATCH($O90,リスト!$T$2:$T$65,0))=2,IF(AND($Q90="",$S90&lt;&gt;""),"","分"),"")))</f>
        <v/>
      </c>
      <c r="S90" s="66"/>
      <c r="T90" s="55" t="str">
        <f>IF($O90="","",IF(INDEX(リスト!$U$2:$U$65,MATCH($O90,リスト!$T$2:$T$65,0))&gt;=4,"m","秒"))</f>
        <v/>
      </c>
      <c r="U90" s="79"/>
      <c r="V90" s="54"/>
      <c r="W90" s="31"/>
      <c r="X90" s="45"/>
      <c r="Y90" s="55" t="str">
        <f>IF($V90="","",IF(INDEX(リスト!$U$2:$U$65,MATCH($V90,リスト!$T$2:$T$65,0))=3,"分",IF(INDEX(リスト!$U$2:$U$65,MATCH($V90,リスト!$T$2:$T$65,0))=2,IF(AND($X90="",$Z90&lt;&gt;""),"","分"),"")))</f>
        <v/>
      </c>
      <c r="Z90" s="66"/>
      <c r="AA90" s="55" t="str">
        <f>IF($V90="","",IF(INDEX(リスト!$U$2:$U$65,MATCH($V90,リスト!$T$2:$T$65,0))&gt;=4,"m","秒"))</f>
        <v/>
      </c>
      <c r="AB90" s="79"/>
      <c r="AC90" s="80"/>
      <c r="AD90" s="31"/>
      <c r="AE90" s="45"/>
      <c r="AF90" s="81" t="str">
        <f t="shared" si="1"/>
        <v/>
      </c>
    </row>
    <row r="91" spans="2:32" ht="18.5" customHeight="1" x14ac:dyDescent="0.55000000000000004">
      <c r="B91" s="44">
        <v>84</v>
      </c>
      <c r="C91" s="31"/>
      <c r="D91" s="56" t="str">
        <f>IFERROR(INDEX(男子登録情報!$C:$C,MATCH($C91,男子登録情報!$B:$B,0)),"")</f>
        <v/>
      </c>
      <c r="E91" s="56" t="str">
        <f>IFERROR(INDEX(男子登録情報!$O:$O,MATCH($C91,男子登録情報!$B:$B,0)),"")</f>
        <v/>
      </c>
      <c r="F91" s="56" t="str">
        <f>IFERROR(IF(INDEX(男子登録情報!$E:$E,MATCH($C91,男子登録情報!$B:$B,0))="","",INDEX(男子登録情報!$E:$E,MATCH($C91,男子登録情報!$B:$B,0))),"")</f>
        <v/>
      </c>
      <c r="G91" s="78" t="str">
        <f>IFERROR(INDEX(男子登録情報!$A:$A,MATCH($C91,男子登録情報!$B:$B,0)),"")</f>
        <v/>
      </c>
      <c r="H91" s="54"/>
      <c r="I91" s="31"/>
      <c r="J91" s="45"/>
      <c r="K91" s="55" t="str">
        <f>IF($H91="","",IF(INDEX(リスト!$U$2:$U$65,MATCH($H91,リスト!$T$2:$T$65,0))=3,"分",IF(INDEX(リスト!$U$2:$U$65,MATCH($H91,リスト!$T$2:$T$65,0))=2,IF(AND($J91="",$L91&lt;&gt;""),"","分"),"")))</f>
        <v/>
      </c>
      <c r="L91" s="66"/>
      <c r="M91" s="55" t="str">
        <f>IF($H91="","",IF(INDEX(リスト!$U$2:$U$65,MATCH($H91,リスト!$T$2:$T$65,0))&gt;=4,"m","秒"))</f>
        <v/>
      </c>
      <c r="N91" s="79"/>
      <c r="O91" s="80"/>
      <c r="P91" s="31"/>
      <c r="Q91" s="45"/>
      <c r="R91" s="55" t="str">
        <f>IF($O91="","",IF(INDEX(リスト!$U$2:$U$65,MATCH($O91,リスト!$T$2:$T$65,0))=3,"分",IF(INDEX(リスト!$U$2:$U$65,MATCH($O91,リスト!$T$2:$T$65,0))=2,IF(AND($Q91="",$S91&lt;&gt;""),"","分"),"")))</f>
        <v/>
      </c>
      <c r="S91" s="66"/>
      <c r="T91" s="55" t="str">
        <f>IF($O91="","",IF(INDEX(リスト!$U$2:$U$65,MATCH($O91,リスト!$T$2:$T$65,0))&gt;=4,"m","秒"))</f>
        <v/>
      </c>
      <c r="U91" s="79"/>
      <c r="V91" s="54"/>
      <c r="W91" s="31"/>
      <c r="X91" s="45"/>
      <c r="Y91" s="55" t="str">
        <f>IF($V91="","",IF(INDEX(リスト!$U$2:$U$65,MATCH($V91,リスト!$T$2:$T$65,0))=3,"分",IF(INDEX(リスト!$U$2:$U$65,MATCH($V91,リスト!$T$2:$T$65,0))=2,IF(AND($X91="",$Z91&lt;&gt;""),"","分"),"")))</f>
        <v/>
      </c>
      <c r="Z91" s="66"/>
      <c r="AA91" s="55" t="str">
        <f>IF($V91="","",IF(INDEX(リスト!$U$2:$U$65,MATCH($V91,リスト!$T$2:$T$65,0))&gt;=4,"m","秒"))</f>
        <v/>
      </c>
      <c r="AB91" s="79"/>
      <c r="AC91" s="80"/>
      <c r="AD91" s="31"/>
      <c r="AE91" s="45"/>
      <c r="AF91" s="81" t="str">
        <f t="shared" si="1"/>
        <v/>
      </c>
    </row>
    <row r="92" spans="2:32" ht="18.5" customHeight="1" x14ac:dyDescent="0.55000000000000004">
      <c r="B92" s="44">
        <v>85</v>
      </c>
      <c r="C92" s="31"/>
      <c r="D92" s="56" t="str">
        <f>IFERROR(INDEX(男子登録情報!$C:$C,MATCH($C92,男子登録情報!$B:$B,0)),"")</f>
        <v/>
      </c>
      <c r="E92" s="56" t="str">
        <f>IFERROR(INDEX(男子登録情報!$O:$O,MATCH($C92,男子登録情報!$B:$B,0)),"")</f>
        <v/>
      </c>
      <c r="F92" s="56" t="str">
        <f>IFERROR(IF(INDEX(男子登録情報!$E:$E,MATCH($C92,男子登録情報!$B:$B,0))="","",INDEX(男子登録情報!$E:$E,MATCH($C92,男子登録情報!$B:$B,0))),"")</f>
        <v/>
      </c>
      <c r="G92" s="78" t="str">
        <f>IFERROR(INDEX(男子登録情報!$A:$A,MATCH($C92,男子登録情報!$B:$B,0)),"")</f>
        <v/>
      </c>
      <c r="H92" s="54"/>
      <c r="I92" s="31"/>
      <c r="J92" s="45"/>
      <c r="K92" s="55" t="str">
        <f>IF($H92="","",IF(INDEX(リスト!$U$2:$U$65,MATCH($H92,リスト!$T$2:$T$65,0))=3,"分",IF(INDEX(リスト!$U$2:$U$65,MATCH($H92,リスト!$T$2:$T$65,0))=2,IF(AND($J92="",$L92&lt;&gt;""),"","分"),"")))</f>
        <v/>
      </c>
      <c r="L92" s="66"/>
      <c r="M92" s="55" t="str">
        <f>IF($H92="","",IF(INDEX(リスト!$U$2:$U$65,MATCH($H92,リスト!$T$2:$T$65,0))&gt;=4,"m","秒"))</f>
        <v/>
      </c>
      <c r="N92" s="79"/>
      <c r="O92" s="80"/>
      <c r="P92" s="31"/>
      <c r="Q92" s="45"/>
      <c r="R92" s="55" t="str">
        <f>IF($O92="","",IF(INDEX(リスト!$U$2:$U$65,MATCH($O92,リスト!$T$2:$T$65,0))=3,"分",IF(INDEX(リスト!$U$2:$U$65,MATCH($O92,リスト!$T$2:$T$65,0))=2,IF(AND($Q92="",$S92&lt;&gt;""),"","分"),"")))</f>
        <v/>
      </c>
      <c r="S92" s="66"/>
      <c r="T92" s="55" t="str">
        <f>IF($O92="","",IF(INDEX(リスト!$U$2:$U$65,MATCH($O92,リスト!$T$2:$T$65,0))&gt;=4,"m","秒"))</f>
        <v/>
      </c>
      <c r="U92" s="79"/>
      <c r="V92" s="54"/>
      <c r="W92" s="31"/>
      <c r="X92" s="45"/>
      <c r="Y92" s="55" t="str">
        <f>IF($V92="","",IF(INDEX(リスト!$U$2:$U$65,MATCH($V92,リスト!$T$2:$T$65,0))=3,"分",IF(INDEX(リスト!$U$2:$U$65,MATCH($V92,リスト!$T$2:$T$65,0))=2,IF(AND($X92="",$Z92&lt;&gt;""),"","分"),"")))</f>
        <v/>
      </c>
      <c r="Z92" s="66"/>
      <c r="AA92" s="55" t="str">
        <f>IF($V92="","",IF(INDEX(リスト!$U$2:$U$65,MATCH($V92,リスト!$T$2:$T$65,0))&gt;=4,"m","秒"))</f>
        <v/>
      </c>
      <c r="AB92" s="79"/>
      <c r="AC92" s="80"/>
      <c r="AD92" s="31"/>
      <c r="AE92" s="45"/>
      <c r="AF92" s="81" t="str">
        <f t="shared" si="1"/>
        <v/>
      </c>
    </row>
    <row r="93" spans="2:32" ht="18.5" customHeight="1" x14ac:dyDescent="0.55000000000000004">
      <c r="B93" s="44">
        <v>86</v>
      </c>
      <c r="C93" s="31"/>
      <c r="D93" s="56" t="str">
        <f>IFERROR(INDEX(男子登録情報!$C:$C,MATCH($C93,男子登録情報!$B:$B,0)),"")</f>
        <v/>
      </c>
      <c r="E93" s="56" t="str">
        <f>IFERROR(INDEX(男子登録情報!$O:$O,MATCH($C93,男子登録情報!$B:$B,0)),"")</f>
        <v/>
      </c>
      <c r="F93" s="56" t="str">
        <f>IFERROR(IF(INDEX(男子登録情報!$E:$E,MATCH($C93,男子登録情報!$B:$B,0))="","",INDEX(男子登録情報!$E:$E,MATCH($C93,男子登録情報!$B:$B,0))),"")</f>
        <v/>
      </c>
      <c r="G93" s="78" t="str">
        <f>IFERROR(INDEX(男子登録情報!$A:$A,MATCH($C93,男子登録情報!$B:$B,0)),"")</f>
        <v/>
      </c>
      <c r="H93" s="54"/>
      <c r="I93" s="31"/>
      <c r="J93" s="45"/>
      <c r="K93" s="55" t="str">
        <f>IF($H93="","",IF(INDEX(リスト!$U$2:$U$65,MATCH($H93,リスト!$T$2:$T$65,0))=3,"分",IF(INDEX(リスト!$U$2:$U$65,MATCH($H93,リスト!$T$2:$T$65,0))=2,IF(AND($J93="",$L93&lt;&gt;""),"","分"),"")))</f>
        <v/>
      </c>
      <c r="L93" s="66"/>
      <c r="M93" s="55" t="str">
        <f>IF($H93="","",IF(INDEX(リスト!$U$2:$U$65,MATCH($H93,リスト!$T$2:$T$65,0))&gt;=4,"m","秒"))</f>
        <v/>
      </c>
      <c r="N93" s="79"/>
      <c r="O93" s="80"/>
      <c r="P93" s="31"/>
      <c r="Q93" s="45"/>
      <c r="R93" s="55" t="str">
        <f>IF($O93="","",IF(INDEX(リスト!$U$2:$U$65,MATCH($O93,リスト!$T$2:$T$65,0))=3,"分",IF(INDEX(リスト!$U$2:$U$65,MATCH($O93,リスト!$T$2:$T$65,0))=2,IF(AND($Q93="",$S93&lt;&gt;""),"","分"),"")))</f>
        <v/>
      </c>
      <c r="S93" s="66"/>
      <c r="T93" s="55" t="str">
        <f>IF($O93="","",IF(INDEX(リスト!$U$2:$U$65,MATCH($O93,リスト!$T$2:$T$65,0))&gt;=4,"m","秒"))</f>
        <v/>
      </c>
      <c r="U93" s="79"/>
      <c r="V93" s="54"/>
      <c r="W93" s="31"/>
      <c r="X93" s="45"/>
      <c r="Y93" s="55" t="str">
        <f>IF($V93="","",IF(INDEX(リスト!$U$2:$U$65,MATCH($V93,リスト!$T$2:$T$65,0))=3,"分",IF(INDEX(リスト!$U$2:$U$65,MATCH($V93,リスト!$T$2:$T$65,0))=2,IF(AND($X93="",$Z93&lt;&gt;""),"","分"),"")))</f>
        <v/>
      </c>
      <c r="Z93" s="66"/>
      <c r="AA93" s="55" t="str">
        <f>IF($V93="","",IF(INDEX(リスト!$U$2:$U$65,MATCH($V93,リスト!$T$2:$T$65,0))&gt;=4,"m","秒"))</f>
        <v/>
      </c>
      <c r="AB93" s="79"/>
      <c r="AC93" s="80"/>
      <c r="AD93" s="31"/>
      <c r="AE93" s="45"/>
      <c r="AF93" s="81" t="str">
        <f t="shared" si="1"/>
        <v/>
      </c>
    </row>
    <row r="94" spans="2:32" ht="18.5" customHeight="1" x14ac:dyDescent="0.55000000000000004">
      <c r="B94" s="44">
        <v>87</v>
      </c>
      <c r="C94" s="31"/>
      <c r="D94" s="56" t="str">
        <f>IFERROR(INDEX(男子登録情報!$C:$C,MATCH($C94,男子登録情報!$B:$B,0)),"")</f>
        <v/>
      </c>
      <c r="E94" s="56" t="str">
        <f>IFERROR(INDEX(男子登録情報!$O:$O,MATCH($C94,男子登録情報!$B:$B,0)),"")</f>
        <v/>
      </c>
      <c r="F94" s="56" t="str">
        <f>IFERROR(IF(INDEX(男子登録情報!$E:$E,MATCH($C94,男子登録情報!$B:$B,0))="","",INDEX(男子登録情報!$E:$E,MATCH($C94,男子登録情報!$B:$B,0))),"")</f>
        <v/>
      </c>
      <c r="G94" s="78" t="str">
        <f>IFERROR(INDEX(男子登録情報!$A:$A,MATCH($C94,男子登録情報!$B:$B,0)),"")</f>
        <v/>
      </c>
      <c r="H94" s="54"/>
      <c r="I94" s="31"/>
      <c r="J94" s="45"/>
      <c r="K94" s="55" t="str">
        <f>IF($H94="","",IF(INDEX(リスト!$U$2:$U$65,MATCH($H94,リスト!$T$2:$T$65,0))=3,"分",IF(INDEX(リスト!$U$2:$U$65,MATCH($H94,リスト!$T$2:$T$65,0))=2,IF(AND($J94="",$L94&lt;&gt;""),"","分"),"")))</f>
        <v/>
      </c>
      <c r="L94" s="66"/>
      <c r="M94" s="55" t="str">
        <f>IF($H94="","",IF(INDEX(リスト!$U$2:$U$65,MATCH($H94,リスト!$T$2:$T$65,0))&gt;=4,"m","秒"))</f>
        <v/>
      </c>
      <c r="N94" s="79"/>
      <c r="O94" s="80"/>
      <c r="P94" s="31"/>
      <c r="Q94" s="45"/>
      <c r="R94" s="55" t="str">
        <f>IF($O94="","",IF(INDEX(リスト!$U$2:$U$65,MATCH($O94,リスト!$T$2:$T$65,0))=3,"分",IF(INDEX(リスト!$U$2:$U$65,MATCH($O94,リスト!$T$2:$T$65,0))=2,IF(AND($Q94="",$S94&lt;&gt;""),"","分"),"")))</f>
        <v/>
      </c>
      <c r="S94" s="66"/>
      <c r="T94" s="55" t="str">
        <f>IF($O94="","",IF(INDEX(リスト!$U$2:$U$65,MATCH($O94,リスト!$T$2:$T$65,0))&gt;=4,"m","秒"))</f>
        <v/>
      </c>
      <c r="U94" s="79"/>
      <c r="V94" s="54"/>
      <c r="W94" s="31"/>
      <c r="X94" s="45"/>
      <c r="Y94" s="55" t="str">
        <f>IF($V94="","",IF(INDEX(リスト!$U$2:$U$65,MATCH($V94,リスト!$T$2:$T$65,0))=3,"分",IF(INDEX(リスト!$U$2:$U$65,MATCH($V94,リスト!$T$2:$T$65,0))=2,IF(AND($X94="",$Z94&lt;&gt;""),"","分"),"")))</f>
        <v/>
      </c>
      <c r="Z94" s="66"/>
      <c r="AA94" s="55" t="str">
        <f>IF($V94="","",IF(INDEX(リスト!$U$2:$U$65,MATCH($V94,リスト!$T$2:$T$65,0))&gt;=4,"m","秒"))</f>
        <v/>
      </c>
      <c r="AB94" s="79"/>
      <c r="AC94" s="80"/>
      <c r="AD94" s="31"/>
      <c r="AE94" s="45"/>
      <c r="AF94" s="81" t="str">
        <f t="shared" si="1"/>
        <v/>
      </c>
    </row>
    <row r="95" spans="2:32" ht="18.5" customHeight="1" x14ac:dyDescent="0.55000000000000004">
      <c r="B95" s="44">
        <v>88</v>
      </c>
      <c r="C95" s="31"/>
      <c r="D95" s="56" t="str">
        <f>IFERROR(INDEX(男子登録情報!$C:$C,MATCH($C95,男子登録情報!$B:$B,0)),"")</f>
        <v/>
      </c>
      <c r="E95" s="56" t="str">
        <f>IFERROR(INDEX(男子登録情報!$O:$O,MATCH($C95,男子登録情報!$B:$B,0)),"")</f>
        <v/>
      </c>
      <c r="F95" s="56" t="str">
        <f>IFERROR(IF(INDEX(男子登録情報!$E:$E,MATCH($C95,男子登録情報!$B:$B,0))="","",INDEX(男子登録情報!$E:$E,MATCH($C95,男子登録情報!$B:$B,0))),"")</f>
        <v/>
      </c>
      <c r="G95" s="78" t="str">
        <f>IFERROR(INDEX(男子登録情報!$A:$A,MATCH($C95,男子登録情報!$B:$B,0)),"")</f>
        <v/>
      </c>
      <c r="H95" s="54"/>
      <c r="I95" s="31"/>
      <c r="J95" s="45"/>
      <c r="K95" s="55" t="str">
        <f>IF($H95="","",IF(INDEX(リスト!$U$2:$U$65,MATCH($H95,リスト!$T$2:$T$65,0))=3,"分",IF(INDEX(リスト!$U$2:$U$65,MATCH($H95,リスト!$T$2:$T$65,0))=2,IF(AND($J95="",$L95&lt;&gt;""),"","分"),"")))</f>
        <v/>
      </c>
      <c r="L95" s="66"/>
      <c r="M95" s="55" t="str">
        <f>IF($H95="","",IF(INDEX(リスト!$U$2:$U$65,MATCH($H95,リスト!$T$2:$T$65,0))&gt;=4,"m","秒"))</f>
        <v/>
      </c>
      <c r="N95" s="79"/>
      <c r="O95" s="80"/>
      <c r="P95" s="31"/>
      <c r="Q95" s="45"/>
      <c r="R95" s="55" t="str">
        <f>IF($O95="","",IF(INDEX(リスト!$U$2:$U$65,MATCH($O95,リスト!$T$2:$T$65,0))=3,"分",IF(INDEX(リスト!$U$2:$U$65,MATCH($O95,リスト!$T$2:$T$65,0))=2,IF(AND($Q95="",$S95&lt;&gt;""),"","分"),"")))</f>
        <v/>
      </c>
      <c r="S95" s="66"/>
      <c r="T95" s="55" t="str">
        <f>IF($O95="","",IF(INDEX(リスト!$U$2:$U$65,MATCH($O95,リスト!$T$2:$T$65,0))&gt;=4,"m","秒"))</f>
        <v/>
      </c>
      <c r="U95" s="79"/>
      <c r="V95" s="54"/>
      <c r="W95" s="31"/>
      <c r="X95" s="45"/>
      <c r="Y95" s="55" t="str">
        <f>IF($V95="","",IF(INDEX(リスト!$U$2:$U$65,MATCH($V95,リスト!$T$2:$T$65,0))=3,"分",IF(INDEX(リスト!$U$2:$U$65,MATCH($V95,リスト!$T$2:$T$65,0))=2,IF(AND($X95="",$Z95&lt;&gt;""),"","分"),"")))</f>
        <v/>
      </c>
      <c r="Z95" s="66"/>
      <c r="AA95" s="55" t="str">
        <f>IF($V95="","",IF(INDEX(リスト!$U$2:$U$65,MATCH($V95,リスト!$T$2:$T$65,0))&gt;=4,"m","秒"))</f>
        <v/>
      </c>
      <c r="AB95" s="79"/>
      <c r="AC95" s="80"/>
      <c r="AD95" s="31"/>
      <c r="AE95" s="45"/>
      <c r="AF95" s="81" t="str">
        <f t="shared" si="1"/>
        <v/>
      </c>
    </row>
    <row r="96" spans="2:32" ht="18.5" customHeight="1" x14ac:dyDescent="0.55000000000000004">
      <c r="B96" s="44">
        <v>89</v>
      </c>
      <c r="C96" s="31"/>
      <c r="D96" s="56" t="str">
        <f>IFERROR(INDEX(男子登録情報!$C:$C,MATCH($C96,男子登録情報!$B:$B,0)),"")</f>
        <v/>
      </c>
      <c r="E96" s="56" t="str">
        <f>IFERROR(INDEX(男子登録情報!$O:$O,MATCH($C96,男子登録情報!$B:$B,0)),"")</f>
        <v/>
      </c>
      <c r="F96" s="56" t="str">
        <f>IFERROR(IF(INDEX(男子登録情報!$E:$E,MATCH($C96,男子登録情報!$B:$B,0))="","",INDEX(男子登録情報!$E:$E,MATCH($C96,男子登録情報!$B:$B,0))),"")</f>
        <v/>
      </c>
      <c r="G96" s="78" t="str">
        <f>IFERROR(INDEX(男子登録情報!$A:$A,MATCH($C96,男子登録情報!$B:$B,0)),"")</f>
        <v/>
      </c>
      <c r="H96" s="54"/>
      <c r="I96" s="31"/>
      <c r="J96" s="45"/>
      <c r="K96" s="55" t="str">
        <f>IF($H96="","",IF(INDEX(リスト!$U$2:$U$65,MATCH($H96,リスト!$T$2:$T$65,0))=3,"分",IF(INDEX(リスト!$U$2:$U$65,MATCH($H96,リスト!$T$2:$T$65,0))=2,IF(AND($J96="",$L96&lt;&gt;""),"","分"),"")))</f>
        <v/>
      </c>
      <c r="L96" s="66"/>
      <c r="M96" s="55" t="str">
        <f>IF($H96="","",IF(INDEX(リスト!$U$2:$U$65,MATCH($H96,リスト!$T$2:$T$65,0))&gt;=4,"m","秒"))</f>
        <v/>
      </c>
      <c r="N96" s="79"/>
      <c r="O96" s="80"/>
      <c r="P96" s="31"/>
      <c r="Q96" s="45"/>
      <c r="R96" s="55" t="str">
        <f>IF($O96="","",IF(INDEX(リスト!$U$2:$U$65,MATCH($O96,リスト!$T$2:$T$65,0))=3,"分",IF(INDEX(リスト!$U$2:$U$65,MATCH($O96,リスト!$T$2:$T$65,0))=2,IF(AND($Q96="",$S96&lt;&gt;""),"","分"),"")))</f>
        <v/>
      </c>
      <c r="S96" s="66"/>
      <c r="T96" s="55" t="str">
        <f>IF($O96="","",IF(INDEX(リスト!$U$2:$U$65,MATCH($O96,リスト!$T$2:$T$65,0))&gt;=4,"m","秒"))</f>
        <v/>
      </c>
      <c r="U96" s="79"/>
      <c r="V96" s="54"/>
      <c r="W96" s="31"/>
      <c r="X96" s="45"/>
      <c r="Y96" s="55" t="str">
        <f>IF($V96="","",IF(INDEX(リスト!$U$2:$U$65,MATCH($V96,リスト!$T$2:$T$65,0))=3,"分",IF(INDEX(リスト!$U$2:$U$65,MATCH($V96,リスト!$T$2:$T$65,0))=2,IF(AND($X96="",$Z96&lt;&gt;""),"","分"),"")))</f>
        <v/>
      </c>
      <c r="Z96" s="66"/>
      <c r="AA96" s="55" t="str">
        <f>IF($V96="","",IF(INDEX(リスト!$U$2:$U$65,MATCH($V96,リスト!$T$2:$T$65,0))&gt;=4,"m","秒"))</f>
        <v/>
      </c>
      <c r="AB96" s="79"/>
      <c r="AC96" s="80"/>
      <c r="AD96" s="31"/>
      <c r="AE96" s="45"/>
      <c r="AF96" s="81" t="str">
        <f t="shared" si="1"/>
        <v/>
      </c>
    </row>
    <row r="97" spans="2:32" ht="18.5" customHeight="1" thickBot="1" x14ac:dyDescent="0.6">
      <c r="B97" s="47">
        <v>90</v>
      </c>
      <c r="C97" s="36"/>
      <c r="D97" s="60" t="str">
        <f>IFERROR(INDEX(男子登録情報!$C:$C,MATCH($C97,男子登録情報!$B:$B,0)),"")</f>
        <v/>
      </c>
      <c r="E97" s="60" t="str">
        <f>IFERROR(INDEX(男子登録情報!$O:$O,MATCH($C97,男子登録情報!$B:$B,0)),"")</f>
        <v/>
      </c>
      <c r="F97" s="60" t="str">
        <f>IFERROR(IF(INDEX(男子登録情報!$E:$E,MATCH($C97,男子登録情報!$B:$B,0))="","",INDEX(男子登録情報!$E:$E,MATCH($C97,男子登録情報!$B:$B,0))),"")</f>
        <v/>
      </c>
      <c r="G97" s="82" t="str">
        <f>IFERROR(INDEX(男子登録情報!$A:$A,MATCH($C97,男子登録情報!$B:$B,0)),"")</f>
        <v/>
      </c>
      <c r="H97" s="58"/>
      <c r="I97" s="36"/>
      <c r="J97" s="48"/>
      <c r="K97" s="59" t="str">
        <f>IF($H97="","",IF(INDEX(リスト!$U$2:$U$65,MATCH($H97,リスト!$T$2:$T$65,0))=3,"分",IF(INDEX(リスト!$U$2:$U$65,MATCH($H97,リスト!$T$2:$T$65,0))=2,IF(AND($J97="",$L97&lt;&gt;""),"","分"),"")))</f>
        <v/>
      </c>
      <c r="L97" s="67"/>
      <c r="M97" s="59" t="str">
        <f>IF($H97="","",IF(INDEX(リスト!$U$2:$U$65,MATCH($H97,リスト!$T$2:$T$65,0))&gt;=4,"m","秒"))</f>
        <v/>
      </c>
      <c r="N97" s="83"/>
      <c r="O97" s="84"/>
      <c r="P97" s="36"/>
      <c r="Q97" s="48"/>
      <c r="R97" s="59" t="str">
        <f>IF($O97="","",IF(INDEX(リスト!$U$2:$U$65,MATCH($O97,リスト!$T$2:$T$65,0))=3,"分",IF(INDEX(リスト!$U$2:$U$65,MATCH($O97,リスト!$T$2:$T$65,0))=2,IF(AND($Q97="",$S97&lt;&gt;""),"","分"),"")))</f>
        <v/>
      </c>
      <c r="S97" s="67"/>
      <c r="T97" s="59" t="str">
        <f>IF($O97="","",IF(INDEX(リスト!$U$2:$U$65,MATCH($O97,リスト!$T$2:$T$65,0))&gt;=4,"m","秒"))</f>
        <v/>
      </c>
      <c r="U97" s="83"/>
      <c r="V97" s="58"/>
      <c r="W97" s="36"/>
      <c r="X97" s="48"/>
      <c r="Y97" s="59" t="str">
        <f>IF($V97="","",IF(INDEX(リスト!$U$2:$U$65,MATCH($V97,リスト!$T$2:$T$65,0))=3,"分",IF(INDEX(リスト!$U$2:$U$65,MATCH($V97,リスト!$T$2:$T$65,0))=2,IF(AND($X97="",$Z97&lt;&gt;""),"","分"),"")))</f>
        <v/>
      </c>
      <c r="Z97" s="67"/>
      <c r="AA97" s="59" t="str">
        <f>IF($V97="","",IF(INDEX(リスト!$U$2:$U$65,MATCH($V97,リスト!$T$2:$T$65,0))&gt;=4,"m","秒"))</f>
        <v/>
      </c>
      <c r="AB97" s="83"/>
      <c r="AC97" s="84"/>
      <c r="AD97" s="36"/>
      <c r="AE97" s="48"/>
      <c r="AF97" s="85" t="str">
        <f t="shared" si="1"/>
        <v/>
      </c>
    </row>
    <row r="98" spans="2:32" ht="18.5" customHeight="1" x14ac:dyDescent="0.55000000000000004">
      <c r="B98" s="113">
        <v>91</v>
      </c>
      <c r="C98" s="153"/>
      <c r="D98" s="112" t="str">
        <f>IFERROR(INDEX(男子登録情報!$C:$C,MATCH($C98,男子登録情報!$B:$B,0)),"")</f>
        <v/>
      </c>
      <c r="E98" s="112" t="str">
        <f>IFERROR(INDEX(男子登録情報!$O:$O,MATCH($C98,男子登録情報!$B:$B,0)),"")</f>
        <v/>
      </c>
      <c r="F98" s="112" t="str">
        <f>IFERROR(IF(INDEX(男子登録情報!$E:$E,MATCH($C98,男子登録情報!$B:$B,0))="","",INDEX(男子登録情報!$E:$E,MATCH($C98,男子登録情報!$B:$B,0))),"")</f>
        <v/>
      </c>
      <c r="G98" s="110" t="str">
        <f>IFERROR(INDEX(男子登録情報!$A:$A,MATCH($C98,男子登録情報!$B:$B,0)),"")</f>
        <v/>
      </c>
      <c r="H98" s="154"/>
      <c r="I98" s="153"/>
      <c r="J98" s="137"/>
      <c r="K98" s="111" t="str">
        <f>IF($H98="","",IF(INDEX(リスト!$U$2:$U$65,MATCH($H98,リスト!$T$2:$T$65,0))=3,"分",IF(INDEX(リスト!$U$2:$U$65,MATCH($H98,リスト!$T$2:$T$65,0))=2,IF(AND($J98="",$L98&lt;&gt;""),"","分"),"")))</f>
        <v/>
      </c>
      <c r="L98" s="138"/>
      <c r="M98" s="111" t="str">
        <f>IF($H98="","",IF(INDEX(リスト!$U$2:$U$65,MATCH($H98,リスト!$T$2:$T$65,0))&gt;=4,"m","秒"))</f>
        <v/>
      </c>
      <c r="N98" s="139"/>
      <c r="O98" s="155"/>
      <c r="P98" s="153"/>
      <c r="Q98" s="137"/>
      <c r="R98" s="111" t="str">
        <f>IF($O98="","",IF(INDEX(リスト!$U$2:$U$65,MATCH($O98,リスト!$T$2:$T$65,0))=3,"分",IF(INDEX(リスト!$U$2:$U$65,MATCH($O98,リスト!$T$2:$T$65,0))=2,IF(AND($Q98="",$S98&lt;&gt;""),"","分"),"")))</f>
        <v/>
      </c>
      <c r="S98" s="138"/>
      <c r="T98" s="111" t="str">
        <f>IF($O98="","",IF(INDEX(リスト!$U$2:$U$65,MATCH($O98,リスト!$T$2:$T$65,0))&gt;=4,"m","秒"))</f>
        <v/>
      </c>
      <c r="U98" s="139"/>
      <c r="V98" s="154"/>
      <c r="W98" s="153"/>
      <c r="X98" s="137"/>
      <c r="Y98" s="111" t="str">
        <f>IF($V98="","",IF(INDEX(リスト!$U$2:$U$65,MATCH($V98,リスト!$T$2:$T$65,0))=3,"分",IF(INDEX(リスト!$U$2:$U$65,MATCH($V98,リスト!$T$2:$T$65,0))=2,IF(AND($X98="",$Z98&lt;&gt;""),"","分"),"")))</f>
        <v/>
      </c>
      <c r="Z98" s="138"/>
      <c r="AA98" s="111" t="str">
        <f>IF($V98="","",IF(INDEX(リスト!$U$2:$U$65,MATCH($V98,リスト!$T$2:$T$65,0))&gt;=4,"m","秒"))</f>
        <v/>
      </c>
      <c r="AB98" s="139"/>
      <c r="AC98" s="155"/>
      <c r="AD98" s="153"/>
      <c r="AE98" s="137"/>
      <c r="AF98" s="134" t="str">
        <f t="shared" si="1"/>
        <v/>
      </c>
    </row>
    <row r="99" spans="2:32" ht="18.5" customHeight="1" x14ac:dyDescent="0.55000000000000004">
      <c r="B99" s="44">
        <v>92</v>
      </c>
      <c r="C99" s="31"/>
      <c r="D99" s="56" t="str">
        <f>IFERROR(INDEX(男子登録情報!$C:$C,MATCH($C99,男子登録情報!$B:$B,0)),"")</f>
        <v/>
      </c>
      <c r="E99" s="56" t="str">
        <f>IFERROR(INDEX(男子登録情報!$O:$O,MATCH($C99,男子登録情報!$B:$B,0)),"")</f>
        <v/>
      </c>
      <c r="F99" s="56" t="str">
        <f>IFERROR(IF(INDEX(男子登録情報!$E:$E,MATCH($C99,男子登録情報!$B:$B,0))="","",INDEX(男子登録情報!$E:$E,MATCH($C99,男子登録情報!$B:$B,0))),"")</f>
        <v/>
      </c>
      <c r="G99" s="78" t="str">
        <f>IFERROR(INDEX(男子登録情報!$A:$A,MATCH($C99,男子登録情報!$B:$B,0)),"")</f>
        <v/>
      </c>
      <c r="H99" s="54"/>
      <c r="I99" s="31"/>
      <c r="J99" s="45"/>
      <c r="K99" s="55" t="str">
        <f>IF($H99="","",IF(INDEX(リスト!$U$2:$U$65,MATCH($H99,リスト!$T$2:$T$65,0))=3,"分",IF(INDEX(リスト!$U$2:$U$65,MATCH($H99,リスト!$T$2:$T$65,0))=2,IF(AND($J99="",$L99&lt;&gt;""),"","分"),"")))</f>
        <v/>
      </c>
      <c r="L99" s="66"/>
      <c r="M99" s="55" t="str">
        <f>IF($H99="","",IF(INDEX(リスト!$U$2:$U$65,MATCH($H99,リスト!$T$2:$T$65,0))&gt;=4,"m","秒"))</f>
        <v/>
      </c>
      <c r="N99" s="79"/>
      <c r="O99" s="80"/>
      <c r="P99" s="31"/>
      <c r="Q99" s="45"/>
      <c r="R99" s="55" t="str">
        <f>IF($O99="","",IF(INDEX(リスト!$U$2:$U$65,MATCH($O99,リスト!$T$2:$T$65,0))=3,"分",IF(INDEX(リスト!$U$2:$U$65,MATCH($O99,リスト!$T$2:$T$65,0))=2,IF(AND($Q99="",$S99&lt;&gt;""),"","分"),"")))</f>
        <v/>
      </c>
      <c r="S99" s="66"/>
      <c r="T99" s="55" t="str">
        <f>IF($O99="","",IF(INDEX(リスト!$U$2:$U$65,MATCH($O99,リスト!$T$2:$T$65,0))&gt;=4,"m","秒"))</f>
        <v/>
      </c>
      <c r="U99" s="79"/>
      <c r="V99" s="54"/>
      <c r="W99" s="31"/>
      <c r="X99" s="45"/>
      <c r="Y99" s="55" t="str">
        <f>IF($V99="","",IF(INDEX(リスト!$U$2:$U$65,MATCH($V99,リスト!$T$2:$T$65,0))=3,"分",IF(INDEX(リスト!$U$2:$U$65,MATCH($V99,リスト!$T$2:$T$65,0))=2,IF(AND($X99="",$Z99&lt;&gt;""),"","分"),"")))</f>
        <v/>
      </c>
      <c r="Z99" s="66"/>
      <c r="AA99" s="55" t="str">
        <f>IF($V99="","",IF(INDEX(リスト!$U$2:$U$65,MATCH($V99,リスト!$T$2:$T$65,0))&gt;=4,"m","秒"))</f>
        <v/>
      </c>
      <c r="AB99" s="79"/>
      <c r="AC99" s="80"/>
      <c r="AD99" s="31"/>
      <c r="AE99" s="45"/>
      <c r="AF99" s="81" t="str">
        <f t="shared" si="1"/>
        <v/>
      </c>
    </row>
    <row r="100" spans="2:32" ht="18.5" customHeight="1" x14ac:dyDescent="0.55000000000000004">
      <c r="B100" s="44">
        <v>93</v>
      </c>
      <c r="C100" s="31"/>
      <c r="D100" s="56" t="str">
        <f>IFERROR(INDEX(男子登録情報!$C:$C,MATCH($C100,男子登録情報!$B:$B,0)),"")</f>
        <v/>
      </c>
      <c r="E100" s="56" t="str">
        <f>IFERROR(INDEX(男子登録情報!$O:$O,MATCH($C100,男子登録情報!$B:$B,0)),"")</f>
        <v/>
      </c>
      <c r="F100" s="56" t="str">
        <f>IFERROR(IF(INDEX(男子登録情報!$E:$E,MATCH($C100,男子登録情報!$B:$B,0))="","",INDEX(男子登録情報!$E:$E,MATCH($C100,男子登録情報!$B:$B,0))),"")</f>
        <v/>
      </c>
      <c r="G100" s="78" t="str">
        <f>IFERROR(INDEX(男子登録情報!$A:$A,MATCH($C100,男子登録情報!$B:$B,0)),"")</f>
        <v/>
      </c>
      <c r="H100" s="54"/>
      <c r="I100" s="31"/>
      <c r="J100" s="45"/>
      <c r="K100" s="55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6"/>
      <c r="M100" s="55" t="str">
        <f>IF($H100="","",IF(INDEX(リスト!$U$2:$U$65,MATCH($H100,リスト!$T$2:$T$65,0))&gt;=4,"m","秒"))</f>
        <v/>
      </c>
      <c r="N100" s="79"/>
      <c r="O100" s="80"/>
      <c r="P100" s="31"/>
      <c r="Q100" s="45"/>
      <c r="R100" s="55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6"/>
      <c r="T100" s="55" t="str">
        <f>IF($O100="","",IF(INDEX(リスト!$U$2:$U$65,MATCH($O100,リスト!$T$2:$T$65,0))&gt;=4,"m","秒"))</f>
        <v/>
      </c>
      <c r="U100" s="79"/>
      <c r="V100" s="54"/>
      <c r="W100" s="31"/>
      <c r="X100" s="45"/>
      <c r="Y100" s="55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6"/>
      <c r="AA100" s="55" t="str">
        <f>IF($V100="","",IF(INDEX(リスト!$U$2:$U$65,MATCH($V100,リスト!$T$2:$T$65,0))&gt;=4,"m","秒"))</f>
        <v/>
      </c>
      <c r="AB100" s="79"/>
      <c r="AC100" s="80"/>
      <c r="AD100" s="31"/>
      <c r="AE100" s="45"/>
      <c r="AF100" s="81" t="str">
        <f t="shared" si="1"/>
        <v/>
      </c>
    </row>
    <row r="101" spans="2:32" ht="18.5" customHeight="1" x14ac:dyDescent="0.55000000000000004">
      <c r="B101" s="44">
        <v>94</v>
      </c>
      <c r="C101" s="31"/>
      <c r="D101" s="56" t="str">
        <f>IFERROR(INDEX(男子登録情報!$C:$C,MATCH($C101,男子登録情報!$B:$B,0)),"")</f>
        <v/>
      </c>
      <c r="E101" s="56" t="str">
        <f>IFERROR(INDEX(男子登録情報!$O:$O,MATCH($C101,男子登録情報!$B:$B,0)),"")</f>
        <v/>
      </c>
      <c r="F101" s="56" t="str">
        <f>IFERROR(IF(INDEX(男子登録情報!$E:$E,MATCH($C101,男子登録情報!$B:$B,0))="","",INDEX(男子登録情報!$E:$E,MATCH($C101,男子登録情報!$B:$B,0))),"")</f>
        <v/>
      </c>
      <c r="G101" s="78" t="str">
        <f>IFERROR(INDEX(男子登録情報!$A:$A,MATCH($C101,男子登録情報!$B:$B,0)),"")</f>
        <v/>
      </c>
      <c r="H101" s="54"/>
      <c r="I101" s="31"/>
      <c r="J101" s="45"/>
      <c r="K101" s="55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6"/>
      <c r="M101" s="55" t="str">
        <f>IF($H101="","",IF(INDEX(リスト!$U$2:$U$65,MATCH($H101,リスト!$T$2:$T$65,0))&gt;=4,"m","秒"))</f>
        <v/>
      </c>
      <c r="N101" s="79"/>
      <c r="O101" s="80"/>
      <c r="P101" s="31"/>
      <c r="Q101" s="45"/>
      <c r="R101" s="55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6"/>
      <c r="T101" s="55" t="str">
        <f>IF($O101="","",IF(INDEX(リスト!$U$2:$U$65,MATCH($O101,リスト!$T$2:$T$65,0))&gt;=4,"m","秒"))</f>
        <v/>
      </c>
      <c r="U101" s="79"/>
      <c r="V101" s="54"/>
      <c r="W101" s="31"/>
      <c r="X101" s="45"/>
      <c r="Y101" s="55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6"/>
      <c r="AA101" s="55" t="str">
        <f>IF($V101="","",IF(INDEX(リスト!$U$2:$U$65,MATCH($V101,リスト!$T$2:$T$65,0))&gt;=4,"m","秒"))</f>
        <v/>
      </c>
      <c r="AB101" s="79"/>
      <c r="AC101" s="80"/>
      <c r="AD101" s="31"/>
      <c r="AE101" s="45"/>
      <c r="AF101" s="81" t="str">
        <f t="shared" si="1"/>
        <v/>
      </c>
    </row>
    <row r="102" spans="2:32" ht="18.5" customHeight="1" x14ac:dyDescent="0.55000000000000004">
      <c r="B102" s="44">
        <v>95</v>
      </c>
      <c r="C102" s="31"/>
      <c r="D102" s="56" t="str">
        <f>IFERROR(INDEX(男子登録情報!$C:$C,MATCH($C102,男子登録情報!$B:$B,0)),"")</f>
        <v/>
      </c>
      <c r="E102" s="56" t="str">
        <f>IFERROR(INDEX(男子登録情報!$O:$O,MATCH($C102,男子登録情報!$B:$B,0)),"")</f>
        <v/>
      </c>
      <c r="F102" s="56" t="str">
        <f>IFERROR(IF(INDEX(男子登録情報!$E:$E,MATCH($C102,男子登録情報!$B:$B,0))="","",INDEX(男子登録情報!$E:$E,MATCH($C102,男子登録情報!$B:$B,0))),"")</f>
        <v/>
      </c>
      <c r="G102" s="78" t="str">
        <f>IFERROR(INDEX(男子登録情報!$A:$A,MATCH($C102,男子登録情報!$B:$B,0)),"")</f>
        <v/>
      </c>
      <c r="H102" s="54"/>
      <c r="I102" s="31"/>
      <c r="J102" s="45"/>
      <c r="K102" s="55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6"/>
      <c r="M102" s="55" t="str">
        <f>IF($H102="","",IF(INDEX(リスト!$U$2:$U$65,MATCH($H102,リスト!$T$2:$T$65,0))&gt;=4,"m","秒"))</f>
        <v/>
      </c>
      <c r="N102" s="79"/>
      <c r="O102" s="80"/>
      <c r="P102" s="31"/>
      <c r="Q102" s="45"/>
      <c r="R102" s="55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6"/>
      <c r="T102" s="55" t="str">
        <f>IF($O102="","",IF(INDEX(リスト!$U$2:$U$65,MATCH($O102,リスト!$T$2:$T$65,0))&gt;=4,"m","秒"))</f>
        <v/>
      </c>
      <c r="U102" s="79"/>
      <c r="V102" s="54"/>
      <c r="W102" s="31"/>
      <c r="X102" s="45"/>
      <c r="Y102" s="55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6"/>
      <c r="AA102" s="55" t="str">
        <f>IF($V102="","",IF(INDEX(リスト!$U$2:$U$65,MATCH($V102,リスト!$T$2:$T$65,0))&gt;=4,"m","秒"))</f>
        <v/>
      </c>
      <c r="AB102" s="79"/>
      <c r="AC102" s="80"/>
      <c r="AD102" s="31"/>
      <c r="AE102" s="45"/>
      <c r="AF102" s="81" t="str">
        <f t="shared" si="1"/>
        <v/>
      </c>
    </row>
    <row r="103" spans="2:32" ht="18.5" customHeight="1" x14ac:dyDescent="0.55000000000000004">
      <c r="B103" s="44">
        <v>96</v>
      </c>
      <c r="C103" s="31"/>
      <c r="D103" s="56" t="str">
        <f>IFERROR(INDEX(男子登録情報!$C:$C,MATCH($C103,男子登録情報!$B:$B,0)),"")</f>
        <v/>
      </c>
      <c r="E103" s="56" t="str">
        <f>IFERROR(INDEX(男子登録情報!$O:$O,MATCH($C103,男子登録情報!$B:$B,0)),"")</f>
        <v/>
      </c>
      <c r="F103" s="56" t="str">
        <f>IFERROR(IF(INDEX(男子登録情報!$E:$E,MATCH($C103,男子登録情報!$B:$B,0))="","",INDEX(男子登録情報!$E:$E,MATCH($C103,男子登録情報!$B:$B,0))),"")</f>
        <v/>
      </c>
      <c r="G103" s="78" t="str">
        <f>IFERROR(INDEX(男子登録情報!$A:$A,MATCH($C103,男子登録情報!$B:$B,0)),"")</f>
        <v/>
      </c>
      <c r="H103" s="54"/>
      <c r="I103" s="31"/>
      <c r="J103" s="45"/>
      <c r="K103" s="55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6"/>
      <c r="M103" s="55" t="str">
        <f>IF($H103="","",IF(INDEX(リスト!$U$2:$U$65,MATCH($H103,リスト!$T$2:$T$65,0))&gt;=4,"m","秒"))</f>
        <v/>
      </c>
      <c r="N103" s="79"/>
      <c r="O103" s="80"/>
      <c r="P103" s="31"/>
      <c r="Q103" s="45"/>
      <c r="R103" s="55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6"/>
      <c r="T103" s="55" t="str">
        <f>IF($O103="","",IF(INDEX(リスト!$U$2:$U$65,MATCH($O103,リスト!$T$2:$T$65,0))&gt;=4,"m","秒"))</f>
        <v/>
      </c>
      <c r="U103" s="79"/>
      <c r="V103" s="54"/>
      <c r="W103" s="31"/>
      <c r="X103" s="45"/>
      <c r="Y103" s="55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6"/>
      <c r="AA103" s="55" t="str">
        <f>IF($V103="","",IF(INDEX(リスト!$U$2:$U$65,MATCH($V103,リスト!$T$2:$T$65,0))&gt;=4,"m","秒"))</f>
        <v/>
      </c>
      <c r="AB103" s="79"/>
      <c r="AC103" s="80"/>
      <c r="AD103" s="31"/>
      <c r="AE103" s="45"/>
      <c r="AF103" s="81" t="str">
        <f t="shared" si="1"/>
        <v/>
      </c>
    </row>
    <row r="104" spans="2:32" ht="18.5" customHeight="1" x14ac:dyDescent="0.55000000000000004">
      <c r="B104" s="44">
        <v>97</v>
      </c>
      <c r="C104" s="31"/>
      <c r="D104" s="56" t="str">
        <f>IFERROR(INDEX(男子登録情報!$C:$C,MATCH($C104,男子登録情報!$B:$B,0)),"")</f>
        <v/>
      </c>
      <c r="E104" s="56" t="str">
        <f>IFERROR(INDEX(男子登録情報!$O:$O,MATCH($C104,男子登録情報!$B:$B,0)),"")</f>
        <v/>
      </c>
      <c r="F104" s="56" t="str">
        <f>IFERROR(IF(INDEX(男子登録情報!$E:$E,MATCH($C104,男子登録情報!$B:$B,0))="","",INDEX(男子登録情報!$E:$E,MATCH($C104,男子登録情報!$B:$B,0))),"")</f>
        <v/>
      </c>
      <c r="G104" s="78" t="str">
        <f>IFERROR(INDEX(男子登録情報!$A:$A,MATCH($C104,男子登録情報!$B:$B,0)),"")</f>
        <v/>
      </c>
      <c r="H104" s="54"/>
      <c r="I104" s="31"/>
      <c r="J104" s="45"/>
      <c r="K104" s="55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6"/>
      <c r="M104" s="55" t="str">
        <f>IF($H104="","",IF(INDEX(リスト!$U$2:$U$65,MATCH($H104,リスト!$T$2:$T$65,0))&gt;=4,"m","秒"))</f>
        <v/>
      </c>
      <c r="N104" s="79"/>
      <c r="O104" s="80"/>
      <c r="P104" s="31"/>
      <c r="Q104" s="45"/>
      <c r="R104" s="55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6"/>
      <c r="T104" s="55" t="str">
        <f>IF($O104="","",IF(INDEX(リスト!$U$2:$U$65,MATCH($O104,リスト!$T$2:$T$65,0))&gt;=4,"m","秒"))</f>
        <v/>
      </c>
      <c r="U104" s="79"/>
      <c r="V104" s="54"/>
      <c r="W104" s="31"/>
      <c r="X104" s="45"/>
      <c r="Y104" s="55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6"/>
      <c r="AA104" s="55" t="str">
        <f>IF($V104="","",IF(INDEX(リスト!$U$2:$U$65,MATCH($V104,リスト!$T$2:$T$65,0))&gt;=4,"m","秒"))</f>
        <v/>
      </c>
      <c r="AB104" s="79"/>
      <c r="AC104" s="80"/>
      <c r="AD104" s="31"/>
      <c r="AE104" s="45"/>
      <c r="AF104" s="81" t="str">
        <f t="shared" si="1"/>
        <v/>
      </c>
    </row>
    <row r="105" spans="2:32" ht="18.5" customHeight="1" x14ac:dyDescent="0.55000000000000004">
      <c r="B105" s="44">
        <v>98</v>
      </c>
      <c r="C105" s="31"/>
      <c r="D105" s="56" t="str">
        <f>IFERROR(INDEX(男子登録情報!$C:$C,MATCH($C105,男子登録情報!$B:$B,0)),"")</f>
        <v/>
      </c>
      <c r="E105" s="56" t="str">
        <f>IFERROR(INDEX(男子登録情報!$O:$O,MATCH($C105,男子登録情報!$B:$B,0)),"")</f>
        <v/>
      </c>
      <c r="F105" s="56" t="str">
        <f>IFERROR(IF(INDEX(男子登録情報!$E:$E,MATCH($C105,男子登録情報!$B:$B,0))="","",INDEX(男子登録情報!$E:$E,MATCH($C105,男子登録情報!$B:$B,0))),"")</f>
        <v/>
      </c>
      <c r="G105" s="78" t="str">
        <f>IFERROR(INDEX(男子登録情報!$A:$A,MATCH($C105,男子登録情報!$B:$B,0)),"")</f>
        <v/>
      </c>
      <c r="H105" s="54"/>
      <c r="I105" s="31"/>
      <c r="J105" s="45"/>
      <c r="K105" s="55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6"/>
      <c r="M105" s="55" t="str">
        <f>IF($H105="","",IF(INDEX(リスト!$U$2:$U$65,MATCH($H105,リスト!$T$2:$T$65,0))&gt;=4,"m","秒"))</f>
        <v/>
      </c>
      <c r="N105" s="79"/>
      <c r="O105" s="80"/>
      <c r="P105" s="31"/>
      <c r="Q105" s="45"/>
      <c r="R105" s="55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6"/>
      <c r="T105" s="55" t="str">
        <f>IF($O105="","",IF(INDEX(リスト!$U$2:$U$65,MATCH($O105,リスト!$T$2:$T$65,0))&gt;=4,"m","秒"))</f>
        <v/>
      </c>
      <c r="U105" s="79"/>
      <c r="V105" s="54"/>
      <c r="W105" s="31"/>
      <c r="X105" s="45"/>
      <c r="Y105" s="55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6"/>
      <c r="AA105" s="55" t="str">
        <f>IF($V105="","",IF(INDEX(リスト!$U$2:$U$65,MATCH($V105,リスト!$T$2:$T$65,0))&gt;=4,"m","秒"))</f>
        <v/>
      </c>
      <c r="AB105" s="79"/>
      <c r="AC105" s="80"/>
      <c r="AD105" s="31"/>
      <c r="AE105" s="45"/>
      <c r="AF105" s="81" t="str">
        <f t="shared" si="1"/>
        <v/>
      </c>
    </row>
    <row r="106" spans="2:32" ht="18.5" customHeight="1" x14ac:dyDescent="0.55000000000000004">
      <c r="B106" s="44">
        <v>99</v>
      </c>
      <c r="C106" s="31"/>
      <c r="D106" s="56" t="str">
        <f>IFERROR(INDEX(男子登録情報!$C:$C,MATCH($C106,男子登録情報!$B:$B,0)),"")</f>
        <v/>
      </c>
      <c r="E106" s="56" t="str">
        <f>IFERROR(INDEX(男子登録情報!$O:$O,MATCH($C106,男子登録情報!$B:$B,0)),"")</f>
        <v/>
      </c>
      <c r="F106" s="56" t="str">
        <f>IFERROR(IF(INDEX(男子登録情報!$E:$E,MATCH($C106,男子登録情報!$B:$B,0))="","",INDEX(男子登録情報!$E:$E,MATCH($C106,男子登録情報!$B:$B,0))),"")</f>
        <v/>
      </c>
      <c r="G106" s="78" t="str">
        <f>IFERROR(INDEX(男子登録情報!$A:$A,MATCH($C106,男子登録情報!$B:$B,0)),"")</f>
        <v/>
      </c>
      <c r="H106" s="54"/>
      <c r="I106" s="31"/>
      <c r="J106" s="45"/>
      <c r="K106" s="55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6"/>
      <c r="M106" s="55" t="str">
        <f>IF($H106="","",IF(INDEX(リスト!$U$2:$U$65,MATCH($H106,リスト!$T$2:$T$65,0))&gt;=4,"m","秒"))</f>
        <v/>
      </c>
      <c r="N106" s="79"/>
      <c r="O106" s="80"/>
      <c r="P106" s="31"/>
      <c r="Q106" s="45"/>
      <c r="R106" s="55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6"/>
      <c r="T106" s="55" t="str">
        <f>IF($O106="","",IF(INDEX(リスト!$U$2:$U$65,MATCH($O106,リスト!$T$2:$T$65,0))&gt;=4,"m","秒"))</f>
        <v/>
      </c>
      <c r="U106" s="79"/>
      <c r="V106" s="54"/>
      <c r="W106" s="31"/>
      <c r="X106" s="45"/>
      <c r="Y106" s="55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6"/>
      <c r="AA106" s="55" t="str">
        <f>IF($V106="","",IF(INDEX(リスト!$U$2:$U$65,MATCH($V106,リスト!$T$2:$T$65,0))&gt;=4,"m","秒"))</f>
        <v/>
      </c>
      <c r="AB106" s="79"/>
      <c r="AC106" s="80"/>
      <c r="AD106" s="31"/>
      <c r="AE106" s="45"/>
      <c r="AF106" s="81" t="str">
        <f t="shared" si="1"/>
        <v/>
      </c>
    </row>
    <row r="107" spans="2:32" ht="18.5" customHeight="1" thickBot="1" x14ac:dyDescent="0.6">
      <c r="B107" s="47">
        <v>100</v>
      </c>
      <c r="C107" s="36"/>
      <c r="D107" s="60" t="str">
        <f>IFERROR(INDEX(男子登録情報!$C:$C,MATCH($C107,男子登録情報!$B:$B,0)),"")</f>
        <v/>
      </c>
      <c r="E107" s="60" t="str">
        <f>IFERROR(INDEX(男子登録情報!$O:$O,MATCH($C107,男子登録情報!$B:$B,0)),"")</f>
        <v/>
      </c>
      <c r="F107" s="60" t="str">
        <f>IFERROR(IF(INDEX(男子登録情報!$E:$E,MATCH($C107,男子登録情報!$B:$B,0))="","",INDEX(男子登録情報!$E:$E,MATCH($C107,男子登録情報!$B:$B,0))),"")</f>
        <v/>
      </c>
      <c r="G107" s="82" t="str">
        <f>IFERROR(INDEX(男子登録情報!$A:$A,MATCH($C107,男子登録情報!$B:$B,0)),"")</f>
        <v/>
      </c>
      <c r="H107" s="58"/>
      <c r="I107" s="36"/>
      <c r="J107" s="48"/>
      <c r="K107" s="59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7"/>
      <c r="M107" s="59" t="str">
        <f>IF($H107="","",IF(INDEX(リスト!$U$2:$U$65,MATCH($H107,リスト!$T$2:$T$65,0))&gt;=4,"m","秒"))</f>
        <v/>
      </c>
      <c r="N107" s="83"/>
      <c r="O107" s="84"/>
      <c r="P107" s="36"/>
      <c r="Q107" s="48"/>
      <c r="R107" s="59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7"/>
      <c r="T107" s="59" t="str">
        <f>IF($O107="","",IF(INDEX(リスト!$U$2:$U$65,MATCH($O107,リスト!$T$2:$T$65,0))&gt;=4,"m","秒"))</f>
        <v/>
      </c>
      <c r="U107" s="83"/>
      <c r="V107" s="58"/>
      <c r="W107" s="36"/>
      <c r="X107" s="48"/>
      <c r="Y107" s="59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7"/>
      <c r="AA107" s="59" t="str">
        <f>IF($V107="","",IF(INDEX(リスト!$U$2:$U$65,MATCH($V107,リスト!$T$2:$T$65,0))&gt;=4,"m","秒"))</f>
        <v/>
      </c>
      <c r="AB107" s="83"/>
      <c r="AC107" s="84"/>
      <c r="AD107" s="36"/>
      <c r="AE107" s="48"/>
      <c r="AF107" s="85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C9:C107">
    <cfRule type="expression" dxfId="57" priority="21">
      <formula>$C8&lt;&gt;""</formula>
    </cfRule>
  </conditionalFormatting>
  <conditionalFormatting sqref="H8:H107">
    <cfRule type="expression" dxfId="56" priority="20">
      <formula>$C8&lt;&gt;""</formula>
    </cfRule>
  </conditionalFormatting>
  <conditionalFormatting sqref="O8:O107">
    <cfRule type="expression" dxfId="55" priority="19">
      <formula>$H8&lt;&gt;""</formula>
    </cfRule>
  </conditionalFormatting>
  <conditionalFormatting sqref="V8:V107">
    <cfRule type="expression" dxfId="54" priority="18">
      <formula>AND($O8&lt;&gt;"",COUNTA($H8,$O8,$AC8)&lt;&gt;3)</formula>
    </cfRule>
  </conditionalFormatting>
  <conditionalFormatting sqref="AC8:AC107">
    <cfRule type="expression" dxfId="53" priority="17">
      <formula>AND($C8&lt;&gt;"",COUNTA($H8,$O8,$V8)&lt;&gt;3)</formula>
    </cfRule>
  </conditionalFormatting>
  <conditionalFormatting sqref="L8:L107 N8:N107">
    <cfRule type="expression" dxfId="52" priority="16">
      <formula>$M8&lt;&gt;""</formula>
    </cfRule>
  </conditionalFormatting>
  <conditionalFormatting sqref="S8:S107 U8:U107">
    <cfRule type="expression" dxfId="51" priority="15">
      <formula>$T8&lt;&gt;""</formula>
    </cfRule>
  </conditionalFormatting>
  <conditionalFormatting sqref="Z8:Z107 AB8:AB107">
    <cfRule type="expression" dxfId="50" priority="14">
      <formula>$AA8&lt;&gt;""</formula>
    </cfRule>
  </conditionalFormatting>
  <conditionalFormatting sqref="AE8:AE107">
    <cfRule type="expression" dxfId="49" priority="13">
      <formula>$AC8&lt;&gt;""</formula>
    </cfRule>
  </conditionalFormatting>
  <conditionalFormatting sqref="J8:J107">
    <cfRule type="expression" dxfId="48" priority="12">
      <formula>$K8&lt;&gt;""</formula>
    </cfRule>
  </conditionalFormatting>
  <conditionalFormatting sqref="Q8:Q107">
    <cfRule type="expression" dxfId="47" priority="11">
      <formula>$R8&lt;&gt;""</formula>
    </cfRule>
  </conditionalFormatting>
  <conditionalFormatting sqref="X8:X107">
    <cfRule type="expression" dxfId="46" priority="10">
      <formula>$Y8&lt;&gt;""</formula>
    </cfRule>
  </conditionalFormatting>
  <conditionalFormatting sqref="B8:AF107">
    <cfRule type="cellIs" dxfId="45" priority="7" operator="notEqual">
      <formula>""</formula>
    </cfRule>
  </conditionalFormatting>
  <conditionalFormatting sqref="H8:N107">
    <cfRule type="expression" dxfId="44" priority="9">
      <formula>$O8&lt;&gt;""</formula>
    </cfRule>
  </conditionalFormatting>
  <conditionalFormatting sqref="O8:U107">
    <cfRule type="expression" dxfId="43" priority="8">
      <formula>$V8&lt;&gt;""</formula>
    </cfRule>
  </conditionalFormatting>
  <conditionalFormatting sqref="C8:C107">
    <cfRule type="duplicateValues" dxfId="42" priority="2"/>
  </conditionalFormatting>
  <dataValidations count="7">
    <dataValidation type="list" imeMode="disabled" allowBlank="1" showInputMessage="1" showErrorMessage="1" errorTitle="入力エラー" error="リストから正しい種目を選択してください" sqref="H8:H107 O8:O107 V8:V107" xr:uid="{DFF54775-7DB3-4686-8651-A5C84FFE9398}">
      <formula1>男子種目リスト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男子補欠・オープン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  <x14:conditionalFormatting xmlns:xm="http://schemas.microsoft.com/office/excel/2006/main">
          <x14:cfRule type="expression" priority="1" id="{626B86A4-8794-48EA-8CD1-975D050D7DB8}">
            <xm:f>AND(設定!$AT$10=1,$F8&lt;&gt;"",$F8&gt;2)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4" t="str">
        <f>IF(設定!$D$2="","",設定!$D$2)</f>
        <v>2023関西学生新人陸上競技選手権大会兼2023ディムライトリレーズ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</row>
    <row r="2" spans="2:32" ht="18.5" thickBot="1" x14ac:dyDescent="0.6">
      <c r="B2" s="204" t="s">
        <v>682</v>
      </c>
      <c r="C2" s="205"/>
      <c r="D2" s="205"/>
      <c r="E2" s="205"/>
      <c r="F2" s="205"/>
      <c r="G2" s="23" t="s">
        <v>643</v>
      </c>
      <c r="H2" s="205" t="s">
        <v>697</v>
      </c>
      <c r="I2" s="205"/>
      <c r="J2" s="267" t="s">
        <v>634</v>
      </c>
      <c r="K2" s="214"/>
      <c r="L2" s="214"/>
      <c r="M2" s="268"/>
      <c r="N2" s="267" t="s">
        <v>698</v>
      </c>
      <c r="O2" s="214"/>
      <c r="P2" s="214"/>
      <c r="Q2" s="214"/>
      <c r="R2" s="214"/>
      <c r="S2" s="214"/>
      <c r="T2" s="214"/>
      <c r="U2" s="214"/>
      <c r="V2" s="268"/>
      <c r="W2" s="214" t="s">
        <v>832</v>
      </c>
      <c r="X2" s="214"/>
      <c r="Y2" s="214"/>
      <c r="Z2" s="214"/>
      <c r="AA2" s="214"/>
      <c r="AB2" s="214"/>
      <c r="AC2" s="214"/>
      <c r="AD2" s="214"/>
      <c r="AE2" s="214"/>
      <c r="AF2" s="215"/>
    </row>
    <row r="3" spans="2:32" ht="19" customHeight="1" thickTop="1" thickBot="1" x14ac:dyDescent="0.6">
      <c r="B3" s="254" t="str">
        <f>IF(①申込書!$C$3="","",①申込書!$C$3)</f>
        <v/>
      </c>
      <c r="C3" s="255"/>
      <c r="D3" s="255"/>
      <c r="E3" s="255"/>
      <c r="F3" s="255"/>
      <c r="G3" s="50" t="s">
        <v>651</v>
      </c>
      <c r="H3" s="270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オープン",COUNTA($H$8:$H$107,$O$8:$O$107,$V$8:$V$107,$AC$8:$AC$107)-COUNTA($I$8:$I$107,$P$8:$P$107,$W$8:$W$107)&amp;"種目(OP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0"/>
      <c r="J3" s="271" t="str">
        <f>COUNTA($C$8:$C$107)&amp;"名"</f>
        <v>0名</v>
      </c>
      <c r="K3" s="272"/>
      <c r="L3" s="272"/>
      <c r="M3" s="273"/>
      <c r="N3" s="269" t="str">
        <f>IF(①申込書!$C$6="","",①申込書!$C$6)</f>
        <v/>
      </c>
      <c r="O3" s="251"/>
      <c r="P3" s="251"/>
      <c r="Q3" s="251"/>
      <c r="R3" s="251"/>
      <c r="S3" s="251"/>
      <c r="T3" s="251"/>
      <c r="U3" s="251"/>
      <c r="V3" s="39" t="s">
        <v>685</v>
      </c>
      <c r="W3" s="251" t="str">
        <f>IF(①申込書!$C$8="","",①申込書!$C$8)</f>
        <v/>
      </c>
      <c r="X3" s="251"/>
      <c r="Y3" s="251"/>
      <c r="Z3" s="251"/>
      <c r="AA3" s="251"/>
      <c r="AB3" s="251"/>
      <c r="AC3" s="251"/>
      <c r="AD3" s="251"/>
      <c r="AE3" s="251"/>
      <c r="AF3" s="252"/>
    </row>
    <row r="4" spans="2:32" ht="7" customHeight="1" thickBot="1" x14ac:dyDescent="0.6"/>
    <row r="5" spans="2:32" x14ac:dyDescent="0.55000000000000004">
      <c r="B5" s="261" t="s">
        <v>646</v>
      </c>
      <c r="C5" s="265" t="s">
        <v>647</v>
      </c>
      <c r="D5" s="256" t="s">
        <v>655</v>
      </c>
      <c r="E5" s="256" t="s">
        <v>660</v>
      </c>
      <c r="F5" s="256" t="s">
        <v>686</v>
      </c>
      <c r="G5" s="258" t="s">
        <v>691</v>
      </c>
      <c r="H5" s="261" t="s">
        <v>692</v>
      </c>
      <c r="I5" s="256"/>
      <c r="J5" s="256"/>
      <c r="K5" s="256"/>
      <c r="L5" s="256"/>
      <c r="M5" s="256"/>
      <c r="N5" s="262"/>
      <c r="O5" s="263" t="s">
        <v>694</v>
      </c>
      <c r="P5" s="256"/>
      <c r="Q5" s="256"/>
      <c r="R5" s="256"/>
      <c r="S5" s="256"/>
      <c r="T5" s="256"/>
      <c r="U5" s="258"/>
      <c r="V5" s="261" t="s">
        <v>695</v>
      </c>
      <c r="W5" s="256"/>
      <c r="X5" s="256"/>
      <c r="Y5" s="256"/>
      <c r="Z5" s="256"/>
      <c r="AA5" s="256"/>
      <c r="AB5" s="262"/>
      <c r="AC5" s="248" t="s">
        <v>712</v>
      </c>
      <c r="AD5" s="249"/>
      <c r="AE5" s="249"/>
      <c r="AF5" s="250"/>
    </row>
    <row r="6" spans="2:32" ht="18" customHeight="1" thickBot="1" x14ac:dyDescent="0.6">
      <c r="B6" s="264"/>
      <c r="C6" s="266"/>
      <c r="D6" s="257"/>
      <c r="E6" s="257"/>
      <c r="F6" s="257"/>
      <c r="G6" s="259"/>
      <c r="H6" s="51" t="s">
        <v>49</v>
      </c>
      <c r="I6" s="33" t="str">
        <f>IF(設定!$AS$6&lt;&gt;"",設定!$AS$6,"")</f>
        <v/>
      </c>
      <c r="J6" s="257" t="s">
        <v>687</v>
      </c>
      <c r="K6" s="257"/>
      <c r="L6" s="257"/>
      <c r="M6" s="257"/>
      <c r="N6" s="260"/>
      <c r="O6" s="35" t="s">
        <v>49</v>
      </c>
      <c r="P6" s="33" t="str">
        <f>IF(設定!$AS$6&lt;&gt;"",設定!$AS$6,"")</f>
        <v/>
      </c>
      <c r="Q6" s="257" t="s">
        <v>687</v>
      </c>
      <c r="R6" s="257"/>
      <c r="S6" s="257"/>
      <c r="T6" s="257"/>
      <c r="U6" s="259"/>
      <c r="V6" s="51" t="s">
        <v>49</v>
      </c>
      <c r="W6" s="33" t="str">
        <f>IF(設定!$AS$6&lt;&gt;"",設定!$AS$6,"")</f>
        <v/>
      </c>
      <c r="X6" s="257" t="s">
        <v>687</v>
      </c>
      <c r="Y6" s="257"/>
      <c r="Z6" s="257"/>
      <c r="AA6" s="257"/>
      <c r="AB6" s="260"/>
      <c r="AC6" s="146" t="s">
        <v>688</v>
      </c>
      <c r="AD6" s="156" t="str">
        <f>IF(設定!$AS$6&lt;&gt;"",設定!$AS$6,"")</f>
        <v/>
      </c>
      <c r="AE6" s="246" t="s">
        <v>687</v>
      </c>
      <c r="AF6" s="247"/>
    </row>
    <row r="7" spans="2:32" ht="18.5" customHeight="1" thickTop="1" x14ac:dyDescent="0.55000000000000004">
      <c r="B7" s="40" t="s">
        <v>650</v>
      </c>
      <c r="C7" s="41">
        <v>1921</v>
      </c>
      <c r="D7" s="147" t="s">
        <v>713</v>
      </c>
      <c r="E7" s="147" t="s">
        <v>714</v>
      </c>
      <c r="F7" s="147">
        <v>1</v>
      </c>
      <c r="G7" s="148" t="s">
        <v>701</v>
      </c>
      <c r="H7" s="40" t="s">
        <v>13</v>
      </c>
      <c r="I7" s="147"/>
      <c r="J7" s="148"/>
      <c r="K7" s="149"/>
      <c r="L7" s="149">
        <v>14</v>
      </c>
      <c r="M7" s="149" t="s">
        <v>689</v>
      </c>
      <c r="N7" s="150">
        <v>75</v>
      </c>
      <c r="O7" s="151" t="s">
        <v>9</v>
      </c>
      <c r="P7" s="147"/>
      <c r="Q7" s="148">
        <v>4</v>
      </c>
      <c r="R7" s="149" t="s">
        <v>693</v>
      </c>
      <c r="S7" s="149">
        <v>50</v>
      </c>
      <c r="T7" s="149" t="s">
        <v>689</v>
      </c>
      <c r="U7" s="150">
        <v>10</v>
      </c>
      <c r="V7" s="40" t="s">
        <v>26</v>
      </c>
      <c r="W7" s="147"/>
      <c r="X7" s="148"/>
      <c r="Y7" s="149"/>
      <c r="Z7" s="149">
        <v>12</v>
      </c>
      <c r="AA7" s="149" t="s">
        <v>702</v>
      </c>
      <c r="AB7" s="150">
        <v>60</v>
      </c>
      <c r="AC7" s="151" t="s">
        <v>703</v>
      </c>
      <c r="AD7" s="152"/>
      <c r="AE7" s="148">
        <v>4891</v>
      </c>
      <c r="AF7" s="150" t="s">
        <v>696</v>
      </c>
    </row>
    <row r="8" spans="2:32" ht="18.5" customHeight="1" x14ac:dyDescent="0.55000000000000004">
      <c r="B8" s="44">
        <v>1</v>
      </c>
      <c r="C8" s="77"/>
      <c r="D8" s="56" t="str">
        <f>IFERROR(INDEX(女子登録情報!$C:$C,MATCH($C8,女子登録情報!$B:$B,0)),"")</f>
        <v/>
      </c>
      <c r="E8" s="56" t="str">
        <f>IFERROR(INDEX(女子登録情報!$O:$O,MATCH($C8,女子登録情報!$B:$B,0)),"")</f>
        <v/>
      </c>
      <c r="F8" s="56" t="str">
        <f>IFERROR(IF(INDEX(女子登録情報!$E:$E,MATCH($C8,女子登録情報!$B:$B,0))="","",INDEX(女子登録情報!$E:$E,MATCH($C8,女子登録情報!$B:$B,0))),"")</f>
        <v/>
      </c>
      <c r="G8" s="78" t="str">
        <f>IFERROR(INDEX(女子登録情報!$A:$A,MATCH($C8,女子登録情報!$B:$B,0)),"")</f>
        <v/>
      </c>
      <c r="H8" s="54"/>
      <c r="I8" s="31"/>
      <c r="J8" s="45"/>
      <c r="K8" s="55" t="str">
        <f>IF($H8="","",IF(INDEX(リスト!$Y$2:$Y$65,MATCH($H8,リスト!$X$2:$X$65,0))=3,"分",IF(INDEX(リスト!$Y$2:$Y$65,MATCH($H8,リスト!$X$2:$X$65,0))=2,IF(AND($J8="",$L8&lt;&gt;""),"","分"),"")))</f>
        <v/>
      </c>
      <c r="L8" s="66"/>
      <c r="M8" s="55" t="str">
        <f>IF($H8="","",IF(INDEX(リスト!$Y$2:$Y$65,MATCH($H8,リスト!$X$2:$X$65,0))&gt;=4,"m","秒"))</f>
        <v/>
      </c>
      <c r="N8" s="79"/>
      <c r="O8" s="80"/>
      <c r="P8" s="31"/>
      <c r="Q8" s="45"/>
      <c r="R8" s="55" t="str">
        <f>IF($O8="","",IF(INDEX(リスト!$Y$2:$Y$65,MATCH($O8,リスト!$X$2:$X$65,0))=3,"分",IF(INDEX(リスト!$Y$2:$Y$65,MATCH($O8,リスト!$X$2:$X$65,0))=2,IF(AND($Q8="",$S8&lt;&gt;""),"","分"),"")))</f>
        <v/>
      </c>
      <c r="S8" s="66"/>
      <c r="T8" s="55" t="str">
        <f>IF($O8="","",IF(INDEX(リスト!$Y$2:$Y$65,MATCH($O8,リスト!$X$2:$X$65,0))&gt;=4,"m","秒"))</f>
        <v/>
      </c>
      <c r="U8" s="79"/>
      <c r="V8" s="54"/>
      <c r="W8" s="31"/>
      <c r="X8" s="45"/>
      <c r="Y8" s="55" t="str">
        <f>IF($V8="","",IF(INDEX(リスト!$Y$2:$Y$65,MATCH($V8,リスト!$X$2:$X$65,0))=3,"分",IF(INDEX(リスト!$Y$2:$Y$65,MATCH($V8,リスト!$X$2:$X$65,0))=2,IF(AND($X8="",$Z8&lt;&gt;""),"","分"),"")))</f>
        <v/>
      </c>
      <c r="Z8" s="66"/>
      <c r="AA8" s="55" t="str">
        <f>IF($V8="","",IF(INDEX(リスト!$Y$2:$Y$65,MATCH($V8,リスト!$X$2:$X$65,0))&gt;=4,"m","秒"))</f>
        <v/>
      </c>
      <c r="AB8" s="79"/>
      <c r="AC8" s="80"/>
      <c r="AD8" s="31"/>
      <c r="AE8" s="45"/>
      <c r="AF8" s="81" t="str">
        <f>IF($AC8="","","点")</f>
        <v/>
      </c>
    </row>
    <row r="9" spans="2:32" ht="18.5" customHeight="1" x14ac:dyDescent="0.55000000000000004">
      <c r="B9" s="44">
        <v>2</v>
      </c>
      <c r="C9" s="31"/>
      <c r="D9" s="56" t="str">
        <f>IFERROR(INDEX(女子登録情報!$C:$C,MATCH($C9,女子登録情報!$B:$B,0)),"")</f>
        <v/>
      </c>
      <c r="E9" s="56" t="str">
        <f>IFERROR(INDEX(女子登録情報!$O:$O,MATCH($C9,女子登録情報!$B:$B,0)),"")</f>
        <v/>
      </c>
      <c r="F9" s="56" t="str">
        <f>IFERROR(IF(INDEX(女子登録情報!$E:$E,MATCH($C9,女子登録情報!$B:$B,0))="","",INDEX(女子登録情報!$E:$E,MATCH($C9,女子登録情報!$B:$B,0))),"")</f>
        <v/>
      </c>
      <c r="G9" s="78" t="str">
        <f>IFERROR(INDEX(女子登録情報!$A:$A,MATCH($C9,女子登録情報!$B:$B,0)),"")</f>
        <v/>
      </c>
      <c r="H9" s="54"/>
      <c r="I9" s="31"/>
      <c r="J9" s="45"/>
      <c r="K9" s="55" t="str">
        <f>IF($H9="","",IF(INDEX(リスト!$Y$2:$Y$65,MATCH($H9,リスト!$X$2:$X$65,0))=3,"分",IF(INDEX(リスト!$Y$2:$Y$65,MATCH($H9,リスト!$X$2:$X$65,0))=2,IF(AND($J9="",$L9&lt;&gt;""),"","分"),"")))</f>
        <v/>
      </c>
      <c r="L9" s="66"/>
      <c r="M9" s="55" t="str">
        <f>IF($H9="","",IF(INDEX(リスト!$Y$2:$Y$65,MATCH($H9,リスト!$X$2:$X$65,0))&gt;=4,"m","秒"))</f>
        <v/>
      </c>
      <c r="N9" s="79"/>
      <c r="O9" s="80"/>
      <c r="P9" s="31"/>
      <c r="Q9" s="45"/>
      <c r="R9" s="55" t="str">
        <f>IF($O9="","",IF(INDEX(リスト!$Y$2:$Y$65,MATCH($O9,リスト!$X$2:$X$65,0))=3,"分",IF(INDEX(リスト!$Y$2:$Y$65,MATCH($O9,リスト!$X$2:$X$65,0))=2,IF(AND($Q9="",$S9&lt;&gt;""),"","分"),"")))</f>
        <v/>
      </c>
      <c r="S9" s="66"/>
      <c r="T9" s="55" t="str">
        <f>IF($O9="","",IF(INDEX(リスト!$Y$2:$Y$65,MATCH($O9,リスト!$X$2:$X$65,0))&gt;=4,"m","秒"))</f>
        <v/>
      </c>
      <c r="U9" s="79"/>
      <c r="V9" s="54"/>
      <c r="W9" s="31"/>
      <c r="X9" s="45"/>
      <c r="Y9" s="55" t="str">
        <f>IF($V9="","",IF(INDEX(リスト!$Y$2:$Y$65,MATCH($V9,リスト!$X$2:$X$65,0))=3,"分",IF(INDEX(リスト!$Y$2:$Y$65,MATCH($V9,リスト!$X$2:$X$65,0))=2,IF(AND($X9="",$Z9&lt;&gt;""),"","分"),"")))</f>
        <v/>
      </c>
      <c r="Z9" s="66"/>
      <c r="AA9" s="55" t="str">
        <f>IF($V9="","",IF(INDEX(リスト!$Y$2:$Y$65,MATCH($V9,リスト!$X$2:$X$65,0))&gt;=4,"m","秒"))</f>
        <v/>
      </c>
      <c r="AB9" s="79"/>
      <c r="AC9" s="80"/>
      <c r="AD9" s="31"/>
      <c r="AE9" s="45"/>
      <c r="AF9" s="81" t="str">
        <f t="shared" ref="AF9:AF72" si="0">IF($AC9="","","点")</f>
        <v/>
      </c>
    </row>
    <row r="10" spans="2:32" ht="18.5" customHeight="1" x14ac:dyDescent="0.55000000000000004">
      <c r="B10" s="44">
        <v>3</v>
      </c>
      <c r="C10" s="31"/>
      <c r="D10" s="56" t="str">
        <f>IFERROR(INDEX(女子登録情報!$C:$C,MATCH($C10,女子登録情報!$B:$B,0)),"")</f>
        <v/>
      </c>
      <c r="E10" s="56" t="str">
        <f>IFERROR(INDEX(女子登録情報!$O:$O,MATCH($C10,女子登録情報!$B:$B,0)),"")</f>
        <v/>
      </c>
      <c r="F10" s="56" t="str">
        <f>IFERROR(IF(INDEX(女子登録情報!$E:$E,MATCH($C10,女子登録情報!$B:$B,0))="","",INDEX(女子登録情報!$E:$E,MATCH($C10,女子登録情報!$B:$B,0))),"")</f>
        <v/>
      </c>
      <c r="G10" s="78" t="str">
        <f>IFERROR(INDEX(女子登録情報!$A:$A,MATCH($C10,女子登録情報!$B:$B,0)),"")</f>
        <v/>
      </c>
      <c r="H10" s="54"/>
      <c r="I10" s="31"/>
      <c r="J10" s="45"/>
      <c r="K10" s="55" t="str">
        <f>IF($H10="","",IF(INDEX(リスト!$Y$2:$Y$65,MATCH($H10,リスト!$X$2:$X$65,0))=3,"分",IF(INDEX(リスト!$Y$2:$Y$65,MATCH($H10,リスト!$X$2:$X$65,0))=2,IF(AND($J10="",$L10&lt;&gt;""),"","分"),"")))</f>
        <v/>
      </c>
      <c r="L10" s="66"/>
      <c r="M10" s="55" t="str">
        <f>IF($H10="","",IF(INDEX(リスト!$Y$2:$Y$65,MATCH($H10,リスト!$X$2:$X$65,0))&gt;=4,"m","秒"))</f>
        <v/>
      </c>
      <c r="N10" s="79"/>
      <c r="O10" s="80"/>
      <c r="P10" s="31"/>
      <c r="Q10" s="45"/>
      <c r="R10" s="55" t="str">
        <f>IF($O10="","",IF(INDEX(リスト!$Y$2:$Y$65,MATCH($O10,リスト!$X$2:$X$65,0))=3,"分",IF(INDEX(リスト!$Y$2:$Y$65,MATCH($O10,リスト!$X$2:$X$65,0))=2,IF(AND($Q10="",$S10&lt;&gt;""),"","分"),"")))</f>
        <v/>
      </c>
      <c r="S10" s="66"/>
      <c r="T10" s="55" t="str">
        <f>IF($O10="","",IF(INDEX(リスト!$Y$2:$Y$65,MATCH($O10,リスト!$X$2:$X$65,0))&gt;=4,"m","秒"))</f>
        <v/>
      </c>
      <c r="U10" s="79"/>
      <c r="V10" s="54"/>
      <c r="W10" s="31"/>
      <c r="X10" s="45"/>
      <c r="Y10" s="55" t="str">
        <f>IF($V10="","",IF(INDEX(リスト!$Y$2:$Y$65,MATCH($V10,リスト!$X$2:$X$65,0))=3,"分",IF(INDEX(リスト!$Y$2:$Y$65,MATCH($V10,リスト!$X$2:$X$65,0))=2,IF(AND($X10="",$Z10&lt;&gt;""),"","分"),"")))</f>
        <v/>
      </c>
      <c r="Z10" s="66"/>
      <c r="AA10" s="55" t="str">
        <f>IF($V10="","",IF(INDEX(リスト!$Y$2:$Y$65,MATCH($V10,リスト!$X$2:$X$65,0))&gt;=4,"m","秒"))</f>
        <v/>
      </c>
      <c r="AB10" s="79"/>
      <c r="AC10" s="80"/>
      <c r="AD10" s="31"/>
      <c r="AE10" s="45"/>
      <c r="AF10" s="81" t="str">
        <f t="shared" si="0"/>
        <v/>
      </c>
    </row>
    <row r="11" spans="2:32" ht="18.5" customHeight="1" x14ac:dyDescent="0.55000000000000004">
      <c r="B11" s="44">
        <v>4</v>
      </c>
      <c r="C11" s="31"/>
      <c r="D11" s="56" t="str">
        <f>IFERROR(INDEX(女子登録情報!$C:$C,MATCH($C11,女子登録情報!$B:$B,0)),"")</f>
        <v/>
      </c>
      <c r="E11" s="56" t="str">
        <f>IFERROR(INDEX(女子登録情報!$O:$O,MATCH($C11,女子登録情報!$B:$B,0)),"")</f>
        <v/>
      </c>
      <c r="F11" s="56" t="str">
        <f>IFERROR(IF(INDEX(女子登録情報!$E:$E,MATCH($C11,女子登録情報!$B:$B,0))="","",INDEX(女子登録情報!$E:$E,MATCH($C11,女子登録情報!$B:$B,0))),"")</f>
        <v/>
      </c>
      <c r="G11" s="78" t="str">
        <f>IFERROR(INDEX(女子登録情報!$A:$A,MATCH($C11,女子登録情報!$B:$B,0)),"")</f>
        <v/>
      </c>
      <c r="H11" s="54"/>
      <c r="I11" s="31"/>
      <c r="J11" s="45"/>
      <c r="K11" s="55" t="str">
        <f>IF($H11="","",IF(INDEX(リスト!$Y$2:$Y$65,MATCH($H11,リスト!$X$2:$X$65,0))=3,"分",IF(INDEX(リスト!$Y$2:$Y$65,MATCH($H11,リスト!$X$2:$X$65,0))=2,IF(AND($J11="",$L11&lt;&gt;""),"","分"),"")))</f>
        <v/>
      </c>
      <c r="L11" s="66"/>
      <c r="M11" s="55" t="str">
        <f>IF($H11="","",IF(INDEX(リスト!$Y$2:$Y$65,MATCH($H11,リスト!$X$2:$X$65,0))&gt;=4,"m","秒"))</f>
        <v/>
      </c>
      <c r="N11" s="79"/>
      <c r="O11" s="80"/>
      <c r="P11" s="31"/>
      <c r="Q11" s="45"/>
      <c r="R11" s="55" t="str">
        <f>IF($O11="","",IF(INDEX(リスト!$Y$2:$Y$65,MATCH($O11,リスト!$X$2:$X$65,0))=3,"分",IF(INDEX(リスト!$Y$2:$Y$65,MATCH($O11,リスト!$X$2:$X$65,0))=2,IF(AND($Q11="",$S11&lt;&gt;""),"","分"),"")))</f>
        <v/>
      </c>
      <c r="S11" s="66"/>
      <c r="T11" s="55" t="str">
        <f>IF($O11="","",IF(INDEX(リスト!$Y$2:$Y$65,MATCH($O11,リスト!$X$2:$X$65,0))&gt;=4,"m","秒"))</f>
        <v/>
      </c>
      <c r="U11" s="79"/>
      <c r="V11" s="54"/>
      <c r="W11" s="31"/>
      <c r="X11" s="45"/>
      <c r="Y11" s="55" t="str">
        <f>IF($V11="","",IF(INDEX(リスト!$Y$2:$Y$65,MATCH($V11,リスト!$X$2:$X$65,0))=3,"分",IF(INDEX(リスト!$Y$2:$Y$65,MATCH($V11,リスト!$X$2:$X$65,0))=2,IF(AND($X11="",$Z11&lt;&gt;""),"","分"),"")))</f>
        <v/>
      </c>
      <c r="Z11" s="66"/>
      <c r="AA11" s="55" t="str">
        <f>IF($V11="","",IF(INDEX(リスト!$Y$2:$Y$65,MATCH($V11,リスト!$X$2:$X$65,0))&gt;=4,"m","秒"))</f>
        <v/>
      </c>
      <c r="AB11" s="79"/>
      <c r="AC11" s="80"/>
      <c r="AD11" s="31"/>
      <c r="AE11" s="45"/>
      <c r="AF11" s="81" t="str">
        <f t="shared" si="0"/>
        <v/>
      </c>
    </row>
    <row r="12" spans="2:32" ht="18.5" customHeight="1" x14ac:dyDescent="0.55000000000000004">
      <c r="B12" s="44">
        <v>5</v>
      </c>
      <c r="C12" s="31"/>
      <c r="D12" s="56" t="str">
        <f>IFERROR(INDEX(女子登録情報!$C:$C,MATCH($C12,女子登録情報!$B:$B,0)),"")</f>
        <v/>
      </c>
      <c r="E12" s="56" t="str">
        <f>IFERROR(INDEX(女子登録情報!$O:$O,MATCH($C12,女子登録情報!$B:$B,0)),"")</f>
        <v/>
      </c>
      <c r="F12" s="56" t="str">
        <f>IFERROR(IF(INDEX(女子登録情報!$E:$E,MATCH($C12,女子登録情報!$B:$B,0))="","",INDEX(女子登録情報!$E:$E,MATCH($C12,女子登録情報!$B:$B,0))),"")</f>
        <v/>
      </c>
      <c r="G12" s="78" t="str">
        <f>IFERROR(INDEX(女子登録情報!$A:$A,MATCH($C12,女子登録情報!$B:$B,0)),"")</f>
        <v/>
      </c>
      <c r="H12" s="54"/>
      <c r="I12" s="31"/>
      <c r="J12" s="45"/>
      <c r="K12" s="55" t="str">
        <f>IF($H12="","",IF(INDEX(リスト!$Y$2:$Y$65,MATCH($H12,リスト!$X$2:$X$65,0))=3,"分",IF(INDEX(リスト!$Y$2:$Y$65,MATCH($H12,リスト!$X$2:$X$65,0))=2,IF(AND($J12="",$L12&lt;&gt;""),"","分"),"")))</f>
        <v/>
      </c>
      <c r="L12" s="66"/>
      <c r="M12" s="55" t="str">
        <f>IF($H12="","",IF(INDEX(リスト!$Y$2:$Y$65,MATCH($H12,リスト!$X$2:$X$65,0))&gt;=4,"m","秒"))</f>
        <v/>
      </c>
      <c r="N12" s="79"/>
      <c r="O12" s="80"/>
      <c r="P12" s="31"/>
      <c r="Q12" s="45"/>
      <c r="R12" s="55" t="str">
        <f>IF($O12="","",IF(INDEX(リスト!$Y$2:$Y$65,MATCH($O12,リスト!$X$2:$X$65,0))=3,"分",IF(INDEX(リスト!$Y$2:$Y$65,MATCH($O12,リスト!$X$2:$X$65,0))=2,IF(AND($Q12="",$S12&lt;&gt;""),"","分"),"")))</f>
        <v/>
      </c>
      <c r="S12" s="66"/>
      <c r="T12" s="55" t="str">
        <f>IF($O12="","",IF(INDEX(リスト!$Y$2:$Y$65,MATCH($O12,リスト!$X$2:$X$65,0))&gt;=4,"m","秒"))</f>
        <v/>
      </c>
      <c r="U12" s="79"/>
      <c r="V12" s="54"/>
      <c r="W12" s="31"/>
      <c r="X12" s="45"/>
      <c r="Y12" s="55" t="str">
        <f>IF($V12="","",IF(INDEX(リスト!$Y$2:$Y$65,MATCH($V12,リスト!$X$2:$X$65,0))=3,"分",IF(INDEX(リスト!$Y$2:$Y$65,MATCH($V12,リスト!$X$2:$X$65,0))=2,IF(AND($X12="",$Z12&lt;&gt;""),"","分"),"")))</f>
        <v/>
      </c>
      <c r="Z12" s="66"/>
      <c r="AA12" s="55" t="str">
        <f>IF($V12="","",IF(INDEX(リスト!$Y$2:$Y$65,MATCH($V12,リスト!$X$2:$X$65,0))&gt;=4,"m","秒"))</f>
        <v/>
      </c>
      <c r="AB12" s="79"/>
      <c r="AC12" s="80"/>
      <c r="AD12" s="31"/>
      <c r="AE12" s="45"/>
      <c r="AF12" s="81" t="str">
        <f t="shared" si="0"/>
        <v/>
      </c>
    </row>
    <row r="13" spans="2:32" ht="18.5" customHeight="1" x14ac:dyDescent="0.55000000000000004">
      <c r="B13" s="44">
        <v>6</v>
      </c>
      <c r="C13" s="31"/>
      <c r="D13" s="56" t="str">
        <f>IFERROR(INDEX(女子登録情報!$C:$C,MATCH($C13,女子登録情報!$B:$B,0)),"")</f>
        <v/>
      </c>
      <c r="E13" s="56" t="str">
        <f>IFERROR(INDEX(女子登録情報!$O:$O,MATCH($C13,女子登録情報!$B:$B,0)),"")</f>
        <v/>
      </c>
      <c r="F13" s="56" t="str">
        <f>IFERROR(IF(INDEX(女子登録情報!$E:$E,MATCH($C13,女子登録情報!$B:$B,0))="","",INDEX(女子登録情報!$E:$E,MATCH($C13,女子登録情報!$B:$B,0))),"")</f>
        <v/>
      </c>
      <c r="G13" s="78" t="str">
        <f>IFERROR(INDEX(女子登録情報!$A:$A,MATCH($C13,女子登録情報!$B:$B,0)),"")</f>
        <v/>
      </c>
      <c r="H13" s="54"/>
      <c r="I13" s="31"/>
      <c r="J13" s="45"/>
      <c r="K13" s="55" t="str">
        <f>IF($H13="","",IF(INDEX(リスト!$Y$2:$Y$65,MATCH($H13,リスト!$X$2:$X$65,0))=3,"分",IF(INDEX(リスト!$Y$2:$Y$65,MATCH($H13,リスト!$X$2:$X$65,0))=2,IF(AND($J13="",$L13&lt;&gt;""),"","分"),"")))</f>
        <v/>
      </c>
      <c r="L13" s="66"/>
      <c r="M13" s="55" t="str">
        <f>IF($H13="","",IF(INDEX(リスト!$Y$2:$Y$65,MATCH($H13,リスト!$X$2:$X$65,0))&gt;=4,"m","秒"))</f>
        <v/>
      </c>
      <c r="N13" s="79"/>
      <c r="O13" s="80"/>
      <c r="P13" s="31"/>
      <c r="Q13" s="45"/>
      <c r="R13" s="55" t="str">
        <f>IF($O13="","",IF(INDEX(リスト!$Y$2:$Y$65,MATCH($O13,リスト!$X$2:$X$65,0))=3,"分",IF(INDEX(リスト!$Y$2:$Y$65,MATCH($O13,リスト!$X$2:$X$65,0))=2,IF(AND($Q13="",$S13&lt;&gt;""),"","分"),"")))</f>
        <v/>
      </c>
      <c r="S13" s="66"/>
      <c r="T13" s="55" t="str">
        <f>IF($O13="","",IF(INDEX(リスト!$Y$2:$Y$65,MATCH($O13,リスト!$X$2:$X$65,0))&gt;=4,"m","秒"))</f>
        <v/>
      </c>
      <c r="U13" s="79"/>
      <c r="V13" s="54"/>
      <c r="W13" s="31"/>
      <c r="X13" s="45"/>
      <c r="Y13" s="55" t="str">
        <f>IF($V13="","",IF(INDEX(リスト!$Y$2:$Y$65,MATCH($V13,リスト!$X$2:$X$65,0))=3,"分",IF(INDEX(リスト!$Y$2:$Y$65,MATCH($V13,リスト!$X$2:$X$65,0))=2,IF(AND($X13="",$Z13&lt;&gt;""),"","分"),"")))</f>
        <v/>
      </c>
      <c r="Z13" s="66"/>
      <c r="AA13" s="55" t="str">
        <f>IF($V13="","",IF(INDEX(リスト!$Y$2:$Y$65,MATCH($V13,リスト!$X$2:$X$65,0))&gt;=4,"m","秒"))</f>
        <v/>
      </c>
      <c r="AB13" s="79"/>
      <c r="AC13" s="80"/>
      <c r="AD13" s="31"/>
      <c r="AE13" s="45"/>
      <c r="AF13" s="81" t="str">
        <f t="shared" si="0"/>
        <v/>
      </c>
    </row>
    <row r="14" spans="2:32" ht="18.5" customHeight="1" x14ac:dyDescent="0.55000000000000004">
      <c r="B14" s="44">
        <v>7</v>
      </c>
      <c r="C14" s="31"/>
      <c r="D14" s="56" t="str">
        <f>IFERROR(INDEX(女子登録情報!$C:$C,MATCH($C14,女子登録情報!$B:$B,0)),"")</f>
        <v/>
      </c>
      <c r="E14" s="56" t="str">
        <f>IFERROR(INDEX(女子登録情報!$O:$O,MATCH($C14,女子登録情報!$B:$B,0)),"")</f>
        <v/>
      </c>
      <c r="F14" s="56" t="str">
        <f>IFERROR(IF(INDEX(女子登録情報!$E:$E,MATCH($C14,女子登録情報!$B:$B,0))="","",INDEX(女子登録情報!$E:$E,MATCH($C14,女子登録情報!$B:$B,0))),"")</f>
        <v/>
      </c>
      <c r="G14" s="78" t="str">
        <f>IFERROR(INDEX(女子登録情報!$A:$A,MATCH($C14,女子登録情報!$B:$B,0)),"")</f>
        <v/>
      </c>
      <c r="H14" s="54"/>
      <c r="I14" s="31"/>
      <c r="J14" s="45"/>
      <c r="K14" s="55" t="str">
        <f>IF($H14="","",IF(INDEX(リスト!$Y$2:$Y$65,MATCH($H14,リスト!$X$2:$X$65,0))=3,"分",IF(INDEX(リスト!$Y$2:$Y$65,MATCH($H14,リスト!$X$2:$X$65,0))=2,IF(AND($J14="",$L14&lt;&gt;""),"","分"),"")))</f>
        <v/>
      </c>
      <c r="L14" s="66"/>
      <c r="M14" s="55" t="str">
        <f>IF($H14="","",IF(INDEX(リスト!$Y$2:$Y$65,MATCH($H14,リスト!$X$2:$X$65,0))&gt;=4,"m","秒"))</f>
        <v/>
      </c>
      <c r="N14" s="79"/>
      <c r="O14" s="80"/>
      <c r="P14" s="31"/>
      <c r="Q14" s="45"/>
      <c r="R14" s="55" t="str">
        <f>IF($O14="","",IF(INDEX(リスト!$Y$2:$Y$65,MATCH($O14,リスト!$X$2:$X$65,0))=3,"分",IF(INDEX(リスト!$Y$2:$Y$65,MATCH($O14,リスト!$X$2:$X$65,0))=2,IF(AND($Q14="",$S14&lt;&gt;""),"","分"),"")))</f>
        <v/>
      </c>
      <c r="S14" s="66"/>
      <c r="T14" s="55" t="str">
        <f>IF($O14="","",IF(INDEX(リスト!$Y$2:$Y$65,MATCH($O14,リスト!$X$2:$X$65,0))&gt;=4,"m","秒"))</f>
        <v/>
      </c>
      <c r="U14" s="79"/>
      <c r="V14" s="54"/>
      <c r="W14" s="31"/>
      <c r="X14" s="45"/>
      <c r="Y14" s="55" t="str">
        <f>IF($V14="","",IF(INDEX(リスト!$Y$2:$Y$65,MATCH($V14,リスト!$X$2:$X$65,0))=3,"分",IF(INDEX(リスト!$Y$2:$Y$65,MATCH($V14,リスト!$X$2:$X$65,0))=2,IF(AND($X14="",$Z14&lt;&gt;""),"","分"),"")))</f>
        <v/>
      </c>
      <c r="Z14" s="66"/>
      <c r="AA14" s="55" t="str">
        <f>IF($V14="","",IF(INDEX(リスト!$Y$2:$Y$65,MATCH($V14,リスト!$X$2:$X$65,0))&gt;=4,"m","秒"))</f>
        <v/>
      </c>
      <c r="AB14" s="79"/>
      <c r="AC14" s="80"/>
      <c r="AD14" s="31"/>
      <c r="AE14" s="45"/>
      <c r="AF14" s="81" t="str">
        <f t="shared" si="0"/>
        <v/>
      </c>
    </row>
    <row r="15" spans="2:32" ht="18.5" customHeight="1" x14ac:dyDescent="0.55000000000000004">
      <c r="B15" s="44">
        <v>8</v>
      </c>
      <c r="C15" s="31"/>
      <c r="D15" s="56" t="str">
        <f>IFERROR(INDEX(女子登録情報!$C:$C,MATCH($C15,女子登録情報!$B:$B,0)),"")</f>
        <v/>
      </c>
      <c r="E15" s="56" t="str">
        <f>IFERROR(INDEX(女子登録情報!$O:$O,MATCH($C15,女子登録情報!$B:$B,0)),"")</f>
        <v/>
      </c>
      <c r="F15" s="56" t="str">
        <f>IFERROR(IF(INDEX(女子登録情報!$E:$E,MATCH($C15,女子登録情報!$B:$B,0))="","",INDEX(女子登録情報!$E:$E,MATCH($C15,女子登録情報!$B:$B,0))),"")</f>
        <v/>
      </c>
      <c r="G15" s="78" t="str">
        <f>IFERROR(INDEX(女子登録情報!$A:$A,MATCH($C15,女子登録情報!$B:$B,0)),"")</f>
        <v/>
      </c>
      <c r="H15" s="54"/>
      <c r="I15" s="31"/>
      <c r="J15" s="45"/>
      <c r="K15" s="55" t="str">
        <f>IF($H15="","",IF(INDEX(リスト!$Y$2:$Y$65,MATCH($H15,リスト!$X$2:$X$65,0))=3,"分",IF(INDEX(リスト!$Y$2:$Y$65,MATCH($H15,リスト!$X$2:$X$65,0))=2,IF(AND($J15="",$L15&lt;&gt;""),"","分"),"")))</f>
        <v/>
      </c>
      <c r="L15" s="66"/>
      <c r="M15" s="55" t="str">
        <f>IF($H15="","",IF(INDEX(リスト!$Y$2:$Y$65,MATCH($H15,リスト!$X$2:$X$65,0))&gt;=4,"m","秒"))</f>
        <v/>
      </c>
      <c r="N15" s="79"/>
      <c r="O15" s="80"/>
      <c r="P15" s="31"/>
      <c r="Q15" s="45"/>
      <c r="R15" s="55" t="str">
        <f>IF($O15="","",IF(INDEX(リスト!$Y$2:$Y$65,MATCH($O15,リスト!$X$2:$X$65,0))=3,"分",IF(INDEX(リスト!$Y$2:$Y$65,MATCH($O15,リスト!$X$2:$X$65,0))=2,IF(AND($Q15="",$S15&lt;&gt;""),"","分"),"")))</f>
        <v/>
      </c>
      <c r="S15" s="66"/>
      <c r="T15" s="55" t="str">
        <f>IF($O15="","",IF(INDEX(リスト!$Y$2:$Y$65,MATCH($O15,リスト!$X$2:$X$65,0))&gt;=4,"m","秒"))</f>
        <v/>
      </c>
      <c r="U15" s="79"/>
      <c r="V15" s="54"/>
      <c r="W15" s="31"/>
      <c r="X15" s="45"/>
      <c r="Y15" s="55" t="str">
        <f>IF($V15="","",IF(INDEX(リスト!$Y$2:$Y$65,MATCH($V15,リスト!$X$2:$X$65,0))=3,"分",IF(INDEX(リスト!$Y$2:$Y$65,MATCH($V15,リスト!$X$2:$X$65,0))=2,IF(AND($X15="",$Z15&lt;&gt;""),"","分"),"")))</f>
        <v/>
      </c>
      <c r="Z15" s="66"/>
      <c r="AA15" s="55" t="str">
        <f>IF($V15="","",IF(INDEX(リスト!$Y$2:$Y$65,MATCH($V15,リスト!$X$2:$X$65,0))&gt;=4,"m","秒"))</f>
        <v/>
      </c>
      <c r="AB15" s="79"/>
      <c r="AC15" s="80"/>
      <c r="AD15" s="31"/>
      <c r="AE15" s="45"/>
      <c r="AF15" s="81" t="str">
        <f t="shared" si="0"/>
        <v/>
      </c>
    </row>
    <row r="16" spans="2:32" ht="18.5" customHeight="1" x14ac:dyDescent="0.55000000000000004">
      <c r="B16" s="44">
        <v>9</v>
      </c>
      <c r="C16" s="31"/>
      <c r="D16" s="56" t="str">
        <f>IFERROR(INDEX(女子登録情報!$C:$C,MATCH($C16,女子登録情報!$B:$B,0)),"")</f>
        <v/>
      </c>
      <c r="E16" s="56" t="str">
        <f>IFERROR(INDEX(女子登録情報!$O:$O,MATCH($C16,女子登録情報!$B:$B,0)),"")</f>
        <v/>
      </c>
      <c r="F16" s="56" t="str">
        <f>IFERROR(IF(INDEX(女子登録情報!$E:$E,MATCH($C16,女子登録情報!$B:$B,0))="","",INDEX(女子登録情報!$E:$E,MATCH($C16,女子登録情報!$B:$B,0))),"")</f>
        <v/>
      </c>
      <c r="G16" s="78" t="str">
        <f>IFERROR(INDEX(女子登録情報!$A:$A,MATCH($C16,女子登録情報!$B:$B,0)),"")</f>
        <v/>
      </c>
      <c r="H16" s="54"/>
      <c r="I16" s="31"/>
      <c r="J16" s="45"/>
      <c r="K16" s="55" t="str">
        <f>IF($H16="","",IF(INDEX(リスト!$Y$2:$Y$65,MATCH($H16,リスト!$X$2:$X$65,0))=3,"分",IF(INDEX(リスト!$Y$2:$Y$65,MATCH($H16,リスト!$X$2:$X$65,0))=2,IF(AND($J16="",$L16&lt;&gt;""),"","分"),"")))</f>
        <v/>
      </c>
      <c r="L16" s="66"/>
      <c r="M16" s="55" t="str">
        <f>IF($H16="","",IF(INDEX(リスト!$Y$2:$Y$65,MATCH($H16,リスト!$X$2:$X$65,0))&gt;=4,"m","秒"))</f>
        <v/>
      </c>
      <c r="N16" s="79"/>
      <c r="O16" s="80"/>
      <c r="P16" s="31"/>
      <c r="Q16" s="45"/>
      <c r="R16" s="55" t="str">
        <f>IF($O16="","",IF(INDEX(リスト!$Y$2:$Y$65,MATCH($O16,リスト!$X$2:$X$65,0))=3,"分",IF(INDEX(リスト!$Y$2:$Y$65,MATCH($O16,リスト!$X$2:$X$65,0))=2,IF(AND($Q16="",$S16&lt;&gt;""),"","分"),"")))</f>
        <v/>
      </c>
      <c r="S16" s="66"/>
      <c r="T16" s="55" t="str">
        <f>IF($O16="","",IF(INDEX(リスト!$Y$2:$Y$65,MATCH($O16,リスト!$X$2:$X$65,0))&gt;=4,"m","秒"))</f>
        <v/>
      </c>
      <c r="U16" s="79"/>
      <c r="V16" s="54"/>
      <c r="W16" s="31"/>
      <c r="X16" s="45"/>
      <c r="Y16" s="55" t="str">
        <f>IF($V16="","",IF(INDEX(リスト!$Y$2:$Y$65,MATCH($V16,リスト!$X$2:$X$65,0))=3,"分",IF(INDEX(リスト!$Y$2:$Y$65,MATCH($V16,リスト!$X$2:$X$65,0))=2,IF(AND($X16="",$Z16&lt;&gt;""),"","分"),"")))</f>
        <v/>
      </c>
      <c r="Z16" s="66"/>
      <c r="AA16" s="55" t="str">
        <f>IF($V16="","",IF(INDEX(リスト!$Y$2:$Y$65,MATCH($V16,リスト!$X$2:$X$65,0))&gt;=4,"m","秒"))</f>
        <v/>
      </c>
      <c r="AB16" s="79"/>
      <c r="AC16" s="80"/>
      <c r="AD16" s="31"/>
      <c r="AE16" s="45"/>
      <c r="AF16" s="81" t="str">
        <f t="shared" si="0"/>
        <v/>
      </c>
    </row>
    <row r="17" spans="2:32" ht="18.5" customHeight="1" thickBot="1" x14ac:dyDescent="0.6">
      <c r="B17" s="47">
        <v>10</v>
      </c>
      <c r="C17" s="36"/>
      <c r="D17" s="60" t="str">
        <f>IFERROR(INDEX(女子登録情報!$C:$C,MATCH($C17,女子登録情報!$B:$B,0)),"")</f>
        <v/>
      </c>
      <c r="E17" s="60" t="str">
        <f>IFERROR(INDEX(女子登録情報!$O:$O,MATCH($C17,女子登録情報!$B:$B,0)),"")</f>
        <v/>
      </c>
      <c r="F17" s="60" t="str">
        <f>IFERROR(IF(INDEX(女子登録情報!$E:$E,MATCH($C17,女子登録情報!$B:$B,0))="","",INDEX(女子登録情報!$E:$E,MATCH($C17,女子登録情報!$B:$B,0))),"")</f>
        <v/>
      </c>
      <c r="G17" s="82" t="str">
        <f>IFERROR(INDEX(女子登録情報!$A:$A,MATCH($C17,女子登録情報!$B:$B,0)),"")</f>
        <v/>
      </c>
      <c r="H17" s="58"/>
      <c r="I17" s="36"/>
      <c r="J17" s="48"/>
      <c r="K17" s="59" t="str">
        <f>IF($H17="","",IF(INDEX(リスト!$Y$2:$Y$65,MATCH($H17,リスト!$X$2:$X$65,0))=3,"分",IF(INDEX(リスト!$Y$2:$Y$65,MATCH($H17,リスト!$X$2:$X$65,0))=2,IF(AND($J17="",$L17&lt;&gt;""),"","分"),"")))</f>
        <v/>
      </c>
      <c r="L17" s="67"/>
      <c r="M17" s="59" t="str">
        <f>IF($H17="","",IF(INDEX(リスト!$Y$2:$Y$65,MATCH($H17,リスト!$X$2:$X$65,0))&gt;=4,"m","秒"))</f>
        <v/>
      </c>
      <c r="N17" s="83"/>
      <c r="O17" s="84"/>
      <c r="P17" s="36"/>
      <c r="Q17" s="48"/>
      <c r="R17" s="59" t="str">
        <f>IF($O17="","",IF(INDEX(リスト!$Y$2:$Y$65,MATCH($O17,リスト!$X$2:$X$65,0))=3,"分",IF(INDEX(リスト!$Y$2:$Y$65,MATCH($O17,リスト!$X$2:$X$65,0))=2,IF(AND($Q17="",$S17&lt;&gt;""),"","分"),"")))</f>
        <v/>
      </c>
      <c r="S17" s="67"/>
      <c r="T17" s="59" t="str">
        <f>IF($O17="","",IF(INDEX(リスト!$Y$2:$Y$65,MATCH($O17,リスト!$X$2:$X$65,0))&gt;=4,"m","秒"))</f>
        <v/>
      </c>
      <c r="U17" s="83"/>
      <c r="V17" s="58"/>
      <c r="W17" s="36"/>
      <c r="X17" s="48"/>
      <c r="Y17" s="59" t="str">
        <f>IF($V17="","",IF(INDEX(リスト!$Y$2:$Y$65,MATCH($V17,リスト!$X$2:$X$65,0))=3,"分",IF(INDEX(リスト!$Y$2:$Y$65,MATCH($V17,リスト!$X$2:$X$65,0))=2,IF(AND($X17="",$Z17&lt;&gt;""),"","分"),"")))</f>
        <v/>
      </c>
      <c r="Z17" s="67"/>
      <c r="AA17" s="59" t="str">
        <f>IF($V17="","",IF(INDEX(リスト!$Y$2:$Y$65,MATCH($V17,リスト!$X$2:$X$65,0))&gt;=4,"m","秒"))</f>
        <v/>
      </c>
      <c r="AB17" s="83"/>
      <c r="AC17" s="84"/>
      <c r="AD17" s="36"/>
      <c r="AE17" s="48"/>
      <c r="AF17" s="85" t="str">
        <f t="shared" si="0"/>
        <v/>
      </c>
    </row>
    <row r="18" spans="2:32" ht="18.5" customHeight="1" x14ac:dyDescent="0.55000000000000004">
      <c r="B18" s="113">
        <v>11</v>
      </c>
      <c r="C18" s="153"/>
      <c r="D18" s="112" t="str">
        <f>IFERROR(INDEX(女子登録情報!$C:$C,MATCH($C18,女子登録情報!$B:$B,0)),"")</f>
        <v/>
      </c>
      <c r="E18" s="112" t="str">
        <f>IFERROR(INDEX(女子登録情報!$O:$O,MATCH($C18,女子登録情報!$B:$B,0)),"")</f>
        <v/>
      </c>
      <c r="F18" s="112" t="str">
        <f>IFERROR(IF(INDEX(女子登録情報!$E:$E,MATCH($C18,女子登録情報!$B:$B,0))="","",INDEX(女子登録情報!$E:$E,MATCH($C18,女子登録情報!$B:$B,0))),"")</f>
        <v/>
      </c>
      <c r="G18" s="110" t="str">
        <f>IFERROR(INDEX(女子登録情報!$A:$A,MATCH($C18,女子登録情報!$B:$B,0)),"")</f>
        <v/>
      </c>
      <c r="H18" s="154"/>
      <c r="I18" s="153"/>
      <c r="J18" s="137"/>
      <c r="K18" s="111" t="str">
        <f>IF($H18="","",IF(INDEX(リスト!$Y$2:$Y$65,MATCH($H18,リスト!$X$2:$X$65,0))=3,"分",IF(INDEX(リスト!$Y$2:$Y$65,MATCH($H18,リスト!$X$2:$X$65,0))=2,IF(AND($J18="",$L18&lt;&gt;""),"","分"),"")))</f>
        <v/>
      </c>
      <c r="L18" s="138"/>
      <c r="M18" s="111" t="str">
        <f>IF($H18="","",IF(INDEX(リスト!$Y$2:$Y$65,MATCH($H18,リスト!$X$2:$X$65,0))&gt;=4,"m","秒"))</f>
        <v/>
      </c>
      <c r="N18" s="139"/>
      <c r="O18" s="155"/>
      <c r="P18" s="153"/>
      <c r="Q18" s="137"/>
      <c r="R18" s="111" t="str">
        <f>IF($O18="","",IF(INDEX(リスト!$Y$2:$Y$65,MATCH($O18,リスト!$X$2:$X$65,0))=3,"分",IF(INDEX(リスト!$Y$2:$Y$65,MATCH($O18,リスト!$X$2:$X$65,0))=2,IF(AND($Q18="",$S18&lt;&gt;""),"","分"),"")))</f>
        <v/>
      </c>
      <c r="S18" s="138"/>
      <c r="T18" s="111" t="str">
        <f>IF($O18="","",IF(INDEX(リスト!$Y$2:$Y$65,MATCH($O18,リスト!$X$2:$X$65,0))&gt;=4,"m","秒"))</f>
        <v/>
      </c>
      <c r="U18" s="139"/>
      <c r="V18" s="154"/>
      <c r="W18" s="153"/>
      <c r="X18" s="137"/>
      <c r="Y18" s="111" t="str">
        <f>IF($V18="","",IF(INDEX(リスト!$Y$2:$Y$65,MATCH($V18,リスト!$X$2:$X$65,0))=3,"分",IF(INDEX(リスト!$Y$2:$Y$65,MATCH($V18,リスト!$X$2:$X$65,0))=2,IF(AND($X18="",$Z18&lt;&gt;""),"","分"),"")))</f>
        <v/>
      </c>
      <c r="Z18" s="138"/>
      <c r="AA18" s="111" t="str">
        <f>IF($V18="","",IF(INDEX(リスト!$Y$2:$Y$65,MATCH($V18,リスト!$X$2:$X$65,0))&gt;=4,"m","秒"))</f>
        <v/>
      </c>
      <c r="AB18" s="139"/>
      <c r="AC18" s="155"/>
      <c r="AD18" s="153"/>
      <c r="AE18" s="137"/>
      <c r="AF18" s="134" t="str">
        <f t="shared" si="0"/>
        <v/>
      </c>
    </row>
    <row r="19" spans="2:32" ht="18.5" customHeight="1" x14ac:dyDescent="0.55000000000000004">
      <c r="B19" s="44">
        <v>12</v>
      </c>
      <c r="C19" s="31"/>
      <c r="D19" s="56" t="str">
        <f>IFERROR(INDEX(女子登録情報!$C:$C,MATCH($C19,女子登録情報!$B:$B,0)),"")</f>
        <v/>
      </c>
      <c r="E19" s="56" t="str">
        <f>IFERROR(INDEX(女子登録情報!$O:$O,MATCH($C19,女子登録情報!$B:$B,0)),"")</f>
        <v/>
      </c>
      <c r="F19" s="56" t="str">
        <f>IFERROR(IF(INDEX(女子登録情報!$E:$E,MATCH($C19,女子登録情報!$B:$B,0))="","",INDEX(女子登録情報!$E:$E,MATCH($C19,女子登録情報!$B:$B,0))),"")</f>
        <v/>
      </c>
      <c r="G19" s="78" t="str">
        <f>IFERROR(INDEX(女子登録情報!$A:$A,MATCH($C19,女子登録情報!$B:$B,0)),"")</f>
        <v/>
      </c>
      <c r="H19" s="54"/>
      <c r="I19" s="31"/>
      <c r="J19" s="45"/>
      <c r="K19" s="55" t="str">
        <f>IF($H19="","",IF(INDEX(リスト!$Y$2:$Y$65,MATCH($H19,リスト!$X$2:$X$65,0))=3,"分",IF(INDEX(リスト!$Y$2:$Y$65,MATCH($H19,リスト!$X$2:$X$65,0))=2,IF(AND($J19="",$L19&lt;&gt;""),"","分"),"")))</f>
        <v/>
      </c>
      <c r="L19" s="66"/>
      <c r="M19" s="55" t="str">
        <f>IF($H19="","",IF(INDEX(リスト!$Y$2:$Y$65,MATCH($H19,リスト!$X$2:$X$65,0))&gt;=4,"m","秒"))</f>
        <v/>
      </c>
      <c r="N19" s="79"/>
      <c r="O19" s="80"/>
      <c r="P19" s="31"/>
      <c r="Q19" s="45"/>
      <c r="R19" s="55" t="str">
        <f>IF($O19="","",IF(INDEX(リスト!$Y$2:$Y$65,MATCH($O19,リスト!$X$2:$X$65,0))=3,"分",IF(INDEX(リスト!$Y$2:$Y$65,MATCH($O19,リスト!$X$2:$X$65,0))=2,IF(AND($Q19="",$S19&lt;&gt;""),"","分"),"")))</f>
        <v/>
      </c>
      <c r="S19" s="66"/>
      <c r="T19" s="55" t="str">
        <f>IF($O19="","",IF(INDEX(リスト!$Y$2:$Y$65,MATCH($O19,リスト!$X$2:$X$65,0))&gt;=4,"m","秒"))</f>
        <v/>
      </c>
      <c r="U19" s="79"/>
      <c r="V19" s="54"/>
      <c r="W19" s="31"/>
      <c r="X19" s="45"/>
      <c r="Y19" s="55" t="str">
        <f>IF($V19="","",IF(INDEX(リスト!$Y$2:$Y$65,MATCH($V19,リスト!$X$2:$X$65,0))=3,"分",IF(INDEX(リスト!$Y$2:$Y$65,MATCH($V19,リスト!$X$2:$X$65,0))=2,IF(AND($X19="",$Z19&lt;&gt;""),"","分"),"")))</f>
        <v/>
      </c>
      <c r="Z19" s="66"/>
      <c r="AA19" s="55" t="str">
        <f>IF($V19="","",IF(INDEX(リスト!$Y$2:$Y$65,MATCH($V19,リスト!$X$2:$X$65,0))&gt;=4,"m","秒"))</f>
        <v/>
      </c>
      <c r="AB19" s="79"/>
      <c r="AC19" s="80"/>
      <c r="AD19" s="31"/>
      <c r="AE19" s="45"/>
      <c r="AF19" s="81" t="str">
        <f t="shared" si="0"/>
        <v/>
      </c>
    </row>
    <row r="20" spans="2:32" ht="18.5" customHeight="1" x14ac:dyDescent="0.55000000000000004">
      <c r="B20" s="44">
        <v>13</v>
      </c>
      <c r="C20" s="31"/>
      <c r="D20" s="56" t="str">
        <f>IFERROR(INDEX(女子登録情報!$C:$C,MATCH($C20,女子登録情報!$B:$B,0)),"")</f>
        <v/>
      </c>
      <c r="E20" s="56" t="str">
        <f>IFERROR(INDEX(女子登録情報!$O:$O,MATCH($C20,女子登録情報!$B:$B,0)),"")</f>
        <v/>
      </c>
      <c r="F20" s="56" t="str">
        <f>IFERROR(IF(INDEX(女子登録情報!$E:$E,MATCH($C20,女子登録情報!$B:$B,0))="","",INDEX(女子登録情報!$E:$E,MATCH($C20,女子登録情報!$B:$B,0))),"")</f>
        <v/>
      </c>
      <c r="G20" s="78" t="str">
        <f>IFERROR(INDEX(女子登録情報!$A:$A,MATCH($C20,女子登録情報!$B:$B,0)),"")</f>
        <v/>
      </c>
      <c r="H20" s="54"/>
      <c r="I20" s="31"/>
      <c r="J20" s="45"/>
      <c r="K20" s="55" t="str">
        <f>IF($H20="","",IF(INDEX(リスト!$Y$2:$Y$65,MATCH($H20,リスト!$X$2:$X$65,0))=3,"分",IF(INDEX(リスト!$Y$2:$Y$65,MATCH($H20,リスト!$X$2:$X$65,0))=2,IF(AND($J20="",$L20&lt;&gt;""),"","分"),"")))</f>
        <v/>
      </c>
      <c r="L20" s="66"/>
      <c r="M20" s="55" t="str">
        <f>IF($H20="","",IF(INDEX(リスト!$Y$2:$Y$65,MATCH($H20,リスト!$X$2:$X$65,0))&gt;=4,"m","秒"))</f>
        <v/>
      </c>
      <c r="N20" s="79"/>
      <c r="O20" s="80"/>
      <c r="P20" s="31"/>
      <c r="Q20" s="45"/>
      <c r="R20" s="55" t="str">
        <f>IF($O20="","",IF(INDEX(リスト!$Y$2:$Y$65,MATCH($O20,リスト!$X$2:$X$65,0))=3,"分",IF(INDEX(リスト!$Y$2:$Y$65,MATCH($O20,リスト!$X$2:$X$65,0))=2,IF(AND($Q20="",$S20&lt;&gt;""),"","分"),"")))</f>
        <v/>
      </c>
      <c r="S20" s="66"/>
      <c r="T20" s="55" t="str">
        <f>IF($O20="","",IF(INDEX(リスト!$Y$2:$Y$65,MATCH($O20,リスト!$X$2:$X$65,0))&gt;=4,"m","秒"))</f>
        <v/>
      </c>
      <c r="U20" s="79"/>
      <c r="V20" s="54"/>
      <c r="W20" s="31"/>
      <c r="X20" s="45"/>
      <c r="Y20" s="55" t="str">
        <f>IF($V20="","",IF(INDEX(リスト!$Y$2:$Y$65,MATCH($V20,リスト!$X$2:$X$65,0))=3,"分",IF(INDEX(リスト!$Y$2:$Y$65,MATCH($V20,リスト!$X$2:$X$65,0))=2,IF(AND($X20="",$Z20&lt;&gt;""),"","分"),"")))</f>
        <v/>
      </c>
      <c r="Z20" s="66"/>
      <c r="AA20" s="55" t="str">
        <f>IF($V20="","",IF(INDEX(リスト!$Y$2:$Y$65,MATCH($V20,リスト!$X$2:$X$65,0))&gt;=4,"m","秒"))</f>
        <v/>
      </c>
      <c r="AB20" s="79"/>
      <c r="AC20" s="80"/>
      <c r="AD20" s="31"/>
      <c r="AE20" s="45"/>
      <c r="AF20" s="81" t="str">
        <f t="shared" si="0"/>
        <v/>
      </c>
    </row>
    <row r="21" spans="2:32" ht="18.5" customHeight="1" x14ac:dyDescent="0.55000000000000004">
      <c r="B21" s="44">
        <v>14</v>
      </c>
      <c r="C21" s="31"/>
      <c r="D21" s="56" t="str">
        <f>IFERROR(INDEX(女子登録情報!$C:$C,MATCH($C21,女子登録情報!$B:$B,0)),"")</f>
        <v/>
      </c>
      <c r="E21" s="56" t="str">
        <f>IFERROR(INDEX(女子登録情報!$O:$O,MATCH($C21,女子登録情報!$B:$B,0)),"")</f>
        <v/>
      </c>
      <c r="F21" s="56" t="str">
        <f>IFERROR(IF(INDEX(女子登録情報!$E:$E,MATCH($C21,女子登録情報!$B:$B,0))="","",INDEX(女子登録情報!$E:$E,MATCH($C21,女子登録情報!$B:$B,0))),"")</f>
        <v/>
      </c>
      <c r="G21" s="78" t="str">
        <f>IFERROR(INDEX(女子登録情報!$A:$A,MATCH($C21,女子登録情報!$B:$B,0)),"")</f>
        <v/>
      </c>
      <c r="H21" s="54"/>
      <c r="I21" s="31"/>
      <c r="J21" s="45"/>
      <c r="K21" s="55" t="str">
        <f>IF($H21="","",IF(INDEX(リスト!$Y$2:$Y$65,MATCH($H21,リスト!$X$2:$X$65,0))=3,"分",IF(INDEX(リスト!$Y$2:$Y$65,MATCH($H21,リスト!$X$2:$X$65,0))=2,IF(AND($J21="",$L21&lt;&gt;""),"","分"),"")))</f>
        <v/>
      </c>
      <c r="L21" s="66"/>
      <c r="M21" s="55" t="str">
        <f>IF($H21="","",IF(INDEX(リスト!$Y$2:$Y$65,MATCH($H21,リスト!$X$2:$X$65,0))&gt;=4,"m","秒"))</f>
        <v/>
      </c>
      <c r="N21" s="79"/>
      <c r="O21" s="80"/>
      <c r="P21" s="31"/>
      <c r="Q21" s="45"/>
      <c r="R21" s="55" t="str">
        <f>IF($O21="","",IF(INDEX(リスト!$Y$2:$Y$65,MATCH($O21,リスト!$X$2:$X$65,0))=3,"分",IF(INDEX(リスト!$Y$2:$Y$65,MATCH($O21,リスト!$X$2:$X$65,0))=2,IF(AND($Q21="",$S21&lt;&gt;""),"","分"),"")))</f>
        <v/>
      </c>
      <c r="S21" s="66"/>
      <c r="T21" s="55" t="str">
        <f>IF($O21="","",IF(INDEX(リスト!$Y$2:$Y$65,MATCH($O21,リスト!$X$2:$X$65,0))&gt;=4,"m","秒"))</f>
        <v/>
      </c>
      <c r="U21" s="79"/>
      <c r="V21" s="54"/>
      <c r="W21" s="31"/>
      <c r="X21" s="45"/>
      <c r="Y21" s="55" t="str">
        <f>IF($V21="","",IF(INDEX(リスト!$Y$2:$Y$65,MATCH($V21,リスト!$X$2:$X$65,0))=3,"分",IF(INDEX(リスト!$Y$2:$Y$65,MATCH($V21,リスト!$X$2:$X$65,0))=2,IF(AND($X21="",$Z21&lt;&gt;""),"","分"),"")))</f>
        <v/>
      </c>
      <c r="Z21" s="66"/>
      <c r="AA21" s="55" t="str">
        <f>IF($V21="","",IF(INDEX(リスト!$Y$2:$Y$65,MATCH($V21,リスト!$X$2:$X$65,0))&gt;=4,"m","秒"))</f>
        <v/>
      </c>
      <c r="AB21" s="79"/>
      <c r="AC21" s="80"/>
      <c r="AD21" s="31"/>
      <c r="AE21" s="45"/>
      <c r="AF21" s="81" t="str">
        <f t="shared" si="0"/>
        <v/>
      </c>
    </row>
    <row r="22" spans="2:32" ht="18.5" customHeight="1" x14ac:dyDescent="0.55000000000000004">
      <c r="B22" s="44">
        <v>15</v>
      </c>
      <c r="C22" s="31"/>
      <c r="D22" s="56" t="str">
        <f>IFERROR(INDEX(女子登録情報!$C:$C,MATCH($C22,女子登録情報!$B:$B,0)),"")</f>
        <v/>
      </c>
      <c r="E22" s="56" t="str">
        <f>IFERROR(INDEX(女子登録情報!$O:$O,MATCH($C22,女子登録情報!$B:$B,0)),"")</f>
        <v/>
      </c>
      <c r="F22" s="56" t="str">
        <f>IFERROR(IF(INDEX(女子登録情報!$E:$E,MATCH($C22,女子登録情報!$B:$B,0))="","",INDEX(女子登録情報!$E:$E,MATCH($C22,女子登録情報!$B:$B,0))),"")</f>
        <v/>
      </c>
      <c r="G22" s="78" t="str">
        <f>IFERROR(INDEX(女子登録情報!$A:$A,MATCH($C22,女子登録情報!$B:$B,0)),"")</f>
        <v/>
      </c>
      <c r="H22" s="54"/>
      <c r="I22" s="31"/>
      <c r="J22" s="45"/>
      <c r="K22" s="55" t="str">
        <f>IF($H22="","",IF(INDEX(リスト!$Y$2:$Y$65,MATCH($H22,リスト!$X$2:$X$65,0))=3,"分",IF(INDEX(リスト!$Y$2:$Y$65,MATCH($H22,リスト!$X$2:$X$65,0))=2,IF(AND($J22="",$L22&lt;&gt;""),"","分"),"")))</f>
        <v/>
      </c>
      <c r="L22" s="66"/>
      <c r="M22" s="55" t="str">
        <f>IF($H22="","",IF(INDEX(リスト!$Y$2:$Y$65,MATCH($H22,リスト!$X$2:$X$65,0))&gt;=4,"m","秒"))</f>
        <v/>
      </c>
      <c r="N22" s="79"/>
      <c r="O22" s="80"/>
      <c r="P22" s="31"/>
      <c r="Q22" s="45"/>
      <c r="R22" s="55" t="str">
        <f>IF($O22="","",IF(INDEX(リスト!$Y$2:$Y$65,MATCH($O22,リスト!$X$2:$X$65,0))=3,"分",IF(INDEX(リスト!$Y$2:$Y$65,MATCH($O22,リスト!$X$2:$X$65,0))=2,IF(AND($Q22="",$S22&lt;&gt;""),"","分"),"")))</f>
        <v/>
      </c>
      <c r="S22" s="66"/>
      <c r="T22" s="55" t="str">
        <f>IF($O22="","",IF(INDEX(リスト!$Y$2:$Y$65,MATCH($O22,リスト!$X$2:$X$65,0))&gt;=4,"m","秒"))</f>
        <v/>
      </c>
      <c r="U22" s="79"/>
      <c r="V22" s="54"/>
      <c r="W22" s="31"/>
      <c r="X22" s="45"/>
      <c r="Y22" s="55" t="str">
        <f>IF($V22="","",IF(INDEX(リスト!$Y$2:$Y$65,MATCH($V22,リスト!$X$2:$X$65,0))=3,"分",IF(INDEX(リスト!$Y$2:$Y$65,MATCH($V22,リスト!$X$2:$X$65,0))=2,IF(AND($X22="",$Z22&lt;&gt;""),"","分"),"")))</f>
        <v/>
      </c>
      <c r="Z22" s="66"/>
      <c r="AA22" s="55" t="str">
        <f>IF($V22="","",IF(INDEX(リスト!$Y$2:$Y$65,MATCH($V22,リスト!$X$2:$X$65,0))&gt;=4,"m","秒"))</f>
        <v/>
      </c>
      <c r="AB22" s="79"/>
      <c r="AC22" s="80"/>
      <c r="AD22" s="31"/>
      <c r="AE22" s="45"/>
      <c r="AF22" s="81" t="str">
        <f t="shared" si="0"/>
        <v/>
      </c>
    </row>
    <row r="23" spans="2:32" ht="18.5" customHeight="1" x14ac:dyDescent="0.55000000000000004">
      <c r="B23" s="44">
        <v>16</v>
      </c>
      <c r="C23" s="31"/>
      <c r="D23" s="56" t="str">
        <f>IFERROR(INDEX(女子登録情報!$C:$C,MATCH($C23,女子登録情報!$B:$B,0)),"")</f>
        <v/>
      </c>
      <c r="E23" s="56" t="str">
        <f>IFERROR(INDEX(女子登録情報!$O:$O,MATCH($C23,女子登録情報!$B:$B,0)),"")</f>
        <v/>
      </c>
      <c r="F23" s="56" t="str">
        <f>IFERROR(IF(INDEX(女子登録情報!$E:$E,MATCH($C23,女子登録情報!$B:$B,0))="","",INDEX(女子登録情報!$E:$E,MATCH($C23,女子登録情報!$B:$B,0))),"")</f>
        <v/>
      </c>
      <c r="G23" s="78" t="str">
        <f>IFERROR(INDEX(女子登録情報!$A:$A,MATCH($C23,女子登録情報!$B:$B,0)),"")</f>
        <v/>
      </c>
      <c r="H23" s="54"/>
      <c r="I23" s="31"/>
      <c r="J23" s="45"/>
      <c r="K23" s="55" t="str">
        <f>IF($H23="","",IF(INDEX(リスト!$Y$2:$Y$65,MATCH($H23,リスト!$X$2:$X$65,0))=3,"分",IF(INDEX(リスト!$Y$2:$Y$65,MATCH($H23,リスト!$X$2:$X$65,0))=2,IF(AND($J23="",$L23&lt;&gt;""),"","分"),"")))</f>
        <v/>
      </c>
      <c r="L23" s="66"/>
      <c r="M23" s="55" t="str">
        <f>IF($H23="","",IF(INDEX(リスト!$Y$2:$Y$65,MATCH($H23,リスト!$X$2:$X$65,0))&gt;=4,"m","秒"))</f>
        <v/>
      </c>
      <c r="N23" s="79"/>
      <c r="O23" s="80"/>
      <c r="P23" s="31"/>
      <c r="Q23" s="45"/>
      <c r="R23" s="55" t="str">
        <f>IF($O23="","",IF(INDEX(リスト!$Y$2:$Y$65,MATCH($O23,リスト!$X$2:$X$65,0))=3,"分",IF(INDEX(リスト!$Y$2:$Y$65,MATCH($O23,リスト!$X$2:$X$65,0))=2,IF(AND($Q23="",$S23&lt;&gt;""),"","分"),"")))</f>
        <v/>
      </c>
      <c r="S23" s="66"/>
      <c r="T23" s="55" t="str">
        <f>IF($O23="","",IF(INDEX(リスト!$Y$2:$Y$65,MATCH($O23,リスト!$X$2:$X$65,0))&gt;=4,"m","秒"))</f>
        <v/>
      </c>
      <c r="U23" s="79"/>
      <c r="V23" s="54"/>
      <c r="W23" s="31"/>
      <c r="X23" s="45"/>
      <c r="Y23" s="55" t="str">
        <f>IF($V23="","",IF(INDEX(リスト!$Y$2:$Y$65,MATCH($V23,リスト!$X$2:$X$65,0))=3,"分",IF(INDEX(リスト!$Y$2:$Y$65,MATCH($V23,リスト!$X$2:$X$65,0))=2,IF(AND($X23="",$Z23&lt;&gt;""),"","分"),"")))</f>
        <v/>
      </c>
      <c r="Z23" s="66"/>
      <c r="AA23" s="55" t="str">
        <f>IF($V23="","",IF(INDEX(リスト!$Y$2:$Y$65,MATCH($V23,リスト!$X$2:$X$65,0))&gt;=4,"m","秒"))</f>
        <v/>
      </c>
      <c r="AB23" s="79"/>
      <c r="AC23" s="80"/>
      <c r="AD23" s="31"/>
      <c r="AE23" s="45"/>
      <c r="AF23" s="81" t="str">
        <f t="shared" si="0"/>
        <v/>
      </c>
    </row>
    <row r="24" spans="2:32" ht="18.5" customHeight="1" x14ac:dyDescent="0.55000000000000004">
      <c r="B24" s="44">
        <v>17</v>
      </c>
      <c r="C24" s="31"/>
      <c r="D24" s="56" t="str">
        <f>IFERROR(INDEX(女子登録情報!$C:$C,MATCH($C24,女子登録情報!$B:$B,0)),"")</f>
        <v/>
      </c>
      <c r="E24" s="56" t="str">
        <f>IFERROR(INDEX(女子登録情報!$O:$O,MATCH($C24,女子登録情報!$B:$B,0)),"")</f>
        <v/>
      </c>
      <c r="F24" s="56" t="str">
        <f>IFERROR(IF(INDEX(女子登録情報!$E:$E,MATCH($C24,女子登録情報!$B:$B,0))="","",INDEX(女子登録情報!$E:$E,MATCH($C24,女子登録情報!$B:$B,0))),"")</f>
        <v/>
      </c>
      <c r="G24" s="78" t="str">
        <f>IFERROR(INDEX(女子登録情報!$A:$A,MATCH($C24,女子登録情報!$B:$B,0)),"")</f>
        <v/>
      </c>
      <c r="H24" s="54"/>
      <c r="I24" s="31"/>
      <c r="J24" s="45"/>
      <c r="K24" s="55" t="str">
        <f>IF($H24="","",IF(INDEX(リスト!$Y$2:$Y$65,MATCH($H24,リスト!$X$2:$X$65,0))=3,"分",IF(INDEX(リスト!$Y$2:$Y$65,MATCH($H24,リスト!$X$2:$X$65,0))=2,IF(AND($J24="",$L24&lt;&gt;""),"","分"),"")))</f>
        <v/>
      </c>
      <c r="L24" s="66"/>
      <c r="M24" s="55" t="str">
        <f>IF($H24="","",IF(INDEX(リスト!$Y$2:$Y$65,MATCH($H24,リスト!$X$2:$X$65,0))&gt;=4,"m","秒"))</f>
        <v/>
      </c>
      <c r="N24" s="79"/>
      <c r="O24" s="80"/>
      <c r="P24" s="31"/>
      <c r="Q24" s="45"/>
      <c r="R24" s="55" t="str">
        <f>IF($O24="","",IF(INDEX(リスト!$Y$2:$Y$65,MATCH($O24,リスト!$X$2:$X$65,0))=3,"分",IF(INDEX(リスト!$Y$2:$Y$65,MATCH($O24,リスト!$X$2:$X$65,0))=2,IF(AND($Q24="",$S24&lt;&gt;""),"","分"),"")))</f>
        <v/>
      </c>
      <c r="S24" s="66"/>
      <c r="T24" s="55" t="str">
        <f>IF($O24="","",IF(INDEX(リスト!$Y$2:$Y$65,MATCH($O24,リスト!$X$2:$X$65,0))&gt;=4,"m","秒"))</f>
        <v/>
      </c>
      <c r="U24" s="79"/>
      <c r="V24" s="54"/>
      <c r="W24" s="31"/>
      <c r="X24" s="45"/>
      <c r="Y24" s="55" t="str">
        <f>IF($V24="","",IF(INDEX(リスト!$Y$2:$Y$65,MATCH($V24,リスト!$X$2:$X$65,0))=3,"分",IF(INDEX(リスト!$Y$2:$Y$65,MATCH($V24,リスト!$X$2:$X$65,0))=2,IF(AND($X24="",$Z24&lt;&gt;""),"","分"),"")))</f>
        <v/>
      </c>
      <c r="Z24" s="66"/>
      <c r="AA24" s="55" t="str">
        <f>IF($V24="","",IF(INDEX(リスト!$Y$2:$Y$65,MATCH($V24,リスト!$X$2:$X$65,0))&gt;=4,"m","秒"))</f>
        <v/>
      </c>
      <c r="AB24" s="79"/>
      <c r="AC24" s="80"/>
      <c r="AD24" s="31"/>
      <c r="AE24" s="45"/>
      <c r="AF24" s="81" t="str">
        <f t="shared" si="0"/>
        <v/>
      </c>
    </row>
    <row r="25" spans="2:32" ht="18.5" customHeight="1" x14ac:dyDescent="0.55000000000000004">
      <c r="B25" s="44">
        <v>18</v>
      </c>
      <c r="C25" s="31"/>
      <c r="D25" s="56" t="str">
        <f>IFERROR(INDEX(女子登録情報!$C:$C,MATCH($C25,女子登録情報!$B:$B,0)),"")</f>
        <v/>
      </c>
      <c r="E25" s="56" t="str">
        <f>IFERROR(INDEX(女子登録情報!$O:$O,MATCH($C25,女子登録情報!$B:$B,0)),"")</f>
        <v/>
      </c>
      <c r="F25" s="56" t="str">
        <f>IFERROR(IF(INDEX(女子登録情報!$E:$E,MATCH($C25,女子登録情報!$B:$B,0))="","",INDEX(女子登録情報!$E:$E,MATCH($C25,女子登録情報!$B:$B,0))),"")</f>
        <v/>
      </c>
      <c r="G25" s="78" t="str">
        <f>IFERROR(INDEX(女子登録情報!$A:$A,MATCH($C25,女子登録情報!$B:$B,0)),"")</f>
        <v/>
      </c>
      <c r="H25" s="54"/>
      <c r="I25" s="31"/>
      <c r="J25" s="45"/>
      <c r="K25" s="55" t="str">
        <f>IF($H25="","",IF(INDEX(リスト!$Y$2:$Y$65,MATCH($H25,リスト!$X$2:$X$65,0))=3,"分",IF(INDEX(リスト!$Y$2:$Y$65,MATCH($H25,リスト!$X$2:$X$65,0))=2,IF(AND($J25="",$L25&lt;&gt;""),"","分"),"")))</f>
        <v/>
      </c>
      <c r="L25" s="66"/>
      <c r="M25" s="55" t="str">
        <f>IF($H25="","",IF(INDEX(リスト!$Y$2:$Y$65,MATCH($H25,リスト!$X$2:$X$65,0))&gt;=4,"m","秒"))</f>
        <v/>
      </c>
      <c r="N25" s="79"/>
      <c r="O25" s="80"/>
      <c r="P25" s="31"/>
      <c r="Q25" s="45"/>
      <c r="R25" s="55" t="str">
        <f>IF($O25="","",IF(INDEX(リスト!$Y$2:$Y$65,MATCH($O25,リスト!$X$2:$X$65,0))=3,"分",IF(INDEX(リスト!$Y$2:$Y$65,MATCH($O25,リスト!$X$2:$X$65,0))=2,IF(AND($Q25="",$S25&lt;&gt;""),"","分"),"")))</f>
        <v/>
      </c>
      <c r="S25" s="66"/>
      <c r="T25" s="55" t="str">
        <f>IF($O25="","",IF(INDEX(リスト!$Y$2:$Y$65,MATCH($O25,リスト!$X$2:$X$65,0))&gt;=4,"m","秒"))</f>
        <v/>
      </c>
      <c r="U25" s="79"/>
      <c r="V25" s="54"/>
      <c r="W25" s="31"/>
      <c r="X25" s="45"/>
      <c r="Y25" s="55" t="str">
        <f>IF($V25="","",IF(INDEX(リスト!$Y$2:$Y$65,MATCH($V25,リスト!$X$2:$X$65,0))=3,"分",IF(INDEX(リスト!$Y$2:$Y$65,MATCH($V25,リスト!$X$2:$X$65,0))=2,IF(AND($X25="",$Z25&lt;&gt;""),"","分"),"")))</f>
        <v/>
      </c>
      <c r="Z25" s="66"/>
      <c r="AA25" s="55" t="str">
        <f>IF($V25="","",IF(INDEX(リスト!$Y$2:$Y$65,MATCH($V25,リスト!$X$2:$X$65,0))&gt;=4,"m","秒"))</f>
        <v/>
      </c>
      <c r="AB25" s="79"/>
      <c r="AC25" s="80"/>
      <c r="AD25" s="31"/>
      <c r="AE25" s="45"/>
      <c r="AF25" s="81" t="str">
        <f t="shared" si="0"/>
        <v/>
      </c>
    </row>
    <row r="26" spans="2:32" ht="18.5" customHeight="1" x14ac:dyDescent="0.55000000000000004">
      <c r="B26" s="44">
        <v>19</v>
      </c>
      <c r="C26" s="31"/>
      <c r="D26" s="56" t="str">
        <f>IFERROR(INDEX(女子登録情報!$C:$C,MATCH($C26,女子登録情報!$B:$B,0)),"")</f>
        <v/>
      </c>
      <c r="E26" s="56" t="str">
        <f>IFERROR(INDEX(女子登録情報!$O:$O,MATCH($C26,女子登録情報!$B:$B,0)),"")</f>
        <v/>
      </c>
      <c r="F26" s="56" t="str">
        <f>IFERROR(IF(INDEX(女子登録情報!$E:$E,MATCH($C26,女子登録情報!$B:$B,0))="","",INDEX(女子登録情報!$E:$E,MATCH($C26,女子登録情報!$B:$B,0))),"")</f>
        <v/>
      </c>
      <c r="G26" s="78" t="str">
        <f>IFERROR(INDEX(女子登録情報!$A:$A,MATCH($C26,女子登録情報!$B:$B,0)),"")</f>
        <v/>
      </c>
      <c r="H26" s="54"/>
      <c r="I26" s="31"/>
      <c r="J26" s="45"/>
      <c r="K26" s="55" t="str">
        <f>IF($H26="","",IF(INDEX(リスト!$Y$2:$Y$65,MATCH($H26,リスト!$X$2:$X$65,0))=3,"分",IF(INDEX(リスト!$Y$2:$Y$65,MATCH($H26,リスト!$X$2:$X$65,0))=2,IF(AND($J26="",$L26&lt;&gt;""),"","分"),"")))</f>
        <v/>
      </c>
      <c r="L26" s="66"/>
      <c r="M26" s="55" t="str">
        <f>IF($H26="","",IF(INDEX(リスト!$Y$2:$Y$65,MATCH($H26,リスト!$X$2:$X$65,0))&gt;=4,"m","秒"))</f>
        <v/>
      </c>
      <c r="N26" s="79"/>
      <c r="O26" s="80"/>
      <c r="P26" s="31"/>
      <c r="Q26" s="45"/>
      <c r="R26" s="55" t="str">
        <f>IF($O26="","",IF(INDEX(リスト!$Y$2:$Y$65,MATCH($O26,リスト!$X$2:$X$65,0))=3,"分",IF(INDEX(リスト!$Y$2:$Y$65,MATCH($O26,リスト!$X$2:$X$65,0))=2,IF(AND($Q26="",$S26&lt;&gt;""),"","分"),"")))</f>
        <v/>
      </c>
      <c r="S26" s="66"/>
      <c r="T26" s="55" t="str">
        <f>IF($O26="","",IF(INDEX(リスト!$Y$2:$Y$65,MATCH($O26,リスト!$X$2:$X$65,0))&gt;=4,"m","秒"))</f>
        <v/>
      </c>
      <c r="U26" s="79"/>
      <c r="V26" s="54"/>
      <c r="W26" s="31"/>
      <c r="X26" s="45"/>
      <c r="Y26" s="55" t="str">
        <f>IF($V26="","",IF(INDEX(リスト!$Y$2:$Y$65,MATCH($V26,リスト!$X$2:$X$65,0))=3,"分",IF(INDEX(リスト!$Y$2:$Y$65,MATCH($V26,リスト!$X$2:$X$65,0))=2,IF(AND($X26="",$Z26&lt;&gt;""),"","分"),"")))</f>
        <v/>
      </c>
      <c r="Z26" s="66"/>
      <c r="AA26" s="55" t="str">
        <f>IF($V26="","",IF(INDEX(リスト!$Y$2:$Y$65,MATCH($V26,リスト!$X$2:$X$65,0))&gt;=4,"m","秒"))</f>
        <v/>
      </c>
      <c r="AB26" s="79"/>
      <c r="AC26" s="80"/>
      <c r="AD26" s="31"/>
      <c r="AE26" s="45"/>
      <c r="AF26" s="81" t="str">
        <f t="shared" si="0"/>
        <v/>
      </c>
    </row>
    <row r="27" spans="2:32" ht="18.5" customHeight="1" thickBot="1" x14ac:dyDescent="0.6">
      <c r="B27" s="47">
        <v>20</v>
      </c>
      <c r="C27" s="36"/>
      <c r="D27" s="60" t="str">
        <f>IFERROR(INDEX(女子登録情報!$C:$C,MATCH($C27,女子登録情報!$B:$B,0)),"")</f>
        <v/>
      </c>
      <c r="E27" s="60" t="str">
        <f>IFERROR(INDEX(女子登録情報!$O:$O,MATCH($C27,女子登録情報!$B:$B,0)),"")</f>
        <v/>
      </c>
      <c r="F27" s="60" t="str">
        <f>IFERROR(IF(INDEX(女子登録情報!$E:$E,MATCH($C27,女子登録情報!$B:$B,0))="","",INDEX(女子登録情報!$E:$E,MATCH($C27,女子登録情報!$B:$B,0))),"")</f>
        <v/>
      </c>
      <c r="G27" s="82" t="str">
        <f>IFERROR(INDEX(女子登録情報!$A:$A,MATCH($C27,女子登録情報!$B:$B,0)),"")</f>
        <v/>
      </c>
      <c r="H27" s="58"/>
      <c r="I27" s="36"/>
      <c r="J27" s="48"/>
      <c r="K27" s="59" t="str">
        <f>IF($H27="","",IF(INDEX(リスト!$Y$2:$Y$65,MATCH($H27,リスト!$X$2:$X$65,0))=3,"分",IF(INDEX(リスト!$Y$2:$Y$65,MATCH($H27,リスト!$X$2:$X$65,0))=2,IF(AND($J27="",$L27&lt;&gt;""),"","分"),"")))</f>
        <v/>
      </c>
      <c r="L27" s="67"/>
      <c r="M27" s="59" t="str">
        <f>IF($H27="","",IF(INDEX(リスト!$Y$2:$Y$65,MATCH($H27,リスト!$X$2:$X$65,0))&gt;=4,"m","秒"))</f>
        <v/>
      </c>
      <c r="N27" s="83"/>
      <c r="O27" s="84"/>
      <c r="P27" s="36"/>
      <c r="Q27" s="48"/>
      <c r="R27" s="59" t="str">
        <f>IF($O27="","",IF(INDEX(リスト!$Y$2:$Y$65,MATCH($O27,リスト!$X$2:$X$65,0))=3,"分",IF(INDEX(リスト!$Y$2:$Y$65,MATCH($O27,リスト!$X$2:$X$65,0))=2,IF(AND($Q27="",$S27&lt;&gt;""),"","分"),"")))</f>
        <v/>
      </c>
      <c r="S27" s="67"/>
      <c r="T27" s="59" t="str">
        <f>IF($O27="","",IF(INDEX(リスト!$Y$2:$Y$65,MATCH($O27,リスト!$X$2:$X$65,0))&gt;=4,"m","秒"))</f>
        <v/>
      </c>
      <c r="U27" s="83"/>
      <c r="V27" s="58"/>
      <c r="W27" s="36"/>
      <c r="X27" s="48"/>
      <c r="Y27" s="59" t="str">
        <f>IF($V27="","",IF(INDEX(リスト!$Y$2:$Y$65,MATCH($V27,リスト!$X$2:$X$65,0))=3,"分",IF(INDEX(リスト!$Y$2:$Y$65,MATCH($V27,リスト!$X$2:$X$65,0))=2,IF(AND($X27="",$Z27&lt;&gt;""),"","分"),"")))</f>
        <v/>
      </c>
      <c r="Z27" s="67"/>
      <c r="AA27" s="59" t="str">
        <f>IF($V27="","",IF(INDEX(リスト!$Y$2:$Y$65,MATCH($V27,リスト!$X$2:$X$65,0))&gt;=4,"m","秒"))</f>
        <v/>
      </c>
      <c r="AB27" s="83"/>
      <c r="AC27" s="84"/>
      <c r="AD27" s="36"/>
      <c r="AE27" s="48"/>
      <c r="AF27" s="85" t="str">
        <f t="shared" si="0"/>
        <v/>
      </c>
    </row>
    <row r="28" spans="2:32" ht="18.5" customHeight="1" x14ac:dyDescent="0.55000000000000004">
      <c r="B28" s="113">
        <v>21</v>
      </c>
      <c r="C28" s="153"/>
      <c r="D28" s="112" t="str">
        <f>IFERROR(INDEX(女子登録情報!$C:$C,MATCH($C28,女子登録情報!$B:$B,0)),"")</f>
        <v/>
      </c>
      <c r="E28" s="112" t="str">
        <f>IFERROR(INDEX(女子登録情報!$O:$O,MATCH($C28,女子登録情報!$B:$B,0)),"")</f>
        <v/>
      </c>
      <c r="F28" s="112" t="str">
        <f>IFERROR(IF(INDEX(女子登録情報!$E:$E,MATCH($C28,女子登録情報!$B:$B,0))="","",INDEX(女子登録情報!$E:$E,MATCH($C28,女子登録情報!$B:$B,0))),"")</f>
        <v/>
      </c>
      <c r="G28" s="110" t="str">
        <f>IFERROR(INDEX(女子登録情報!$A:$A,MATCH($C28,女子登録情報!$B:$B,0)),"")</f>
        <v/>
      </c>
      <c r="H28" s="154"/>
      <c r="I28" s="153"/>
      <c r="J28" s="137"/>
      <c r="K28" s="111" t="str">
        <f>IF($H28="","",IF(INDEX(リスト!$Y$2:$Y$65,MATCH($H28,リスト!$X$2:$X$65,0))=3,"分",IF(INDEX(リスト!$Y$2:$Y$65,MATCH($H28,リスト!$X$2:$X$65,0))=2,IF(AND($J28="",$L28&lt;&gt;""),"","分"),"")))</f>
        <v/>
      </c>
      <c r="L28" s="138"/>
      <c r="M28" s="111" t="str">
        <f>IF($H28="","",IF(INDEX(リスト!$Y$2:$Y$65,MATCH($H28,リスト!$X$2:$X$65,0))&gt;=4,"m","秒"))</f>
        <v/>
      </c>
      <c r="N28" s="139"/>
      <c r="O28" s="155"/>
      <c r="P28" s="153"/>
      <c r="Q28" s="137"/>
      <c r="R28" s="111" t="str">
        <f>IF($O28="","",IF(INDEX(リスト!$Y$2:$Y$65,MATCH($O28,リスト!$X$2:$X$65,0))=3,"分",IF(INDEX(リスト!$Y$2:$Y$65,MATCH($O28,リスト!$X$2:$X$65,0))=2,IF(AND($Q28="",$S28&lt;&gt;""),"","分"),"")))</f>
        <v/>
      </c>
      <c r="S28" s="138"/>
      <c r="T28" s="111" t="str">
        <f>IF($O28="","",IF(INDEX(リスト!$Y$2:$Y$65,MATCH($O28,リスト!$X$2:$X$65,0))&gt;=4,"m","秒"))</f>
        <v/>
      </c>
      <c r="U28" s="139"/>
      <c r="V28" s="154"/>
      <c r="W28" s="153"/>
      <c r="X28" s="137"/>
      <c r="Y28" s="111" t="str">
        <f>IF($V28="","",IF(INDEX(リスト!$Y$2:$Y$65,MATCH($V28,リスト!$X$2:$X$65,0))=3,"分",IF(INDEX(リスト!$Y$2:$Y$65,MATCH($V28,リスト!$X$2:$X$65,0))=2,IF(AND($X28="",$Z28&lt;&gt;""),"","分"),"")))</f>
        <v/>
      </c>
      <c r="Z28" s="138"/>
      <c r="AA28" s="111" t="str">
        <f>IF($V28="","",IF(INDEX(リスト!$Y$2:$Y$65,MATCH($V28,リスト!$X$2:$X$65,0))&gt;=4,"m","秒"))</f>
        <v/>
      </c>
      <c r="AB28" s="139"/>
      <c r="AC28" s="155"/>
      <c r="AD28" s="153"/>
      <c r="AE28" s="137"/>
      <c r="AF28" s="134" t="str">
        <f t="shared" si="0"/>
        <v/>
      </c>
    </row>
    <row r="29" spans="2:32" ht="18.5" customHeight="1" x14ac:dyDescent="0.55000000000000004">
      <c r="B29" s="44">
        <v>22</v>
      </c>
      <c r="C29" s="31"/>
      <c r="D29" s="56" t="str">
        <f>IFERROR(INDEX(女子登録情報!$C:$C,MATCH($C29,女子登録情報!$B:$B,0)),"")</f>
        <v/>
      </c>
      <c r="E29" s="56" t="str">
        <f>IFERROR(INDEX(女子登録情報!$O:$O,MATCH($C29,女子登録情報!$B:$B,0)),"")</f>
        <v/>
      </c>
      <c r="F29" s="56" t="str">
        <f>IFERROR(IF(INDEX(女子登録情報!$E:$E,MATCH($C29,女子登録情報!$B:$B,0))="","",INDEX(女子登録情報!$E:$E,MATCH($C29,女子登録情報!$B:$B,0))),"")</f>
        <v/>
      </c>
      <c r="G29" s="78" t="str">
        <f>IFERROR(INDEX(女子登録情報!$A:$A,MATCH($C29,女子登録情報!$B:$B,0)),"")</f>
        <v/>
      </c>
      <c r="H29" s="54"/>
      <c r="I29" s="31"/>
      <c r="J29" s="45"/>
      <c r="K29" s="55" t="str">
        <f>IF($H29="","",IF(INDEX(リスト!$Y$2:$Y$65,MATCH($H29,リスト!$X$2:$X$65,0))=3,"分",IF(INDEX(リスト!$Y$2:$Y$65,MATCH($H29,リスト!$X$2:$X$65,0))=2,IF(AND($J29="",$L29&lt;&gt;""),"","分"),"")))</f>
        <v/>
      </c>
      <c r="L29" s="66"/>
      <c r="M29" s="55" t="str">
        <f>IF($H29="","",IF(INDEX(リスト!$Y$2:$Y$65,MATCH($H29,リスト!$X$2:$X$65,0))&gt;=4,"m","秒"))</f>
        <v/>
      </c>
      <c r="N29" s="79"/>
      <c r="O29" s="80"/>
      <c r="P29" s="31"/>
      <c r="Q29" s="45"/>
      <c r="R29" s="55" t="str">
        <f>IF($O29="","",IF(INDEX(リスト!$Y$2:$Y$65,MATCH($O29,リスト!$X$2:$X$65,0))=3,"分",IF(INDEX(リスト!$Y$2:$Y$65,MATCH($O29,リスト!$X$2:$X$65,0))=2,IF(AND($Q29="",$S29&lt;&gt;""),"","分"),"")))</f>
        <v/>
      </c>
      <c r="S29" s="66"/>
      <c r="T29" s="55" t="str">
        <f>IF($O29="","",IF(INDEX(リスト!$Y$2:$Y$65,MATCH($O29,リスト!$X$2:$X$65,0))&gt;=4,"m","秒"))</f>
        <v/>
      </c>
      <c r="U29" s="79"/>
      <c r="V29" s="54"/>
      <c r="W29" s="31"/>
      <c r="X29" s="45"/>
      <c r="Y29" s="55" t="str">
        <f>IF($V29="","",IF(INDEX(リスト!$Y$2:$Y$65,MATCH($V29,リスト!$X$2:$X$65,0))=3,"分",IF(INDEX(リスト!$Y$2:$Y$65,MATCH($V29,リスト!$X$2:$X$65,0))=2,IF(AND($X29="",$Z29&lt;&gt;""),"","分"),"")))</f>
        <v/>
      </c>
      <c r="Z29" s="66"/>
      <c r="AA29" s="55" t="str">
        <f>IF($V29="","",IF(INDEX(リスト!$Y$2:$Y$65,MATCH($V29,リスト!$X$2:$X$65,0))&gt;=4,"m","秒"))</f>
        <v/>
      </c>
      <c r="AB29" s="79"/>
      <c r="AC29" s="80"/>
      <c r="AD29" s="31"/>
      <c r="AE29" s="45"/>
      <c r="AF29" s="81" t="str">
        <f t="shared" si="0"/>
        <v/>
      </c>
    </row>
    <row r="30" spans="2:32" ht="18.5" customHeight="1" x14ac:dyDescent="0.55000000000000004">
      <c r="B30" s="44">
        <v>23</v>
      </c>
      <c r="C30" s="31"/>
      <c r="D30" s="56" t="str">
        <f>IFERROR(INDEX(女子登録情報!$C:$C,MATCH($C30,女子登録情報!$B:$B,0)),"")</f>
        <v/>
      </c>
      <c r="E30" s="56" t="str">
        <f>IFERROR(INDEX(女子登録情報!$O:$O,MATCH($C30,女子登録情報!$B:$B,0)),"")</f>
        <v/>
      </c>
      <c r="F30" s="56" t="str">
        <f>IFERROR(IF(INDEX(女子登録情報!$E:$E,MATCH($C30,女子登録情報!$B:$B,0))="","",INDEX(女子登録情報!$E:$E,MATCH($C30,女子登録情報!$B:$B,0))),"")</f>
        <v/>
      </c>
      <c r="G30" s="78" t="str">
        <f>IFERROR(INDEX(女子登録情報!$A:$A,MATCH($C30,女子登録情報!$B:$B,0)),"")</f>
        <v/>
      </c>
      <c r="H30" s="54"/>
      <c r="I30" s="31"/>
      <c r="J30" s="45"/>
      <c r="K30" s="55" t="str">
        <f>IF($H30="","",IF(INDEX(リスト!$Y$2:$Y$65,MATCH($H30,リスト!$X$2:$X$65,0))=3,"分",IF(INDEX(リスト!$Y$2:$Y$65,MATCH($H30,リスト!$X$2:$X$65,0))=2,IF(AND($J30="",$L30&lt;&gt;""),"","分"),"")))</f>
        <v/>
      </c>
      <c r="L30" s="66"/>
      <c r="M30" s="55" t="str">
        <f>IF($H30="","",IF(INDEX(リスト!$Y$2:$Y$65,MATCH($H30,リスト!$X$2:$X$65,0))&gt;=4,"m","秒"))</f>
        <v/>
      </c>
      <c r="N30" s="79"/>
      <c r="O30" s="80"/>
      <c r="P30" s="31"/>
      <c r="Q30" s="45"/>
      <c r="R30" s="55" t="str">
        <f>IF($O30="","",IF(INDEX(リスト!$Y$2:$Y$65,MATCH($O30,リスト!$X$2:$X$65,0))=3,"分",IF(INDEX(リスト!$Y$2:$Y$65,MATCH($O30,リスト!$X$2:$X$65,0))=2,IF(AND($Q30="",$S30&lt;&gt;""),"","分"),"")))</f>
        <v/>
      </c>
      <c r="S30" s="66"/>
      <c r="T30" s="55" t="str">
        <f>IF($O30="","",IF(INDEX(リスト!$Y$2:$Y$65,MATCH($O30,リスト!$X$2:$X$65,0))&gt;=4,"m","秒"))</f>
        <v/>
      </c>
      <c r="U30" s="79"/>
      <c r="V30" s="54"/>
      <c r="W30" s="31"/>
      <c r="X30" s="45"/>
      <c r="Y30" s="55" t="str">
        <f>IF($V30="","",IF(INDEX(リスト!$Y$2:$Y$65,MATCH($V30,リスト!$X$2:$X$65,0))=3,"分",IF(INDEX(リスト!$Y$2:$Y$65,MATCH($V30,リスト!$X$2:$X$65,0))=2,IF(AND($X30="",$Z30&lt;&gt;""),"","分"),"")))</f>
        <v/>
      </c>
      <c r="Z30" s="66"/>
      <c r="AA30" s="55" t="str">
        <f>IF($V30="","",IF(INDEX(リスト!$Y$2:$Y$65,MATCH($V30,リスト!$X$2:$X$65,0))&gt;=4,"m","秒"))</f>
        <v/>
      </c>
      <c r="AB30" s="79"/>
      <c r="AC30" s="80"/>
      <c r="AD30" s="31"/>
      <c r="AE30" s="45"/>
      <c r="AF30" s="81" t="str">
        <f t="shared" si="0"/>
        <v/>
      </c>
    </row>
    <row r="31" spans="2:32" ht="18.5" customHeight="1" x14ac:dyDescent="0.55000000000000004">
      <c r="B31" s="44">
        <v>24</v>
      </c>
      <c r="C31" s="31"/>
      <c r="D31" s="56" t="str">
        <f>IFERROR(INDEX(女子登録情報!$C:$C,MATCH($C31,女子登録情報!$B:$B,0)),"")</f>
        <v/>
      </c>
      <c r="E31" s="56" t="str">
        <f>IFERROR(INDEX(女子登録情報!$O:$O,MATCH($C31,女子登録情報!$B:$B,0)),"")</f>
        <v/>
      </c>
      <c r="F31" s="56" t="str">
        <f>IFERROR(IF(INDEX(女子登録情報!$E:$E,MATCH($C31,女子登録情報!$B:$B,0))="","",INDEX(女子登録情報!$E:$E,MATCH($C31,女子登録情報!$B:$B,0))),"")</f>
        <v/>
      </c>
      <c r="G31" s="78" t="str">
        <f>IFERROR(INDEX(女子登録情報!$A:$A,MATCH($C31,女子登録情報!$B:$B,0)),"")</f>
        <v/>
      </c>
      <c r="H31" s="54"/>
      <c r="I31" s="31"/>
      <c r="J31" s="45"/>
      <c r="K31" s="55" t="str">
        <f>IF($H31="","",IF(INDEX(リスト!$Y$2:$Y$65,MATCH($H31,リスト!$X$2:$X$65,0))=3,"分",IF(INDEX(リスト!$Y$2:$Y$65,MATCH($H31,リスト!$X$2:$X$65,0))=2,IF(AND($J31="",$L31&lt;&gt;""),"","分"),"")))</f>
        <v/>
      </c>
      <c r="L31" s="66"/>
      <c r="M31" s="55" t="str">
        <f>IF($H31="","",IF(INDEX(リスト!$Y$2:$Y$65,MATCH($H31,リスト!$X$2:$X$65,0))&gt;=4,"m","秒"))</f>
        <v/>
      </c>
      <c r="N31" s="79"/>
      <c r="O31" s="80"/>
      <c r="P31" s="31"/>
      <c r="Q31" s="45"/>
      <c r="R31" s="55" t="str">
        <f>IF($O31="","",IF(INDEX(リスト!$Y$2:$Y$65,MATCH($O31,リスト!$X$2:$X$65,0))=3,"分",IF(INDEX(リスト!$Y$2:$Y$65,MATCH($O31,リスト!$X$2:$X$65,0))=2,IF(AND($Q31="",$S31&lt;&gt;""),"","分"),"")))</f>
        <v/>
      </c>
      <c r="S31" s="66"/>
      <c r="T31" s="55" t="str">
        <f>IF($O31="","",IF(INDEX(リスト!$Y$2:$Y$65,MATCH($O31,リスト!$X$2:$X$65,0))&gt;=4,"m","秒"))</f>
        <v/>
      </c>
      <c r="U31" s="79"/>
      <c r="V31" s="54"/>
      <c r="W31" s="31"/>
      <c r="X31" s="45"/>
      <c r="Y31" s="55" t="str">
        <f>IF($V31="","",IF(INDEX(リスト!$Y$2:$Y$65,MATCH($V31,リスト!$X$2:$X$65,0))=3,"分",IF(INDEX(リスト!$Y$2:$Y$65,MATCH($V31,リスト!$X$2:$X$65,0))=2,IF(AND($X31="",$Z31&lt;&gt;""),"","分"),"")))</f>
        <v/>
      </c>
      <c r="Z31" s="66"/>
      <c r="AA31" s="55" t="str">
        <f>IF($V31="","",IF(INDEX(リスト!$Y$2:$Y$65,MATCH($V31,リスト!$X$2:$X$65,0))&gt;=4,"m","秒"))</f>
        <v/>
      </c>
      <c r="AB31" s="79"/>
      <c r="AC31" s="80"/>
      <c r="AD31" s="31"/>
      <c r="AE31" s="45"/>
      <c r="AF31" s="81" t="str">
        <f t="shared" si="0"/>
        <v/>
      </c>
    </row>
    <row r="32" spans="2:32" ht="18.5" customHeight="1" x14ac:dyDescent="0.55000000000000004">
      <c r="B32" s="44">
        <v>25</v>
      </c>
      <c r="C32" s="31"/>
      <c r="D32" s="56" t="str">
        <f>IFERROR(INDEX(女子登録情報!$C:$C,MATCH($C32,女子登録情報!$B:$B,0)),"")</f>
        <v/>
      </c>
      <c r="E32" s="56" t="str">
        <f>IFERROR(INDEX(女子登録情報!$O:$O,MATCH($C32,女子登録情報!$B:$B,0)),"")</f>
        <v/>
      </c>
      <c r="F32" s="56" t="str">
        <f>IFERROR(IF(INDEX(女子登録情報!$E:$E,MATCH($C32,女子登録情報!$B:$B,0))="","",INDEX(女子登録情報!$E:$E,MATCH($C32,女子登録情報!$B:$B,0))),"")</f>
        <v/>
      </c>
      <c r="G32" s="78" t="str">
        <f>IFERROR(INDEX(女子登録情報!$A:$A,MATCH($C32,女子登録情報!$B:$B,0)),"")</f>
        <v/>
      </c>
      <c r="H32" s="54"/>
      <c r="I32" s="31"/>
      <c r="J32" s="45"/>
      <c r="K32" s="55" t="str">
        <f>IF($H32="","",IF(INDEX(リスト!$Y$2:$Y$65,MATCH($H32,リスト!$X$2:$X$65,0))=3,"分",IF(INDEX(リスト!$Y$2:$Y$65,MATCH($H32,リスト!$X$2:$X$65,0))=2,IF(AND($J32="",$L32&lt;&gt;""),"","分"),"")))</f>
        <v/>
      </c>
      <c r="L32" s="66"/>
      <c r="M32" s="55" t="str">
        <f>IF($H32="","",IF(INDEX(リスト!$Y$2:$Y$65,MATCH($H32,リスト!$X$2:$X$65,0))&gt;=4,"m","秒"))</f>
        <v/>
      </c>
      <c r="N32" s="79"/>
      <c r="O32" s="80"/>
      <c r="P32" s="31"/>
      <c r="Q32" s="45"/>
      <c r="R32" s="55" t="str">
        <f>IF($O32="","",IF(INDEX(リスト!$Y$2:$Y$65,MATCH($O32,リスト!$X$2:$X$65,0))=3,"分",IF(INDEX(リスト!$Y$2:$Y$65,MATCH($O32,リスト!$X$2:$X$65,0))=2,IF(AND($Q32="",$S32&lt;&gt;""),"","分"),"")))</f>
        <v/>
      </c>
      <c r="S32" s="66"/>
      <c r="T32" s="55" t="str">
        <f>IF($O32="","",IF(INDEX(リスト!$Y$2:$Y$65,MATCH($O32,リスト!$X$2:$X$65,0))&gt;=4,"m","秒"))</f>
        <v/>
      </c>
      <c r="U32" s="79"/>
      <c r="V32" s="54"/>
      <c r="W32" s="31"/>
      <c r="X32" s="45"/>
      <c r="Y32" s="55" t="str">
        <f>IF($V32="","",IF(INDEX(リスト!$Y$2:$Y$65,MATCH($V32,リスト!$X$2:$X$65,0))=3,"分",IF(INDEX(リスト!$Y$2:$Y$65,MATCH($V32,リスト!$X$2:$X$65,0))=2,IF(AND($X32="",$Z32&lt;&gt;""),"","分"),"")))</f>
        <v/>
      </c>
      <c r="Z32" s="66"/>
      <c r="AA32" s="55" t="str">
        <f>IF($V32="","",IF(INDEX(リスト!$Y$2:$Y$65,MATCH($V32,リスト!$X$2:$X$65,0))&gt;=4,"m","秒"))</f>
        <v/>
      </c>
      <c r="AB32" s="79"/>
      <c r="AC32" s="80"/>
      <c r="AD32" s="31"/>
      <c r="AE32" s="45"/>
      <c r="AF32" s="81" t="str">
        <f t="shared" si="0"/>
        <v/>
      </c>
    </row>
    <row r="33" spans="2:32" ht="18.5" customHeight="1" x14ac:dyDescent="0.55000000000000004">
      <c r="B33" s="44">
        <v>26</v>
      </c>
      <c r="C33" s="31"/>
      <c r="D33" s="56" t="str">
        <f>IFERROR(INDEX(女子登録情報!$C:$C,MATCH($C33,女子登録情報!$B:$B,0)),"")</f>
        <v/>
      </c>
      <c r="E33" s="56" t="str">
        <f>IFERROR(INDEX(女子登録情報!$O:$O,MATCH($C33,女子登録情報!$B:$B,0)),"")</f>
        <v/>
      </c>
      <c r="F33" s="56" t="str">
        <f>IFERROR(IF(INDEX(女子登録情報!$E:$E,MATCH($C33,女子登録情報!$B:$B,0))="","",INDEX(女子登録情報!$E:$E,MATCH($C33,女子登録情報!$B:$B,0))),"")</f>
        <v/>
      </c>
      <c r="G33" s="78" t="str">
        <f>IFERROR(INDEX(女子登録情報!$A:$A,MATCH($C33,女子登録情報!$B:$B,0)),"")</f>
        <v/>
      </c>
      <c r="H33" s="54"/>
      <c r="I33" s="31"/>
      <c r="J33" s="45"/>
      <c r="K33" s="55" t="str">
        <f>IF($H33="","",IF(INDEX(リスト!$Y$2:$Y$65,MATCH($H33,リスト!$X$2:$X$65,0))=3,"分",IF(INDEX(リスト!$Y$2:$Y$65,MATCH($H33,リスト!$X$2:$X$65,0))=2,IF(AND($J33="",$L33&lt;&gt;""),"","分"),"")))</f>
        <v/>
      </c>
      <c r="L33" s="66"/>
      <c r="M33" s="55" t="str">
        <f>IF($H33="","",IF(INDEX(リスト!$Y$2:$Y$65,MATCH($H33,リスト!$X$2:$X$65,0))&gt;=4,"m","秒"))</f>
        <v/>
      </c>
      <c r="N33" s="79"/>
      <c r="O33" s="80"/>
      <c r="P33" s="31"/>
      <c r="Q33" s="45"/>
      <c r="R33" s="55" t="str">
        <f>IF($O33="","",IF(INDEX(リスト!$Y$2:$Y$65,MATCH($O33,リスト!$X$2:$X$65,0))=3,"分",IF(INDEX(リスト!$Y$2:$Y$65,MATCH($O33,リスト!$X$2:$X$65,0))=2,IF(AND($Q33="",$S33&lt;&gt;""),"","分"),"")))</f>
        <v/>
      </c>
      <c r="S33" s="66"/>
      <c r="T33" s="55" t="str">
        <f>IF($O33="","",IF(INDEX(リスト!$Y$2:$Y$65,MATCH($O33,リスト!$X$2:$X$65,0))&gt;=4,"m","秒"))</f>
        <v/>
      </c>
      <c r="U33" s="79"/>
      <c r="V33" s="54"/>
      <c r="W33" s="31"/>
      <c r="X33" s="45"/>
      <c r="Y33" s="55" t="str">
        <f>IF($V33="","",IF(INDEX(リスト!$Y$2:$Y$65,MATCH($V33,リスト!$X$2:$X$65,0))=3,"分",IF(INDEX(リスト!$Y$2:$Y$65,MATCH($V33,リスト!$X$2:$X$65,0))=2,IF(AND($X33="",$Z33&lt;&gt;""),"","分"),"")))</f>
        <v/>
      </c>
      <c r="Z33" s="66"/>
      <c r="AA33" s="55" t="str">
        <f>IF($V33="","",IF(INDEX(リスト!$Y$2:$Y$65,MATCH($V33,リスト!$X$2:$X$65,0))&gt;=4,"m","秒"))</f>
        <v/>
      </c>
      <c r="AB33" s="79"/>
      <c r="AC33" s="80"/>
      <c r="AD33" s="31"/>
      <c r="AE33" s="45"/>
      <c r="AF33" s="81" t="str">
        <f t="shared" si="0"/>
        <v/>
      </c>
    </row>
    <row r="34" spans="2:32" ht="18.5" customHeight="1" x14ac:dyDescent="0.55000000000000004">
      <c r="B34" s="44">
        <v>27</v>
      </c>
      <c r="C34" s="31"/>
      <c r="D34" s="56" t="str">
        <f>IFERROR(INDEX(女子登録情報!$C:$C,MATCH($C34,女子登録情報!$B:$B,0)),"")</f>
        <v/>
      </c>
      <c r="E34" s="56" t="str">
        <f>IFERROR(INDEX(女子登録情報!$O:$O,MATCH($C34,女子登録情報!$B:$B,0)),"")</f>
        <v/>
      </c>
      <c r="F34" s="56" t="str">
        <f>IFERROR(IF(INDEX(女子登録情報!$E:$E,MATCH($C34,女子登録情報!$B:$B,0))="","",INDEX(女子登録情報!$E:$E,MATCH($C34,女子登録情報!$B:$B,0))),"")</f>
        <v/>
      </c>
      <c r="G34" s="78" t="str">
        <f>IFERROR(INDEX(女子登録情報!$A:$A,MATCH($C34,女子登録情報!$B:$B,0)),"")</f>
        <v/>
      </c>
      <c r="H34" s="54"/>
      <c r="I34" s="31"/>
      <c r="J34" s="45"/>
      <c r="K34" s="55" t="str">
        <f>IF($H34="","",IF(INDEX(リスト!$Y$2:$Y$65,MATCH($H34,リスト!$X$2:$X$65,0))=3,"分",IF(INDEX(リスト!$Y$2:$Y$65,MATCH($H34,リスト!$X$2:$X$65,0))=2,IF(AND($J34="",$L34&lt;&gt;""),"","分"),"")))</f>
        <v/>
      </c>
      <c r="L34" s="66"/>
      <c r="M34" s="55" t="str">
        <f>IF($H34="","",IF(INDEX(リスト!$Y$2:$Y$65,MATCH($H34,リスト!$X$2:$X$65,0))&gt;=4,"m","秒"))</f>
        <v/>
      </c>
      <c r="N34" s="79"/>
      <c r="O34" s="80"/>
      <c r="P34" s="31"/>
      <c r="Q34" s="45"/>
      <c r="R34" s="55" t="str">
        <f>IF($O34="","",IF(INDEX(リスト!$Y$2:$Y$65,MATCH($O34,リスト!$X$2:$X$65,0))=3,"分",IF(INDEX(リスト!$Y$2:$Y$65,MATCH($O34,リスト!$X$2:$X$65,0))=2,IF(AND($Q34="",$S34&lt;&gt;""),"","分"),"")))</f>
        <v/>
      </c>
      <c r="S34" s="66"/>
      <c r="T34" s="55" t="str">
        <f>IF($O34="","",IF(INDEX(リスト!$Y$2:$Y$65,MATCH($O34,リスト!$X$2:$X$65,0))&gt;=4,"m","秒"))</f>
        <v/>
      </c>
      <c r="U34" s="79"/>
      <c r="V34" s="54"/>
      <c r="W34" s="31"/>
      <c r="X34" s="45"/>
      <c r="Y34" s="55" t="str">
        <f>IF($V34="","",IF(INDEX(リスト!$Y$2:$Y$65,MATCH($V34,リスト!$X$2:$X$65,0))=3,"分",IF(INDEX(リスト!$Y$2:$Y$65,MATCH($V34,リスト!$X$2:$X$65,0))=2,IF(AND($X34="",$Z34&lt;&gt;""),"","分"),"")))</f>
        <v/>
      </c>
      <c r="Z34" s="66"/>
      <c r="AA34" s="55" t="str">
        <f>IF($V34="","",IF(INDEX(リスト!$Y$2:$Y$65,MATCH($V34,リスト!$X$2:$X$65,0))&gt;=4,"m","秒"))</f>
        <v/>
      </c>
      <c r="AB34" s="79"/>
      <c r="AC34" s="80"/>
      <c r="AD34" s="31"/>
      <c r="AE34" s="45"/>
      <c r="AF34" s="81" t="str">
        <f t="shared" si="0"/>
        <v/>
      </c>
    </row>
    <row r="35" spans="2:32" ht="18.5" customHeight="1" x14ac:dyDescent="0.55000000000000004">
      <c r="B35" s="44">
        <v>28</v>
      </c>
      <c r="C35" s="31"/>
      <c r="D35" s="56" t="str">
        <f>IFERROR(INDEX(女子登録情報!$C:$C,MATCH($C35,女子登録情報!$B:$B,0)),"")</f>
        <v/>
      </c>
      <c r="E35" s="56" t="str">
        <f>IFERROR(INDEX(女子登録情報!$O:$O,MATCH($C35,女子登録情報!$B:$B,0)),"")</f>
        <v/>
      </c>
      <c r="F35" s="56" t="str">
        <f>IFERROR(IF(INDEX(女子登録情報!$E:$E,MATCH($C35,女子登録情報!$B:$B,0))="","",INDEX(女子登録情報!$E:$E,MATCH($C35,女子登録情報!$B:$B,0))),"")</f>
        <v/>
      </c>
      <c r="G35" s="78" t="str">
        <f>IFERROR(INDEX(女子登録情報!$A:$A,MATCH($C35,女子登録情報!$B:$B,0)),"")</f>
        <v/>
      </c>
      <c r="H35" s="54"/>
      <c r="I35" s="31"/>
      <c r="J35" s="45"/>
      <c r="K35" s="55" t="str">
        <f>IF($H35="","",IF(INDEX(リスト!$Y$2:$Y$65,MATCH($H35,リスト!$X$2:$X$65,0))=3,"分",IF(INDEX(リスト!$Y$2:$Y$65,MATCH($H35,リスト!$X$2:$X$65,0))=2,IF(AND($J35="",$L35&lt;&gt;""),"","分"),"")))</f>
        <v/>
      </c>
      <c r="L35" s="66"/>
      <c r="M35" s="55" t="str">
        <f>IF($H35="","",IF(INDEX(リスト!$Y$2:$Y$65,MATCH($H35,リスト!$X$2:$X$65,0))&gt;=4,"m","秒"))</f>
        <v/>
      </c>
      <c r="N35" s="79"/>
      <c r="O35" s="80"/>
      <c r="P35" s="31"/>
      <c r="Q35" s="45"/>
      <c r="R35" s="55" t="str">
        <f>IF($O35="","",IF(INDEX(リスト!$Y$2:$Y$65,MATCH($O35,リスト!$X$2:$X$65,0))=3,"分",IF(INDEX(リスト!$Y$2:$Y$65,MATCH($O35,リスト!$X$2:$X$65,0))=2,IF(AND($Q35="",$S35&lt;&gt;""),"","分"),"")))</f>
        <v/>
      </c>
      <c r="S35" s="66"/>
      <c r="T35" s="55" t="str">
        <f>IF($O35="","",IF(INDEX(リスト!$Y$2:$Y$65,MATCH($O35,リスト!$X$2:$X$65,0))&gt;=4,"m","秒"))</f>
        <v/>
      </c>
      <c r="U35" s="79"/>
      <c r="V35" s="54"/>
      <c r="W35" s="31"/>
      <c r="X35" s="45"/>
      <c r="Y35" s="55" t="str">
        <f>IF($V35="","",IF(INDEX(リスト!$Y$2:$Y$65,MATCH($V35,リスト!$X$2:$X$65,0))=3,"分",IF(INDEX(リスト!$Y$2:$Y$65,MATCH($V35,リスト!$X$2:$X$65,0))=2,IF(AND($X35="",$Z35&lt;&gt;""),"","分"),"")))</f>
        <v/>
      </c>
      <c r="Z35" s="66"/>
      <c r="AA35" s="55" t="str">
        <f>IF($V35="","",IF(INDEX(リスト!$Y$2:$Y$65,MATCH($V35,リスト!$X$2:$X$65,0))&gt;=4,"m","秒"))</f>
        <v/>
      </c>
      <c r="AB35" s="79"/>
      <c r="AC35" s="80"/>
      <c r="AD35" s="31"/>
      <c r="AE35" s="45"/>
      <c r="AF35" s="81" t="str">
        <f t="shared" si="0"/>
        <v/>
      </c>
    </row>
    <row r="36" spans="2:32" ht="18.5" customHeight="1" x14ac:dyDescent="0.55000000000000004">
      <c r="B36" s="44">
        <v>29</v>
      </c>
      <c r="C36" s="31"/>
      <c r="D36" s="56" t="str">
        <f>IFERROR(INDEX(女子登録情報!$C:$C,MATCH($C36,女子登録情報!$B:$B,0)),"")</f>
        <v/>
      </c>
      <c r="E36" s="56" t="str">
        <f>IFERROR(INDEX(女子登録情報!$O:$O,MATCH($C36,女子登録情報!$B:$B,0)),"")</f>
        <v/>
      </c>
      <c r="F36" s="56" t="str">
        <f>IFERROR(IF(INDEX(女子登録情報!$E:$E,MATCH($C36,女子登録情報!$B:$B,0))="","",INDEX(女子登録情報!$E:$E,MATCH($C36,女子登録情報!$B:$B,0))),"")</f>
        <v/>
      </c>
      <c r="G36" s="78" t="str">
        <f>IFERROR(INDEX(女子登録情報!$A:$A,MATCH($C36,女子登録情報!$B:$B,0)),"")</f>
        <v/>
      </c>
      <c r="H36" s="54"/>
      <c r="I36" s="31"/>
      <c r="J36" s="45"/>
      <c r="K36" s="55" t="str">
        <f>IF($H36="","",IF(INDEX(リスト!$Y$2:$Y$65,MATCH($H36,リスト!$X$2:$X$65,0))=3,"分",IF(INDEX(リスト!$Y$2:$Y$65,MATCH($H36,リスト!$X$2:$X$65,0))=2,IF(AND($J36="",$L36&lt;&gt;""),"","分"),"")))</f>
        <v/>
      </c>
      <c r="L36" s="66"/>
      <c r="M36" s="55" t="str">
        <f>IF($H36="","",IF(INDEX(リスト!$Y$2:$Y$65,MATCH($H36,リスト!$X$2:$X$65,0))&gt;=4,"m","秒"))</f>
        <v/>
      </c>
      <c r="N36" s="79"/>
      <c r="O36" s="80"/>
      <c r="P36" s="31"/>
      <c r="Q36" s="45"/>
      <c r="R36" s="55" t="str">
        <f>IF($O36="","",IF(INDEX(リスト!$Y$2:$Y$65,MATCH($O36,リスト!$X$2:$X$65,0))=3,"分",IF(INDEX(リスト!$Y$2:$Y$65,MATCH($O36,リスト!$X$2:$X$65,0))=2,IF(AND($Q36="",$S36&lt;&gt;""),"","分"),"")))</f>
        <v/>
      </c>
      <c r="S36" s="66"/>
      <c r="T36" s="55" t="str">
        <f>IF($O36="","",IF(INDEX(リスト!$Y$2:$Y$65,MATCH($O36,リスト!$X$2:$X$65,0))&gt;=4,"m","秒"))</f>
        <v/>
      </c>
      <c r="U36" s="79"/>
      <c r="V36" s="54"/>
      <c r="W36" s="31"/>
      <c r="X36" s="45"/>
      <c r="Y36" s="55" t="str">
        <f>IF($V36="","",IF(INDEX(リスト!$Y$2:$Y$65,MATCH($V36,リスト!$X$2:$X$65,0))=3,"分",IF(INDEX(リスト!$Y$2:$Y$65,MATCH($V36,リスト!$X$2:$X$65,0))=2,IF(AND($X36="",$Z36&lt;&gt;""),"","分"),"")))</f>
        <v/>
      </c>
      <c r="Z36" s="66"/>
      <c r="AA36" s="55" t="str">
        <f>IF($V36="","",IF(INDEX(リスト!$Y$2:$Y$65,MATCH($V36,リスト!$X$2:$X$65,0))&gt;=4,"m","秒"))</f>
        <v/>
      </c>
      <c r="AB36" s="79"/>
      <c r="AC36" s="80"/>
      <c r="AD36" s="31"/>
      <c r="AE36" s="45"/>
      <c r="AF36" s="81" t="str">
        <f t="shared" si="0"/>
        <v/>
      </c>
    </row>
    <row r="37" spans="2:32" ht="18.5" customHeight="1" thickBot="1" x14ac:dyDescent="0.6">
      <c r="B37" s="47">
        <v>30</v>
      </c>
      <c r="C37" s="36"/>
      <c r="D37" s="60" t="str">
        <f>IFERROR(INDEX(女子登録情報!$C:$C,MATCH($C37,女子登録情報!$B:$B,0)),"")</f>
        <v/>
      </c>
      <c r="E37" s="60" t="str">
        <f>IFERROR(INDEX(女子登録情報!$O:$O,MATCH($C37,女子登録情報!$B:$B,0)),"")</f>
        <v/>
      </c>
      <c r="F37" s="60" t="str">
        <f>IFERROR(IF(INDEX(女子登録情報!$E:$E,MATCH($C37,女子登録情報!$B:$B,0))="","",INDEX(女子登録情報!$E:$E,MATCH($C37,女子登録情報!$B:$B,0))),"")</f>
        <v/>
      </c>
      <c r="G37" s="82" t="str">
        <f>IFERROR(INDEX(女子登録情報!$A:$A,MATCH($C37,女子登録情報!$B:$B,0)),"")</f>
        <v/>
      </c>
      <c r="H37" s="58"/>
      <c r="I37" s="36"/>
      <c r="J37" s="48"/>
      <c r="K37" s="59" t="str">
        <f>IF($H37="","",IF(INDEX(リスト!$Y$2:$Y$65,MATCH($H37,リスト!$X$2:$X$65,0))=3,"分",IF(INDEX(リスト!$Y$2:$Y$65,MATCH($H37,リスト!$X$2:$X$65,0))=2,IF(AND($J37="",$L37&lt;&gt;""),"","分"),"")))</f>
        <v/>
      </c>
      <c r="L37" s="67"/>
      <c r="M37" s="59" t="str">
        <f>IF($H37="","",IF(INDEX(リスト!$Y$2:$Y$65,MATCH($H37,リスト!$X$2:$X$65,0))&gt;=4,"m","秒"))</f>
        <v/>
      </c>
      <c r="N37" s="83"/>
      <c r="O37" s="84"/>
      <c r="P37" s="36"/>
      <c r="Q37" s="48"/>
      <c r="R37" s="59" t="str">
        <f>IF($O37="","",IF(INDEX(リスト!$Y$2:$Y$65,MATCH($O37,リスト!$X$2:$X$65,0))=3,"分",IF(INDEX(リスト!$Y$2:$Y$65,MATCH($O37,リスト!$X$2:$X$65,0))=2,IF(AND($Q37="",$S37&lt;&gt;""),"","分"),"")))</f>
        <v/>
      </c>
      <c r="S37" s="67"/>
      <c r="T37" s="59" t="str">
        <f>IF($O37="","",IF(INDEX(リスト!$Y$2:$Y$65,MATCH($O37,リスト!$X$2:$X$65,0))&gt;=4,"m","秒"))</f>
        <v/>
      </c>
      <c r="U37" s="83"/>
      <c r="V37" s="58"/>
      <c r="W37" s="36"/>
      <c r="X37" s="48"/>
      <c r="Y37" s="59" t="str">
        <f>IF($V37="","",IF(INDEX(リスト!$Y$2:$Y$65,MATCH($V37,リスト!$X$2:$X$65,0))=3,"分",IF(INDEX(リスト!$Y$2:$Y$65,MATCH($V37,リスト!$X$2:$X$65,0))=2,IF(AND($X37="",$Z37&lt;&gt;""),"","分"),"")))</f>
        <v/>
      </c>
      <c r="Z37" s="67"/>
      <c r="AA37" s="59" t="str">
        <f>IF($V37="","",IF(INDEX(リスト!$Y$2:$Y$65,MATCH($V37,リスト!$X$2:$X$65,0))&gt;=4,"m","秒"))</f>
        <v/>
      </c>
      <c r="AB37" s="83"/>
      <c r="AC37" s="84"/>
      <c r="AD37" s="36"/>
      <c r="AE37" s="48"/>
      <c r="AF37" s="85" t="str">
        <f t="shared" si="0"/>
        <v/>
      </c>
    </row>
    <row r="38" spans="2:32" ht="18.5" customHeight="1" x14ac:dyDescent="0.55000000000000004">
      <c r="B38" s="113">
        <v>31</v>
      </c>
      <c r="C38" s="153"/>
      <c r="D38" s="112" t="str">
        <f>IFERROR(INDEX(女子登録情報!$C:$C,MATCH($C38,女子登録情報!$B:$B,0)),"")</f>
        <v/>
      </c>
      <c r="E38" s="112" t="str">
        <f>IFERROR(INDEX(女子登録情報!$O:$O,MATCH($C38,女子登録情報!$B:$B,0)),"")</f>
        <v/>
      </c>
      <c r="F38" s="112" t="str">
        <f>IFERROR(IF(INDEX(女子登録情報!$E:$E,MATCH($C38,女子登録情報!$B:$B,0))="","",INDEX(女子登録情報!$E:$E,MATCH($C38,女子登録情報!$B:$B,0))),"")</f>
        <v/>
      </c>
      <c r="G38" s="110" t="str">
        <f>IFERROR(INDEX(女子登録情報!$A:$A,MATCH($C38,女子登録情報!$B:$B,0)),"")</f>
        <v/>
      </c>
      <c r="H38" s="154"/>
      <c r="I38" s="153"/>
      <c r="J38" s="137"/>
      <c r="K38" s="111" t="str">
        <f>IF($H38="","",IF(INDEX(リスト!$Y$2:$Y$65,MATCH($H38,リスト!$X$2:$X$65,0))=3,"分",IF(INDEX(リスト!$Y$2:$Y$65,MATCH($H38,リスト!$X$2:$X$65,0))=2,IF(AND($J38="",$L38&lt;&gt;""),"","分"),"")))</f>
        <v/>
      </c>
      <c r="L38" s="138"/>
      <c r="M38" s="111" t="str">
        <f>IF($H38="","",IF(INDEX(リスト!$Y$2:$Y$65,MATCH($H38,リスト!$X$2:$X$65,0))&gt;=4,"m","秒"))</f>
        <v/>
      </c>
      <c r="N38" s="139"/>
      <c r="O38" s="155"/>
      <c r="P38" s="153"/>
      <c r="Q38" s="137"/>
      <c r="R38" s="111" t="str">
        <f>IF($O38="","",IF(INDEX(リスト!$Y$2:$Y$65,MATCH($O38,リスト!$X$2:$X$65,0))=3,"分",IF(INDEX(リスト!$Y$2:$Y$65,MATCH($O38,リスト!$X$2:$X$65,0))=2,IF(AND($Q38="",$S38&lt;&gt;""),"","分"),"")))</f>
        <v/>
      </c>
      <c r="S38" s="138"/>
      <c r="T38" s="111" t="str">
        <f>IF($O38="","",IF(INDEX(リスト!$Y$2:$Y$65,MATCH($O38,リスト!$X$2:$X$65,0))&gt;=4,"m","秒"))</f>
        <v/>
      </c>
      <c r="U38" s="139"/>
      <c r="V38" s="154"/>
      <c r="W38" s="153"/>
      <c r="X38" s="137"/>
      <c r="Y38" s="111" t="str">
        <f>IF($V38="","",IF(INDEX(リスト!$Y$2:$Y$65,MATCH($V38,リスト!$X$2:$X$65,0))=3,"分",IF(INDEX(リスト!$Y$2:$Y$65,MATCH($V38,リスト!$X$2:$X$65,0))=2,IF(AND($X38="",$Z38&lt;&gt;""),"","分"),"")))</f>
        <v/>
      </c>
      <c r="Z38" s="138"/>
      <c r="AA38" s="111" t="str">
        <f>IF($V38="","",IF(INDEX(リスト!$Y$2:$Y$65,MATCH($V38,リスト!$X$2:$X$65,0))&gt;=4,"m","秒"))</f>
        <v/>
      </c>
      <c r="AB38" s="139"/>
      <c r="AC38" s="155"/>
      <c r="AD38" s="153"/>
      <c r="AE38" s="137"/>
      <c r="AF38" s="134" t="str">
        <f t="shared" si="0"/>
        <v/>
      </c>
    </row>
    <row r="39" spans="2:32" ht="18.5" customHeight="1" x14ac:dyDescent="0.55000000000000004">
      <c r="B39" s="44">
        <v>32</v>
      </c>
      <c r="C39" s="31"/>
      <c r="D39" s="56" t="str">
        <f>IFERROR(INDEX(女子登録情報!$C:$C,MATCH($C39,女子登録情報!$B:$B,0)),"")</f>
        <v/>
      </c>
      <c r="E39" s="56" t="str">
        <f>IFERROR(INDEX(女子登録情報!$O:$O,MATCH($C39,女子登録情報!$B:$B,0)),"")</f>
        <v/>
      </c>
      <c r="F39" s="56" t="str">
        <f>IFERROR(IF(INDEX(女子登録情報!$E:$E,MATCH($C39,女子登録情報!$B:$B,0))="","",INDEX(女子登録情報!$E:$E,MATCH($C39,女子登録情報!$B:$B,0))),"")</f>
        <v/>
      </c>
      <c r="G39" s="78" t="str">
        <f>IFERROR(INDEX(女子登録情報!$A:$A,MATCH($C39,女子登録情報!$B:$B,0)),"")</f>
        <v/>
      </c>
      <c r="H39" s="54"/>
      <c r="I39" s="31"/>
      <c r="J39" s="45"/>
      <c r="K39" s="55" t="str">
        <f>IF($H39="","",IF(INDEX(リスト!$Y$2:$Y$65,MATCH($H39,リスト!$X$2:$X$65,0))=3,"分",IF(INDEX(リスト!$Y$2:$Y$65,MATCH($H39,リスト!$X$2:$X$65,0))=2,IF(AND($J39="",$L39&lt;&gt;""),"","分"),"")))</f>
        <v/>
      </c>
      <c r="L39" s="66"/>
      <c r="M39" s="55" t="str">
        <f>IF($H39="","",IF(INDEX(リスト!$Y$2:$Y$65,MATCH($H39,リスト!$X$2:$X$65,0))&gt;=4,"m","秒"))</f>
        <v/>
      </c>
      <c r="N39" s="79"/>
      <c r="O39" s="80"/>
      <c r="P39" s="31"/>
      <c r="Q39" s="45"/>
      <c r="R39" s="55" t="str">
        <f>IF($O39="","",IF(INDEX(リスト!$Y$2:$Y$65,MATCH($O39,リスト!$X$2:$X$65,0))=3,"分",IF(INDEX(リスト!$Y$2:$Y$65,MATCH($O39,リスト!$X$2:$X$65,0))=2,IF(AND($Q39="",$S39&lt;&gt;""),"","分"),"")))</f>
        <v/>
      </c>
      <c r="S39" s="66"/>
      <c r="T39" s="55" t="str">
        <f>IF($O39="","",IF(INDEX(リスト!$Y$2:$Y$65,MATCH($O39,リスト!$X$2:$X$65,0))&gt;=4,"m","秒"))</f>
        <v/>
      </c>
      <c r="U39" s="79"/>
      <c r="V39" s="54"/>
      <c r="W39" s="31"/>
      <c r="X39" s="45"/>
      <c r="Y39" s="55" t="str">
        <f>IF($V39="","",IF(INDEX(リスト!$Y$2:$Y$65,MATCH($V39,リスト!$X$2:$X$65,0))=3,"分",IF(INDEX(リスト!$Y$2:$Y$65,MATCH($V39,リスト!$X$2:$X$65,0))=2,IF(AND($X39="",$Z39&lt;&gt;""),"","分"),"")))</f>
        <v/>
      </c>
      <c r="Z39" s="66"/>
      <c r="AA39" s="55" t="str">
        <f>IF($V39="","",IF(INDEX(リスト!$Y$2:$Y$65,MATCH($V39,リスト!$X$2:$X$65,0))&gt;=4,"m","秒"))</f>
        <v/>
      </c>
      <c r="AB39" s="79"/>
      <c r="AC39" s="80"/>
      <c r="AD39" s="31"/>
      <c r="AE39" s="45"/>
      <c r="AF39" s="81" t="str">
        <f t="shared" si="0"/>
        <v/>
      </c>
    </row>
    <row r="40" spans="2:32" ht="18.5" customHeight="1" x14ac:dyDescent="0.55000000000000004">
      <c r="B40" s="44">
        <v>33</v>
      </c>
      <c r="C40" s="31"/>
      <c r="D40" s="56" t="str">
        <f>IFERROR(INDEX(女子登録情報!$C:$C,MATCH($C40,女子登録情報!$B:$B,0)),"")</f>
        <v/>
      </c>
      <c r="E40" s="56" t="str">
        <f>IFERROR(INDEX(女子登録情報!$O:$O,MATCH($C40,女子登録情報!$B:$B,0)),"")</f>
        <v/>
      </c>
      <c r="F40" s="56" t="str">
        <f>IFERROR(IF(INDEX(女子登録情報!$E:$E,MATCH($C40,女子登録情報!$B:$B,0))="","",INDEX(女子登録情報!$E:$E,MATCH($C40,女子登録情報!$B:$B,0))),"")</f>
        <v/>
      </c>
      <c r="G40" s="78" t="str">
        <f>IFERROR(INDEX(女子登録情報!$A:$A,MATCH($C40,女子登録情報!$B:$B,0)),"")</f>
        <v/>
      </c>
      <c r="H40" s="54"/>
      <c r="I40" s="31"/>
      <c r="J40" s="45"/>
      <c r="K40" s="55" t="str">
        <f>IF($H40="","",IF(INDEX(リスト!$Y$2:$Y$65,MATCH($H40,リスト!$X$2:$X$65,0))=3,"分",IF(INDEX(リスト!$Y$2:$Y$65,MATCH($H40,リスト!$X$2:$X$65,0))=2,IF(AND($J40="",$L40&lt;&gt;""),"","分"),"")))</f>
        <v/>
      </c>
      <c r="L40" s="66"/>
      <c r="M40" s="55" t="str">
        <f>IF($H40="","",IF(INDEX(リスト!$Y$2:$Y$65,MATCH($H40,リスト!$X$2:$X$65,0))&gt;=4,"m","秒"))</f>
        <v/>
      </c>
      <c r="N40" s="79"/>
      <c r="O40" s="80"/>
      <c r="P40" s="31"/>
      <c r="Q40" s="45"/>
      <c r="R40" s="55" t="str">
        <f>IF($O40="","",IF(INDEX(リスト!$Y$2:$Y$65,MATCH($O40,リスト!$X$2:$X$65,0))=3,"分",IF(INDEX(リスト!$Y$2:$Y$65,MATCH($O40,リスト!$X$2:$X$65,0))=2,IF(AND($Q40="",$S40&lt;&gt;""),"","分"),"")))</f>
        <v/>
      </c>
      <c r="S40" s="66"/>
      <c r="T40" s="55" t="str">
        <f>IF($O40="","",IF(INDEX(リスト!$Y$2:$Y$65,MATCH($O40,リスト!$X$2:$X$65,0))&gt;=4,"m","秒"))</f>
        <v/>
      </c>
      <c r="U40" s="79"/>
      <c r="V40" s="54"/>
      <c r="W40" s="31"/>
      <c r="X40" s="45"/>
      <c r="Y40" s="55" t="str">
        <f>IF($V40="","",IF(INDEX(リスト!$Y$2:$Y$65,MATCH($V40,リスト!$X$2:$X$65,0))=3,"分",IF(INDEX(リスト!$Y$2:$Y$65,MATCH($V40,リスト!$X$2:$X$65,0))=2,IF(AND($X40="",$Z40&lt;&gt;""),"","分"),"")))</f>
        <v/>
      </c>
      <c r="Z40" s="66"/>
      <c r="AA40" s="55" t="str">
        <f>IF($V40="","",IF(INDEX(リスト!$Y$2:$Y$65,MATCH($V40,リスト!$X$2:$X$65,0))&gt;=4,"m","秒"))</f>
        <v/>
      </c>
      <c r="AB40" s="79"/>
      <c r="AC40" s="80"/>
      <c r="AD40" s="31"/>
      <c r="AE40" s="45"/>
      <c r="AF40" s="81" t="str">
        <f t="shared" si="0"/>
        <v/>
      </c>
    </row>
    <row r="41" spans="2:32" ht="18.5" customHeight="1" x14ac:dyDescent="0.55000000000000004">
      <c r="B41" s="44">
        <v>34</v>
      </c>
      <c r="C41" s="31"/>
      <c r="D41" s="56" t="str">
        <f>IFERROR(INDEX(女子登録情報!$C:$C,MATCH($C41,女子登録情報!$B:$B,0)),"")</f>
        <v/>
      </c>
      <c r="E41" s="56" t="str">
        <f>IFERROR(INDEX(女子登録情報!$O:$O,MATCH($C41,女子登録情報!$B:$B,0)),"")</f>
        <v/>
      </c>
      <c r="F41" s="56" t="str">
        <f>IFERROR(IF(INDEX(女子登録情報!$E:$E,MATCH($C41,女子登録情報!$B:$B,0))="","",INDEX(女子登録情報!$E:$E,MATCH($C41,女子登録情報!$B:$B,0))),"")</f>
        <v/>
      </c>
      <c r="G41" s="78" t="str">
        <f>IFERROR(INDEX(女子登録情報!$A:$A,MATCH($C41,女子登録情報!$B:$B,0)),"")</f>
        <v/>
      </c>
      <c r="H41" s="54"/>
      <c r="I41" s="31"/>
      <c r="J41" s="45"/>
      <c r="K41" s="55" t="str">
        <f>IF($H41="","",IF(INDEX(リスト!$Y$2:$Y$65,MATCH($H41,リスト!$X$2:$X$65,0))=3,"分",IF(INDEX(リスト!$Y$2:$Y$65,MATCH($H41,リスト!$X$2:$X$65,0))=2,IF(AND($J41="",$L41&lt;&gt;""),"","分"),"")))</f>
        <v/>
      </c>
      <c r="L41" s="66"/>
      <c r="M41" s="55" t="str">
        <f>IF($H41="","",IF(INDEX(リスト!$Y$2:$Y$65,MATCH($H41,リスト!$X$2:$X$65,0))&gt;=4,"m","秒"))</f>
        <v/>
      </c>
      <c r="N41" s="79"/>
      <c r="O41" s="80"/>
      <c r="P41" s="31"/>
      <c r="Q41" s="45"/>
      <c r="R41" s="55" t="str">
        <f>IF($O41="","",IF(INDEX(リスト!$Y$2:$Y$65,MATCH($O41,リスト!$X$2:$X$65,0))=3,"分",IF(INDEX(リスト!$Y$2:$Y$65,MATCH($O41,リスト!$X$2:$X$65,0))=2,IF(AND($Q41="",$S41&lt;&gt;""),"","分"),"")))</f>
        <v/>
      </c>
      <c r="S41" s="66"/>
      <c r="T41" s="55" t="str">
        <f>IF($O41="","",IF(INDEX(リスト!$Y$2:$Y$65,MATCH($O41,リスト!$X$2:$X$65,0))&gt;=4,"m","秒"))</f>
        <v/>
      </c>
      <c r="U41" s="79"/>
      <c r="V41" s="54"/>
      <c r="W41" s="31"/>
      <c r="X41" s="45"/>
      <c r="Y41" s="55" t="str">
        <f>IF($V41="","",IF(INDEX(リスト!$Y$2:$Y$65,MATCH($V41,リスト!$X$2:$X$65,0))=3,"分",IF(INDEX(リスト!$Y$2:$Y$65,MATCH($V41,リスト!$X$2:$X$65,0))=2,IF(AND($X41="",$Z41&lt;&gt;""),"","分"),"")))</f>
        <v/>
      </c>
      <c r="Z41" s="66"/>
      <c r="AA41" s="55" t="str">
        <f>IF($V41="","",IF(INDEX(リスト!$Y$2:$Y$65,MATCH($V41,リスト!$X$2:$X$65,0))&gt;=4,"m","秒"))</f>
        <v/>
      </c>
      <c r="AB41" s="79"/>
      <c r="AC41" s="80"/>
      <c r="AD41" s="31"/>
      <c r="AE41" s="45"/>
      <c r="AF41" s="81" t="str">
        <f t="shared" si="0"/>
        <v/>
      </c>
    </row>
    <row r="42" spans="2:32" ht="18.5" customHeight="1" x14ac:dyDescent="0.55000000000000004">
      <c r="B42" s="44">
        <v>35</v>
      </c>
      <c r="C42" s="31"/>
      <c r="D42" s="56" t="str">
        <f>IFERROR(INDEX(女子登録情報!$C:$C,MATCH($C42,女子登録情報!$B:$B,0)),"")</f>
        <v/>
      </c>
      <c r="E42" s="56" t="str">
        <f>IFERROR(INDEX(女子登録情報!$O:$O,MATCH($C42,女子登録情報!$B:$B,0)),"")</f>
        <v/>
      </c>
      <c r="F42" s="56" t="str">
        <f>IFERROR(IF(INDEX(女子登録情報!$E:$E,MATCH($C42,女子登録情報!$B:$B,0))="","",INDEX(女子登録情報!$E:$E,MATCH($C42,女子登録情報!$B:$B,0))),"")</f>
        <v/>
      </c>
      <c r="G42" s="78" t="str">
        <f>IFERROR(INDEX(女子登録情報!$A:$A,MATCH($C42,女子登録情報!$B:$B,0)),"")</f>
        <v/>
      </c>
      <c r="H42" s="54"/>
      <c r="I42" s="31"/>
      <c r="J42" s="45"/>
      <c r="K42" s="55" t="str">
        <f>IF($H42="","",IF(INDEX(リスト!$Y$2:$Y$65,MATCH($H42,リスト!$X$2:$X$65,0))=3,"分",IF(INDEX(リスト!$Y$2:$Y$65,MATCH($H42,リスト!$X$2:$X$65,0))=2,IF(AND($J42="",$L42&lt;&gt;""),"","分"),"")))</f>
        <v/>
      </c>
      <c r="L42" s="66"/>
      <c r="M42" s="55" t="str">
        <f>IF($H42="","",IF(INDEX(リスト!$Y$2:$Y$65,MATCH($H42,リスト!$X$2:$X$65,0))&gt;=4,"m","秒"))</f>
        <v/>
      </c>
      <c r="N42" s="79"/>
      <c r="O42" s="80"/>
      <c r="P42" s="31"/>
      <c r="Q42" s="45"/>
      <c r="R42" s="55" t="str">
        <f>IF($O42="","",IF(INDEX(リスト!$Y$2:$Y$65,MATCH($O42,リスト!$X$2:$X$65,0))=3,"分",IF(INDEX(リスト!$Y$2:$Y$65,MATCH($O42,リスト!$X$2:$X$65,0))=2,IF(AND($Q42="",$S42&lt;&gt;""),"","分"),"")))</f>
        <v/>
      </c>
      <c r="S42" s="66"/>
      <c r="T42" s="55" t="str">
        <f>IF($O42="","",IF(INDEX(リスト!$Y$2:$Y$65,MATCH($O42,リスト!$X$2:$X$65,0))&gt;=4,"m","秒"))</f>
        <v/>
      </c>
      <c r="U42" s="79"/>
      <c r="V42" s="54"/>
      <c r="W42" s="31"/>
      <c r="X42" s="45"/>
      <c r="Y42" s="55" t="str">
        <f>IF($V42="","",IF(INDEX(リスト!$Y$2:$Y$65,MATCH($V42,リスト!$X$2:$X$65,0))=3,"分",IF(INDEX(リスト!$Y$2:$Y$65,MATCH($V42,リスト!$X$2:$X$65,0))=2,IF(AND($X42="",$Z42&lt;&gt;""),"","分"),"")))</f>
        <v/>
      </c>
      <c r="Z42" s="66"/>
      <c r="AA42" s="55" t="str">
        <f>IF($V42="","",IF(INDEX(リスト!$Y$2:$Y$65,MATCH($V42,リスト!$X$2:$X$65,0))&gt;=4,"m","秒"))</f>
        <v/>
      </c>
      <c r="AB42" s="79"/>
      <c r="AC42" s="80"/>
      <c r="AD42" s="31"/>
      <c r="AE42" s="45"/>
      <c r="AF42" s="81" t="str">
        <f t="shared" si="0"/>
        <v/>
      </c>
    </row>
    <row r="43" spans="2:32" ht="18.5" customHeight="1" x14ac:dyDescent="0.55000000000000004">
      <c r="B43" s="44">
        <v>36</v>
      </c>
      <c r="C43" s="31"/>
      <c r="D43" s="56" t="str">
        <f>IFERROR(INDEX(女子登録情報!$C:$C,MATCH($C43,女子登録情報!$B:$B,0)),"")</f>
        <v/>
      </c>
      <c r="E43" s="56" t="str">
        <f>IFERROR(INDEX(女子登録情報!$O:$O,MATCH($C43,女子登録情報!$B:$B,0)),"")</f>
        <v/>
      </c>
      <c r="F43" s="56" t="str">
        <f>IFERROR(IF(INDEX(女子登録情報!$E:$E,MATCH($C43,女子登録情報!$B:$B,0))="","",INDEX(女子登録情報!$E:$E,MATCH($C43,女子登録情報!$B:$B,0))),"")</f>
        <v/>
      </c>
      <c r="G43" s="78" t="str">
        <f>IFERROR(INDEX(女子登録情報!$A:$A,MATCH($C43,女子登録情報!$B:$B,0)),"")</f>
        <v/>
      </c>
      <c r="H43" s="54"/>
      <c r="I43" s="31"/>
      <c r="J43" s="45"/>
      <c r="K43" s="55" t="str">
        <f>IF($H43="","",IF(INDEX(リスト!$Y$2:$Y$65,MATCH($H43,リスト!$X$2:$X$65,0))=3,"分",IF(INDEX(リスト!$Y$2:$Y$65,MATCH($H43,リスト!$X$2:$X$65,0))=2,IF(AND($J43="",$L43&lt;&gt;""),"","分"),"")))</f>
        <v/>
      </c>
      <c r="L43" s="66"/>
      <c r="M43" s="55" t="str">
        <f>IF($H43="","",IF(INDEX(リスト!$Y$2:$Y$65,MATCH($H43,リスト!$X$2:$X$65,0))&gt;=4,"m","秒"))</f>
        <v/>
      </c>
      <c r="N43" s="79"/>
      <c r="O43" s="80"/>
      <c r="P43" s="31"/>
      <c r="Q43" s="45"/>
      <c r="R43" s="55" t="str">
        <f>IF($O43="","",IF(INDEX(リスト!$Y$2:$Y$65,MATCH($O43,リスト!$X$2:$X$65,0))=3,"分",IF(INDEX(リスト!$Y$2:$Y$65,MATCH($O43,リスト!$X$2:$X$65,0))=2,IF(AND($Q43="",$S43&lt;&gt;""),"","分"),"")))</f>
        <v/>
      </c>
      <c r="S43" s="66"/>
      <c r="T43" s="55" t="str">
        <f>IF($O43="","",IF(INDEX(リスト!$Y$2:$Y$65,MATCH($O43,リスト!$X$2:$X$65,0))&gt;=4,"m","秒"))</f>
        <v/>
      </c>
      <c r="U43" s="79"/>
      <c r="V43" s="54"/>
      <c r="W43" s="31"/>
      <c r="X43" s="45"/>
      <c r="Y43" s="55" t="str">
        <f>IF($V43="","",IF(INDEX(リスト!$Y$2:$Y$65,MATCH($V43,リスト!$X$2:$X$65,0))=3,"分",IF(INDEX(リスト!$Y$2:$Y$65,MATCH($V43,リスト!$X$2:$X$65,0))=2,IF(AND($X43="",$Z43&lt;&gt;""),"","分"),"")))</f>
        <v/>
      </c>
      <c r="Z43" s="66"/>
      <c r="AA43" s="55" t="str">
        <f>IF($V43="","",IF(INDEX(リスト!$Y$2:$Y$65,MATCH($V43,リスト!$X$2:$X$65,0))&gt;=4,"m","秒"))</f>
        <v/>
      </c>
      <c r="AB43" s="79"/>
      <c r="AC43" s="80"/>
      <c r="AD43" s="31"/>
      <c r="AE43" s="45"/>
      <c r="AF43" s="81" t="str">
        <f t="shared" si="0"/>
        <v/>
      </c>
    </row>
    <row r="44" spans="2:32" ht="18.5" customHeight="1" x14ac:dyDescent="0.55000000000000004">
      <c r="B44" s="44">
        <v>37</v>
      </c>
      <c r="C44" s="31"/>
      <c r="D44" s="56" t="str">
        <f>IFERROR(INDEX(女子登録情報!$C:$C,MATCH($C44,女子登録情報!$B:$B,0)),"")</f>
        <v/>
      </c>
      <c r="E44" s="56" t="str">
        <f>IFERROR(INDEX(女子登録情報!$O:$O,MATCH($C44,女子登録情報!$B:$B,0)),"")</f>
        <v/>
      </c>
      <c r="F44" s="56" t="str">
        <f>IFERROR(IF(INDEX(女子登録情報!$E:$E,MATCH($C44,女子登録情報!$B:$B,0))="","",INDEX(女子登録情報!$E:$E,MATCH($C44,女子登録情報!$B:$B,0))),"")</f>
        <v/>
      </c>
      <c r="G44" s="78" t="str">
        <f>IFERROR(INDEX(女子登録情報!$A:$A,MATCH($C44,女子登録情報!$B:$B,0)),"")</f>
        <v/>
      </c>
      <c r="H44" s="54"/>
      <c r="I44" s="31"/>
      <c r="J44" s="45"/>
      <c r="K44" s="55" t="str">
        <f>IF($H44="","",IF(INDEX(リスト!$Y$2:$Y$65,MATCH($H44,リスト!$X$2:$X$65,0))=3,"分",IF(INDEX(リスト!$Y$2:$Y$65,MATCH($H44,リスト!$X$2:$X$65,0))=2,IF(AND($J44="",$L44&lt;&gt;""),"","分"),"")))</f>
        <v/>
      </c>
      <c r="L44" s="66"/>
      <c r="M44" s="55" t="str">
        <f>IF($H44="","",IF(INDEX(リスト!$Y$2:$Y$65,MATCH($H44,リスト!$X$2:$X$65,0))&gt;=4,"m","秒"))</f>
        <v/>
      </c>
      <c r="N44" s="79"/>
      <c r="O44" s="80"/>
      <c r="P44" s="31"/>
      <c r="Q44" s="45"/>
      <c r="R44" s="55" t="str">
        <f>IF($O44="","",IF(INDEX(リスト!$Y$2:$Y$65,MATCH($O44,リスト!$X$2:$X$65,0))=3,"分",IF(INDEX(リスト!$Y$2:$Y$65,MATCH($O44,リスト!$X$2:$X$65,0))=2,IF(AND($Q44="",$S44&lt;&gt;""),"","分"),"")))</f>
        <v/>
      </c>
      <c r="S44" s="66"/>
      <c r="T44" s="55" t="str">
        <f>IF($O44="","",IF(INDEX(リスト!$Y$2:$Y$65,MATCH($O44,リスト!$X$2:$X$65,0))&gt;=4,"m","秒"))</f>
        <v/>
      </c>
      <c r="U44" s="79"/>
      <c r="V44" s="54"/>
      <c r="W44" s="31"/>
      <c r="X44" s="45"/>
      <c r="Y44" s="55" t="str">
        <f>IF($V44="","",IF(INDEX(リスト!$Y$2:$Y$65,MATCH($V44,リスト!$X$2:$X$65,0))=3,"分",IF(INDEX(リスト!$Y$2:$Y$65,MATCH($V44,リスト!$X$2:$X$65,0))=2,IF(AND($X44="",$Z44&lt;&gt;""),"","分"),"")))</f>
        <v/>
      </c>
      <c r="Z44" s="66"/>
      <c r="AA44" s="55" t="str">
        <f>IF($V44="","",IF(INDEX(リスト!$Y$2:$Y$65,MATCH($V44,リスト!$X$2:$X$65,0))&gt;=4,"m","秒"))</f>
        <v/>
      </c>
      <c r="AB44" s="79"/>
      <c r="AC44" s="80"/>
      <c r="AD44" s="31"/>
      <c r="AE44" s="45"/>
      <c r="AF44" s="81" t="str">
        <f t="shared" si="0"/>
        <v/>
      </c>
    </row>
    <row r="45" spans="2:32" ht="18.5" customHeight="1" x14ac:dyDescent="0.55000000000000004">
      <c r="B45" s="44">
        <v>38</v>
      </c>
      <c r="C45" s="31"/>
      <c r="D45" s="56" t="str">
        <f>IFERROR(INDEX(女子登録情報!$C:$C,MATCH($C45,女子登録情報!$B:$B,0)),"")</f>
        <v/>
      </c>
      <c r="E45" s="56" t="str">
        <f>IFERROR(INDEX(女子登録情報!$O:$O,MATCH($C45,女子登録情報!$B:$B,0)),"")</f>
        <v/>
      </c>
      <c r="F45" s="56" t="str">
        <f>IFERROR(IF(INDEX(女子登録情報!$E:$E,MATCH($C45,女子登録情報!$B:$B,0))="","",INDEX(女子登録情報!$E:$E,MATCH($C45,女子登録情報!$B:$B,0))),"")</f>
        <v/>
      </c>
      <c r="G45" s="78" t="str">
        <f>IFERROR(INDEX(女子登録情報!$A:$A,MATCH($C45,女子登録情報!$B:$B,0)),"")</f>
        <v/>
      </c>
      <c r="H45" s="54"/>
      <c r="I45" s="31"/>
      <c r="J45" s="45"/>
      <c r="K45" s="55" t="str">
        <f>IF($H45="","",IF(INDEX(リスト!$Y$2:$Y$65,MATCH($H45,リスト!$X$2:$X$65,0))=3,"分",IF(INDEX(リスト!$Y$2:$Y$65,MATCH($H45,リスト!$X$2:$X$65,0))=2,IF(AND($J45="",$L45&lt;&gt;""),"","分"),"")))</f>
        <v/>
      </c>
      <c r="L45" s="66"/>
      <c r="M45" s="55" t="str">
        <f>IF($H45="","",IF(INDEX(リスト!$Y$2:$Y$65,MATCH($H45,リスト!$X$2:$X$65,0))&gt;=4,"m","秒"))</f>
        <v/>
      </c>
      <c r="N45" s="79"/>
      <c r="O45" s="80"/>
      <c r="P45" s="31"/>
      <c r="Q45" s="45"/>
      <c r="R45" s="55" t="str">
        <f>IF($O45="","",IF(INDEX(リスト!$Y$2:$Y$65,MATCH($O45,リスト!$X$2:$X$65,0))=3,"分",IF(INDEX(リスト!$Y$2:$Y$65,MATCH($O45,リスト!$X$2:$X$65,0))=2,IF(AND($Q45="",$S45&lt;&gt;""),"","分"),"")))</f>
        <v/>
      </c>
      <c r="S45" s="66"/>
      <c r="T45" s="55" t="str">
        <f>IF($O45="","",IF(INDEX(リスト!$Y$2:$Y$65,MATCH($O45,リスト!$X$2:$X$65,0))&gt;=4,"m","秒"))</f>
        <v/>
      </c>
      <c r="U45" s="79"/>
      <c r="V45" s="54"/>
      <c r="W45" s="31"/>
      <c r="X45" s="45"/>
      <c r="Y45" s="55" t="str">
        <f>IF($V45="","",IF(INDEX(リスト!$Y$2:$Y$65,MATCH($V45,リスト!$X$2:$X$65,0))=3,"分",IF(INDEX(リスト!$Y$2:$Y$65,MATCH($V45,リスト!$X$2:$X$65,0))=2,IF(AND($X45="",$Z45&lt;&gt;""),"","分"),"")))</f>
        <v/>
      </c>
      <c r="Z45" s="66"/>
      <c r="AA45" s="55" t="str">
        <f>IF($V45="","",IF(INDEX(リスト!$Y$2:$Y$65,MATCH($V45,リスト!$X$2:$X$65,0))&gt;=4,"m","秒"))</f>
        <v/>
      </c>
      <c r="AB45" s="79"/>
      <c r="AC45" s="80"/>
      <c r="AD45" s="31"/>
      <c r="AE45" s="45"/>
      <c r="AF45" s="81" t="str">
        <f t="shared" si="0"/>
        <v/>
      </c>
    </row>
    <row r="46" spans="2:32" ht="18.5" customHeight="1" x14ac:dyDescent="0.55000000000000004">
      <c r="B46" s="44">
        <v>39</v>
      </c>
      <c r="C46" s="31"/>
      <c r="D46" s="56" t="str">
        <f>IFERROR(INDEX(女子登録情報!$C:$C,MATCH($C46,女子登録情報!$B:$B,0)),"")</f>
        <v/>
      </c>
      <c r="E46" s="56" t="str">
        <f>IFERROR(INDEX(女子登録情報!$O:$O,MATCH($C46,女子登録情報!$B:$B,0)),"")</f>
        <v/>
      </c>
      <c r="F46" s="56" t="str">
        <f>IFERROR(IF(INDEX(女子登録情報!$E:$E,MATCH($C46,女子登録情報!$B:$B,0))="","",INDEX(女子登録情報!$E:$E,MATCH($C46,女子登録情報!$B:$B,0))),"")</f>
        <v/>
      </c>
      <c r="G46" s="78" t="str">
        <f>IFERROR(INDEX(女子登録情報!$A:$A,MATCH($C46,女子登録情報!$B:$B,0)),"")</f>
        <v/>
      </c>
      <c r="H46" s="54"/>
      <c r="I46" s="31"/>
      <c r="J46" s="45"/>
      <c r="K46" s="55" t="str">
        <f>IF($H46="","",IF(INDEX(リスト!$Y$2:$Y$65,MATCH($H46,リスト!$X$2:$X$65,0))=3,"分",IF(INDEX(リスト!$Y$2:$Y$65,MATCH($H46,リスト!$X$2:$X$65,0))=2,IF(AND($J46="",$L46&lt;&gt;""),"","分"),"")))</f>
        <v/>
      </c>
      <c r="L46" s="66"/>
      <c r="M46" s="55" t="str">
        <f>IF($H46="","",IF(INDEX(リスト!$Y$2:$Y$65,MATCH($H46,リスト!$X$2:$X$65,0))&gt;=4,"m","秒"))</f>
        <v/>
      </c>
      <c r="N46" s="79"/>
      <c r="O46" s="80"/>
      <c r="P46" s="31"/>
      <c r="Q46" s="45"/>
      <c r="R46" s="55" t="str">
        <f>IF($O46="","",IF(INDEX(リスト!$Y$2:$Y$65,MATCH($O46,リスト!$X$2:$X$65,0))=3,"分",IF(INDEX(リスト!$Y$2:$Y$65,MATCH($O46,リスト!$X$2:$X$65,0))=2,IF(AND($Q46="",$S46&lt;&gt;""),"","分"),"")))</f>
        <v/>
      </c>
      <c r="S46" s="66"/>
      <c r="T46" s="55" t="str">
        <f>IF($O46="","",IF(INDEX(リスト!$Y$2:$Y$65,MATCH($O46,リスト!$X$2:$X$65,0))&gt;=4,"m","秒"))</f>
        <v/>
      </c>
      <c r="U46" s="79"/>
      <c r="V46" s="54"/>
      <c r="W46" s="31"/>
      <c r="X46" s="45"/>
      <c r="Y46" s="55" t="str">
        <f>IF($V46="","",IF(INDEX(リスト!$Y$2:$Y$65,MATCH($V46,リスト!$X$2:$X$65,0))=3,"分",IF(INDEX(リスト!$Y$2:$Y$65,MATCH($V46,リスト!$X$2:$X$65,0))=2,IF(AND($X46="",$Z46&lt;&gt;""),"","分"),"")))</f>
        <v/>
      </c>
      <c r="Z46" s="66"/>
      <c r="AA46" s="55" t="str">
        <f>IF($V46="","",IF(INDEX(リスト!$Y$2:$Y$65,MATCH($V46,リスト!$X$2:$X$65,0))&gt;=4,"m","秒"))</f>
        <v/>
      </c>
      <c r="AB46" s="79"/>
      <c r="AC46" s="80"/>
      <c r="AD46" s="31"/>
      <c r="AE46" s="45"/>
      <c r="AF46" s="81" t="str">
        <f t="shared" si="0"/>
        <v/>
      </c>
    </row>
    <row r="47" spans="2:32" ht="18.5" customHeight="1" thickBot="1" x14ac:dyDescent="0.6">
      <c r="B47" s="47">
        <v>40</v>
      </c>
      <c r="C47" s="36"/>
      <c r="D47" s="60" t="str">
        <f>IFERROR(INDEX(女子登録情報!$C:$C,MATCH($C47,女子登録情報!$B:$B,0)),"")</f>
        <v/>
      </c>
      <c r="E47" s="60" t="str">
        <f>IFERROR(INDEX(女子登録情報!$O:$O,MATCH($C47,女子登録情報!$B:$B,0)),"")</f>
        <v/>
      </c>
      <c r="F47" s="60" t="str">
        <f>IFERROR(IF(INDEX(女子登録情報!$E:$E,MATCH($C47,女子登録情報!$B:$B,0))="","",INDEX(女子登録情報!$E:$E,MATCH($C47,女子登録情報!$B:$B,0))),"")</f>
        <v/>
      </c>
      <c r="G47" s="82" t="str">
        <f>IFERROR(INDEX(女子登録情報!$A:$A,MATCH($C47,女子登録情報!$B:$B,0)),"")</f>
        <v/>
      </c>
      <c r="H47" s="58"/>
      <c r="I47" s="36"/>
      <c r="J47" s="48"/>
      <c r="K47" s="59" t="str">
        <f>IF($H47="","",IF(INDEX(リスト!$Y$2:$Y$65,MATCH($H47,リスト!$X$2:$X$65,0))=3,"分",IF(INDEX(リスト!$Y$2:$Y$65,MATCH($H47,リスト!$X$2:$X$65,0))=2,IF(AND($J47="",$L47&lt;&gt;""),"","分"),"")))</f>
        <v/>
      </c>
      <c r="L47" s="67"/>
      <c r="M47" s="59" t="str">
        <f>IF($H47="","",IF(INDEX(リスト!$Y$2:$Y$65,MATCH($H47,リスト!$X$2:$X$65,0))&gt;=4,"m","秒"))</f>
        <v/>
      </c>
      <c r="N47" s="83"/>
      <c r="O47" s="84"/>
      <c r="P47" s="36"/>
      <c r="Q47" s="48"/>
      <c r="R47" s="59" t="str">
        <f>IF($O47="","",IF(INDEX(リスト!$Y$2:$Y$65,MATCH($O47,リスト!$X$2:$X$65,0))=3,"分",IF(INDEX(リスト!$Y$2:$Y$65,MATCH($O47,リスト!$X$2:$X$65,0))=2,IF(AND($Q47="",$S47&lt;&gt;""),"","分"),"")))</f>
        <v/>
      </c>
      <c r="S47" s="67"/>
      <c r="T47" s="59" t="str">
        <f>IF($O47="","",IF(INDEX(リスト!$Y$2:$Y$65,MATCH($O47,リスト!$X$2:$X$65,0))&gt;=4,"m","秒"))</f>
        <v/>
      </c>
      <c r="U47" s="83"/>
      <c r="V47" s="58"/>
      <c r="W47" s="36"/>
      <c r="X47" s="48"/>
      <c r="Y47" s="59" t="str">
        <f>IF($V47="","",IF(INDEX(リスト!$Y$2:$Y$65,MATCH($V47,リスト!$X$2:$X$65,0))=3,"分",IF(INDEX(リスト!$Y$2:$Y$65,MATCH($V47,リスト!$X$2:$X$65,0))=2,IF(AND($X47="",$Z47&lt;&gt;""),"","分"),"")))</f>
        <v/>
      </c>
      <c r="Z47" s="67"/>
      <c r="AA47" s="59" t="str">
        <f>IF($V47="","",IF(INDEX(リスト!$Y$2:$Y$65,MATCH($V47,リスト!$X$2:$X$65,0))&gt;=4,"m","秒"))</f>
        <v/>
      </c>
      <c r="AB47" s="83"/>
      <c r="AC47" s="84"/>
      <c r="AD47" s="36"/>
      <c r="AE47" s="48"/>
      <c r="AF47" s="85" t="str">
        <f t="shared" si="0"/>
        <v/>
      </c>
    </row>
    <row r="48" spans="2:32" ht="18.5" customHeight="1" x14ac:dyDescent="0.55000000000000004">
      <c r="B48" s="113">
        <v>41</v>
      </c>
      <c r="C48" s="153"/>
      <c r="D48" s="112" t="str">
        <f>IFERROR(INDEX(女子登録情報!$C:$C,MATCH($C48,女子登録情報!$B:$B,0)),"")</f>
        <v/>
      </c>
      <c r="E48" s="112" t="str">
        <f>IFERROR(INDEX(女子登録情報!$O:$O,MATCH($C48,女子登録情報!$B:$B,0)),"")</f>
        <v/>
      </c>
      <c r="F48" s="112" t="str">
        <f>IFERROR(IF(INDEX(女子登録情報!$E:$E,MATCH($C48,女子登録情報!$B:$B,0))="","",INDEX(女子登録情報!$E:$E,MATCH($C48,女子登録情報!$B:$B,0))),"")</f>
        <v/>
      </c>
      <c r="G48" s="110" t="str">
        <f>IFERROR(INDEX(女子登録情報!$A:$A,MATCH($C48,女子登録情報!$B:$B,0)),"")</f>
        <v/>
      </c>
      <c r="H48" s="154"/>
      <c r="I48" s="153"/>
      <c r="J48" s="137"/>
      <c r="K48" s="111" t="str">
        <f>IF($H48="","",IF(INDEX(リスト!$Y$2:$Y$65,MATCH($H48,リスト!$X$2:$X$65,0))=3,"分",IF(INDEX(リスト!$Y$2:$Y$65,MATCH($H48,リスト!$X$2:$X$65,0))=2,IF(AND($J48="",$L48&lt;&gt;""),"","分"),"")))</f>
        <v/>
      </c>
      <c r="L48" s="138"/>
      <c r="M48" s="111" t="str">
        <f>IF($H48="","",IF(INDEX(リスト!$Y$2:$Y$65,MATCH($H48,リスト!$X$2:$X$65,0))&gt;=4,"m","秒"))</f>
        <v/>
      </c>
      <c r="N48" s="139"/>
      <c r="O48" s="155"/>
      <c r="P48" s="153"/>
      <c r="Q48" s="137"/>
      <c r="R48" s="111" t="str">
        <f>IF($O48="","",IF(INDEX(リスト!$Y$2:$Y$65,MATCH($O48,リスト!$X$2:$X$65,0))=3,"分",IF(INDEX(リスト!$Y$2:$Y$65,MATCH($O48,リスト!$X$2:$X$65,0))=2,IF(AND($Q48="",$S48&lt;&gt;""),"","分"),"")))</f>
        <v/>
      </c>
      <c r="S48" s="138"/>
      <c r="T48" s="111" t="str">
        <f>IF($O48="","",IF(INDEX(リスト!$Y$2:$Y$65,MATCH($O48,リスト!$X$2:$X$65,0))&gt;=4,"m","秒"))</f>
        <v/>
      </c>
      <c r="U48" s="139"/>
      <c r="V48" s="154"/>
      <c r="W48" s="153"/>
      <c r="X48" s="137"/>
      <c r="Y48" s="111" t="str">
        <f>IF($V48="","",IF(INDEX(リスト!$Y$2:$Y$65,MATCH($V48,リスト!$X$2:$X$65,0))=3,"分",IF(INDEX(リスト!$Y$2:$Y$65,MATCH($V48,リスト!$X$2:$X$65,0))=2,IF(AND($X48="",$Z48&lt;&gt;""),"","分"),"")))</f>
        <v/>
      </c>
      <c r="Z48" s="138"/>
      <c r="AA48" s="111" t="str">
        <f>IF($V48="","",IF(INDEX(リスト!$Y$2:$Y$65,MATCH($V48,リスト!$X$2:$X$65,0))&gt;=4,"m","秒"))</f>
        <v/>
      </c>
      <c r="AB48" s="139"/>
      <c r="AC48" s="155"/>
      <c r="AD48" s="153"/>
      <c r="AE48" s="137"/>
      <c r="AF48" s="134" t="str">
        <f t="shared" si="0"/>
        <v/>
      </c>
    </row>
    <row r="49" spans="2:32" ht="18.5" customHeight="1" x14ac:dyDescent="0.55000000000000004">
      <c r="B49" s="44">
        <v>42</v>
      </c>
      <c r="C49" s="31"/>
      <c r="D49" s="56" t="str">
        <f>IFERROR(INDEX(女子登録情報!$C:$C,MATCH($C49,女子登録情報!$B:$B,0)),"")</f>
        <v/>
      </c>
      <c r="E49" s="56" t="str">
        <f>IFERROR(INDEX(女子登録情報!$O:$O,MATCH($C49,女子登録情報!$B:$B,0)),"")</f>
        <v/>
      </c>
      <c r="F49" s="56" t="str">
        <f>IFERROR(IF(INDEX(女子登録情報!$E:$E,MATCH($C49,女子登録情報!$B:$B,0))="","",INDEX(女子登録情報!$E:$E,MATCH($C49,女子登録情報!$B:$B,0))),"")</f>
        <v/>
      </c>
      <c r="G49" s="78" t="str">
        <f>IFERROR(INDEX(女子登録情報!$A:$A,MATCH($C49,女子登録情報!$B:$B,0)),"")</f>
        <v/>
      </c>
      <c r="H49" s="54"/>
      <c r="I49" s="31"/>
      <c r="J49" s="45"/>
      <c r="K49" s="55" t="str">
        <f>IF($H49="","",IF(INDEX(リスト!$Y$2:$Y$65,MATCH($H49,リスト!$X$2:$X$65,0))=3,"分",IF(INDEX(リスト!$Y$2:$Y$65,MATCH($H49,リスト!$X$2:$X$65,0))=2,IF(AND($J49="",$L49&lt;&gt;""),"","分"),"")))</f>
        <v/>
      </c>
      <c r="L49" s="66"/>
      <c r="M49" s="55" t="str">
        <f>IF($H49="","",IF(INDEX(リスト!$Y$2:$Y$65,MATCH($H49,リスト!$X$2:$X$65,0))&gt;=4,"m","秒"))</f>
        <v/>
      </c>
      <c r="N49" s="79"/>
      <c r="O49" s="80"/>
      <c r="P49" s="31"/>
      <c r="Q49" s="45"/>
      <c r="R49" s="55" t="str">
        <f>IF($O49="","",IF(INDEX(リスト!$Y$2:$Y$65,MATCH($O49,リスト!$X$2:$X$65,0))=3,"分",IF(INDEX(リスト!$Y$2:$Y$65,MATCH($O49,リスト!$X$2:$X$65,0))=2,IF(AND($Q49="",$S49&lt;&gt;""),"","分"),"")))</f>
        <v/>
      </c>
      <c r="S49" s="66"/>
      <c r="T49" s="55" t="str">
        <f>IF($O49="","",IF(INDEX(リスト!$Y$2:$Y$65,MATCH($O49,リスト!$X$2:$X$65,0))&gt;=4,"m","秒"))</f>
        <v/>
      </c>
      <c r="U49" s="79"/>
      <c r="V49" s="54"/>
      <c r="W49" s="31"/>
      <c r="X49" s="45"/>
      <c r="Y49" s="55" t="str">
        <f>IF($V49="","",IF(INDEX(リスト!$Y$2:$Y$65,MATCH($V49,リスト!$X$2:$X$65,0))=3,"分",IF(INDEX(リスト!$Y$2:$Y$65,MATCH($V49,リスト!$X$2:$X$65,0))=2,IF(AND($X49="",$Z49&lt;&gt;""),"","分"),"")))</f>
        <v/>
      </c>
      <c r="Z49" s="66"/>
      <c r="AA49" s="55" t="str">
        <f>IF($V49="","",IF(INDEX(リスト!$Y$2:$Y$65,MATCH($V49,リスト!$X$2:$X$65,0))&gt;=4,"m","秒"))</f>
        <v/>
      </c>
      <c r="AB49" s="79"/>
      <c r="AC49" s="80"/>
      <c r="AD49" s="31"/>
      <c r="AE49" s="45"/>
      <c r="AF49" s="81" t="str">
        <f t="shared" si="0"/>
        <v/>
      </c>
    </row>
    <row r="50" spans="2:32" ht="18.5" customHeight="1" x14ac:dyDescent="0.55000000000000004">
      <c r="B50" s="44">
        <v>43</v>
      </c>
      <c r="C50" s="31"/>
      <c r="D50" s="56" t="str">
        <f>IFERROR(INDEX(女子登録情報!$C:$C,MATCH($C50,女子登録情報!$B:$B,0)),"")</f>
        <v/>
      </c>
      <c r="E50" s="56" t="str">
        <f>IFERROR(INDEX(女子登録情報!$O:$O,MATCH($C50,女子登録情報!$B:$B,0)),"")</f>
        <v/>
      </c>
      <c r="F50" s="56" t="str">
        <f>IFERROR(IF(INDEX(女子登録情報!$E:$E,MATCH($C50,女子登録情報!$B:$B,0))="","",INDEX(女子登録情報!$E:$E,MATCH($C50,女子登録情報!$B:$B,0))),"")</f>
        <v/>
      </c>
      <c r="G50" s="78" t="str">
        <f>IFERROR(INDEX(女子登録情報!$A:$A,MATCH($C50,女子登録情報!$B:$B,0)),"")</f>
        <v/>
      </c>
      <c r="H50" s="54"/>
      <c r="I50" s="31"/>
      <c r="J50" s="45"/>
      <c r="K50" s="55" t="str">
        <f>IF($H50="","",IF(INDEX(リスト!$Y$2:$Y$65,MATCH($H50,リスト!$X$2:$X$65,0))=3,"分",IF(INDEX(リスト!$Y$2:$Y$65,MATCH($H50,リスト!$X$2:$X$65,0))=2,IF(AND($J50="",$L50&lt;&gt;""),"","分"),"")))</f>
        <v/>
      </c>
      <c r="L50" s="66"/>
      <c r="M50" s="55" t="str">
        <f>IF($H50="","",IF(INDEX(リスト!$Y$2:$Y$65,MATCH($H50,リスト!$X$2:$X$65,0))&gt;=4,"m","秒"))</f>
        <v/>
      </c>
      <c r="N50" s="79"/>
      <c r="O50" s="80"/>
      <c r="P50" s="31"/>
      <c r="Q50" s="45"/>
      <c r="R50" s="55" t="str">
        <f>IF($O50="","",IF(INDEX(リスト!$Y$2:$Y$65,MATCH($O50,リスト!$X$2:$X$65,0))=3,"分",IF(INDEX(リスト!$Y$2:$Y$65,MATCH($O50,リスト!$X$2:$X$65,0))=2,IF(AND($Q50="",$S50&lt;&gt;""),"","分"),"")))</f>
        <v/>
      </c>
      <c r="S50" s="66"/>
      <c r="T50" s="55" t="str">
        <f>IF($O50="","",IF(INDEX(リスト!$Y$2:$Y$65,MATCH($O50,リスト!$X$2:$X$65,0))&gt;=4,"m","秒"))</f>
        <v/>
      </c>
      <c r="U50" s="79"/>
      <c r="V50" s="54"/>
      <c r="W50" s="31"/>
      <c r="X50" s="45"/>
      <c r="Y50" s="55" t="str">
        <f>IF($V50="","",IF(INDEX(リスト!$Y$2:$Y$65,MATCH($V50,リスト!$X$2:$X$65,0))=3,"分",IF(INDEX(リスト!$Y$2:$Y$65,MATCH($V50,リスト!$X$2:$X$65,0))=2,IF(AND($X50="",$Z50&lt;&gt;""),"","分"),"")))</f>
        <v/>
      </c>
      <c r="Z50" s="66"/>
      <c r="AA50" s="55" t="str">
        <f>IF($V50="","",IF(INDEX(リスト!$Y$2:$Y$65,MATCH($V50,リスト!$X$2:$X$65,0))&gt;=4,"m","秒"))</f>
        <v/>
      </c>
      <c r="AB50" s="79"/>
      <c r="AC50" s="80"/>
      <c r="AD50" s="31"/>
      <c r="AE50" s="45"/>
      <c r="AF50" s="81" t="str">
        <f t="shared" si="0"/>
        <v/>
      </c>
    </row>
    <row r="51" spans="2:32" ht="18.5" customHeight="1" x14ac:dyDescent="0.55000000000000004">
      <c r="B51" s="44">
        <v>44</v>
      </c>
      <c r="C51" s="31"/>
      <c r="D51" s="56" t="str">
        <f>IFERROR(INDEX(女子登録情報!$C:$C,MATCH($C51,女子登録情報!$B:$B,0)),"")</f>
        <v/>
      </c>
      <c r="E51" s="56" t="str">
        <f>IFERROR(INDEX(女子登録情報!$O:$O,MATCH($C51,女子登録情報!$B:$B,0)),"")</f>
        <v/>
      </c>
      <c r="F51" s="56" t="str">
        <f>IFERROR(IF(INDEX(女子登録情報!$E:$E,MATCH($C51,女子登録情報!$B:$B,0))="","",INDEX(女子登録情報!$E:$E,MATCH($C51,女子登録情報!$B:$B,0))),"")</f>
        <v/>
      </c>
      <c r="G51" s="78" t="str">
        <f>IFERROR(INDEX(女子登録情報!$A:$A,MATCH($C51,女子登録情報!$B:$B,0)),"")</f>
        <v/>
      </c>
      <c r="H51" s="54"/>
      <c r="I51" s="31"/>
      <c r="J51" s="45"/>
      <c r="K51" s="55" t="str">
        <f>IF($H51="","",IF(INDEX(リスト!$Y$2:$Y$65,MATCH($H51,リスト!$X$2:$X$65,0))=3,"分",IF(INDEX(リスト!$Y$2:$Y$65,MATCH($H51,リスト!$X$2:$X$65,0))=2,IF(AND($J51="",$L51&lt;&gt;""),"","分"),"")))</f>
        <v/>
      </c>
      <c r="L51" s="66"/>
      <c r="M51" s="55" t="str">
        <f>IF($H51="","",IF(INDEX(リスト!$Y$2:$Y$65,MATCH($H51,リスト!$X$2:$X$65,0))&gt;=4,"m","秒"))</f>
        <v/>
      </c>
      <c r="N51" s="79"/>
      <c r="O51" s="80"/>
      <c r="P51" s="31"/>
      <c r="Q51" s="45"/>
      <c r="R51" s="55" t="str">
        <f>IF($O51="","",IF(INDEX(リスト!$Y$2:$Y$65,MATCH($O51,リスト!$X$2:$X$65,0))=3,"分",IF(INDEX(リスト!$Y$2:$Y$65,MATCH($O51,リスト!$X$2:$X$65,0))=2,IF(AND($Q51="",$S51&lt;&gt;""),"","分"),"")))</f>
        <v/>
      </c>
      <c r="S51" s="66"/>
      <c r="T51" s="55" t="str">
        <f>IF($O51="","",IF(INDEX(リスト!$Y$2:$Y$65,MATCH($O51,リスト!$X$2:$X$65,0))&gt;=4,"m","秒"))</f>
        <v/>
      </c>
      <c r="U51" s="79"/>
      <c r="V51" s="54"/>
      <c r="W51" s="31"/>
      <c r="X51" s="45"/>
      <c r="Y51" s="55" t="str">
        <f>IF($V51="","",IF(INDEX(リスト!$Y$2:$Y$65,MATCH($V51,リスト!$X$2:$X$65,0))=3,"分",IF(INDEX(リスト!$Y$2:$Y$65,MATCH($V51,リスト!$X$2:$X$65,0))=2,IF(AND($X51="",$Z51&lt;&gt;""),"","分"),"")))</f>
        <v/>
      </c>
      <c r="Z51" s="66"/>
      <c r="AA51" s="55" t="str">
        <f>IF($V51="","",IF(INDEX(リスト!$Y$2:$Y$65,MATCH($V51,リスト!$X$2:$X$65,0))&gt;=4,"m","秒"))</f>
        <v/>
      </c>
      <c r="AB51" s="79"/>
      <c r="AC51" s="80"/>
      <c r="AD51" s="31"/>
      <c r="AE51" s="45"/>
      <c r="AF51" s="81" t="str">
        <f t="shared" si="0"/>
        <v/>
      </c>
    </row>
    <row r="52" spans="2:32" ht="18.5" customHeight="1" x14ac:dyDescent="0.55000000000000004">
      <c r="B52" s="44">
        <v>45</v>
      </c>
      <c r="C52" s="31"/>
      <c r="D52" s="56" t="str">
        <f>IFERROR(INDEX(女子登録情報!$C:$C,MATCH($C52,女子登録情報!$B:$B,0)),"")</f>
        <v/>
      </c>
      <c r="E52" s="56" t="str">
        <f>IFERROR(INDEX(女子登録情報!$O:$O,MATCH($C52,女子登録情報!$B:$B,0)),"")</f>
        <v/>
      </c>
      <c r="F52" s="56" t="str">
        <f>IFERROR(IF(INDEX(女子登録情報!$E:$E,MATCH($C52,女子登録情報!$B:$B,0))="","",INDEX(女子登録情報!$E:$E,MATCH($C52,女子登録情報!$B:$B,0))),"")</f>
        <v/>
      </c>
      <c r="G52" s="78" t="str">
        <f>IFERROR(INDEX(女子登録情報!$A:$A,MATCH($C52,女子登録情報!$B:$B,0)),"")</f>
        <v/>
      </c>
      <c r="H52" s="54"/>
      <c r="I52" s="31"/>
      <c r="J52" s="45"/>
      <c r="K52" s="55" t="str">
        <f>IF($H52="","",IF(INDEX(リスト!$Y$2:$Y$65,MATCH($H52,リスト!$X$2:$X$65,0))=3,"分",IF(INDEX(リスト!$Y$2:$Y$65,MATCH($H52,リスト!$X$2:$X$65,0))=2,IF(AND($J52="",$L52&lt;&gt;""),"","分"),"")))</f>
        <v/>
      </c>
      <c r="L52" s="66"/>
      <c r="M52" s="55" t="str">
        <f>IF($H52="","",IF(INDEX(リスト!$Y$2:$Y$65,MATCH($H52,リスト!$X$2:$X$65,0))&gt;=4,"m","秒"))</f>
        <v/>
      </c>
      <c r="N52" s="79"/>
      <c r="O52" s="80"/>
      <c r="P52" s="31"/>
      <c r="Q52" s="45"/>
      <c r="R52" s="55" t="str">
        <f>IF($O52="","",IF(INDEX(リスト!$Y$2:$Y$65,MATCH($O52,リスト!$X$2:$X$65,0))=3,"分",IF(INDEX(リスト!$Y$2:$Y$65,MATCH($O52,リスト!$X$2:$X$65,0))=2,IF(AND($Q52="",$S52&lt;&gt;""),"","分"),"")))</f>
        <v/>
      </c>
      <c r="S52" s="66"/>
      <c r="T52" s="55" t="str">
        <f>IF($O52="","",IF(INDEX(リスト!$Y$2:$Y$65,MATCH($O52,リスト!$X$2:$X$65,0))&gt;=4,"m","秒"))</f>
        <v/>
      </c>
      <c r="U52" s="79"/>
      <c r="V52" s="54"/>
      <c r="W52" s="31"/>
      <c r="X52" s="45"/>
      <c r="Y52" s="55" t="str">
        <f>IF($V52="","",IF(INDEX(リスト!$Y$2:$Y$65,MATCH($V52,リスト!$X$2:$X$65,0))=3,"分",IF(INDEX(リスト!$Y$2:$Y$65,MATCH($V52,リスト!$X$2:$X$65,0))=2,IF(AND($X52="",$Z52&lt;&gt;""),"","分"),"")))</f>
        <v/>
      </c>
      <c r="Z52" s="66"/>
      <c r="AA52" s="55" t="str">
        <f>IF($V52="","",IF(INDEX(リスト!$Y$2:$Y$65,MATCH($V52,リスト!$X$2:$X$65,0))&gt;=4,"m","秒"))</f>
        <v/>
      </c>
      <c r="AB52" s="79"/>
      <c r="AC52" s="80"/>
      <c r="AD52" s="31"/>
      <c r="AE52" s="45"/>
      <c r="AF52" s="81" t="str">
        <f t="shared" si="0"/>
        <v/>
      </c>
    </row>
    <row r="53" spans="2:32" ht="18.5" customHeight="1" x14ac:dyDescent="0.55000000000000004">
      <c r="B53" s="44">
        <v>46</v>
      </c>
      <c r="C53" s="31"/>
      <c r="D53" s="56" t="str">
        <f>IFERROR(INDEX(女子登録情報!$C:$C,MATCH($C53,女子登録情報!$B:$B,0)),"")</f>
        <v/>
      </c>
      <c r="E53" s="56" t="str">
        <f>IFERROR(INDEX(女子登録情報!$O:$O,MATCH($C53,女子登録情報!$B:$B,0)),"")</f>
        <v/>
      </c>
      <c r="F53" s="56" t="str">
        <f>IFERROR(IF(INDEX(女子登録情報!$E:$E,MATCH($C53,女子登録情報!$B:$B,0))="","",INDEX(女子登録情報!$E:$E,MATCH($C53,女子登録情報!$B:$B,0))),"")</f>
        <v/>
      </c>
      <c r="G53" s="78" t="str">
        <f>IFERROR(INDEX(女子登録情報!$A:$A,MATCH($C53,女子登録情報!$B:$B,0)),"")</f>
        <v/>
      </c>
      <c r="H53" s="54"/>
      <c r="I53" s="31"/>
      <c r="J53" s="45"/>
      <c r="K53" s="55" t="str">
        <f>IF($H53="","",IF(INDEX(リスト!$Y$2:$Y$65,MATCH($H53,リスト!$X$2:$X$65,0))=3,"分",IF(INDEX(リスト!$Y$2:$Y$65,MATCH($H53,リスト!$X$2:$X$65,0))=2,IF(AND($J53="",$L53&lt;&gt;""),"","分"),"")))</f>
        <v/>
      </c>
      <c r="L53" s="66"/>
      <c r="M53" s="55" t="str">
        <f>IF($H53="","",IF(INDEX(リスト!$Y$2:$Y$65,MATCH($H53,リスト!$X$2:$X$65,0))&gt;=4,"m","秒"))</f>
        <v/>
      </c>
      <c r="N53" s="79"/>
      <c r="O53" s="80"/>
      <c r="P53" s="31"/>
      <c r="Q53" s="45"/>
      <c r="R53" s="55" t="str">
        <f>IF($O53="","",IF(INDEX(リスト!$Y$2:$Y$65,MATCH($O53,リスト!$X$2:$X$65,0))=3,"分",IF(INDEX(リスト!$Y$2:$Y$65,MATCH($O53,リスト!$X$2:$X$65,0))=2,IF(AND($Q53="",$S53&lt;&gt;""),"","分"),"")))</f>
        <v/>
      </c>
      <c r="S53" s="66"/>
      <c r="T53" s="55" t="str">
        <f>IF($O53="","",IF(INDEX(リスト!$Y$2:$Y$65,MATCH($O53,リスト!$X$2:$X$65,0))&gt;=4,"m","秒"))</f>
        <v/>
      </c>
      <c r="U53" s="79"/>
      <c r="V53" s="54"/>
      <c r="W53" s="31"/>
      <c r="X53" s="45"/>
      <c r="Y53" s="55" t="str">
        <f>IF($V53="","",IF(INDEX(リスト!$Y$2:$Y$65,MATCH($V53,リスト!$X$2:$X$65,0))=3,"分",IF(INDEX(リスト!$Y$2:$Y$65,MATCH($V53,リスト!$X$2:$X$65,0))=2,IF(AND($X53="",$Z53&lt;&gt;""),"","分"),"")))</f>
        <v/>
      </c>
      <c r="Z53" s="66"/>
      <c r="AA53" s="55" t="str">
        <f>IF($V53="","",IF(INDEX(リスト!$Y$2:$Y$65,MATCH($V53,リスト!$X$2:$X$65,0))&gt;=4,"m","秒"))</f>
        <v/>
      </c>
      <c r="AB53" s="79"/>
      <c r="AC53" s="80"/>
      <c r="AD53" s="31"/>
      <c r="AE53" s="45"/>
      <c r="AF53" s="81" t="str">
        <f t="shared" si="0"/>
        <v/>
      </c>
    </row>
    <row r="54" spans="2:32" ht="18.5" customHeight="1" x14ac:dyDescent="0.55000000000000004">
      <c r="B54" s="44">
        <v>47</v>
      </c>
      <c r="C54" s="31"/>
      <c r="D54" s="56" t="str">
        <f>IFERROR(INDEX(女子登録情報!$C:$C,MATCH($C54,女子登録情報!$B:$B,0)),"")</f>
        <v/>
      </c>
      <c r="E54" s="56" t="str">
        <f>IFERROR(INDEX(女子登録情報!$O:$O,MATCH($C54,女子登録情報!$B:$B,0)),"")</f>
        <v/>
      </c>
      <c r="F54" s="56" t="str">
        <f>IFERROR(IF(INDEX(女子登録情報!$E:$E,MATCH($C54,女子登録情報!$B:$B,0))="","",INDEX(女子登録情報!$E:$E,MATCH($C54,女子登録情報!$B:$B,0))),"")</f>
        <v/>
      </c>
      <c r="G54" s="78" t="str">
        <f>IFERROR(INDEX(女子登録情報!$A:$A,MATCH($C54,女子登録情報!$B:$B,0)),"")</f>
        <v/>
      </c>
      <c r="H54" s="54"/>
      <c r="I54" s="31"/>
      <c r="J54" s="45"/>
      <c r="K54" s="55" t="str">
        <f>IF($H54="","",IF(INDEX(リスト!$Y$2:$Y$65,MATCH($H54,リスト!$X$2:$X$65,0))=3,"分",IF(INDEX(リスト!$Y$2:$Y$65,MATCH($H54,リスト!$X$2:$X$65,0))=2,IF(AND($J54="",$L54&lt;&gt;""),"","分"),"")))</f>
        <v/>
      </c>
      <c r="L54" s="66"/>
      <c r="M54" s="55" t="str">
        <f>IF($H54="","",IF(INDEX(リスト!$Y$2:$Y$65,MATCH($H54,リスト!$X$2:$X$65,0))&gt;=4,"m","秒"))</f>
        <v/>
      </c>
      <c r="N54" s="79"/>
      <c r="O54" s="80"/>
      <c r="P54" s="31"/>
      <c r="Q54" s="45"/>
      <c r="R54" s="55" t="str">
        <f>IF($O54="","",IF(INDEX(リスト!$Y$2:$Y$65,MATCH($O54,リスト!$X$2:$X$65,0))=3,"分",IF(INDEX(リスト!$Y$2:$Y$65,MATCH($O54,リスト!$X$2:$X$65,0))=2,IF(AND($Q54="",$S54&lt;&gt;""),"","分"),"")))</f>
        <v/>
      </c>
      <c r="S54" s="66"/>
      <c r="T54" s="55" t="str">
        <f>IF($O54="","",IF(INDEX(リスト!$Y$2:$Y$65,MATCH($O54,リスト!$X$2:$X$65,0))&gt;=4,"m","秒"))</f>
        <v/>
      </c>
      <c r="U54" s="79"/>
      <c r="V54" s="54"/>
      <c r="W54" s="31"/>
      <c r="X54" s="45"/>
      <c r="Y54" s="55" t="str">
        <f>IF($V54="","",IF(INDEX(リスト!$Y$2:$Y$65,MATCH($V54,リスト!$X$2:$X$65,0))=3,"分",IF(INDEX(リスト!$Y$2:$Y$65,MATCH($V54,リスト!$X$2:$X$65,0))=2,IF(AND($X54="",$Z54&lt;&gt;""),"","分"),"")))</f>
        <v/>
      </c>
      <c r="Z54" s="66"/>
      <c r="AA54" s="55" t="str">
        <f>IF($V54="","",IF(INDEX(リスト!$Y$2:$Y$65,MATCH($V54,リスト!$X$2:$X$65,0))&gt;=4,"m","秒"))</f>
        <v/>
      </c>
      <c r="AB54" s="79"/>
      <c r="AC54" s="80"/>
      <c r="AD54" s="31"/>
      <c r="AE54" s="45"/>
      <c r="AF54" s="81" t="str">
        <f t="shared" si="0"/>
        <v/>
      </c>
    </row>
    <row r="55" spans="2:32" ht="18.5" customHeight="1" x14ac:dyDescent="0.55000000000000004">
      <c r="B55" s="44">
        <v>48</v>
      </c>
      <c r="C55" s="31"/>
      <c r="D55" s="56" t="str">
        <f>IFERROR(INDEX(女子登録情報!$C:$C,MATCH($C55,女子登録情報!$B:$B,0)),"")</f>
        <v/>
      </c>
      <c r="E55" s="56" t="str">
        <f>IFERROR(INDEX(女子登録情報!$O:$O,MATCH($C55,女子登録情報!$B:$B,0)),"")</f>
        <v/>
      </c>
      <c r="F55" s="56" t="str">
        <f>IFERROR(IF(INDEX(女子登録情報!$E:$E,MATCH($C55,女子登録情報!$B:$B,0))="","",INDEX(女子登録情報!$E:$E,MATCH($C55,女子登録情報!$B:$B,0))),"")</f>
        <v/>
      </c>
      <c r="G55" s="78" t="str">
        <f>IFERROR(INDEX(女子登録情報!$A:$A,MATCH($C55,女子登録情報!$B:$B,0)),"")</f>
        <v/>
      </c>
      <c r="H55" s="54"/>
      <c r="I55" s="31"/>
      <c r="J55" s="45"/>
      <c r="K55" s="55" t="str">
        <f>IF($H55="","",IF(INDEX(リスト!$Y$2:$Y$65,MATCH($H55,リスト!$X$2:$X$65,0))=3,"分",IF(INDEX(リスト!$Y$2:$Y$65,MATCH($H55,リスト!$X$2:$X$65,0))=2,IF(AND($J55="",$L55&lt;&gt;""),"","分"),"")))</f>
        <v/>
      </c>
      <c r="L55" s="66"/>
      <c r="M55" s="55" t="str">
        <f>IF($H55="","",IF(INDEX(リスト!$Y$2:$Y$65,MATCH($H55,リスト!$X$2:$X$65,0))&gt;=4,"m","秒"))</f>
        <v/>
      </c>
      <c r="N55" s="79"/>
      <c r="O55" s="80"/>
      <c r="P55" s="31"/>
      <c r="Q55" s="45"/>
      <c r="R55" s="55" t="str">
        <f>IF($O55="","",IF(INDEX(リスト!$Y$2:$Y$65,MATCH($O55,リスト!$X$2:$X$65,0))=3,"分",IF(INDEX(リスト!$Y$2:$Y$65,MATCH($O55,リスト!$X$2:$X$65,0))=2,IF(AND($Q55="",$S55&lt;&gt;""),"","分"),"")))</f>
        <v/>
      </c>
      <c r="S55" s="66"/>
      <c r="T55" s="55" t="str">
        <f>IF($O55="","",IF(INDEX(リスト!$Y$2:$Y$65,MATCH($O55,リスト!$X$2:$X$65,0))&gt;=4,"m","秒"))</f>
        <v/>
      </c>
      <c r="U55" s="79"/>
      <c r="V55" s="54"/>
      <c r="W55" s="31"/>
      <c r="X55" s="45"/>
      <c r="Y55" s="55" t="str">
        <f>IF($V55="","",IF(INDEX(リスト!$Y$2:$Y$65,MATCH($V55,リスト!$X$2:$X$65,0))=3,"分",IF(INDEX(リスト!$Y$2:$Y$65,MATCH($V55,リスト!$X$2:$X$65,0))=2,IF(AND($X55="",$Z55&lt;&gt;""),"","分"),"")))</f>
        <v/>
      </c>
      <c r="Z55" s="66"/>
      <c r="AA55" s="55" t="str">
        <f>IF($V55="","",IF(INDEX(リスト!$Y$2:$Y$65,MATCH($V55,リスト!$X$2:$X$65,0))&gt;=4,"m","秒"))</f>
        <v/>
      </c>
      <c r="AB55" s="79"/>
      <c r="AC55" s="80"/>
      <c r="AD55" s="31"/>
      <c r="AE55" s="45"/>
      <c r="AF55" s="81" t="str">
        <f t="shared" si="0"/>
        <v/>
      </c>
    </row>
    <row r="56" spans="2:32" ht="18.5" customHeight="1" x14ac:dyDescent="0.55000000000000004">
      <c r="B56" s="44">
        <v>49</v>
      </c>
      <c r="C56" s="31"/>
      <c r="D56" s="56" t="str">
        <f>IFERROR(INDEX(女子登録情報!$C:$C,MATCH($C56,女子登録情報!$B:$B,0)),"")</f>
        <v/>
      </c>
      <c r="E56" s="56" t="str">
        <f>IFERROR(INDEX(女子登録情報!$O:$O,MATCH($C56,女子登録情報!$B:$B,0)),"")</f>
        <v/>
      </c>
      <c r="F56" s="56" t="str">
        <f>IFERROR(IF(INDEX(女子登録情報!$E:$E,MATCH($C56,女子登録情報!$B:$B,0))="","",INDEX(女子登録情報!$E:$E,MATCH($C56,女子登録情報!$B:$B,0))),"")</f>
        <v/>
      </c>
      <c r="G56" s="78" t="str">
        <f>IFERROR(INDEX(女子登録情報!$A:$A,MATCH($C56,女子登録情報!$B:$B,0)),"")</f>
        <v/>
      </c>
      <c r="H56" s="54"/>
      <c r="I56" s="31"/>
      <c r="J56" s="45"/>
      <c r="K56" s="55" t="str">
        <f>IF($H56="","",IF(INDEX(リスト!$Y$2:$Y$65,MATCH($H56,リスト!$X$2:$X$65,0))=3,"分",IF(INDEX(リスト!$Y$2:$Y$65,MATCH($H56,リスト!$X$2:$X$65,0))=2,IF(AND($J56="",$L56&lt;&gt;""),"","分"),"")))</f>
        <v/>
      </c>
      <c r="L56" s="66"/>
      <c r="M56" s="55" t="str">
        <f>IF($H56="","",IF(INDEX(リスト!$Y$2:$Y$65,MATCH($H56,リスト!$X$2:$X$65,0))&gt;=4,"m","秒"))</f>
        <v/>
      </c>
      <c r="N56" s="79"/>
      <c r="O56" s="80"/>
      <c r="P56" s="31"/>
      <c r="Q56" s="45"/>
      <c r="R56" s="55" t="str">
        <f>IF($O56="","",IF(INDEX(リスト!$Y$2:$Y$65,MATCH($O56,リスト!$X$2:$X$65,0))=3,"分",IF(INDEX(リスト!$Y$2:$Y$65,MATCH($O56,リスト!$X$2:$X$65,0))=2,IF(AND($Q56="",$S56&lt;&gt;""),"","分"),"")))</f>
        <v/>
      </c>
      <c r="S56" s="66"/>
      <c r="T56" s="55" t="str">
        <f>IF($O56="","",IF(INDEX(リスト!$Y$2:$Y$65,MATCH($O56,リスト!$X$2:$X$65,0))&gt;=4,"m","秒"))</f>
        <v/>
      </c>
      <c r="U56" s="79"/>
      <c r="V56" s="54"/>
      <c r="W56" s="31"/>
      <c r="X56" s="45"/>
      <c r="Y56" s="55" t="str">
        <f>IF($V56="","",IF(INDEX(リスト!$Y$2:$Y$65,MATCH($V56,リスト!$X$2:$X$65,0))=3,"分",IF(INDEX(リスト!$Y$2:$Y$65,MATCH($V56,リスト!$X$2:$X$65,0))=2,IF(AND($X56="",$Z56&lt;&gt;""),"","分"),"")))</f>
        <v/>
      </c>
      <c r="Z56" s="66"/>
      <c r="AA56" s="55" t="str">
        <f>IF($V56="","",IF(INDEX(リスト!$Y$2:$Y$65,MATCH($V56,リスト!$X$2:$X$65,0))&gt;=4,"m","秒"))</f>
        <v/>
      </c>
      <c r="AB56" s="79"/>
      <c r="AC56" s="80"/>
      <c r="AD56" s="31"/>
      <c r="AE56" s="45"/>
      <c r="AF56" s="81" t="str">
        <f t="shared" si="0"/>
        <v/>
      </c>
    </row>
    <row r="57" spans="2:32" ht="18.5" customHeight="1" thickBot="1" x14ac:dyDescent="0.6">
      <c r="B57" s="47">
        <v>50</v>
      </c>
      <c r="C57" s="36"/>
      <c r="D57" s="60" t="str">
        <f>IFERROR(INDEX(女子登録情報!$C:$C,MATCH($C57,女子登録情報!$B:$B,0)),"")</f>
        <v/>
      </c>
      <c r="E57" s="60" t="str">
        <f>IFERROR(INDEX(女子登録情報!$O:$O,MATCH($C57,女子登録情報!$B:$B,0)),"")</f>
        <v/>
      </c>
      <c r="F57" s="60" t="str">
        <f>IFERROR(IF(INDEX(女子登録情報!$E:$E,MATCH($C57,女子登録情報!$B:$B,0))="","",INDEX(女子登録情報!$E:$E,MATCH($C57,女子登録情報!$B:$B,0))),"")</f>
        <v/>
      </c>
      <c r="G57" s="82" t="str">
        <f>IFERROR(INDEX(女子登録情報!$A:$A,MATCH($C57,女子登録情報!$B:$B,0)),"")</f>
        <v/>
      </c>
      <c r="H57" s="58"/>
      <c r="I57" s="36"/>
      <c r="J57" s="48"/>
      <c r="K57" s="59" t="str">
        <f>IF($H57="","",IF(INDEX(リスト!$Y$2:$Y$65,MATCH($H57,リスト!$X$2:$X$65,0))=3,"分",IF(INDEX(リスト!$Y$2:$Y$65,MATCH($H57,リスト!$X$2:$X$65,0))=2,IF(AND($J57="",$L57&lt;&gt;""),"","分"),"")))</f>
        <v/>
      </c>
      <c r="L57" s="67"/>
      <c r="M57" s="59" t="str">
        <f>IF($H57="","",IF(INDEX(リスト!$Y$2:$Y$65,MATCH($H57,リスト!$X$2:$X$65,0))&gt;=4,"m","秒"))</f>
        <v/>
      </c>
      <c r="N57" s="83"/>
      <c r="O57" s="84"/>
      <c r="P57" s="36"/>
      <c r="Q57" s="48"/>
      <c r="R57" s="59" t="str">
        <f>IF($O57="","",IF(INDEX(リスト!$Y$2:$Y$65,MATCH($O57,リスト!$X$2:$X$65,0))=3,"分",IF(INDEX(リスト!$Y$2:$Y$65,MATCH($O57,リスト!$X$2:$X$65,0))=2,IF(AND($Q57="",$S57&lt;&gt;""),"","分"),"")))</f>
        <v/>
      </c>
      <c r="S57" s="67"/>
      <c r="T57" s="59" t="str">
        <f>IF($O57="","",IF(INDEX(リスト!$Y$2:$Y$65,MATCH($O57,リスト!$X$2:$X$65,0))&gt;=4,"m","秒"))</f>
        <v/>
      </c>
      <c r="U57" s="83"/>
      <c r="V57" s="58"/>
      <c r="W57" s="36"/>
      <c r="X57" s="48"/>
      <c r="Y57" s="59" t="str">
        <f>IF($V57="","",IF(INDEX(リスト!$Y$2:$Y$65,MATCH($V57,リスト!$X$2:$X$65,0))=3,"分",IF(INDEX(リスト!$Y$2:$Y$65,MATCH($V57,リスト!$X$2:$X$65,0))=2,IF(AND($X57="",$Z57&lt;&gt;""),"","分"),"")))</f>
        <v/>
      </c>
      <c r="Z57" s="67"/>
      <c r="AA57" s="59" t="str">
        <f>IF($V57="","",IF(INDEX(リスト!$Y$2:$Y$65,MATCH($V57,リスト!$X$2:$X$65,0))&gt;=4,"m","秒"))</f>
        <v/>
      </c>
      <c r="AB57" s="83"/>
      <c r="AC57" s="84"/>
      <c r="AD57" s="36"/>
      <c r="AE57" s="48"/>
      <c r="AF57" s="85" t="str">
        <f t="shared" si="0"/>
        <v/>
      </c>
    </row>
    <row r="58" spans="2:32" ht="18.5" customHeight="1" x14ac:dyDescent="0.55000000000000004">
      <c r="B58" s="113">
        <v>51</v>
      </c>
      <c r="C58" s="153"/>
      <c r="D58" s="112" t="str">
        <f>IFERROR(INDEX(女子登録情報!$C:$C,MATCH($C58,女子登録情報!$B:$B,0)),"")</f>
        <v/>
      </c>
      <c r="E58" s="112" t="str">
        <f>IFERROR(INDEX(女子登録情報!$O:$O,MATCH($C58,女子登録情報!$B:$B,0)),"")</f>
        <v/>
      </c>
      <c r="F58" s="112" t="str">
        <f>IFERROR(IF(INDEX(女子登録情報!$E:$E,MATCH($C58,女子登録情報!$B:$B,0))="","",INDEX(女子登録情報!$E:$E,MATCH($C58,女子登録情報!$B:$B,0))),"")</f>
        <v/>
      </c>
      <c r="G58" s="110" t="str">
        <f>IFERROR(INDEX(女子登録情報!$A:$A,MATCH($C58,女子登録情報!$B:$B,0)),"")</f>
        <v/>
      </c>
      <c r="H58" s="154"/>
      <c r="I58" s="153"/>
      <c r="J58" s="137"/>
      <c r="K58" s="111" t="str">
        <f>IF($H58="","",IF(INDEX(リスト!$Y$2:$Y$65,MATCH($H58,リスト!$X$2:$X$65,0))=3,"分",IF(INDEX(リスト!$Y$2:$Y$65,MATCH($H58,リスト!$X$2:$X$65,0))=2,IF(AND($J58="",$L58&lt;&gt;""),"","分"),"")))</f>
        <v/>
      </c>
      <c r="L58" s="138"/>
      <c r="M58" s="111" t="str">
        <f>IF($H58="","",IF(INDEX(リスト!$Y$2:$Y$65,MATCH($H58,リスト!$X$2:$X$65,0))&gt;=4,"m","秒"))</f>
        <v/>
      </c>
      <c r="N58" s="139"/>
      <c r="O58" s="155"/>
      <c r="P58" s="153"/>
      <c r="Q58" s="137"/>
      <c r="R58" s="111" t="str">
        <f>IF($O58="","",IF(INDEX(リスト!$Y$2:$Y$65,MATCH($O58,リスト!$X$2:$X$65,0))=3,"分",IF(INDEX(リスト!$Y$2:$Y$65,MATCH($O58,リスト!$X$2:$X$65,0))=2,IF(AND($Q58="",$S58&lt;&gt;""),"","分"),"")))</f>
        <v/>
      </c>
      <c r="S58" s="138"/>
      <c r="T58" s="111" t="str">
        <f>IF($O58="","",IF(INDEX(リスト!$Y$2:$Y$65,MATCH($O58,リスト!$X$2:$X$65,0))&gt;=4,"m","秒"))</f>
        <v/>
      </c>
      <c r="U58" s="139"/>
      <c r="V58" s="154"/>
      <c r="W58" s="153"/>
      <c r="X58" s="137"/>
      <c r="Y58" s="111" t="str">
        <f>IF($V58="","",IF(INDEX(リスト!$Y$2:$Y$65,MATCH($V58,リスト!$X$2:$X$65,0))=3,"分",IF(INDEX(リスト!$Y$2:$Y$65,MATCH($V58,リスト!$X$2:$X$65,0))=2,IF(AND($X58="",$Z58&lt;&gt;""),"","分"),"")))</f>
        <v/>
      </c>
      <c r="Z58" s="138"/>
      <c r="AA58" s="111" t="str">
        <f>IF($V58="","",IF(INDEX(リスト!$Y$2:$Y$65,MATCH($V58,リスト!$X$2:$X$65,0))&gt;=4,"m","秒"))</f>
        <v/>
      </c>
      <c r="AB58" s="139"/>
      <c r="AC58" s="155"/>
      <c r="AD58" s="153"/>
      <c r="AE58" s="137"/>
      <c r="AF58" s="134" t="str">
        <f t="shared" si="0"/>
        <v/>
      </c>
    </row>
    <row r="59" spans="2:32" ht="18.5" customHeight="1" x14ac:dyDescent="0.55000000000000004">
      <c r="B59" s="44">
        <v>52</v>
      </c>
      <c r="C59" s="31"/>
      <c r="D59" s="56" t="str">
        <f>IFERROR(INDEX(女子登録情報!$C:$C,MATCH($C59,女子登録情報!$B:$B,0)),"")</f>
        <v/>
      </c>
      <c r="E59" s="56" t="str">
        <f>IFERROR(INDEX(女子登録情報!$O:$O,MATCH($C59,女子登録情報!$B:$B,0)),"")</f>
        <v/>
      </c>
      <c r="F59" s="56" t="str">
        <f>IFERROR(IF(INDEX(女子登録情報!$E:$E,MATCH($C59,女子登録情報!$B:$B,0))="","",INDEX(女子登録情報!$E:$E,MATCH($C59,女子登録情報!$B:$B,0))),"")</f>
        <v/>
      </c>
      <c r="G59" s="78" t="str">
        <f>IFERROR(INDEX(女子登録情報!$A:$A,MATCH($C59,女子登録情報!$B:$B,0)),"")</f>
        <v/>
      </c>
      <c r="H59" s="54"/>
      <c r="I59" s="31"/>
      <c r="J59" s="45"/>
      <c r="K59" s="55" t="str">
        <f>IF($H59="","",IF(INDEX(リスト!$Y$2:$Y$65,MATCH($H59,リスト!$X$2:$X$65,0))=3,"分",IF(INDEX(リスト!$Y$2:$Y$65,MATCH($H59,リスト!$X$2:$X$65,0))=2,IF(AND($J59="",$L59&lt;&gt;""),"","分"),"")))</f>
        <v/>
      </c>
      <c r="L59" s="66"/>
      <c r="M59" s="55" t="str">
        <f>IF($H59="","",IF(INDEX(リスト!$Y$2:$Y$65,MATCH($H59,リスト!$X$2:$X$65,0))&gt;=4,"m","秒"))</f>
        <v/>
      </c>
      <c r="N59" s="79"/>
      <c r="O59" s="80"/>
      <c r="P59" s="31"/>
      <c r="Q59" s="45"/>
      <c r="R59" s="55" t="str">
        <f>IF($O59="","",IF(INDEX(リスト!$Y$2:$Y$65,MATCH($O59,リスト!$X$2:$X$65,0))=3,"分",IF(INDEX(リスト!$Y$2:$Y$65,MATCH($O59,リスト!$X$2:$X$65,0))=2,IF(AND($Q59="",$S59&lt;&gt;""),"","分"),"")))</f>
        <v/>
      </c>
      <c r="S59" s="66"/>
      <c r="T59" s="55" t="str">
        <f>IF($O59="","",IF(INDEX(リスト!$Y$2:$Y$65,MATCH($O59,リスト!$X$2:$X$65,0))&gt;=4,"m","秒"))</f>
        <v/>
      </c>
      <c r="U59" s="79"/>
      <c r="V59" s="54"/>
      <c r="W59" s="31"/>
      <c r="X59" s="45"/>
      <c r="Y59" s="55" t="str">
        <f>IF($V59="","",IF(INDEX(リスト!$Y$2:$Y$65,MATCH($V59,リスト!$X$2:$X$65,0))=3,"分",IF(INDEX(リスト!$Y$2:$Y$65,MATCH($V59,リスト!$X$2:$X$65,0))=2,IF(AND($X59="",$Z59&lt;&gt;""),"","分"),"")))</f>
        <v/>
      </c>
      <c r="Z59" s="66"/>
      <c r="AA59" s="55" t="str">
        <f>IF($V59="","",IF(INDEX(リスト!$Y$2:$Y$65,MATCH($V59,リスト!$X$2:$X$65,0))&gt;=4,"m","秒"))</f>
        <v/>
      </c>
      <c r="AB59" s="79"/>
      <c r="AC59" s="80"/>
      <c r="AD59" s="31"/>
      <c r="AE59" s="45"/>
      <c r="AF59" s="81" t="str">
        <f t="shared" si="0"/>
        <v/>
      </c>
    </row>
    <row r="60" spans="2:32" ht="18.5" customHeight="1" x14ac:dyDescent="0.55000000000000004">
      <c r="B60" s="44">
        <v>53</v>
      </c>
      <c r="C60" s="31"/>
      <c r="D60" s="56" t="str">
        <f>IFERROR(INDEX(女子登録情報!$C:$C,MATCH($C60,女子登録情報!$B:$B,0)),"")</f>
        <v/>
      </c>
      <c r="E60" s="56" t="str">
        <f>IFERROR(INDEX(女子登録情報!$O:$O,MATCH($C60,女子登録情報!$B:$B,0)),"")</f>
        <v/>
      </c>
      <c r="F60" s="56" t="str">
        <f>IFERROR(IF(INDEX(女子登録情報!$E:$E,MATCH($C60,女子登録情報!$B:$B,0))="","",INDEX(女子登録情報!$E:$E,MATCH($C60,女子登録情報!$B:$B,0))),"")</f>
        <v/>
      </c>
      <c r="G60" s="78" t="str">
        <f>IFERROR(INDEX(女子登録情報!$A:$A,MATCH($C60,女子登録情報!$B:$B,0)),"")</f>
        <v/>
      </c>
      <c r="H60" s="54"/>
      <c r="I60" s="31"/>
      <c r="J60" s="45"/>
      <c r="K60" s="55" t="str">
        <f>IF($H60="","",IF(INDEX(リスト!$Y$2:$Y$65,MATCH($H60,リスト!$X$2:$X$65,0))=3,"分",IF(INDEX(リスト!$Y$2:$Y$65,MATCH($H60,リスト!$X$2:$X$65,0))=2,IF(AND($J60="",$L60&lt;&gt;""),"","分"),"")))</f>
        <v/>
      </c>
      <c r="L60" s="66"/>
      <c r="M60" s="55" t="str">
        <f>IF($H60="","",IF(INDEX(リスト!$Y$2:$Y$65,MATCH($H60,リスト!$X$2:$X$65,0))&gt;=4,"m","秒"))</f>
        <v/>
      </c>
      <c r="N60" s="79"/>
      <c r="O60" s="80"/>
      <c r="P60" s="31"/>
      <c r="Q60" s="45"/>
      <c r="R60" s="55" t="str">
        <f>IF($O60="","",IF(INDEX(リスト!$Y$2:$Y$65,MATCH($O60,リスト!$X$2:$X$65,0))=3,"分",IF(INDEX(リスト!$Y$2:$Y$65,MATCH($O60,リスト!$X$2:$X$65,0))=2,IF(AND($Q60="",$S60&lt;&gt;""),"","分"),"")))</f>
        <v/>
      </c>
      <c r="S60" s="66"/>
      <c r="T60" s="55" t="str">
        <f>IF($O60="","",IF(INDEX(リスト!$Y$2:$Y$65,MATCH($O60,リスト!$X$2:$X$65,0))&gt;=4,"m","秒"))</f>
        <v/>
      </c>
      <c r="U60" s="79"/>
      <c r="V60" s="54"/>
      <c r="W60" s="31"/>
      <c r="X60" s="45"/>
      <c r="Y60" s="55" t="str">
        <f>IF($V60="","",IF(INDEX(リスト!$Y$2:$Y$65,MATCH($V60,リスト!$X$2:$X$65,0))=3,"分",IF(INDEX(リスト!$Y$2:$Y$65,MATCH($V60,リスト!$X$2:$X$65,0))=2,IF(AND($X60="",$Z60&lt;&gt;""),"","分"),"")))</f>
        <v/>
      </c>
      <c r="Z60" s="66"/>
      <c r="AA60" s="55" t="str">
        <f>IF($V60="","",IF(INDEX(リスト!$Y$2:$Y$65,MATCH($V60,リスト!$X$2:$X$65,0))&gt;=4,"m","秒"))</f>
        <v/>
      </c>
      <c r="AB60" s="79"/>
      <c r="AC60" s="80"/>
      <c r="AD60" s="31"/>
      <c r="AE60" s="45"/>
      <c r="AF60" s="81" t="str">
        <f t="shared" si="0"/>
        <v/>
      </c>
    </row>
    <row r="61" spans="2:32" ht="18.5" customHeight="1" x14ac:dyDescent="0.55000000000000004">
      <c r="B61" s="44">
        <v>54</v>
      </c>
      <c r="C61" s="31"/>
      <c r="D61" s="56" t="str">
        <f>IFERROR(INDEX(女子登録情報!$C:$C,MATCH($C61,女子登録情報!$B:$B,0)),"")</f>
        <v/>
      </c>
      <c r="E61" s="56" t="str">
        <f>IFERROR(INDEX(女子登録情報!$O:$O,MATCH($C61,女子登録情報!$B:$B,0)),"")</f>
        <v/>
      </c>
      <c r="F61" s="56" t="str">
        <f>IFERROR(IF(INDEX(女子登録情報!$E:$E,MATCH($C61,女子登録情報!$B:$B,0))="","",INDEX(女子登録情報!$E:$E,MATCH($C61,女子登録情報!$B:$B,0))),"")</f>
        <v/>
      </c>
      <c r="G61" s="78" t="str">
        <f>IFERROR(INDEX(女子登録情報!$A:$A,MATCH($C61,女子登録情報!$B:$B,0)),"")</f>
        <v/>
      </c>
      <c r="H61" s="54"/>
      <c r="I61" s="31"/>
      <c r="J61" s="45"/>
      <c r="K61" s="55" t="str">
        <f>IF($H61="","",IF(INDEX(リスト!$Y$2:$Y$65,MATCH($H61,リスト!$X$2:$X$65,0))=3,"分",IF(INDEX(リスト!$Y$2:$Y$65,MATCH($H61,リスト!$X$2:$X$65,0))=2,IF(AND($J61="",$L61&lt;&gt;""),"","分"),"")))</f>
        <v/>
      </c>
      <c r="L61" s="66"/>
      <c r="M61" s="55" t="str">
        <f>IF($H61="","",IF(INDEX(リスト!$Y$2:$Y$65,MATCH($H61,リスト!$X$2:$X$65,0))&gt;=4,"m","秒"))</f>
        <v/>
      </c>
      <c r="N61" s="79"/>
      <c r="O61" s="80"/>
      <c r="P61" s="31"/>
      <c r="Q61" s="45"/>
      <c r="R61" s="55" t="str">
        <f>IF($O61="","",IF(INDEX(リスト!$Y$2:$Y$65,MATCH($O61,リスト!$X$2:$X$65,0))=3,"分",IF(INDEX(リスト!$Y$2:$Y$65,MATCH($O61,リスト!$X$2:$X$65,0))=2,IF(AND($Q61="",$S61&lt;&gt;""),"","分"),"")))</f>
        <v/>
      </c>
      <c r="S61" s="66"/>
      <c r="T61" s="55" t="str">
        <f>IF($O61="","",IF(INDEX(リスト!$Y$2:$Y$65,MATCH($O61,リスト!$X$2:$X$65,0))&gt;=4,"m","秒"))</f>
        <v/>
      </c>
      <c r="U61" s="79"/>
      <c r="V61" s="54"/>
      <c r="W61" s="31"/>
      <c r="X61" s="45"/>
      <c r="Y61" s="55" t="str">
        <f>IF($V61="","",IF(INDEX(リスト!$Y$2:$Y$65,MATCH($V61,リスト!$X$2:$X$65,0))=3,"分",IF(INDEX(リスト!$Y$2:$Y$65,MATCH($V61,リスト!$X$2:$X$65,0))=2,IF(AND($X61="",$Z61&lt;&gt;""),"","分"),"")))</f>
        <v/>
      </c>
      <c r="Z61" s="66"/>
      <c r="AA61" s="55" t="str">
        <f>IF($V61="","",IF(INDEX(リスト!$Y$2:$Y$65,MATCH($V61,リスト!$X$2:$X$65,0))&gt;=4,"m","秒"))</f>
        <v/>
      </c>
      <c r="AB61" s="79"/>
      <c r="AC61" s="80"/>
      <c r="AD61" s="31"/>
      <c r="AE61" s="45"/>
      <c r="AF61" s="81" t="str">
        <f t="shared" si="0"/>
        <v/>
      </c>
    </row>
    <row r="62" spans="2:32" ht="18.5" customHeight="1" x14ac:dyDescent="0.55000000000000004">
      <c r="B62" s="44">
        <v>55</v>
      </c>
      <c r="C62" s="31"/>
      <c r="D62" s="56" t="str">
        <f>IFERROR(INDEX(女子登録情報!$C:$C,MATCH($C62,女子登録情報!$B:$B,0)),"")</f>
        <v/>
      </c>
      <c r="E62" s="56" t="str">
        <f>IFERROR(INDEX(女子登録情報!$O:$O,MATCH($C62,女子登録情報!$B:$B,0)),"")</f>
        <v/>
      </c>
      <c r="F62" s="56" t="str">
        <f>IFERROR(IF(INDEX(女子登録情報!$E:$E,MATCH($C62,女子登録情報!$B:$B,0))="","",INDEX(女子登録情報!$E:$E,MATCH($C62,女子登録情報!$B:$B,0))),"")</f>
        <v/>
      </c>
      <c r="G62" s="78" t="str">
        <f>IFERROR(INDEX(女子登録情報!$A:$A,MATCH($C62,女子登録情報!$B:$B,0)),"")</f>
        <v/>
      </c>
      <c r="H62" s="54"/>
      <c r="I62" s="31"/>
      <c r="J62" s="45"/>
      <c r="K62" s="55" t="str">
        <f>IF($H62="","",IF(INDEX(リスト!$Y$2:$Y$65,MATCH($H62,リスト!$X$2:$X$65,0))=3,"分",IF(INDEX(リスト!$Y$2:$Y$65,MATCH($H62,リスト!$X$2:$X$65,0))=2,IF(AND($J62="",$L62&lt;&gt;""),"","分"),"")))</f>
        <v/>
      </c>
      <c r="L62" s="66"/>
      <c r="M62" s="55" t="str">
        <f>IF($H62="","",IF(INDEX(リスト!$Y$2:$Y$65,MATCH($H62,リスト!$X$2:$X$65,0))&gt;=4,"m","秒"))</f>
        <v/>
      </c>
      <c r="N62" s="79"/>
      <c r="O62" s="80"/>
      <c r="P62" s="31"/>
      <c r="Q62" s="45"/>
      <c r="R62" s="55" t="str">
        <f>IF($O62="","",IF(INDEX(リスト!$Y$2:$Y$65,MATCH($O62,リスト!$X$2:$X$65,0))=3,"分",IF(INDEX(リスト!$Y$2:$Y$65,MATCH($O62,リスト!$X$2:$X$65,0))=2,IF(AND($Q62="",$S62&lt;&gt;""),"","分"),"")))</f>
        <v/>
      </c>
      <c r="S62" s="66"/>
      <c r="T62" s="55" t="str">
        <f>IF($O62="","",IF(INDEX(リスト!$Y$2:$Y$65,MATCH($O62,リスト!$X$2:$X$65,0))&gt;=4,"m","秒"))</f>
        <v/>
      </c>
      <c r="U62" s="79"/>
      <c r="V62" s="54"/>
      <c r="W62" s="31"/>
      <c r="X62" s="45"/>
      <c r="Y62" s="55" t="str">
        <f>IF($V62="","",IF(INDEX(リスト!$Y$2:$Y$65,MATCH($V62,リスト!$X$2:$X$65,0))=3,"分",IF(INDEX(リスト!$Y$2:$Y$65,MATCH($V62,リスト!$X$2:$X$65,0))=2,IF(AND($X62="",$Z62&lt;&gt;""),"","分"),"")))</f>
        <v/>
      </c>
      <c r="Z62" s="66"/>
      <c r="AA62" s="55" t="str">
        <f>IF($V62="","",IF(INDEX(リスト!$Y$2:$Y$65,MATCH($V62,リスト!$X$2:$X$65,0))&gt;=4,"m","秒"))</f>
        <v/>
      </c>
      <c r="AB62" s="79"/>
      <c r="AC62" s="80"/>
      <c r="AD62" s="31"/>
      <c r="AE62" s="45"/>
      <c r="AF62" s="81" t="str">
        <f t="shared" si="0"/>
        <v/>
      </c>
    </row>
    <row r="63" spans="2:32" ht="18.5" customHeight="1" x14ac:dyDescent="0.55000000000000004">
      <c r="B63" s="44">
        <v>56</v>
      </c>
      <c r="C63" s="31"/>
      <c r="D63" s="56" t="str">
        <f>IFERROR(INDEX(女子登録情報!$C:$C,MATCH($C63,女子登録情報!$B:$B,0)),"")</f>
        <v/>
      </c>
      <c r="E63" s="56" t="str">
        <f>IFERROR(INDEX(女子登録情報!$O:$O,MATCH($C63,女子登録情報!$B:$B,0)),"")</f>
        <v/>
      </c>
      <c r="F63" s="56" t="str">
        <f>IFERROR(IF(INDEX(女子登録情報!$E:$E,MATCH($C63,女子登録情報!$B:$B,0))="","",INDEX(女子登録情報!$E:$E,MATCH($C63,女子登録情報!$B:$B,0))),"")</f>
        <v/>
      </c>
      <c r="G63" s="78" t="str">
        <f>IFERROR(INDEX(女子登録情報!$A:$A,MATCH($C63,女子登録情報!$B:$B,0)),"")</f>
        <v/>
      </c>
      <c r="H63" s="54"/>
      <c r="I63" s="31"/>
      <c r="J63" s="45"/>
      <c r="K63" s="55" t="str">
        <f>IF($H63="","",IF(INDEX(リスト!$Y$2:$Y$65,MATCH($H63,リスト!$X$2:$X$65,0))=3,"分",IF(INDEX(リスト!$Y$2:$Y$65,MATCH($H63,リスト!$X$2:$X$65,0))=2,IF(AND($J63="",$L63&lt;&gt;""),"","分"),"")))</f>
        <v/>
      </c>
      <c r="L63" s="66"/>
      <c r="M63" s="55" t="str">
        <f>IF($H63="","",IF(INDEX(リスト!$Y$2:$Y$65,MATCH($H63,リスト!$X$2:$X$65,0))&gt;=4,"m","秒"))</f>
        <v/>
      </c>
      <c r="N63" s="79"/>
      <c r="O63" s="80"/>
      <c r="P63" s="31"/>
      <c r="Q63" s="45"/>
      <c r="R63" s="55" t="str">
        <f>IF($O63="","",IF(INDEX(リスト!$Y$2:$Y$65,MATCH($O63,リスト!$X$2:$X$65,0))=3,"分",IF(INDEX(リスト!$Y$2:$Y$65,MATCH($O63,リスト!$X$2:$X$65,0))=2,IF(AND($Q63="",$S63&lt;&gt;""),"","分"),"")))</f>
        <v/>
      </c>
      <c r="S63" s="66"/>
      <c r="T63" s="55" t="str">
        <f>IF($O63="","",IF(INDEX(リスト!$Y$2:$Y$65,MATCH($O63,リスト!$X$2:$X$65,0))&gt;=4,"m","秒"))</f>
        <v/>
      </c>
      <c r="U63" s="79"/>
      <c r="V63" s="54"/>
      <c r="W63" s="31"/>
      <c r="X63" s="45"/>
      <c r="Y63" s="55" t="str">
        <f>IF($V63="","",IF(INDEX(リスト!$Y$2:$Y$65,MATCH($V63,リスト!$X$2:$X$65,0))=3,"分",IF(INDEX(リスト!$Y$2:$Y$65,MATCH($V63,リスト!$X$2:$X$65,0))=2,IF(AND($X63="",$Z63&lt;&gt;""),"","分"),"")))</f>
        <v/>
      </c>
      <c r="Z63" s="66"/>
      <c r="AA63" s="55" t="str">
        <f>IF($V63="","",IF(INDEX(リスト!$Y$2:$Y$65,MATCH($V63,リスト!$X$2:$X$65,0))&gt;=4,"m","秒"))</f>
        <v/>
      </c>
      <c r="AB63" s="79"/>
      <c r="AC63" s="80"/>
      <c r="AD63" s="31"/>
      <c r="AE63" s="45"/>
      <c r="AF63" s="81" t="str">
        <f t="shared" si="0"/>
        <v/>
      </c>
    </row>
    <row r="64" spans="2:32" ht="18.5" customHeight="1" x14ac:dyDescent="0.55000000000000004">
      <c r="B64" s="44">
        <v>57</v>
      </c>
      <c r="C64" s="31"/>
      <c r="D64" s="56" t="str">
        <f>IFERROR(INDEX(女子登録情報!$C:$C,MATCH($C64,女子登録情報!$B:$B,0)),"")</f>
        <v/>
      </c>
      <c r="E64" s="56" t="str">
        <f>IFERROR(INDEX(女子登録情報!$O:$O,MATCH($C64,女子登録情報!$B:$B,0)),"")</f>
        <v/>
      </c>
      <c r="F64" s="56" t="str">
        <f>IFERROR(IF(INDEX(女子登録情報!$E:$E,MATCH($C64,女子登録情報!$B:$B,0))="","",INDEX(女子登録情報!$E:$E,MATCH($C64,女子登録情報!$B:$B,0))),"")</f>
        <v/>
      </c>
      <c r="G64" s="78" t="str">
        <f>IFERROR(INDEX(女子登録情報!$A:$A,MATCH($C64,女子登録情報!$B:$B,0)),"")</f>
        <v/>
      </c>
      <c r="H64" s="54"/>
      <c r="I64" s="31"/>
      <c r="J64" s="45"/>
      <c r="K64" s="55" t="str">
        <f>IF($H64="","",IF(INDEX(リスト!$Y$2:$Y$65,MATCH($H64,リスト!$X$2:$X$65,0))=3,"分",IF(INDEX(リスト!$Y$2:$Y$65,MATCH($H64,リスト!$X$2:$X$65,0))=2,IF(AND($J64="",$L64&lt;&gt;""),"","分"),"")))</f>
        <v/>
      </c>
      <c r="L64" s="66"/>
      <c r="M64" s="55" t="str">
        <f>IF($H64="","",IF(INDEX(リスト!$Y$2:$Y$65,MATCH($H64,リスト!$X$2:$X$65,0))&gt;=4,"m","秒"))</f>
        <v/>
      </c>
      <c r="N64" s="79"/>
      <c r="O64" s="80"/>
      <c r="P64" s="31"/>
      <c r="Q64" s="45"/>
      <c r="R64" s="55" t="str">
        <f>IF($O64="","",IF(INDEX(リスト!$Y$2:$Y$65,MATCH($O64,リスト!$X$2:$X$65,0))=3,"分",IF(INDEX(リスト!$Y$2:$Y$65,MATCH($O64,リスト!$X$2:$X$65,0))=2,IF(AND($Q64="",$S64&lt;&gt;""),"","分"),"")))</f>
        <v/>
      </c>
      <c r="S64" s="66"/>
      <c r="T64" s="55" t="str">
        <f>IF($O64="","",IF(INDEX(リスト!$Y$2:$Y$65,MATCH($O64,リスト!$X$2:$X$65,0))&gt;=4,"m","秒"))</f>
        <v/>
      </c>
      <c r="U64" s="79"/>
      <c r="V64" s="54"/>
      <c r="W64" s="31"/>
      <c r="X64" s="45"/>
      <c r="Y64" s="55" t="str">
        <f>IF($V64="","",IF(INDEX(リスト!$Y$2:$Y$65,MATCH($V64,リスト!$X$2:$X$65,0))=3,"分",IF(INDEX(リスト!$Y$2:$Y$65,MATCH($V64,リスト!$X$2:$X$65,0))=2,IF(AND($X64="",$Z64&lt;&gt;""),"","分"),"")))</f>
        <v/>
      </c>
      <c r="Z64" s="66"/>
      <c r="AA64" s="55" t="str">
        <f>IF($V64="","",IF(INDEX(リスト!$Y$2:$Y$65,MATCH($V64,リスト!$X$2:$X$65,0))&gt;=4,"m","秒"))</f>
        <v/>
      </c>
      <c r="AB64" s="79"/>
      <c r="AC64" s="80"/>
      <c r="AD64" s="31"/>
      <c r="AE64" s="45"/>
      <c r="AF64" s="81" t="str">
        <f t="shared" si="0"/>
        <v/>
      </c>
    </row>
    <row r="65" spans="2:32" ht="18.5" customHeight="1" x14ac:dyDescent="0.55000000000000004">
      <c r="B65" s="44">
        <v>58</v>
      </c>
      <c r="C65" s="31"/>
      <c r="D65" s="56" t="str">
        <f>IFERROR(INDEX(女子登録情報!$C:$C,MATCH($C65,女子登録情報!$B:$B,0)),"")</f>
        <v/>
      </c>
      <c r="E65" s="56" t="str">
        <f>IFERROR(INDEX(女子登録情報!$O:$O,MATCH($C65,女子登録情報!$B:$B,0)),"")</f>
        <v/>
      </c>
      <c r="F65" s="56" t="str">
        <f>IFERROR(IF(INDEX(女子登録情報!$E:$E,MATCH($C65,女子登録情報!$B:$B,0))="","",INDEX(女子登録情報!$E:$E,MATCH($C65,女子登録情報!$B:$B,0))),"")</f>
        <v/>
      </c>
      <c r="G65" s="78" t="str">
        <f>IFERROR(INDEX(女子登録情報!$A:$A,MATCH($C65,女子登録情報!$B:$B,0)),"")</f>
        <v/>
      </c>
      <c r="H65" s="54"/>
      <c r="I65" s="31"/>
      <c r="J65" s="45"/>
      <c r="K65" s="55" t="str">
        <f>IF($H65="","",IF(INDEX(リスト!$Y$2:$Y$65,MATCH($H65,リスト!$X$2:$X$65,0))=3,"分",IF(INDEX(リスト!$Y$2:$Y$65,MATCH($H65,リスト!$X$2:$X$65,0))=2,IF(AND($J65="",$L65&lt;&gt;""),"","分"),"")))</f>
        <v/>
      </c>
      <c r="L65" s="66"/>
      <c r="M65" s="55" t="str">
        <f>IF($H65="","",IF(INDEX(リスト!$Y$2:$Y$65,MATCH($H65,リスト!$X$2:$X$65,0))&gt;=4,"m","秒"))</f>
        <v/>
      </c>
      <c r="N65" s="79"/>
      <c r="O65" s="80"/>
      <c r="P65" s="31"/>
      <c r="Q65" s="45"/>
      <c r="R65" s="55" t="str">
        <f>IF($O65="","",IF(INDEX(リスト!$Y$2:$Y$65,MATCH($O65,リスト!$X$2:$X$65,0))=3,"分",IF(INDEX(リスト!$Y$2:$Y$65,MATCH($O65,リスト!$X$2:$X$65,0))=2,IF(AND($Q65="",$S65&lt;&gt;""),"","分"),"")))</f>
        <v/>
      </c>
      <c r="S65" s="66"/>
      <c r="T65" s="55" t="str">
        <f>IF($O65="","",IF(INDEX(リスト!$Y$2:$Y$65,MATCH($O65,リスト!$X$2:$X$65,0))&gt;=4,"m","秒"))</f>
        <v/>
      </c>
      <c r="U65" s="79"/>
      <c r="V65" s="54"/>
      <c r="W65" s="31"/>
      <c r="X65" s="45"/>
      <c r="Y65" s="55" t="str">
        <f>IF($V65="","",IF(INDEX(リスト!$Y$2:$Y$65,MATCH($V65,リスト!$X$2:$X$65,0))=3,"分",IF(INDEX(リスト!$Y$2:$Y$65,MATCH($V65,リスト!$X$2:$X$65,0))=2,IF(AND($X65="",$Z65&lt;&gt;""),"","分"),"")))</f>
        <v/>
      </c>
      <c r="Z65" s="66"/>
      <c r="AA65" s="55" t="str">
        <f>IF($V65="","",IF(INDEX(リスト!$Y$2:$Y$65,MATCH($V65,リスト!$X$2:$X$65,0))&gt;=4,"m","秒"))</f>
        <v/>
      </c>
      <c r="AB65" s="79"/>
      <c r="AC65" s="80"/>
      <c r="AD65" s="31"/>
      <c r="AE65" s="45"/>
      <c r="AF65" s="81" t="str">
        <f t="shared" si="0"/>
        <v/>
      </c>
    </row>
    <row r="66" spans="2:32" ht="18.5" customHeight="1" x14ac:dyDescent="0.55000000000000004">
      <c r="B66" s="44">
        <v>59</v>
      </c>
      <c r="C66" s="31"/>
      <c r="D66" s="56" t="str">
        <f>IFERROR(INDEX(女子登録情報!$C:$C,MATCH($C66,女子登録情報!$B:$B,0)),"")</f>
        <v/>
      </c>
      <c r="E66" s="56" t="str">
        <f>IFERROR(INDEX(女子登録情報!$O:$O,MATCH($C66,女子登録情報!$B:$B,0)),"")</f>
        <v/>
      </c>
      <c r="F66" s="56" t="str">
        <f>IFERROR(IF(INDEX(女子登録情報!$E:$E,MATCH($C66,女子登録情報!$B:$B,0))="","",INDEX(女子登録情報!$E:$E,MATCH($C66,女子登録情報!$B:$B,0))),"")</f>
        <v/>
      </c>
      <c r="G66" s="78" t="str">
        <f>IFERROR(INDEX(女子登録情報!$A:$A,MATCH($C66,女子登録情報!$B:$B,0)),"")</f>
        <v/>
      </c>
      <c r="H66" s="54"/>
      <c r="I66" s="31"/>
      <c r="J66" s="45"/>
      <c r="K66" s="55" t="str">
        <f>IF($H66="","",IF(INDEX(リスト!$Y$2:$Y$65,MATCH($H66,リスト!$X$2:$X$65,0))=3,"分",IF(INDEX(リスト!$Y$2:$Y$65,MATCH($H66,リスト!$X$2:$X$65,0))=2,IF(AND($J66="",$L66&lt;&gt;""),"","分"),"")))</f>
        <v/>
      </c>
      <c r="L66" s="66"/>
      <c r="M66" s="55" t="str">
        <f>IF($H66="","",IF(INDEX(リスト!$Y$2:$Y$65,MATCH($H66,リスト!$X$2:$X$65,0))&gt;=4,"m","秒"))</f>
        <v/>
      </c>
      <c r="N66" s="79"/>
      <c r="O66" s="80"/>
      <c r="P66" s="31"/>
      <c r="Q66" s="45"/>
      <c r="R66" s="55" t="str">
        <f>IF($O66="","",IF(INDEX(リスト!$Y$2:$Y$65,MATCH($O66,リスト!$X$2:$X$65,0))=3,"分",IF(INDEX(リスト!$Y$2:$Y$65,MATCH($O66,リスト!$X$2:$X$65,0))=2,IF(AND($Q66="",$S66&lt;&gt;""),"","分"),"")))</f>
        <v/>
      </c>
      <c r="S66" s="66"/>
      <c r="T66" s="55" t="str">
        <f>IF($O66="","",IF(INDEX(リスト!$Y$2:$Y$65,MATCH($O66,リスト!$X$2:$X$65,0))&gt;=4,"m","秒"))</f>
        <v/>
      </c>
      <c r="U66" s="79"/>
      <c r="V66" s="54"/>
      <c r="W66" s="31"/>
      <c r="X66" s="45"/>
      <c r="Y66" s="55" t="str">
        <f>IF($V66="","",IF(INDEX(リスト!$Y$2:$Y$65,MATCH($V66,リスト!$X$2:$X$65,0))=3,"分",IF(INDEX(リスト!$Y$2:$Y$65,MATCH($V66,リスト!$X$2:$X$65,0))=2,IF(AND($X66="",$Z66&lt;&gt;""),"","分"),"")))</f>
        <v/>
      </c>
      <c r="Z66" s="66"/>
      <c r="AA66" s="55" t="str">
        <f>IF($V66="","",IF(INDEX(リスト!$Y$2:$Y$65,MATCH($V66,リスト!$X$2:$X$65,0))&gt;=4,"m","秒"))</f>
        <v/>
      </c>
      <c r="AB66" s="79"/>
      <c r="AC66" s="80"/>
      <c r="AD66" s="31"/>
      <c r="AE66" s="45"/>
      <c r="AF66" s="81" t="str">
        <f t="shared" si="0"/>
        <v/>
      </c>
    </row>
    <row r="67" spans="2:32" ht="18.5" customHeight="1" thickBot="1" x14ac:dyDescent="0.6">
      <c r="B67" s="47">
        <v>60</v>
      </c>
      <c r="C67" s="36"/>
      <c r="D67" s="60" t="str">
        <f>IFERROR(INDEX(女子登録情報!$C:$C,MATCH($C67,女子登録情報!$B:$B,0)),"")</f>
        <v/>
      </c>
      <c r="E67" s="60" t="str">
        <f>IFERROR(INDEX(女子登録情報!$O:$O,MATCH($C67,女子登録情報!$B:$B,0)),"")</f>
        <v/>
      </c>
      <c r="F67" s="60" t="str">
        <f>IFERROR(IF(INDEX(女子登録情報!$E:$E,MATCH($C67,女子登録情報!$B:$B,0))="","",INDEX(女子登録情報!$E:$E,MATCH($C67,女子登録情報!$B:$B,0))),"")</f>
        <v/>
      </c>
      <c r="G67" s="82" t="str">
        <f>IFERROR(INDEX(女子登録情報!$A:$A,MATCH($C67,女子登録情報!$B:$B,0)),"")</f>
        <v/>
      </c>
      <c r="H67" s="58"/>
      <c r="I67" s="36"/>
      <c r="J67" s="48"/>
      <c r="K67" s="59" t="str">
        <f>IF($H67="","",IF(INDEX(リスト!$Y$2:$Y$65,MATCH($H67,リスト!$X$2:$X$65,0))=3,"分",IF(INDEX(リスト!$Y$2:$Y$65,MATCH($H67,リスト!$X$2:$X$65,0))=2,IF(AND($J67="",$L67&lt;&gt;""),"","分"),"")))</f>
        <v/>
      </c>
      <c r="L67" s="67"/>
      <c r="M67" s="59" t="str">
        <f>IF($H67="","",IF(INDEX(リスト!$Y$2:$Y$65,MATCH($H67,リスト!$X$2:$X$65,0))&gt;=4,"m","秒"))</f>
        <v/>
      </c>
      <c r="N67" s="83"/>
      <c r="O67" s="84"/>
      <c r="P67" s="36"/>
      <c r="Q67" s="48"/>
      <c r="R67" s="59" t="str">
        <f>IF($O67="","",IF(INDEX(リスト!$Y$2:$Y$65,MATCH($O67,リスト!$X$2:$X$65,0))=3,"分",IF(INDEX(リスト!$Y$2:$Y$65,MATCH($O67,リスト!$X$2:$X$65,0))=2,IF(AND($Q67="",$S67&lt;&gt;""),"","分"),"")))</f>
        <v/>
      </c>
      <c r="S67" s="67"/>
      <c r="T67" s="59" t="str">
        <f>IF($O67="","",IF(INDEX(リスト!$Y$2:$Y$65,MATCH($O67,リスト!$X$2:$X$65,0))&gt;=4,"m","秒"))</f>
        <v/>
      </c>
      <c r="U67" s="83"/>
      <c r="V67" s="58"/>
      <c r="W67" s="36"/>
      <c r="X67" s="48"/>
      <c r="Y67" s="59" t="str">
        <f>IF($V67="","",IF(INDEX(リスト!$Y$2:$Y$65,MATCH($V67,リスト!$X$2:$X$65,0))=3,"分",IF(INDEX(リスト!$Y$2:$Y$65,MATCH($V67,リスト!$X$2:$X$65,0))=2,IF(AND($X67="",$Z67&lt;&gt;""),"","分"),"")))</f>
        <v/>
      </c>
      <c r="Z67" s="67"/>
      <c r="AA67" s="59" t="str">
        <f>IF($V67="","",IF(INDEX(リスト!$Y$2:$Y$65,MATCH($V67,リスト!$X$2:$X$65,0))&gt;=4,"m","秒"))</f>
        <v/>
      </c>
      <c r="AB67" s="83"/>
      <c r="AC67" s="84"/>
      <c r="AD67" s="36"/>
      <c r="AE67" s="48"/>
      <c r="AF67" s="85" t="str">
        <f t="shared" si="0"/>
        <v/>
      </c>
    </row>
    <row r="68" spans="2:32" ht="18.5" customHeight="1" x14ac:dyDescent="0.55000000000000004">
      <c r="B68" s="113">
        <v>61</v>
      </c>
      <c r="C68" s="153"/>
      <c r="D68" s="112" t="str">
        <f>IFERROR(INDEX(女子登録情報!$C:$C,MATCH($C68,女子登録情報!$B:$B,0)),"")</f>
        <v/>
      </c>
      <c r="E68" s="112" t="str">
        <f>IFERROR(INDEX(女子登録情報!$O:$O,MATCH($C68,女子登録情報!$B:$B,0)),"")</f>
        <v/>
      </c>
      <c r="F68" s="112" t="str">
        <f>IFERROR(IF(INDEX(女子登録情報!$E:$E,MATCH($C68,女子登録情報!$B:$B,0))="","",INDEX(女子登録情報!$E:$E,MATCH($C68,女子登録情報!$B:$B,0))),"")</f>
        <v/>
      </c>
      <c r="G68" s="110" t="str">
        <f>IFERROR(INDEX(女子登録情報!$A:$A,MATCH($C68,女子登録情報!$B:$B,0)),"")</f>
        <v/>
      </c>
      <c r="H68" s="154"/>
      <c r="I68" s="153"/>
      <c r="J68" s="137"/>
      <c r="K68" s="111" t="str">
        <f>IF($H68="","",IF(INDEX(リスト!$Y$2:$Y$65,MATCH($H68,リスト!$X$2:$X$65,0))=3,"分",IF(INDEX(リスト!$Y$2:$Y$65,MATCH($H68,リスト!$X$2:$X$65,0))=2,IF(AND($J68="",$L68&lt;&gt;""),"","分"),"")))</f>
        <v/>
      </c>
      <c r="L68" s="138"/>
      <c r="M68" s="111" t="str">
        <f>IF($H68="","",IF(INDEX(リスト!$Y$2:$Y$65,MATCH($H68,リスト!$X$2:$X$65,0))&gt;=4,"m","秒"))</f>
        <v/>
      </c>
      <c r="N68" s="139"/>
      <c r="O68" s="155"/>
      <c r="P68" s="153"/>
      <c r="Q68" s="137"/>
      <c r="R68" s="111" t="str">
        <f>IF($O68="","",IF(INDEX(リスト!$Y$2:$Y$65,MATCH($O68,リスト!$X$2:$X$65,0))=3,"分",IF(INDEX(リスト!$Y$2:$Y$65,MATCH($O68,リスト!$X$2:$X$65,0))=2,IF(AND($Q68="",$S68&lt;&gt;""),"","分"),"")))</f>
        <v/>
      </c>
      <c r="S68" s="138"/>
      <c r="T68" s="111" t="str">
        <f>IF($O68="","",IF(INDEX(リスト!$Y$2:$Y$65,MATCH($O68,リスト!$X$2:$X$65,0))&gt;=4,"m","秒"))</f>
        <v/>
      </c>
      <c r="U68" s="139"/>
      <c r="V68" s="154"/>
      <c r="W68" s="153"/>
      <c r="X68" s="137"/>
      <c r="Y68" s="111" t="str">
        <f>IF($V68="","",IF(INDEX(リスト!$Y$2:$Y$65,MATCH($V68,リスト!$X$2:$X$65,0))=3,"分",IF(INDEX(リスト!$Y$2:$Y$65,MATCH($V68,リスト!$X$2:$X$65,0))=2,IF(AND($X68="",$Z68&lt;&gt;""),"","分"),"")))</f>
        <v/>
      </c>
      <c r="Z68" s="138"/>
      <c r="AA68" s="111" t="str">
        <f>IF($V68="","",IF(INDEX(リスト!$Y$2:$Y$65,MATCH($V68,リスト!$X$2:$X$65,0))&gt;=4,"m","秒"))</f>
        <v/>
      </c>
      <c r="AB68" s="139"/>
      <c r="AC68" s="155"/>
      <c r="AD68" s="153"/>
      <c r="AE68" s="137"/>
      <c r="AF68" s="134" t="str">
        <f t="shared" si="0"/>
        <v/>
      </c>
    </row>
    <row r="69" spans="2:32" ht="18.5" customHeight="1" x14ac:dyDescent="0.55000000000000004">
      <c r="B69" s="44">
        <v>62</v>
      </c>
      <c r="C69" s="31"/>
      <c r="D69" s="56" t="str">
        <f>IFERROR(INDEX(女子登録情報!$C:$C,MATCH($C69,女子登録情報!$B:$B,0)),"")</f>
        <v/>
      </c>
      <c r="E69" s="56" t="str">
        <f>IFERROR(INDEX(女子登録情報!$O:$O,MATCH($C69,女子登録情報!$B:$B,0)),"")</f>
        <v/>
      </c>
      <c r="F69" s="56" t="str">
        <f>IFERROR(IF(INDEX(女子登録情報!$E:$E,MATCH($C69,女子登録情報!$B:$B,0))="","",INDEX(女子登録情報!$E:$E,MATCH($C69,女子登録情報!$B:$B,0))),"")</f>
        <v/>
      </c>
      <c r="G69" s="78" t="str">
        <f>IFERROR(INDEX(女子登録情報!$A:$A,MATCH($C69,女子登録情報!$B:$B,0)),"")</f>
        <v/>
      </c>
      <c r="H69" s="54"/>
      <c r="I69" s="31"/>
      <c r="J69" s="45"/>
      <c r="K69" s="55" t="str">
        <f>IF($H69="","",IF(INDEX(リスト!$Y$2:$Y$65,MATCH($H69,リスト!$X$2:$X$65,0))=3,"分",IF(INDEX(リスト!$Y$2:$Y$65,MATCH($H69,リスト!$X$2:$X$65,0))=2,IF(AND($J69="",$L69&lt;&gt;""),"","分"),"")))</f>
        <v/>
      </c>
      <c r="L69" s="66"/>
      <c r="M69" s="55" t="str">
        <f>IF($H69="","",IF(INDEX(リスト!$Y$2:$Y$65,MATCH($H69,リスト!$X$2:$X$65,0))&gt;=4,"m","秒"))</f>
        <v/>
      </c>
      <c r="N69" s="79"/>
      <c r="O69" s="80"/>
      <c r="P69" s="31"/>
      <c r="Q69" s="45"/>
      <c r="R69" s="55" t="str">
        <f>IF($O69="","",IF(INDEX(リスト!$Y$2:$Y$65,MATCH($O69,リスト!$X$2:$X$65,0))=3,"分",IF(INDEX(リスト!$Y$2:$Y$65,MATCH($O69,リスト!$X$2:$X$65,0))=2,IF(AND($Q69="",$S69&lt;&gt;""),"","分"),"")))</f>
        <v/>
      </c>
      <c r="S69" s="66"/>
      <c r="T69" s="55" t="str">
        <f>IF($O69="","",IF(INDEX(リスト!$Y$2:$Y$65,MATCH($O69,リスト!$X$2:$X$65,0))&gt;=4,"m","秒"))</f>
        <v/>
      </c>
      <c r="U69" s="79"/>
      <c r="V69" s="54"/>
      <c r="W69" s="31"/>
      <c r="X69" s="45"/>
      <c r="Y69" s="55" t="str">
        <f>IF($V69="","",IF(INDEX(リスト!$Y$2:$Y$65,MATCH($V69,リスト!$X$2:$X$65,0))=3,"分",IF(INDEX(リスト!$Y$2:$Y$65,MATCH($V69,リスト!$X$2:$X$65,0))=2,IF(AND($X69="",$Z69&lt;&gt;""),"","分"),"")))</f>
        <v/>
      </c>
      <c r="Z69" s="66"/>
      <c r="AA69" s="55" t="str">
        <f>IF($V69="","",IF(INDEX(リスト!$Y$2:$Y$65,MATCH($V69,リスト!$X$2:$X$65,0))&gt;=4,"m","秒"))</f>
        <v/>
      </c>
      <c r="AB69" s="79"/>
      <c r="AC69" s="80"/>
      <c r="AD69" s="31"/>
      <c r="AE69" s="45"/>
      <c r="AF69" s="81" t="str">
        <f t="shared" si="0"/>
        <v/>
      </c>
    </row>
    <row r="70" spans="2:32" ht="18.5" customHeight="1" x14ac:dyDescent="0.55000000000000004">
      <c r="B70" s="44">
        <v>63</v>
      </c>
      <c r="C70" s="31"/>
      <c r="D70" s="56" t="str">
        <f>IFERROR(INDEX(女子登録情報!$C:$C,MATCH($C70,女子登録情報!$B:$B,0)),"")</f>
        <v/>
      </c>
      <c r="E70" s="56" t="str">
        <f>IFERROR(INDEX(女子登録情報!$O:$O,MATCH($C70,女子登録情報!$B:$B,0)),"")</f>
        <v/>
      </c>
      <c r="F70" s="56" t="str">
        <f>IFERROR(IF(INDEX(女子登録情報!$E:$E,MATCH($C70,女子登録情報!$B:$B,0))="","",INDEX(女子登録情報!$E:$E,MATCH($C70,女子登録情報!$B:$B,0))),"")</f>
        <v/>
      </c>
      <c r="G70" s="78" t="str">
        <f>IFERROR(INDEX(女子登録情報!$A:$A,MATCH($C70,女子登録情報!$B:$B,0)),"")</f>
        <v/>
      </c>
      <c r="H70" s="54"/>
      <c r="I70" s="31"/>
      <c r="J70" s="45"/>
      <c r="K70" s="55" t="str">
        <f>IF($H70="","",IF(INDEX(リスト!$Y$2:$Y$65,MATCH($H70,リスト!$X$2:$X$65,0))=3,"分",IF(INDEX(リスト!$Y$2:$Y$65,MATCH($H70,リスト!$X$2:$X$65,0))=2,IF(AND($J70="",$L70&lt;&gt;""),"","分"),"")))</f>
        <v/>
      </c>
      <c r="L70" s="66"/>
      <c r="M70" s="55" t="str">
        <f>IF($H70="","",IF(INDEX(リスト!$Y$2:$Y$65,MATCH($H70,リスト!$X$2:$X$65,0))&gt;=4,"m","秒"))</f>
        <v/>
      </c>
      <c r="N70" s="79"/>
      <c r="O70" s="80"/>
      <c r="P70" s="31"/>
      <c r="Q70" s="45"/>
      <c r="R70" s="55" t="str">
        <f>IF($O70="","",IF(INDEX(リスト!$Y$2:$Y$65,MATCH($O70,リスト!$X$2:$X$65,0))=3,"分",IF(INDEX(リスト!$Y$2:$Y$65,MATCH($O70,リスト!$X$2:$X$65,0))=2,IF(AND($Q70="",$S70&lt;&gt;""),"","分"),"")))</f>
        <v/>
      </c>
      <c r="S70" s="66"/>
      <c r="T70" s="55" t="str">
        <f>IF($O70="","",IF(INDEX(リスト!$Y$2:$Y$65,MATCH($O70,リスト!$X$2:$X$65,0))&gt;=4,"m","秒"))</f>
        <v/>
      </c>
      <c r="U70" s="79"/>
      <c r="V70" s="54"/>
      <c r="W70" s="31"/>
      <c r="X70" s="45"/>
      <c r="Y70" s="55" t="str">
        <f>IF($V70="","",IF(INDEX(リスト!$Y$2:$Y$65,MATCH($V70,リスト!$X$2:$X$65,0))=3,"分",IF(INDEX(リスト!$Y$2:$Y$65,MATCH($V70,リスト!$X$2:$X$65,0))=2,IF(AND($X70="",$Z70&lt;&gt;""),"","分"),"")))</f>
        <v/>
      </c>
      <c r="Z70" s="66"/>
      <c r="AA70" s="55" t="str">
        <f>IF($V70="","",IF(INDEX(リスト!$Y$2:$Y$65,MATCH($V70,リスト!$X$2:$X$65,0))&gt;=4,"m","秒"))</f>
        <v/>
      </c>
      <c r="AB70" s="79"/>
      <c r="AC70" s="80"/>
      <c r="AD70" s="31"/>
      <c r="AE70" s="45"/>
      <c r="AF70" s="81" t="str">
        <f t="shared" si="0"/>
        <v/>
      </c>
    </row>
    <row r="71" spans="2:32" ht="18.5" customHeight="1" x14ac:dyDescent="0.55000000000000004">
      <c r="B71" s="44">
        <v>64</v>
      </c>
      <c r="C71" s="31"/>
      <c r="D71" s="56" t="str">
        <f>IFERROR(INDEX(女子登録情報!$C:$C,MATCH($C71,女子登録情報!$B:$B,0)),"")</f>
        <v/>
      </c>
      <c r="E71" s="56" t="str">
        <f>IFERROR(INDEX(女子登録情報!$O:$O,MATCH($C71,女子登録情報!$B:$B,0)),"")</f>
        <v/>
      </c>
      <c r="F71" s="56" t="str">
        <f>IFERROR(IF(INDEX(女子登録情報!$E:$E,MATCH($C71,女子登録情報!$B:$B,0))="","",INDEX(女子登録情報!$E:$E,MATCH($C71,女子登録情報!$B:$B,0))),"")</f>
        <v/>
      </c>
      <c r="G71" s="78" t="str">
        <f>IFERROR(INDEX(女子登録情報!$A:$A,MATCH($C71,女子登録情報!$B:$B,0)),"")</f>
        <v/>
      </c>
      <c r="H71" s="54"/>
      <c r="I71" s="31"/>
      <c r="J71" s="45"/>
      <c r="K71" s="55" t="str">
        <f>IF($H71="","",IF(INDEX(リスト!$Y$2:$Y$65,MATCH($H71,リスト!$X$2:$X$65,0))=3,"分",IF(INDEX(リスト!$Y$2:$Y$65,MATCH($H71,リスト!$X$2:$X$65,0))=2,IF(AND($J71="",$L71&lt;&gt;""),"","分"),"")))</f>
        <v/>
      </c>
      <c r="L71" s="66"/>
      <c r="M71" s="55" t="str">
        <f>IF($H71="","",IF(INDEX(リスト!$Y$2:$Y$65,MATCH($H71,リスト!$X$2:$X$65,0))&gt;=4,"m","秒"))</f>
        <v/>
      </c>
      <c r="N71" s="79"/>
      <c r="O71" s="80"/>
      <c r="P71" s="31"/>
      <c r="Q71" s="45"/>
      <c r="R71" s="55" t="str">
        <f>IF($O71="","",IF(INDEX(リスト!$Y$2:$Y$65,MATCH($O71,リスト!$X$2:$X$65,0))=3,"分",IF(INDEX(リスト!$Y$2:$Y$65,MATCH($O71,リスト!$X$2:$X$65,0))=2,IF(AND($Q71="",$S71&lt;&gt;""),"","分"),"")))</f>
        <v/>
      </c>
      <c r="S71" s="66"/>
      <c r="T71" s="55" t="str">
        <f>IF($O71="","",IF(INDEX(リスト!$Y$2:$Y$65,MATCH($O71,リスト!$X$2:$X$65,0))&gt;=4,"m","秒"))</f>
        <v/>
      </c>
      <c r="U71" s="79"/>
      <c r="V71" s="54"/>
      <c r="W71" s="31"/>
      <c r="X71" s="45"/>
      <c r="Y71" s="55" t="str">
        <f>IF($V71="","",IF(INDEX(リスト!$Y$2:$Y$65,MATCH($V71,リスト!$X$2:$X$65,0))=3,"分",IF(INDEX(リスト!$Y$2:$Y$65,MATCH($V71,リスト!$X$2:$X$65,0))=2,IF(AND($X71="",$Z71&lt;&gt;""),"","分"),"")))</f>
        <v/>
      </c>
      <c r="Z71" s="66"/>
      <c r="AA71" s="55" t="str">
        <f>IF($V71="","",IF(INDEX(リスト!$Y$2:$Y$65,MATCH($V71,リスト!$X$2:$X$65,0))&gt;=4,"m","秒"))</f>
        <v/>
      </c>
      <c r="AB71" s="79"/>
      <c r="AC71" s="80"/>
      <c r="AD71" s="31"/>
      <c r="AE71" s="45"/>
      <c r="AF71" s="81" t="str">
        <f t="shared" si="0"/>
        <v/>
      </c>
    </row>
    <row r="72" spans="2:32" ht="18.5" customHeight="1" x14ac:dyDescent="0.55000000000000004">
      <c r="B72" s="44">
        <v>65</v>
      </c>
      <c r="C72" s="31"/>
      <c r="D72" s="56" t="str">
        <f>IFERROR(INDEX(女子登録情報!$C:$C,MATCH($C72,女子登録情報!$B:$B,0)),"")</f>
        <v/>
      </c>
      <c r="E72" s="56" t="str">
        <f>IFERROR(INDEX(女子登録情報!$O:$O,MATCH($C72,女子登録情報!$B:$B,0)),"")</f>
        <v/>
      </c>
      <c r="F72" s="56" t="str">
        <f>IFERROR(IF(INDEX(女子登録情報!$E:$E,MATCH($C72,女子登録情報!$B:$B,0))="","",INDEX(女子登録情報!$E:$E,MATCH($C72,女子登録情報!$B:$B,0))),"")</f>
        <v/>
      </c>
      <c r="G72" s="78" t="str">
        <f>IFERROR(INDEX(女子登録情報!$A:$A,MATCH($C72,女子登録情報!$B:$B,0)),"")</f>
        <v/>
      </c>
      <c r="H72" s="54"/>
      <c r="I72" s="31"/>
      <c r="J72" s="45"/>
      <c r="K72" s="55" t="str">
        <f>IF($H72="","",IF(INDEX(リスト!$Y$2:$Y$65,MATCH($H72,リスト!$X$2:$X$65,0))=3,"分",IF(INDEX(リスト!$Y$2:$Y$65,MATCH($H72,リスト!$X$2:$X$65,0))=2,IF(AND($J72="",$L72&lt;&gt;""),"","分"),"")))</f>
        <v/>
      </c>
      <c r="L72" s="66"/>
      <c r="M72" s="55" t="str">
        <f>IF($H72="","",IF(INDEX(リスト!$Y$2:$Y$65,MATCH($H72,リスト!$X$2:$X$65,0))&gt;=4,"m","秒"))</f>
        <v/>
      </c>
      <c r="N72" s="79"/>
      <c r="O72" s="80"/>
      <c r="P72" s="31"/>
      <c r="Q72" s="45"/>
      <c r="R72" s="55" t="str">
        <f>IF($O72="","",IF(INDEX(リスト!$Y$2:$Y$65,MATCH($O72,リスト!$X$2:$X$65,0))=3,"分",IF(INDEX(リスト!$Y$2:$Y$65,MATCH($O72,リスト!$X$2:$X$65,0))=2,IF(AND($Q72="",$S72&lt;&gt;""),"","分"),"")))</f>
        <v/>
      </c>
      <c r="S72" s="66"/>
      <c r="T72" s="55" t="str">
        <f>IF($O72="","",IF(INDEX(リスト!$Y$2:$Y$65,MATCH($O72,リスト!$X$2:$X$65,0))&gt;=4,"m","秒"))</f>
        <v/>
      </c>
      <c r="U72" s="79"/>
      <c r="V72" s="54"/>
      <c r="W72" s="31"/>
      <c r="X72" s="45"/>
      <c r="Y72" s="55" t="str">
        <f>IF($V72="","",IF(INDEX(リスト!$Y$2:$Y$65,MATCH($V72,リスト!$X$2:$X$65,0))=3,"分",IF(INDEX(リスト!$Y$2:$Y$65,MATCH($V72,リスト!$X$2:$X$65,0))=2,IF(AND($X72="",$Z72&lt;&gt;""),"","分"),"")))</f>
        <v/>
      </c>
      <c r="Z72" s="66"/>
      <c r="AA72" s="55" t="str">
        <f>IF($V72="","",IF(INDEX(リスト!$Y$2:$Y$65,MATCH($V72,リスト!$X$2:$X$65,0))&gt;=4,"m","秒"))</f>
        <v/>
      </c>
      <c r="AB72" s="79"/>
      <c r="AC72" s="80"/>
      <c r="AD72" s="31"/>
      <c r="AE72" s="45"/>
      <c r="AF72" s="81" t="str">
        <f t="shared" si="0"/>
        <v/>
      </c>
    </row>
    <row r="73" spans="2:32" ht="18.5" customHeight="1" x14ac:dyDescent="0.55000000000000004">
      <c r="B73" s="44">
        <v>66</v>
      </c>
      <c r="C73" s="31"/>
      <c r="D73" s="56" t="str">
        <f>IFERROR(INDEX(女子登録情報!$C:$C,MATCH($C73,女子登録情報!$B:$B,0)),"")</f>
        <v/>
      </c>
      <c r="E73" s="56" t="str">
        <f>IFERROR(INDEX(女子登録情報!$O:$O,MATCH($C73,女子登録情報!$B:$B,0)),"")</f>
        <v/>
      </c>
      <c r="F73" s="56" t="str">
        <f>IFERROR(IF(INDEX(女子登録情報!$E:$E,MATCH($C73,女子登録情報!$B:$B,0))="","",INDEX(女子登録情報!$E:$E,MATCH($C73,女子登録情報!$B:$B,0))),"")</f>
        <v/>
      </c>
      <c r="G73" s="78" t="str">
        <f>IFERROR(INDEX(女子登録情報!$A:$A,MATCH($C73,女子登録情報!$B:$B,0)),"")</f>
        <v/>
      </c>
      <c r="H73" s="54"/>
      <c r="I73" s="31"/>
      <c r="J73" s="45"/>
      <c r="K73" s="55" t="str">
        <f>IF($H73="","",IF(INDEX(リスト!$Y$2:$Y$65,MATCH($H73,リスト!$X$2:$X$65,0))=3,"分",IF(INDEX(リスト!$Y$2:$Y$65,MATCH($H73,リスト!$X$2:$X$65,0))=2,IF(AND($J73="",$L73&lt;&gt;""),"","分"),"")))</f>
        <v/>
      </c>
      <c r="L73" s="66"/>
      <c r="M73" s="55" t="str">
        <f>IF($H73="","",IF(INDEX(リスト!$Y$2:$Y$65,MATCH($H73,リスト!$X$2:$X$65,0))&gt;=4,"m","秒"))</f>
        <v/>
      </c>
      <c r="N73" s="79"/>
      <c r="O73" s="80"/>
      <c r="P73" s="31"/>
      <c r="Q73" s="45"/>
      <c r="R73" s="55" t="str">
        <f>IF($O73="","",IF(INDEX(リスト!$Y$2:$Y$65,MATCH($O73,リスト!$X$2:$X$65,0))=3,"分",IF(INDEX(リスト!$Y$2:$Y$65,MATCH($O73,リスト!$X$2:$X$65,0))=2,IF(AND($Q73="",$S73&lt;&gt;""),"","分"),"")))</f>
        <v/>
      </c>
      <c r="S73" s="66"/>
      <c r="T73" s="55" t="str">
        <f>IF($O73="","",IF(INDEX(リスト!$Y$2:$Y$65,MATCH($O73,リスト!$X$2:$X$65,0))&gt;=4,"m","秒"))</f>
        <v/>
      </c>
      <c r="U73" s="79"/>
      <c r="V73" s="54"/>
      <c r="W73" s="31"/>
      <c r="X73" s="45"/>
      <c r="Y73" s="55" t="str">
        <f>IF($V73="","",IF(INDEX(リスト!$Y$2:$Y$65,MATCH($V73,リスト!$X$2:$X$65,0))=3,"分",IF(INDEX(リスト!$Y$2:$Y$65,MATCH($V73,リスト!$X$2:$X$65,0))=2,IF(AND($X73="",$Z73&lt;&gt;""),"","分"),"")))</f>
        <v/>
      </c>
      <c r="Z73" s="66"/>
      <c r="AA73" s="55" t="str">
        <f>IF($V73="","",IF(INDEX(リスト!$Y$2:$Y$65,MATCH($V73,リスト!$X$2:$X$65,0))&gt;=4,"m","秒"))</f>
        <v/>
      </c>
      <c r="AB73" s="79"/>
      <c r="AC73" s="80"/>
      <c r="AD73" s="31"/>
      <c r="AE73" s="45"/>
      <c r="AF73" s="81" t="str">
        <f t="shared" ref="AF73:AF107" si="1">IF($AC73="","","点")</f>
        <v/>
      </c>
    </row>
    <row r="74" spans="2:32" ht="18.5" customHeight="1" x14ac:dyDescent="0.55000000000000004">
      <c r="B74" s="44">
        <v>67</v>
      </c>
      <c r="C74" s="31"/>
      <c r="D74" s="56" t="str">
        <f>IFERROR(INDEX(女子登録情報!$C:$C,MATCH($C74,女子登録情報!$B:$B,0)),"")</f>
        <v/>
      </c>
      <c r="E74" s="56" t="str">
        <f>IFERROR(INDEX(女子登録情報!$O:$O,MATCH($C74,女子登録情報!$B:$B,0)),"")</f>
        <v/>
      </c>
      <c r="F74" s="56" t="str">
        <f>IFERROR(IF(INDEX(女子登録情報!$E:$E,MATCH($C74,女子登録情報!$B:$B,0))="","",INDEX(女子登録情報!$E:$E,MATCH($C74,女子登録情報!$B:$B,0))),"")</f>
        <v/>
      </c>
      <c r="G74" s="78" t="str">
        <f>IFERROR(INDEX(女子登録情報!$A:$A,MATCH($C74,女子登録情報!$B:$B,0)),"")</f>
        <v/>
      </c>
      <c r="H74" s="54"/>
      <c r="I74" s="31"/>
      <c r="J74" s="45"/>
      <c r="K74" s="55" t="str">
        <f>IF($H74="","",IF(INDEX(リスト!$Y$2:$Y$65,MATCH($H74,リスト!$X$2:$X$65,0))=3,"分",IF(INDEX(リスト!$Y$2:$Y$65,MATCH($H74,リスト!$X$2:$X$65,0))=2,IF(AND($J74="",$L74&lt;&gt;""),"","分"),"")))</f>
        <v/>
      </c>
      <c r="L74" s="66"/>
      <c r="M74" s="55" t="str">
        <f>IF($H74="","",IF(INDEX(リスト!$Y$2:$Y$65,MATCH($H74,リスト!$X$2:$X$65,0))&gt;=4,"m","秒"))</f>
        <v/>
      </c>
      <c r="N74" s="79"/>
      <c r="O74" s="80"/>
      <c r="P74" s="31"/>
      <c r="Q74" s="45"/>
      <c r="R74" s="55" t="str">
        <f>IF($O74="","",IF(INDEX(リスト!$Y$2:$Y$65,MATCH($O74,リスト!$X$2:$X$65,0))=3,"分",IF(INDEX(リスト!$Y$2:$Y$65,MATCH($O74,リスト!$X$2:$X$65,0))=2,IF(AND($Q74="",$S74&lt;&gt;""),"","分"),"")))</f>
        <v/>
      </c>
      <c r="S74" s="66"/>
      <c r="T74" s="55" t="str">
        <f>IF($O74="","",IF(INDEX(リスト!$Y$2:$Y$65,MATCH($O74,リスト!$X$2:$X$65,0))&gt;=4,"m","秒"))</f>
        <v/>
      </c>
      <c r="U74" s="79"/>
      <c r="V74" s="54"/>
      <c r="W74" s="31"/>
      <c r="X74" s="45"/>
      <c r="Y74" s="55" t="str">
        <f>IF($V74="","",IF(INDEX(リスト!$Y$2:$Y$65,MATCH($V74,リスト!$X$2:$X$65,0))=3,"分",IF(INDEX(リスト!$Y$2:$Y$65,MATCH($V74,リスト!$X$2:$X$65,0))=2,IF(AND($X74="",$Z74&lt;&gt;""),"","分"),"")))</f>
        <v/>
      </c>
      <c r="Z74" s="66"/>
      <c r="AA74" s="55" t="str">
        <f>IF($V74="","",IF(INDEX(リスト!$Y$2:$Y$65,MATCH($V74,リスト!$X$2:$X$65,0))&gt;=4,"m","秒"))</f>
        <v/>
      </c>
      <c r="AB74" s="79"/>
      <c r="AC74" s="80"/>
      <c r="AD74" s="31"/>
      <c r="AE74" s="45"/>
      <c r="AF74" s="81" t="str">
        <f t="shared" si="1"/>
        <v/>
      </c>
    </row>
    <row r="75" spans="2:32" ht="18.5" customHeight="1" x14ac:dyDescent="0.55000000000000004">
      <c r="B75" s="44">
        <v>68</v>
      </c>
      <c r="C75" s="31"/>
      <c r="D75" s="56" t="str">
        <f>IFERROR(INDEX(女子登録情報!$C:$C,MATCH($C75,女子登録情報!$B:$B,0)),"")</f>
        <v/>
      </c>
      <c r="E75" s="56" t="str">
        <f>IFERROR(INDEX(女子登録情報!$O:$O,MATCH($C75,女子登録情報!$B:$B,0)),"")</f>
        <v/>
      </c>
      <c r="F75" s="56" t="str">
        <f>IFERROR(IF(INDEX(女子登録情報!$E:$E,MATCH($C75,女子登録情報!$B:$B,0))="","",INDEX(女子登録情報!$E:$E,MATCH($C75,女子登録情報!$B:$B,0))),"")</f>
        <v/>
      </c>
      <c r="G75" s="78" t="str">
        <f>IFERROR(INDEX(女子登録情報!$A:$A,MATCH($C75,女子登録情報!$B:$B,0)),"")</f>
        <v/>
      </c>
      <c r="H75" s="54"/>
      <c r="I75" s="31"/>
      <c r="J75" s="45"/>
      <c r="K75" s="55" t="str">
        <f>IF($H75="","",IF(INDEX(リスト!$Y$2:$Y$65,MATCH($H75,リスト!$X$2:$X$65,0))=3,"分",IF(INDEX(リスト!$Y$2:$Y$65,MATCH($H75,リスト!$X$2:$X$65,0))=2,IF(AND($J75="",$L75&lt;&gt;""),"","分"),"")))</f>
        <v/>
      </c>
      <c r="L75" s="66"/>
      <c r="M75" s="55" t="str">
        <f>IF($H75="","",IF(INDEX(リスト!$Y$2:$Y$65,MATCH($H75,リスト!$X$2:$X$65,0))&gt;=4,"m","秒"))</f>
        <v/>
      </c>
      <c r="N75" s="79"/>
      <c r="O75" s="80"/>
      <c r="P75" s="31"/>
      <c r="Q75" s="45"/>
      <c r="R75" s="55" t="str">
        <f>IF($O75="","",IF(INDEX(リスト!$Y$2:$Y$65,MATCH($O75,リスト!$X$2:$X$65,0))=3,"分",IF(INDEX(リスト!$Y$2:$Y$65,MATCH($O75,リスト!$X$2:$X$65,0))=2,IF(AND($Q75="",$S75&lt;&gt;""),"","分"),"")))</f>
        <v/>
      </c>
      <c r="S75" s="66"/>
      <c r="T75" s="55" t="str">
        <f>IF($O75="","",IF(INDEX(リスト!$Y$2:$Y$65,MATCH($O75,リスト!$X$2:$X$65,0))&gt;=4,"m","秒"))</f>
        <v/>
      </c>
      <c r="U75" s="79"/>
      <c r="V75" s="54"/>
      <c r="W75" s="31"/>
      <c r="X75" s="45"/>
      <c r="Y75" s="55" t="str">
        <f>IF($V75="","",IF(INDEX(リスト!$Y$2:$Y$65,MATCH($V75,リスト!$X$2:$X$65,0))=3,"分",IF(INDEX(リスト!$Y$2:$Y$65,MATCH($V75,リスト!$X$2:$X$65,0))=2,IF(AND($X75="",$Z75&lt;&gt;""),"","分"),"")))</f>
        <v/>
      </c>
      <c r="Z75" s="66"/>
      <c r="AA75" s="55" t="str">
        <f>IF($V75="","",IF(INDEX(リスト!$Y$2:$Y$65,MATCH($V75,リスト!$X$2:$X$65,0))&gt;=4,"m","秒"))</f>
        <v/>
      </c>
      <c r="AB75" s="79"/>
      <c r="AC75" s="80"/>
      <c r="AD75" s="31"/>
      <c r="AE75" s="45"/>
      <c r="AF75" s="81" t="str">
        <f t="shared" si="1"/>
        <v/>
      </c>
    </row>
    <row r="76" spans="2:32" ht="18.5" customHeight="1" x14ac:dyDescent="0.55000000000000004">
      <c r="B76" s="44">
        <v>69</v>
      </c>
      <c r="C76" s="31"/>
      <c r="D76" s="56" t="str">
        <f>IFERROR(INDEX(女子登録情報!$C:$C,MATCH($C76,女子登録情報!$B:$B,0)),"")</f>
        <v/>
      </c>
      <c r="E76" s="56" t="str">
        <f>IFERROR(INDEX(女子登録情報!$O:$O,MATCH($C76,女子登録情報!$B:$B,0)),"")</f>
        <v/>
      </c>
      <c r="F76" s="56" t="str">
        <f>IFERROR(IF(INDEX(女子登録情報!$E:$E,MATCH($C76,女子登録情報!$B:$B,0))="","",INDEX(女子登録情報!$E:$E,MATCH($C76,女子登録情報!$B:$B,0))),"")</f>
        <v/>
      </c>
      <c r="G76" s="78" t="str">
        <f>IFERROR(INDEX(女子登録情報!$A:$A,MATCH($C76,女子登録情報!$B:$B,0)),"")</f>
        <v/>
      </c>
      <c r="H76" s="54"/>
      <c r="I76" s="31"/>
      <c r="J76" s="45"/>
      <c r="K76" s="55" t="str">
        <f>IF($H76="","",IF(INDEX(リスト!$Y$2:$Y$65,MATCH($H76,リスト!$X$2:$X$65,0))=3,"分",IF(INDEX(リスト!$Y$2:$Y$65,MATCH($H76,リスト!$X$2:$X$65,0))=2,IF(AND($J76="",$L76&lt;&gt;""),"","分"),"")))</f>
        <v/>
      </c>
      <c r="L76" s="66"/>
      <c r="M76" s="55" t="str">
        <f>IF($H76="","",IF(INDEX(リスト!$Y$2:$Y$65,MATCH($H76,リスト!$X$2:$X$65,0))&gt;=4,"m","秒"))</f>
        <v/>
      </c>
      <c r="N76" s="79"/>
      <c r="O76" s="80"/>
      <c r="P76" s="31"/>
      <c r="Q76" s="45"/>
      <c r="R76" s="55" t="str">
        <f>IF($O76="","",IF(INDEX(リスト!$Y$2:$Y$65,MATCH($O76,リスト!$X$2:$X$65,0))=3,"分",IF(INDEX(リスト!$Y$2:$Y$65,MATCH($O76,リスト!$X$2:$X$65,0))=2,IF(AND($Q76="",$S76&lt;&gt;""),"","分"),"")))</f>
        <v/>
      </c>
      <c r="S76" s="66"/>
      <c r="T76" s="55" t="str">
        <f>IF($O76="","",IF(INDEX(リスト!$Y$2:$Y$65,MATCH($O76,リスト!$X$2:$X$65,0))&gt;=4,"m","秒"))</f>
        <v/>
      </c>
      <c r="U76" s="79"/>
      <c r="V76" s="54"/>
      <c r="W76" s="31"/>
      <c r="X76" s="45"/>
      <c r="Y76" s="55" t="str">
        <f>IF($V76="","",IF(INDEX(リスト!$Y$2:$Y$65,MATCH($V76,リスト!$X$2:$X$65,0))=3,"分",IF(INDEX(リスト!$Y$2:$Y$65,MATCH($V76,リスト!$X$2:$X$65,0))=2,IF(AND($X76="",$Z76&lt;&gt;""),"","分"),"")))</f>
        <v/>
      </c>
      <c r="Z76" s="66"/>
      <c r="AA76" s="55" t="str">
        <f>IF($V76="","",IF(INDEX(リスト!$Y$2:$Y$65,MATCH($V76,リスト!$X$2:$X$65,0))&gt;=4,"m","秒"))</f>
        <v/>
      </c>
      <c r="AB76" s="79"/>
      <c r="AC76" s="80"/>
      <c r="AD76" s="31"/>
      <c r="AE76" s="45"/>
      <c r="AF76" s="81" t="str">
        <f t="shared" si="1"/>
        <v/>
      </c>
    </row>
    <row r="77" spans="2:32" ht="18.5" customHeight="1" thickBot="1" x14ac:dyDescent="0.6">
      <c r="B77" s="47">
        <v>70</v>
      </c>
      <c r="C77" s="36"/>
      <c r="D77" s="60" t="str">
        <f>IFERROR(INDEX(女子登録情報!$C:$C,MATCH($C77,女子登録情報!$B:$B,0)),"")</f>
        <v/>
      </c>
      <c r="E77" s="60" t="str">
        <f>IFERROR(INDEX(女子登録情報!$O:$O,MATCH($C77,女子登録情報!$B:$B,0)),"")</f>
        <v/>
      </c>
      <c r="F77" s="60" t="str">
        <f>IFERROR(IF(INDEX(女子登録情報!$E:$E,MATCH($C77,女子登録情報!$B:$B,0))="","",INDEX(女子登録情報!$E:$E,MATCH($C77,女子登録情報!$B:$B,0))),"")</f>
        <v/>
      </c>
      <c r="G77" s="82" t="str">
        <f>IFERROR(INDEX(女子登録情報!$A:$A,MATCH($C77,女子登録情報!$B:$B,0)),"")</f>
        <v/>
      </c>
      <c r="H77" s="58"/>
      <c r="I77" s="36"/>
      <c r="J77" s="48"/>
      <c r="K77" s="59" t="str">
        <f>IF($H77="","",IF(INDEX(リスト!$Y$2:$Y$65,MATCH($H77,リスト!$X$2:$X$65,0))=3,"分",IF(INDEX(リスト!$Y$2:$Y$65,MATCH($H77,リスト!$X$2:$X$65,0))=2,IF(AND($J77="",$L77&lt;&gt;""),"","分"),"")))</f>
        <v/>
      </c>
      <c r="L77" s="67"/>
      <c r="M77" s="59" t="str">
        <f>IF($H77="","",IF(INDEX(リスト!$Y$2:$Y$65,MATCH($H77,リスト!$X$2:$X$65,0))&gt;=4,"m","秒"))</f>
        <v/>
      </c>
      <c r="N77" s="83"/>
      <c r="O77" s="84"/>
      <c r="P77" s="36"/>
      <c r="Q77" s="48"/>
      <c r="R77" s="59" t="str">
        <f>IF($O77="","",IF(INDEX(リスト!$Y$2:$Y$65,MATCH($O77,リスト!$X$2:$X$65,0))=3,"分",IF(INDEX(リスト!$Y$2:$Y$65,MATCH($O77,リスト!$X$2:$X$65,0))=2,IF(AND($Q77="",$S77&lt;&gt;""),"","分"),"")))</f>
        <v/>
      </c>
      <c r="S77" s="67"/>
      <c r="T77" s="59" t="str">
        <f>IF($O77="","",IF(INDEX(リスト!$Y$2:$Y$65,MATCH($O77,リスト!$X$2:$X$65,0))&gt;=4,"m","秒"))</f>
        <v/>
      </c>
      <c r="U77" s="83"/>
      <c r="V77" s="58"/>
      <c r="W77" s="36"/>
      <c r="X77" s="48"/>
      <c r="Y77" s="59" t="str">
        <f>IF($V77="","",IF(INDEX(リスト!$Y$2:$Y$65,MATCH($V77,リスト!$X$2:$X$65,0))=3,"分",IF(INDEX(リスト!$Y$2:$Y$65,MATCH($V77,リスト!$X$2:$X$65,0))=2,IF(AND($X77="",$Z77&lt;&gt;""),"","分"),"")))</f>
        <v/>
      </c>
      <c r="Z77" s="67"/>
      <c r="AA77" s="59" t="str">
        <f>IF($V77="","",IF(INDEX(リスト!$Y$2:$Y$65,MATCH($V77,リスト!$X$2:$X$65,0))&gt;=4,"m","秒"))</f>
        <v/>
      </c>
      <c r="AB77" s="83"/>
      <c r="AC77" s="84"/>
      <c r="AD77" s="36"/>
      <c r="AE77" s="48"/>
      <c r="AF77" s="85" t="str">
        <f t="shared" si="1"/>
        <v/>
      </c>
    </row>
    <row r="78" spans="2:32" ht="18.5" customHeight="1" x14ac:dyDescent="0.55000000000000004">
      <c r="B78" s="113">
        <v>71</v>
      </c>
      <c r="C78" s="153"/>
      <c r="D78" s="112" t="str">
        <f>IFERROR(INDEX(女子登録情報!$C:$C,MATCH($C78,女子登録情報!$B:$B,0)),"")</f>
        <v/>
      </c>
      <c r="E78" s="112" t="str">
        <f>IFERROR(INDEX(女子登録情報!$O:$O,MATCH($C78,女子登録情報!$B:$B,0)),"")</f>
        <v/>
      </c>
      <c r="F78" s="112" t="str">
        <f>IFERROR(IF(INDEX(女子登録情報!$E:$E,MATCH($C78,女子登録情報!$B:$B,0))="","",INDEX(女子登録情報!$E:$E,MATCH($C78,女子登録情報!$B:$B,0))),"")</f>
        <v/>
      </c>
      <c r="G78" s="110" t="str">
        <f>IFERROR(INDEX(女子登録情報!$A:$A,MATCH($C78,女子登録情報!$B:$B,0)),"")</f>
        <v/>
      </c>
      <c r="H78" s="154"/>
      <c r="I78" s="153"/>
      <c r="J78" s="137"/>
      <c r="K78" s="111" t="str">
        <f>IF($H78="","",IF(INDEX(リスト!$Y$2:$Y$65,MATCH($H78,リスト!$X$2:$X$65,0))=3,"分",IF(INDEX(リスト!$Y$2:$Y$65,MATCH($H78,リスト!$X$2:$X$65,0))=2,IF(AND($J78="",$L78&lt;&gt;""),"","分"),"")))</f>
        <v/>
      </c>
      <c r="L78" s="138"/>
      <c r="M78" s="111" t="str">
        <f>IF($H78="","",IF(INDEX(リスト!$Y$2:$Y$65,MATCH($H78,リスト!$X$2:$X$65,0))&gt;=4,"m","秒"))</f>
        <v/>
      </c>
      <c r="N78" s="139"/>
      <c r="O78" s="155"/>
      <c r="P78" s="153"/>
      <c r="Q78" s="137"/>
      <c r="R78" s="111" t="str">
        <f>IF($O78="","",IF(INDEX(リスト!$Y$2:$Y$65,MATCH($O78,リスト!$X$2:$X$65,0))=3,"分",IF(INDEX(リスト!$Y$2:$Y$65,MATCH($O78,リスト!$X$2:$X$65,0))=2,IF(AND($Q78="",$S78&lt;&gt;""),"","分"),"")))</f>
        <v/>
      </c>
      <c r="S78" s="138"/>
      <c r="T78" s="111" t="str">
        <f>IF($O78="","",IF(INDEX(リスト!$Y$2:$Y$65,MATCH($O78,リスト!$X$2:$X$65,0))&gt;=4,"m","秒"))</f>
        <v/>
      </c>
      <c r="U78" s="139"/>
      <c r="V78" s="154"/>
      <c r="W78" s="153"/>
      <c r="X78" s="137"/>
      <c r="Y78" s="111" t="str">
        <f>IF($V78="","",IF(INDEX(リスト!$Y$2:$Y$65,MATCH($V78,リスト!$X$2:$X$65,0))=3,"分",IF(INDEX(リスト!$Y$2:$Y$65,MATCH($V78,リスト!$X$2:$X$65,0))=2,IF(AND($X78="",$Z78&lt;&gt;""),"","分"),"")))</f>
        <v/>
      </c>
      <c r="Z78" s="138"/>
      <c r="AA78" s="111" t="str">
        <f>IF($V78="","",IF(INDEX(リスト!$Y$2:$Y$65,MATCH($V78,リスト!$X$2:$X$65,0))&gt;=4,"m","秒"))</f>
        <v/>
      </c>
      <c r="AB78" s="139"/>
      <c r="AC78" s="155"/>
      <c r="AD78" s="153"/>
      <c r="AE78" s="137"/>
      <c r="AF78" s="134" t="str">
        <f t="shared" si="1"/>
        <v/>
      </c>
    </row>
    <row r="79" spans="2:32" ht="18.5" customHeight="1" x14ac:dyDescent="0.55000000000000004">
      <c r="B79" s="44">
        <v>72</v>
      </c>
      <c r="C79" s="31"/>
      <c r="D79" s="56" t="str">
        <f>IFERROR(INDEX(女子登録情報!$C:$C,MATCH($C79,女子登録情報!$B:$B,0)),"")</f>
        <v/>
      </c>
      <c r="E79" s="56" t="str">
        <f>IFERROR(INDEX(女子登録情報!$O:$O,MATCH($C79,女子登録情報!$B:$B,0)),"")</f>
        <v/>
      </c>
      <c r="F79" s="56" t="str">
        <f>IFERROR(IF(INDEX(女子登録情報!$E:$E,MATCH($C79,女子登録情報!$B:$B,0))="","",INDEX(女子登録情報!$E:$E,MATCH($C79,女子登録情報!$B:$B,0))),"")</f>
        <v/>
      </c>
      <c r="G79" s="78" t="str">
        <f>IFERROR(INDEX(女子登録情報!$A:$A,MATCH($C79,女子登録情報!$B:$B,0)),"")</f>
        <v/>
      </c>
      <c r="H79" s="54"/>
      <c r="I79" s="31"/>
      <c r="J79" s="45"/>
      <c r="K79" s="55" t="str">
        <f>IF($H79="","",IF(INDEX(リスト!$Y$2:$Y$65,MATCH($H79,リスト!$X$2:$X$65,0))=3,"分",IF(INDEX(リスト!$Y$2:$Y$65,MATCH($H79,リスト!$X$2:$X$65,0))=2,IF(AND($J79="",$L79&lt;&gt;""),"","分"),"")))</f>
        <v/>
      </c>
      <c r="L79" s="66"/>
      <c r="M79" s="55" t="str">
        <f>IF($H79="","",IF(INDEX(リスト!$Y$2:$Y$65,MATCH($H79,リスト!$X$2:$X$65,0))&gt;=4,"m","秒"))</f>
        <v/>
      </c>
      <c r="N79" s="79"/>
      <c r="O79" s="80"/>
      <c r="P79" s="31"/>
      <c r="Q79" s="45"/>
      <c r="R79" s="55" t="str">
        <f>IF($O79="","",IF(INDEX(リスト!$Y$2:$Y$65,MATCH($O79,リスト!$X$2:$X$65,0))=3,"分",IF(INDEX(リスト!$Y$2:$Y$65,MATCH($O79,リスト!$X$2:$X$65,0))=2,IF(AND($Q79="",$S79&lt;&gt;""),"","分"),"")))</f>
        <v/>
      </c>
      <c r="S79" s="66"/>
      <c r="T79" s="55" t="str">
        <f>IF($O79="","",IF(INDEX(リスト!$Y$2:$Y$65,MATCH($O79,リスト!$X$2:$X$65,0))&gt;=4,"m","秒"))</f>
        <v/>
      </c>
      <c r="U79" s="79"/>
      <c r="V79" s="54"/>
      <c r="W79" s="31"/>
      <c r="X79" s="45"/>
      <c r="Y79" s="55" t="str">
        <f>IF($V79="","",IF(INDEX(リスト!$Y$2:$Y$65,MATCH($V79,リスト!$X$2:$X$65,0))=3,"分",IF(INDEX(リスト!$Y$2:$Y$65,MATCH($V79,リスト!$X$2:$X$65,0))=2,IF(AND($X79="",$Z79&lt;&gt;""),"","分"),"")))</f>
        <v/>
      </c>
      <c r="Z79" s="66"/>
      <c r="AA79" s="55" t="str">
        <f>IF($V79="","",IF(INDEX(リスト!$Y$2:$Y$65,MATCH($V79,リスト!$X$2:$X$65,0))&gt;=4,"m","秒"))</f>
        <v/>
      </c>
      <c r="AB79" s="79"/>
      <c r="AC79" s="80"/>
      <c r="AD79" s="31"/>
      <c r="AE79" s="45"/>
      <c r="AF79" s="81" t="str">
        <f t="shared" si="1"/>
        <v/>
      </c>
    </row>
    <row r="80" spans="2:32" ht="18.5" customHeight="1" x14ac:dyDescent="0.55000000000000004">
      <c r="B80" s="44">
        <v>73</v>
      </c>
      <c r="C80" s="31"/>
      <c r="D80" s="56" t="str">
        <f>IFERROR(INDEX(女子登録情報!$C:$C,MATCH($C80,女子登録情報!$B:$B,0)),"")</f>
        <v/>
      </c>
      <c r="E80" s="56" t="str">
        <f>IFERROR(INDEX(女子登録情報!$O:$O,MATCH($C80,女子登録情報!$B:$B,0)),"")</f>
        <v/>
      </c>
      <c r="F80" s="56" t="str">
        <f>IFERROR(IF(INDEX(女子登録情報!$E:$E,MATCH($C80,女子登録情報!$B:$B,0))="","",INDEX(女子登録情報!$E:$E,MATCH($C80,女子登録情報!$B:$B,0))),"")</f>
        <v/>
      </c>
      <c r="G80" s="78" t="str">
        <f>IFERROR(INDEX(女子登録情報!$A:$A,MATCH($C80,女子登録情報!$B:$B,0)),"")</f>
        <v/>
      </c>
      <c r="H80" s="54"/>
      <c r="I80" s="31"/>
      <c r="J80" s="45"/>
      <c r="K80" s="55" t="str">
        <f>IF($H80="","",IF(INDEX(リスト!$Y$2:$Y$65,MATCH($H80,リスト!$X$2:$X$65,0))=3,"分",IF(INDEX(リスト!$Y$2:$Y$65,MATCH($H80,リスト!$X$2:$X$65,0))=2,IF(AND($J80="",$L80&lt;&gt;""),"","分"),"")))</f>
        <v/>
      </c>
      <c r="L80" s="66"/>
      <c r="M80" s="55" t="str">
        <f>IF($H80="","",IF(INDEX(リスト!$Y$2:$Y$65,MATCH($H80,リスト!$X$2:$X$65,0))&gt;=4,"m","秒"))</f>
        <v/>
      </c>
      <c r="N80" s="79"/>
      <c r="O80" s="80"/>
      <c r="P80" s="31"/>
      <c r="Q80" s="45"/>
      <c r="R80" s="55" t="str">
        <f>IF($O80="","",IF(INDEX(リスト!$Y$2:$Y$65,MATCH($O80,リスト!$X$2:$X$65,0))=3,"分",IF(INDEX(リスト!$Y$2:$Y$65,MATCH($O80,リスト!$X$2:$X$65,0))=2,IF(AND($Q80="",$S80&lt;&gt;""),"","分"),"")))</f>
        <v/>
      </c>
      <c r="S80" s="66"/>
      <c r="T80" s="55" t="str">
        <f>IF($O80="","",IF(INDEX(リスト!$Y$2:$Y$65,MATCH($O80,リスト!$X$2:$X$65,0))&gt;=4,"m","秒"))</f>
        <v/>
      </c>
      <c r="U80" s="79"/>
      <c r="V80" s="54"/>
      <c r="W80" s="31"/>
      <c r="X80" s="45"/>
      <c r="Y80" s="55" t="str">
        <f>IF($V80="","",IF(INDEX(リスト!$Y$2:$Y$65,MATCH($V80,リスト!$X$2:$X$65,0))=3,"分",IF(INDEX(リスト!$Y$2:$Y$65,MATCH($V80,リスト!$X$2:$X$65,0))=2,IF(AND($X80="",$Z80&lt;&gt;""),"","分"),"")))</f>
        <v/>
      </c>
      <c r="Z80" s="66"/>
      <c r="AA80" s="55" t="str">
        <f>IF($V80="","",IF(INDEX(リスト!$Y$2:$Y$65,MATCH($V80,リスト!$X$2:$X$65,0))&gt;=4,"m","秒"))</f>
        <v/>
      </c>
      <c r="AB80" s="79"/>
      <c r="AC80" s="80"/>
      <c r="AD80" s="31"/>
      <c r="AE80" s="45"/>
      <c r="AF80" s="81" t="str">
        <f t="shared" si="1"/>
        <v/>
      </c>
    </row>
    <row r="81" spans="2:32" ht="18.5" customHeight="1" x14ac:dyDescent="0.55000000000000004">
      <c r="B81" s="44">
        <v>74</v>
      </c>
      <c r="C81" s="31"/>
      <c r="D81" s="56" t="str">
        <f>IFERROR(INDEX(女子登録情報!$C:$C,MATCH($C81,女子登録情報!$B:$B,0)),"")</f>
        <v/>
      </c>
      <c r="E81" s="56" t="str">
        <f>IFERROR(INDEX(女子登録情報!$O:$O,MATCH($C81,女子登録情報!$B:$B,0)),"")</f>
        <v/>
      </c>
      <c r="F81" s="56" t="str">
        <f>IFERROR(IF(INDEX(女子登録情報!$E:$E,MATCH($C81,女子登録情報!$B:$B,0))="","",INDEX(女子登録情報!$E:$E,MATCH($C81,女子登録情報!$B:$B,0))),"")</f>
        <v/>
      </c>
      <c r="G81" s="78" t="str">
        <f>IFERROR(INDEX(女子登録情報!$A:$A,MATCH($C81,女子登録情報!$B:$B,0)),"")</f>
        <v/>
      </c>
      <c r="H81" s="54"/>
      <c r="I81" s="31"/>
      <c r="J81" s="45"/>
      <c r="K81" s="55" t="str">
        <f>IF($H81="","",IF(INDEX(リスト!$Y$2:$Y$65,MATCH($H81,リスト!$X$2:$X$65,0))=3,"分",IF(INDEX(リスト!$Y$2:$Y$65,MATCH($H81,リスト!$X$2:$X$65,0))=2,IF(AND($J81="",$L81&lt;&gt;""),"","分"),"")))</f>
        <v/>
      </c>
      <c r="L81" s="66"/>
      <c r="M81" s="55" t="str">
        <f>IF($H81="","",IF(INDEX(リスト!$Y$2:$Y$65,MATCH($H81,リスト!$X$2:$X$65,0))&gt;=4,"m","秒"))</f>
        <v/>
      </c>
      <c r="N81" s="79"/>
      <c r="O81" s="80"/>
      <c r="P81" s="31"/>
      <c r="Q81" s="45"/>
      <c r="R81" s="55" t="str">
        <f>IF($O81="","",IF(INDEX(リスト!$Y$2:$Y$65,MATCH($O81,リスト!$X$2:$X$65,0))=3,"分",IF(INDEX(リスト!$Y$2:$Y$65,MATCH($O81,リスト!$X$2:$X$65,0))=2,IF(AND($Q81="",$S81&lt;&gt;""),"","分"),"")))</f>
        <v/>
      </c>
      <c r="S81" s="66"/>
      <c r="T81" s="55" t="str">
        <f>IF($O81="","",IF(INDEX(リスト!$Y$2:$Y$65,MATCH($O81,リスト!$X$2:$X$65,0))&gt;=4,"m","秒"))</f>
        <v/>
      </c>
      <c r="U81" s="79"/>
      <c r="V81" s="54"/>
      <c r="W81" s="31"/>
      <c r="X81" s="45"/>
      <c r="Y81" s="55" t="str">
        <f>IF($V81="","",IF(INDEX(リスト!$Y$2:$Y$65,MATCH($V81,リスト!$X$2:$X$65,0))=3,"分",IF(INDEX(リスト!$Y$2:$Y$65,MATCH($V81,リスト!$X$2:$X$65,0))=2,IF(AND($X81="",$Z81&lt;&gt;""),"","分"),"")))</f>
        <v/>
      </c>
      <c r="Z81" s="66"/>
      <c r="AA81" s="55" t="str">
        <f>IF($V81="","",IF(INDEX(リスト!$Y$2:$Y$65,MATCH($V81,リスト!$X$2:$X$65,0))&gt;=4,"m","秒"))</f>
        <v/>
      </c>
      <c r="AB81" s="79"/>
      <c r="AC81" s="80"/>
      <c r="AD81" s="31"/>
      <c r="AE81" s="45"/>
      <c r="AF81" s="81" t="str">
        <f t="shared" si="1"/>
        <v/>
      </c>
    </row>
    <row r="82" spans="2:32" ht="18.5" customHeight="1" x14ac:dyDescent="0.55000000000000004">
      <c r="B82" s="44">
        <v>75</v>
      </c>
      <c r="C82" s="31"/>
      <c r="D82" s="56" t="str">
        <f>IFERROR(INDEX(女子登録情報!$C:$C,MATCH($C82,女子登録情報!$B:$B,0)),"")</f>
        <v/>
      </c>
      <c r="E82" s="56" t="str">
        <f>IFERROR(INDEX(女子登録情報!$O:$O,MATCH($C82,女子登録情報!$B:$B,0)),"")</f>
        <v/>
      </c>
      <c r="F82" s="56" t="str">
        <f>IFERROR(IF(INDEX(女子登録情報!$E:$E,MATCH($C82,女子登録情報!$B:$B,0))="","",INDEX(女子登録情報!$E:$E,MATCH($C82,女子登録情報!$B:$B,0))),"")</f>
        <v/>
      </c>
      <c r="G82" s="78" t="str">
        <f>IFERROR(INDEX(女子登録情報!$A:$A,MATCH($C82,女子登録情報!$B:$B,0)),"")</f>
        <v/>
      </c>
      <c r="H82" s="54"/>
      <c r="I82" s="31"/>
      <c r="J82" s="45"/>
      <c r="K82" s="55" t="str">
        <f>IF($H82="","",IF(INDEX(リスト!$Y$2:$Y$65,MATCH($H82,リスト!$X$2:$X$65,0))=3,"分",IF(INDEX(リスト!$Y$2:$Y$65,MATCH($H82,リスト!$X$2:$X$65,0))=2,IF(AND($J82="",$L82&lt;&gt;""),"","分"),"")))</f>
        <v/>
      </c>
      <c r="L82" s="66"/>
      <c r="M82" s="55" t="str">
        <f>IF($H82="","",IF(INDEX(リスト!$Y$2:$Y$65,MATCH($H82,リスト!$X$2:$X$65,0))&gt;=4,"m","秒"))</f>
        <v/>
      </c>
      <c r="N82" s="79"/>
      <c r="O82" s="80"/>
      <c r="P82" s="31"/>
      <c r="Q82" s="45"/>
      <c r="R82" s="55" t="str">
        <f>IF($O82="","",IF(INDEX(リスト!$Y$2:$Y$65,MATCH($O82,リスト!$X$2:$X$65,0))=3,"分",IF(INDEX(リスト!$Y$2:$Y$65,MATCH($O82,リスト!$X$2:$X$65,0))=2,IF(AND($Q82="",$S82&lt;&gt;""),"","分"),"")))</f>
        <v/>
      </c>
      <c r="S82" s="66"/>
      <c r="T82" s="55" t="str">
        <f>IF($O82="","",IF(INDEX(リスト!$Y$2:$Y$65,MATCH($O82,リスト!$X$2:$X$65,0))&gt;=4,"m","秒"))</f>
        <v/>
      </c>
      <c r="U82" s="79"/>
      <c r="V82" s="54"/>
      <c r="W82" s="31"/>
      <c r="X82" s="45"/>
      <c r="Y82" s="55" t="str">
        <f>IF($V82="","",IF(INDEX(リスト!$Y$2:$Y$65,MATCH($V82,リスト!$X$2:$X$65,0))=3,"分",IF(INDEX(リスト!$Y$2:$Y$65,MATCH($V82,リスト!$X$2:$X$65,0))=2,IF(AND($X82="",$Z82&lt;&gt;""),"","分"),"")))</f>
        <v/>
      </c>
      <c r="Z82" s="66"/>
      <c r="AA82" s="55" t="str">
        <f>IF($V82="","",IF(INDEX(リスト!$Y$2:$Y$65,MATCH($V82,リスト!$X$2:$X$65,0))&gt;=4,"m","秒"))</f>
        <v/>
      </c>
      <c r="AB82" s="79"/>
      <c r="AC82" s="80"/>
      <c r="AD82" s="31"/>
      <c r="AE82" s="45"/>
      <c r="AF82" s="81" t="str">
        <f t="shared" si="1"/>
        <v/>
      </c>
    </row>
    <row r="83" spans="2:32" ht="18.5" customHeight="1" x14ac:dyDescent="0.55000000000000004">
      <c r="B83" s="44">
        <v>76</v>
      </c>
      <c r="C83" s="31"/>
      <c r="D83" s="56" t="str">
        <f>IFERROR(INDEX(女子登録情報!$C:$C,MATCH($C83,女子登録情報!$B:$B,0)),"")</f>
        <v/>
      </c>
      <c r="E83" s="56" t="str">
        <f>IFERROR(INDEX(女子登録情報!$O:$O,MATCH($C83,女子登録情報!$B:$B,0)),"")</f>
        <v/>
      </c>
      <c r="F83" s="56" t="str">
        <f>IFERROR(IF(INDEX(女子登録情報!$E:$E,MATCH($C83,女子登録情報!$B:$B,0))="","",INDEX(女子登録情報!$E:$E,MATCH($C83,女子登録情報!$B:$B,0))),"")</f>
        <v/>
      </c>
      <c r="G83" s="78" t="str">
        <f>IFERROR(INDEX(女子登録情報!$A:$A,MATCH($C83,女子登録情報!$B:$B,0)),"")</f>
        <v/>
      </c>
      <c r="H83" s="54"/>
      <c r="I83" s="31"/>
      <c r="J83" s="45"/>
      <c r="K83" s="55" t="str">
        <f>IF($H83="","",IF(INDEX(リスト!$Y$2:$Y$65,MATCH($H83,リスト!$X$2:$X$65,0))=3,"分",IF(INDEX(リスト!$Y$2:$Y$65,MATCH($H83,リスト!$X$2:$X$65,0))=2,IF(AND($J83="",$L83&lt;&gt;""),"","分"),"")))</f>
        <v/>
      </c>
      <c r="L83" s="66"/>
      <c r="M83" s="55" t="str">
        <f>IF($H83="","",IF(INDEX(リスト!$Y$2:$Y$65,MATCH($H83,リスト!$X$2:$X$65,0))&gt;=4,"m","秒"))</f>
        <v/>
      </c>
      <c r="N83" s="79"/>
      <c r="O83" s="80"/>
      <c r="P83" s="31"/>
      <c r="Q83" s="45"/>
      <c r="R83" s="55" t="str">
        <f>IF($O83="","",IF(INDEX(リスト!$Y$2:$Y$65,MATCH($O83,リスト!$X$2:$X$65,0))=3,"分",IF(INDEX(リスト!$Y$2:$Y$65,MATCH($O83,リスト!$X$2:$X$65,0))=2,IF(AND($Q83="",$S83&lt;&gt;""),"","分"),"")))</f>
        <v/>
      </c>
      <c r="S83" s="66"/>
      <c r="T83" s="55" t="str">
        <f>IF($O83="","",IF(INDEX(リスト!$Y$2:$Y$65,MATCH($O83,リスト!$X$2:$X$65,0))&gt;=4,"m","秒"))</f>
        <v/>
      </c>
      <c r="U83" s="79"/>
      <c r="V83" s="54"/>
      <c r="W83" s="31"/>
      <c r="X83" s="45"/>
      <c r="Y83" s="55" t="str">
        <f>IF($V83="","",IF(INDEX(リスト!$Y$2:$Y$65,MATCH($V83,リスト!$X$2:$X$65,0))=3,"分",IF(INDEX(リスト!$Y$2:$Y$65,MATCH($V83,リスト!$X$2:$X$65,0))=2,IF(AND($X83="",$Z83&lt;&gt;""),"","分"),"")))</f>
        <v/>
      </c>
      <c r="Z83" s="66"/>
      <c r="AA83" s="55" t="str">
        <f>IF($V83="","",IF(INDEX(リスト!$Y$2:$Y$65,MATCH($V83,リスト!$X$2:$X$65,0))&gt;=4,"m","秒"))</f>
        <v/>
      </c>
      <c r="AB83" s="79"/>
      <c r="AC83" s="80"/>
      <c r="AD83" s="31"/>
      <c r="AE83" s="45"/>
      <c r="AF83" s="81" t="str">
        <f t="shared" si="1"/>
        <v/>
      </c>
    </row>
    <row r="84" spans="2:32" ht="18.5" customHeight="1" x14ac:dyDescent="0.55000000000000004">
      <c r="B84" s="44">
        <v>77</v>
      </c>
      <c r="C84" s="31"/>
      <c r="D84" s="56" t="str">
        <f>IFERROR(INDEX(女子登録情報!$C:$C,MATCH($C84,女子登録情報!$B:$B,0)),"")</f>
        <v/>
      </c>
      <c r="E84" s="56" t="str">
        <f>IFERROR(INDEX(女子登録情報!$O:$O,MATCH($C84,女子登録情報!$B:$B,0)),"")</f>
        <v/>
      </c>
      <c r="F84" s="56" t="str">
        <f>IFERROR(IF(INDEX(女子登録情報!$E:$E,MATCH($C84,女子登録情報!$B:$B,0))="","",INDEX(女子登録情報!$E:$E,MATCH($C84,女子登録情報!$B:$B,0))),"")</f>
        <v/>
      </c>
      <c r="G84" s="78" t="str">
        <f>IFERROR(INDEX(女子登録情報!$A:$A,MATCH($C84,女子登録情報!$B:$B,0)),"")</f>
        <v/>
      </c>
      <c r="H84" s="54"/>
      <c r="I84" s="31"/>
      <c r="J84" s="45"/>
      <c r="K84" s="55" t="str">
        <f>IF($H84="","",IF(INDEX(リスト!$Y$2:$Y$65,MATCH($H84,リスト!$X$2:$X$65,0))=3,"分",IF(INDEX(リスト!$Y$2:$Y$65,MATCH($H84,リスト!$X$2:$X$65,0))=2,IF(AND($J84="",$L84&lt;&gt;""),"","分"),"")))</f>
        <v/>
      </c>
      <c r="L84" s="66"/>
      <c r="M84" s="55" t="str">
        <f>IF($H84="","",IF(INDEX(リスト!$Y$2:$Y$65,MATCH($H84,リスト!$X$2:$X$65,0))&gt;=4,"m","秒"))</f>
        <v/>
      </c>
      <c r="N84" s="79"/>
      <c r="O84" s="80"/>
      <c r="P84" s="31"/>
      <c r="Q84" s="45"/>
      <c r="R84" s="55" t="str">
        <f>IF($O84="","",IF(INDEX(リスト!$Y$2:$Y$65,MATCH($O84,リスト!$X$2:$X$65,0))=3,"分",IF(INDEX(リスト!$Y$2:$Y$65,MATCH($O84,リスト!$X$2:$X$65,0))=2,IF(AND($Q84="",$S84&lt;&gt;""),"","分"),"")))</f>
        <v/>
      </c>
      <c r="S84" s="66"/>
      <c r="T84" s="55" t="str">
        <f>IF($O84="","",IF(INDEX(リスト!$Y$2:$Y$65,MATCH($O84,リスト!$X$2:$X$65,0))&gt;=4,"m","秒"))</f>
        <v/>
      </c>
      <c r="U84" s="79"/>
      <c r="V84" s="54"/>
      <c r="W84" s="31"/>
      <c r="X84" s="45"/>
      <c r="Y84" s="55" t="str">
        <f>IF($V84="","",IF(INDEX(リスト!$Y$2:$Y$65,MATCH($V84,リスト!$X$2:$X$65,0))=3,"分",IF(INDEX(リスト!$Y$2:$Y$65,MATCH($V84,リスト!$X$2:$X$65,0))=2,IF(AND($X84="",$Z84&lt;&gt;""),"","分"),"")))</f>
        <v/>
      </c>
      <c r="Z84" s="66"/>
      <c r="AA84" s="55" t="str">
        <f>IF($V84="","",IF(INDEX(リスト!$Y$2:$Y$65,MATCH($V84,リスト!$X$2:$X$65,0))&gt;=4,"m","秒"))</f>
        <v/>
      </c>
      <c r="AB84" s="79"/>
      <c r="AC84" s="80"/>
      <c r="AD84" s="31"/>
      <c r="AE84" s="45"/>
      <c r="AF84" s="81" t="str">
        <f t="shared" si="1"/>
        <v/>
      </c>
    </row>
    <row r="85" spans="2:32" ht="18.5" customHeight="1" x14ac:dyDescent="0.55000000000000004">
      <c r="B85" s="44">
        <v>78</v>
      </c>
      <c r="C85" s="31"/>
      <c r="D85" s="56" t="str">
        <f>IFERROR(INDEX(女子登録情報!$C:$C,MATCH($C85,女子登録情報!$B:$B,0)),"")</f>
        <v/>
      </c>
      <c r="E85" s="56" t="str">
        <f>IFERROR(INDEX(女子登録情報!$O:$O,MATCH($C85,女子登録情報!$B:$B,0)),"")</f>
        <v/>
      </c>
      <c r="F85" s="56" t="str">
        <f>IFERROR(IF(INDEX(女子登録情報!$E:$E,MATCH($C85,女子登録情報!$B:$B,0))="","",INDEX(女子登録情報!$E:$E,MATCH($C85,女子登録情報!$B:$B,0))),"")</f>
        <v/>
      </c>
      <c r="G85" s="78" t="str">
        <f>IFERROR(INDEX(女子登録情報!$A:$A,MATCH($C85,女子登録情報!$B:$B,0)),"")</f>
        <v/>
      </c>
      <c r="H85" s="54"/>
      <c r="I85" s="31"/>
      <c r="J85" s="45"/>
      <c r="K85" s="55" t="str">
        <f>IF($H85="","",IF(INDEX(リスト!$Y$2:$Y$65,MATCH($H85,リスト!$X$2:$X$65,0))=3,"分",IF(INDEX(リスト!$Y$2:$Y$65,MATCH($H85,リスト!$X$2:$X$65,0))=2,IF(AND($J85="",$L85&lt;&gt;""),"","分"),"")))</f>
        <v/>
      </c>
      <c r="L85" s="66"/>
      <c r="M85" s="55" t="str">
        <f>IF($H85="","",IF(INDEX(リスト!$Y$2:$Y$65,MATCH($H85,リスト!$X$2:$X$65,0))&gt;=4,"m","秒"))</f>
        <v/>
      </c>
      <c r="N85" s="79"/>
      <c r="O85" s="80"/>
      <c r="P85" s="31"/>
      <c r="Q85" s="45"/>
      <c r="R85" s="55" t="str">
        <f>IF($O85="","",IF(INDEX(リスト!$Y$2:$Y$65,MATCH($O85,リスト!$X$2:$X$65,0))=3,"分",IF(INDEX(リスト!$Y$2:$Y$65,MATCH($O85,リスト!$X$2:$X$65,0))=2,IF(AND($Q85="",$S85&lt;&gt;""),"","分"),"")))</f>
        <v/>
      </c>
      <c r="S85" s="66"/>
      <c r="T85" s="55" t="str">
        <f>IF($O85="","",IF(INDEX(リスト!$Y$2:$Y$65,MATCH($O85,リスト!$X$2:$X$65,0))&gt;=4,"m","秒"))</f>
        <v/>
      </c>
      <c r="U85" s="79"/>
      <c r="V85" s="54"/>
      <c r="W85" s="31"/>
      <c r="X85" s="45"/>
      <c r="Y85" s="55" t="str">
        <f>IF($V85="","",IF(INDEX(リスト!$Y$2:$Y$65,MATCH($V85,リスト!$X$2:$X$65,0))=3,"分",IF(INDEX(リスト!$Y$2:$Y$65,MATCH($V85,リスト!$X$2:$X$65,0))=2,IF(AND($X85="",$Z85&lt;&gt;""),"","分"),"")))</f>
        <v/>
      </c>
      <c r="Z85" s="66"/>
      <c r="AA85" s="55" t="str">
        <f>IF($V85="","",IF(INDEX(リスト!$Y$2:$Y$65,MATCH($V85,リスト!$X$2:$X$65,0))&gt;=4,"m","秒"))</f>
        <v/>
      </c>
      <c r="AB85" s="79"/>
      <c r="AC85" s="80"/>
      <c r="AD85" s="31"/>
      <c r="AE85" s="45"/>
      <c r="AF85" s="81" t="str">
        <f t="shared" si="1"/>
        <v/>
      </c>
    </row>
    <row r="86" spans="2:32" ht="18.5" customHeight="1" x14ac:dyDescent="0.55000000000000004">
      <c r="B86" s="44">
        <v>79</v>
      </c>
      <c r="C86" s="31"/>
      <c r="D86" s="56" t="str">
        <f>IFERROR(INDEX(女子登録情報!$C:$C,MATCH($C86,女子登録情報!$B:$B,0)),"")</f>
        <v/>
      </c>
      <c r="E86" s="56" t="str">
        <f>IFERROR(INDEX(女子登録情報!$O:$O,MATCH($C86,女子登録情報!$B:$B,0)),"")</f>
        <v/>
      </c>
      <c r="F86" s="56" t="str">
        <f>IFERROR(IF(INDEX(女子登録情報!$E:$E,MATCH($C86,女子登録情報!$B:$B,0))="","",INDEX(女子登録情報!$E:$E,MATCH($C86,女子登録情報!$B:$B,0))),"")</f>
        <v/>
      </c>
      <c r="G86" s="78" t="str">
        <f>IFERROR(INDEX(女子登録情報!$A:$A,MATCH($C86,女子登録情報!$B:$B,0)),"")</f>
        <v/>
      </c>
      <c r="H86" s="54"/>
      <c r="I86" s="31"/>
      <c r="J86" s="45"/>
      <c r="K86" s="55" t="str">
        <f>IF($H86="","",IF(INDEX(リスト!$Y$2:$Y$65,MATCH($H86,リスト!$X$2:$X$65,0))=3,"分",IF(INDEX(リスト!$Y$2:$Y$65,MATCH($H86,リスト!$X$2:$X$65,0))=2,IF(AND($J86="",$L86&lt;&gt;""),"","分"),"")))</f>
        <v/>
      </c>
      <c r="L86" s="66"/>
      <c r="M86" s="55" t="str">
        <f>IF($H86="","",IF(INDEX(リスト!$Y$2:$Y$65,MATCH($H86,リスト!$X$2:$X$65,0))&gt;=4,"m","秒"))</f>
        <v/>
      </c>
      <c r="N86" s="79"/>
      <c r="O86" s="80"/>
      <c r="P86" s="31"/>
      <c r="Q86" s="45"/>
      <c r="R86" s="55" t="str">
        <f>IF($O86="","",IF(INDEX(リスト!$Y$2:$Y$65,MATCH($O86,リスト!$X$2:$X$65,0))=3,"分",IF(INDEX(リスト!$Y$2:$Y$65,MATCH($O86,リスト!$X$2:$X$65,0))=2,IF(AND($Q86="",$S86&lt;&gt;""),"","分"),"")))</f>
        <v/>
      </c>
      <c r="S86" s="66"/>
      <c r="T86" s="55" t="str">
        <f>IF($O86="","",IF(INDEX(リスト!$Y$2:$Y$65,MATCH($O86,リスト!$X$2:$X$65,0))&gt;=4,"m","秒"))</f>
        <v/>
      </c>
      <c r="U86" s="79"/>
      <c r="V86" s="54"/>
      <c r="W86" s="31"/>
      <c r="X86" s="45"/>
      <c r="Y86" s="55" t="str">
        <f>IF($V86="","",IF(INDEX(リスト!$Y$2:$Y$65,MATCH($V86,リスト!$X$2:$X$65,0))=3,"分",IF(INDEX(リスト!$Y$2:$Y$65,MATCH($V86,リスト!$X$2:$X$65,0))=2,IF(AND($X86="",$Z86&lt;&gt;""),"","分"),"")))</f>
        <v/>
      </c>
      <c r="Z86" s="66"/>
      <c r="AA86" s="55" t="str">
        <f>IF($V86="","",IF(INDEX(リスト!$Y$2:$Y$65,MATCH($V86,リスト!$X$2:$X$65,0))&gt;=4,"m","秒"))</f>
        <v/>
      </c>
      <c r="AB86" s="79"/>
      <c r="AC86" s="80"/>
      <c r="AD86" s="31"/>
      <c r="AE86" s="45"/>
      <c r="AF86" s="81" t="str">
        <f t="shared" si="1"/>
        <v/>
      </c>
    </row>
    <row r="87" spans="2:32" ht="18.5" customHeight="1" thickBot="1" x14ac:dyDescent="0.6">
      <c r="B87" s="47">
        <v>80</v>
      </c>
      <c r="C87" s="36"/>
      <c r="D87" s="60" t="str">
        <f>IFERROR(INDEX(女子登録情報!$C:$C,MATCH($C87,女子登録情報!$B:$B,0)),"")</f>
        <v/>
      </c>
      <c r="E87" s="60" t="str">
        <f>IFERROR(INDEX(女子登録情報!$O:$O,MATCH($C87,女子登録情報!$B:$B,0)),"")</f>
        <v/>
      </c>
      <c r="F87" s="60" t="str">
        <f>IFERROR(IF(INDEX(女子登録情報!$E:$E,MATCH($C87,女子登録情報!$B:$B,0))="","",INDEX(女子登録情報!$E:$E,MATCH($C87,女子登録情報!$B:$B,0))),"")</f>
        <v/>
      </c>
      <c r="G87" s="82" t="str">
        <f>IFERROR(INDEX(女子登録情報!$A:$A,MATCH($C87,女子登録情報!$B:$B,0)),"")</f>
        <v/>
      </c>
      <c r="H87" s="58"/>
      <c r="I87" s="36"/>
      <c r="J87" s="48"/>
      <c r="K87" s="59" t="str">
        <f>IF($H87="","",IF(INDEX(リスト!$Y$2:$Y$65,MATCH($H87,リスト!$X$2:$X$65,0))=3,"分",IF(INDEX(リスト!$Y$2:$Y$65,MATCH($H87,リスト!$X$2:$X$65,0))=2,IF(AND($J87="",$L87&lt;&gt;""),"","分"),"")))</f>
        <v/>
      </c>
      <c r="L87" s="67"/>
      <c r="M87" s="59" t="str">
        <f>IF($H87="","",IF(INDEX(リスト!$Y$2:$Y$65,MATCH($H87,リスト!$X$2:$X$65,0))&gt;=4,"m","秒"))</f>
        <v/>
      </c>
      <c r="N87" s="83"/>
      <c r="O87" s="84"/>
      <c r="P87" s="36"/>
      <c r="Q87" s="48"/>
      <c r="R87" s="59" t="str">
        <f>IF($O87="","",IF(INDEX(リスト!$Y$2:$Y$65,MATCH($O87,リスト!$X$2:$X$65,0))=3,"分",IF(INDEX(リスト!$Y$2:$Y$65,MATCH($O87,リスト!$X$2:$X$65,0))=2,IF(AND($Q87="",$S87&lt;&gt;""),"","分"),"")))</f>
        <v/>
      </c>
      <c r="S87" s="67"/>
      <c r="T87" s="59" t="str">
        <f>IF($O87="","",IF(INDEX(リスト!$Y$2:$Y$65,MATCH($O87,リスト!$X$2:$X$65,0))&gt;=4,"m","秒"))</f>
        <v/>
      </c>
      <c r="U87" s="83"/>
      <c r="V87" s="58"/>
      <c r="W87" s="36"/>
      <c r="X87" s="48"/>
      <c r="Y87" s="59" t="str">
        <f>IF($V87="","",IF(INDEX(リスト!$Y$2:$Y$65,MATCH($V87,リスト!$X$2:$X$65,0))=3,"分",IF(INDEX(リスト!$Y$2:$Y$65,MATCH($V87,リスト!$X$2:$X$65,0))=2,IF(AND($X87="",$Z87&lt;&gt;""),"","分"),"")))</f>
        <v/>
      </c>
      <c r="Z87" s="67"/>
      <c r="AA87" s="59" t="str">
        <f>IF($V87="","",IF(INDEX(リスト!$Y$2:$Y$65,MATCH($V87,リスト!$X$2:$X$65,0))&gt;=4,"m","秒"))</f>
        <v/>
      </c>
      <c r="AB87" s="83"/>
      <c r="AC87" s="84"/>
      <c r="AD87" s="36"/>
      <c r="AE87" s="48"/>
      <c r="AF87" s="85" t="str">
        <f t="shared" si="1"/>
        <v/>
      </c>
    </row>
    <row r="88" spans="2:32" ht="18.5" customHeight="1" x14ac:dyDescent="0.55000000000000004">
      <c r="B88" s="113">
        <v>81</v>
      </c>
      <c r="C88" s="153"/>
      <c r="D88" s="112" t="str">
        <f>IFERROR(INDEX(女子登録情報!$C:$C,MATCH($C88,女子登録情報!$B:$B,0)),"")</f>
        <v/>
      </c>
      <c r="E88" s="112" t="str">
        <f>IFERROR(INDEX(女子登録情報!$O:$O,MATCH($C88,女子登録情報!$B:$B,0)),"")</f>
        <v/>
      </c>
      <c r="F88" s="112" t="str">
        <f>IFERROR(IF(INDEX(女子登録情報!$E:$E,MATCH($C88,女子登録情報!$B:$B,0))="","",INDEX(女子登録情報!$E:$E,MATCH($C88,女子登録情報!$B:$B,0))),"")</f>
        <v/>
      </c>
      <c r="G88" s="110" t="str">
        <f>IFERROR(INDEX(女子登録情報!$A:$A,MATCH($C88,女子登録情報!$B:$B,0)),"")</f>
        <v/>
      </c>
      <c r="H88" s="154"/>
      <c r="I88" s="153"/>
      <c r="J88" s="137"/>
      <c r="K88" s="111" t="str">
        <f>IF($H88="","",IF(INDEX(リスト!$Y$2:$Y$65,MATCH($H88,リスト!$X$2:$X$65,0))=3,"分",IF(INDEX(リスト!$Y$2:$Y$65,MATCH($H88,リスト!$X$2:$X$65,0))=2,IF(AND($J88="",$L88&lt;&gt;""),"","分"),"")))</f>
        <v/>
      </c>
      <c r="L88" s="138"/>
      <c r="M88" s="111" t="str">
        <f>IF($H88="","",IF(INDEX(リスト!$Y$2:$Y$65,MATCH($H88,リスト!$X$2:$X$65,0))&gt;=4,"m","秒"))</f>
        <v/>
      </c>
      <c r="N88" s="139"/>
      <c r="O88" s="155"/>
      <c r="P88" s="153"/>
      <c r="Q88" s="137"/>
      <c r="R88" s="111" t="str">
        <f>IF($O88="","",IF(INDEX(リスト!$Y$2:$Y$65,MATCH($O88,リスト!$X$2:$X$65,0))=3,"分",IF(INDEX(リスト!$Y$2:$Y$65,MATCH($O88,リスト!$X$2:$X$65,0))=2,IF(AND($Q88="",$S88&lt;&gt;""),"","分"),"")))</f>
        <v/>
      </c>
      <c r="S88" s="138"/>
      <c r="T88" s="111" t="str">
        <f>IF($O88="","",IF(INDEX(リスト!$Y$2:$Y$65,MATCH($O88,リスト!$X$2:$X$65,0))&gt;=4,"m","秒"))</f>
        <v/>
      </c>
      <c r="U88" s="139"/>
      <c r="V88" s="154"/>
      <c r="W88" s="153"/>
      <c r="X88" s="137"/>
      <c r="Y88" s="111" t="str">
        <f>IF($V88="","",IF(INDEX(リスト!$Y$2:$Y$65,MATCH($V88,リスト!$X$2:$X$65,0))=3,"分",IF(INDEX(リスト!$Y$2:$Y$65,MATCH($V88,リスト!$X$2:$X$65,0))=2,IF(AND($X88="",$Z88&lt;&gt;""),"","分"),"")))</f>
        <v/>
      </c>
      <c r="Z88" s="138"/>
      <c r="AA88" s="111" t="str">
        <f>IF($V88="","",IF(INDEX(リスト!$Y$2:$Y$65,MATCH($V88,リスト!$X$2:$X$65,0))&gt;=4,"m","秒"))</f>
        <v/>
      </c>
      <c r="AB88" s="139"/>
      <c r="AC88" s="155"/>
      <c r="AD88" s="153"/>
      <c r="AE88" s="137"/>
      <c r="AF88" s="134" t="str">
        <f t="shared" si="1"/>
        <v/>
      </c>
    </row>
    <row r="89" spans="2:32" ht="18.5" customHeight="1" x14ac:dyDescent="0.55000000000000004">
      <c r="B89" s="44">
        <v>82</v>
      </c>
      <c r="C89" s="31"/>
      <c r="D89" s="56" t="str">
        <f>IFERROR(INDEX(女子登録情報!$C:$C,MATCH($C89,女子登録情報!$B:$B,0)),"")</f>
        <v/>
      </c>
      <c r="E89" s="56" t="str">
        <f>IFERROR(INDEX(女子登録情報!$O:$O,MATCH($C89,女子登録情報!$B:$B,0)),"")</f>
        <v/>
      </c>
      <c r="F89" s="56" t="str">
        <f>IFERROR(IF(INDEX(女子登録情報!$E:$E,MATCH($C89,女子登録情報!$B:$B,0))="","",INDEX(女子登録情報!$E:$E,MATCH($C89,女子登録情報!$B:$B,0))),"")</f>
        <v/>
      </c>
      <c r="G89" s="78" t="str">
        <f>IFERROR(INDEX(女子登録情報!$A:$A,MATCH($C89,女子登録情報!$B:$B,0)),"")</f>
        <v/>
      </c>
      <c r="H89" s="54"/>
      <c r="I89" s="31"/>
      <c r="J89" s="45"/>
      <c r="K89" s="55" t="str">
        <f>IF($H89="","",IF(INDEX(リスト!$Y$2:$Y$65,MATCH($H89,リスト!$X$2:$X$65,0))=3,"分",IF(INDEX(リスト!$Y$2:$Y$65,MATCH($H89,リスト!$X$2:$X$65,0))=2,IF(AND($J89="",$L89&lt;&gt;""),"","分"),"")))</f>
        <v/>
      </c>
      <c r="L89" s="66"/>
      <c r="M89" s="55" t="str">
        <f>IF($H89="","",IF(INDEX(リスト!$Y$2:$Y$65,MATCH($H89,リスト!$X$2:$X$65,0))&gt;=4,"m","秒"))</f>
        <v/>
      </c>
      <c r="N89" s="79"/>
      <c r="O89" s="80"/>
      <c r="P89" s="31"/>
      <c r="Q89" s="45"/>
      <c r="R89" s="55" t="str">
        <f>IF($O89="","",IF(INDEX(リスト!$Y$2:$Y$65,MATCH($O89,リスト!$X$2:$X$65,0))=3,"分",IF(INDEX(リスト!$Y$2:$Y$65,MATCH($O89,リスト!$X$2:$X$65,0))=2,IF(AND($Q89="",$S89&lt;&gt;""),"","分"),"")))</f>
        <v/>
      </c>
      <c r="S89" s="66"/>
      <c r="T89" s="55" t="str">
        <f>IF($O89="","",IF(INDEX(リスト!$Y$2:$Y$65,MATCH($O89,リスト!$X$2:$X$65,0))&gt;=4,"m","秒"))</f>
        <v/>
      </c>
      <c r="U89" s="79"/>
      <c r="V89" s="54"/>
      <c r="W89" s="31"/>
      <c r="X89" s="45"/>
      <c r="Y89" s="55" t="str">
        <f>IF($V89="","",IF(INDEX(リスト!$Y$2:$Y$65,MATCH($V89,リスト!$X$2:$X$65,0))=3,"分",IF(INDEX(リスト!$Y$2:$Y$65,MATCH($V89,リスト!$X$2:$X$65,0))=2,IF(AND($X89="",$Z89&lt;&gt;""),"","分"),"")))</f>
        <v/>
      </c>
      <c r="Z89" s="66"/>
      <c r="AA89" s="55" t="str">
        <f>IF($V89="","",IF(INDEX(リスト!$Y$2:$Y$65,MATCH($V89,リスト!$X$2:$X$65,0))&gt;=4,"m","秒"))</f>
        <v/>
      </c>
      <c r="AB89" s="79"/>
      <c r="AC89" s="80"/>
      <c r="AD89" s="31"/>
      <c r="AE89" s="45"/>
      <c r="AF89" s="81" t="str">
        <f t="shared" si="1"/>
        <v/>
      </c>
    </row>
    <row r="90" spans="2:32" ht="18.5" customHeight="1" x14ac:dyDescent="0.55000000000000004">
      <c r="B90" s="44">
        <v>83</v>
      </c>
      <c r="C90" s="31"/>
      <c r="D90" s="56" t="str">
        <f>IFERROR(INDEX(女子登録情報!$C:$C,MATCH($C90,女子登録情報!$B:$B,0)),"")</f>
        <v/>
      </c>
      <c r="E90" s="56" t="str">
        <f>IFERROR(INDEX(女子登録情報!$O:$O,MATCH($C90,女子登録情報!$B:$B,0)),"")</f>
        <v/>
      </c>
      <c r="F90" s="56" t="str">
        <f>IFERROR(IF(INDEX(女子登録情報!$E:$E,MATCH($C90,女子登録情報!$B:$B,0))="","",INDEX(女子登録情報!$E:$E,MATCH($C90,女子登録情報!$B:$B,0))),"")</f>
        <v/>
      </c>
      <c r="G90" s="78" t="str">
        <f>IFERROR(INDEX(女子登録情報!$A:$A,MATCH($C90,女子登録情報!$B:$B,0)),"")</f>
        <v/>
      </c>
      <c r="H90" s="54"/>
      <c r="I90" s="31"/>
      <c r="J90" s="45"/>
      <c r="K90" s="55" t="str">
        <f>IF($H90="","",IF(INDEX(リスト!$Y$2:$Y$65,MATCH($H90,リスト!$X$2:$X$65,0))=3,"分",IF(INDEX(リスト!$Y$2:$Y$65,MATCH($H90,リスト!$X$2:$X$65,0))=2,IF(AND($J90="",$L90&lt;&gt;""),"","分"),"")))</f>
        <v/>
      </c>
      <c r="L90" s="66"/>
      <c r="M90" s="55" t="str">
        <f>IF($H90="","",IF(INDEX(リスト!$Y$2:$Y$65,MATCH($H90,リスト!$X$2:$X$65,0))&gt;=4,"m","秒"))</f>
        <v/>
      </c>
      <c r="N90" s="79"/>
      <c r="O90" s="80"/>
      <c r="P90" s="31"/>
      <c r="Q90" s="45"/>
      <c r="R90" s="55" t="str">
        <f>IF($O90="","",IF(INDEX(リスト!$Y$2:$Y$65,MATCH($O90,リスト!$X$2:$X$65,0))=3,"分",IF(INDEX(リスト!$Y$2:$Y$65,MATCH($O90,リスト!$X$2:$X$65,0))=2,IF(AND($Q90="",$S90&lt;&gt;""),"","分"),"")))</f>
        <v/>
      </c>
      <c r="S90" s="66"/>
      <c r="T90" s="55" t="str">
        <f>IF($O90="","",IF(INDEX(リスト!$Y$2:$Y$65,MATCH($O90,リスト!$X$2:$X$65,0))&gt;=4,"m","秒"))</f>
        <v/>
      </c>
      <c r="U90" s="79"/>
      <c r="V90" s="54"/>
      <c r="W90" s="31"/>
      <c r="X90" s="45"/>
      <c r="Y90" s="55" t="str">
        <f>IF($V90="","",IF(INDEX(リスト!$Y$2:$Y$65,MATCH($V90,リスト!$X$2:$X$65,0))=3,"分",IF(INDEX(リスト!$Y$2:$Y$65,MATCH($V90,リスト!$X$2:$X$65,0))=2,IF(AND($X90="",$Z90&lt;&gt;""),"","分"),"")))</f>
        <v/>
      </c>
      <c r="Z90" s="66"/>
      <c r="AA90" s="55" t="str">
        <f>IF($V90="","",IF(INDEX(リスト!$Y$2:$Y$65,MATCH($V90,リスト!$X$2:$X$65,0))&gt;=4,"m","秒"))</f>
        <v/>
      </c>
      <c r="AB90" s="79"/>
      <c r="AC90" s="80"/>
      <c r="AD90" s="31"/>
      <c r="AE90" s="45"/>
      <c r="AF90" s="81" t="str">
        <f t="shared" si="1"/>
        <v/>
      </c>
    </row>
    <row r="91" spans="2:32" ht="18.5" customHeight="1" x14ac:dyDescent="0.55000000000000004">
      <c r="B91" s="44">
        <v>84</v>
      </c>
      <c r="C91" s="31"/>
      <c r="D91" s="56" t="str">
        <f>IFERROR(INDEX(女子登録情報!$C:$C,MATCH($C91,女子登録情報!$B:$B,0)),"")</f>
        <v/>
      </c>
      <c r="E91" s="56" t="str">
        <f>IFERROR(INDEX(女子登録情報!$O:$O,MATCH($C91,女子登録情報!$B:$B,0)),"")</f>
        <v/>
      </c>
      <c r="F91" s="56" t="str">
        <f>IFERROR(IF(INDEX(女子登録情報!$E:$E,MATCH($C91,女子登録情報!$B:$B,0))="","",INDEX(女子登録情報!$E:$E,MATCH($C91,女子登録情報!$B:$B,0))),"")</f>
        <v/>
      </c>
      <c r="G91" s="78" t="str">
        <f>IFERROR(INDEX(女子登録情報!$A:$A,MATCH($C91,女子登録情報!$B:$B,0)),"")</f>
        <v/>
      </c>
      <c r="H91" s="54"/>
      <c r="I91" s="31"/>
      <c r="J91" s="45"/>
      <c r="K91" s="55" t="str">
        <f>IF($H91="","",IF(INDEX(リスト!$Y$2:$Y$65,MATCH($H91,リスト!$X$2:$X$65,0))=3,"分",IF(INDEX(リスト!$Y$2:$Y$65,MATCH($H91,リスト!$X$2:$X$65,0))=2,IF(AND($J91="",$L91&lt;&gt;""),"","分"),"")))</f>
        <v/>
      </c>
      <c r="L91" s="66"/>
      <c r="M91" s="55" t="str">
        <f>IF($H91="","",IF(INDEX(リスト!$Y$2:$Y$65,MATCH($H91,リスト!$X$2:$X$65,0))&gt;=4,"m","秒"))</f>
        <v/>
      </c>
      <c r="N91" s="79"/>
      <c r="O91" s="80"/>
      <c r="P91" s="31"/>
      <c r="Q91" s="45"/>
      <c r="R91" s="55" t="str">
        <f>IF($O91="","",IF(INDEX(リスト!$Y$2:$Y$65,MATCH($O91,リスト!$X$2:$X$65,0))=3,"分",IF(INDEX(リスト!$Y$2:$Y$65,MATCH($O91,リスト!$X$2:$X$65,0))=2,IF(AND($Q91="",$S91&lt;&gt;""),"","分"),"")))</f>
        <v/>
      </c>
      <c r="S91" s="66"/>
      <c r="T91" s="55" t="str">
        <f>IF($O91="","",IF(INDEX(リスト!$Y$2:$Y$65,MATCH($O91,リスト!$X$2:$X$65,0))&gt;=4,"m","秒"))</f>
        <v/>
      </c>
      <c r="U91" s="79"/>
      <c r="V91" s="54"/>
      <c r="W91" s="31"/>
      <c r="X91" s="45"/>
      <c r="Y91" s="55" t="str">
        <f>IF($V91="","",IF(INDEX(リスト!$Y$2:$Y$65,MATCH($V91,リスト!$X$2:$X$65,0))=3,"分",IF(INDEX(リスト!$Y$2:$Y$65,MATCH($V91,リスト!$X$2:$X$65,0))=2,IF(AND($X91="",$Z91&lt;&gt;""),"","分"),"")))</f>
        <v/>
      </c>
      <c r="Z91" s="66"/>
      <c r="AA91" s="55" t="str">
        <f>IF($V91="","",IF(INDEX(リスト!$Y$2:$Y$65,MATCH($V91,リスト!$X$2:$X$65,0))&gt;=4,"m","秒"))</f>
        <v/>
      </c>
      <c r="AB91" s="79"/>
      <c r="AC91" s="80"/>
      <c r="AD91" s="31"/>
      <c r="AE91" s="45"/>
      <c r="AF91" s="81" t="str">
        <f t="shared" si="1"/>
        <v/>
      </c>
    </row>
    <row r="92" spans="2:32" ht="18.5" customHeight="1" x14ac:dyDescent="0.55000000000000004">
      <c r="B92" s="44">
        <v>85</v>
      </c>
      <c r="C92" s="31"/>
      <c r="D92" s="56" t="str">
        <f>IFERROR(INDEX(女子登録情報!$C:$C,MATCH($C92,女子登録情報!$B:$B,0)),"")</f>
        <v/>
      </c>
      <c r="E92" s="56" t="str">
        <f>IFERROR(INDEX(女子登録情報!$O:$O,MATCH($C92,女子登録情報!$B:$B,0)),"")</f>
        <v/>
      </c>
      <c r="F92" s="56" t="str">
        <f>IFERROR(IF(INDEX(女子登録情報!$E:$E,MATCH($C92,女子登録情報!$B:$B,0))="","",INDEX(女子登録情報!$E:$E,MATCH($C92,女子登録情報!$B:$B,0))),"")</f>
        <v/>
      </c>
      <c r="G92" s="78" t="str">
        <f>IFERROR(INDEX(女子登録情報!$A:$A,MATCH($C92,女子登録情報!$B:$B,0)),"")</f>
        <v/>
      </c>
      <c r="H92" s="54"/>
      <c r="I92" s="31"/>
      <c r="J92" s="45"/>
      <c r="K92" s="55" t="str">
        <f>IF($H92="","",IF(INDEX(リスト!$Y$2:$Y$65,MATCH($H92,リスト!$X$2:$X$65,0))=3,"分",IF(INDEX(リスト!$Y$2:$Y$65,MATCH($H92,リスト!$X$2:$X$65,0))=2,IF(AND($J92="",$L92&lt;&gt;""),"","分"),"")))</f>
        <v/>
      </c>
      <c r="L92" s="66"/>
      <c r="M92" s="55" t="str">
        <f>IF($H92="","",IF(INDEX(リスト!$Y$2:$Y$65,MATCH($H92,リスト!$X$2:$X$65,0))&gt;=4,"m","秒"))</f>
        <v/>
      </c>
      <c r="N92" s="79"/>
      <c r="O92" s="80"/>
      <c r="P92" s="31"/>
      <c r="Q92" s="45"/>
      <c r="R92" s="55" t="str">
        <f>IF($O92="","",IF(INDEX(リスト!$Y$2:$Y$65,MATCH($O92,リスト!$X$2:$X$65,0))=3,"分",IF(INDEX(リスト!$Y$2:$Y$65,MATCH($O92,リスト!$X$2:$X$65,0))=2,IF(AND($Q92="",$S92&lt;&gt;""),"","分"),"")))</f>
        <v/>
      </c>
      <c r="S92" s="66"/>
      <c r="T92" s="55" t="str">
        <f>IF($O92="","",IF(INDEX(リスト!$Y$2:$Y$65,MATCH($O92,リスト!$X$2:$X$65,0))&gt;=4,"m","秒"))</f>
        <v/>
      </c>
      <c r="U92" s="79"/>
      <c r="V92" s="54"/>
      <c r="W92" s="31"/>
      <c r="X92" s="45"/>
      <c r="Y92" s="55" t="str">
        <f>IF($V92="","",IF(INDEX(リスト!$Y$2:$Y$65,MATCH($V92,リスト!$X$2:$X$65,0))=3,"分",IF(INDEX(リスト!$Y$2:$Y$65,MATCH($V92,リスト!$X$2:$X$65,0))=2,IF(AND($X92="",$Z92&lt;&gt;""),"","分"),"")))</f>
        <v/>
      </c>
      <c r="Z92" s="66"/>
      <c r="AA92" s="55" t="str">
        <f>IF($V92="","",IF(INDEX(リスト!$Y$2:$Y$65,MATCH($V92,リスト!$X$2:$X$65,0))&gt;=4,"m","秒"))</f>
        <v/>
      </c>
      <c r="AB92" s="79"/>
      <c r="AC92" s="80"/>
      <c r="AD92" s="31"/>
      <c r="AE92" s="45"/>
      <c r="AF92" s="81" t="str">
        <f t="shared" si="1"/>
        <v/>
      </c>
    </row>
    <row r="93" spans="2:32" ht="18.5" customHeight="1" x14ac:dyDescent="0.55000000000000004">
      <c r="B93" s="44">
        <v>86</v>
      </c>
      <c r="C93" s="31"/>
      <c r="D93" s="56" t="str">
        <f>IFERROR(INDEX(女子登録情報!$C:$C,MATCH($C93,女子登録情報!$B:$B,0)),"")</f>
        <v/>
      </c>
      <c r="E93" s="56" t="str">
        <f>IFERROR(INDEX(女子登録情報!$O:$O,MATCH($C93,女子登録情報!$B:$B,0)),"")</f>
        <v/>
      </c>
      <c r="F93" s="56" t="str">
        <f>IFERROR(IF(INDEX(女子登録情報!$E:$E,MATCH($C93,女子登録情報!$B:$B,0))="","",INDEX(女子登録情報!$E:$E,MATCH($C93,女子登録情報!$B:$B,0))),"")</f>
        <v/>
      </c>
      <c r="G93" s="78" t="str">
        <f>IFERROR(INDEX(女子登録情報!$A:$A,MATCH($C93,女子登録情報!$B:$B,0)),"")</f>
        <v/>
      </c>
      <c r="H93" s="54"/>
      <c r="I93" s="31"/>
      <c r="J93" s="45"/>
      <c r="K93" s="55" t="str">
        <f>IF($H93="","",IF(INDEX(リスト!$Y$2:$Y$65,MATCH($H93,リスト!$X$2:$X$65,0))=3,"分",IF(INDEX(リスト!$Y$2:$Y$65,MATCH($H93,リスト!$X$2:$X$65,0))=2,IF(AND($J93="",$L93&lt;&gt;""),"","分"),"")))</f>
        <v/>
      </c>
      <c r="L93" s="66"/>
      <c r="M93" s="55" t="str">
        <f>IF($H93="","",IF(INDEX(リスト!$Y$2:$Y$65,MATCH($H93,リスト!$X$2:$X$65,0))&gt;=4,"m","秒"))</f>
        <v/>
      </c>
      <c r="N93" s="79"/>
      <c r="O93" s="80"/>
      <c r="P93" s="31"/>
      <c r="Q93" s="45"/>
      <c r="R93" s="55" t="str">
        <f>IF($O93="","",IF(INDEX(リスト!$Y$2:$Y$65,MATCH($O93,リスト!$X$2:$X$65,0))=3,"分",IF(INDEX(リスト!$Y$2:$Y$65,MATCH($O93,リスト!$X$2:$X$65,0))=2,IF(AND($Q93="",$S93&lt;&gt;""),"","分"),"")))</f>
        <v/>
      </c>
      <c r="S93" s="66"/>
      <c r="T93" s="55" t="str">
        <f>IF($O93="","",IF(INDEX(リスト!$Y$2:$Y$65,MATCH($O93,リスト!$X$2:$X$65,0))&gt;=4,"m","秒"))</f>
        <v/>
      </c>
      <c r="U93" s="79"/>
      <c r="V93" s="54"/>
      <c r="W93" s="31"/>
      <c r="X93" s="45"/>
      <c r="Y93" s="55" t="str">
        <f>IF($V93="","",IF(INDEX(リスト!$Y$2:$Y$65,MATCH($V93,リスト!$X$2:$X$65,0))=3,"分",IF(INDEX(リスト!$Y$2:$Y$65,MATCH($V93,リスト!$X$2:$X$65,0))=2,IF(AND($X93="",$Z93&lt;&gt;""),"","分"),"")))</f>
        <v/>
      </c>
      <c r="Z93" s="66"/>
      <c r="AA93" s="55" t="str">
        <f>IF($V93="","",IF(INDEX(リスト!$Y$2:$Y$65,MATCH($V93,リスト!$X$2:$X$65,0))&gt;=4,"m","秒"))</f>
        <v/>
      </c>
      <c r="AB93" s="79"/>
      <c r="AC93" s="80"/>
      <c r="AD93" s="31"/>
      <c r="AE93" s="45"/>
      <c r="AF93" s="81" t="str">
        <f t="shared" si="1"/>
        <v/>
      </c>
    </row>
    <row r="94" spans="2:32" ht="18.5" customHeight="1" x14ac:dyDescent="0.55000000000000004">
      <c r="B94" s="44">
        <v>87</v>
      </c>
      <c r="C94" s="31"/>
      <c r="D94" s="56" t="str">
        <f>IFERROR(INDEX(女子登録情報!$C:$C,MATCH($C94,女子登録情報!$B:$B,0)),"")</f>
        <v/>
      </c>
      <c r="E94" s="56" t="str">
        <f>IFERROR(INDEX(女子登録情報!$O:$O,MATCH($C94,女子登録情報!$B:$B,0)),"")</f>
        <v/>
      </c>
      <c r="F94" s="56" t="str">
        <f>IFERROR(IF(INDEX(女子登録情報!$E:$E,MATCH($C94,女子登録情報!$B:$B,0))="","",INDEX(女子登録情報!$E:$E,MATCH($C94,女子登録情報!$B:$B,0))),"")</f>
        <v/>
      </c>
      <c r="G94" s="78" t="str">
        <f>IFERROR(INDEX(女子登録情報!$A:$A,MATCH($C94,女子登録情報!$B:$B,0)),"")</f>
        <v/>
      </c>
      <c r="H94" s="54"/>
      <c r="I94" s="31"/>
      <c r="J94" s="45"/>
      <c r="K94" s="55" t="str">
        <f>IF($H94="","",IF(INDEX(リスト!$Y$2:$Y$65,MATCH($H94,リスト!$X$2:$X$65,0))=3,"分",IF(INDEX(リスト!$Y$2:$Y$65,MATCH($H94,リスト!$X$2:$X$65,0))=2,IF(AND($J94="",$L94&lt;&gt;""),"","分"),"")))</f>
        <v/>
      </c>
      <c r="L94" s="66"/>
      <c r="M94" s="55" t="str">
        <f>IF($H94="","",IF(INDEX(リスト!$Y$2:$Y$65,MATCH($H94,リスト!$X$2:$X$65,0))&gt;=4,"m","秒"))</f>
        <v/>
      </c>
      <c r="N94" s="79"/>
      <c r="O94" s="80"/>
      <c r="P94" s="31"/>
      <c r="Q94" s="45"/>
      <c r="R94" s="55" t="str">
        <f>IF($O94="","",IF(INDEX(リスト!$Y$2:$Y$65,MATCH($O94,リスト!$X$2:$X$65,0))=3,"分",IF(INDEX(リスト!$Y$2:$Y$65,MATCH($O94,リスト!$X$2:$X$65,0))=2,IF(AND($Q94="",$S94&lt;&gt;""),"","分"),"")))</f>
        <v/>
      </c>
      <c r="S94" s="66"/>
      <c r="T94" s="55" t="str">
        <f>IF($O94="","",IF(INDEX(リスト!$Y$2:$Y$65,MATCH($O94,リスト!$X$2:$X$65,0))&gt;=4,"m","秒"))</f>
        <v/>
      </c>
      <c r="U94" s="79"/>
      <c r="V94" s="54"/>
      <c r="W94" s="31"/>
      <c r="X94" s="45"/>
      <c r="Y94" s="55" t="str">
        <f>IF($V94="","",IF(INDEX(リスト!$Y$2:$Y$65,MATCH($V94,リスト!$X$2:$X$65,0))=3,"分",IF(INDEX(リスト!$Y$2:$Y$65,MATCH($V94,リスト!$X$2:$X$65,0))=2,IF(AND($X94="",$Z94&lt;&gt;""),"","分"),"")))</f>
        <v/>
      </c>
      <c r="Z94" s="66"/>
      <c r="AA94" s="55" t="str">
        <f>IF($V94="","",IF(INDEX(リスト!$Y$2:$Y$65,MATCH($V94,リスト!$X$2:$X$65,0))&gt;=4,"m","秒"))</f>
        <v/>
      </c>
      <c r="AB94" s="79"/>
      <c r="AC94" s="80"/>
      <c r="AD94" s="31"/>
      <c r="AE94" s="45"/>
      <c r="AF94" s="81" t="str">
        <f t="shared" si="1"/>
        <v/>
      </c>
    </row>
    <row r="95" spans="2:32" ht="18.5" customHeight="1" x14ac:dyDescent="0.55000000000000004">
      <c r="B95" s="44">
        <v>88</v>
      </c>
      <c r="C95" s="31"/>
      <c r="D95" s="56" t="str">
        <f>IFERROR(INDEX(女子登録情報!$C:$C,MATCH($C95,女子登録情報!$B:$B,0)),"")</f>
        <v/>
      </c>
      <c r="E95" s="56" t="str">
        <f>IFERROR(INDEX(女子登録情報!$O:$O,MATCH($C95,女子登録情報!$B:$B,0)),"")</f>
        <v/>
      </c>
      <c r="F95" s="56" t="str">
        <f>IFERROR(IF(INDEX(女子登録情報!$E:$E,MATCH($C95,女子登録情報!$B:$B,0))="","",INDEX(女子登録情報!$E:$E,MATCH($C95,女子登録情報!$B:$B,0))),"")</f>
        <v/>
      </c>
      <c r="G95" s="78" t="str">
        <f>IFERROR(INDEX(女子登録情報!$A:$A,MATCH($C95,女子登録情報!$B:$B,0)),"")</f>
        <v/>
      </c>
      <c r="H95" s="54"/>
      <c r="I95" s="31"/>
      <c r="J95" s="45"/>
      <c r="K95" s="55" t="str">
        <f>IF($H95="","",IF(INDEX(リスト!$Y$2:$Y$65,MATCH($H95,リスト!$X$2:$X$65,0))=3,"分",IF(INDEX(リスト!$Y$2:$Y$65,MATCH($H95,リスト!$X$2:$X$65,0))=2,IF(AND($J95="",$L95&lt;&gt;""),"","分"),"")))</f>
        <v/>
      </c>
      <c r="L95" s="66"/>
      <c r="M95" s="55" t="str">
        <f>IF($H95="","",IF(INDEX(リスト!$Y$2:$Y$65,MATCH($H95,リスト!$X$2:$X$65,0))&gt;=4,"m","秒"))</f>
        <v/>
      </c>
      <c r="N95" s="79"/>
      <c r="O95" s="80"/>
      <c r="P95" s="31"/>
      <c r="Q95" s="45"/>
      <c r="R95" s="55" t="str">
        <f>IF($O95="","",IF(INDEX(リスト!$Y$2:$Y$65,MATCH($O95,リスト!$X$2:$X$65,0))=3,"分",IF(INDEX(リスト!$Y$2:$Y$65,MATCH($O95,リスト!$X$2:$X$65,0))=2,IF(AND($Q95="",$S95&lt;&gt;""),"","分"),"")))</f>
        <v/>
      </c>
      <c r="S95" s="66"/>
      <c r="T95" s="55" t="str">
        <f>IF($O95="","",IF(INDEX(リスト!$Y$2:$Y$65,MATCH($O95,リスト!$X$2:$X$65,0))&gt;=4,"m","秒"))</f>
        <v/>
      </c>
      <c r="U95" s="79"/>
      <c r="V95" s="54"/>
      <c r="W95" s="31"/>
      <c r="X95" s="45"/>
      <c r="Y95" s="55" t="str">
        <f>IF($V95="","",IF(INDEX(リスト!$Y$2:$Y$65,MATCH($V95,リスト!$X$2:$X$65,0))=3,"分",IF(INDEX(リスト!$Y$2:$Y$65,MATCH($V95,リスト!$X$2:$X$65,0))=2,IF(AND($X95="",$Z95&lt;&gt;""),"","分"),"")))</f>
        <v/>
      </c>
      <c r="Z95" s="66"/>
      <c r="AA95" s="55" t="str">
        <f>IF($V95="","",IF(INDEX(リスト!$Y$2:$Y$65,MATCH($V95,リスト!$X$2:$X$65,0))&gt;=4,"m","秒"))</f>
        <v/>
      </c>
      <c r="AB95" s="79"/>
      <c r="AC95" s="80"/>
      <c r="AD95" s="31"/>
      <c r="AE95" s="45"/>
      <c r="AF95" s="81" t="str">
        <f t="shared" si="1"/>
        <v/>
      </c>
    </row>
    <row r="96" spans="2:32" ht="18.5" customHeight="1" x14ac:dyDescent="0.55000000000000004">
      <c r="B96" s="44">
        <v>89</v>
      </c>
      <c r="C96" s="31"/>
      <c r="D96" s="56" t="str">
        <f>IFERROR(INDEX(女子登録情報!$C:$C,MATCH($C96,女子登録情報!$B:$B,0)),"")</f>
        <v/>
      </c>
      <c r="E96" s="56" t="str">
        <f>IFERROR(INDEX(女子登録情報!$O:$O,MATCH($C96,女子登録情報!$B:$B,0)),"")</f>
        <v/>
      </c>
      <c r="F96" s="56" t="str">
        <f>IFERROR(IF(INDEX(女子登録情報!$E:$E,MATCH($C96,女子登録情報!$B:$B,0))="","",INDEX(女子登録情報!$E:$E,MATCH($C96,女子登録情報!$B:$B,0))),"")</f>
        <v/>
      </c>
      <c r="G96" s="78" t="str">
        <f>IFERROR(INDEX(女子登録情報!$A:$A,MATCH($C96,女子登録情報!$B:$B,0)),"")</f>
        <v/>
      </c>
      <c r="H96" s="54"/>
      <c r="I96" s="31"/>
      <c r="J96" s="45"/>
      <c r="K96" s="55" t="str">
        <f>IF($H96="","",IF(INDEX(リスト!$Y$2:$Y$65,MATCH($H96,リスト!$X$2:$X$65,0))=3,"分",IF(INDEX(リスト!$Y$2:$Y$65,MATCH($H96,リスト!$X$2:$X$65,0))=2,IF(AND($J96="",$L96&lt;&gt;""),"","分"),"")))</f>
        <v/>
      </c>
      <c r="L96" s="66"/>
      <c r="M96" s="55" t="str">
        <f>IF($H96="","",IF(INDEX(リスト!$Y$2:$Y$65,MATCH($H96,リスト!$X$2:$X$65,0))&gt;=4,"m","秒"))</f>
        <v/>
      </c>
      <c r="N96" s="79"/>
      <c r="O96" s="80"/>
      <c r="P96" s="31"/>
      <c r="Q96" s="45"/>
      <c r="R96" s="55" t="str">
        <f>IF($O96="","",IF(INDEX(リスト!$Y$2:$Y$65,MATCH($O96,リスト!$X$2:$X$65,0))=3,"分",IF(INDEX(リスト!$Y$2:$Y$65,MATCH($O96,リスト!$X$2:$X$65,0))=2,IF(AND($Q96="",$S96&lt;&gt;""),"","分"),"")))</f>
        <v/>
      </c>
      <c r="S96" s="66"/>
      <c r="T96" s="55" t="str">
        <f>IF($O96="","",IF(INDEX(リスト!$Y$2:$Y$65,MATCH($O96,リスト!$X$2:$X$65,0))&gt;=4,"m","秒"))</f>
        <v/>
      </c>
      <c r="U96" s="79"/>
      <c r="V96" s="54"/>
      <c r="W96" s="31"/>
      <c r="X96" s="45"/>
      <c r="Y96" s="55" t="str">
        <f>IF($V96="","",IF(INDEX(リスト!$Y$2:$Y$65,MATCH($V96,リスト!$X$2:$X$65,0))=3,"分",IF(INDEX(リスト!$Y$2:$Y$65,MATCH($V96,リスト!$X$2:$X$65,0))=2,IF(AND($X96="",$Z96&lt;&gt;""),"","分"),"")))</f>
        <v/>
      </c>
      <c r="Z96" s="66"/>
      <c r="AA96" s="55" t="str">
        <f>IF($V96="","",IF(INDEX(リスト!$Y$2:$Y$65,MATCH($V96,リスト!$X$2:$X$65,0))&gt;=4,"m","秒"))</f>
        <v/>
      </c>
      <c r="AB96" s="79"/>
      <c r="AC96" s="80"/>
      <c r="AD96" s="31"/>
      <c r="AE96" s="45"/>
      <c r="AF96" s="81" t="str">
        <f t="shared" si="1"/>
        <v/>
      </c>
    </row>
    <row r="97" spans="2:32" ht="18.5" customHeight="1" thickBot="1" x14ac:dyDescent="0.6">
      <c r="B97" s="47">
        <v>90</v>
      </c>
      <c r="C97" s="36"/>
      <c r="D97" s="60" t="str">
        <f>IFERROR(INDEX(女子登録情報!$C:$C,MATCH($C97,女子登録情報!$B:$B,0)),"")</f>
        <v/>
      </c>
      <c r="E97" s="60" t="str">
        <f>IFERROR(INDEX(女子登録情報!$O:$O,MATCH($C97,女子登録情報!$B:$B,0)),"")</f>
        <v/>
      </c>
      <c r="F97" s="60" t="str">
        <f>IFERROR(IF(INDEX(女子登録情報!$E:$E,MATCH($C97,女子登録情報!$B:$B,0))="","",INDEX(女子登録情報!$E:$E,MATCH($C97,女子登録情報!$B:$B,0))),"")</f>
        <v/>
      </c>
      <c r="G97" s="82" t="str">
        <f>IFERROR(INDEX(女子登録情報!$A:$A,MATCH($C97,女子登録情報!$B:$B,0)),"")</f>
        <v/>
      </c>
      <c r="H97" s="58"/>
      <c r="I97" s="36"/>
      <c r="J97" s="48"/>
      <c r="K97" s="59" t="str">
        <f>IF($H97="","",IF(INDEX(リスト!$Y$2:$Y$65,MATCH($H97,リスト!$X$2:$X$65,0))=3,"分",IF(INDEX(リスト!$Y$2:$Y$65,MATCH($H97,リスト!$X$2:$X$65,0))=2,IF(AND($J97="",$L97&lt;&gt;""),"","分"),"")))</f>
        <v/>
      </c>
      <c r="L97" s="67"/>
      <c r="M97" s="59" t="str">
        <f>IF($H97="","",IF(INDEX(リスト!$Y$2:$Y$65,MATCH($H97,リスト!$X$2:$X$65,0))&gt;=4,"m","秒"))</f>
        <v/>
      </c>
      <c r="N97" s="83"/>
      <c r="O97" s="84"/>
      <c r="P97" s="36"/>
      <c r="Q97" s="48"/>
      <c r="R97" s="59" t="str">
        <f>IF($O97="","",IF(INDEX(リスト!$Y$2:$Y$65,MATCH($O97,リスト!$X$2:$X$65,0))=3,"分",IF(INDEX(リスト!$Y$2:$Y$65,MATCH($O97,リスト!$X$2:$X$65,0))=2,IF(AND($Q97="",$S97&lt;&gt;""),"","分"),"")))</f>
        <v/>
      </c>
      <c r="S97" s="67"/>
      <c r="T97" s="59" t="str">
        <f>IF($O97="","",IF(INDEX(リスト!$Y$2:$Y$65,MATCH($O97,リスト!$X$2:$X$65,0))&gt;=4,"m","秒"))</f>
        <v/>
      </c>
      <c r="U97" s="83"/>
      <c r="V97" s="58"/>
      <c r="W97" s="36"/>
      <c r="X97" s="48"/>
      <c r="Y97" s="59" t="str">
        <f>IF($V97="","",IF(INDEX(リスト!$Y$2:$Y$65,MATCH($V97,リスト!$X$2:$X$65,0))=3,"分",IF(INDEX(リスト!$Y$2:$Y$65,MATCH($V97,リスト!$X$2:$X$65,0))=2,IF(AND($X97="",$Z97&lt;&gt;""),"","分"),"")))</f>
        <v/>
      </c>
      <c r="Z97" s="67"/>
      <c r="AA97" s="59" t="str">
        <f>IF($V97="","",IF(INDEX(リスト!$Y$2:$Y$65,MATCH($V97,リスト!$X$2:$X$65,0))&gt;=4,"m","秒"))</f>
        <v/>
      </c>
      <c r="AB97" s="83"/>
      <c r="AC97" s="84"/>
      <c r="AD97" s="36"/>
      <c r="AE97" s="48"/>
      <c r="AF97" s="85" t="str">
        <f t="shared" si="1"/>
        <v/>
      </c>
    </row>
    <row r="98" spans="2:32" ht="18.5" customHeight="1" x14ac:dyDescent="0.55000000000000004">
      <c r="B98" s="113">
        <v>91</v>
      </c>
      <c r="C98" s="153"/>
      <c r="D98" s="112" t="str">
        <f>IFERROR(INDEX(女子登録情報!$C:$C,MATCH($C98,女子登録情報!$B:$B,0)),"")</f>
        <v/>
      </c>
      <c r="E98" s="112" t="str">
        <f>IFERROR(INDEX(女子登録情報!$O:$O,MATCH($C98,女子登録情報!$B:$B,0)),"")</f>
        <v/>
      </c>
      <c r="F98" s="112" t="str">
        <f>IFERROR(IF(INDEX(女子登録情報!$E:$E,MATCH($C98,女子登録情報!$B:$B,0))="","",INDEX(女子登録情報!$E:$E,MATCH($C98,女子登録情報!$B:$B,0))),"")</f>
        <v/>
      </c>
      <c r="G98" s="110" t="str">
        <f>IFERROR(INDEX(女子登録情報!$A:$A,MATCH($C98,女子登録情報!$B:$B,0)),"")</f>
        <v/>
      </c>
      <c r="H98" s="154"/>
      <c r="I98" s="153"/>
      <c r="J98" s="137"/>
      <c r="K98" s="111" t="str">
        <f>IF($H98="","",IF(INDEX(リスト!$Y$2:$Y$65,MATCH($H98,リスト!$X$2:$X$65,0))=3,"分",IF(INDEX(リスト!$Y$2:$Y$65,MATCH($H98,リスト!$X$2:$X$65,0))=2,IF(AND($J98="",$L98&lt;&gt;""),"","分"),"")))</f>
        <v/>
      </c>
      <c r="L98" s="138"/>
      <c r="M98" s="111" t="str">
        <f>IF($H98="","",IF(INDEX(リスト!$Y$2:$Y$65,MATCH($H98,リスト!$X$2:$X$65,0))&gt;=4,"m","秒"))</f>
        <v/>
      </c>
      <c r="N98" s="139"/>
      <c r="O98" s="155"/>
      <c r="P98" s="153"/>
      <c r="Q98" s="137"/>
      <c r="R98" s="111" t="str">
        <f>IF($O98="","",IF(INDEX(リスト!$Y$2:$Y$65,MATCH($O98,リスト!$X$2:$X$65,0))=3,"分",IF(INDEX(リスト!$Y$2:$Y$65,MATCH($O98,リスト!$X$2:$X$65,0))=2,IF(AND($Q98="",$S98&lt;&gt;""),"","分"),"")))</f>
        <v/>
      </c>
      <c r="S98" s="138"/>
      <c r="T98" s="111" t="str">
        <f>IF($O98="","",IF(INDEX(リスト!$Y$2:$Y$65,MATCH($O98,リスト!$X$2:$X$65,0))&gt;=4,"m","秒"))</f>
        <v/>
      </c>
      <c r="U98" s="139"/>
      <c r="V98" s="154"/>
      <c r="W98" s="153"/>
      <c r="X98" s="137"/>
      <c r="Y98" s="111" t="str">
        <f>IF($V98="","",IF(INDEX(リスト!$Y$2:$Y$65,MATCH($V98,リスト!$X$2:$X$65,0))=3,"分",IF(INDEX(リスト!$Y$2:$Y$65,MATCH($V98,リスト!$X$2:$X$65,0))=2,IF(AND($X98="",$Z98&lt;&gt;""),"","分"),"")))</f>
        <v/>
      </c>
      <c r="Z98" s="138"/>
      <c r="AA98" s="111" t="str">
        <f>IF($V98="","",IF(INDEX(リスト!$Y$2:$Y$65,MATCH($V98,リスト!$X$2:$X$65,0))&gt;=4,"m","秒"))</f>
        <v/>
      </c>
      <c r="AB98" s="139"/>
      <c r="AC98" s="155"/>
      <c r="AD98" s="153"/>
      <c r="AE98" s="137"/>
      <c r="AF98" s="134" t="str">
        <f t="shared" si="1"/>
        <v/>
      </c>
    </row>
    <row r="99" spans="2:32" ht="18.5" customHeight="1" x14ac:dyDescent="0.55000000000000004">
      <c r="B99" s="44">
        <v>92</v>
      </c>
      <c r="C99" s="31"/>
      <c r="D99" s="56" t="str">
        <f>IFERROR(INDEX(女子登録情報!$C:$C,MATCH($C99,女子登録情報!$B:$B,0)),"")</f>
        <v/>
      </c>
      <c r="E99" s="56" t="str">
        <f>IFERROR(INDEX(女子登録情報!$O:$O,MATCH($C99,女子登録情報!$B:$B,0)),"")</f>
        <v/>
      </c>
      <c r="F99" s="56" t="str">
        <f>IFERROR(IF(INDEX(女子登録情報!$E:$E,MATCH($C99,女子登録情報!$B:$B,0))="","",INDEX(女子登録情報!$E:$E,MATCH($C99,女子登録情報!$B:$B,0))),"")</f>
        <v/>
      </c>
      <c r="G99" s="78" t="str">
        <f>IFERROR(INDEX(女子登録情報!$A:$A,MATCH($C99,女子登録情報!$B:$B,0)),"")</f>
        <v/>
      </c>
      <c r="H99" s="54"/>
      <c r="I99" s="31"/>
      <c r="J99" s="45"/>
      <c r="K99" s="55" t="str">
        <f>IF($H99="","",IF(INDEX(リスト!$Y$2:$Y$65,MATCH($H99,リスト!$X$2:$X$65,0))=3,"分",IF(INDEX(リスト!$Y$2:$Y$65,MATCH($H99,リスト!$X$2:$X$65,0))=2,IF(AND($J99="",$L99&lt;&gt;""),"","分"),"")))</f>
        <v/>
      </c>
      <c r="L99" s="66"/>
      <c r="M99" s="55" t="str">
        <f>IF($H99="","",IF(INDEX(リスト!$Y$2:$Y$65,MATCH($H99,リスト!$X$2:$X$65,0))&gt;=4,"m","秒"))</f>
        <v/>
      </c>
      <c r="N99" s="79"/>
      <c r="O99" s="80"/>
      <c r="P99" s="31"/>
      <c r="Q99" s="45"/>
      <c r="R99" s="55" t="str">
        <f>IF($O99="","",IF(INDEX(リスト!$Y$2:$Y$65,MATCH($O99,リスト!$X$2:$X$65,0))=3,"分",IF(INDEX(リスト!$Y$2:$Y$65,MATCH($O99,リスト!$X$2:$X$65,0))=2,IF(AND($Q99="",$S99&lt;&gt;""),"","分"),"")))</f>
        <v/>
      </c>
      <c r="S99" s="66"/>
      <c r="T99" s="55" t="str">
        <f>IF($O99="","",IF(INDEX(リスト!$Y$2:$Y$65,MATCH($O99,リスト!$X$2:$X$65,0))&gt;=4,"m","秒"))</f>
        <v/>
      </c>
      <c r="U99" s="79"/>
      <c r="V99" s="54"/>
      <c r="W99" s="31"/>
      <c r="X99" s="45"/>
      <c r="Y99" s="55" t="str">
        <f>IF($V99="","",IF(INDEX(リスト!$Y$2:$Y$65,MATCH($V99,リスト!$X$2:$X$65,0))=3,"分",IF(INDEX(リスト!$Y$2:$Y$65,MATCH($V99,リスト!$X$2:$X$65,0))=2,IF(AND($X99="",$Z99&lt;&gt;""),"","分"),"")))</f>
        <v/>
      </c>
      <c r="Z99" s="66"/>
      <c r="AA99" s="55" t="str">
        <f>IF($V99="","",IF(INDEX(リスト!$Y$2:$Y$65,MATCH($V99,リスト!$X$2:$X$65,0))&gt;=4,"m","秒"))</f>
        <v/>
      </c>
      <c r="AB99" s="79"/>
      <c r="AC99" s="80"/>
      <c r="AD99" s="31"/>
      <c r="AE99" s="45"/>
      <c r="AF99" s="81" t="str">
        <f t="shared" si="1"/>
        <v/>
      </c>
    </row>
    <row r="100" spans="2:32" ht="18.5" customHeight="1" x14ac:dyDescent="0.55000000000000004">
      <c r="B100" s="44">
        <v>93</v>
      </c>
      <c r="C100" s="31"/>
      <c r="D100" s="56" t="str">
        <f>IFERROR(INDEX(女子登録情報!$C:$C,MATCH($C100,女子登録情報!$B:$B,0)),"")</f>
        <v/>
      </c>
      <c r="E100" s="56" t="str">
        <f>IFERROR(INDEX(女子登録情報!$O:$O,MATCH($C100,女子登録情報!$B:$B,0)),"")</f>
        <v/>
      </c>
      <c r="F100" s="56" t="str">
        <f>IFERROR(IF(INDEX(女子登録情報!$E:$E,MATCH($C100,女子登録情報!$B:$B,0))="","",INDEX(女子登録情報!$E:$E,MATCH($C100,女子登録情報!$B:$B,0))),"")</f>
        <v/>
      </c>
      <c r="G100" s="78" t="str">
        <f>IFERROR(INDEX(女子登録情報!$A:$A,MATCH($C100,女子登録情報!$B:$B,0)),"")</f>
        <v/>
      </c>
      <c r="H100" s="54"/>
      <c r="I100" s="31"/>
      <c r="J100" s="45"/>
      <c r="K100" s="55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6"/>
      <c r="M100" s="55" t="str">
        <f>IF($H100="","",IF(INDEX(リスト!$Y$2:$Y$65,MATCH($H100,リスト!$X$2:$X$65,0))&gt;=4,"m","秒"))</f>
        <v/>
      </c>
      <c r="N100" s="79"/>
      <c r="O100" s="80"/>
      <c r="P100" s="31"/>
      <c r="Q100" s="45"/>
      <c r="R100" s="55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6"/>
      <c r="T100" s="55" t="str">
        <f>IF($O100="","",IF(INDEX(リスト!$Y$2:$Y$65,MATCH($O100,リスト!$X$2:$X$65,0))&gt;=4,"m","秒"))</f>
        <v/>
      </c>
      <c r="U100" s="79"/>
      <c r="V100" s="54"/>
      <c r="W100" s="31"/>
      <c r="X100" s="45"/>
      <c r="Y100" s="55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6"/>
      <c r="AA100" s="55" t="str">
        <f>IF($V100="","",IF(INDEX(リスト!$Y$2:$Y$65,MATCH($V100,リスト!$X$2:$X$65,0))&gt;=4,"m","秒"))</f>
        <v/>
      </c>
      <c r="AB100" s="79"/>
      <c r="AC100" s="80"/>
      <c r="AD100" s="31"/>
      <c r="AE100" s="45"/>
      <c r="AF100" s="81" t="str">
        <f t="shared" si="1"/>
        <v/>
      </c>
    </row>
    <row r="101" spans="2:32" ht="18.5" customHeight="1" x14ac:dyDescent="0.55000000000000004">
      <c r="B101" s="44">
        <v>94</v>
      </c>
      <c r="C101" s="31"/>
      <c r="D101" s="56" t="str">
        <f>IFERROR(INDEX(女子登録情報!$C:$C,MATCH($C101,女子登録情報!$B:$B,0)),"")</f>
        <v/>
      </c>
      <c r="E101" s="56" t="str">
        <f>IFERROR(INDEX(女子登録情報!$O:$O,MATCH($C101,女子登録情報!$B:$B,0)),"")</f>
        <v/>
      </c>
      <c r="F101" s="56" t="str">
        <f>IFERROR(IF(INDEX(女子登録情報!$E:$E,MATCH($C101,女子登録情報!$B:$B,0))="","",INDEX(女子登録情報!$E:$E,MATCH($C101,女子登録情報!$B:$B,0))),"")</f>
        <v/>
      </c>
      <c r="G101" s="78" t="str">
        <f>IFERROR(INDEX(女子登録情報!$A:$A,MATCH($C101,女子登録情報!$B:$B,0)),"")</f>
        <v/>
      </c>
      <c r="H101" s="54"/>
      <c r="I101" s="31"/>
      <c r="J101" s="45"/>
      <c r="K101" s="55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6"/>
      <c r="M101" s="55" t="str">
        <f>IF($H101="","",IF(INDEX(リスト!$Y$2:$Y$65,MATCH($H101,リスト!$X$2:$X$65,0))&gt;=4,"m","秒"))</f>
        <v/>
      </c>
      <c r="N101" s="79"/>
      <c r="O101" s="80"/>
      <c r="P101" s="31"/>
      <c r="Q101" s="45"/>
      <c r="R101" s="55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6"/>
      <c r="T101" s="55" t="str">
        <f>IF($O101="","",IF(INDEX(リスト!$Y$2:$Y$65,MATCH($O101,リスト!$X$2:$X$65,0))&gt;=4,"m","秒"))</f>
        <v/>
      </c>
      <c r="U101" s="79"/>
      <c r="V101" s="54"/>
      <c r="W101" s="31"/>
      <c r="X101" s="45"/>
      <c r="Y101" s="55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6"/>
      <c r="AA101" s="55" t="str">
        <f>IF($V101="","",IF(INDEX(リスト!$Y$2:$Y$65,MATCH($V101,リスト!$X$2:$X$65,0))&gt;=4,"m","秒"))</f>
        <v/>
      </c>
      <c r="AB101" s="79"/>
      <c r="AC101" s="80"/>
      <c r="AD101" s="31"/>
      <c r="AE101" s="45"/>
      <c r="AF101" s="81" t="str">
        <f t="shared" si="1"/>
        <v/>
      </c>
    </row>
    <row r="102" spans="2:32" ht="18.5" customHeight="1" x14ac:dyDescent="0.55000000000000004">
      <c r="B102" s="44">
        <v>95</v>
      </c>
      <c r="C102" s="31"/>
      <c r="D102" s="56" t="str">
        <f>IFERROR(INDEX(女子登録情報!$C:$C,MATCH($C102,女子登録情報!$B:$B,0)),"")</f>
        <v/>
      </c>
      <c r="E102" s="56" t="str">
        <f>IFERROR(INDEX(女子登録情報!$O:$O,MATCH($C102,女子登録情報!$B:$B,0)),"")</f>
        <v/>
      </c>
      <c r="F102" s="56" t="str">
        <f>IFERROR(IF(INDEX(女子登録情報!$E:$E,MATCH($C102,女子登録情報!$B:$B,0))="","",INDEX(女子登録情報!$E:$E,MATCH($C102,女子登録情報!$B:$B,0))),"")</f>
        <v/>
      </c>
      <c r="G102" s="78" t="str">
        <f>IFERROR(INDEX(女子登録情報!$A:$A,MATCH($C102,女子登録情報!$B:$B,0)),"")</f>
        <v/>
      </c>
      <c r="H102" s="54"/>
      <c r="I102" s="31"/>
      <c r="J102" s="45"/>
      <c r="K102" s="55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6"/>
      <c r="M102" s="55" t="str">
        <f>IF($H102="","",IF(INDEX(リスト!$Y$2:$Y$65,MATCH($H102,リスト!$X$2:$X$65,0))&gt;=4,"m","秒"))</f>
        <v/>
      </c>
      <c r="N102" s="79"/>
      <c r="O102" s="80"/>
      <c r="P102" s="31"/>
      <c r="Q102" s="45"/>
      <c r="R102" s="55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6"/>
      <c r="T102" s="55" t="str">
        <f>IF($O102="","",IF(INDEX(リスト!$Y$2:$Y$65,MATCH($O102,リスト!$X$2:$X$65,0))&gt;=4,"m","秒"))</f>
        <v/>
      </c>
      <c r="U102" s="79"/>
      <c r="V102" s="54"/>
      <c r="W102" s="31"/>
      <c r="X102" s="45"/>
      <c r="Y102" s="55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6"/>
      <c r="AA102" s="55" t="str">
        <f>IF($V102="","",IF(INDEX(リスト!$Y$2:$Y$65,MATCH($V102,リスト!$X$2:$X$65,0))&gt;=4,"m","秒"))</f>
        <v/>
      </c>
      <c r="AB102" s="79"/>
      <c r="AC102" s="80"/>
      <c r="AD102" s="31"/>
      <c r="AE102" s="45"/>
      <c r="AF102" s="81" t="str">
        <f t="shared" si="1"/>
        <v/>
      </c>
    </row>
    <row r="103" spans="2:32" ht="18.5" customHeight="1" x14ac:dyDescent="0.55000000000000004">
      <c r="B103" s="44">
        <v>96</v>
      </c>
      <c r="C103" s="31"/>
      <c r="D103" s="56" t="str">
        <f>IFERROR(INDEX(女子登録情報!$C:$C,MATCH($C103,女子登録情報!$B:$B,0)),"")</f>
        <v/>
      </c>
      <c r="E103" s="56" t="str">
        <f>IFERROR(INDEX(女子登録情報!$O:$O,MATCH($C103,女子登録情報!$B:$B,0)),"")</f>
        <v/>
      </c>
      <c r="F103" s="56" t="str">
        <f>IFERROR(IF(INDEX(女子登録情報!$E:$E,MATCH($C103,女子登録情報!$B:$B,0))="","",INDEX(女子登録情報!$E:$E,MATCH($C103,女子登録情報!$B:$B,0))),"")</f>
        <v/>
      </c>
      <c r="G103" s="78" t="str">
        <f>IFERROR(INDEX(女子登録情報!$A:$A,MATCH($C103,女子登録情報!$B:$B,0)),"")</f>
        <v/>
      </c>
      <c r="H103" s="54"/>
      <c r="I103" s="31"/>
      <c r="J103" s="45"/>
      <c r="K103" s="55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6"/>
      <c r="M103" s="55" t="str">
        <f>IF($H103="","",IF(INDEX(リスト!$Y$2:$Y$65,MATCH($H103,リスト!$X$2:$X$65,0))&gt;=4,"m","秒"))</f>
        <v/>
      </c>
      <c r="N103" s="79"/>
      <c r="O103" s="80"/>
      <c r="P103" s="31"/>
      <c r="Q103" s="45"/>
      <c r="R103" s="55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6"/>
      <c r="T103" s="55" t="str">
        <f>IF($O103="","",IF(INDEX(リスト!$Y$2:$Y$65,MATCH($O103,リスト!$X$2:$X$65,0))&gt;=4,"m","秒"))</f>
        <v/>
      </c>
      <c r="U103" s="79"/>
      <c r="V103" s="54"/>
      <c r="W103" s="31"/>
      <c r="X103" s="45"/>
      <c r="Y103" s="55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6"/>
      <c r="AA103" s="55" t="str">
        <f>IF($V103="","",IF(INDEX(リスト!$Y$2:$Y$65,MATCH($V103,リスト!$X$2:$X$65,0))&gt;=4,"m","秒"))</f>
        <v/>
      </c>
      <c r="AB103" s="79"/>
      <c r="AC103" s="80"/>
      <c r="AD103" s="31"/>
      <c r="AE103" s="45"/>
      <c r="AF103" s="81" t="str">
        <f t="shared" si="1"/>
        <v/>
      </c>
    </row>
    <row r="104" spans="2:32" ht="18.5" customHeight="1" x14ac:dyDescent="0.55000000000000004">
      <c r="B104" s="44">
        <v>97</v>
      </c>
      <c r="C104" s="31"/>
      <c r="D104" s="56" t="str">
        <f>IFERROR(INDEX(女子登録情報!$C:$C,MATCH($C104,女子登録情報!$B:$B,0)),"")</f>
        <v/>
      </c>
      <c r="E104" s="56" t="str">
        <f>IFERROR(INDEX(女子登録情報!$O:$O,MATCH($C104,女子登録情報!$B:$B,0)),"")</f>
        <v/>
      </c>
      <c r="F104" s="56" t="str">
        <f>IFERROR(IF(INDEX(女子登録情報!$E:$E,MATCH($C104,女子登録情報!$B:$B,0))="","",INDEX(女子登録情報!$E:$E,MATCH($C104,女子登録情報!$B:$B,0))),"")</f>
        <v/>
      </c>
      <c r="G104" s="78" t="str">
        <f>IFERROR(INDEX(女子登録情報!$A:$A,MATCH($C104,女子登録情報!$B:$B,0)),"")</f>
        <v/>
      </c>
      <c r="H104" s="54"/>
      <c r="I104" s="31"/>
      <c r="J104" s="45"/>
      <c r="K104" s="55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6"/>
      <c r="M104" s="55" t="str">
        <f>IF($H104="","",IF(INDEX(リスト!$Y$2:$Y$65,MATCH($H104,リスト!$X$2:$X$65,0))&gt;=4,"m","秒"))</f>
        <v/>
      </c>
      <c r="N104" s="79"/>
      <c r="O104" s="80"/>
      <c r="P104" s="31"/>
      <c r="Q104" s="45"/>
      <c r="R104" s="55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6"/>
      <c r="T104" s="55" t="str">
        <f>IF($O104="","",IF(INDEX(リスト!$Y$2:$Y$65,MATCH($O104,リスト!$X$2:$X$65,0))&gt;=4,"m","秒"))</f>
        <v/>
      </c>
      <c r="U104" s="79"/>
      <c r="V104" s="54"/>
      <c r="W104" s="31"/>
      <c r="X104" s="45"/>
      <c r="Y104" s="55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6"/>
      <c r="AA104" s="55" t="str">
        <f>IF($V104="","",IF(INDEX(リスト!$Y$2:$Y$65,MATCH($V104,リスト!$X$2:$X$65,0))&gt;=4,"m","秒"))</f>
        <v/>
      </c>
      <c r="AB104" s="79"/>
      <c r="AC104" s="80"/>
      <c r="AD104" s="31"/>
      <c r="AE104" s="45"/>
      <c r="AF104" s="81" t="str">
        <f t="shared" si="1"/>
        <v/>
      </c>
    </row>
    <row r="105" spans="2:32" ht="18.5" customHeight="1" x14ac:dyDescent="0.55000000000000004">
      <c r="B105" s="44">
        <v>98</v>
      </c>
      <c r="C105" s="31"/>
      <c r="D105" s="56" t="str">
        <f>IFERROR(INDEX(女子登録情報!$C:$C,MATCH($C105,女子登録情報!$B:$B,0)),"")</f>
        <v/>
      </c>
      <c r="E105" s="56" t="str">
        <f>IFERROR(INDEX(女子登録情報!$O:$O,MATCH($C105,女子登録情報!$B:$B,0)),"")</f>
        <v/>
      </c>
      <c r="F105" s="56" t="str">
        <f>IFERROR(IF(INDEX(女子登録情報!$E:$E,MATCH($C105,女子登録情報!$B:$B,0))="","",INDEX(女子登録情報!$E:$E,MATCH($C105,女子登録情報!$B:$B,0))),"")</f>
        <v/>
      </c>
      <c r="G105" s="78" t="str">
        <f>IFERROR(INDEX(女子登録情報!$A:$A,MATCH($C105,女子登録情報!$B:$B,0)),"")</f>
        <v/>
      </c>
      <c r="H105" s="54"/>
      <c r="I105" s="31"/>
      <c r="J105" s="45"/>
      <c r="K105" s="55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6"/>
      <c r="M105" s="55" t="str">
        <f>IF($H105="","",IF(INDEX(リスト!$Y$2:$Y$65,MATCH($H105,リスト!$X$2:$X$65,0))&gt;=4,"m","秒"))</f>
        <v/>
      </c>
      <c r="N105" s="79"/>
      <c r="O105" s="80"/>
      <c r="P105" s="31"/>
      <c r="Q105" s="45"/>
      <c r="R105" s="55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6"/>
      <c r="T105" s="55" t="str">
        <f>IF($O105="","",IF(INDEX(リスト!$Y$2:$Y$65,MATCH($O105,リスト!$X$2:$X$65,0))&gt;=4,"m","秒"))</f>
        <v/>
      </c>
      <c r="U105" s="79"/>
      <c r="V105" s="54"/>
      <c r="W105" s="31"/>
      <c r="X105" s="45"/>
      <c r="Y105" s="55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6"/>
      <c r="AA105" s="55" t="str">
        <f>IF($V105="","",IF(INDEX(リスト!$Y$2:$Y$65,MATCH($V105,リスト!$X$2:$X$65,0))&gt;=4,"m","秒"))</f>
        <v/>
      </c>
      <c r="AB105" s="79"/>
      <c r="AC105" s="80"/>
      <c r="AD105" s="31"/>
      <c r="AE105" s="45"/>
      <c r="AF105" s="81" t="str">
        <f t="shared" si="1"/>
        <v/>
      </c>
    </row>
    <row r="106" spans="2:32" ht="18.5" customHeight="1" x14ac:dyDescent="0.55000000000000004">
      <c r="B106" s="44">
        <v>99</v>
      </c>
      <c r="C106" s="31"/>
      <c r="D106" s="56" t="str">
        <f>IFERROR(INDEX(女子登録情報!$C:$C,MATCH($C106,女子登録情報!$B:$B,0)),"")</f>
        <v/>
      </c>
      <c r="E106" s="56" t="str">
        <f>IFERROR(INDEX(女子登録情報!$O:$O,MATCH($C106,女子登録情報!$B:$B,0)),"")</f>
        <v/>
      </c>
      <c r="F106" s="56" t="str">
        <f>IFERROR(IF(INDEX(女子登録情報!$E:$E,MATCH($C106,女子登録情報!$B:$B,0))="","",INDEX(女子登録情報!$E:$E,MATCH($C106,女子登録情報!$B:$B,0))),"")</f>
        <v/>
      </c>
      <c r="G106" s="78" t="str">
        <f>IFERROR(INDEX(女子登録情報!$A:$A,MATCH($C106,女子登録情報!$B:$B,0)),"")</f>
        <v/>
      </c>
      <c r="H106" s="54"/>
      <c r="I106" s="31"/>
      <c r="J106" s="45"/>
      <c r="K106" s="55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6"/>
      <c r="M106" s="55" t="str">
        <f>IF($H106="","",IF(INDEX(リスト!$Y$2:$Y$65,MATCH($H106,リスト!$X$2:$X$65,0))&gt;=4,"m","秒"))</f>
        <v/>
      </c>
      <c r="N106" s="79"/>
      <c r="O106" s="80"/>
      <c r="P106" s="31"/>
      <c r="Q106" s="45"/>
      <c r="R106" s="55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6"/>
      <c r="T106" s="55" t="str">
        <f>IF($O106="","",IF(INDEX(リスト!$Y$2:$Y$65,MATCH($O106,リスト!$X$2:$X$65,0))&gt;=4,"m","秒"))</f>
        <v/>
      </c>
      <c r="U106" s="79"/>
      <c r="V106" s="54"/>
      <c r="W106" s="31"/>
      <c r="X106" s="45"/>
      <c r="Y106" s="55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6"/>
      <c r="AA106" s="55" t="str">
        <f>IF($V106="","",IF(INDEX(リスト!$Y$2:$Y$65,MATCH($V106,リスト!$X$2:$X$65,0))&gt;=4,"m","秒"))</f>
        <v/>
      </c>
      <c r="AB106" s="79"/>
      <c r="AC106" s="80"/>
      <c r="AD106" s="31"/>
      <c r="AE106" s="45"/>
      <c r="AF106" s="81" t="str">
        <f t="shared" si="1"/>
        <v/>
      </c>
    </row>
    <row r="107" spans="2:32" ht="18.5" customHeight="1" thickBot="1" x14ac:dyDescent="0.6">
      <c r="B107" s="47">
        <v>100</v>
      </c>
      <c r="C107" s="36"/>
      <c r="D107" s="60" t="str">
        <f>IFERROR(INDEX(女子登録情報!$C:$C,MATCH($C107,女子登録情報!$B:$B,0)),"")</f>
        <v/>
      </c>
      <c r="E107" s="60" t="str">
        <f>IFERROR(INDEX(女子登録情報!$O:$O,MATCH($C107,女子登録情報!$B:$B,0)),"")</f>
        <v/>
      </c>
      <c r="F107" s="60" t="str">
        <f>IFERROR(IF(INDEX(女子登録情報!$E:$E,MATCH($C107,女子登録情報!$B:$B,0))="","",INDEX(女子登録情報!$E:$E,MATCH($C107,女子登録情報!$B:$B,0))),"")</f>
        <v/>
      </c>
      <c r="G107" s="82" t="str">
        <f>IFERROR(INDEX(女子登録情報!$A:$A,MATCH($C107,女子登録情報!$B:$B,0)),"")</f>
        <v/>
      </c>
      <c r="H107" s="58"/>
      <c r="I107" s="36"/>
      <c r="J107" s="48"/>
      <c r="K107" s="59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7"/>
      <c r="M107" s="59" t="str">
        <f>IF($H107="","",IF(INDEX(リスト!$Y$2:$Y$65,MATCH($H107,リスト!$X$2:$X$65,0))&gt;=4,"m","秒"))</f>
        <v/>
      </c>
      <c r="N107" s="83"/>
      <c r="O107" s="84"/>
      <c r="P107" s="36"/>
      <c r="Q107" s="48"/>
      <c r="R107" s="59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7"/>
      <c r="T107" s="59" t="str">
        <f>IF($O107="","",IF(INDEX(リスト!$Y$2:$Y$65,MATCH($O107,リスト!$X$2:$X$65,0))&gt;=4,"m","秒"))</f>
        <v/>
      </c>
      <c r="U107" s="83"/>
      <c r="V107" s="58"/>
      <c r="W107" s="36"/>
      <c r="X107" s="48"/>
      <c r="Y107" s="59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7"/>
      <c r="AA107" s="59" t="str">
        <f>IF($V107="","",IF(INDEX(リスト!$Y$2:$Y$65,MATCH($V107,リスト!$X$2:$X$65,0))&gt;=4,"m","秒"))</f>
        <v/>
      </c>
      <c r="AB107" s="83"/>
      <c r="AC107" s="84"/>
      <c r="AD107" s="36"/>
      <c r="AE107" s="48"/>
      <c r="AF107" s="85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C9:C107">
    <cfRule type="expression" dxfId="37" priority="20">
      <formula>$C8&lt;&gt;""</formula>
    </cfRule>
  </conditionalFormatting>
  <conditionalFormatting sqref="H8:H107">
    <cfRule type="expression" dxfId="36" priority="19">
      <formula>$C8&lt;&gt;""</formula>
    </cfRule>
  </conditionalFormatting>
  <conditionalFormatting sqref="O8:O107">
    <cfRule type="expression" dxfId="35" priority="18">
      <formula>$H8&lt;&gt;""</formula>
    </cfRule>
  </conditionalFormatting>
  <conditionalFormatting sqref="V8:V107">
    <cfRule type="expression" dxfId="34" priority="17">
      <formula>AND($O8&lt;&gt;"",COUNTA($H8,$O8,$AC8)&lt;&gt;3)</formula>
    </cfRule>
  </conditionalFormatting>
  <conditionalFormatting sqref="AC8:AC107">
    <cfRule type="expression" dxfId="33" priority="16">
      <formula>AND($C8&lt;&gt;"",COUNTA($H8,$O8,$V8)&lt;&gt;3)</formula>
    </cfRule>
  </conditionalFormatting>
  <conditionalFormatting sqref="L8:L107 N8:N107">
    <cfRule type="expression" dxfId="32" priority="15">
      <formula>$M8&lt;&gt;""</formula>
    </cfRule>
  </conditionalFormatting>
  <conditionalFormatting sqref="S8:S107 U8:U107">
    <cfRule type="expression" dxfId="31" priority="14">
      <formula>$T8&lt;&gt;""</formula>
    </cfRule>
  </conditionalFormatting>
  <conditionalFormatting sqref="Z8:Z107 AB8:AB107">
    <cfRule type="expression" dxfId="30" priority="13">
      <formula>$AA8&lt;&gt;""</formula>
    </cfRule>
  </conditionalFormatting>
  <conditionalFormatting sqref="J8:J107">
    <cfRule type="expression" dxfId="29" priority="12">
      <formula>$K8&lt;&gt;""</formula>
    </cfRule>
  </conditionalFormatting>
  <conditionalFormatting sqref="Q8:Q107">
    <cfRule type="expression" dxfId="28" priority="11">
      <formula>$R8&lt;&gt;""</formula>
    </cfRule>
  </conditionalFormatting>
  <conditionalFormatting sqref="X8:X107">
    <cfRule type="expression" dxfId="27" priority="10">
      <formula>$Y8&lt;&gt;""</formula>
    </cfRule>
  </conditionalFormatting>
  <conditionalFormatting sqref="AE8:AE107">
    <cfRule type="expression" dxfId="26" priority="9">
      <formula>$AC8&lt;&gt;""</formula>
    </cfRule>
  </conditionalFormatting>
  <conditionalFormatting sqref="B8:AF107">
    <cfRule type="cellIs" dxfId="25" priority="6" operator="notEqual">
      <formula>""</formula>
    </cfRule>
  </conditionalFormatting>
  <conditionalFormatting sqref="H8:N107">
    <cfRule type="expression" dxfId="24" priority="8">
      <formula>$O8&lt;&gt;""</formula>
    </cfRule>
  </conditionalFormatting>
  <conditionalFormatting sqref="O8:U107">
    <cfRule type="expression" dxfId="23" priority="7">
      <formula>$V8&lt;&gt;""</formula>
    </cfRule>
  </conditionalFormatting>
  <conditionalFormatting sqref="C8:C107">
    <cfRule type="duplicateValues" dxfId="22" priority="2"/>
  </conditionalFormatting>
  <dataValidations count="7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女子補欠・オープン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 O8:O107 V8:V107" xr:uid="{4449DF3B-9A57-4F74-B285-524DE4331D08}">
      <formula1>女子種目リスト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  <x14:conditionalFormatting xmlns:xm="http://schemas.microsoft.com/office/excel/2006/main">
          <x14:cfRule type="expression" priority="1" id="{0C16916C-0A51-4CC2-A02C-8CE9C92C23CA}">
            <xm:f>AND(設定!$AT$10=1,$F8&lt;&gt;"",$F8&gt;2)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岡田 康平</cp:lastModifiedBy>
  <cp:lastPrinted>2023-06-08T11:23:28Z</cp:lastPrinted>
  <dcterms:created xsi:type="dcterms:W3CDTF">2023-02-05T13:42:09Z</dcterms:created>
  <dcterms:modified xsi:type="dcterms:W3CDTF">2023-07-25T14:53:10Z</dcterms:modified>
</cp:coreProperties>
</file>